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KONG_CPC\Hồ sơ_Báo cáo\Lao động - Tiền lương\Năm 2026\"/>
    </mc:Choice>
  </mc:AlternateContent>
  <bookViews>
    <workbookView xWindow="-105" yWindow="-105" windowWidth="19425" windowHeight="10425" tabRatio="807"/>
  </bookViews>
  <sheets>
    <sheet name="PTL VCKD 1" sheetId="114" r:id="rId1"/>
    <sheet name="CDCN- VCKD" sheetId="41" r:id="rId2"/>
    <sheet name="Kiểm tra" sheetId="43" state="hidden" r:id="rId3"/>
    <sheet name="KL tổ 4" sheetId="35" state="hidden" r:id="rId4"/>
    <sheet name="TTTL tổ 4" sheetId="36" state="hidden" r:id="rId5"/>
    <sheet name="Gia cảnh 4" sheetId="37" state="hidden" r:id="rId6"/>
    <sheet name="KL tổ 3" sheetId="11" state="hidden" r:id="rId7"/>
    <sheet name="TTTL tổ 3" sheetId="12" state="hidden" r:id="rId8"/>
    <sheet name="Gia cảnh 3" sheetId="13" state="hidden" r:id="rId9"/>
    <sheet name="TTTL VCKD" sheetId="18" r:id="rId10"/>
    <sheet name="KL VCKD" sheetId="17" r:id="rId11"/>
    <sheet name="KL tổ 10" sheetId="20" state="hidden" r:id="rId12"/>
    <sheet name="TTTL tổ 10" sheetId="21" state="hidden" r:id="rId13"/>
    <sheet name="Gia cảnh 10" sheetId="22" state="hidden" r:id="rId14"/>
    <sheet name="KL Tổ BVTX " sheetId="1" state="hidden" r:id="rId15"/>
    <sheet name="TTTL tổ BVTX" sheetId="2" state="hidden" r:id="rId16"/>
    <sheet name="Gia cảnh BVTX " sheetId="3" state="hidden" r:id="rId17"/>
    <sheet name="KL tổ 5" sheetId="8" state="hidden" r:id="rId18"/>
    <sheet name="TTTL tổ 5" sheetId="9" state="hidden" r:id="rId19"/>
    <sheet name="Gia cảnh 5" sheetId="10" state="hidden" r:id="rId20"/>
    <sheet name="KL tổ 6" sheetId="49" state="hidden" r:id="rId21"/>
    <sheet name="TTTL tổ 6" sheetId="50" state="hidden" r:id="rId22"/>
    <sheet name="Gia cảnh 6" sheetId="51" state="hidden" r:id="rId23"/>
    <sheet name="KL tổ 9" sheetId="38" state="hidden" r:id="rId24"/>
    <sheet name="TTTL tổ 9" sheetId="39" state="hidden" r:id="rId25"/>
    <sheet name="Gia cảnh 9" sheetId="40" state="hidden" r:id="rId26"/>
    <sheet name="KL tổ 11" sheetId="53" state="hidden" r:id="rId27"/>
    <sheet name="TTTL tổ 11" sheetId="54" state="hidden" r:id="rId28"/>
    <sheet name="Gia cảnh 11" sheetId="55" state="hidden" r:id="rId29"/>
  </sheets>
  <externalReferences>
    <externalReference r:id="rId30"/>
    <externalReference r:id="rId31"/>
  </externalReferences>
  <definedNames>
    <definedName name="_xlnm._FilterDatabase" localSheetId="11" hidden="1">'KL tổ 10'!$A$8:$BH$22</definedName>
    <definedName name="_xlnm._FilterDatabase" localSheetId="6" hidden="1">'KL tổ 3'!$A$8:$BS$105</definedName>
    <definedName name="_xlnm._FilterDatabase" localSheetId="3" hidden="1">'KL tổ 4'!$A$8:$BS$107</definedName>
    <definedName name="_xlnm._FilterDatabase" localSheetId="17" hidden="1">'KL tổ 5'!$A$8:$BZ$48</definedName>
    <definedName name="_xlnm._FilterDatabase" localSheetId="14" hidden="1">'KL Tổ BVTX '!$A$8:$BS$15</definedName>
    <definedName name="_xlnm._FilterDatabase" localSheetId="10" hidden="1">'KL VCKD'!$A$9:$BK$608</definedName>
    <definedName name="_xlnm._FilterDatabase" localSheetId="12" hidden="1">'TTTL tổ 10'!$A$10:$O$25</definedName>
    <definedName name="_xlnm._FilterDatabase" localSheetId="7" hidden="1">'TTTL tổ 3'!$A$9:$N$108</definedName>
    <definedName name="_xlnm._FilterDatabase" localSheetId="18" hidden="1">'TTTL tổ 5'!$A$10:$N$48</definedName>
    <definedName name="_xlnm._FilterDatabase" localSheetId="24" hidden="1">'TTTL tổ 9'!$A$9:$WVV$280</definedName>
    <definedName name="_xlnm._FilterDatabase" localSheetId="15" hidden="1">'TTTL tổ BVTX'!$A$9:$S$18</definedName>
    <definedName name="_xlnm._FilterDatabase" localSheetId="9" hidden="1">'TTTL VCKD'!$A$9:$AC$611</definedName>
    <definedName name="_xlnm.Print_Area" localSheetId="1">'CDCN- VCKD'!$A$1:$H$44</definedName>
    <definedName name="_xlnm.Print_Area" localSheetId="2">'Kiểm tra'!$A$1:$AJ$28</definedName>
    <definedName name="_xlnm.Print_Area" localSheetId="11">'KL tổ 10'!$A$1:$BH$30</definedName>
    <definedName name="_xlnm.Print_Area" localSheetId="6">'KL tổ 3'!$A$1:$CE$113</definedName>
    <definedName name="_xlnm.Print_Area" localSheetId="3">'KL tổ 4'!$A$1:$CA$115</definedName>
    <definedName name="_xlnm.Print_Area" localSheetId="17">'KL tổ 5'!$A$1:$BX$53</definedName>
    <definedName name="_xlnm.Print_Area" localSheetId="14">'KL Tổ BVTX '!$A$1:$BS$25</definedName>
    <definedName name="_xlnm.Print_Area" localSheetId="10">'KL VCKD'!$A$1:$BF$614</definedName>
    <definedName name="_xlnm.Print_Area" localSheetId="0">'PTL VCKD 1'!$A$1:$G$52</definedName>
    <definedName name="_xlnm.Print_Area" localSheetId="15">'TTTL tổ BVTX'!$A$1:$Q$27</definedName>
    <definedName name="_xlnm.Print_Area" localSheetId="9">'TTTL VCKD'!$A$1:$AC$615</definedName>
    <definedName name="_xlnm.Print_Titles" localSheetId="11">'KL tổ 10'!$7:$8</definedName>
    <definedName name="_xlnm.Print_Titles" localSheetId="6">'KL tổ 3'!$7:$8</definedName>
    <definedName name="_xlnm.Print_Titles" localSheetId="3">'KL tổ 4'!$7:$8</definedName>
    <definedName name="_xlnm.Print_Titles" localSheetId="17">'KL tổ 5'!$7:$8</definedName>
    <definedName name="_xlnm.Print_Titles" localSheetId="20">'KL tổ 6'!$7:$8</definedName>
    <definedName name="_xlnm.Print_Titles" localSheetId="23">'KL tổ 9'!$7:$8</definedName>
    <definedName name="_xlnm.Print_Titles" localSheetId="14">'KL Tổ BVTX '!$7:$8</definedName>
    <definedName name="_xlnm.Print_Titles" localSheetId="10">'KL VCKD'!$9:$12</definedName>
    <definedName name="_xlnm.Print_Titles" localSheetId="0">'PTL VCKD 1'!$14:$14</definedName>
    <definedName name="_xlnm.Print_Titles" localSheetId="12">'TTTL tổ 10'!$8:$10</definedName>
    <definedName name="_xlnm.Print_Titles" localSheetId="7">'TTTL tổ 3'!$8:$10</definedName>
    <definedName name="_xlnm.Print_Titles" localSheetId="4">'TTTL tổ 4'!$8:$10</definedName>
    <definedName name="_xlnm.Print_Titles" localSheetId="18">'TTTL tổ 5'!$8:$10</definedName>
    <definedName name="_xlnm.Print_Titles" localSheetId="21">'TTTL tổ 6'!$7:$9</definedName>
    <definedName name="_xlnm.Print_Titles" localSheetId="24">'TTTL tổ 9'!$7:$9</definedName>
    <definedName name="_xlnm.Print_Titles" localSheetId="15">'TTTL tổ BVTX'!$8:$9</definedName>
    <definedName name="_xlnm.Print_Titles" localSheetId="9">'TTTL VCKD'!$10:$12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14" l="1"/>
  <c r="H600" i="18"/>
  <c r="F24" i="114"/>
  <c r="BE16" i="17"/>
  <c r="BE17" i="17"/>
  <c r="BE18" i="17"/>
  <c r="BE19" i="17"/>
  <c r="BE20" i="17"/>
  <c r="BE21" i="17"/>
  <c r="BE22" i="17"/>
  <c r="BE23" i="17"/>
  <c r="BE24" i="17"/>
  <c r="BE25" i="17"/>
  <c r="BE26" i="17"/>
  <c r="BE27" i="17"/>
  <c r="BE28" i="17"/>
  <c r="BE29" i="17"/>
  <c r="BE30" i="17"/>
  <c r="BE31" i="17"/>
  <c r="BE32" i="17"/>
  <c r="BE33" i="17"/>
  <c r="BE34" i="17"/>
  <c r="BE35" i="17"/>
  <c r="BE36" i="17"/>
  <c r="BE37" i="17"/>
  <c r="BE38" i="17"/>
  <c r="BE39" i="17"/>
  <c r="BE40" i="17"/>
  <c r="BE41" i="17"/>
  <c r="BE42" i="17"/>
  <c r="BE43" i="17"/>
  <c r="BE44" i="17"/>
  <c r="BE45" i="17"/>
  <c r="BE46" i="17"/>
  <c r="BE47" i="17"/>
  <c r="BE48" i="17"/>
  <c r="BE49" i="17"/>
  <c r="BE50" i="17"/>
  <c r="BE51" i="17"/>
  <c r="BE52" i="17"/>
  <c r="BE53" i="17"/>
  <c r="BE54" i="17"/>
  <c r="BE55" i="17"/>
  <c r="BE56" i="17"/>
  <c r="BE57" i="17"/>
  <c r="BE58" i="17"/>
  <c r="BE59" i="17"/>
  <c r="BE60" i="17"/>
  <c r="BE61" i="17"/>
  <c r="BE62" i="17"/>
  <c r="BE63" i="17"/>
  <c r="BE64" i="17"/>
  <c r="BE65" i="17"/>
  <c r="BE66" i="17"/>
  <c r="BE67" i="17"/>
  <c r="BE68" i="17"/>
  <c r="BE69" i="17"/>
  <c r="BE70" i="17"/>
  <c r="BE71" i="17"/>
  <c r="BE72" i="17"/>
  <c r="BE73" i="17"/>
  <c r="BE74" i="17"/>
  <c r="BE75" i="17"/>
  <c r="BE76" i="17"/>
  <c r="BE77" i="17"/>
  <c r="BE78" i="17"/>
  <c r="BE79" i="17"/>
  <c r="BE80" i="17"/>
  <c r="BE81" i="17"/>
  <c r="BE82" i="17"/>
  <c r="BE83" i="17"/>
  <c r="BE84" i="17"/>
  <c r="BE85" i="17"/>
  <c r="BE86" i="17"/>
  <c r="BE87" i="17"/>
  <c r="BE88" i="17"/>
  <c r="BE89" i="17"/>
  <c r="BE90" i="17"/>
  <c r="BE91" i="17"/>
  <c r="BE92" i="17"/>
  <c r="BE93" i="17"/>
  <c r="BE94" i="17"/>
  <c r="BE95" i="17"/>
  <c r="BE96" i="17"/>
  <c r="BE97" i="17"/>
  <c r="BE98" i="17"/>
  <c r="BE99" i="17"/>
  <c r="BE100" i="17"/>
  <c r="BE101" i="17"/>
  <c r="BE102" i="17"/>
  <c r="BE103" i="17"/>
  <c r="BE104" i="17"/>
  <c r="BE105" i="17"/>
  <c r="BE106" i="17"/>
  <c r="BE107" i="17"/>
  <c r="BE108" i="17"/>
  <c r="BE109" i="17"/>
  <c r="BE110" i="17"/>
  <c r="BE111" i="17"/>
  <c r="BE112" i="17"/>
  <c r="BE113" i="17"/>
  <c r="BE114" i="17"/>
  <c r="BE115" i="17"/>
  <c r="BE116" i="17"/>
  <c r="BE117" i="17"/>
  <c r="BE118" i="17"/>
  <c r="BE119" i="17"/>
  <c r="BE120" i="17"/>
  <c r="BE121" i="17"/>
  <c r="BE122" i="17"/>
  <c r="BE123" i="17"/>
  <c r="BE124" i="17"/>
  <c r="BE125" i="17"/>
  <c r="BE126" i="17"/>
  <c r="BE127" i="17"/>
  <c r="BE128" i="17"/>
  <c r="BE129" i="17"/>
  <c r="BE130" i="17"/>
  <c r="BE131" i="17"/>
  <c r="BE132" i="17"/>
  <c r="BE133" i="17"/>
  <c r="BE134" i="17"/>
  <c r="BE135" i="17"/>
  <c r="BE136" i="17"/>
  <c r="BE137" i="17"/>
  <c r="BE138" i="17"/>
  <c r="BE139" i="17"/>
  <c r="BE140" i="17"/>
  <c r="BE141" i="17"/>
  <c r="BE142" i="17"/>
  <c r="BE143" i="17"/>
  <c r="BE144" i="17"/>
  <c r="BE145" i="17"/>
  <c r="BE146" i="17"/>
  <c r="BE147" i="17"/>
  <c r="BE148" i="17"/>
  <c r="BE149" i="17"/>
  <c r="BE150" i="17"/>
  <c r="BE151" i="17"/>
  <c r="BE152" i="17"/>
  <c r="BE153" i="17"/>
  <c r="BE154" i="17"/>
  <c r="BE155" i="17"/>
  <c r="BE156" i="17"/>
  <c r="BE157" i="17"/>
  <c r="BE158" i="17"/>
  <c r="BE159" i="17"/>
  <c r="BE160" i="17"/>
  <c r="BE161" i="17"/>
  <c r="BE162" i="17"/>
  <c r="BE163" i="17"/>
  <c r="BE164" i="17"/>
  <c r="BE165" i="17"/>
  <c r="BE166" i="17"/>
  <c r="BE167" i="17"/>
  <c r="BE168" i="17"/>
  <c r="BE169" i="17"/>
  <c r="BE170" i="17"/>
  <c r="BE171" i="17"/>
  <c r="BE172" i="17"/>
  <c r="BE173" i="17"/>
  <c r="BE174" i="17"/>
  <c r="BE175" i="17"/>
  <c r="BE176" i="17"/>
  <c r="BE177" i="17"/>
  <c r="BE178" i="17"/>
  <c r="BE179" i="17"/>
  <c r="BE180" i="17"/>
  <c r="BE181" i="17"/>
  <c r="BE182" i="17"/>
  <c r="BE183" i="17"/>
  <c r="BE184" i="17"/>
  <c r="BE185" i="17"/>
  <c r="BE186" i="17"/>
  <c r="BE187" i="17"/>
  <c r="BE188" i="17"/>
  <c r="BE189" i="17"/>
  <c r="BE190" i="17"/>
  <c r="BE191" i="17"/>
  <c r="BE192" i="17"/>
  <c r="BE193" i="17"/>
  <c r="BE194" i="17"/>
  <c r="BE195" i="17"/>
  <c r="BE196" i="17"/>
  <c r="BE197" i="17"/>
  <c r="BE198" i="17"/>
  <c r="BE199" i="17"/>
  <c r="BE200" i="17"/>
  <c r="BE201" i="17"/>
  <c r="BE202" i="17"/>
  <c r="BE203" i="17"/>
  <c r="BE204" i="17"/>
  <c r="BE205" i="17"/>
  <c r="BE206" i="17"/>
  <c r="BE207" i="17"/>
  <c r="BE208" i="17"/>
  <c r="BE209" i="17"/>
  <c r="BE210" i="17"/>
  <c r="BE211" i="17"/>
  <c r="BE212" i="17"/>
  <c r="BE213" i="17"/>
  <c r="BE214" i="17"/>
  <c r="BE215" i="17"/>
  <c r="BE216" i="17"/>
  <c r="BE217" i="17"/>
  <c r="BE218" i="17"/>
  <c r="BE219" i="17"/>
  <c r="BE220" i="17"/>
  <c r="BE221" i="17"/>
  <c r="BE222" i="17"/>
  <c r="BE223" i="17"/>
  <c r="BE224" i="17"/>
  <c r="BE225" i="17"/>
  <c r="BE226" i="17"/>
  <c r="BE227" i="17"/>
  <c r="BE228" i="17"/>
  <c r="BE229" i="17"/>
  <c r="BE230" i="17"/>
  <c r="BE231" i="17"/>
  <c r="BE232" i="17"/>
  <c r="BE233" i="17"/>
  <c r="BE234" i="17"/>
  <c r="BE235" i="17"/>
  <c r="BE236" i="17"/>
  <c r="BE237" i="17"/>
  <c r="BE238" i="17"/>
  <c r="BE239" i="17"/>
  <c r="BE240" i="17"/>
  <c r="BE241" i="17"/>
  <c r="BE242" i="17"/>
  <c r="BE243" i="17"/>
  <c r="BE244" i="17"/>
  <c r="BE245" i="17"/>
  <c r="BE246" i="17"/>
  <c r="BE247" i="17"/>
  <c r="BE248" i="17"/>
  <c r="BE249" i="17"/>
  <c r="BE250" i="17"/>
  <c r="BE251" i="17"/>
  <c r="BE252" i="17"/>
  <c r="BE253" i="17"/>
  <c r="BE254" i="17"/>
  <c r="BE255" i="17"/>
  <c r="BE256" i="17"/>
  <c r="BE257" i="17"/>
  <c r="BE258" i="17"/>
  <c r="BE259" i="17"/>
  <c r="BE260" i="17"/>
  <c r="BE261" i="17"/>
  <c r="BE262" i="17"/>
  <c r="BE263" i="17"/>
  <c r="BE264" i="17"/>
  <c r="BE265" i="17"/>
  <c r="BE266" i="17"/>
  <c r="BE267" i="17"/>
  <c r="BE268" i="17"/>
  <c r="BE269" i="17"/>
  <c r="BE270" i="17"/>
  <c r="BE271" i="17"/>
  <c r="BE272" i="17"/>
  <c r="BE273" i="17"/>
  <c r="BE274" i="17"/>
  <c r="BE275" i="17"/>
  <c r="BE276" i="17"/>
  <c r="BE277" i="17"/>
  <c r="BE278" i="17"/>
  <c r="BE279" i="17"/>
  <c r="BE280" i="17"/>
  <c r="BE281" i="17"/>
  <c r="BE282" i="17"/>
  <c r="BE283" i="17"/>
  <c r="BE284" i="17"/>
  <c r="BE285" i="17"/>
  <c r="BE286" i="17"/>
  <c r="BE287" i="17"/>
  <c r="BE288" i="17"/>
  <c r="BE289" i="17"/>
  <c r="BE290" i="17"/>
  <c r="BE291" i="17"/>
  <c r="BE292" i="17"/>
  <c r="BE293" i="17"/>
  <c r="BE294" i="17"/>
  <c r="BE295" i="17"/>
  <c r="BE296" i="17"/>
  <c r="BE297" i="17"/>
  <c r="BE298" i="17"/>
  <c r="BE299" i="17"/>
  <c r="BE300" i="17"/>
  <c r="BE301" i="17"/>
  <c r="BE302" i="17"/>
  <c r="BE303" i="17"/>
  <c r="BE304" i="17"/>
  <c r="BE305" i="17"/>
  <c r="BE306" i="17"/>
  <c r="BE307" i="17"/>
  <c r="BE308" i="17"/>
  <c r="BE309" i="17"/>
  <c r="BE310" i="17"/>
  <c r="BE311" i="17"/>
  <c r="BE312" i="17"/>
  <c r="BE313" i="17"/>
  <c r="BE314" i="17"/>
  <c r="BE315" i="17"/>
  <c r="BE316" i="17"/>
  <c r="BE317" i="17"/>
  <c r="BE318" i="17"/>
  <c r="BE319" i="17"/>
  <c r="BE320" i="17"/>
  <c r="BE321" i="17"/>
  <c r="BE322" i="17"/>
  <c r="BE323" i="17"/>
  <c r="BE324" i="17"/>
  <c r="BE325" i="17"/>
  <c r="BE326" i="17"/>
  <c r="BE327" i="17"/>
  <c r="BE328" i="17"/>
  <c r="BE329" i="17"/>
  <c r="BE330" i="17"/>
  <c r="BE331" i="17"/>
  <c r="BE332" i="17"/>
  <c r="BE333" i="17"/>
  <c r="BE334" i="17"/>
  <c r="BE335" i="17"/>
  <c r="BE336" i="17"/>
  <c r="BE337" i="17"/>
  <c r="BE338" i="17"/>
  <c r="BE339" i="17"/>
  <c r="BE340" i="17"/>
  <c r="BE341" i="17"/>
  <c r="BE342" i="17"/>
  <c r="BE343" i="17"/>
  <c r="BE344" i="17"/>
  <c r="BE345" i="17"/>
  <c r="BE346" i="17"/>
  <c r="BE347" i="17"/>
  <c r="BE348" i="17"/>
  <c r="BE349" i="17"/>
  <c r="BE350" i="17"/>
  <c r="BE351" i="17"/>
  <c r="BE352" i="17"/>
  <c r="BE353" i="17"/>
  <c r="BE354" i="17"/>
  <c r="BE355" i="17"/>
  <c r="BE356" i="17"/>
  <c r="BE357" i="17"/>
  <c r="BE358" i="17"/>
  <c r="BE359" i="17"/>
  <c r="BE360" i="17"/>
  <c r="BE361" i="17"/>
  <c r="BE362" i="17"/>
  <c r="BE363" i="17"/>
  <c r="BE364" i="17"/>
  <c r="BE365" i="17"/>
  <c r="BE366" i="17"/>
  <c r="BE367" i="17"/>
  <c r="BE368" i="17"/>
  <c r="BE369" i="17"/>
  <c r="BE370" i="17"/>
  <c r="BE371" i="17"/>
  <c r="BE372" i="17"/>
  <c r="BE373" i="17"/>
  <c r="BE374" i="17"/>
  <c r="BE375" i="17"/>
  <c r="BE376" i="17"/>
  <c r="BE377" i="17"/>
  <c r="BE378" i="17"/>
  <c r="BE379" i="17"/>
  <c r="BE380" i="17"/>
  <c r="BE381" i="17"/>
  <c r="BE382" i="17"/>
  <c r="BE383" i="17"/>
  <c r="BE384" i="17"/>
  <c r="BE385" i="17"/>
  <c r="BE386" i="17"/>
  <c r="BE387" i="17"/>
  <c r="BE388" i="17"/>
  <c r="BE389" i="17"/>
  <c r="BE390" i="17"/>
  <c r="BE391" i="17"/>
  <c r="BE392" i="17"/>
  <c r="BE393" i="17"/>
  <c r="BE394" i="17"/>
  <c r="BE395" i="17"/>
  <c r="BE396" i="17"/>
  <c r="BE397" i="17"/>
  <c r="BE398" i="17"/>
  <c r="BE399" i="17"/>
  <c r="BE400" i="17"/>
  <c r="BE401" i="17"/>
  <c r="BE402" i="17"/>
  <c r="BE403" i="17"/>
  <c r="BE404" i="17"/>
  <c r="BE405" i="17"/>
  <c r="BE406" i="17"/>
  <c r="BE407" i="17"/>
  <c r="BE408" i="17"/>
  <c r="BE409" i="17"/>
  <c r="BE410" i="17"/>
  <c r="BE411" i="17"/>
  <c r="BE412" i="17"/>
  <c r="BE413" i="17"/>
  <c r="BE414" i="17"/>
  <c r="BE415" i="17"/>
  <c r="BE416" i="17"/>
  <c r="BE417" i="17"/>
  <c r="BE418" i="17"/>
  <c r="BE419" i="17"/>
  <c r="BE420" i="17"/>
  <c r="BE421" i="17"/>
  <c r="BE422" i="17"/>
  <c r="BE423" i="17"/>
  <c r="BE424" i="17"/>
  <c r="BE425" i="17"/>
  <c r="BE426" i="17"/>
  <c r="BE427" i="17"/>
  <c r="BE428" i="17"/>
  <c r="BE429" i="17"/>
  <c r="BE430" i="17"/>
  <c r="BE431" i="17"/>
  <c r="BE432" i="17"/>
  <c r="BE433" i="17"/>
  <c r="BE434" i="17"/>
  <c r="BE435" i="17"/>
  <c r="BE436" i="17"/>
  <c r="BE437" i="17"/>
  <c r="BE438" i="17"/>
  <c r="BE439" i="17"/>
  <c r="BE440" i="17"/>
  <c r="BE441" i="17"/>
  <c r="BE442" i="17"/>
  <c r="BE443" i="17"/>
  <c r="BE444" i="17"/>
  <c r="BE445" i="17"/>
  <c r="BE446" i="17"/>
  <c r="BE447" i="17"/>
  <c r="BE448" i="17"/>
  <c r="BE449" i="17"/>
  <c r="BE450" i="17"/>
  <c r="BE451" i="17"/>
  <c r="BE452" i="17"/>
  <c r="BE453" i="17"/>
  <c r="BE454" i="17"/>
  <c r="BE455" i="17"/>
  <c r="BE456" i="17"/>
  <c r="BE457" i="17"/>
  <c r="BE458" i="17"/>
  <c r="BE459" i="17"/>
  <c r="BE460" i="17"/>
  <c r="BE461" i="17"/>
  <c r="BE462" i="17"/>
  <c r="BE463" i="17"/>
  <c r="BE464" i="17"/>
  <c r="BE465" i="17"/>
  <c r="BE466" i="17"/>
  <c r="BE467" i="17"/>
  <c r="BE468" i="17"/>
  <c r="BE469" i="17"/>
  <c r="BE470" i="17"/>
  <c r="BE471" i="17"/>
  <c r="BE472" i="17"/>
  <c r="BE473" i="17"/>
  <c r="BE474" i="17"/>
  <c r="BE475" i="17"/>
  <c r="BE476" i="17"/>
  <c r="BE477" i="17"/>
  <c r="BE478" i="17"/>
  <c r="BE479" i="17"/>
  <c r="BE480" i="17"/>
  <c r="BE481" i="17"/>
  <c r="BE482" i="17"/>
  <c r="BE483" i="17"/>
  <c r="BE484" i="17"/>
  <c r="BE485" i="17"/>
  <c r="BE486" i="17"/>
  <c r="BE487" i="17"/>
  <c r="BE488" i="17"/>
  <c r="BE489" i="17"/>
  <c r="BE490" i="17"/>
  <c r="BE491" i="17"/>
  <c r="BE492" i="17"/>
  <c r="BE493" i="17"/>
  <c r="BE494" i="17"/>
  <c r="BE495" i="17"/>
  <c r="BE496" i="17"/>
  <c r="BE497" i="17"/>
  <c r="BE498" i="17"/>
  <c r="BE499" i="17"/>
  <c r="BE500" i="17"/>
  <c r="BE501" i="17"/>
  <c r="BE502" i="17"/>
  <c r="BE503" i="17"/>
  <c r="BE504" i="17"/>
  <c r="BE505" i="17"/>
  <c r="BE506" i="17"/>
  <c r="BE507" i="17"/>
  <c r="BE508" i="17"/>
  <c r="BE509" i="17"/>
  <c r="BE510" i="17"/>
  <c r="BE511" i="17"/>
  <c r="BE512" i="17"/>
  <c r="BE513" i="17"/>
  <c r="BE514" i="17"/>
  <c r="BE515" i="17"/>
  <c r="BE516" i="17"/>
  <c r="BE517" i="17"/>
  <c r="BE518" i="17"/>
  <c r="BE519" i="17"/>
  <c r="BE520" i="17"/>
  <c r="BE521" i="17"/>
  <c r="BE522" i="17"/>
  <c r="BE523" i="17"/>
  <c r="BE524" i="17"/>
  <c r="BE525" i="17"/>
  <c r="BE526" i="17"/>
  <c r="BE527" i="17"/>
  <c r="BE528" i="17"/>
  <c r="BE529" i="17"/>
  <c r="BE530" i="17"/>
  <c r="BE531" i="17"/>
  <c r="BE532" i="17"/>
  <c r="BE533" i="17"/>
  <c r="BE534" i="17"/>
  <c r="BE535" i="17"/>
  <c r="BE536" i="17"/>
  <c r="BE537" i="17"/>
  <c r="BE538" i="17"/>
  <c r="BE539" i="17"/>
  <c r="BE540" i="17"/>
  <c r="BE541" i="17"/>
  <c r="BE542" i="17"/>
  <c r="BE543" i="17"/>
  <c r="BE544" i="17"/>
  <c r="BE545" i="17"/>
  <c r="BE546" i="17"/>
  <c r="BE547" i="17"/>
  <c r="BE548" i="17"/>
  <c r="BE549" i="17"/>
  <c r="BE550" i="17"/>
  <c r="BE551" i="17"/>
  <c r="BE552" i="17"/>
  <c r="BE553" i="17"/>
  <c r="BE554" i="17"/>
  <c r="BE555" i="17"/>
  <c r="BE556" i="17"/>
  <c r="BE557" i="17"/>
  <c r="BE558" i="17"/>
  <c r="BE559" i="17"/>
  <c r="BE560" i="17"/>
  <c r="BE561" i="17"/>
  <c r="BE562" i="17"/>
  <c r="BE563" i="17"/>
  <c r="BE564" i="17"/>
  <c r="BE565" i="17"/>
  <c r="BE566" i="17"/>
  <c r="BE567" i="17"/>
  <c r="BE568" i="17"/>
  <c r="BE569" i="17"/>
  <c r="BE570" i="17"/>
  <c r="BE571" i="17"/>
  <c r="BE572" i="17"/>
  <c r="BE573" i="17"/>
  <c r="BE574" i="17"/>
  <c r="BE575" i="17"/>
  <c r="BE576" i="17"/>
  <c r="BE577" i="17"/>
  <c r="BE578" i="17"/>
  <c r="BE579" i="17"/>
  <c r="BE580" i="17"/>
  <c r="BE581" i="17"/>
  <c r="BE582" i="17"/>
  <c r="BE583" i="17"/>
  <c r="BE584" i="17"/>
  <c r="BE585" i="17"/>
  <c r="BE586" i="17"/>
  <c r="BE587" i="17"/>
  <c r="BE588" i="17"/>
  <c r="BE589" i="17"/>
  <c r="BE590" i="17"/>
  <c r="BE591" i="17"/>
  <c r="BE592" i="17"/>
  <c r="BE593" i="17"/>
  <c r="BE594" i="17"/>
  <c r="BE595" i="17"/>
  <c r="BE596" i="17"/>
  <c r="BE597" i="17"/>
  <c r="BE598" i="17"/>
  <c r="BE599" i="17"/>
  <c r="BE600" i="17"/>
  <c r="BE601" i="17"/>
  <c r="BE602" i="17"/>
  <c r="BE603" i="17"/>
  <c r="BE604" i="17"/>
  <c r="BE15" i="17"/>
  <c r="BG434" i="17"/>
  <c r="BG438" i="17"/>
  <c r="BG442" i="17"/>
  <c r="BG446" i="17"/>
  <c r="BG430" i="17"/>
  <c r="BG209" i="17"/>
  <c r="BG210" i="17"/>
  <c r="BG211" i="17"/>
  <c r="BG212" i="17"/>
  <c r="BG213" i="17"/>
  <c r="BG214" i="17"/>
  <c r="BG215" i="17"/>
  <c r="BG216" i="17"/>
  <c r="BG217" i="17"/>
  <c r="BG218" i="17"/>
  <c r="BG219" i="17"/>
  <c r="BG220" i="17"/>
  <c r="BG221" i="17"/>
  <c r="BG222" i="17"/>
  <c r="BG223" i="17"/>
  <c r="BG224" i="17"/>
  <c r="BG225" i="17"/>
  <c r="BG226" i="17"/>
  <c r="BG227" i="17"/>
  <c r="BG228" i="17"/>
  <c r="BG229" i="17"/>
  <c r="BG230" i="17"/>
  <c r="BG231" i="17"/>
  <c r="BG232" i="17"/>
  <c r="BG233" i="17"/>
  <c r="BG234" i="17"/>
  <c r="BG235" i="17"/>
  <c r="BG236" i="17"/>
  <c r="BG237" i="17"/>
  <c r="BG238" i="17"/>
  <c r="BG239" i="17"/>
  <c r="BG240" i="17"/>
  <c r="BG241" i="17"/>
  <c r="BG242" i="17"/>
  <c r="BG243" i="17"/>
  <c r="BG244" i="17"/>
  <c r="BG245" i="17"/>
  <c r="BG246" i="17"/>
  <c r="BG247" i="17"/>
  <c r="BG248" i="17"/>
  <c r="BG249" i="17"/>
  <c r="BG250" i="17"/>
  <c r="BG251" i="17"/>
  <c r="BG252" i="17"/>
  <c r="BG253" i="17"/>
  <c r="BG254" i="17"/>
  <c r="BG255" i="17"/>
  <c r="BG256" i="17"/>
  <c r="BG257" i="17"/>
  <c r="BG258" i="17"/>
  <c r="BG259" i="17"/>
  <c r="BG260" i="17"/>
  <c r="BG261" i="17"/>
  <c r="BG262" i="17"/>
  <c r="BG263" i="17"/>
  <c r="BG264" i="17"/>
  <c r="BG265" i="17"/>
  <c r="BG266" i="17"/>
  <c r="BG267" i="17"/>
  <c r="BG268" i="17"/>
  <c r="BG269" i="17"/>
  <c r="BG270" i="17"/>
  <c r="BG271" i="17"/>
  <c r="BG272" i="17"/>
  <c r="BG273" i="17"/>
  <c r="BG274" i="17"/>
  <c r="BG275" i="17"/>
  <c r="BG276" i="17"/>
  <c r="BG277" i="17"/>
  <c r="BG278" i="17"/>
  <c r="BG279" i="17"/>
  <c r="BG280" i="17"/>
  <c r="BG281" i="17"/>
  <c r="BG282" i="17"/>
  <c r="BG283" i="17"/>
  <c r="BG284" i="17"/>
  <c r="BG285" i="17"/>
  <c r="BG286" i="17"/>
  <c r="BG287" i="17"/>
  <c r="BG288" i="17"/>
  <c r="BG289" i="17"/>
  <c r="BG290" i="17"/>
  <c r="BG291" i="17"/>
  <c r="BG292" i="17"/>
  <c r="BG293" i="17"/>
  <c r="BG294" i="17"/>
  <c r="BG295" i="17"/>
  <c r="BG296" i="17"/>
  <c r="BG297" i="17"/>
  <c r="BG298" i="17"/>
  <c r="BG299" i="17"/>
  <c r="BG300" i="17"/>
  <c r="BG301" i="17"/>
  <c r="BG302" i="17"/>
  <c r="BG303" i="17"/>
  <c r="BG304" i="17"/>
  <c r="BG305" i="17"/>
  <c r="BG306" i="17"/>
  <c r="BG307" i="17"/>
  <c r="BG308" i="17"/>
  <c r="BG309" i="17"/>
  <c r="BG310" i="17"/>
  <c r="BG311" i="17"/>
  <c r="BG312" i="17"/>
  <c r="BG313" i="17"/>
  <c r="BG314" i="17"/>
  <c r="BG315" i="17"/>
  <c r="BG316" i="17"/>
  <c r="BG317" i="17"/>
  <c r="BG318" i="17"/>
  <c r="BG319" i="17"/>
  <c r="BG320" i="17"/>
  <c r="BG321" i="17"/>
  <c r="BG322" i="17"/>
  <c r="BG323" i="17"/>
  <c r="BG324" i="17"/>
  <c r="BG325" i="17"/>
  <c r="BG326" i="17"/>
  <c r="BG327" i="17"/>
  <c r="BG328" i="17"/>
  <c r="BG329" i="17"/>
  <c r="BG330" i="17"/>
  <c r="BG331" i="17"/>
  <c r="BG332" i="17"/>
  <c r="BG333" i="17"/>
  <c r="BG334" i="17"/>
  <c r="BG335" i="17"/>
  <c r="BG336" i="17"/>
  <c r="BG337" i="17"/>
  <c r="BG338" i="17"/>
  <c r="BG339" i="17"/>
  <c r="BG340" i="17"/>
  <c r="BG341" i="17"/>
  <c r="BG342" i="17"/>
  <c r="BG343" i="17"/>
  <c r="BG344" i="17"/>
  <c r="BG345" i="17"/>
  <c r="BG346" i="17"/>
  <c r="BG347" i="17"/>
  <c r="BG348" i="17"/>
  <c r="BG349" i="17"/>
  <c r="BG350" i="17"/>
  <c r="BG351" i="17"/>
  <c r="BG352" i="17"/>
  <c r="BG353" i="17"/>
  <c r="BG354" i="17"/>
  <c r="BG355" i="17"/>
  <c r="BG356" i="17"/>
  <c r="BG357" i="17"/>
  <c r="BG358" i="17"/>
  <c r="BG359" i="17"/>
  <c r="BG360" i="17"/>
  <c r="BG361" i="17"/>
  <c r="BG362" i="17"/>
  <c r="BG363" i="17"/>
  <c r="BG364" i="17"/>
  <c r="BG365" i="17"/>
  <c r="BG366" i="17"/>
  <c r="BG367" i="17"/>
  <c r="BG368" i="17"/>
  <c r="BG369" i="17"/>
  <c r="BG370" i="17"/>
  <c r="BG371" i="17"/>
  <c r="BG372" i="17"/>
  <c r="BG373" i="17"/>
  <c r="BG374" i="17"/>
  <c r="BG375" i="17"/>
  <c r="BG376" i="17"/>
  <c r="BG377" i="17"/>
  <c r="BG378" i="17"/>
  <c r="BG379" i="17"/>
  <c r="BG380" i="17"/>
  <c r="BG381" i="17"/>
  <c r="BG382" i="17"/>
  <c r="BG383" i="17"/>
  <c r="BG384" i="17"/>
  <c r="BG385" i="17"/>
  <c r="BG386" i="17"/>
  <c r="BG387" i="17"/>
  <c r="BG388" i="17"/>
  <c r="BG389" i="17"/>
  <c r="BG390" i="17"/>
  <c r="BG391" i="17"/>
  <c r="BG392" i="17"/>
  <c r="BG393" i="17"/>
  <c r="BG394" i="17"/>
  <c r="BG395" i="17"/>
  <c r="BG396" i="17"/>
  <c r="BG397" i="17"/>
  <c r="BG398" i="17"/>
  <c r="BG399" i="17"/>
  <c r="BG400" i="17"/>
  <c r="BG401" i="17"/>
  <c r="BG402" i="17"/>
  <c r="BG403" i="17"/>
  <c r="BG404" i="17"/>
  <c r="BG405" i="17"/>
  <c r="BG406" i="17"/>
  <c r="BG407" i="17"/>
  <c r="BG408" i="17"/>
  <c r="BG409" i="17"/>
  <c r="BG410" i="17"/>
  <c r="BG411" i="17"/>
  <c r="BG412" i="17"/>
  <c r="BG413" i="17"/>
  <c r="BG414" i="17"/>
  <c r="BG415" i="17"/>
  <c r="BG416" i="17"/>
  <c r="BG417" i="17"/>
  <c r="BG418" i="17"/>
  <c r="BG419" i="17"/>
  <c r="BG420" i="17"/>
  <c r="BG421" i="17"/>
  <c r="BG422" i="17"/>
  <c r="BG423" i="17"/>
  <c r="BG424" i="17"/>
  <c r="BG425" i="17"/>
  <c r="BG426" i="17"/>
  <c r="BG427" i="17"/>
  <c r="BG428" i="17"/>
  <c r="BG429" i="17"/>
  <c r="BG431" i="17"/>
  <c r="BG432" i="17"/>
  <c r="BG433" i="17"/>
  <c r="BG435" i="17"/>
  <c r="BG436" i="17"/>
  <c r="BG437" i="17"/>
  <c r="BG439" i="17"/>
  <c r="BG440" i="17"/>
  <c r="BG441" i="17"/>
  <c r="BG443" i="17"/>
  <c r="BG444" i="17"/>
  <c r="BG445" i="17"/>
  <c r="BG447" i="17"/>
  <c r="BG448" i="17"/>
  <c r="BG449" i="17"/>
  <c r="BG450" i="17"/>
  <c r="BG451" i="17"/>
  <c r="BG452" i="17"/>
  <c r="BG453" i="17"/>
  <c r="BG454" i="17"/>
  <c r="BG455" i="17"/>
  <c r="BG456" i="17"/>
  <c r="BG457" i="17"/>
  <c r="BG458" i="17"/>
  <c r="BG459" i="17"/>
  <c r="BG460" i="17"/>
  <c r="BG461" i="17"/>
  <c r="BG462" i="17"/>
  <c r="BG463" i="17"/>
  <c r="BG464" i="17"/>
  <c r="BG465" i="17"/>
  <c r="BG466" i="17"/>
  <c r="BG467" i="17"/>
  <c r="BG468" i="17"/>
  <c r="BG469" i="17"/>
  <c r="BG470" i="17"/>
  <c r="BG471" i="17"/>
  <c r="BG472" i="17"/>
  <c r="BG473" i="17"/>
  <c r="BG474" i="17"/>
  <c r="BG475" i="17"/>
  <c r="BG476" i="17"/>
  <c r="BG477" i="17"/>
  <c r="BG478" i="17"/>
  <c r="BG479" i="17"/>
  <c r="BG480" i="17"/>
  <c r="BG481" i="17"/>
  <c r="BG482" i="17"/>
  <c r="BG483" i="17"/>
  <c r="BG484" i="17"/>
  <c r="BG485" i="17"/>
  <c r="BG486" i="17"/>
  <c r="BG487" i="17"/>
  <c r="BG488" i="17"/>
  <c r="BG489" i="17"/>
  <c r="BG490" i="17"/>
  <c r="BG491" i="17"/>
  <c r="BG492" i="17"/>
  <c r="BG493" i="17"/>
  <c r="BG494" i="17"/>
  <c r="BG495" i="17"/>
  <c r="BG496" i="17"/>
  <c r="BG497" i="17"/>
  <c r="BG498" i="17"/>
  <c r="BG499" i="17"/>
  <c r="BG500" i="17"/>
  <c r="BG501" i="17"/>
  <c r="BG502" i="17"/>
  <c r="BG503" i="17"/>
  <c r="BG504" i="17"/>
  <c r="BG505" i="17"/>
  <c r="BG506" i="17"/>
  <c r="BG507" i="17"/>
  <c r="BG508" i="17"/>
  <c r="BG509" i="17"/>
  <c r="BG510" i="17"/>
  <c r="BG511" i="17"/>
  <c r="BG512" i="17"/>
  <c r="BG513" i="17"/>
  <c r="BG514" i="17"/>
  <c r="BG515" i="17"/>
  <c r="BG516" i="17"/>
  <c r="BG517" i="17"/>
  <c r="BG518" i="17"/>
  <c r="BG519" i="17"/>
  <c r="BG520" i="17"/>
  <c r="BG521" i="17"/>
  <c r="BG522" i="17"/>
  <c r="BG523" i="17"/>
  <c r="BG524" i="17"/>
  <c r="BG525" i="17"/>
  <c r="BG526" i="17"/>
  <c r="BG527" i="17"/>
  <c r="BG528" i="17"/>
  <c r="BG529" i="17"/>
  <c r="BG530" i="17"/>
  <c r="BG531" i="17"/>
  <c r="BG532" i="17"/>
  <c r="BG533" i="17"/>
  <c r="BG534" i="17"/>
  <c r="BG535" i="17"/>
  <c r="BG536" i="17"/>
  <c r="BG537" i="17"/>
  <c r="BG538" i="17"/>
  <c r="BG539" i="17"/>
  <c r="BG540" i="17"/>
  <c r="BG541" i="17"/>
  <c r="BG542" i="17"/>
  <c r="BG543" i="17"/>
  <c r="BG544" i="17"/>
  <c r="BG545" i="17"/>
  <c r="BG546" i="17"/>
  <c r="BG547" i="17"/>
  <c r="BG548" i="17"/>
  <c r="BG549" i="17"/>
  <c r="BG550" i="17"/>
  <c r="BG551" i="17"/>
  <c r="BG552" i="17"/>
  <c r="BG553" i="17"/>
  <c r="BG554" i="17"/>
  <c r="BG555" i="17"/>
  <c r="BG556" i="17"/>
  <c r="BG557" i="17"/>
  <c r="BG558" i="17"/>
  <c r="BG559" i="17"/>
  <c r="BG560" i="17"/>
  <c r="BG561" i="17"/>
  <c r="BG562" i="17"/>
  <c r="BG563" i="17"/>
  <c r="BG564" i="17"/>
  <c r="BG565" i="17"/>
  <c r="BG566" i="17"/>
  <c r="BG567" i="17"/>
  <c r="BG568" i="17"/>
  <c r="BG569" i="17"/>
  <c r="BG570" i="17"/>
  <c r="BG571" i="17"/>
  <c r="BG572" i="17"/>
  <c r="BG573" i="17"/>
  <c r="BG574" i="17"/>
  <c r="BG575" i="17"/>
  <c r="BG576" i="17"/>
  <c r="BG577" i="17"/>
  <c r="BG578" i="17"/>
  <c r="BG579" i="17"/>
  <c r="BG208" i="17"/>
  <c r="BG605" i="17" l="1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S34" i="17"/>
  <c r="S35" i="17"/>
  <c r="S36" i="17"/>
  <c r="S37" i="17"/>
  <c r="S38" i="17"/>
  <c r="S39" i="17"/>
  <c r="S40" i="17"/>
  <c r="S41" i="17"/>
  <c r="S42" i="17"/>
  <c r="S43" i="17"/>
  <c r="S44" i="17"/>
  <c r="S45" i="17"/>
  <c r="S46" i="17"/>
  <c r="S47" i="17"/>
  <c r="S48" i="17"/>
  <c r="S49" i="17"/>
  <c r="S50" i="17"/>
  <c r="S51" i="17"/>
  <c r="S52" i="17"/>
  <c r="S53" i="17"/>
  <c r="S54" i="17"/>
  <c r="S55" i="17"/>
  <c r="S56" i="17"/>
  <c r="S57" i="17"/>
  <c r="S58" i="17"/>
  <c r="S59" i="17"/>
  <c r="S60" i="17"/>
  <c r="S61" i="17"/>
  <c r="S62" i="17"/>
  <c r="S63" i="17"/>
  <c r="S64" i="17"/>
  <c r="S65" i="17"/>
  <c r="S66" i="17"/>
  <c r="S67" i="17"/>
  <c r="S68" i="17"/>
  <c r="S69" i="17"/>
  <c r="S70" i="17"/>
  <c r="S71" i="17"/>
  <c r="S72" i="17"/>
  <c r="S73" i="17"/>
  <c r="S74" i="17"/>
  <c r="S75" i="17"/>
  <c r="S76" i="17"/>
  <c r="S77" i="17"/>
  <c r="S78" i="17"/>
  <c r="S79" i="17"/>
  <c r="S80" i="17"/>
  <c r="S81" i="17"/>
  <c r="S82" i="17"/>
  <c r="S83" i="17"/>
  <c r="S84" i="17"/>
  <c r="S85" i="17"/>
  <c r="S86" i="17"/>
  <c r="S87" i="17"/>
  <c r="S88" i="17"/>
  <c r="S89" i="17"/>
  <c r="S90" i="17"/>
  <c r="S91" i="17"/>
  <c r="S92" i="17"/>
  <c r="S93" i="17"/>
  <c r="S94" i="17"/>
  <c r="S95" i="17"/>
  <c r="S96" i="17"/>
  <c r="S97" i="17"/>
  <c r="S98" i="17"/>
  <c r="S99" i="17"/>
  <c r="S100" i="17"/>
  <c r="S101" i="17"/>
  <c r="S102" i="17"/>
  <c r="S103" i="17"/>
  <c r="S104" i="17"/>
  <c r="S105" i="17"/>
  <c r="S106" i="17"/>
  <c r="S107" i="17"/>
  <c r="S108" i="17"/>
  <c r="S109" i="17"/>
  <c r="S110" i="17"/>
  <c r="S111" i="17"/>
  <c r="S112" i="17"/>
  <c r="S113" i="17"/>
  <c r="S114" i="17"/>
  <c r="S115" i="17"/>
  <c r="S116" i="17"/>
  <c r="S117" i="17"/>
  <c r="S118" i="17"/>
  <c r="S119" i="17"/>
  <c r="S120" i="17"/>
  <c r="S121" i="17"/>
  <c r="S122" i="17"/>
  <c r="S123" i="17"/>
  <c r="S124" i="17"/>
  <c r="S125" i="17"/>
  <c r="S126" i="17"/>
  <c r="S127" i="17"/>
  <c r="S128" i="17"/>
  <c r="S129" i="17"/>
  <c r="S130" i="17"/>
  <c r="S131" i="17"/>
  <c r="S132" i="17"/>
  <c r="S133" i="17"/>
  <c r="S134" i="17"/>
  <c r="S135" i="17"/>
  <c r="S136" i="17"/>
  <c r="S137" i="17"/>
  <c r="S138" i="17"/>
  <c r="S139" i="17"/>
  <c r="S140" i="17"/>
  <c r="S141" i="17"/>
  <c r="S142" i="17"/>
  <c r="S143" i="17"/>
  <c r="S144" i="17"/>
  <c r="S145" i="17"/>
  <c r="S146" i="17"/>
  <c r="S147" i="17"/>
  <c r="S148" i="17"/>
  <c r="S149" i="17"/>
  <c r="S150" i="17"/>
  <c r="S151" i="17"/>
  <c r="S152" i="17"/>
  <c r="S153" i="17"/>
  <c r="S154" i="17"/>
  <c r="S155" i="17"/>
  <c r="S156" i="17"/>
  <c r="S157" i="17"/>
  <c r="S158" i="17"/>
  <c r="S159" i="17"/>
  <c r="S160" i="17"/>
  <c r="S161" i="17"/>
  <c r="S162" i="17"/>
  <c r="S163" i="17"/>
  <c r="S164" i="17"/>
  <c r="S165" i="17"/>
  <c r="S166" i="17"/>
  <c r="S167" i="17"/>
  <c r="S168" i="17"/>
  <c r="S169" i="17"/>
  <c r="S170" i="17"/>
  <c r="S171" i="17"/>
  <c r="S172" i="17"/>
  <c r="S173" i="17"/>
  <c r="S174" i="17"/>
  <c r="S175" i="17"/>
  <c r="S176" i="17"/>
  <c r="S177" i="17"/>
  <c r="S178" i="17"/>
  <c r="S179" i="17"/>
  <c r="S180" i="17"/>
  <c r="S181" i="17"/>
  <c r="S182" i="17"/>
  <c r="S183" i="17"/>
  <c r="S184" i="17"/>
  <c r="S185" i="17"/>
  <c r="S186" i="17"/>
  <c r="S187" i="17"/>
  <c r="S188" i="17"/>
  <c r="S189" i="17"/>
  <c r="S190" i="17"/>
  <c r="S191" i="17"/>
  <c r="S192" i="17"/>
  <c r="S193" i="17"/>
  <c r="S194" i="17"/>
  <c r="S195" i="17"/>
  <c r="S196" i="17"/>
  <c r="S197" i="17"/>
  <c r="S198" i="17"/>
  <c r="S199" i="17"/>
  <c r="S200" i="17"/>
  <c r="S201" i="17"/>
  <c r="S202" i="17"/>
  <c r="S203" i="17"/>
  <c r="S204" i="17"/>
  <c r="S205" i="17"/>
  <c r="S206" i="17"/>
  <c r="S207" i="17"/>
  <c r="S208" i="17"/>
  <c r="S209" i="17"/>
  <c r="S210" i="17"/>
  <c r="S211" i="17"/>
  <c r="S212" i="17"/>
  <c r="S213" i="17"/>
  <c r="S214" i="17"/>
  <c r="S215" i="17"/>
  <c r="S216" i="17"/>
  <c r="S217" i="17"/>
  <c r="S218" i="17"/>
  <c r="S219" i="17"/>
  <c r="S220" i="17"/>
  <c r="S221" i="17"/>
  <c r="S222" i="17"/>
  <c r="S223" i="17"/>
  <c r="S224" i="17"/>
  <c r="S225" i="17"/>
  <c r="S226" i="17"/>
  <c r="S227" i="17"/>
  <c r="S228" i="17"/>
  <c r="S229" i="17"/>
  <c r="S230" i="17"/>
  <c r="S231" i="17"/>
  <c r="S232" i="17"/>
  <c r="S233" i="17"/>
  <c r="S234" i="17"/>
  <c r="S235" i="17"/>
  <c r="S236" i="17"/>
  <c r="S237" i="17"/>
  <c r="S238" i="17"/>
  <c r="S239" i="17"/>
  <c r="S240" i="17"/>
  <c r="S241" i="17"/>
  <c r="S242" i="17"/>
  <c r="S243" i="17"/>
  <c r="S244" i="17"/>
  <c r="S245" i="17"/>
  <c r="S246" i="17"/>
  <c r="S247" i="17"/>
  <c r="S248" i="17"/>
  <c r="S249" i="17"/>
  <c r="S250" i="17"/>
  <c r="S251" i="17"/>
  <c r="S252" i="17"/>
  <c r="S253" i="17"/>
  <c r="S254" i="17"/>
  <c r="S255" i="17"/>
  <c r="S256" i="17"/>
  <c r="S257" i="17"/>
  <c r="S258" i="17"/>
  <c r="S259" i="17"/>
  <c r="S260" i="17"/>
  <c r="S261" i="17"/>
  <c r="S262" i="17"/>
  <c r="S263" i="17"/>
  <c r="S264" i="17"/>
  <c r="S265" i="17"/>
  <c r="S266" i="17"/>
  <c r="S267" i="17"/>
  <c r="S268" i="17"/>
  <c r="S269" i="17"/>
  <c r="S270" i="17"/>
  <c r="S271" i="17"/>
  <c r="S272" i="17"/>
  <c r="S273" i="17"/>
  <c r="S274" i="17"/>
  <c r="S275" i="17"/>
  <c r="S276" i="17"/>
  <c r="S277" i="17"/>
  <c r="S278" i="17"/>
  <c r="S279" i="17"/>
  <c r="S280" i="17"/>
  <c r="S281" i="17"/>
  <c r="S282" i="17"/>
  <c r="S283" i="17"/>
  <c r="S284" i="17"/>
  <c r="S285" i="17"/>
  <c r="S286" i="17"/>
  <c r="S287" i="17"/>
  <c r="S288" i="17"/>
  <c r="S289" i="17"/>
  <c r="S290" i="17"/>
  <c r="S291" i="17"/>
  <c r="S292" i="17"/>
  <c r="S293" i="17"/>
  <c r="S294" i="17"/>
  <c r="S295" i="17"/>
  <c r="S296" i="17"/>
  <c r="S297" i="17"/>
  <c r="S298" i="17"/>
  <c r="S299" i="17"/>
  <c r="S300" i="17"/>
  <c r="S301" i="17"/>
  <c r="S302" i="17"/>
  <c r="S303" i="17"/>
  <c r="S304" i="17"/>
  <c r="S305" i="17"/>
  <c r="S306" i="17"/>
  <c r="S307" i="17"/>
  <c r="S308" i="17"/>
  <c r="S309" i="17"/>
  <c r="S310" i="17"/>
  <c r="S311" i="17"/>
  <c r="S312" i="17"/>
  <c r="S313" i="17"/>
  <c r="S314" i="17"/>
  <c r="S315" i="17"/>
  <c r="S316" i="17"/>
  <c r="S317" i="17"/>
  <c r="S318" i="17"/>
  <c r="S319" i="17"/>
  <c r="S320" i="17"/>
  <c r="S321" i="17"/>
  <c r="S322" i="17"/>
  <c r="S323" i="17"/>
  <c r="S324" i="17"/>
  <c r="S325" i="17"/>
  <c r="S326" i="17"/>
  <c r="S327" i="17"/>
  <c r="S328" i="17"/>
  <c r="S329" i="17"/>
  <c r="S330" i="17"/>
  <c r="S331" i="17"/>
  <c r="S332" i="17"/>
  <c r="S333" i="17"/>
  <c r="S334" i="17"/>
  <c r="S335" i="17"/>
  <c r="S336" i="17"/>
  <c r="S337" i="17"/>
  <c r="S338" i="17"/>
  <c r="S339" i="17"/>
  <c r="S340" i="17"/>
  <c r="S341" i="17"/>
  <c r="S342" i="17"/>
  <c r="S343" i="17"/>
  <c r="S344" i="17"/>
  <c r="S345" i="17"/>
  <c r="S346" i="17"/>
  <c r="S347" i="17"/>
  <c r="S348" i="17"/>
  <c r="S349" i="17"/>
  <c r="S350" i="17"/>
  <c r="S351" i="17"/>
  <c r="S352" i="17"/>
  <c r="S353" i="17"/>
  <c r="S354" i="17"/>
  <c r="S355" i="17"/>
  <c r="S356" i="17"/>
  <c r="S357" i="17"/>
  <c r="S358" i="17"/>
  <c r="S359" i="17"/>
  <c r="S360" i="17"/>
  <c r="S361" i="17"/>
  <c r="S362" i="17"/>
  <c r="S363" i="17"/>
  <c r="S364" i="17"/>
  <c r="S365" i="17"/>
  <c r="S366" i="17"/>
  <c r="S367" i="17"/>
  <c r="S368" i="17"/>
  <c r="S369" i="17"/>
  <c r="S370" i="17"/>
  <c r="S371" i="17"/>
  <c r="S372" i="17"/>
  <c r="S373" i="17"/>
  <c r="S374" i="17"/>
  <c r="S375" i="17"/>
  <c r="S376" i="17"/>
  <c r="S377" i="17"/>
  <c r="S378" i="17"/>
  <c r="S379" i="17"/>
  <c r="S380" i="17"/>
  <c r="S381" i="17"/>
  <c r="S382" i="17"/>
  <c r="S383" i="17"/>
  <c r="S384" i="17"/>
  <c r="S385" i="17"/>
  <c r="S386" i="17"/>
  <c r="S387" i="17"/>
  <c r="S388" i="17"/>
  <c r="S389" i="17"/>
  <c r="S390" i="17"/>
  <c r="S391" i="17"/>
  <c r="S392" i="17"/>
  <c r="S393" i="17"/>
  <c r="S394" i="17"/>
  <c r="S395" i="17"/>
  <c r="S396" i="17"/>
  <c r="S397" i="17"/>
  <c r="S398" i="17"/>
  <c r="S399" i="17"/>
  <c r="S400" i="17"/>
  <c r="S401" i="17"/>
  <c r="S402" i="17"/>
  <c r="S403" i="17"/>
  <c r="S404" i="17"/>
  <c r="S405" i="17"/>
  <c r="S406" i="17"/>
  <c r="S407" i="17"/>
  <c r="S408" i="17"/>
  <c r="S409" i="17"/>
  <c r="S410" i="17"/>
  <c r="S411" i="17"/>
  <c r="S412" i="17"/>
  <c r="S413" i="17"/>
  <c r="S414" i="17"/>
  <c r="S415" i="17"/>
  <c r="S416" i="17"/>
  <c r="S417" i="17"/>
  <c r="S418" i="17"/>
  <c r="S419" i="17"/>
  <c r="S420" i="17"/>
  <c r="S421" i="17"/>
  <c r="S422" i="17"/>
  <c r="S423" i="17"/>
  <c r="S424" i="17"/>
  <c r="S425" i="17"/>
  <c r="S426" i="17"/>
  <c r="S427" i="17"/>
  <c r="S428" i="17"/>
  <c r="S429" i="17"/>
  <c r="S430" i="17"/>
  <c r="S431" i="17"/>
  <c r="S432" i="17"/>
  <c r="S433" i="17"/>
  <c r="S434" i="17"/>
  <c r="S435" i="17"/>
  <c r="S436" i="17"/>
  <c r="S437" i="17"/>
  <c r="S438" i="17"/>
  <c r="S439" i="17"/>
  <c r="S440" i="17"/>
  <c r="S441" i="17"/>
  <c r="S442" i="17"/>
  <c r="S443" i="17"/>
  <c r="S444" i="17"/>
  <c r="S445" i="17"/>
  <c r="S446" i="17"/>
  <c r="S447" i="17"/>
  <c r="S448" i="17"/>
  <c r="S449" i="17"/>
  <c r="S450" i="17"/>
  <c r="S451" i="17"/>
  <c r="S452" i="17"/>
  <c r="S453" i="17"/>
  <c r="S454" i="17"/>
  <c r="S455" i="17"/>
  <c r="S456" i="17"/>
  <c r="S457" i="17"/>
  <c r="S458" i="17"/>
  <c r="S459" i="17"/>
  <c r="S460" i="17"/>
  <c r="S461" i="17"/>
  <c r="S462" i="17"/>
  <c r="S463" i="17"/>
  <c r="S464" i="17"/>
  <c r="S465" i="17"/>
  <c r="S466" i="17"/>
  <c r="S467" i="17"/>
  <c r="S468" i="17"/>
  <c r="S469" i="17"/>
  <c r="S470" i="17"/>
  <c r="S471" i="17"/>
  <c r="S472" i="17"/>
  <c r="S473" i="17"/>
  <c r="S474" i="17"/>
  <c r="S475" i="17"/>
  <c r="S476" i="17"/>
  <c r="S477" i="17"/>
  <c r="S478" i="17"/>
  <c r="S479" i="17"/>
  <c r="S480" i="17"/>
  <c r="S481" i="17"/>
  <c r="S482" i="17"/>
  <c r="S483" i="17"/>
  <c r="S484" i="17"/>
  <c r="S485" i="17"/>
  <c r="S486" i="17"/>
  <c r="S487" i="17"/>
  <c r="S488" i="17"/>
  <c r="S489" i="17"/>
  <c r="S490" i="17"/>
  <c r="S491" i="17"/>
  <c r="S492" i="17"/>
  <c r="S493" i="17"/>
  <c r="S494" i="17"/>
  <c r="S495" i="17"/>
  <c r="S496" i="17"/>
  <c r="S497" i="17"/>
  <c r="S498" i="17"/>
  <c r="S499" i="17"/>
  <c r="S500" i="17"/>
  <c r="S501" i="17"/>
  <c r="S502" i="17"/>
  <c r="S503" i="17"/>
  <c r="S504" i="17"/>
  <c r="S505" i="17"/>
  <c r="S506" i="17"/>
  <c r="S507" i="17"/>
  <c r="S508" i="17"/>
  <c r="S509" i="17"/>
  <c r="S510" i="17"/>
  <c r="S511" i="17"/>
  <c r="S512" i="17"/>
  <c r="S513" i="17"/>
  <c r="S514" i="17"/>
  <c r="S515" i="17"/>
  <c r="S516" i="17"/>
  <c r="S517" i="17"/>
  <c r="S518" i="17"/>
  <c r="S519" i="17"/>
  <c r="S520" i="17"/>
  <c r="S521" i="17"/>
  <c r="S522" i="17"/>
  <c r="S523" i="17"/>
  <c r="S524" i="17"/>
  <c r="S525" i="17"/>
  <c r="S526" i="17"/>
  <c r="S527" i="17"/>
  <c r="S528" i="17"/>
  <c r="S529" i="17"/>
  <c r="S530" i="17"/>
  <c r="S531" i="17"/>
  <c r="S532" i="17"/>
  <c r="S533" i="17"/>
  <c r="S534" i="17"/>
  <c r="S535" i="17"/>
  <c r="S536" i="17"/>
  <c r="S537" i="17"/>
  <c r="S538" i="17"/>
  <c r="S539" i="17"/>
  <c r="S540" i="17"/>
  <c r="S541" i="17"/>
  <c r="S542" i="17"/>
  <c r="S543" i="17"/>
  <c r="S544" i="17"/>
  <c r="S545" i="17"/>
  <c r="S546" i="17"/>
  <c r="S547" i="17"/>
  <c r="S548" i="17"/>
  <c r="S549" i="17"/>
  <c r="S550" i="17"/>
  <c r="S551" i="17"/>
  <c r="S552" i="17"/>
  <c r="S553" i="17"/>
  <c r="S554" i="17"/>
  <c r="S555" i="17"/>
  <c r="S556" i="17"/>
  <c r="S557" i="17"/>
  <c r="S558" i="17"/>
  <c r="S559" i="17"/>
  <c r="S560" i="17"/>
  <c r="S561" i="17"/>
  <c r="S562" i="17"/>
  <c r="S563" i="17"/>
  <c r="S564" i="17"/>
  <c r="S565" i="17"/>
  <c r="S566" i="17"/>
  <c r="S567" i="17"/>
  <c r="S568" i="17"/>
  <c r="S569" i="17"/>
  <c r="S570" i="17"/>
  <c r="S571" i="17"/>
  <c r="S572" i="17"/>
  <c r="S573" i="17"/>
  <c r="S574" i="17"/>
  <c r="S575" i="17"/>
  <c r="S576" i="17"/>
  <c r="S577" i="17"/>
  <c r="S578" i="17"/>
  <c r="S579" i="17"/>
  <c r="S580" i="17"/>
  <c r="S581" i="17"/>
  <c r="S582" i="17"/>
  <c r="S583" i="17"/>
  <c r="S584" i="17"/>
  <c r="S585" i="17"/>
  <c r="S586" i="17"/>
  <c r="S587" i="17"/>
  <c r="S588" i="17"/>
  <c r="S589" i="17"/>
  <c r="S590" i="17"/>
  <c r="S15" i="17"/>
  <c r="M605" i="17" l="1"/>
  <c r="AB605" i="17" l="1"/>
  <c r="AA605" i="17"/>
  <c r="G510" i="18" l="1"/>
  <c r="H510" i="18" s="1"/>
  <c r="W510" i="18" s="1"/>
  <c r="Z510" i="18" s="1"/>
  <c r="G511" i="18"/>
  <c r="H511" i="18" s="1"/>
  <c r="W511" i="18" s="1"/>
  <c r="Z511" i="18" s="1"/>
  <c r="G512" i="18"/>
  <c r="H512" i="18" s="1"/>
  <c r="W512" i="18" s="1"/>
  <c r="Z512" i="18" s="1"/>
  <c r="G513" i="18"/>
  <c r="H513" i="18" s="1"/>
  <c r="W513" i="18" s="1"/>
  <c r="Z513" i="18" s="1"/>
  <c r="G514" i="18"/>
  <c r="H514" i="18" s="1"/>
  <c r="W514" i="18" s="1"/>
  <c r="Z514" i="18" s="1"/>
  <c r="G515" i="18"/>
  <c r="H515" i="18" s="1"/>
  <c r="W515" i="18" s="1"/>
  <c r="Z515" i="18" s="1"/>
  <c r="G516" i="18"/>
  <c r="H516" i="18" s="1"/>
  <c r="W516" i="18" s="1"/>
  <c r="Z516" i="18" s="1"/>
  <c r="G517" i="18"/>
  <c r="H517" i="18" s="1"/>
  <c r="W517" i="18" s="1"/>
  <c r="Z517" i="18" s="1"/>
  <c r="G518" i="18"/>
  <c r="H518" i="18" s="1"/>
  <c r="W518" i="18" s="1"/>
  <c r="Z518" i="18" s="1"/>
  <c r="G519" i="18"/>
  <c r="H519" i="18" s="1"/>
  <c r="W519" i="18" s="1"/>
  <c r="Z519" i="18" s="1"/>
  <c r="G520" i="18"/>
  <c r="H520" i="18" s="1"/>
  <c r="W520" i="18" s="1"/>
  <c r="Z520" i="18" s="1"/>
  <c r="G521" i="18"/>
  <c r="H521" i="18" s="1"/>
  <c r="W521" i="18" s="1"/>
  <c r="Z521" i="18" s="1"/>
  <c r="G522" i="18"/>
  <c r="H522" i="18" s="1"/>
  <c r="W522" i="18" s="1"/>
  <c r="Z522" i="18" s="1"/>
  <c r="G523" i="18"/>
  <c r="H523" i="18" s="1"/>
  <c r="W523" i="18" s="1"/>
  <c r="Z523" i="18" s="1"/>
  <c r="G524" i="18"/>
  <c r="H524" i="18" s="1"/>
  <c r="W524" i="18" s="1"/>
  <c r="Z524" i="18" s="1"/>
  <c r="G525" i="18"/>
  <c r="H525" i="18" s="1"/>
  <c r="W525" i="18" s="1"/>
  <c r="Z525" i="18" s="1"/>
  <c r="G526" i="18"/>
  <c r="H526" i="18" s="1"/>
  <c r="W526" i="18" s="1"/>
  <c r="Z526" i="18" s="1"/>
  <c r="G527" i="18"/>
  <c r="H527" i="18" s="1"/>
  <c r="W527" i="18" s="1"/>
  <c r="Z527" i="18" s="1"/>
  <c r="G528" i="18"/>
  <c r="H528" i="18" s="1"/>
  <c r="W528" i="18" s="1"/>
  <c r="Z528" i="18" s="1"/>
  <c r="G529" i="18"/>
  <c r="H529" i="18" s="1"/>
  <c r="W529" i="18" s="1"/>
  <c r="Z529" i="18" s="1"/>
  <c r="G530" i="18"/>
  <c r="H530" i="18" s="1"/>
  <c r="W530" i="18" s="1"/>
  <c r="Z530" i="18" s="1"/>
  <c r="G531" i="18"/>
  <c r="H531" i="18" s="1"/>
  <c r="W531" i="18" s="1"/>
  <c r="Z531" i="18" s="1"/>
  <c r="G532" i="18"/>
  <c r="H532" i="18" s="1"/>
  <c r="W532" i="18" s="1"/>
  <c r="Z532" i="18" s="1"/>
  <c r="G533" i="18"/>
  <c r="H533" i="18" s="1"/>
  <c r="W533" i="18" s="1"/>
  <c r="Z533" i="18" s="1"/>
  <c r="G534" i="18"/>
  <c r="H534" i="18" s="1"/>
  <c r="W534" i="18" s="1"/>
  <c r="Z534" i="18" s="1"/>
  <c r="G535" i="18"/>
  <c r="H535" i="18" s="1"/>
  <c r="W535" i="18" s="1"/>
  <c r="Z535" i="18" s="1"/>
  <c r="G536" i="18"/>
  <c r="H536" i="18" s="1"/>
  <c r="W536" i="18" s="1"/>
  <c r="Z536" i="18" s="1"/>
  <c r="G537" i="18"/>
  <c r="H537" i="18" s="1"/>
  <c r="W537" i="18" s="1"/>
  <c r="Z537" i="18" s="1"/>
  <c r="G538" i="18"/>
  <c r="H538" i="18" s="1"/>
  <c r="W538" i="18" s="1"/>
  <c r="Z538" i="18" s="1"/>
  <c r="G539" i="18"/>
  <c r="H539" i="18" s="1"/>
  <c r="W539" i="18" s="1"/>
  <c r="Z539" i="18" s="1"/>
  <c r="G540" i="18"/>
  <c r="H540" i="18" s="1"/>
  <c r="W540" i="18" s="1"/>
  <c r="Z540" i="18" s="1"/>
  <c r="G541" i="18"/>
  <c r="H541" i="18" s="1"/>
  <c r="W541" i="18" s="1"/>
  <c r="Z541" i="18" s="1"/>
  <c r="G542" i="18"/>
  <c r="H542" i="18" s="1"/>
  <c r="W542" i="18" s="1"/>
  <c r="Z542" i="18" s="1"/>
  <c r="G543" i="18"/>
  <c r="H543" i="18" s="1"/>
  <c r="W543" i="18" s="1"/>
  <c r="Z543" i="18" s="1"/>
  <c r="G544" i="18"/>
  <c r="H544" i="18" s="1"/>
  <c r="W544" i="18" s="1"/>
  <c r="Z544" i="18" s="1"/>
  <c r="G545" i="18"/>
  <c r="H545" i="18" s="1"/>
  <c r="W545" i="18" s="1"/>
  <c r="Z545" i="18" s="1"/>
  <c r="G546" i="18"/>
  <c r="H546" i="18" s="1"/>
  <c r="W546" i="18" s="1"/>
  <c r="Z546" i="18" s="1"/>
  <c r="G547" i="18"/>
  <c r="H547" i="18" s="1"/>
  <c r="W547" i="18" s="1"/>
  <c r="Z547" i="18" s="1"/>
  <c r="G548" i="18"/>
  <c r="H548" i="18" s="1"/>
  <c r="W548" i="18" s="1"/>
  <c r="Z548" i="18" s="1"/>
  <c r="G549" i="18"/>
  <c r="H549" i="18" s="1"/>
  <c r="W549" i="18" s="1"/>
  <c r="Z549" i="18" s="1"/>
  <c r="G550" i="18"/>
  <c r="H550" i="18" s="1"/>
  <c r="W550" i="18" s="1"/>
  <c r="Z550" i="18" s="1"/>
  <c r="G551" i="18"/>
  <c r="H551" i="18" s="1"/>
  <c r="W551" i="18" s="1"/>
  <c r="Z551" i="18" s="1"/>
  <c r="G552" i="18"/>
  <c r="H552" i="18" s="1"/>
  <c r="W552" i="18" s="1"/>
  <c r="Z552" i="18" s="1"/>
  <c r="G553" i="18"/>
  <c r="H553" i="18" s="1"/>
  <c r="W553" i="18" s="1"/>
  <c r="Z553" i="18" s="1"/>
  <c r="G554" i="18"/>
  <c r="H554" i="18" s="1"/>
  <c r="W554" i="18" s="1"/>
  <c r="Z554" i="18" s="1"/>
  <c r="G555" i="18"/>
  <c r="H555" i="18" s="1"/>
  <c r="W555" i="18" s="1"/>
  <c r="Z555" i="18" s="1"/>
  <c r="G556" i="18"/>
  <c r="H556" i="18" s="1"/>
  <c r="W556" i="18" s="1"/>
  <c r="Z556" i="18" s="1"/>
  <c r="G557" i="18"/>
  <c r="H557" i="18" s="1"/>
  <c r="W557" i="18" s="1"/>
  <c r="Z557" i="18" s="1"/>
  <c r="G558" i="18"/>
  <c r="H558" i="18" s="1"/>
  <c r="W558" i="18" s="1"/>
  <c r="Z558" i="18" s="1"/>
  <c r="G559" i="18"/>
  <c r="H559" i="18" s="1"/>
  <c r="W559" i="18" s="1"/>
  <c r="Z559" i="18" s="1"/>
  <c r="G560" i="18"/>
  <c r="H560" i="18" s="1"/>
  <c r="W560" i="18" s="1"/>
  <c r="Z560" i="18" s="1"/>
  <c r="G561" i="18"/>
  <c r="H561" i="18" s="1"/>
  <c r="W561" i="18" s="1"/>
  <c r="Z561" i="18" s="1"/>
  <c r="G562" i="18"/>
  <c r="H562" i="18" s="1"/>
  <c r="W562" i="18" s="1"/>
  <c r="Z562" i="18" s="1"/>
  <c r="G563" i="18"/>
  <c r="H563" i="18" s="1"/>
  <c r="W563" i="18" s="1"/>
  <c r="Z563" i="18" s="1"/>
  <c r="G564" i="18"/>
  <c r="H564" i="18" s="1"/>
  <c r="W564" i="18" s="1"/>
  <c r="Z564" i="18" s="1"/>
  <c r="G565" i="18"/>
  <c r="H565" i="18" s="1"/>
  <c r="W565" i="18" s="1"/>
  <c r="Z565" i="18" s="1"/>
  <c r="G566" i="18"/>
  <c r="H566" i="18" s="1"/>
  <c r="W566" i="18" s="1"/>
  <c r="Z566" i="18" s="1"/>
  <c r="G567" i="18"/>
  <c r="H567" i="18" s="1"/>
  <c r="W567" i="18" s="1"/>
  <c r="Z567" i="18" s="1"/>
  <c r="G568" i="18"/>
  <c r="H568" i="18" s="1"/>
  <c r="W568" i="18" s="1"/>
  <c r="Z568" i="18" s="1"/>
  <c r="G569" i="18"/>
  <c r="H569" i="18" s="1"/>
  <c r="W569" i="18" s="1"/>
  <c r="Z569" i="18" s="1"/>
  <c r="G570" i="18"/>
  <c r="H570" i="18" s="1"/>
  <c r="W570" i="18" s="1"/>
  <c r="Z570" i="18" s="1"/>
  <c r="G571" i="18"/>
  <c r="H571" i="18" s="1"/>
  <c r="W571" i="18" s="1"/>
  <c r="Z571" i="18" s="1"/>
  <c r="G572" i="18"/>
  <c r="H572" i="18" s="1"/>
  <c r="W572" i="18" s="1"/>
  <c r="Z572" i="18" s="1"/>
  <c r="G573" i="18"/>
  <c r="H573" i="18" s="1"/>
  <c r="W573" i="18" s="1"/>
  <c r="Z573" i="18" s="1"/>
  <c r="G574" i="18"/>
  <c r="H574" i="18" s="1"/>
  <c r="W574" i="18" s="1"/>
  <c r="Z574" i="18" s="1"/>
  <c r="G575" i="18"/>
  <c r="H575" i="18" s="1"/>
  <c r="W575" i="18" s="1"/>
  <c r="Z575" i="18" s="1"/>
  <c r="G576" i="18"/>
  <c r="H576" i="18" s="1"/>
  <c r="W576" i="18" s="1"/>
  <c r="Z576" i="18" s="1"/>
  <c r="G577" i="18"/>
  <c r="H577" i="18" s="1"/>
  <c r="W577" i="18" s="1"/>
  <c r="Z577" i="18" s="1"/>
  <c r="G578" i="18"/>
  <c r="H578" i="18" s="1"/>
  <c r="W578" i="18" s="1"/>
  <c r="Z578" i="18" s="1"/>
  <c r="G579" i="18"/>
  <c r="H579" i="18" s="1"/>
  <c r="W579" i="18" s="1"/>
  <c r="Z579" i="18" s="1"/>
  <c r="G580" i="18"/>
  <c r="H580" i="18" s="1"/>
  <c r="W580" i="18" s="1"/>
  <c r="Z580" i="18" s="1"/>
  <c r="X479" i="18"/>
  <c r="X480" i="18"/>
  <c r="X481" i="18"/>
  <c r="X482" i="18"/>
  <c r="X483" i="18"/>
  <c r="X484" i="18"/>
  <c r="X485" i="18"/>
  <c r="X486" i="18"/>
  <c r="X487" i="18"/>
  <c r="X488" i="18"/>
  <c r="X489" i="18"/>
  <c r="X490" i="18"/>
  <c r="X491" i="18"/>
  <c r="X492" i="18"/>
  <c r="X493" i="18"/>
  <c r="X494" i="18"/>
  <c r="X495" i="18"/>
  <c r="X496" i="18"/>
  <c r="X497" i="18"/>
  <c r="X498" i="18"/>
  <c r="X499" i="18"/>
  <c r="X500" i="18"/>
  <c r="X501" i="18"/>
  <c r="X502" i="18"/>
  <c r="X503" i="18"/>
  <c r="X504" i="18"/>
  <c r="X505" i="18"/>
  <c r="X506" i="18"/>
  <c r="X507" i="18"/>
  <c r="X508" i="18"/>
  <c r="X509" i="18"/>
  <c r="X510" i="18"/>
  <c r="X511" i="18"/>
  <c r="X512" i="18"/>
  <c r="X513" i="18"/>
  <c r="X514" i="18"/>
  <c r="X515" i="18"/>
  <c r="X516" i="18"/>
  <c r="X517" i="18"/>
  <c r="X518" i="18"/>
  <c r="X519" i="18"/>
  <c r="X520" i="18"/>
  <c r="X521" i="18"/>
  <c r="X522" i="18"/>
  <c r="X523" i="18"/>
  <c r="X524" i="18"/>
  <c r="X525" i="18"/>
  <c r="X526" i="18"/>
  <c r="X527" i="18"/>
  <c r="X528" i="18"/>
  <c r="X529" i="18"/>
  <c r="X530" i="18"/>
  <c r="X531" i="18"/>
  <c r="X532" i="18"/>
  <c r="X533" i="18"/>
  <c r="X534" i="18"/>
  <c r="X535" i="18"/>
  <c r="X536" i="18"/>
  <c r="X537" i="18"/>
  <c r="X538" i="18"/>
  <c r="X539" i="18"/>
  <c r="X540" i="18"/>
  <c r="X541" i="18"/>
  <c r="X542" i="18"/>
  <c r="X543" i="18"/>
  <c r="X544" i="18"/>
  <c r="X545" i="18"/>
  <c r="X546" i="18"/>
  <c r="X547" i="18"/>
  <c r="X548" i="18"/>
  <c r="X549" i="18"/>
  <c r="X550" i="18"/>
  <c r="X551" i="18"/>
  <c r="X552" i="18"/>
  <c r="X553" i="18"/>
  <c r="X554" i="18"/>
  <c r="X555" i="18"/>
  <c r="X556" i="18"/>
  <c r="X557" i="18"/>
  <c r="X558" i="18"/>
  <c r="X559" i="18"/>
  <c r="X560" i="18"/>
  <c r="X561" i="18"/>
  <c r="X562" i="18"/>
  <c r="X563" i="18"/>
  <c r="X564" i="18"/>
  <c r="X565" i="18"/>
  <c r="X566" i="18"/>
  <c r="X567" i="18"/>
  <c r="X568" i="18"/>
  <c r="X569" i="18"/>
  <c r="X570" i="18"/>
  <c r="X571" i="18"/>
  <c r="X572" i="18"/>
  <c r="X573" i="18"/>
  <c r="X574" i="18"/>
  <c r="X575" i="18"/>
  <c r="X576" i="18"/>
  <c r="X577" i="18"/>
  <c r="X578" i="18"/>
  <c r="X579" i="18"/>
  <c r="X580" i="18"/>
  <c r="X581" i="18"/>
  <c r="X582" i="18"/>
  <c r="X583" i="18"/>
  <c r="X584" i="18"/>
  <c r="X585" i="18"/>
  <c r="X586" i="18"/>
  <c r="X587" i="18"/>
  <c r="X588" i="18"/>
  <c r="X589" i="18"/>
  <c r="X590" i="18"/>
  <c r="X591" i="18"/>
  <c r="X592" i="18"/>
  <c r="X593" i="18"/>
  <c r="X594" i="18"/>
  <c r="X595" i="18"/>
  <c r="X596" i="18"/>
  <c r="X597" i="18"/>
  <c r="X598" i="18"/>
  <c r="X599" i="18"/>
  <c r="X600" i="18"/>
  <c r="X601" i="18"/>
  <c r="X602" i="18"/>
  <c r="X603" i="18"/>
  <c r="G509" i="18"/>
  <c r="H509" i="18" s="1"/>
  <c r="W509" i="18" s="1"/>
  <c r="Z509" i="18" s="1"/>
  <c r="G581" i="18"/>
  <c r="H581" i="18" s="1"/>
  <c r="W581" i="18" s="1"/>
  <c r="Z581" i="18" s="1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78" i="18"/>
  <c r="B79" i="18"/>
  <c r="B80" i="18"/>
  <c r="B81" i="18"/>
  <c r="B82" i="18"/>
  <c r="B83" i="18"/>
  <c r="B84" i="18"/>
  <c r="B85" i="18"/>
  <c r="B86" i="18"/>
  <c r="B87" i="18"/>
  <c r="B88" i="18"/>
  <c r="B89" i="18"/>
  <c r="B90" i="18"/>
  <c r="B91" i="18"/>
  <c r="B92" i="18"/>
  <c r="B93" i="18"/>
  <c r="B94" i="18"/>
  <c r="B95" i="18"/>
  <c r="B96" i="18"/>
  <c r="B97" i="18"/>
  <c r="B98" i="18"/>
  <c r="B99" i="18"/>
  <c r="B100" i="18"/>
  <c r="B101" i="18"/>
  <c r="B102" i="18"/>
  <c r="B103" i="18"/>
  <c r="B104" i="18"/>
  <c r="B105" i="18"/>
  <c r="B106" i="18"/>
  <c r="B107" i="18"/>
  <c r="B108" i="18"/>
  <c r="B109" i="18"/>
  <c r="B110" i="18"/>
  <c r="B111" i="18"/>
  <c r="B112" i="18"/>
  <c r="B113" i="18"/>
  <c r="B114" i="18"/>
  <c r="B115" i="18"/>
  <c r="B116" i="18"/>
  <c r="B117" i="18"/>
  <c r="B118" i="18"/>
  <c r="B119" i="18"/>
  <c r="B120" i="18"/>
  <c r="B121" i="18"/>
  <c r="B122" i="18"/>
  <c r="B123" i="18"/>
  <c r="B124" i="18"/>
  <c r="B125" i="18"/>
  <c r="B126" i="18"/>
  <c r="B127" i="18"/>
  <c r="B128" i="18"/>
  <c r="B129" i="18"/>
  <c r="B130" i="18"/>
  <c r="B131" i="18"/>
  <c r="B132" i="18"/>
  <c r="B133" i="18"/>
  <c r="B134" i="18"/>
  <c r="B135" i="18"/>
  <c r="B136" i="18"/>
  <c r="B137" i="18"/>
  <c r="B138" i="18"/>
  <c r="B139" i="18"/>
  <c r="B140" i="18"/>
  <c r="B141" i="18"/>
  <c r="B142" i="18"/>
  <c r="B143" i="18"/>
  <c r="B144" i="18"/>
  <c r="B145" i="18"/>
  <c r="B146" i="18"/>
  <c r="B147" i="18"/>
  <c r="B148" i="18"/>
  <c r="B149" i="18"/>
  <c r="B150" i="18"/>
  <c r="B151" i="18"/>
  <c r="B152" i="18"/>
  <c r="B153" i="18"/>
  <c r="B154" i="18"/>
  <c r="B155" i="18"/>
  <c r="B156" i="18"/>
  <c r="B157" i="18"/>
  <c r="B158" i="18"/>
  <c r="B159" i="18"/>
  <c r="B160" i="18"/>
  <c r="B161" i="18"/>
  <c r="B162" i="18"/>
  <c r="B163" i="18"/>
  <c r="B164" i="18"/>
  <c r="B165" i="18"/>
  <c r="B166" i="18"/>
  <c r="B167" i="18"/>
  <c r="B168" i="18"/>
  <c r="B169" i="18"/>
  <c r="B170" i="18"/>
  <c r="B171" i="18"/>
  <c r="B172" i="18"/>
  <c r="B173" i="18"/>
  <c r="B174" i="18"/>
  <c r="B175" i="18"/>
  <c r="B176" i="18"/>
  <c r="B177" i="18"/>
  <c r="B178" i="18"/>
  <c r="B179" i="18"/>
  <c r="B180" i="18"/>
  <c r="B181" i="18"/>
  <c r="B182" i="18"/>
  <c r="B183" i="18"/>
  <c r="B184" i="18"/>
  <c r="B185" i="18"/>
  <c r="B186" i="18"/>
  <c r="B187" i="18"/>
  <c r="B188" i="18"/>
  <c r="B189" i="18"/>
  <c r="B190" i="18"/>
  <c r="B191" i="18"/>
  <c r="B192" i="18"/>
  <c r="B193" i="18"/>
  <c r="B194" i="18"/>
  <c r="B195" i="18"/>
  <c r="B196" i="18"/>
  <c r="B197" i="18"/>
  <c r="B198" i="18"/>
  <c r="B199" i="18"/>
  <c r="B200" i="18"/>
  <c r="B201" i="18"/>
  <c r="B202" i="18"/>
  <c r="B203" i="18"/>
  <c r="B204" i="18"/>
  <c r="B205" i="18"/>
  <c r="B206" i="18"/>
  <c r="B207" i="18"/>
  <c r="B208" i="18"/>
  <c r="B209" i="18"/>
  <c r="B210" i="18"/>
  <c r="B211" i="18"/>
  <c r="B212" i="18"/>
  <c r="B213" i="18"/>
  <c r="B214" i="18"/>
  <c r="B215" i="18"/>
  <c r="B216" i="18"/>
  <c r="B217" i="18"/>
  <c r="B218" i="18"/>
  <c r="B219" i="18"/>
  <c r="B220" i="18"/>
  <c r="B221" i="18"/>
  <c r="B222" i="18"/>
  <c r="B223" i="18"/>
  <c r="B224" i="18"/>
  <c r="B225" i="18"/>
  <c r="B226" i="18"/>
  <c r="B227" i="18"/>
  <c r="B228" i="18"/>
  <c r="B229" i="18"/>
  <c r="B230" i="18"/>
  <c r="B231" i="18"/>
  <c r="B232" i="18"/>
  <c r="B233" i="18"/>
  <c r="B234" i="18"/>
  <c r="B235" i="18"/>
  <c r="B236" i="18"/>
  <c r="B237" i="18"/>
  <c r="B238" i="18"/>
  <c r="B239" i="18"/>
  <c r="B240" i="18"/>
  <c r="B241" i="18"/>
  <c r="B242" i="18"/>
  <c r="B243" i="18"/>
  <c r="B244" i="18"/>
  <c r="B245" i="18"/>
  <c r="B246" i="18"/>
  <c r="B247" i="18"/>
  <c r="B248" i="18"/>
  <c r="B249" i="18"/>
  <c r="B250" i="18"/>
  <c r="B251" i="18"/>
  <c r="B252" i="18"/>
  <c r="B253" i="18"/>
  <c r="B254" i="18"/>
  <c r="B255" i="18"/>
  <c r="B256" i="18"/>
  <c r="B257" i="18"/>
  <c r="B258" i="18"/>
  <c r="B259" i="18"/>
  <c r="B260" i="18"/>
  <c r="B261" i="18"/>
  <c r="B262" i="18"/>
  <c r="B263" i="18"/>
  <c r="B264" i="18"/>
  <c r="B265" i="18"/>
  <c r="B266" i="18"/>
  <c r="B267" i="18"/>
  <c r="B268" i="18"/>
  <c r="B269" i="18"/>
  <c r="B270" i="18"/>
  <c r="B271" i="18"/>
  <c r="B272" i="18"/>
  <c r="B273" i="18"/>
  <c r="B274" i="18"/>
  <c r="B275" i="18"/>
  <c r="B276" i="18"/>
  <c r="B277" i="18"/>
  <c r="B278" i="18"/>
  <c r="B279" i="18"/>
  <c r="B280" i="18"/>
  <c r="B281" i="18"/>
  <c r="B282" i="18"/>
  <c r="B283" i="18"/>
  <c r="B284" i="18"/>
  <c r="B285" i="18"/>
  <c r="B286" i="18"/>
  <c r="B287" i="18"/>
  <c r="B288" i="18"/>
  <c r="B289" i="18"/>
  <c r="B290" i="18"/>
  <c r="B291" i="18"/>
  <c r="B292" i="18"/>
  <c r="B293" i="18"/>
  <c r="B294" i="18"/>
  <c r="B295" i="18"/>
  <c r="B296" i="18"/>
  <c r="B297" i="18"/>
  <c r="B298" i="18"/>
  <c r="B299" i="18"/>
  <c r="B300" i="18"/>
  <c r="B301" i="18"/>
  <c r="B302" i="18"/>
  <c r="B303" i="18"/>
  <c r="B304" i="18"/>
  <c r="B305" i="18"/>
  <c r="B306" i="18"/>
  <c r="B307" i="18"/>
  <c r="B308" i="18"/>
  <c r="B309" i="18"/>
  <c r="B310" i="18"/>
  <c r="B311" i="18"/>
  <c r="B312" i="18"/>
  <c r="B313" i="18"/>
  <c r="B314" i="18"/>
  <c r="B315" i="18"/>
  <c r="B316" i="18"/>
  <c r="B317" i="18"/>
  <c r="B318" i="18"/>
  <c r="B319" i="18"/>
  <c r="B320" i="18"/>
  <c r="B321" i="18"/>
  <c r="B322" i="18"/>
  <c r="B323" i="18"/>
  <c r="B324" i="18"/>
  <c r="B325" i="18"/>
  <c r="B326" i="18"/>
  <c r="B327" i="18"/>
  <c r="B328" i="18"/>
  <c r="B329" i="18"/>
  <c r="B330" i="18"/>
  <c r="B331" i="18"/>
  <c r="B332" i="18"/>
  <c r="B333" i="18"/>
  <c r="B334" i="18"/>
  <c r="B335" i="18"/>
  <c r="B336" i="18"/>
  <c r="B337" i="18"/>
  <c r="B338" i="18"/>
  <c r="B339" i="18"/>
  <c r="B340" i="18"/>
  <c r="B341" i="18"/>
  <c r="B342" i="18"/>
  <c r="B343" i="18"/>
  <c r="B344" i="18"/>
  <c r="B345" i="18"/>
  <c r="B346" i="18"/>
  <c r="B347" i="18"/>
  <c r="B348" i="18"/>
  <c r="B349" i="18"/>
  <c r="B350" i="18"/>
  <c r="B351" i="18"/>
  <c r="B352" i="18"/>
  <c r="B353" i="18"/>
  <c r="B354" i="18"/>
  <c r="B355" i="18"/>
  <c r="B356" i="18"/>
  <c r="B357" i="18"/>
  <c r="B358" i="18"/>
  <c r="B359" i="18"/>
  <c r="B360" i="18"/>
  <c r="B361" i="18"/>
  <c r="B362" i="18"/>
  <c r="B363" i="18"/>
  <c r="B364" i="18"/>
  <c r="B365" i="18"/>
  <c r="B366" i="18"/>
  <c r="B367" i="18"/>
  <c r="B368" i="18"/>
  <c r="B369" i="18"/>
  <c r="B370" i="18"/>
  <c r="B371" i="18"/>
  <c r="B372" i="18"/>
  <c r="B373" i="18"/>
  <c r="B374" i="18"/>
  <c r="B375" i="18"/>
  <c r="B376" i="18"/>
  <c r="B377" i="18"/>
  <c r="B378" i="18"/>
  <c r="B379" i="18"/>
  <c r="B380" i="18"/>
  <c r="B381" i="18"/>
  <c r="B382" i="18"/>
  <c r="B383" i="18"/>
  <c r="B384" i="18"/>
  <c r="B385" i="18"/>
  <c r="B386" i="18"/>
  <c r="B387" i="18"/>
  <c r="B388" i="18"/>
  <c r="B389" i="18"/>
  <c r="B390" i="18"/>
  <c r="B391" i="18"/>
  <c r="B392" i="18"/>
  <c r="B393" i="18"/>
  <c r="B394" i="18"/>
  <c r="B395" i="18"/>
  <c r="B396" i="18"/>
  <c r="B397" i="18"/>
  <c r="B398" i="18"/>
  <c r="B399" i="18"/>
  <c r="B400" i="18"/>
  <c r="B401" i="18"/>
  <c r="B402" i="18"/>
  <c r="B403" i="18"/>
  <c r="B404" i="18"/>
  <c r="B405" i="18"/>
  <c r="B406" i="18"/>
  <c r="B407" i="18"/>
  <c r="B408" i="18"/>
  <c r="B409" i="18"/>
  <c r="B410" i="18"/>
  <c r="B411" i="18"/>
  <c r="B412" i="18"/>
  <c r="B413" i="18"/>
  <c r="B414" i="18"/>
  <c r="B415" i="18"/>
  <c r="B416" i="18"/>
  <c r="B417" i="18"/>
  <c r="B418" i="18"/>
  <c r="B419" i="18"/>
  <c r="B420" i="18"/>
  <c r="B421" i="18"/>
  <c r="B422" i="18"/>
  <c r="B423" i="18"/>
  <c r="B424" i="18"/>
  <c r="B425" i="18"/>
  <c r="B426" i="18"/>
  <c r="B427" i="18"/>
  <c r="B428" i="18"/>
  <c r="B429" i="18"/>
  <c r="B430" i="18"/>
  <c r="B431" i="18"/>
  <c r="B432" i="18"/>
  <c r="B433" i="18"/>
  <c r="B434" i="18"/>
  <c r="B435" i="18"/>
  <c r="B436" i="18"/>
  <c r="B437" i="18"/>
  <c r="B438" i="18"/>
  <c r="B439" i="18"/>
  <c r="B440" i="18"/>
  <c r="B441" i="18"/>
  <c r="B442" i="18"/>
  <c r="B443" i="18"/>
  <c r="B444" i="18"/>
  <c r="B445" i="18"/>
  <c r="B446" i="18"/>
  <c r="B447" i="18"/>
  <c r="B448" i="18"/>
  <c r="B449" i="18"/>
  <c r="B450" i="18"/>
  <c r="B451" i="18"/>
  <c r="B452" i="18"/>
  <c r="B453" i="18"/>
  <c r="B454" i="18"/>
  <c r="B455" i="18"/>
  <c r="B456" i="18"/>
  <c r="B457" i="18"/>
  <c r="B458" i="18"/>
  <c r="B459" i="18"/>
  <c r="B460" i="18"/>
  <c r="B461" i="18"/>
  <c r="B462" i="18"/>
  <c r="B463" i="18"/>
  <c r="B464" i="18"/>
  <c r="B465" i="18"/>
  <c r="B466" i="18"/>
  <c r="B467" i="18"/>
  <c r="B468" i="18"/>
  <c r="B469" i="18"/>
  <c r="B470" i="18"/>
  <c r="B471" i="18"/>
  <c r="B472" i="18"/>
  <c r="B473" i="18"/>
  <c r="B474" i="18"/>
  <c r="B475" i="18"/>
  <c r="B476" i="18"/>
  <c r="B477" i="18"/>
  <c r="B478" i="18"/>
  <c r="B479" i="18"/>
  <c r="B480" i="18"/>
  <c r="B481" i="18"/>
  <c r="B482" i="18"/>
  <c r="B483" i="18"/>
  <c r="B484" i="18"/>
  <c r="B485" i="18"/>
  <c r="B486" i="18"/>
  <c r="B487" i="18"/>
  <c r="B488" i="18"/>
  <c r="B489" i="18"/>
  <c r="B490" i="18"/>
  <c r="B491" i="18"/>
  <c r="B492" i="18"/>
  <c r="B493" i="18"/>
  <c r="B494" i="18"/>
  <c r="B495" i="18"/>
  <c r="B496" i="18"/>
  <c r="B497" i="18"/>
  <c r="B498" i="18"/>
  <c r="B499" i="18"/>
  <c r="B500" i="18"/>
  <c r="B501" i="18"/>
  <c r="B502" i="18"/>
  <c r="B503" i="18"/>
  <c r="B504" i="18"/>
  <c r="B505" i="18"/>
  <c r="B506" i="18"/>
  <c r="B507" i="18"/>
  <c r="B508" i="18"/>
  <c r="B509" i="18"/>
  <c r="B510" i="18"/>
  <c r="B511" i="18"/>
  <c r="B512" i="18"/>
  <c r="B513" i="18"/>
  <c r="B514" i="18"/>
  <c r="B515" i="18"/>
  <c r="B516" i="18"/>
  <c r="B517" i="18"/>
  <c r="B518" i="18"/>
  <c r="B519" i="18"/>
  <c r="B520" i="18"/>
  <c r="B521" i="18"/>
  <c r="B522" i="18"/>
  <c r="B523" i="18"/>
  <c r="B524" i="18"/>
  <c r="B525" i="18"/>
  <c r="B526" i="18"/>
  <c r="B527" i="18"/>
  <c r="B528" i="18"/>
  <c r="B529" i="18"/>
  <c r="B530" i="18"/>
  <c r="B531" i="18"/>
  <c r="B532" i="18"/>
  <c r="B533" i="18"/>
  <c r="B534" i="18"/>
  <c r="B535" i="18"/>
  <c r="B536" i="18"/>
  <c r="B537" i="18"/>
  <c r="B538" i="18"/>
  <c r="B539" i="18"/>
  <c r="B540" i="18"/>
  <c r="B541" i="18"/>
  <c r="B542" i="18"/>
  <c r="B543" i="18"/>
  <c r="B544" i="18"/>
  <c r="B545" i="18"/>
  <c r="B546" i="18"/>
  <c r="B547" i="18"/>
  <c r="B548" i="18"/>
  <c r="B549" i="18"/>
  <c r="B550" i="18"/>
  <c r="B551" i="18"/>
  <c r="B552" i="18"/>
  <c r="B553" i="18"/>
  <c r="B554" i="18"/>
  <c r="B555" i="18"/>
  <c r="B556" i="18"/>
  <c r="B557" i="18"/>
  <c r="B558" i="18"/>
  <c r="B559" i="18"/>
  <c r="B560" i="18"/>
  <c r="B561" i="18"/>
  <c r="B562" i="18"/>
  <c r="B563" i="18"/>
  <c r="B564" i="18"/>
  <c r="B565" i="18"/>
  <c r="B566" i="18"/>
  <c r="B567" i="18"/>
  <c r="B568" i="18"/>
  <c r="B569" i="18"/>
  <c r="B570" i="18"/>
  <c r="B571" i="18"/>
  <c r="B572" i="18"/>
  <c r="B573" i="18"/>
  <c r="B574" i="18"/>
  <c r="B575" i="18"/>
  <c r="B576" i="18"/>
  <c r="B577" i="18"/>
  <c r="B578" i="18"/>
  <c r="B579" i="18"/>
  <c r="B580" i="18"/>
  <c r="B581" i="18"/>
  <c r="B582" i="18"/>
  <c r="B583" i="18"/>
  <c r="B584" i="18"/>
  <c r="B585" i="18"/>
  <c r="B586" i="18"/>
  <c r="B587" i="18"/>
  <c r="B588" i="18"/>
  <c r="B589" i="18"/>
  <c r="B590" i="18"/>
  <c r="B591" i="18"/>
  <c r="B592" i="18"/>
  <c r="B593" i="18"/>
  <c r="B594" i="18"/>
  <c r="B595" i="18"/>
  <c r="B596" i="18"/>
  <c r="B597" i="18"/>
  <c r="B598" i="18"/>
  <c r="B599" i="18"/>
  <c r="B600" i="18"/>
  <c r="B601" i="18"/>
  <c r="B602" i="18"/>
  <c r="B603" i="18"/>
  <c r="D580" i="18"/>
  <c r="D581" i="18"/>
  <c r="D582" i="18"/>
  <c r="D583" i="18"/>
  <c r="D584" i="18"/>
  <c r="D585" i="18"/>
  <c r="D586" i="18"/>
  <c r="D587" i="18"/>
  <c r="D588" i="18"/>
  <c r="D589" i="18"/>
  <c r="D590" i="18"/>
  <c r="D591" i="18"/>
  <c r="D592" i="18"/>
  <c r="D593" i="18"/>
  <c r="D594" i="18"/>
  <c r="D595" i="18"/>
  <c r="D596" i="18"/>
  <c r="D597" i="18"/>
  <c r="D598" i="18"/>
  <c r="D599" i="18"/>
  <c r="D600" i="18"/>
  <c r="D601" i="18"/>
  <c r="D602" i="18"/>
  <c r="D603" i="18"/>
  <c r="E580" i="18"/>
  <c r="E581" i="18"/>
  <c r="E582" i="18"/>
  <c r="E583" i="18"/>
  <c r="E584" i="18"/>
  <c r="E585" i="18"/>
  <c r="E586" i="18"/>
  <c r="E587" i="18"/>
  <c r="E588" i="18"/>
  <c r="E589" i="18"/>
  <c r="E590" i="18"/>
  <c r="E591" i="18"/>
  <c r="E592" i="18"/>
  <c r="E593" i="18"/>
  <c r="E594" i="18"/>
  <c r="E595" i="18"/>
  <c r="E596" i="18"/>
  <c r="E597" i="18"/>
  <c r="E598" i="18"/>
  <c r="E599" i="18"/>
  <c r="E600" i="18"/>
  <c r="E601" i="18"/>
  <c r="E602" i="18"/>
  <c r="E603" i="18"/>
  <c r="Y543" i="18" l="1"/>
  <c r="AA543" i="18" s="1"/>
  <c r="AB543" i="18" s="1"/>
  <c r="Y511" i="18"/>
  <c r="AA511" i="18" s="1"/>
  <c r="AB511" i="18" s="1"/>
  <c r="Y555" i="18"/>
  <c r="AA555" i="18" s="1"/>
  <c r="AB555" i="18" s="1"/>
  <c r="Y575" i="18"/>
  <c r="AA575" i="18" s="1"/>
  <c r="AB575" i="18" s="1"/>
  <c r="Y510" i="18"/>
  <c r="AA510" i="18" s="1"/>
  <c r="AB510" i="18" s="1"/>
  <c r="Y578" i="18"/>
  <c r="AA578" i="18" s="1"/>
  <c r="AB578" i="18" s="1"/>
  <c r="Y566" i="18"/>
  <c r="AA566" i="18" s="1"/>
  <c r="AB566" i="18" s="1"/>
  <c r="Y562" i="18"/>
  <c r="AA562" i="18" s="1"/>
  <c r="AB562" i="18" s="1"/>
  <c r="Y550" i="18"/>
  <c r="AA550" i="18" s="1"/>
  <c r="AB550" i="18" s="1"/>
  <c r="Y546" i="18"/>
  <c r="AA546" i="18" s="1"/>
  <c r="AB546" i="18" s="1"/>
  <c r="Y534" i="18"/>
  <c r="AA534" i="18" s="1"/>
  <c r="AB534" i="18" s="1"/>
  <c r="Y530" i="18"/>
  <c r="AA530" i="18" s="1"/>
  <c r="AB530" i="18" s="1"/>
  <c r="Y518" i="18"/>
  <c r="AA518" i="18" s="1"/>
  <c r="AB518" i="18" s="1"/>
  <c r="Y577" i="18"/>
  <c r="AA577" i="18" s="1"/>
  <c r="AB577" i="18" s="1"/>
  <c r="Y573" i="18"/>
  <c r="AA573" i="18" s="1"/>
  <c r="AB573" i="18" s="1"/>
  <c r="Y569" i="18"/>
  <c r="AA569" i="18" s="1"/>
  <c r="AB569" i="18" s="1"/>
  <c r="Y565" i="18"/>
  <c r="AA565" i="18" s="1"/>
  <c r="AB565" i="18" s="1"/>
  <c r="Y561" i="18"/>
  <c r="AA561" i="18" s="1"/>
  <c r="AB561" i="18" s="1"/>
  <c r="Y557" i="18"/>
  <c r="AA557" i="18" s="1"/>
  <c r="AB557" i="18" s="1"/>
  <c r="Y553" i="18"/>
  <c r="AA553" i="18" s="1"/>
  <c r="AB553" i="18" s="1"/>
  <c r="Y549" i="18"/>
  <c r="AA549" i="18" s="1"/>
  <c r="AB549" i="18" s="1"/>
  <c r="Y545" i="18"/>
  <c r="AA545" i="18" s="1"/>
  <c r="AB545" i="18" s="1"/>
  <c r="Y541" i="18"/>
  <c r="AA541" i="18" s="1"/>
  <c r="AB541" i="18" s="1"/>
  <c r="Y537" i="18"/>
  <c r="AA537" i="18" s="1"/>
  <c r="AB537" i="18" s="1"/>
  <c r="Y533" i="18"/>
  <c r="AA533" i="18" s="1"/>
  <c r="AB533" i="18" s="1"/>
  <c r="Y529" i="18"/>
  <c r="AA529" i="18" s="1"/>
  <c r="AB529" i="18" s="1"/>
  <c r="Y525" i="18"/>
  <c r="AA525" i="18" s="1"/>
  <c r="AB525" i="18" s="1"/>
  <c r="Y521" i="18"/>
  <c r="AA521" i="18" s="1"/>
  <c r="AB521" i="18" s="1"/>
  <c r="Y517" i="18"/>
  <c r="AA517" i="18" s="1"/>
  <c r="AB517" i="18" s="1"/>
  <c r="Y513" i="18"/>
  <c r="AA513" i="18" s="1"/>
  <c r="AB513" i="18" s="1"/>
  <c r="Y509" i="18"/>
  <c r="AA509" i="18" s="1"/>
  <c r="AB509" i="18" s="1"/>
  <c r="Y572" i="18"/>
  <c r="AA572" i="18" s="1"/>
  <c r="AB572" i="18" s="1"/>
  <c r="Y568" i="18"/>
  <c r="AA568" i="18" s="1"/>
  <c r="AB568" i="18" s="1"/>
  <c r="Y564" i="18"/>
  <c r="AA564" i="18" s="1"/>
  <c r="AB564" i="18" s="1"/>
  <c r="Y556" i="18"/>
  <c r="AA556" i="18" s="1"/>
  <c r="AB556" i="18" s="1"/>
  <c r="Y552" i="18"/>
  <c r="AA552" i="18" s="1"/>
  <c r="AB552" i="18" s="1"/>
  <c r="Y548" i="18"/>
  <c r="AA548" i="18" s="1"/>
  <c r="AB548" i="18" s="1"/>
  <c r="Y540" i="18"/>
  <c r="AA540" i="18" s="1"/>
  <c r="AB540" i="18" s="1"/>
  <c r="Y536" i="18"/>
  <c r="AA536" i="18" s="1"/>
  <c r="AB536" i="18" s="1"/>
  <c r="Y532" i="18"/>
  <c r="AA532" i="18" s="1"/>
  <c r="AB532" i="18" s="1"/>
  <c r="Y524" i="18"/>
  <c r="AA524" i="18" s="1"/>
  <c r="AB524" i="18" s="1"/>
  <c r="Y520" i="18"/>
  <c r="AA520" i="18" s="1"/>
  <c r="AB520" i="18" s="1"/>
  <c r="Y516" i="18"/>
  <c r="AA516" i="18" s="1"/>
  <c r="AB516" i="18" s="1"/>
  <c r="Y512" i="18"/>
  <c r="AA512" i="18" s="1"/>
  <c r="AB512" i="18" s="1"/>
  <c r="Y570" i="18"/>
  <c r="AA570" i="18" s="1"/>
  <c r="AB570" i="18" s="1"/>
  <c r="Y560" i="18"/>
  <c r="AA560" i="18" s="1"/>
  <c r="AB560" i="18" s="1"/>
  <c r="Y544" i="18"/>
  <c r="AA544" i="18" s="1"/>
  <c r="AB544" i="18" s="1"/>
  <c r="Y528" i="18"/>
  <c r="AA528" i="18" s="1"/>
  <c r="AB528" i="18" s="1"/>
  <c r="Y574" i="18"/>
  <c r="AA574" i="18" s="1"/>
  <c r="AB574" i="18" s="1"/>
  <c r="Y558" i="18"/>
  <c r="AA558" i="18" s="1"/>
  <c r="AB558" i="18" s="1"/>
  <c r="Y526" i="18"/>
  <c r="AA526" i="18" s="1"/>
  <c r="AB526" i="18" s="1"/>
  <c r="Y567" i="18"/>
  <c r="AA567" i="18" s="1"/>
  <c r="AB567" i="18" s="1"/>
  <c r="Y551" i="18"/>
  <c r="AA551" i="18" s="1"/>
  <c r="AB551" i="18" s="1"/>
  <c r="Y535" i="18"/>
  <c r="AA535" i="18" s="1"/>
  <c r="AB535" i="18" s="1"/>
  <c r="Y527" i="18"/>
  <c r="AA527" i="18" s="1"/>
  <c r="AB527" i="18" s="1"/>
  <c r="Y523" i="18"/>
  <c r="AA523" i="18" s="1"/>
  <c r="AB523" i="18" s="1"/>
  <c r="Y519" i="18"/>
  <c r="AA519" i="18" s="1"/>
  <c r="AB519" i="18" s="1"/>
  <c r="Y571" i="18"/>
  <c r="AA571" i="18" s="1"/>
  <c r="AB571" i="18" s="1"/>
  <c r="Y539" i="18"/>
  <c r="AA539" i="18" s="1"/>
  <c r="AB539" i="18" s="1"/>
  <c r="Y576" i="18"/>
  <c r="AA576" i="18" s="1"/>
  <c r="AB576" i="18" s="1"/>
  <c r="Y554" i="18"/>
  <c r="AA554" i="18" s="1"/>
  <c r="AB554" i="18" s="1"/>
  <c r="Y538" i="18"/>
  <c r="AA538" i="18" s="1"/>
  <c r="AB538" i="18" s="1"/>
  <c r="Y522" i="18"/>
  <c r="AA522" i="18" s="1"/>
  <c r="AB522" i="18" s="1"/>
  <c r="Y542" i="18"/>
  <c r="AA542" i="18" s="1"/>
  <c r="AB542" i="18" s="1"/>
  <c r="Y514" i="18"/>
  <c r="AA514" i="18" s="1"/>
  <c r="AB514" i="18" s="1"/>
  <c r="Y559" i="18"/>
  <c r="AA559" i="18" s="1"/>
  <c r="AB559" i="18" s="1"/>
  <c r="Y563" i="18"/>
  <c r="AA563" i="18" s="1"/>
  <c r="AB563" i="18" s="1"/>
  <c r="Y547" i="18"/>
  <c r="AA547" i="18" s="1"/>
  <c r="AB547" i="18" s="1"/>
  <c r="Y531" i="18"/>
  <c r="AA531" i="18" s="1"/>
  <c r="AB531" i="18" s="1"/>
  <c r="Y515" i="18"/>
  <c r="AA515" i="18" s="1"/>
  <c r="AB515" i="18" s="1"/>
  <c r="E34" i="114"/>
  <c r="I34" i="114" s="1"/>
  <c r="K34" i="114" s="1"/>
  <c r="M34" i="114" s="1"/>
  <c r="O34" i="114" s="1"/>
  <c r="Q34" i="114" s="1"/>
  <c r="S34" i="114" s="1"/>
  <c r="U34" i="114" s="1"/>
  <c r="W34" i="114" s="1"/>
  <c r="Y34" i="114" s="1"/>
  <c r="AA34" i="114" s="1"/>
  <c r="AC34" i="114" s="1"/>
  <c r="AE34" i="114" s="1"/>
  <c r="AG34" i="114" s="1"/>
  <c r="AI34" i="114" s="1"/>
  <c r="AK34" i="114" s="1"/>
  <c r="AM34" i="114" s="1"/>
  <c r="AO34" i="114" s="1"/>
  <c r="AQ34" i="114" s="1"/>
  <c r="AS34" i="114" s="1"/>
  <c r="AU34" i="114" s="1"/>
  <c r="AW34" i="114" s="1"/>
  <c r="AY34" i="114" s="1"/>
  <c r="BA34" i="114" s="1"/>
  <c r="BC34" i="114" s="1"/>
  <c r="BE34" i="114" s="1"/>
  <c r="BG34" i="114" s="1"/>
  <c r="BI34" i="114" s="1"/>
  <c r="BK34" i="114" s="1"/>
  <c r="BM34" i="114" s="1"/>
  <c r="F23" i="114"/>
  <c r="G464" i="18"/>
  <c r="G465" i="18"/>
  <c r="G466" i="18"/>
  <c r="G467" i="18"/>
  <c r="G468" i="18"/>
  <c r="G469" i="18"/>
  <c r="G470" i="18"/>
  <c r="G471" i="18"/>
  <c r="G472" i="18"/>
  <c r="G473" i="18"/>
  <c r="G474" i="18"/>
  <c r="G475" i="18"/>
  <c r="G476" i="18"/>
  <c r="G477" i="18"/>
  <c r="G478" i="18"/>
  <c r="H478" i="18" s="1"/>
  <c r="G479" i="18"/>
  <c r="H479" i="18" s="1"/>
  <c r="G480" i="18"/>
  <c r="H480" i="18" s="1"/>
  <c r="W480" i="18" s="1"/>
  <c r="Z480" i="18" s="1"/>
  <c r="G481" i="18"/>
  <c r="H481" i="18" s="1"/>
  <c r="W481" i="18" s="1"/>
  <c r="Z481" i="18" s="1"/>
  <c r="G482" i="18"/>
  <c r="H482" i="18" s="1"/>
  <c r="W482" i="18" s="1"/>
  <c r="Z482" i="18" s="1"/>
  <c r="G483" i="18"/>
  <c r="H483" i="18" s="1"/>
  <c r="W483" i="18" s="1"/>
  <c r="Z483" i="18" s="1"/>
  <c r="G484" i="18"/>
  <c r="H484" i="18" s="1"/>
  <c r="W484" i="18" s="1"/>
  <c r="Z484" i="18" s="1"/>
  <c r="G485" i="18"/>
  <c r="H485" i="18" s="1"/>
  <c r="W485" i="18" s="1"/>
  <c r="Z485" i="18" s="1"/>
  <c r="G486" i="18"/>
  <c r="H486" i="18" s="1"/>
  <c r="W486" i="18" s="1"/>
  <c r="Z486" i="18" s="1"/>
  <c r="G487" i="18"/>
  <c r="H487" i="18" s="1"/>
  <c r="W487" i="18" s="1"/>
  <c r="Z487" i="18" s="1"/>
  <c r="G488" i="18"/>
  <c r="H488" i="18" s="1"/>
  <c r="W488" i="18" s="1"/>
  <c r="Z488" i="18" s="1"/>
  <c r="G489" i="18"/>
  <c r="H489" i="18" s="1"/>
  <c r="W489" i="18" s="1"/>
  <c r="Z489" i="18" s="1"/>
  <c r="G490" i="18"/>
  <c r="H490" i="18" s="1"/>
  <c r="W490" i="18" s="1"/>
  <c r="Z490" i="18" s="1"/>
  <c r="G491" i="18"/>
  <c r="H491" i="18" s="1"/>
  <c r="W491" i="18" s="1"/>
  <c r="Z491" i="18" s="1"/>
  <c r="G492" i="18"/>
  <c r="H492" i="18" s="1"/>
  <c r="W492" i="18" s="1"/>
  <c r="Z492" i="18" s="1"/>
  <c r="G493" i="18"/>
  <c r="H493" i="18" s="1"/>
  <c r="W493" i="18" s="1"/>
  <c r="Z493" i="18" s="1"/>
  <c r="G494" i="18"/>
  <c r="H494" i="18" s="1"/>
  <c r="W494" i="18" s="1"/>
  <c r="Z494" i="18" s="1"/>
  <c r="G495" i="18"/>
  <c r="H495" i="18" s="1"/>
  <c r="W495" i="18" s="1"/>
  <c r="Z495" i="18" s="1"/>
  <c r="G496" i="18"/>
  <c r="H496" i="18" s="1"/>
  <c r="W496" i="18" s="1"/>
  <c r="Z496" i="18" s="1"/>
  <c r="G497" i="18"/>
  <c r="H497" i="18" s="1"/>
  <c r="W497" i="18" s="1"/>
  <c r="Z497" i="18" s="1"/>
  <c r="G498" i="18"/>
  <c r="H498" i="18" s="1"/>
  <c r="W498" i="18" s="1"/>
  <c r="Z498" i="18" s="1"/>
  <c r="G499" i="18"/>
  <c r="H499" i="18" s="1"/>
  <c r="W499" i="18" s="1"/>
  <c r="Z499" i="18" s="1"/>
  <c r="G500" i="18"/>
  <c r="H500" i="18" s="1"/>
  <c r="W500" i="18" s="1"/>
  <c r="Z500" i="18" s="1"/>
  <c r="G501" i="18"/>
  <c r="H501" i="18" s="1"/>
  <c r="W501" i="18" s="1"/>
  <c r="Z501" i="18" s="1"/>
  <c r="G502" i="18"/>
  <c r="H502" i="18" s="1"/>
  <c r="W502" i="18" s="1"/>
  <c r="Z502" i="18" s="1"/>
  <c r="G503" i="18"/>
  <c r="H503" i="18" s="1"/>
  <c r="W503" i="18" s="1"/>
  <c r="Z503" i="18" s="1"/>
  <c r="G504" i="18"/>
  <c r="H504" i="18" s="1"/>
  <c r="W504" i="18" s="1"/>
  <c r="Z504" i="18" s="1"/>
  <c r="G505" i="18"/>
  <c r="H505" i="18" s="1"/>
  <c r="W505" i="18" s="1"/>
  <c r="Z505" i="18" s="1"/>
  <c r="G506" i="18"/>
  <c r="H506" i="18" s="1"/>
  <c r="W506" i="18" s="1"/>
  <c r="Z506" i="18" s="1"/>
  <c r="G507" i="18"/>
  <c r="H507" i="18" s="1"/>
  <c r="W507" i="18" s="1"/>
  <c r="Z507" i="18" s="1"/>
  <c r="G508" i="18"/>
  <c r="H508" i="18" s="1"/>
  <c r="W508" i="18" s="1"/>
  <c r="Z508" i="18" s="1"/>
  <c r="G582" i="18"/>
  <c r="H582" i="18" s="1"/>
  <c r="W582" i="18" s="1"/>
  <c r="Z582" i="18" s="1"/>
  <c r="G583" i="18"/>
  <c r="H583" i="18" s="1"/>
  <c r="W583" i="18" s="1"/>
  <c r="Z583" i="18" s="1"/>
  <c r="G584" i="18"/>
  <c r="H584" i="18" s="1"/>
  <c r="W584" i="18" s="1"/>
  <c r="Z584" i="18" s="1"/>
  <c r="G585" i="18"/>
  <c r="H585" i="18" s="1"/>
  <c r="W585" i="18" s="1"/>
  <c r="Z585" i="18" s="1"/>
  <c r="G586" i="18"/>
  <c r="H586" i="18" s="1"/>
  <c r="W586" i="18" s="1"/>
  <c r="Z586" i="18" s="1"/>
  <c r="G587" i="18"/>
  <c r="H587" i="18" s="1"/>
  <c r="W587" i="18" s="1"/>
  <c r="Z587" i="18" s="1"/>
  <c r="G588" i="18"/>
  <c r="H588" i="18" s="1"/>
  <c r="W588" i="18" s="1"/>
  <c r="Z588" i="18" s="1"/>
  <c r="G589" i="18"/>
  <c r="H589" i="18" s="1"/>
  <c r="W589" i="18" s="1"/>
  <c r="Z589" i="18" s="1"/>
  <c r="G590" i="18"/>
  <c r="H590" i="18" s="1"/>
  <c r="W590" i="18" s="1"/>
  <c r="Z590" i="18" s="1"/>
  <c r="G591" i="18"/>
  <c r="H591" i="18" s="1"/>
  <c r="W591" i="18" s="1"/>
  <c r="Z591" i="18" s="1"/>
  <c r="G592" i="18"/>
  <c r="H592" i="18" s="1"/>
  <c r="W592" i="18" s="1"/>
  <c r="Z592" i="18" s="1"/>
  <c r="G593" i="18"/>
  <c r="H593" i="18" s="1"/>
  <c r="W593" i="18" s="1"/>
  <c r="Z593" i="18" s="1"/>
  <c r="G594" i="18"/>
  <c r="H594" i="18" s="1"/>
  <c r="W594" i="18" s="1"/>
  <c r="Z594" i="18" s="1"/>
  <c r="G595" i="18"/>
  <c r="H595" i="18" s="1"/>
  <c r="W595" i="18" s="1"/>
  <c r="Z595" i="18" s="1"/>
  <c r="G596" i="18"/>
  <c r="H596" i="18" s="1"/>
  <c r="G597" i="18"/>
  <c r="H597" i="18" s="1"/>
  <c r="W597" i="18" s="1"/>
  <c r="Z597" i="18" s="1"/>
  <c r="G598" i="18"/>
  <c r="H598" i="18" s="1"/>
  <c r="W598" i="18" s="1"/>
  <c r="Y598" i="18" s="1"/>
  <c r="G599" i="18"/>
  <c r="H599" i="18" s="1"/>
  <c r="G600" i="18"/>
  <c r="G601" i="18"/>
  <c r="H601" i="18" s="1"/>
  <c r="G602" i="18"/>
  <c r="G603" i="18"/>
  <c r="H603" i="18" s="1"/>
  <c r="W603" i="18" s="1"/>
  <c r="Z603" i="18" s="1"/>
  <c r="AR605" i="17"/>
  <c r="H602" i="18" l="1"/>
  <c r="W602" i="18" s="1"/>
  <c r="W601" i="18"/>
  <c r="W596" i="18"/>
  <c r="Y597" i="18"/>
  <c r="Y593" i="18"/>
  <c r="Y508" i="18"/>
  <c r="AA508" i="18" s="1"/>
  <c r="AB508" i="18" s="1"/>
  <c r="Y504" i="18"/>
  <c r="AA504" i="18" s="1"/>
  <c r="AB504" i="18" s="1"/>
  <c r="Y500" i="18"/>
  <c r="AA500" i="18" s="1"/>
  <c r="AB500" i="18" s="1"/>
  <c r="Y496" i="18"/>
  <c r="AA496" i="18" s="1"/>
  <c r="AB496" i="18" s="1"/>
  <c r="Y492" i="18"/>
  <c r="Y488" i="18"/>
  <c r="Y484" i="18"/>
  <c r="Y480" i="18"/>
  <c r="Y592" i="18"/>
  <c r="Y503" i="18"/>
  <c r="AA503" i="18" s="1"/>
  <c r="AB503" i="18" s="1"/>
  <c r="Y499" i="18"/>
  <c r="AA499" i="18" s="1"/>
  <c r="AB499" i="18" s="1"/>
  <c r="Y495" i="18"/>
  <c r="AA495" i="18" s="1"/>
  <c r="AB495" i="18" s="1"/>
  <c r="Y487" i="18"/>
  <c r="Y483" i="18"/>
  <c r="Y595" i="18"/>
  <c r="Y506" i="18"/>
  <c r="AA506" i="18" s="1"/>
  <c r="AB506" i="18" s="1"/>
  <c r="Y502" i="18"/>
  <c r="AA502" i="18" s="1"/>
  <c r="AB502" i="18" s="1"/>
  <c r="Y498" i="18"/>
  <c r="AA498" i="18" s="1"/>
  <c r="AB498" i="18" s="1"/>
  <c r="Y494" i="18"/>
  <c r="AA494" i="18" s="1"/>
  <c r="AB494" i="18" s="1"/>
  <c r="Y486" i="18"/>
  <c r="Y482" i="18"/>
  <c r="Y603" i="18"/>
  <c r="Y591" i="18"/>
  <c r="Y594" i="18"/>
  <c r="Y590" i="18"/>
  <c r="Y505" i="18"/>
  <c r="AA505" i="18" s="1"/>
  <c r="AB505" i="18" s="1"/>
  <c r="Y501" i="18"/>
  <c r="AA501" i="18" s="1"/>
  <c r="AB501" i="18" s="1"/>
  <c r="Y497" i="18"/>
  <c r="AA497" i="18" s="1"/>
  <c r="AB497" i="18" s="1"/>
  <c r="Y493" i="18"/>
  <c r="Y489" i="18"/>
  <c r="Y485" i="18"/>
  <c r="Y481" i="18"/>
  <c r="W599" i="18"/>
  <c r="Z599" i="18" s="1"/>
  <c r="W600" i="18"/>
  <c r="Z600" i="18" s="1"/>
  <c r="Y507" i="18"/>
  <c r="AA507" i="18" s="1"/>
  <c r="AB507" i="18" s="1"/>
  <c r="Y491" i="18"/>
  <c r="Y490" i="18"/>
  <c r="Z602" i="18" l="1"/>
  <c r="Y602" i="18" s="1"/>
  <c r="Z601" i="18"/>
  <c r="Y601" i="18" s="1"/>
  <c r="Z596" i="18"/>
  <c r="Y596" i="18" s="1"/>
  <c r="Y600" i="18"/>
  <c r="Y599" i="18"/>
  <c r="BJ17" i="17" l="1"/>
  <c r="BJ15" i="17"/>
  <c r="BJ16" i="17" s="1"/>
  <c r="G15" i="18" l="1"/>
  <c r="H15" i="18" s="1"/>
  <c r="G16" i="18"/>
  <c r="H16" i="18" s="1"/>
  <c r="G17" i="18"/>
  <c r="H17" i="18" s="1"/>
  <c r="G18" i="18"/>
  <c r="H18" i="18" s="1"/>
  <c r="G19" i="18"/>
  <c r="H19" i="18" s="1"/>
  <c r="G20" i="18"/>
  <c r="H20" i="18" s="1"/>
  <c r="G21" i="18"/>
  <c r="H21" i="18" s="1"/>
  <c r="G22" i="18"/>
  <c r="H22" i="18" s="1"/>
  <c r="G23" i="18"/>
  <c r="H23" i="18" s="1"/>
  <c r="G24" i="18"/>
  <c r="H24" i="18" s="1"/>
  <c r="G25" i="18"/>
  <c r="H25" i="18" s="1"/>
  <c r="G26" i="18"/>
  <c r="H26" i="18" s="1"/>
  <c r="G27" i="18"/>
  <c r="H27" i="18" s="1"/>
  <c r="G28" i="18"/>
  <c r="H28" i="18" s="1"/>
  <c r="G29" i="18"/>
  <c r="H29" i="18" s="1"/>
  <c r="G30" i="18"/>
  <c r="H30" i="18" s="1"/>
  <c r="G31" i="18"/>
  <c r="H31" i="18" s="1"/>
  <c r="G32" i="18"/>
  <c r="H32" i="18" s="1"/>
  <c r="G33" i="18"/>
  <c r="H33" i="18" s="1"/>
  <c r="G34" i="18"/>
  <c r="H34" i="18" s="1"/>
  <c r="G35" i="18"/>
  <c r="H35" i="18" s="1"/>
  <c r="G36" i="18"/>
  <c r="H36" i="18" s="1"/>
  <c r="G37" i="18"/>
  <c r="H37" i="18" s="1"/>
  <c r="G38" i="18"/>
  <c r="H38" i="18" s="1"/>
  <c r="G39" i="18"/>
  <c r="H39" i="18" s="1"/>
  <c r="G40" i="18"/>
  <c r="H40" i="18" s="1"/>
  <c r="G41" i="18"/>
  <c r="H41" i="18" s="1"/>
  <c r="G42" i="18"/>
  <c r="H42" i="18" s="1"/>
  <c r="G44" i="18"/>
  <c r="H44" i="18" s="1"/>
  <c r="G45" i="18"/>
  <c r="H45" i="18" s="1"/>
  <c r="G46" i="18"/>
  <c r="H46" i="18" s="1"/>
  <c r="G47" i="18"/>
  <c r="H47" i="18" s="1"/>
  <c r="G48" i="18"/>
  <c r="H48" i="18" s="1"/>
  <c r="G49" i="18"/>
  <c r="H49" i="18" s="1"/>
  <c r="G50" i="18"/>
  <c r="H50" i="18" s="1"/>
  <c r="G51" i="18"/>
  <c r="H51" i="18" s="1"/>
  <c r="G52" i="18"/>
  <c r="H52" i="18" s="1"/>
  <c r="G53" i="18"/>
  <c r="H53" i="18" s="1"/>
  <c r="G54" i="18"/>
  <c r="H54" i="18" s="1"/>
  <c r="G55" i="18"/>
  <c r="H55" i="18" s="1"/>
  <c r="G56" i="18"/>
  <c r="H56" i="18" s="1"/>
  <c r="G57" i="18"/>
  <c r="H57" i="18" s="1"/>
  <c r="G58" i="18"/>
  <c r="H58" i="18" s="1"/>
  <c r="G59" i="18"/>
  <c r="H59" i="18" s="1"/>
  <c r="G60" i="18"/>
  <c r="H60" i="18" s="1"/>
  <c r="G61" i="18"/>
  <c r="H61" i="18" s="1"/>
  <c r="G62" i="18"/>
  <c r="H62" i="18" s="1"/>
  <c r="G63" i="18"/>
  <c r="H63" i="18" s="1"/>
  <c r="G64" i="18"/>
  <c r="H64" i="18" s="1"/>
  <c r="G65" i="18"/>
  <c r="H65" i="18" s="1"/>
  <c r="G66" i="18"/>
  <c r="H66" i="18" s="1"/>
  <c r="G67" i="18"/>
  <c r="H67" i="18" s="1"/>
  <c r="G68" i="18"/>
  <c r="H68" i="18" s="1"/>
  <c r="G69" i="18"/>
  <c r="H69" i="18" s="1"/>
  <c r="G70" i="18"/>
  <c r="H70" i="18" s="1"/>
  <c r="G71" i="18"/>
  <c r="H71" i="18" s="1"/>
  <c r="G72" i="18"/>
  <c r="H72" i="18" s="1"/>
  <c r="G73" i="18"/>
  <c r="H73" i="18" s="1"/>
  <c r="G74" i="18"/>
  <c r="H74" i="18" s="1"/>
  <c r="G76" i="18"/>
  <c r="H76" i="18" s="1"/>
  <c r="G77" i="18"/>
  <c r="H77" i="18" s="1"/>
  <c r="G78" i="18"/>
  <c r="H78" i="18" s="1"/>
  <c r="G79" i="18"/>
  <c r="H79" i="18" s="1"/>
  <c r="G80" i="18"/>
  <c r="H80" i="18" s="1"/>
  <c r="G81" i="18"/>
  <c r="H81" i="18" s="1"/>
  <c r="G82" i="18"/>
  <c r="H82" i="18" s="1"/>
  <c r="G83" i="18"/>
  <c r="H83" i="18" s="1"/>
  <c r="G84" i="18"/>
  <c r="H84" i="18" s="1"/>
  <c r="G85" i="18"/>
  <c r="H85" i="18" s="1"/>
  <c r="G86" i="18"/>
  <c r="H86" i="18" s="1"/>
  <c r="G88" i="18"/>
  <c r="H88" i="18" s="1"/>
  <c r="G89" i="18"/>
  <c r="H89" i="18" s="1"/>
  <c r="G90" i="18"/>
  <c r="H90" i="18" s="1"/>
  <c r="G91" i="18"/>
  <c r="H91" i="18" s="1"/>
  <c r="G92" i="18"/>
  <c r="H92" i="18" s="1"/>
  <c r="G93" i="18"/>
  <c r="H93" i="18" s="1"/>
  <c r="G94" i="18"/>
  <c r="H94" i="18" s="1"/>
  <c r="G95" i="18"/>
  <c r="H95" i="18" s="1"/>
  <c r="G96" i="18"/>
  <c r="H96" i="18" s="1"/>
  <c r="G97" i="18"/>
  <c r="H97" i="18" s="1"/>
  <c r="G98" i="18"/>
  <c r="H98" i="18" s="1"/>
  <c r="G99" i="18"/>
  <c r="H99" i="18" s="1"/>
  <c r="G100" i="18"/>
  <c r="H100" i="18" s="1"/>
  <c r="G101" i="18"/>
  <c r="H101" i="18" s="1"/>
  <c r="G102" i="18"/>
  <c r="H102" i="18" s="1"/>
  <c r="G103" i="18"/>
  <c r="H103" i="18" s="1"/>
  <c r="G104" i="18"/>
  <c r="H104" i="18" s="1"/>
  <c r="G105" i="18"/>
  <c r="H105" i="18" s="1"/>
  <c r="G106" i="18"/>
  <c r="H106" i="18" s="1"/>
  <c r="G108" i="18"/>
  <c r="H108" i="18" s="1"/>
  <c r="G109" i="18"/>
  <c r="H109" i="18" s="1"/>
  <c r="G110" i="18"/>
  <c r="H110" i="18" s="1"/>
  <c r="G111" i="18"/>
  <c r="H111" i="18" s="1"/>
  <c r="G112" i="18"/>
  <c r="H112" i="18" s="1"/>
  <c r="G113" i="18"/>
  <c r="H113" i="18" s="1"/>
  <c r="G114" i="18"/>
  <c r="H114" i="18" s="1"/>
  <c r="G116" i="18"/>
  <c r="H116" i="18" s="1"/>
  <c r="G117" i="18"/>
  <c r="H117" i="18" s="1"/>
  <c r="G118" i="18"/>
  <c r="H118" i="18" s="1"/>
  <c r="G119" i="18"/>
  <c r="H119" i="18" s="1"/>
  <c r="G120" i="18"/>
  <c r="H120" i="18" s="1"/>
  <c r="G121" i="18"/>
  <c r="H121" i="18" s="1"/>
  <c r="G122" i="18"/>
  <c r="H122" i="18" s="1"/>
  <c r="G123" i="18"/>
  <c r="H123" i="18" s="1"/>
  <c r="G124" i="18"/>
  <c r="H124" i="18" s="1"/>
  <c r="G125" i="18"/>
  <c r="H125" i="18" s="1"/>
  <c r="G126" i="18"/>
  <c r="H126" i="18" s="1"/>
  <c r="G128" i="18"/>
  <c r="H128" i="18" s="1"/>
  <c r="G129" i="18"/>
  <c r="H129" i="18" s="1"/>
  <c r="G130" i="18"/>
  <c r="H130" i="18" s="1"/>
  <c r="G133" i="18"/>
  <c r="H133" i="18" s="1"/>
  <c r="G134" i="18"/>
  <c r="H134" i="18" s="1"/>
  <c r="G135" i="18"/>
  <c r="H135" i="18" s="1"/>
  <c r="G136" i="18"/>
  <c r="H136" i="18" s="1"/>
  <c r="G137" i="18"/>
  <c r="H137" i="18" s="1"/>
  <c r="G138" i="18"/>
  <c r="H138" i="18" s="1"/>
  <c r="G139" i="18"/>
  <c r="H139" i="18" s="1"/>
  <c r="G140" i="18"/>
  <c r="H140" i="18" s="1"/>
  <c r="G141" i="18"/>
  <c r="H141" i="18" s="1"/>
  <c r="G142" i="18"/>
  <c r="H142" i="18" s="1"/>
  <c r="G144" i="18"/>
  <c r="H144" i="18" s="1"/>
  <c r="G145" i="18"/>
  <c r="H145" i="18" s="1"/>
  <c r="G146" i="18"/>
  <c r="H146" i="18" s="1"/>
  <c r="G148" i="18"/>
  <c r="H148" i="18" s="1"/>
  <c r="G149" i="18"/>
  <c r="H149" i="18" s="1"/>
  <c r="G150" i="18"/>
  <c r="H150" i="18" s="1"/>
  <c r="G151" i="18"/>
  <c r="H151" i="18" s="1"/>
  <c r="G152" i="18"/>
  <c r="H152" i="18" s="1"/>
  <c r="G153" i="18"/>
  <c r="H153" i="18" s="1"/>
  <c r="G154" i="18"/>
  <c r="H154" i="18" s="1"/>
  <c r="G156" i="18"/>
  <c r="H156" i="18" s="1"/>
  <c r="G157" i="18"/>
  <c r="H157" i="18" s="1"/>
  <c r="G158" i="18"/>
  <c r="H158" i="18" s="1"/>
  <c r="G159" i="18"/>
  <c r="H159" i="18" s="1"/>
  <c r="G160" i="18"/>
  <c r="H160" i="18" s="1"/>
  <c r="G161" i="18"/>
  <c r="H161" i="18" s="1"/>
  <c r="G162" i="18"/>
  <c r="H162" i="18" s="1"/>
  <c r="G164" i="18"/>
  <c r="H164" i="18" s="1"/>
  <c r="G165" i="18"/>
  <c r="H165" i="18" s="1"/>
  <c r="G166" i="18"/>
  <c r="H166" i="18" s="1"/>
  <c r="G168" i="18"/>
  <c r="H168" i="18" s="1"/>
  <c r="G169" i="18"/>
  <c r="H169" i="18" s="1"/>
  <c r="G170" i="18"/>
  <c r="H170" i="18" s="1"/>
  <c r="G172" i="18"/>
  <c r="H172" i="18" s="1"/>
  <c r="G173" i="18"/>
  <c r="H173" i="18" s="1"/>
  <c r="G174" i="18"/>
  <c r="H174" i="18" s="1"/>
  <c r="G175" i="18"/>
  <c r="H175" i="18" s="1"/>
  <c r="G176" i="18"/>
  <c r="H176" i="18" s="1"/>
  <c r="G177" i="18"/>
  <c r="H177" i="18" s="1"/>
  <c r="G178" i="18"/>
  <c r="H178" i="18" s="1"/>
  <c r="G179" i="18"/>
  <c r="H179" i="18" s="1"/>
  <c r="G180" i="18"/>
  <c r="H180" i="18" s="1"/>
  <c r="G181" i="18"/>
  <c r="H181" i="18" s="1"/>
  <c r="G182" i="18"/>
  <c r="H182" i="18" s="1"/>
  <c r="G185" i="18"/>
  <c r="H185" i="18" s="1"/>
  <c r="G186" i="18"/>
  <c r="H186" i="18" s="1"/>
  <c r="G187" i="18"/>
  <c r="H187" i="18" s="1"/>
  <c r="G188" i="18"/>
  <c r="H188" i="18" s="1"/>
  <c r="G189" i="18"/>
  <c r="H189" i="18" s="1"/>
  <c r="G190" i="18"/>
  <c r="H190" i="18" s="1"/>
  <c r="G192" i="18"/>
  <c r="H192" i="18" s="1"/>
  <c r="G193" i="18"/>
  <c r="H193" i="18" s="1"/>
  <c r="G194" i="18"/>
  <c r="H194" i="18" s="1"/>
  <c r="G196" i="18"/>
  <c r="H196" i="18" s="1"/>
  <c r="G197" i="18"/>
  <c r="H197" i="18" s="1"/>
  <c r="G198" i="18"/>
  <c r="H198" i="18" s="1"/>
  <c r="G199" i="18"/>
  <c r="H199" i="18" s="1"/>
  <c r="G200" i="18"/>
  <c r="H200" i="18" s="1"/>
  <c r="G201" i="18"/>
  <c r="H201" i="18" s="1"/>
  <c r="G202" i="18"/>
  <c r="H202" i="18" s="1"/>
  <c r="G204" i="18"/>
  <c r="H204" i="18" s="1"/>
  <c r="G205" i="18"/>
  <c r="H205" i="18" s="1"/>
  <c r="G206" i="18"/>
  <c r="H206" i="18" s="1"/>
  <c r="G208" i="18"/>
  <c r="H208" i="18" s="1"/>
  <c r="G209" i="18"/>
  <c r="H209" i="18" s="1"/>
  <c r="G210" i="18"/>
  <c r="H210" i="18" s="1"/>
  <c r="G211" i="18"/>
  <c r="H211" i="18" s="1"/>
  <c r="G212" i="18"/>
  <c r="H212" i="18" s="1"/>
  <c r="G213" i="18"/>
  <c r="H213" i="18" s="1"/>
  <c r="G214" i="18"/>
  <c r="H214" i="18" s="1"/>
  <c r="G215" i="18"/>
  <c r="H215" i="18" s="1"/>
  <c r="G216" i="18"/>
  <c r="H216" i="18" s="1"/>
  <c r="G217" i="18"/>
  <c r="H217" i="18" s="1"/>
  <c r="G218" i="18"/>
  <c r="H218" i="18" s="1"/>
  <c r="G220" i="18"/>
  <c r="H220" i="18" s="1"/>
  <c r="G221" i="18"/>
  <c r="H221" i="18" s="1"/>
  <c r="G222" i="18"/>
  <c r="H222" i="18" s="1"/>
  <c r="G224" i="18"/>
  <c r="H224" i="18" s="1"/>
  <c r="G225" i="18"/>
  <c r="H225" i="18" s="1"/>
  <c r="G226" i="18"/>
  <c r="H226" i="18" s="1"/>
  <c r="G228" i="18"/>
  <c r="H228" i="18" s="1"/>
  <c r="G229" i="18"/>
  <c r="H229" i="18" s="1"/>
  <c r="G230" i="18"/>
  <c r="H230" i="18" s="1"/>
  <c r="G231" i="18"/>
  <c r="H231" i="18" s="1"/>
  <c r="G232" i="18"/>
  <c r="H232" i="18" s="1"/>
  <c r="G233" i="18"/>
  <c r="H233" i="18" s="1"/>
  <c r="G234" i="18"/>
  <c r="H234" i="18" s="1"/>
  <c r="G235" i="18"/>
  <c r="H235" i="18" s="1"/>
  <c r="G236" i="18"/>
  <c r="H236" i="18" s="1"/>
  <c r="G237" i="18"/>
  <c r="H237" i="18" s="1"/>
  <c r="G238" i="18"/>
  <c r="H238" i="18" s="1"/>
  <c r="G240" i="18"/>
  <c r="H240" i="18" s="1"/>
  <c r="G241" i="18"/>
  <c r="H241" i="18" s="1"/>
  <c r="G242" i="18"/>
  <c r="H242" i="18" s="1"/>
  <c r="G244" i="18"/>
  <c r="H244" i="18" s="1"/>
  <c r="G245" i="18"/>
  <c r="H245" i="18" s="1"/>
  <c r="G246" i="18"/>
  <c r="H246" i="18" s="1"/>
  <c r="G247" i="18"/>
  <c r="H247" i="18" s="1"/>
  <c r="G248" i="18"/>
  <c r="H248" i="18" s="1"/>
  <c r="G249" i="18"/>
  <c r="H249" i="18" s="1"/>
  <c r="G250" i="18"/>
  <c r="H250" i="18" s="1"/>
  <c r="G252" i="18"/>
  <c r="H252" i="18" s="1"/>
  <c r="G253" i="18"/>
  <c r="H253" i="18" s="1"/>
  <c r="G254" i="18"/>
  <c r="H254" i="18" s="1"/>
  <c r="G255" i="18"/>
  <c r="H255" i="18" s="1"/>
  <c r="G256" i="18"/>
  <c r="H256" i="18" s="1"/>
  <c r="G257" i="18"/>
  <c r="H257" i="18" s="1"/>
  <c r="G258" i="18"/>
  <c r="H258" i="18" s="1"/>
  <c r="G259" i="18"/>
  <c r="H259" i="18" s="1"/>
  <c r="G260" i="18"/>
  <c r="H260" i="18" s="1"/>
  <c r="G261" i="18"/>
  <c r="H261" i="18" s="1"/>
  <c r="G262" i="18"/>
  <c r="H262" i="18" s="1"/>
  <c r="G264" i="18"/>
  <c r="H264" i="18" s="1"/>
  <c r="G265" i="18"/>
  <c r="H265" i="18" s="1"/>
  <c r="G266" i="18"/>
  <c r="H266" i="18" s="1"/>
  <c r="G268" i="18"/>
  <c r="H268" i="18" s="1"/>
  <c r="G269" i="18"/>
  <c r="H269" i="18" s="1"/>
  <c r="G270" i="18"/>
  <c r="H270" i="18" s="1"/>
  <c r="G271" i="18"/>
  <c r="H271" i="18" s="1"/>
  <c r="G272" i="18"/>
  <c r="H272" i="18" s="1"/>
  <c r="G273" i="18"/>
  <c r="H273" i="18" s="1"/>
  <c r="G274" i="18"/>
  <c r="H274" i="18" s="1"/>
  <c r="G275" i="18"/>
  <c r="H275" i="18" s="1"/>
  <c r="G276" i="18"/>
  <c r="H276" i="18" s="1"/>
  <c r="G277" i="18"/>
  <c r="H277" i="18" s="1"/>
  <c r="G278" i="18"/>
  <c r="H278" i="18" s="1"/>
  <c r="G280" i="18"/>
  <c r="H280" i="18" s="1"/>
  <c r="G281" i="18"/>
  <c r="H281" i="18" s="1"/>
  <c r="G282" i="18"/>
  <c r="H282" i="18" s="1"/>
  <c r="G284" i="18"/>
  <c r="H284" i="18" s="1"/>
  <c r="G285" i="18"/>
  <c r="H285" i="18" s="1"/>
  <c r="G286" i="18"/>
  <c r="H286" i="18" s="1"/>
  <c r="G288" i="18"/>
  <c r="H288" i="18" s="1"/>
  <c r="G289" i="18"/>
  <c r="H289" i="18" s="1"/>
  <c r="G290" i="18"/>
  <c r="H290" i="18" s="1"/>
  <c r="G291" i="18"/>
  <c r="H291" i="18" s="1"/>
  <c r="G292" i="18"/>
  <c r="H292" i="18" s="1"/>
  <c r="G293" i="18"/>
  <c r="H293" i="18" s="1"/>
  <c r="G294" i="18"/>
  <c r="H294" i="18" s="1"/>
  <c r="G295" i="18"/>
  <c r="H295" i="18" s="1"/>
  <c r="G296" i="18"/>
  <c r="H296" i="18" s="1"/>
  <c r="G297" i="18"/>
  <c r="H297" i="18" s="1"/>
  <c r="G298" i="18"/>
  <c r="H298" i="18" s="1"/>
  <c r="G300" i="18"/>
  <c r="H300" i="18" s="1"/>
  <c r="G301" i="18"/>
  <c r="H301" i="18" s="1"/>
  <c r="G302" i="18"/>
  <c r="H302" i="18" s="1"/>
  <c r="G303" i="18"/>
  <c r="H303" i="18" s="1"/>
  <c r="G304" i="18"/>
  <c r="H304" i="18" s="1"/>
  <c r="G305" i="18"/>
  <c r="H305" i="18" s="1"/>
  <c r="G306" i="18"/>
  <c r="H306" i="18" s="1"/>
  <c r="G308" i="18"/>
  <c r="H308" i="18" s="1"/>
  <c r="G309" i="18"/>
  <c r="H309" i="18" s="1"/>
  <c r="G310" i="18"/>
  <c r="H310" i="18" s="1"/>
  <c r="G312" i="18"/>
  <c r="H312" i="18" s="1"/>
  <c r="G313" i="18"/>
  <c r="H313" i="18" s="1"/>
  <c r="G314" i="18"/>
  <c r="H314" i="18" s="1"/>
  <c r="G315" i="18"/>
  <c r="H315" i="18" s="1"/>
  <c r="G316" i="18"/>
  <c r="H316" i="18" s="1"/>
  <c r="G317" i="18"/>
  <c r="H317" i="18" s="1"/>
  <c r="G318" i="18"/>
  <c r="H318" i="18" s="1"/>
  <c r="G320" i="18"/>
  <c r="H320" i="18" s="1"/>
  <c r="G321" i="18"/>
  <c r="H321" i="18" s="1"/>
  <c r="G322" i="18"/>
  <c r="H322" i="18" s="1"/>
  <c r="G324" i="18"/>
  <c r="H324" i="18" s="1"/>
  <c r="G325" i="18"/>
  <c r="H325" i="18" s="1"/>
  <c r="G326" i="18"/>
  <c r="H326" i="18" s="1"/>
  <c r="G327" i="18"/>
  <c r="H327" i="18" s="1"/>
  <c r="G328" i="18"/>
  <c r="H328" i="18" s="1"/>
  <c r="G329" i="18"/>
  <c r="H329" i="18" s="1"/>
  <c r="G330" i="18"/>
  <c r="H330" i="18" s="1"/>
  <c r="G332" i="18"/>
  <c r="H332" i="18" s="1"/>
  <c r="G333" i="18"/>
  <c r="H333" i="18" s="1"/>
  <c r="G334" i="18"/>
  <c r="H334" i="18" s="1"/>
  <c r="G335" i="18"/>
  <c r="H335" i="18" s="1"/>
  <c r="G336" i="18"/>
  <c r="H336" i="18" s="1"/>
  <c r="G337" i="18"/>
  <c r="H337" i="18" s="1"/>
  <c r="G338" i="18"/>
  <c r="H338" i="18" s="1"/>
  <c r="G340" i="18"/>
  <c r="H340" i="18" s="1"/>
  <c r="G341" i="18"/>
  <c r="H341" i="18" s="1"/>
  <c r="G342" i="18"/>
  <c r="H342" i="18" s="1"/>
  <c r="G343" i="18"/>
  <c r="H343" i="18" s="1"/>
  <c r="G344" i="18"/>
  <c r="H344" i="18" s="1"/>
  <c r="G345" i="18"/>
  <c r="H345" i="18" s="1"/>
  <c r="G346" i="18"/>
  <c r="H346" i="18" s="1"/>
  <c r="G348" i="18"/>
  <c r="H348" i="18" s="1"/>
  <c r="G349" i="18"/>
  <c r="H349" i="18" s="1"/>
  <c r="G350" i="18"/>
  <c r="H350" i="18" s="1"/>
  <c r="G352" i="18"/>
  <c r="H352" i="18" s="1"/>
  <c r="G353" i="18"/>
  <c r="H353" i="18" s="1"/>
  <c r="G354" i="18"/>
  <c r="H354" i="18" s="1"/>
  <c r="G355" i="18"/>
  <c r="H355" i="18" s="1"/>
  <c r="G356" i="18"/>
  <c r="H356" i="18" s="1"/>
  <c r="G357" i="18"/>
  <c r="H357" i="18" s="1"/>
  <c r="G358" i="18"/>
  <c r="H358" i="18" s="1"/>
  <c r="G359" i="18"/>
  <c r="H359" i="18" s="1"/>
  <c r="G360" i="18"/>
  <c r="H360" i="18" s="1"/>
  <c r="G361" i="18"/>
  <c r="H361" i="18" s="1"/>
  <c r="G362" i="18"/>
  <c r="H362" i="18" s="1"/>
  <c r="G364" i="18"/>
  <c r="H364" i="18" s="1"/>
  <c r="G365" i="18"/>
  <c r="H365" i="18" s="1"/>
  <c r="G366" i="18"/>
  <c r="H366" i="18" s="1"/>
  <c r="G368" i="18"/>
  <c r="H368" i="18" s="1"/>
  <c r="G369" i="18"/>
  <c r="H369" i="18" s="1"/>
  <c r="G370" i="18"/>
  <c r="H370" i="18" s="1"/>
  <c r="G372" i="18"/>
  <c r="H372" i="18" s="1"/>
  <c r="G373" i="18"/>
  <c r="H373" i="18" s="1"/>
  <c r="G374" i="18"/>
  <c r="G375" i="18"/>
  <c r="H375" i="18" s="1"/>
  <c r="G376" i="18"/>
  <c r="H376" i="18" s="1"/>
  <c r="G377" i="18"/>
  <c r="H377" i="18" s="1"/>
  <c r="G378" i="18"/>
  <c r="H378" i="18" s="1"/>
  <c r="G379" i="18"/>
  <c r="H379" i="18" s="1"/>
  <c r="G380" i="18"/>
  <c r="H380" i="18" s="1"/>
  <c r="G381" i="18"/>
  <c r="H381" i="18" s="1"/>
  <c r="G382" i="18"/>
  <c r="H382" i="18" s="1"/>
  <c r="G383" i="18"/>
  <c r="H383" i="18" s="1"/>
  <c r="G384" i="18"/>
  <c r="H384" i="18" s="1"/>
  <c r="G385" i="18"/>
  <c r="H385" i="18" s="1"/>
  <c r="G386" i="18"/>
  <c r="H386" i="18" s="1"/>
  <c r="G388" i="18"/>
  <c r="H388" i="18" s="1"/>
  <c r="G389" i="18"/>
  <c r="H389" i="18" s="1"/>
  <c r="G390" i="18"/>
  <c r="H390" i="18" s="1"/>
  <c r="G391" i="18"/>
  <c r="H391" i="18" s="1"/>
  <c r="G392" i="18"/>
  <c r="H392" i="18" s="1"/>
  <c r="G393" i="18"/>
  <c r="H393" i="18" s="1"/>
  <c r="G394" i="18"/>
  <c r="H394" i="18" s="1"/>
  <c r="G396" i="18"/>
  <c r="H396" i="18" s="1"/>
  <c r="G397" i="18"/>
  <c r="H397" i="18" s="1"/>
  <c r="G398" i="18"/>
  <c r="H398" i="18" s="1"/>
  <c r="G400" i="18"/>
  <c r="H400" i="18" s="1"/>
  <c r="G401" i="18"/>
  <c r="H401" i="18" s="1"/>
  <c r="G402" i="18"/>
  <c r="H402" i="18" s="1"/>
  <c r="G403" i="18"/>
  <c r="H403" i="18" s="1"/>
  <c r="G404" i="18"/>
  <c r="H404" i="18" s="1"/>
  <c r="G405" i="18"/>
  <c r="H405" i="18" s="1"/>
  <c r="G406" i="18"/>
  <c r="H406" i="18" s="1"/>
  <c r="G408" i="18"/>
  <c r="H408" i="18" s="1"/>
  <c r="G409" i="18"/>
  <c r="H409" i="18" s="1"/>
  <c r="G410" i="18"/>
  <c r="H410" i="18" s="1"/>
  <c r="G411" i="18"/>
  <c r="H411" i="18" s="1"/>
  <c r="G412" i="18"/>
  <c r="H412" i="18" s="1"/>
  <c r="G413" i="18"/>
  <c r="H413" i="18" s="1"/>
  <c r="G414" i="18"/>
  <c r="H414" i="18" s="1"/>
  <c r="G415" i="18"/>
  <c r="H415" i="18" s="1"/>
  <c r="G416" i="18"/>
  <c r="H416" i="18" s="1"/>
  <c r="G417" i="18"/>
  <c r="H417" i="18" s="1"/>
  <c r="G418" i="18"/>
  <c r="H418" i="18" s="1"/>
  <c r="G420" i="18"/>
  <c r="H420" i="18" s="1"/>
  <c r="G421" i="18"/>
  <c r="H421" i="18" s="1"/>
  <c r="G422" i="18"/>
  <c r="H422" i="18" s="1"/>
  <c r="G424" i="18"/>
  <c r="H424" i="18" s="1"/>
  <c r="G425" i="18"/>
  <c r="H425" i="18" s="1"/>
  <c r="G426" i="18"/>
  <c r="H426" i="18" s="1"/>
  <c r="G427" i="18"/>
  <c r="H427" i="18" s="1"/>
  <c r="G428" i="18"/>
  <c r="H428" i="18" s="1"/>
  <c r="G429" i="18"/>
  <c r="H429" i="18" s="1"/>
  <c r="G430" i="18"/>
  <c r="H430" i="18" s="1"/>
  <c r="G431" i="18"/>
  <c r="H431" i="18" s="1"/>
  <c r="G432" i="18"/>
  <c r="H432" i="18" s="1"/>
  <c r="G433" i="18"/>
  <c r="H433" i="18" s="1"/>
  <c r="G434" i="18"/>
  <c r="H434" i="18" s="1"/>
  <c r="G436" i="18"/>
  <c r="H436" i="18" s="1"/>
  <c r="G437" i="18"/>
  <c r="H437" i="18" s="1"/>
  <c r="G438" i="18"/>
  <c r="H438" i="18" s="1"/>
  <c r="G440" i="18"/>
  <c r="H440" i="18" s="1"/>
  <c r="G441" i="18"/>
  <c r="H441" i="18" s="1"/>
  <c r="G442" i="18"/>
  <c r="H442" i="18" s="1"/>
  <c r="G444" i="18"/>
  <c r="H444" i="18" s="1"/>
  <c r="G445" i="18"/>
  <c r="H445" i="18" s="1"/>
  <c r="G446" i="18"/>
  <c r="H446" i="18" s="1"/>
  <c r="G447" i="18"/>
  <c r="H447" i="18" s="1"/>
  <c r="G448" i="18"/>
  <c r="H448" i="18" s="1"/>
  <c r="G449" i="18"/>
  <c r="H449" i="18" s="1"/>
  <c r="G450" i="18"/>
  <c r="H450" i="18" s="1"/>
  <c r="G451" i="18"/>
  <c r="H451" i="18" s="1"/>
  <c r="G452" i="18"/>
  <c r="H452" i="18" s="1"/>
  <c r="G453" i="18"/>
  <c r="H453" i="18" s="1"/>
  <c r="G454" i="18"/>
  <c r="H454" i="18" s="1"/>
  <c r="G456" i="18"/>
  <c r="H456" i="18" s="1"/>
  <c r="G457" i="18"/>
  <c r="H457" i="18" s="1"/>
  <c r="G458" i="18"/>
  <c r="H458" i="18" s="1"/>
  <c r="G460" i="18"/>
  <c r="H460" i="18" s="1"/>
  <c r="G461" i="18"/>
  <c r="H461" i="18" s="1"/>
  <c r="G462" i="18"/>
  <c r="H462" i="18" s="1"/>
  <c r="H464" i="18"/>
  <c r="H465" i="18"/>
  <c r="H466" i="18"/>
  <c r="H467" i="18"/>
  <c r="H468" i="18"/>
  <c r="H469" i="18"/>
  <c r="H470" i="18"/>
  <c r="H471" i="18"/>
  <c r="H472" i="18"/>
  <c r="H473" i="18"/>
  <c r="H474" i="18"/>
  <c r="H475" i="18"/>
  <c r="H476" i="18"/>
  <c r="H477" i="18"/>
  <c r="X15" i="18"/>
  <c r="X16" i="18"/>
  <c r="X17" i="18"/>
  <c r="X18" i="18"/>
  <c r="X19" i="18"/>
  <c r="X20" i="18"/>
  <c r="X21" i="18"/>
  <c r="X22" i="18"/>
  <c r="X23" i="18"/>
  <c r="X24" i="18"/>
  <c r="X25" i="18"/>
  <c r="X26" i="18"/>
  <c r="X27" i="18"/>
  <c r="X28" i="18"/>
  <c r="X29" i="18"/>
  <c r="X30" i="18"/>
  <c r="X31" i="18"/>
  <c r="X32" i="18"/>
  <c r="X33" i="18"/>
  <c r="X34" i="18"/>
  <c r="X35" i="18"/>
  <c r="X36" i="18"/>
  <c r="X37" i="18"/>
  <c r="X38" i="18"/>
  <c r="X39" i="18"/>
  <c r="X40" i="18"/>
  <c r="X41" i="18"/>
  <c r="X42" i="18"/>
  <c r="X43" i="18"/>
  <c r="X44" i="18"/>
  <c r="X45" i="18"/>
  <c r="X46" i="18"/>
  <c r="X47" i="18"/>
  <c r="X48" i="18"/>
  <c r="X49" i="18"/>
  <c r="X50" i="18"/>
  <c r="X51" i="18"/>
  <c r="X52" i="18"/>
  <c r="X53" i="18"/>
  <c r="X54" i="18"/>
  <c r="X55" i="18"/>
  <c r="X56" i="18"/>
  <c r="X57" i="18"/>
  <c r="X58" i="18"/>
  <c r="X59" i="18"/>
  <c r="X60" i="18"/>
  <c r="X61" i="18"/>
  <c r="X62" i="18"/>
  <c r="X63" i="18"/>
  <c r="X64" i="18"/>
  <c r="X65" i="18"/>
  <c r="X66" i="18"/>
  <c r="X67" i="18"/>
  <c r="X68" i="18"/>
  <c r="X69" i="18"/>
  <c r="X70" i="18"/>
  <c r="X71" i="18"/>
  <c r="X72" i="18"/>
  <c r="X73" i="18"/>
  <c r="X74" i="18"/>
  <c r="X75" i="18"/>
  <c r="X76" i="18"/>
  <c r="X77" i="18"/>
  <c r="X78" i="18"/>
  <c r="X79" i="18"/>
  <c r="X80" i="18"/>
  <c r="X81" i="18"/>
  <c r="X82" i="18"/>
  <c r="X83" i="18"/>
  <c r="X84" i="18"/>
  <c r="X85" i="18"/>
  <c r="X86" i="18"/>
  <c r="X87" i="18"/>
  <c r="X88" i="18"/>
  <c r="X89" i="18"/>
  <c r="X90" i="18"/>
  <c r="X91" i="18"/>
  <c r="X92" i="18"/>
  <c r="X93" i="18"/>
  <c r="X94" i="18"/>
  <c r="X95" i="18"/>
  <c r="X96" i="18"/>
  <c r="X97" i="18"/>
  <c r="X98" i="18"/>
  <c r="X99" i="18"/>
  <c r="X100" i="18"/>
  <c r="X101" i="18"/>
  <c r="X102" i="18"/>
  <c r="X103" i="18"/>
  <c r="X104" i="18"/>
  <c r="X105" i="18"/>
  <c r="X106" i="18"/>
  <c r="X107" i="18"/>
  <c r="X108" i="18"/>
  <c r="X109" i="18"/>
  <c r="X110" i="18"/>
  <c r="X111" i="18"/>
  <c r="X112" i="18"/>
  <c r="X113" i="18"/>
  <c r="X114" i="18"/>
  <c r="X115" i="18"/>
  <c r="X116" i="18"/>
  <c r="X117" i="18"/>
  <c r="X118" i="18"/>
  <c r="X119" i="18"/>
  <c r="X120" i="18"/>
  <c r="X121" i="18"/>
  <c r="X122" i="18"/>
  <c r="X123" i="18"/>
  <c r="X124" i="18"/>
  <c r="X125" i="18"/>
  <c r="X126" i="18"/>
  <c r="X127" i="18"/>
  <c r="X128" i="18"/>
  <c r="X129" i="18"/>
  <c r="X130" i="18"/>
  <c r="X131" i="18"/>
  <c r="X132" i="18"/>
  <c r="X133" i="18"/>
  <c r="X134" i="18"/>
  <c r="X135" i="18"/>
  <c r="X136" i="18"/>
  <c r="X137" i="18"/>
  <c r="X138" i="18"/>
  <c r="X139" i="18"/>
  <c r="X140" i="18"/>
  <c r="X141" i="18"/>
  <c r="X142" i="18"/>
  <c r="X143" i="18"/>
  <c r="X144" i="18"/>
  <c r="X145" i="18"/>
  <c r="X146" i="18"/>
  <c r="X147" i="18"/>
  <c r="X148" i="18"/>
  <c r="X149" i="18"/>
  <c r="X150" i="18"/>
  <c r="X151" i="18"/>
  <c r="X152" i="18"/>
  <c r="X153" i="18"/>
  <c r="X154" i="18"/>
  <c r="X155" i="18"/>
  <c r="X156" i="18"/>
  <c r="X157" i="18"/>
  <c r="X158" i="18"/>
  <c r="X159" i="18"/>
  <c r="X160" i="18"/>
  <c r="X161" i="18"/>
  <c r="X162" i="18"/>
  <c r="X163" i="18"/>
  <c r="X164" i="18"/>
  <c r="X165" i="18"/>
  <c r="X166" i="18"/>
  <c r="X167" i="18"/>
  <c r="X168" i="18"/>
  <c r="X169" i="18"/>
  <c r="X170" i="18"/>
  <c r="X171" i="18"/>
  <c r="X172" i="18"/>
  <c r="X173" i="18"/>
  <c r="X174" i="18"/>
  <c r="X175" i="18"/>
  <c r="X176" i="18"/>
  <c r="X177" i="18"/>
  <c r="X178" i="18"/>
  <c r="X179" i="18"/>
  <c r="X180" i="18"/>
  <c r="X181" i="18"/>
  <c r="X182" i="18"/>
  <c r="X183" i="18"/>
  <c r="X184" i="18"/>
  <c r="X185" i="18"/>
  <c r="X186" i="18"/>
  <c r="X187" i="18"/>
  <c r="X188" i="18"/>
  <c r="X189" i="18"/>
  <c r="X190" i="18"/>
  <c r="X191" i="18"/>
  <c r="X192" i="18"/>
  <c r="X193" i="18"/>
  <c r="X194" i="18"/>
  <c r="X195" i="18"/>
  <c r="X196" i="18"/>
  <c r="X197" i="18"/>
  <c r="X198" i="18"/>
  <c r="X199" i="18"/>
  <c r="X200" i="18"/>
  <c r="X201" i="18"/>
  <c r="X202" i="18"/>
  <c r="X203" i="18"/>
  <c r="X204" i="18"/>
  <c r="X205" i="18"/>
  <c r="X206" i="18"/>
  <c r="X207" i="18"/>
  <c r="X208" i="18"/>
  <c r="X209" i="18"/>
  <c r="X210" i="18"/>
  <c r="X211" i="18"/>
  <c r="X212" i="18"/>
  <c r="X213" i="18"/>
  <c r="X214" i="18"/>
  <c r="X215" i="18"/>
  <c r="X216" i="18"/>
  <c r="X217" i="18"/>
  <c r="X218" i="18"/>
  <c r="X219" i="18"/>
  <c r="X220" i="18"/>
  <c r="X221" i="18"/>
  <c r="X222" i="18"/>
  <c r="X223" i="18"/>
  <c r="X224" i="18"/>
  <c r="X225" i="18"/>
  <c r="X226" i="18"/>
  <c r="X227" i="18"/>
  <c r="X228" i="18"/>
  <c r="X229" i="18"/>
  <c r="X230" i="18"/>
  <c r="X231" i="18"/>
  <c r="X232" i="18"/>
  <c r="X233" i="18"/>
  <c r="X234" i="18"/>
  <c r="X235" i="18"/>
  <c r="X236" i="18"/>
  <c r="X237" i="18"/>
  <c r="X238" i="18"/>
  <c r="X239" i="18"/>
  <c r="X240" i="18"/>
  <c r="X241" i="18"/>
  <c r="X242" i="18"/>
  <c r="X243" i="18"/>
  <c r="X244" i="18"/>
  <c r="X245" i="18"/>
  <c r="X246" i="18"/>
  <c r="X247" i="18"/>
  <c r="X248" i="18"/>
  <c r="X249" i="18"/>
  <c r="X250" i="18"/>
  <c r="X251" i="18"/>
  <c r="X252" i="18"/>
  <c r="X253" i="18"/>
  <c r="X254" i="18"/>
  <c r="X255" i="18"/>
  <c r="X256" i="18"/>
  <c r="X257" i="18"/>
  <c r="X258" i="18"/>
  <c r="X259" i="18"/>
  <c r="X260" i="18"/>
  <c r="X261" i="18"/>
  <c r="X262" i="18"/>
  <c r="X263" i="18"/>
  <c r="X264" i="18"/>
  <c r="X265" i="18"/>
  <c r="X266" i="18"/>
  <c r="X267" i="18"/>
  <c r="X268" i="18"/>
  <c r="X269" i="18"/>
  <c r="X270" i="18"/>
  <c r="X271" i="18"/>
  <c r="X272" i="18"/>
  <c r="X273" i="18"/>
  <c r="X274" i="18"/>
  <c r="X275" i="18"/>
  <c r="X276" i="18"/>
  <c r="X277" i="18"/>
  <c r="X278" i="18"/>
  <c r="X279" i="18"/>
  <c r="X280" i="18"/>
  <c r="X281" i="18"/>
  <c r="X282" i="18"/>
  <c r="X283" i="18"/>
  <c r="X284" i="18"/>
  <c r="X285" i="18"/>
  <c r="X286" i="18"/>
  <c r="X287" i="18"/>
  <c r="X288" i="18"/>
  <c r="X289" i="18"/>
  <c r="X290" i="18"/>
  <c r="X291" i="18"/>
  <c r="X292" i="18"/>
  <c r="X293" i="18"/>
  <c r="X294" i="18"/>
  <c r="X295" i="18"/>
  <c r="X296" i="18"/>
  <c r="X297" i="18"/>
  <c r="X298" i="18"/>
  <c r="X299" i="18"/>
  <c r="X300" i="18"/>
  <c r="X301" i="18"/>
  <c r="X302" i="18"/>
  <c r="X303" i="18"/>
  <c r="X304" i="18"/>
  <c r="X305" i="18"/>
  <c r="X306" i="18"/>
  <c r="X307" i="18"/>
  <c r="X308" i="18"/>
  <c r="X309" i="18"/>
  <c r="X310" i="18"/>
  <c r="X311" i="18"/>
  <c r="X312" i="18"/>
  <c r="X313" i="18"/>
  <c r="X314" i="18"/>
  <c r="X315" i="18"/>
  <c r="X316" i="18"/>
  <c r="X317" i="18"/>
  <c r="X318" i="18"/>
  <c r="X319" i="18"/>
  <c r="X320" i="18"/>
  <c r="X321" i="18"/>
  <c r="X322" i="18"/>
  <c r="X323" i="18"/>
  <c r="X324" i="18"/>
  <c r="X325" i="18"/>
  <c r="X326" i="18"/>
  <c r="X327" i="18"/>
  <c r="X328" i="18"/>
  <c r="X329" i="18"/>
  <c r="X330" i="18"/>
  <c r="X331" i="18"/>
  <c r="X332" i="18"/>
  <c r="X333" i="18"/>
  <c r="X334" i="18"/>
  <c r="X335" i="18"/>
  <c r="X336" i="18"/>
  <c r="X337" i="18"/>
  <c r="X338" i="18"/>
  <c r="X339" i="18"/>
  <c r="X340" i="18"/>
  <c r="X341" i="18"/>
  <c r="X342" i="18"/>
  <c r="X343" i="18"/>
  <c r="X344" i="18"/>
  <c r="X345" i="18"/>
  <c r="X346" i="18"/>
  <c r="X347" i="18"/>
  <c r="X348" i="18"/>
  <c r="X349" i="18"/>
  <c r="X350" i="18"/>
  <c r="X351" i="18"/>
  <c r="X352" i="18"/>
  <c r="X353" i="18"/>
  <c r="X354" i="18"/>
  <c r="X355" i="18"/>
  <c r="X356" i="18"/>
  <c r="X357" i="18"/>
  <c r="X358" i="18"/>
  <c r="X359" i="18"/>
  <c r="X360" i="18"/>
  <c r="X361" i="18"/>
  <c r="X362" i="18"/>
  <c r="X363" i="18"/>
  <c r="X364" i="18"/>
  <c r="X365" i="18"/>
  <c r="X366" i="18"/>
  <c r="X367" i="18"/>
  <c r="X368" i="18"/>
  <c r="X369" i="18"/>
  <c r="X370" i="18"/>
  <c r="X371" i="18"/>
  <c r="X372" i="18"/>
  <c r="X373" i="18"/>
  <c r="X374" i="18"/>
  <c r="X375" i="18"/>
  <c r="X376" i="18"/>
  <c r="X377" i="18"/>
  <c r="X378" i="18"/>
  <c r="X379" i="18"/>
  <c r="X380" i="18"/>
  <c r="X381" i="18"/>
  <c r="X382" i="18"/>
  <c r="X383" i="18"/>
  <c r="X384" i="18"/>
  <c r="X385" i="18"/>
  <c r="X386" i="18"/>
  <c r="X387" i="18"/>
  <c r="X388" i="18"/>
  <c r="X389" i="18"/>
  <c r="X390" i="18"/>
  <c r="X391" i="18"/>
  <c r="X392" i="18"/>
  <c r="X393" i="18"/>
  <c r="X394" i="18"/>
  <c r="X395" i="18"/>
  <c r="X396" i="18"/>
  <c r="X397" i="18"/>
  <c r="X398" i="18"/>
  <c r="X399" i="18"/>
  <c r="X400" i="18"/>
  <c r="X401" i="18"/>
  <c r="X402" i="18"/>
  <c r="X403" i="18"/>
  <c r="X404" i="18"/>
  <c r="X405" i="18"/>
  <c r="X406" i="18"/>
  <c r="X407" i="18"/>
  <c r="X408" i="18"/>
  <c r="X409" i="18"/>
  <c r="X410" i="18"/>
  <c r="X411" i="18"/>
  <c r="X412" i="18"/>
  <c r="X413" i="18"/>
  <c r="X414" i="18"/>
  <c r="X415" i="18"/>
  <c r="X416" i="18"/>
  <c r="X417" i="18"/>
  <c r="X418" i="18"/>
  <c r="X419" i="18"/>
  <c r="X420" i="18"/>
  <c r="X421" i="18"/>
  <c r="X422" i="18"/>
  <c r="X423" i="18"/>
  <c r="X424" i="18"/>
  <c r="X425" i="18"/>
  <c r="X426" i="18"/>
  <c r="X427" i="18"/>
  <c r="X428" i="18"/>
  <c r="X429" i="18"/>
  <c r="X430" i="18"/>
  <c r="X431" i="18"/>
  <c r="X432" i="18"/>
  <c r="X433" i="18"/>
  <c r="X434" i="18"/>
  <c r="X435" i="18"/>
  <c r="X436" i="18"/>
  <c r="X437" i="18"/>
  <c r="X438" i="18"/>
  <c r="X439" i="18"/>
  <c r="X440" i="18"/>
  <c r="X441" i="18"/>
  <c r="X442" i="18"/>
  <c r="X443" i="18"/>
  <c r="X444" i="18"/>
  <c r="X445" i="18"/>
  <c r="X446" i="18"/>
  <c r="X447" i="18"/>
  <c r="X448" i="18"/>
  <c r="X449" i="18"/>
  <c r="X450" i="18"/>
  <c r="X451" i="18"/>
  <c r="X452" i="18"/>
  <c r="X453" i="18"/>
  <c r="X454" i="18"/>
  <c r="X455" i="18"/>
  <c r="X456" i="18"/>
  <c r="X457" i="18"/>
  <c r="X458" i="18"/>
  <c r="X459" i="18"/>
  <c r="X460" i="18"/>
  <c r="X461" i="18"/>
  <c r="X462" i="18"/>
  <c r="X463" i="18"/>
  <c r="X464" i="18"/>
  <c r="X465" i="18"/>
  <c r="X466" i="18"/>
  <c r="X467" i="18"/>
  <c r="X468" i="18"/>
  <c r="X469" i="18"/>
  <c r="X470" i="18"/>
  <c r="X471" i="18"/>
  <c r="X472" i="18"/>
  <c r="X473" i="18"/>
  <c r="X474" i="18"/>
  <c r="X475" i="18"/>
  <c r="X476" i="18"/>
  <c r="X477" i="18"/>
  <c r="X478" i="18"/>
  <c r="H374" i="18"/>
  <c r="G43" i="18"/>
  <c r="H43" i="18" s="1"/>
  <c r="G75" i="18"/>
  <c r="H75" i="18" s="1"/>
  <c r="G87" i="18"/>
  <c r="H87" i="18" s="1"/>
  <c r="G107" i="18"/>
  <c r="H107" i="18" s="1"/>
  <c r="G115" i="18"/>
  <c r="H115" i="18" s="1"/>
  <c r="G127" i="18"/>
  <c r="H127" i="18" s="1"/>
  <c r="G131" i="18"/>
  <c r="H131" i="18" s="1"/>
  <c r="G132" i="18"/>
  <c r="H132" i="18" s="1"/>
  <c r="G143" i="18"/>
  <c r="H143" i="18" s="1"/>
  <c r="G147" i="18"/>
  <c r="H147" i="18" s="1"/>
  <c r="G155" i="18"/>
  <c r="H155" i="18" s="1"/>
  <c r="G163" i="18"/>
  <c r="H163" i="18" s="1"/>
  <c r="G167" i="18"/>
  <c r="H167" i="18" s="1"/>
  <c r="G171" i="18"/>
  <c r="H171" i="18" s="1"/>
  <c r="G183" i="18"/>
  <c r="H183" i="18" s="1"/>
  <c r="G184" i="18"/>
  <c r="H184" i="18" s="1"/>
  <c r="G191" i="18"/>
  <c r="H191" i="18" s="1"/>
  <c r="G195" i="18"/>
  <c r="H195" i="18" s="1"/>
  <c r="G203" i="18"/>
  <c r="H203" i="18" s="1"/>
  <c r="G207" i="18"/>
  <c r="H207" i="18" s="1"/>
  <c r="G219" i="18"/>
  <c r="H219" i="18" s="1"/>
  <c r="G223" i="18"/>
  <c r="H223" i="18" s="1"/>
  <c r="G227" i="18"/>
  <c r="H227" i="18" s="1"/>
  <c r="G239" i="18"/>
  <c r="H239" i="18" s="1"/>
  <c r="G243" i="18"/>
  <c r="H243" i="18" s="1"/>
  <c r="G251" i="18"/>
  <c r="H251" i="18" s="1"/>
  <c r="G263" i="18"/>
  <c r="H263" i="18" s="1"/>
  <c r="G267" i="18"/>
  <c r="H267" i="18" s="1"/>
  <c r="G279" i="18"/>
  <c r="H279" i="18" s="1"/>
  <c r="G283" i="18"/>
  <c r="H283" i="18" s="1"/>
  <c r="G287" i="18"/>
  <c r="H287" i="18" s="1"/>
  <c r="G299" i="18"/>
  <c r="H299" i="18" s="1"/>
  <c r="G307" i="18"/>
  <c r="H307" i="18" s="1"/>
  <c r="G311" i="18"/>
  <c r="H311" i="18" s="1"/>
  <c r="G319" i="18"/>
  <c r="H319" i="18" s="1"/>
  <c r="G323" i="18"/>
  <c r="H323" i="18" s="1"/>
  <c r="G331" i="18"/>
  <c r="H331" i="18" s="1"/>
  <c r="G339" i="18"/>
  <c r="H339" i="18" s="1"/>
  <c r="G347" i="18"/>
  <c r="H347" i="18" s="1"/>
  <c r="G351" i="18"/>
  <c r="H351" i="18" s="1"/>
  <c r="G363" i="18"/>
  <c r="H363" i="18" s="1"/>
  <c r="G367" i="18"/>
  <c r="H367" i="18" s="1"/>
  <c r="G371" i="18"/>
  <c r="H371" i="18" s="1"/>
  <c r="G387" i="18"/>
  <c r="H387" i="18" s="1"/>
  <c r="G395" i="18"/>
  <c r="H395" i="18" s="1"/>
  <c r="G399" i="18"/>
  <c r="H399" i="18" s="1"/>
  <c r="G407" i="18"/>
  <c r="H407" i="18" s="1"/>
  <c r="G419" i="18"/>
  <c r="H419" i="18" s="1"/>
  <c r="G423" i="18"/>
  <c r="H423" i="18" s="1"/>
  <c r="G435" i="18"/>
  <c r="H435" i="18" s="1"/>
  <c r="G439" i="18"/>
  <c r="H439" i="18" s="1"/>
  <c r="G443" i="18"/>
  <c r="H443" i="18" s="1"/>
  <c r="G455" i="18"/>
  <c r="H455" i="18" s="1"/>
  <c r="G459" i="18"/>
  <c r="H459" i="18" s="1"/>
  <c r="G463" i="18"/>
  <c r="H463" i="18" s="1"/>
  <c r="AA603" i="18" l="1"/>
  <c r="AB603" i="18" s="1"/>
  <c r="AA602" i="18" l="1"/>
  <c r="AB602" i="18" s="1"/>
  <c r="X14" i="18"/>
  <c r="U604" i="18"/>
  <c r="G15" i="41" s="1"/>
  <c r="T604" i="18"/>
  <c r="G14" i="41" s="1"/>
  <c r="V604" i="18"/>
  <c r="I28" i="41"/>
  <c r="F19" i="114"/>
  <c r="F22" i="114"/>
  <c r="F21" i="114"/>
  <c r="F18" i="114" l="1"/>
  <c r="AJ605" i="17"/>
  <c r="AK605" i="17" l="1"/>
  <c r="AA597" i="18" l="1"/>
  <c r="AB597" i="18" s="1"/>
  <c r="AA598" i="18"/>
  <c r="AB598" i="18" s="1"/>
  <c r="D16" i="114"/>
  <c r="D31" i="114" s="1"/>
  <c r="Y580" i="18" l="1"/>
  <c r="Y583" i="18"/>
  <c r="Y582" i="18"/>
  <c r="Y579" i="18"/>
  <c r="Y581" i="18"/>
  <c r="Y586" i="18"/>
  <c r="AL605" i="17"/>
  <c r="Y585" i="18" l="1"/>
  <c r="AA585" i="18" s="1"/>
  <c r="AB585" i="18" s="1"/>
  <c r="Y584" i="18"/>
  <c r="AA584" i="18" s="1"/>
  <c r="AB584" i="18" s="1"/>
  <c r="AA596" i="18"/>
  <c r="AB596" i="18" s="1"/>
  <c r="AA594" i="18"/>
  <c r="AB594" i="18" s="1"/>
  <c r="AA601" i="18"/>
  <c r="AB601" i="18" s="1"/>
  <c r="AA595" i="18"/>
  <c r="AB595" i="18" s="1"/>
  <c r="AA581" i="18"/>
  <c r="AB581" i="18" s="1"/>
  <c r="AA579" i="18"/>
  <c r="AB579" i="18" s="1"/>
  <c r="AA593" i="18"/>
  <c r="AB593" i="18" s="1"/>
  <c r="AA599" i="18"/>
  <c r="AB599" i="18" s="1"/>
  <c r="AA586" i="18"/>
  <c r="AB586" i="18" s="1"/>
  <c r="AA582" i="18"/>
  <c r="AB582" i="18" s="1"/>
  <c r="AA583" i="18"/>
  <c r="AB583" i="18" s="1"/>
  <c r="AA580" i="18"/>
  <c r="AB580" i="18" s="1"/>
  <c r="AA592" i="18"/>
  <c r="AB592" i="18" s="1"/>
  <c r="AA591" i="18"/>
  <c r="AB591" i="18" s="1"/>
  <c r="AE604" i="18"/>
  <c r="AD604" i="18"/>
  <c r="AF604" i="18"/>
  <c r="Y589" i="18" l="1"/>
  <c r="AA589" i="18" s="1"/>
  <c r="AB589" i="18" s="1"/>
  <c r="Y588" i="18"/>
  <c r="AA588" i="18" s="1"/>
  <c r="AB588" i="18" s="1"/>
  <c r="AA600" i="18"/>
  <c r="AB600" i="18" s="1"/>
  <c r="Y587" i="18"/>
  <c r="F17" i="114"/>
  <c r="AA590" i="18" l="1"/>
  <c r="AB590" i="18" s="1"/>
  <c r="AA587" i="18"/>
  <c r="AB587" i="18" s="1"/>
  <c r="W16" i="18"/>
  <c r="Z16" i="18" s="1"/>
  <c r="W17" i="18"/>
  <c r="Z17" i="18" s="1"/>
  <c r="W20" i="18"/>
  <c r="Z20" i="18" s="1"/>
  <c r="W21" i="18"/>
  <c r="Z21" i="18" s="1"/>
  <c r="W24" i="18"/>
  <c r="Z24" i="18" s="1"/>
  <c r="W25" i="18"/>
  <c r="Z25" i="18" s="1"/>
  <c r="W28" i="18"/>
  <c r="Z28" i="18" s="1"/>
  <c r="W32" i="18"/>
  <c r="Z32" i="18" s="1"/>
  <c r="W33" i="18"/>
  <c r="Z33" i="18" s="1"/>
  <c r="W36" i="18"/>
  <c r="Z36" i="18" s="1"/>
  <c r="W37" i="18"/>
  <c r="Z37" i="18" s="1"/>
  <c r="W40" i="18"/>
  <c r="Z40" i="18" s="1"/>
  <c r="W44" i="18"/>
  <c r="Z44" i="18" s="1"/>
  <c r="W48" i="18"/>
  <c r="Z48" i="18" s="1"/>
  <c r="W49" i="18"/>
  <c r="Z49" i="18" s="1"/>
  <c r="W52" i="18"/>
  <c r="Z52" i="18" s="1"/>
  <c r="W53" i="18"/>
  <c r="Z53" i="18" s="1"/>
  <c r="W56" i="18"/>
  <c r="Z56" i="18" s="1"/>
  <c r="W57" i="18"/>
  <c r="Z57" i="18" s="1"/>
  <c r="W60" i="18"/>
  <c r="Z60" i="18" s="1"/>
  <c r="W64" i="18"/>
  <c r="Z64" i="18" s="1"/>
  <c r="W65" i="18"/>
  <c r="Z65" i="18" s="1"/>
  <c r="W68" i="18"/>
  <c r="Z68" i="18" s="1"/>
  <c r="W69" i="18"/>
  <c r="Z69" i="18" s="1"/>
  <c r="W72" i="18"/>
  <c r="Z72" i="18" s="1"/>
  <c r="W76" i="18"/>
  <c r="Z76" i="18" s="1"/>
  <c r="W80" i="18"/>
  <c r="Z80" i="18" s="1"/>
  <c r="W81" i="18"/>
  <c r="Z81" i="18" s="1"/>
  <c r="W84" i="18"/>
  <c r="Z84" i="18" s="1"/>
  <c r="W85" i="18"/>
  <c r="Z85" i="18" s="1"/>
  <c r="W88" i="18"/>
  <c r="Z88" i="18" s="1"/>
  <c r="W89" i="18"/>
  <c r="Z89" i="18" s="1"/>
  <c r="W92" i="18"/>
  <c r="Z92" i="18" s="1"/>
  <c r="W96" i="18"/>
  <c r="Z96" i="18" s="1"/>
  <c r="W97" i="18"/>
  <c r="Z97" i="18" s="1"/>
  <c r="W100" i="18"/>
  <c r="Z100" i="18" s="1"/>
  <c r="W101" i="18"/>
  <c r="Z101" i="18" s="1"/>
  <c r="B14" i="18"/>
  <c r="W256" i="18"/>
  <c r="Z256" i="18" s="1"/>
  <c r="W99" i="18" l="1"/>
  <c r="Z99" i="18" s="1"/>
  <c r="W95" i="18"/>
  <c r="Z95" i="18" s="1"/>
  <c r="W91" i="18"/>
  <c r="Z91" i="18" s="1"/>
  <c r="W87" i="18"/>
  <c r="Z87" i="18" s="1"/>
  <c r="W83" i="18"/>
  <c r="Z83" i="18" s="1"/>
  <c r="W79" i="18"/>
  <c r="Z79" i="18" s="1"/>
  <c r="W75" i="18"/>
  <c r="Z75" i="18" s="1"/>
  <c r="W71" i="18"/>
  <c r="Z71" i="18" s="1"/>
  <c r="W67" i="18"/>
  <c r="Z67" i="18" s="1"/>
  <c r="W63" i="18"/>
  <c r="Z63" i="18" s="1"/>
  <c r="W59" i="18"/>
  <c r="Z59" i="18" s="1"/>
  <c r="W55" i="18"/>
  <c r="Z55" i="18" s="1"/>
  <c r="W51" i="18"/>
  <c r="Z51" i="18" s="1"/>
  <c r="W47" i="18"/>
  <c r="Z47" i="18" s="1"/>
  <c r="W43" i="18"/>
  <c r="Z43" i="18" s="1"/>
  <c r="W39" i="18"/>
  <c r="Z39" i="18" s="1"/>
  <c r="W35" i="18"/>
  <c r="Z35" i="18" s="1"/>
  <c r="W31" i="18"/>
  <c r="Z31" i="18" s="1"/>
  <c r="W27" i="18"/>
  <c r="Z27" i="18" s="1"/>
  <c r="W23" i="18"/>
  <c r="Z23" i="18" s="1"/>
  <c r="W19" i="18"/>
  <c r="Z19" i="18" s="1"/>
  <c r="W15" i="18"/>
  <c r="Z15" i="18" s="1"/>
  <c r="W98" i="18"/>
  <c r="Z98" i="18" s="1"/>
  <c r="W94" i="18"/>
  <c r="Z94" i="18" s="1"/>
  <c r="W90" i="18"/>
  <c r="Z90" i="18" s="1"/>
  <c r="W86" i="18"/>
  <c r="Z86" i="18" s="1"/>
  <c r="W82" i="18"/>
  <c r="Z82" i="18" s="1"/>
  <c r="W78" i="18"/>
  <c r="Z78" i="18" s="1"/>
  <c r="W74" i="18"/>
  <c r="Z74" i="18" s="1"/>
  <c r="W70" i="18"/>
  <c r="Z70" i="18" s="1"/>
  <c r="W66" i="18"/>
  <c r="Z66" i="18" s="1"/>
  <c r="W62" i="18"/>
  <c r="Z62" i="18" s="1"/>
  <c r="W58" i="18"/>
  <c r="Z58" i="18" s="1"/>
  <c r="W54" i="18"/>
  <c r="Z54" i="18" s="1"/>
  <c r="W50" i="18"/>
  <c r="Z50" i="18" s="1"/>
  <c r="W46" i="18"/>
  <c r="Z46" i="18" s="1"/>
  <c r="W42" i="18"/>
  <c r="Z42" i="18" s="1"/>
  <c r="W38" i="18"/>
  <c r="Z38" i="18" s="1"/>
  <c r="W34" i="18"/>
  <c r="Z34" i="18" s="1"/>
  <c r="W30" i="18"/>
  <c r="Z30" i="18" s="1"/>
  <c r="W26" i="18"/>
  <c r="Z26" i="18" s="1"/>
  <c r="W22" i="18"/>
  <c r="Z22" i="18" s="1"/>
  <c r="W18" i="18"/>
  <c r="Z18" i="18" s="1"/>
  <c r="W93" i="18"/>
  <c r="Z93" i="18" s="1"/>
  <c r="W77" i="18"/>
  <c r="Z77" i="18" s="1"/>
  <c r="W73" i="18"/>
  <c r="Z73" i="18" s="1"/>
  <c r="W61" i="18"/>
  <c r="Z61" i="18" s="1"/>
  <c r="W45" i="18"/>
  <c r="Z45" i="18" s="1"/>
  <c r="W41" i="18"/>
  <c r="Z41" i="18" s="1"/>
  <c r="W29" i="18"/>
  <c r="Z29" i="18" s="1"/>
  <c r="Y100" i="18"/>
  <c r="Y96" i="18"/>
  <c r="Y92" i="18"/>
  <c r="Y88" i="18"/>
  <c r="Y84" i="18"/>
  <c r="Y80" i="18"/>
  <c r="Y76" i="18"/>
  <c r="Y72" i="18"/>
  <c r="Y68" i="18"/>
  <c r="Y64" i="18"/>
  <c r="Y60" i="18"/>
  <c r="Y56" i="18"/>
  <c r="Y52" i="18"/>
  <c r="Y48" i="18"/>
  <c r="Y44" i="18"/>
  <c r="Y40" i="18"/>
  <c r="Y36" i="18"/>
  <c r="Y32" i="18"/>
  <c r="Y28" i="18"/>
  <c r="Y24" i="18"/>
  <c r="Y20" i="18"/>
  <c r="Y16" i="18"/>
  <c r="Y256" i="18"/>
  <c r="Y101" i="18"/>
  <c r="Y97" i="18"/>
  <c r="Y89" i="18"/>
  <c r="Y85" i="18"/>
  <c r="Y81" i="18"/>
  <c r="Y69" i="18"/>
  <c r="Y65" i="18"/>
  <c r="Y57" i="18"/>
  <c r="Y53" i="18"/>
  <c r="Y49" i="18"/>
  <c r="Y37" i="18"/>
  <c r="Y33" i="18"/>
  <c r="Y25" i="18"/>
  <c r="Y21" i="18"/>
  <c r="Y17" i="18"/>
  <c r="F20" i="114"/>
  <c r="F25" i="114"/>
  <c r="Y93" i="18" l="1"/>
  <c r="Y78" i="18"/>
  <c r="Y23" i="18"/>
  <c r="Y87" i="18"/>
  <c r="Y61" i="18"/>
  <c r="Y18" i="18"/>
  <c r="Y34" i="18"/>
  <c r="Y50" i="18"/>
  <c r="Y66" i="18"/>
  <c r="Y82" i="18"/>
  <c r="Y98" i="18"/>
  <c r="Y27" i="18"/>
  <c r="Y43" i="18"/>
  <c r="Y59" i="18"/>
  <c r="Y75" i="18"/>
  <c r="Y91" i="18"/>
  <c r="Y73" i="18"/>
  <c r="Y54" i="18"/>
  <c r="Y70" i="18"/>
  <c r="Y86" i="18"/>
  <c r="Y15" i="18"/>
  <c r="Y95" i="18"/>
  <c r="Y41" i="18"/>
  <c r="Y77" i="18"/>
  <c r="Y26" i="18"/>
  <c r="Y42" i="18"/>
  <c r="Y58" i="18"/>
  <c r="Y74" i="18"/>
  <c r="Y90" i="18"/>
  <c r="Y19" i="18"/>
  <c r="Y35" i="18"/>
  <c r="Y51" i="18"/>
  <c r="Y67" i="18"/>
  <c r="Y83" i="18"/>
  <c r="Y99" i="18"/>
  <c r="Y29" i="18"/>
  <c r="Y45" i="18"/>
  <c r="Y22" i="18"/>
  <c r="Y30" i="18"/>
  <c r="Y38" i="18"/>
  <c r="Y46" i="18"/>
  <c r="Y62" i="18"/>
  <c r="Y94" i="18"/>
  <c r="Y31" i="18"/>
  <c r="Y39" i="18"/>
  <c r="Y47" i="18"/>
  <c r="Y55" i="18"/>
  <c r="Y63" i="18"/>
  <c r="Y71" i="18"/>
  <c r="Y79" i="18"/>
  <c r="W102" i="18"/>
  <c r="Z102" i="18" s="1"/>
  <c r="W104" i="18"/>
  <c r="Z104" i="18" s="1"/>
  <c r="W107" i="18"/>
  <c r="Z107" i="18" s="1"/>
  <c r="W108" i="18"/>
  <c r="Z108" i="18" s="1"/>
  <c r="W109" i="18"/>
  <c r="Z109" i="18" s="1"/>
  <c r="W112" i="18"/>
  <c r="Z112" i="18" s="1"/>
  <c r="W113" i="18"/>
  <c r="Z113" i="18" s="1"/>
  <c r="W114" i="18"/>
  <c r="Z114" i="18" s="1"/>
  <c r="W115" i="18"/>
  <c r="Z115" i="18" s="1"/>
  <c r="W116" i="18"/>
  <c r="Z116" i="18" s="1"/>
  <c r="W117" i="18"/>
  <c r="Z117" i="18" s="1"/>
  <c r="W118" i="18"/>
  <c r="Z118" i="18" s="1"/>
  <c r="W119" i="18"/>
  <c r="Z119" i="18" s="1"/>
  <c r="W120" i="18"/>
  <c r="Z120" i="18" s="1"/>
  <c r="W121" i="18"/>
  <c r="Z121" i="18" s="1"/>
  <c r="W122" i="18"/>
  <c r="Z122" i="18" s="1"/>
  <c r="W123" i="18"/>
  <c r="Z123" i="18" s="1"/>
  <c r="W124" i="18"/>
  <c r="Z124" i="18" s="1"/>
  <c r="W125" i="18"/>
  <c r="Z125" i="18" s="1"/>
  <c r="W126" i="18"/>
  <c r="Z126" i="18" s="1"/>
  <c r="W127" i="18"/>
  <c r="Z127" i="18" s="1"/>
  <c r="W128" i="18"/>
  <c r="Z128" i="18" s="1"/>
  <c r="W129" i="18"/>
  <c r="Z129" i="18" s="1"/>
  <c r="W130" i="18"/>
  <c r="Z130" i="18" s="1"/>
  <c r="W131" i="18"/>
  <c r="Z131" i="18" s="1"/>
  <c r="W132" i="18"/>
  <c r="Z132" i="18" s="1"/>
  <c r="W133" i="18"/>
  <c r="Z133" i="18" s="1"/>
  <c r="W134" i="18"/>
  <c r="Z134" i="18" s="1"/>
  <c r="W135" i="18"/>
  <c r="Z135" i="18" s="1"/>
  <c r="W136" i="18"/>
  <c r="Z136" i="18" s="1"/>
  <c r="W137" i="18"/>
  <c r="Z137" i="18" s="1"/>
  <c r="W138" i="18"/>
  <c r="Z138" i="18" s="1"/>
  <c r="W139" i="18"/>
  <c r="Z139" i="18" s="1"/>
  <c r="W140" i="18"/>
  <c r="Z140" i="18" s="1"/>
  <c r="W141" i="18"/>
  <c r="Z141" i="18" s="1"/>
  <c r="W142" i="18"/>
  <c r="Z142" i="18" s="1"/>
  <c r="W143" i="18"/>
  <c r="Z143" i="18" s="1"/>
  <c r="W144" i="18"/>
  <c r="Z144" i="18" s="1"/>
  <c r="W145" i="18"/>
  <c r="Z145" i="18" s="1"/>
  <c r="W146" i="18"/>
  <c r="Z146" i="18" s="1"/>
  <c r="W147" i="18"/>
  <c r="Z147" i="18" s="1"/>
  <c r="W148" i="18"/>
  <c r="Z148" i="18" s="1"/>
  <c r="W149" i="18"/>
  <c r="Z149" i="18" s="1"/>
  <c r="W150" i="18"/>
  <c r="Z150" i="18" s="1"/>
  <c r="W151" i="18"/>
  <c r="Z151" i="18" s="1"/>
  <c r="W152" i="18"/>
  <c r="Z152" i="18" s="1"/>
  <c r="W153" i="18"/>
  <c r="Z153" i="18" s="1"/>
  <c r="W154" i="18"/>
  <c r="Z154" i="18" s="1"/>
  <c r="W155" i="18"/>
  <c r="Z155" i="18" s="1"/>
  <c r="W156" i="18"/>
  <c r="Z156" i="18" s="1"/>
  <c r="W157" i="18"/>
  <c r="Z157" i="18" s="1"/>
  <c r="W160" i="18"/>
  <c r="Z160" i="18" s="1"/>
  <c r="W161" i="18"/>
  <c r="Z161" i="18" s="1"/>
  <c r="W162" i="18"/>
  <c r="Z162" i="18" s="1"/>
  <c r="W163" i="18"/>
  <c r="Z163" i="18" s="1"/>
  <c r="W164" i="18"/>
  <c r="Z164" i="18" s="1"/>
  <c r="W165" i="18"/>
  <c r="Z165" i="18" s="1"/>
  <c r="W168" i="18"/>
  <c r="Z168" i="18" s="1"/>
  <c r="W169" i="18"/>
  <c r="Z169" i="18" s="1"/>
  <c r="W171" i="18"/>
  <c r="Z171" i="18" s="1"/>
  <c r="W172" i="18"/>
  <c r="Z172" i="18" s="1"/>
  <c r="W173" i="18"/>
  <c r="Z173" i="18" s="1"/>
  <c r="W176" i="18"/>
  <c r="Z176" i="18" s="1"/>
  <c r="W178" i="18"/>
  <c r="Z178" i="18" s="1"/>
  <c r="W179" i="18"/>
  <c r="Z179" i="18" s="1"/>
  <c r="W180" i="18"/>
  <c r="Z180" i="18" s="1"/>
  <c r="W181" i="18"/>
  <c r="Z181" i="18" s="1"/>
  <c r="W182" i="18"/>
  <c r="Z182" i="18" s="1"/>
  <c r="W183" i="18"/>
  <c r="Z183" i="18" s="1"/>
  <c r="W184" i="18"/>
  <c r="Z184" i="18" s="1"/>
  <c r="W187" i="18"/>
  <c r="Z187" i="18" s="1"/>
  <c r="W189" i="18"/>
  <c r="Z189" i="18" s="1"/>
  <c r="W190" i="18"/>
  <c r="Z190" i="18" s="1"/>
  <c r="W191" i="18"/>
  <c r="Z191" i="18" s="1"/>
  <c r="W192" i="18"/>
  <c r="Z192" i="18" s="1"/>
  <c r="W194" i="18"/>
  <c r="Z194" i="18" s="1"/>
  <c r="W195" i="18"/>
  <c r="Z195" i="18" s="1"/>
  <c r="W196" i="18"/>
  <c r="Z196" i="18" s="1"/>
  <c r="W197" i="18"/>
  <c r="Z197" i="18" s="1"/>
  <c r="W199" i="18"/>
  <c r="Z199" i="18" s="1"/>
  <c r="W200" i="18"/>
  <c r="Z200" i="18" s="1"/>
  <c r="W202" i="18"/>
  <c r="Z202" i="18" s="1"/>
  <c r="W203" i="18"/>
  <c r="Z203" i="18" s="1"/>
  <c r="W204" i="18"/>
  <c r="Z204" i="18" s="1"/>
  <c r="W205" i="18"/>
  <c r="Z205" i="18" s="1"/>
  <c r="W207" i="18"/>
  <c r="Z207" i="18" s="1"/>
  <c r="W208" i="18"/>
  <c r="Z208" i="18" s="1"/>
  <c r="W209" i="18"/>
  <c r="Z209" i="18" s="1"/>
  <c r="W210" i="18"/>
  <c r="Z210" i="18" s="1"/>
  <c r="W211" i="18"/>
  <c r="Z211" i="18" s="1"/>
  <c r="W212" i="18"/>
  <c r="Z212" i="18" s="1"/>
  <c r="W215" i="18"/>
  <c r="Z215" i="18" s="1"/>
  <c r="W216" i="18"/>
  <c r="Z216" i="18" s="1"/>
  <c r="W217" i="18"/>
  <c r="Z217" i="18" s="1"/>
  <c r="W218" i="18"/>
  <c r="Z218" i="18" s="1"/>
  <c r="W219" i="18"/>
  <c r="Z219" i="18" s="1"/>
  <c r="W220" i="18"/>
  <c r="Z220" i="18" s="1"/>
  <c r="W223" i="18"/>
  <c r="Z223" i="18" s="1"/>
  <c r="W224" i="18"/>
  <c r="Z224" i="18" s="1"/>
  <c r="W225" i="18"/>
  <c r="Z225" i="18" s="1"/>
  <c r="W226" i="18"/>
  <c r="Z226" i="18" s="1"/>
  <c r="W227" i="18"/>
  <c r="Z227" i="18" s="1"/>
  <c r="W228" i="18"/>
  <c r="Z228" i="18" s="1"/>
  <c r="W229" i="18"/>
  <c r="Z229" i="18" s="1"/>
  <c r="W231" i="18"/>
  <c r="Z231" i="18" s="1"/>
  <c r="W232" i="18"/>
  <c r="Z232" i="18" s="1"/>
  <c r="W235" i="18"/>
  <c r="Z235" i="18" s="1"/>
  <c r="W236" i="18"/>
  <c r="Z236" i="18" s="1"/>
  <c r="W237" i="18"/>
  <c r="Z237" i="18" s="1"/>
  <c r="W238" i="18"/>
  <c r="Z238" i="18" s="1"/>
  <c r="W239" i="18"/>
  <c r="Z239" i="18" s="1"/>
  <c r="W240" i="18"/>
  <c r="Z240" i="18" s="1"/>
  <c r="W241" i="18"/>
  <c r="Z241" i="18" s="1"/>
  <c r="W242" i="18"/>
  <c r="Z242" i="18" s="1"/>
  <c r="W243" i="18"/>
  <c r="Z243" i="18" s="1"/>
  <c r="W244" i="18"/>
  <c r="Z244" i="18" s="1"/>
  <c r="W246" i="18"/>
  <c r="Z246" i="18" s="1"/>
  <c r="W247" i="18"/>
  <c r="Z247" i="18" s="1"/>
  <c r="W248" i="18"/>
  <c r="Z248" i="18" s="1"/>
  <c r="W249" i="18"/>
  <c r="Z249" i="18" s="1"/>
  <c r="W251" i="18"/>
  <c r="Z251" i="18" s="1"/>
  <c r="W254" i="18"/>
  <c r="Z254" i="18" s="1"/>
  <c r="W255" i="18"/>
  <c r="Z255" i="18" s="1"/>
  <c r="W257" i="18"/>
  <c r="Z257" i="18" s="1"/>
  <c r="W258" i="18"/>
  <c r="Z258" i="18" s="1"/>
  <c r="W259" i="18"/>
  <c r="Z259" i="18" s="1"/>
  <c r="W260" i="18"/>
  <c r="Z260" i="18" s="1"/>
  <c r="W261" i="18"/>
  <c r="Z261" i="18" s="1"/>
  <c r="W263" i="18"/>
  <c r="Z263" i="18" s="1"/>
  <c r="W265" i="18"/>
  <c r="Z265" i="18" s="1"/>
  <c r="W266" i="18"/>
  <c r="Z266" i="18" s="1"/>
  <c r="W267" i="18"/>
  <c r="Z267" i="18" s="1"/>
  <c r="W268" i="18"/>
  <c r="Z268" i="18" s="1"/>
  <c r="W271" i="18"/>
  <c r="Z271" i="18" s="1"/>
  <c r="W272" i="18"/>
  <c r="Z272" i="18" s="1"/>
  <c r="W274" i="18"/>
  <c r="Z274" i="18" s="1"/>
  <c r="W275" i="18"/>
  <c r="Z275" i="18" s="1"/>
  <c r="W276" i="18"/>
  <c r="Z276" i="18" s="1"/>
  <c r="W277" i="18"/>
  <c r="Z277" i="18" s="1"/>
  <c r="W279" i="18"/>
  <c r="Z279" i="18" s="1"/>
  <c r="W280" i="18"/>
  <c r="Z280" i="18" s="1"/>
  <c r="W282" i="18"/>
  <c r="Z282" i="18" s="1"/>
  <c r="W283" i="18"/>
  <c r="Z283" i="18" s="1"/>
  <c r="W285" i="18"/>
  <c r="Z285" i="18" s="1"/>
  <c r="W287" i="18"/>
  <c r="Z287" i="18" s="1"/>
  <c r="W288" i="18"/>
  <c r="Z288" i="18" s="1"/>
  <c r="W289" i="18"/>
  <c r="Z289" i="18" s="1"/>
  <c r="W290" i="18"/>
  <c r="Z290" i="18" s="1"/>
  <c r="W291" i="18"/>
  <c r="Z291" i="18" s="1"/>
  <c r="W292" i="18"/>
  <c r="Z292" i="18" s="1"/>
  <c r="W294" i="18"/>
  <c r="Z294" i="18" s="1"/>
  <c r="W295" i="18"/>
  <c r="Z295" i="18" s="1"/>
  <c r="W296" i="18"/>
  <c r="Z296" i="18" s="1"/>
  <c r="W299" i="18"/>
  <c r="Z299" i="18" s="1"/>
  <c r="W300" i="18"/>
  <c r="Z300" i="18" s="1"/>
  <c r="W301" i="18"/>
  <c r="Z301" i="18" s="1"/>
  <c r="W302" i="18"/>
  <c r="Z302" i="18" s="1"/>
  <c r="W303" i="18"/>
  <c r="Z303" i="18" s="1"/>
  <c r="W304" i="18"/>
  <c r="Z304" i="18" s="1"/>
  <c r="W305" i="18"/>
  <c r="Z305" i="18" s="1"/>
  <c r="W306" i="18"/>
  <c r="Z306" i="18" s="1"/>
  <c r="W307" i="18"/>
  <c r="Z307" i="18" s="1"/>
  <c r="W308" i="18"/>
  <c r="Z308" i="18" s="1"/>
  <c r="W310" i="18"/>
  <c r="Z310" i="18" s="1"/>
  <c r="W311" i="18"/>
  <c r="Z311" i="18" s="1"/>
  <c r="W312" i="18"/>
  <c r="Z312" i="18" s="1"/>
  <c r="W314" i="18"/>
  <c r="Z314" i="18" s="1"/>
  <c r="W315" i="18"/>
  <c r="Z315" i="18" s="1"/>
  <c r="W317" i="18"/>
  <c r="Z317" i="18" s="1"/>
  <c r="W318" i="18"/>
  <c r="Z318" i="18" s="1"/>
  <c r="W319" i="18"/>
  <c r="Z319" i="18" s="1"/>
  <c r="W320" i="18"/>
  <c r="Z320" i="18" s="1"/>
  <c r="W322" i="18"/>
  <c r="Z322" i="18" s="1"/>
  <c r="W323" i="18"/>
  <c r="Z323" i="18" s="1"/>
  <c r="W324" i="18"/>
  <c r="Z324" i="18" s="1"/>
  <c r="W325" i="18"/>
  <c r="Z325" i="18" s="1"/>
  <c r="W326" i="18"/>
  <c r="Z326" i="18" s="1"/>
  <c r="W327" i="18"/>
  <c r="Z327" i="18" s="1"/>
  <c r="W329" i="18"/>
  <c r="Z329" i="18" s="1"/>
  <c r="W330" i="18"/>
  <c r="Z330" i="18" s="1"/>
  <c r="W331" i="18"/>
  <c r="Z331" i="18" s="1"/>
  <c r="W332" i="18"/>
  <c r="Z332" i="18" s="1"/>
  <c r="W335" i="18"/>
  <c r="Z335" i="18" s="1"/>
  <c r="W336" i="18"/>
  <c r="Z336" i="18" s="1"/>
  <c r="W338" i="18"/>
  <c r="Z338" i="18" s="1"/>
  <c r="W339" i="18"/>
  <c r="Z339" i="18" s="1"/>
  <c r="W340" i="18"/>
  <c r="Z340" i="18" s="1"/>
  <c r="W341" i="18"/>
  <c r="Z341" i="18" s="1"/>
  <c r="W342" i="18"/>
  <c r="Z342" i="18" s="1"/>
  <c r="W343" i="18"/>
  <c r="Z343" i="18" s="1"/>
  <c r="W344" i="18"/>
  <c r="Z344" i="18" s="1"/>
  <c r="W347" i="18"/>
  <c r="Z347" i="18" s="1"/>
  <c r="W348" i="18"/>
  <c r="Z348" i="18" s="1"/>
  <c r="W350" i="18"/>
  <c r="Z350" i="18" s="1"/>
  <c r="W351" i="18"/>
  <c r="Z351" i="18" s="1"/>
  <c r="W352" i="18"/>
  <c r="Z352" i="18" s="1"/>
  <c r="W353" i="18"/>
  <c r="Z353" i="18" s="1"/>
  <c r="W354" i="18"/>
  <c r="Z354" i="18" s="1"/>
  <c r="W355" i="18"/>
  <c r="Z355" i="18" s="1"/>
  <c r="W356" i="18"/>
  <c r="Z356" i="18" s="1"/>
  <c r="W357" i="18"/>
  <c r="Z357" i="18" s="1"/>
  <c r="W359" i="18"/>
  <c r="Z359" i="18" s="1"/>
  <c r="W360" i="18"/>
  <c r="Z360" i="18" s="1"/>
  <c r="W361" i="18"/>
  <c r="Z361" i="18" s="1"/>
  <c r="W362" i="18"/>
  <c r="Z362" i="18" s="1"/>
  <c r="W363" i="18"/>
  <c r="Z363" i="18" s="1"/>
  <c r="W364" i="18"/>
  <c r="Z364" i="18" s="1"/>
  <c r="W365" i="18"/>
  <c r="Z365" i="18" s="1"/>
  <c r="W366" i="18"/>
  <c r="Z366" i="18" s="1"/>
  <c r="W367" i="18"/>
  <c r="Z367" i="18" s="1"/>
  <c r="W368" i="18"/>
  <c r="Z368" i="18" s="1"/>
  <c r="W369" i="18"/>
  <c r="Z369" i="18" s="1"/>
  <c r="W370" i="18"/>
  <c r="Z370" i="18" s="1"/>
  <c r="W371" i="18"/>
  <c r="Z371" i="18" s="1"/>
  <c r="W372" i="18"/>
  <c r="Z372" i="18" s="1"/>
  <c r="W373" i="18"/>
  <c r="Z373" i="18" s="1"/>
  <c r="W374" i="18"/>
  <c r="Z374" i="18" s="1"/>
  <c r="W375" i="18"/>
  <c r="Z375" i="18" s="1"/>
  <c r="W376" i="18"/>
  <c r="Z376" i="18" s="1"/>
  <c r="W378" i="18"/>
  <c r="Z378" i="18" s="1"/>
  <c r="W379" i="18"/>
  <c r="Z379" i="18" s="1"/>
  <c r="W380" i="18"/>
  <c r="Z380" i="18" s="1"/>
  <c r="W381" i="18"/>
  <c r="Z381" i="18" s="1"/>
  <c r="W382" i="18"/>
  <c r="Z382" i="18" s="1"/>
  <c r="W383" i="18"/>
  <c r="Z383" i="18" s="1"/>
  <c r="W384" i="18"/>
  <c r="Z384" i="18" s="1"/>
  <c r="W385" i="18"/>
  <c r="Z385" i="18" s="1"/>
  <c r="W386" i="18"/>
  <c r="Z386" i="18" s="1"/>
  <c r="W387" i="18"/>
  <c r="Z387" i="18" s="1"/>
  <c r="W390" i="18"/>
  <c r="Z390" i="18" s="1"/>
  <c r="W391" i="18"/>
  <c r="Z391" i="18" s="1"/>
  <c r="W392" i="18"/>
  <c r="Z392" i="18" s="1"/>
  <c r="W393" i="18"/>
  <c r="Z393" i="18" s="1"/>
  <c r="W394" i="18"/>
  <c r="Z394" i="18" s="1"/>
  <c r="W395" i="18"/>
  <c r="Z395" i="18" s="1"/>
  <c r="W396" i="18"/>
  <c r="Z396" i="18" s="1"/>
  <c r="W398" i="18"/>
  <c r="Z398" i="18" s="1"/>
  <c r="W399" i="18"/>
  <c r="Z399" i="18" s="1"/>
  <c r="W400" i="18"/>
  <c r="Z400" i="18" s="1"/>
  <c r="W401" i="18"/>
  <c r="Z401" i="18" s="1"/>
  <c r="W402" i="18"/>
  <c r="Z402" i="18" s="1"/>
  <c r="W403" i="18"/>
  <c r="Z403" i="18" s="1"/>
  <c r="W404" i="18"/>
  <c r="Z404" i="18" s="1"/>
  <c r="W405" i="18"/>
  <c r="Z405" i="18" s="1"/>
  <c r="W406" i="18"/>
  <c r="Z406" i="18" s="1"/>
  <c r="W407" i="18"/>
  <c r="Z407" i="18" s="1"/>
  <c r="W408" i="18"/>
  <c r="Z408" i="18" s="1"/>
  <c r="W410" i="18"/>
  <c r="Z410" i="18" s="1"/>
  <c r="W411" i="18"/>
  <c r="Z411" i="18" s="1"/>
  <c r="W412" i="18"/>
  <c r="Z412" i="18" s="1"/>
  <c r="W414" i="18"/>
  <c r="Z414" i="18" s="1"/>
  <c r="W415" i="18"/>
  <c r="Z415" i="18" s="1"/>
  <c r="W416" i="18"/>
  <c r="Z416" i="18" s="1"/>
  <c r="W417" i="18"/>
  <c r="Z417" i="18" s="1"/>
  <c r="W418" i="18"/>
  <c r="Z418" i="18" s="1"/>
  <c r="W419" i="18"/>
  <c r="Z419" i="18" s="1"/>
  <c r="W420" i="18"/>
  <c r="Z420" i="18" s="1"/>
  <c r="W421" i="18"/>
  <c r="Z421" i="18" s="1"/>
  <c r="W422" i="18"/>
  <c r="Z422" i="18" s="1"/>
  <c r="W423" i="18"/>
  <c r="Z423" i="18" s="1"/>
  <c r="W424" i="18"/>
  <c r="Z424" i="18" s="1"/>
  <c r="W425" i="18"/>
  <c r="Z425" i="18" s="1"/>
  <c r="W426" i="18"/>
  <c r="Z426" i="18" s="1"/>
  <c r="W427" i="18"/>
  <c r="Z427" i="18" s="1"/>
  <c r="W430" i="18"/>
  <c r="Z430" i="18" s="1"/>
  <c r="W431" i="18"/>
  <c r="Z431" i="18" s="1"/>
  <c r="W432" i="18"/>
  <c r="Z432" i="18" s="1"/>
  <c r="W433" i="18"/>
  <c r="Z433" i="18" s="1"/>
  <c r="W434" i="18"/>
  <c r="Z434" i="18" s="1"/>
  <c r="W435" i="18"/>
  <c r="Z435" i="18" s="1"/>
  <c r="W436" i="18"/>
  <c r="Z436" i="18" s="1"/>
  <c r="W438" i="18"/>
  <c r="Z438" i="18" s="1"/>
  <c r="W439" i="18"/>
  <c r="Z439" i="18" s="1"/>
  <c r="W440" i="18"/>
  <c r="Z440" i="18" s="1"/>
  <c r="W444" i="18"/>
  <c r="Z444" i="18" s="1"/>
  <c r="Y422" i="18" l="1"/>
  <c r="Y327" i="18"/>
  <c r="Y142" i="18"/>
  <c r="Y118" i="18"/>
  <c r="Y145" i="18"/>
  <c r="Y137" i="18"/>
  <c r="Y129" i="18"/>
  <c r="Y121" i="18"/>
  <c r="Y150" i="18"/>
  <c r="Y138" i="18"/>
  <c r="Y126" i="18"/>
  <c r="Y114" i="18"/>
  <c r="Y421" i="18"/>
  <c r="Y156" i="18"/>
  <c r="Y148" i="18"/>
  <c r="Y136" i="18"/>
  <c r="Y128" i="18"/>
  <c r="Y146" i="18"/>
  <c r="Y134" i="18"/>
  <c r="Y155" i="18"/>
  <c r="Y151" i="18"/>
  <c r="Y147" i="18"/>
  <c r="Y143" i="18"/>
  <c r="Y139" i="18"/>
  <c r="Y135" i="18"/>
  <c r="Y131" i="18"/>
  <c r="Y127" i="18"/>
  <c r="Y123" i="18"/>
  <c r="Y119" i="18"/>
  <c r="Y115" i="18"/>
  <c r="Y152" i="18"/>
  <c r="Y144" i="18"/>
  <c r="Y157" i="18"/>
  <c r="Y153" i="18"/>
  <c r="W475" i="18"/>
  <c r="Z475" i="18" s="1"/>
  <c r="W463" i="18"/>
  <c r="Z463" i="18" s="1"/>
  <c r="W451" i="18"/>
  <c r="Z451" i="18" s="1"/>
  <c r="W214" i="18"/>
  <c r="Z214" i="18" s="1"/>
  <c r="W166" i="18"/>
  <c r="Z166" i="18" s="1"/>
  <c r="W158" i="18"/>
  <c r="Z158" i="18" s="1"/>
  <c r="W110" i="18"/>
  <c r="Z110" i="18" s="1"/>
  <c r="W474" i="18"/>
  <c r="Z474" i="18" s="1"/>
  <c r="W466" i="18"/>
  <c r="Z466" i="18" s="1"/>
  <c r="W458" i="18"/>
  <c r="Z458" i="18" s="1"/>
  <c r="W450" i="18"/>
  <c r="Z450" i="18" s="1"/>
  <c r="W446" i="18"/>
  <c r="Z446" i="18" s="1"/>
  <c r="W442" i="18"/>
  <c r="Z442" i="18" s="1"/>
  <c r="W358" i="18"/>
  <c r="Z358" i="18" s="1"/>
  <c r="W346" i="18"/>
  <c r="Z346" i="18" s="1"/>
  <c r="W334" i="18"/>
  <c r="Z334" i="18" s="1"/>
  <c r="W298" i="18"/>
  <c r="Z298" i="18" s="1"/>
  <c r="W286" i="18"/>
  <c r="Z286" i="18" s="1"/>
  <c r="W278" i="18"/>
  <c r="Z278" i="18" s="1"/>
  <c r="W270" i="18"/>
  <c r="Z270" i="18" s="1"/>
  <c r="W262" i="18"/>
  <c r="Z262" i="18" s="1"/>
  <c r="W253" i="18"/>
  <c r="Z253" i="18" s="1"/>
  <c r="W245" i="18"/>
  <c r="Z245" i="18" s="1"/>
  <c r="W233" i="18"/>
  <c r="Z233" i="18" s="1"/>
  <c r="W221" i="18"/>
  <c r="Z221" i="18" s="1"/>
  <c r="W213" i="18"/>
  <c r="Z213" i="18" s="1"/>
  <c r="W201" i="18"/>
  <c r="Z201" i="18" s="1"/>
  <c r="W193" i="18"/>
  <c r="Z193" i="18" s="1"/>
  <c r="W185" i="18"/>
  <c r="Z185" i="18" s="1"/>
  <c r="W177" i="18"/>
  <c r="Z177" i="18" s="1"/>
  <c r="W105" i="18"/>
  <c r="Z105" i="18" s="1"/>
  <c r="W471" i="18"/>
  <c r="Z471" i="18" s="1"/>
  <c r="W459" i="18"/>
  <c r="Z459" i="18" s="1"/>
  <c r="W443" i="18"/>
  <c r="Z443" i="18" s="1"/>
  <c r="W234" i="18"/>
  <c r="Z234" i="18" s="1"/>
  <c r="W206" i="18"/>
  <c r="Z206" i="18" s="1"/>
  <c r="W198" i="18"/>
  <c r="Z198" i="18" s="1"/>
  <c r="W170" i="18"/>
  <c r="Z170" i="18" s="1"/>
  <c r="W106" i="18"/>
  <c r="Z106" i="18" s="1"/>
  <c r="W478" i="18"/>
  <c r="Z478" i="18" s="1"/>
  <c r="W470" i="18"/>
  <c r="Z470" i="18" s="1"/>
  <c r="W462" i="18"/>
  <c r="Z462" i="18" s="1"/>
  <c r="W454" i="18"/>
  <c r="Z454" i="18" s="1"/>
  <c r="W477" i="18"/>
  <c r="Z477" i="18" s="1"/>
  <c r="W473" i="18"/>
  <c r="Z473" i="18" s="1"/>
  <c r="W469" i="18"/>
  <c r="Z469" i="18" s="1"/>
  <c r="W465" i="18"/>
  <c r="Z465" i="18" s="1"/>
  <c r="W461" i="18"/>
  <c r="Z461" i="18" s="1"/>
  <c r="W457" i="18"/>
  <c r="Z457" i="18" s="1"/>
  <c r="W453" i="18"/>
  <c r="Z453" i="18" s="1"/>
  <c r="W449" i="18"/>
  <c r="Z449" i="18" s="1"/>
  <c r="W445" i="18"/>
  <c r="Z445" i="18" s="1"/>
  <c r="W441" i="18"/>
  <c r="Z441" i="18" s="1"/>
  <c r="W437" i="18"/>
  <c r="Z437" i="18" s="1"/>
  <c r="W429" i="18"/>
  <c r="Z429" i="18" s="1"/>
  <c r="W413" i="18"/>
  <c r="Z413" i="18" s="1"/>
  <c r="W409" i="18"/>
  <c r="Z409" i="18" s="1"/>
  <c r="W397" i="18"/>
  <c r="Z397" i="18" s="1"/>
  <c r="W389" i="18"/>
  <c r="Z389" i="18" s="1"/>
  <c r="W377" i="18"/>
  <c r="Z377" i="18" s="1"/>
  <c r="W349" i="18"/>
  <c r="Z349" i="18" s="1"/>
  <c r="W345" i="18"/>
  <c r="Z345" i="18" s="1"/>
  <c r="W337" i="18"/>
  <c r="Z337" i="18" s="1"/>
  <c r="W333" i="18"/>
  <c r="Z333" i="18" s="1"/>
  <c r="W321" i="18"/>
  <c r="Z321" i="18" s="1"/>
  <c r="W313" i="18"/>
  <c r="Z313" i="18" s="1"/>
  <c r="W309" i="18"/>
  <c r="Z309" i="18" s="1"/>
  <c r="W297" i="18"/>
  <c r="Z297" i="18" s="1"/>
  <c r="W293" i="18"/>
  <c r="Z293" i="18" s="1"/>
  <c r="W281" i="18"/>
  <c r="Z281" i="18" s="1"/>
  <c r="W273" i="18"/>
  <c r="Z273" i="18" s="1"/>
  <c r="W269" i="18"/>
  <c r="Z269" i="18" s="1"/>
  <c r="W252" i="18"/>
  <c r="Z252" i="18" s="1"/>
  <c r="W188" i="18"/>
  <c r="Z188" i="18" s="1"/>
  <c r="W479" i="18"/>
  <c r="Z479" i="18" s="1"/>
  <c r="W467" i="18"/>
  <c r="Z467" i="18" s="1"/>
  <c r="W455" i="18"/>
  <c r="Z455" i="18" s="1"/>
  <c r="W447" i="18"/>
  <c r="Z447" i="18" s="1"/>
  <c r="W250" i="18"/>
  <c r="Z250" i="18" s="1"/>
  <c r="W230" i="18"/>
  <c r="Z230" i="18" s="1"/>
  <c r="W222" i="18"/>
  <c r="Z222" i="18" s="1"/>
  <c r="W186" i="18"/>
  <c r="Z186" i="18" s="1"/>
  <c r="W174" i="18"/>
  <c r="Z174" i="18" s="1"/>
  <c r="W476" i="18"/>
  <c r="Z476" i="18" s="1"/>
  <c r="W472" i="18"/>
  <c r="Z472" i="18" s="1"/>
  <c r="W468" i="18"/>
  <c r="Z468" i="18" s="1"/>
  <c r="W464" i="18"/>
  <c r="Z464" i="18" s="1"/>
  <c r="W460" i="18"/>
  <c r="Z460" i="18" s="1"/>
  <c r="W456" i="18"/>
  <c r="Z456" i="18" s="1"/>
  <c r="W452" i="18"/>
  <c r="Z452" i="18" s="1"/>
  <c r="W448" i="18"/>
  <c r="Z448" i="18" s="1"/>
  <c r="W428" i="18"/>
  <c r="Z428" i="18" s="1"/>
  <c r="W388" i="18"/>
  <c r="Z388" i="18" s="1"/>
  <c r="W328" i="18"/>
  <c r="Z328" i="18" s="1"/>
  <c r="W316" i="18"/>
  <c r="Z316" i="18" s="1"/>
  <c r="W284" i="18"/>
  <c r="Z284" i="18" s="1"/>
  <c r="W264" i="18"/>
  <c r="Z264" i="18" s="1"/>
  <c r="W175" i="18"/>
  <c r="Z175" i="18" s="1"/>
  <c r="W167" i="18"/>
  <c r="Z167" i="18" s="1"/>
  <c r="W159" i="18"/>
  <c r="Z159" i="18" s="1"/>
  <c r="W111" i="18"/>
  <c r="Z111" i="18" s="1"/>
  <c r="W103" i="18"/>
  <c r="Z103" i="18" s="1"/>
  <c r="Y200" i="18"/>
  <c r="Y196" i="18"/>
  <c r="Y438" i="18"/>
  <c r="Y434" i="18"/>
  <c r="Y430" i="18"/>
  <c r="Y426" i="18"/>
  <c r="Y418" i="18"/>
  <c r="Y414" i="18"/>
  <c r="Y410" i="18"/>
  <c r="Y406" i="18"/>
  <c r="Y402" i="18"/>
  <c r="Y398" i="18"/>
  <c r="Y394" i="18"/>
  <c r="Y390" i="18"/>
  <c r="Y386" i="18"/>
  <c r="Y382" i="18"/>
  <c r="Y378" i="18"/>
  <c r="Y374" i="18"/>
  <c r="Y370" i="18"/>
  <c r="Y366" i="18"/>
  <c r="Y362" i="18"/>
  <c r="Y354" i="18"/>
  <c r="Y350" i="18"/>
  <c r="Y342" i="18"/>
  <c r="Y338" i="18"/>
  <c r="Y330" i="18"/>
  <c r="Y326" i="18"/>
  <c r="Y322" i="18"/>
  <c r="Y318" i="18"/>
  <c r="Y314" i="18"/>
  <c r="Y310" i="18"/>
  <c r="Y306" i="18"/>
  <c r="Y302" i="18"/>
  <c r="Y294" i="18"/>
  <c r="Y290" i="18"/>
  <c r="Y282" i="18"/>
  <c r="Y274" i="18"/>
  <c r="Y266" i="18"/>
  <c r="Y258" i="18"/>
  <c r="Y249" i="18"/>
  <c r="Y241" i="18"/>
  <c r="Y237" i="18"/>
  <c r="Y229" i="18"/>
  <c r="Y225" i="18"/>
  <c r="Y217" i="18"/>
  <c r="Y209" i="18"/>
  <c r="Y205" i="18"/>
  <c r="Y197" i="18"/>
  <c r="Y189" i="18"/>
  <c r="Y181" i="18"/>
  <c r="Y173" i="18"/>
  <c r="Y169" i="18"/>
  <c r="Y165" i="18"/>
  <c r="Y161" i="18"/>
  <c r="Y113" i="18"/>
  <c r="Y109" i="18"/>
  <c r="Y433" i="18"/>
  <c r="Y425" i="18"/>
  <c r="Y417" i="18"/>
  <c r="Y405" i="18"/>
  <c r="Y401" i="18"/>
  <c r="Y393" i="18"/>
  <c r="Y385" i="18"/>
  <c r="Y381" i="18"/>
  <c r="Y373" i="18"/>
  <c r="Y369" i="18"/>
  <c r="Y365" i="18"/>
  <c r="Y361" i="18"/>
  <c r="Y357" i="18"/>
  <c r="Y353" i="18"/>
  <c r="Y341" i="18"/>
  <c r="Y329" i="18"/>
  <c r="Y325" i="18"/>
  <c r="Y317" i="18"/>
  <c r="Y305" i="18"/>
  <c r="Y301" i="18"/>
  <c r="Y289" i="18"/>
  <c r="Y285" i="18"/>
  <c r="Y277" i="18"/>
  <c r="Y265" i="18"/>
  <c r="Y261" i="18"/>
  <c r="Y257" i="18"/>
  <c r="Y248" i="18"/>
  <c r="Y244" i="18"/>
  <c r="Y240" i="18"/>
  <c r="Y236" i="18"/>
  <c r="Y232" i="18"/>
  <c r="Y228" i="18"/>
  <c r="Y224" i="18"/>
  <c r="Y220" i="18"/>
  <c r="Y216" i="18"/>
  <c r="Y212" i="18"/>
  <c r="Y208" i="18"/>
  <c r="Y204" i="18"/>
  <c r="Y192" i="18"/>
  <c r="Y184" i="18"/>
  <c r="Y180" i="18"/>
  <c r="Y176" i="18"/>
  <c r="Y172" i="18"/>
  <c r="Y168" i="18"/>
  <c r="Y164" i="18"/>
  <c r="Y160" i="18"/>
  <c r="Y112" i="18"/>
  <c r="Y108" i="18"/>
  <c r="Y104" i="18"/>
  <c r="Y444" i="18"/>
  <c r="Y440" i="18"/>
  <c r="Y436" i="18"/>
  <c r="Y432" i="18"/>
  <c r="Y424" i="18"/>
  <c r="Y420" i="18"/>
  <c r="Y416" i="18"/>
  <c r="Y412" i="18"/>
  <c r="Y408" i="18"/>
  <c r="Y404" i="18"/>
  <c r="Y400" i="18"/>
  <c r="Y396" i="18"/>
  <c r="Y392" i="18"/>
  <c r="Y384" i="18"/>
  <c r="Y380" i="18"/>
  <c r="Y376" i="18"/>
  <c r="Y372" i="18"/>
  <c r="Y368" i="18"/>
  <c r="Y364" i="18"/>
  <c r="Y360" i="18"/>
  <c r="Y356" i="18"/>
  <c r="Y352" i="18"/>
  <c r="Y348" i="18"/>
  <c r="Y344" i="18"/>
  <c r="Y340" i="18"/>
  <c r="Y336" i="18"/>
  <c r="Y332" i="18"/>
  <c r="Y324" i="18"/>
  <c r="Y320" i="18"/>
  <c r="Y312" i="18"/>
  <c r="Y308" i="18"/>
  <c r="Y304" i="18"/>
  <c r="Y300" i="18"/>
  <c r="Y296" i="18"/>
  <c r="Y292" i="18"/>
  <c r="Y288" i="18"/>
  <c r="Y280" i="18"/>
  <c r="Y276" i="18"/>
  <c r="Y272" i="18"/>
  <c r="Y268" i="18"/>
  <c r="Y260" i="18"/>
  <c r="Y255" i="18"/>
  <c r="Y251" i="18"/>
  <c r="Y247" i="18"/>
  <c r="Y243" i="18"/>
  <c r="Y239" i="18"/>
  <c r="Y235" i="18"/>
  <c r="Y231" i="18"/>
  <c r="Y227" i="18"/>
  <c r="Y223" i="18"/>
  <c r="Y219" i="18"/>
  <c r="Y215" i="18"/>
  <c r="Y211" i="18"/>
  <c r="Y207" i="18"/>
  <c r="Y203" i="18"/>
  <c r="Y199" i="18"/>
  <c r="Y195" i="18"/>
  <c r="Y191" i="18"/>
  <c r="Y187" i="18"/>
  <c r="Y183" i="18"/>
  <c r="Y179" i="18"/>
  <c r="Y171" i="18"/>
  <c r="Y163" i="18"/>
  <c r="Y107" i="18"/>
  <c r="Y439" i="18"/>
  <c r="Y435" i="18"/>
  <c r="Y431" i="18"/>
  <c r="Y427" i="18"/>
  <c r="Y423" i="18"/>
  <c r="Y419" i="18"/>
  <c r="Y415" i="18"/>
  <c r="Y411" i="18"/>
  <c r="Y407" i="18"/>
  <c r="Y403" i="18"/>
  <c r="Y399" i="18"/>
  <c r="Y395" i="18"/>
  <c r="Y391" i="18"/>
  <c r="Y387" i="18"/>
  <c r="Y383" i="18"/>
  <c r="Y379" i="18"/>
  <c r="Y375" i="18"/>
  <c r="Y371" i="18"/>
  <c r="Y367" i="18"/>
  <c r="Y363" i="18"/>
  <c r="Y359" i="18"/>
  <c r="Y355" i="18"/>
  <c r="Y351" i="18"/>
  <c r="Y347" i="18"/>
  <c r="Y343" i="18"/>
  <c r="Y339" i="18"/>
  <c r="Y335" i="18"/>
  <c r="Y331" i="18"/>
  <c r="Y323" i="18"/>
  <c r="Y319" i="18"/>
  <c r="Y315" i="18"/>
  <c r="Y311" i="18"/>
  <c r="Y307" i="18"/>
  <c r="Y303" i="18"/>
  <c r="Y299" i="18"/>
  <c r="Y295" i="18"/>
  <c r="Y291" i="18"/>
  <c r="Y287" i="18"/>
  <c r="Y283" i="18"/>
  <c r="Y279" i="18"/>
  <c r="Y275" i="18"/>
  <c r="Y271" i="18"/>
  <c r="Y267" i="18"/>
  <c r="Y263" i="18"/>
  <c r="Y259" i="18"/>
  <c r="Y254" i="18"/>
  <c r="Y246" i="18"/>
  <c r="Y242" i="18"/>
  <c r="Y238" i="18"/>
  <c r="Y226" i="18"/>
  <c r="Y218" i="18"/>
  <c r="Y210" i="18"/>
  <c r="Y202" i="18"/>
  <c r="Y194" i="18"/>
  <c r="Y190" i="18"/>
  <c r="Y182" i="18"/>
  <c r="Y178" i="18"/>
  <c r="Y162" i="18"/>
  <c r="Y102" i="18"/>
  <c r="Y478" i="18" l="1"/>
  <c r="Y479" i="18"/>
  <c r="Y103" i="18"/>
  <c r="Y328" i="18"/>
  <c r="Y468" i="18"/>
  <c r="Y230" i="18"/>
  <c r="Y252" i="18"/>
  <c r="Y321" i="18"/>
  <c r="Y388" i="18"/>
  <c r="Y472" i="18"/>
  <c r="Y250" i="18"/>
  <c r="AA150" i="18"/>
  <c r="AB150" i="18" s="1"/>
  <c r="Y175" i="18"/>
  <c r="Y409" i="18"/>
  <c r="Y457" i="18"/>
  <c r="Y474" i="18"/>
  <c r="Y451" i="18"/>
  <c r="AA451" i="18" s="1"/>
  <c r="AB451" i="18" s="1"/>
  <c r="Y174" i="18"/>
  <c r="Y269" i="18"/>
  <c r="Y333" i="18"/>
  <c r="Y413" i="18"/>
  <c r="Y461" i="18"/>
  <c r="Y198" i="18"/>
  <c r="Y105" i="18"/>
  <c r="Y245" i="18"/>
  <c r="Y346" i="18"/>
  <c r="AA127" i="18"/>
  <c r="AB127" i="18" s="1"/>
  <c r="AA143" i="18"/>
  <c r="AB143" i="18" s="1"/>
  <c r="AA134" i="18"/>
  <c r="AB134" i="18" s="1"/>
  <c r="AA126" i="18"/>
  <c r="AB126" i="18" s="1"/>
  <c r="AA444" i="18"/>
  <c r="AB444" i="18" s="1"/>
  <c r="Y284" i="18"/>
  <c r="Y428" i="18"/>
  <c r="Y460" i="18"/>
  <c r="Y337" i="18"/>
  <c r="Y429" i="18"/>
  <c r="Y449" i="18"/>
  <c r="Y465" i="18"/>
  <c r="Y470" i="18"/>
  <c r="Y206" i="18"/>
  <c r="Y177" i="18"/>
  <c r="Y213" i="18"/>
  <c r="Y253" i="18"/>
  <c r="Y286" i="18"/>
  <c r="Y358" i="18"/>
  <c r="Y166" i="18"/>
  <c r="AA153" i="18"/>
  <c r="AB153" i="18" s="1"/>
  <c r="AA144" i="18"/>
  <c r="AB144" i="18" s="1"/>
  <c r="Y120" i="18"/>
  <c r="AA120" i="18" s="1"/>
  <c r="AB120" i="18" s="1"/>
  <c r="AA128" i="18"/>
  <c r="AB128" i="18" s="1"/>
  <c r="AA136" i="18"/>
  <c r="AB136" i="18" s="1"/>
  <c r="AA156" i="18"/>
  <c r="AB156" i="18" s="1"/>
  <c r="AA121" i="18"/>
  <c r="AB121" i="18" s="1"/>
  <c r="AA129" i="18"/>
  <c r="AB129" i="18" s="1"/>
  <c r="AA137" i="18"/>
  <c r="AB137" i="18" s="1"/>
  <c r="AA145" i="18"/>
  <c r="AB145" i="18" s="1"/>
  <c r="AA118" i="18"/>
  <c r="AB118" i="18" s="1"/>
  <c r="AA142" i="18"/>
  <c r="AB142" i="18" s="1"/>
  <c r="Y467" i="18"/>
  <c r="AA467" i="18" s="1"/>
  <c r="AB467" i="18" s="1"/>
  <c r="Y443" i="18"/>
  <c r="Y446" i="18"/>
  <c r="Y297" i="18"/>
  <c r="Y377" i="18"/>
  <c r="Y445" i="18"/>
  <c r="AA445" i="18" s="1"/>
  <c r="AB445" i="18" s="1"/>
  <c r="Y201" i="18"/>
  <c r="Y450" i="18"/>
  <c r="Y158" i="18"/>
  <c r="AA119" i="18"/>
  <c r="AB119" i="18" s="1"/>
  <c r="AA135" i="18"/>
  <c r="AB135" i="18" s="1"/>
  <c r="AA151" i="18"/>
  <c r="AB151" i="18" s="1"/>
  <c r="Y116" i="18"/>
  <c r="AA116" i="18" s="1"/>
  <c r="AB116" i="18" s="1"/>
  <c r="Y167" i="18"/>
  <c r="Y222" i="18"/>
  <c r="Y455" i="18"/>
  <c r="Y188" i="18"/>
  <c r="Y281" i="18"/>
  <c r="Y313" i="18"/>
  <c r="Y397" i="18"/>
  <c r="Y437" i="18"/>
  <c r="Y469" i="18"/>
  <c r="Y234" i="18"/>
  <c r="Y185" i="18"/>
  <c r="Y221" i="18"/>
  <c r="Y262" i="18"/>
  <c r="Y298" i="18"/>
  <c r="Y442" i="18"/>
  <c r="AA442" i="18" s="1"/>
  <c r="AB442" i="18" s="1"/>
  <c r="AA157" i="18"/>
  <c r="AB157" i="18" s="1"/>
  <c r="AA152" i="18"/>
  <c r="AB152" i="18" s="1"/>
  <c r="AA115" i="18"/>
  <c r="AB115" i="18" s="1"/>
  <c r="AA123" i="18"/>
  <c r="AB123" i="18" s="1"/>
  <c r="AA131" i="18"/>
  <c r="AB131" i="18" s="1"/>
  <c r="AA139" i="18"/>
  <c r="AB139" i="18" s="1"/>
  <c r="AA147" i="18"/>
  <c r="AB147" i="18" s="1"/>
  <c r="AA155" i="18"/>
  <c r="AB155" i="18" s="1"/>
  <c r="Y122" i="18"/>
  <c r="AA122" i="18" s="1"/>
  <c r="AB122" i="18" s="1"/>
  <c r="AA146" i="18"/>
  <c r="AB146" i="18" s="1"/>
  <c r="Y124" i="18"/>
  <c r="AA124" i="18" s="1"/>
  <c r="AB124" i="18" s="1"/>
  <c r="Y132" i="18"/>
  <c r="AA132" i="18" s="1"/>
  <c r="AB132" i="18" s="1"/>
  <c r="Y140" i="18"/>
  <c r="AA140" i="18" s="1"/>
  <c r="AB140" i="18" s="1"/>
  <c r="AA148" i="18"/>
  <c r="AB148" i="18" s="1"/>
  <c r="AA114" i="18"/>
  <c r="AB114" i="18" s="1"/>
  <c r="AA138" i="18"/>
  <c r="AB138" i="18" s="1"/>
  <c r="Y117" i="18"/>
  <c r="AA117" i="18" s="1"/>
  <c r="AB117" i="18" s="1"/>
  <c r="Y125" i="18"/>
  <c r="AA125" i="18" s="1"/>
  <c r="AB125" i="18" s="1"/>
  <c r="Y133" i="18"/>
  <c r="AA133" i="18" s="1"/>
  <c r="AB133" i="18" s="1"/>
  <c r="Y141" i="18"/>
  <c r="AA141" i="18" s="1"/>
  <c r="AB141" i="18" s="1"/>
  <c r="Y149" i="18"/>
  <c r="AA149" i="18" s="1"/>
  <c r="AB149" i="18" s="1"/>
  <c r="Y130" i="18"/>
  <c r="AA130" i="18" s="1"/>
  <c r="AB130" i="18" s="1"/>
  <c r="Y154" i="18"/>
  <c r="AA154" i="18" s="1"/>
  <c r="AB154" i="18" s="1"/>
  <c r="Y452" i="18"/>
  <c r="Y159" i="18"/>
  <c r="Y345" i="18"/>
  <c r="Y106" i="18"/>
  <c r="Y477" i="18"/>
  <c r="Y278" i="18"/>
  <c r="Y111" i="18"/>
  <c r="Y264" i="18"/>
  <c r="Y316" i="18"/>
  <c r="Y186" i="18"/>
  <c r="Y447" i="18"/>
  <c r="Y273" i="18"/>
  <c r="Y293" i="18"/>
  <c r="Y309" i="18"/>
  <c r="Y349" i="18"/>
  <c r="Y389" i="18"/>
  <c r="Y441" i="18"/>
  <c r="Y473" i="18"/>
  <c r="Y454" i="18"/>
  <c r="Y170" i="18"/>
  <c r="Y193" i="18"/>
  <c r="Y233" i="18"/>
  <c r="Y270" i="18"/>
  <c r="Y334" i="18"/>
  <c r="Y110" i="18"/>
  <c r="Y214" i="18"/>
  <c r="Y463" i="18"/>
  <c r="P605" i="17"/>
  <c r="Q605" i="17"/>
  <c r="R605" i="17"/>
  <c r="AA455" i="18" l="1"/>
  <c r="AB455" i="18" s="1"/>
  <c r="AA470" i="18"/>
  <c r="AB470" i="18" s="1"/>
  <c r="AA474" i="18"/>
  <c r="AB474" i="18" s="1"/>
  <c r="AA454" i="18"/>
  <c r="AB454" i="18" s="1"/>
  <c r="AA469" i="18"/>
  <c r="AB469" i="18" s="1"/>
  <c r="Y464" i="18"/>
  <c r="AA464" i="18" s="1"/>
  <c r="AB464" i="18" s="1"/>
  <c r="AA443" i="18"/>
  <c r="AB443" i="18" s="1"/>
  <c r="AA490" i="18"/>
  <c r="AB490" i="18" s="1"/>
  <c r="AA482" i="18"/>
  <c r="AB482" i="18" s="1"/>
  <c r="Y456" i="18"/>
  <c r="AA456" i="18" s="1"/>
  <c r="AB456" i="18" s="1"/>
  <c r="AA457" i="18"/>
  <c r="AB457" i="18" s="1"/>
  <c r="AA472" i="18"/>
  <c r="AB472" i="18" s="1"/>
  <c r="AA489" i="18"/>
  <c r="AB489" i="18" s="1"/>
  <c r="AA447" i="18"/>
  <c r="AB447" i="18" s="1"/>
  <c r="AA473" i="18"/>
  <c r="AB473" i="18" s="1"/>
  <c r="AA480" i="18"/>
  <c r="AB480" i="18" s="1"/>
  <c r="AA484" i="18"/>
  <c r="AB484" i="18" s="1"/>
  <c r="AA465" i="18"/>
  <c r="AB465" i="18" s="1"/>
  <c r="Y476" i="18"/>
  <c r="AA476" i="18" s="1"/>
  <c r="AB476" i="18" s="1"/>
  <c r="AA461" i="18"/>
  <c r="AB461" i="18" s="1"/>
  <c r="AA463" i="18"/>
  <c r="AB463" i="18" s="1"/>
  <c r="AA488" i="18"/>
  <c r="AB488" i="18" s="1"/>
  <c r="AA477" i="18"/>
  <c r="AB477" i="18" s="1"/>
  <c r="AA452" i="18"/>
  <c r="AB452" i="18" s="1"/>
  <c r="AA487" i="18"/>
  <c r="AB487" i="18" s="1"/>
  <c r="Y466" i="18"/>
  <c r="AA466" i="18" s="1"/>
  <c r="AB466" i="18" s="1"/>
  <c r="AA483" i="18"/>
  <c r="AB483" i="18" s="1"/>
  <c r="AA478" i="18"/>
  <c r="AB478" i="18" s="1"/>
  <c r="AA485" i="18"/>
  <c r="AB485" i="18" s="1"/>
  <c r="Y453" i="18"/>
  <c r="AA453" i="18" s="1"/>
  <c r="AB453" i="18" s="1"/>
  <c r="Y448" i="18"/>
  <c r="AA448" i="18" s="1"/>
  <c r="AB448" i="18" s="1"/>
  <c r="AA450" i="18"/>
  <c r="AB450" i="18" s="1"/>
  <c r="Y459" i="18"/>
  <c r="AA459" i="18" s="1"/>
  <c r="AB459" i="18" s="1"/>
  <c r="AA493" i="18"/>
  <c r="AB493" i="18" s="1"/>
  <c r="AA479" i="18"/>
  <c r="AB479" i="18" s="1"/>
  <c r="AA446" i="18"/>
  <c r="AB446" i="18" s="1"/>
  <c r="AA486" i="18"/>
  <c r="AB486" i="18" s="1"/>
  <c r="Y475" i="18"/>
  <c r="AA475" i="18" s="1"/>
  <c r="AB475" i="18" s="1"/>
  <c r="Y458" i="18"/>
  <c r="AA458" i="18" s="1"/>
  <c r="AB458" i="18" s="1"/>
  <c r="Y471" i="18"/>
  <c r="AA471" i="18" s="1"/>
  <c r="AB471" i="18" s="1"/>
  <c r="AA481" i="18"/>
  <c r="AB481" i="18" s="1"/>
  <c r="AA449" i="18"/>
  <c r="AB449" i="18" s="1"/>
  <c r="AA491" i="18"/>
  <c r="AB491" i="18" s="1"/>
  <c r="AA492" i="18"/>
  <c r="AB492" i="18" s="1"/>
  <c r="AA460" i="18"/>
  <c r="AB460" i="18" s="1"/>
  <c r="Y462" i="18"/>
  <c r="AA462" i="18" s="1"/>
  <c r="AB462" i="18" s="1"/>
  <c r="AA468" i="18"/>
  <c r="AB468" i="18" s="1"/>
  <c r="AI605" i="17"/>
  <c r="L605" i="17"/>
  <c r="I605" i="17"/>
  <c r="J605" i="17"/>
  <c r="K605" i="17"/>
  <c r="N605" i="17"/>
  <c r="O605" i="17"/>
  <c r="S605" i="17"/>
  <c r="T605" i="17"/>
  <c r="U605" i="17"/>
  <c r="W605" i="17"/>
  <c r="X605" i="17"/>
  <c r="Y605" i="17"/>
  <c r="Z605" i="17"/>
  <c r="AC605" i="17"/>
  <c r="AD605" i="17"/>
  <c r="AE605" i="17"/>
  <c r="AF605" i="17"/>
  <c r="AH605" i="17"/>
  <c r="AN605" i="17"/>
  <c r="AO605" i="17"/>
  <c r="AP605" i="17"/>
  <c r="AQ605" i="17"/>
  <c r="AS605" i="17"/>
  <c r="AT605" i="17"/>
  <c r="AU605" i="17"/>
  <c r="AV605" i="17"/>
  <c r="AW605" i="17"/>
  <c r="AX605" i="17"/>
  <c r="AY605" i="17"/>
  <c r="AZ605" i="17"/>
  <c r="BA605" i="17"/>
  <c r="BB605" i="17"/>
  <c r="BC605" i="17"/>
  <c r="BD605" i="17"/>
  <c r="G605" i="17"/>
  <c r="AM605" i="17" l="1"/>
  <c r="AG605" i="17"/>
  <c r="V605" i="17"/>
  <c r="H605" i="17"/>
  <c r="AA199" i="18" l="1"/>
  <c r="AB199" i="18" s="1"/>
  <c r="AA164" i="18"/>
  <c r="AB164" i="18" s="1"/>
  <c r="AA299" i="18"/>
  <c r="AB299" i="18" s="1"/>
  <c r="AA211" i="18"/>
  <c r="AB211" i="18" s="1"/>
  <c r="AA183" i="18"/>
  <c r="AB183" i="18" s="1"/>
  <c r="AA278" i="18"/>
  <c r="AB278" i="18" s="1"/>
  <c r="AA262" i="18"/>
  <c r="AB262" i="18" s="1"/>
  <c r="AA242" i="18"/>
  <c r="AB242" i="18" s="1"/>
  <c r="AA234" i="18"/>
  <c r="AB234" i="18" s="1"/>
  <c r="AA178" i="18"/>
  <c r="AB178" i="18" s="1"/>
  <c r="AA91" i="18"/>
  <c r="AB91" i="18" s="1"/>
  <c r="AA438" i="18"/>
  <c r="AB438" i="18" s="1"/>
  <c r="AA426" i="18"/>
  <c r="AB426" i="18" s="1"/>
  <c r="AA406" i="18"/>
  <c r="AB406" i="18" s="1"/>
  <c r="AA390" i="18"/>
  <c r="AB390" i="18" s="1"/>
  <c r="AA359" i="18"/>
  <c r="AB359" i="18" s="1"/>
  <c r="AA331" i="18"/>
  <c r="AB331" i="18" s="1"/>
  <c r="AA263" i="18"/>
  <c r="AB263" i="18" s="1"/>
  <c r="AA92" i="18"/>
  <c r="AB92" i="18" s="1"/>
  <c r="AA405" i="18"/>
  <c r="AB405" i="18" s="1"/>
  <c r="AA403" i="18"/>
  <c r="AB403" i="18" s="1"/>
  <c r="AA340" i="18"/>
  <c r="AB340" i="18" s="1"/>
  <c r="AA185" i="18"/>
  <c r="AB185" i="18" s="1"/>
  <c r="AA378" i="18"/>
  <c r="AB378" i="18" s="1"/>
  <c r="AA315" i="18"/>
  <c r="AB315" i="18" s="1"/>
  <c r="AA387" i="18"/>
  <c r="AB387" i="18" s="1"/>
  <c r="AA324" i="18"/>
  <c r="AB324" i="18" s="1"/>
  <c r="AA260" i="18"/>
  <c r="AB260" i="18" s="1"/>
  <c r="AA165" i="18"/>
  <c r="AB165" i="18" s="1"/>
  <c r="AA369" i="18"/>
  <c r="AB369" i="18" s="1"/>
  <c r="AA422" i="18"/>
  <c r="AB422" i="18" s="1"/>
  <c r="AA394" i="18"/>
  <c r="AB394" i="18" s="1"/>
  <c r="AA374" i="18"/>
  <c r="AB374" i="18" s="1"/>
  <c r="AA327" i="18"/>
  <c r="AB327" i="18" s="1"/>
  <c r="AA319" i="18"/>
  <c r="AB319" i="18" s="1"/>
  <c r="AA295" i="18"/>
  <c r="AB295" i="18" s="1"/>
  <c r="AA267" i="18"/>
  <c r="AB267" i="18" s="1"/>
  <c r="AA251" i="18"/>
  <c r="AB251" i="18" s="1"/>
  <c r="AA171" i="18"/>
  <c r="AB171" i="18" s="1"/>
  <c r="AA287" i="18"/>
  <c r="AB287" i="18" s="1"/>
  <c r="AA255" i="18"/>
  <c r="AB255" i="18" s="1"/>
  <c r="AA437" i="18"/>
  <c r="AB437" i="18" s="1"/>
  <c r="AA433" i="18"/>
  <c r="AB433" i="18" s="1"/>
  <c r="AA425" i="18"/>
  <c r="AB425" i="18" s="1"/>
  <c r="AA417" i="18"/>
  <c r="AB417" i="18" s="1"/>
  <c r="AA401" i="18"/>
  <c r="AB401" i="18" s="1"/>
  <c r="AA393" i="18"/>
  <c r="AB393" i="18" s="1"/>
  <c r="AA385" i="18"/>
  <c r="AB385" i="18" s="1"/>
  <c r="AA373" i="18"/>
  <c r="AB373" i="18" s="1"/>
  <c r="AA362" i="18"/>
  <c r="AB362" i="18" s="1"/>
  <c r="AA342" i="18"/>
  <c r="AB342" i="18" s="1"/>
  <c r="AA338" i="18"/>
  <c r="AB338" i="18" s="1"/>
  <c r="AA330" i="18"/>
  <c r="AB330" i="18" s="1"/>
  <c r="AA310" i="18"/>
  <c r="AB310" i="18" s="1"/>
  <c r="AA306" i="18"/>
  <c r="AB306" i="18" s="1"/>
  <c r="AA298" i="18"/>
  <c r="AB298" i="18" s="1"/>
  <c r="AA274" i="18"/>
  <c r="AB274" i="18" s="1"/>
  <c r="AA266" i="18"/>
  <c r="AB266" i="18" s="1"/>
  <c r="AA246" i="18"/>
  <c r="AB246" i="18" s="1"/>
  <c r="AA230" i="18"/>
  <c r="AB230" i="18" s="1"/>
  <c r="AA218" i="18"/>
  <c r="AB218" i="18" s="1"/>
  <c r="AA210" i="18"/>
  <c r="AB210" i="18" s="1"/>
  <c r="AA198" i="18"/>
  <c r="AB198" i="18" s="1"/>
  <c r="AA182" i="18"/>
  <c r="AB182" i="18" s="1"/>
  <c r="AA313" i="18"/>
  <c r="AB313" i="18" s="1"/>
  <c r="AA276" i="18"/>
  <c r="AB276" i="18" s="1"/>
  <c r="AA410" i="18"/>
  <c r="AB410" i="18" s="1"/>
  <c r="AA347" i="18"/>
  <c r="AB347" i="18" s="1"/>
  <c r="AA283" i="18"/>
  <c r="AB283" i="18" s="1"/>
  <c r="AA202" i="18"/>
  <c r="AB202" i="18" s="1"/>
  <c r="AA430" i="18"/>
  <c r="AB430" i="18" s="1"/>
  <c r="AA101" i="18"/>
  <c r="AB101" i="18" s="1"/>
  <c r="AA431" i="18"/>
  <c r="AB431" i="18" s="1"/>
  <c r="AA415" i="18"/>
  <c r="AB415" i="18" s="1"/>
  <c r="AA411" i="18"/>
  <c r="AB411" i="18" s="1"/>
  <c r="AA399" i="18"/>
  <c r="AB399" i="18" s="1"/>
  <c r="AA395" i="18"/>
  <c r="AB395" i="18" s="1"/>
  <c r="AA383" i="18"/>
  <c r="AB383" i="18" s="1"/>
  <c r="AA379" i="18"/>
  <c r="AB379" i="18" s="1"/>
  <c r="AA367" i="18"/>
  <c r="AB367" i="18" s="1"/>
  <c r="AA352" i="18"/>
  <c r="AB352" i="18" s="1"/>
  <c r="AA336" i="18"/>
  <c r="AB336" i="18" s="1"/>
  <c r="AA320" i="18"/>
  <c r="AB320" i="18" s="1"/>
  <c r="AA304" i="18"/>
  <c r="AB304" i="18" s="1"/>
  <c r="AA288" i="18"/>
  <c r="AB288" i="18" s="1"/>
  <c r="AA272" i="18"/>
  <c r="AB272" i="18" s="1"/>
  <c r="AA256" i="18"/>
  <c r="AB256" i="18" s="1"/>
  <c r="AA244" i="18"/>
  <c r="AB244" i="18" s="1"/>
  <c r="AA224" i="18"/>
  <c r="AB224" i="18" s="1"/>
  <c r="AA208" i="18"/>
  <c r="AB208" i="18" s="1"/>
  <c r="AA196" i="18"/>
  <c r="AB196" i="18" s="1"/>
  <c r="AA180" i="18"/>
  <c r="AB180" i="18" s="1"/>
  <c r="AA161" i="18"/>
  <c r="AB161" i="18" s="1"/>
  <c r="AA435" i="18"/>
  <c r="AB435" i="18" s="1"/>
  <c r="AA371" i="18"/>
  <c r="AB371" i="18" s="1"/>
  <c r="AA308" i="18"/>
  <c r="AB308" i="18" s="1"/>
  <c r="AA228" i="18"/>
  <c r="AB228" i="18" s="1"/>
  <c r="AA192" i="18"/>
  <c r="AB192" i="18" s="1"/>
  <c r="AA355" i="18"/>
  <c r="AB355" i="18" s="1"/>
  <c r="AA212" i="18"/>
  <c r="AB212" i="18" s="1"/>
  <c r="AA176" i="18"/>
  <c r="AB176" i="18" s="1"/>
  <c r="AA113" i="18"/>
  <c r="AB113" i="18" s="1"/>
  <c r="AA240" i="18"/>
  <c r="AB240" i="18" s="1"/>
  <c r="AA236" i="18"/>
  <c r="AB236" i="18" s="1"/>
  <c r="AA220" i="18"/>
  <c r="AB220" i="18" s="1"/>
  <c r="AA204" i="18"/>
  <c r="AB204" i="18" s="1"/>
  <c r="AA188" i="18"/>
  <c r="AB188" i="18" s="1"/>
  <c r="AA173" i="18"/>
  <c r="AB173" i="18" s="1"/>
  <c r="AA109" i="18"/>
  <c r="AB109" i="18" s="1"/>
  <c r="AA97" i="18"/>
  <c r="AB97" i="18" s="1"/>
  <c r="AA93" i="18"/>
  <c r="AB93" i="18" s="1"/>
  <c r="AA247" i="18"/>
  <c r="AB247" i="18" s="1"/>
  <c r="AA227" i="18"/>
  <c r="AB227" i="18" s="1"/>
  <c r="AA243" i="18"/>
  <c r="AB243" i="18" s="1"/>
  <c r="AA239" i="18"/>
  <c r="AB239" i="18" s="1"/>
  <c r="AA231" i="18"/>
  <c r="AB231" i="18" s="1"/>
  <c r="AA223" i="18"/>
  <c r="AB223" i="18" s="1"/>
  <c r="AA215" i="18"/>
  <c r="AB215" i="18" s="1"/>
  <c r="AA207" i="18"/>
  <c r="AB207" i="18" s="1"/>
  <c r="AA203" i="18"/>
  <c r="AB203" i="18" s="1"/>
  <c r="AA195" i="18"/>
  <c r="AB195" i="18" s="1"/>
  <c r="AA191" i="18"/>
  <c r="AB191" i="18" s="1"/>
  <c r="AA187" i="18"/>
  <c r="AB187" i="18" s="1"/>
  <c r="AA179" i="18"/>
  <c r="AB179" i="18" s="1"/>
  <c r="AA168" i="18"/>
  <c r="AB168" i="18" s="1"/>
  <c r="AA160" i="18"/>
  <c r="AB160" i="18" s="1"/>
  <c r="AA112" i="18"/>
  <c r="AB112" i="18" s="1"/>
  <c r="AA108" i="18"/>
  <c r="AB108" i="18" s="1"/>
  <c r="AA104" i="18"/>
  <c r="AB104" i="18" s="1"/>
  <c r="AA100" i="18"/>
  <c r="AB100" i="18" s="1"/>
  <c r="AA96" i="18"/>
  <c r="AB96" i="18" s="1"/>
  <c r="AA235" i="18"/>
  <c r="AB235" i="18" s="1"/>
  <c r="AA219" i="18"/>
  <c r="AB219" i="18" s="1"/>
  <c r="AA172" i="18"/>
  <c r="AB172" i="18" s="1"/>
  <c r="AA106" i="18" l="1"/>
  <c r="AB106" i="18" s="1"/>
  <c r="AA412" i="18"/>
  <c r="AB412" i="18" s="1"/>
  <c r="AA296" i="18"/>
  <c r="AB296" i="18" s="1"/>
  <c r="AA345" i="18"/>
  <c r="AB345" i="18" s="1"/>
  <c r="AA409" i="18"/>
  <c r="AB409" i="18" s="1"/>
  <c r="AA376" i="18"/>
  <c r="AB376" i="18" s="1"/>
  <c r="AA290" i="18"/>
  <c r="AB290" i="18" s="1"/>
  <c r="AA279" i="18"/>
  <c r="AB279" i="18" s="1"/>
  <c r="AA177" i="18"/>
  <c r="AB177" i="18" s="1"/>
  <c r="AA163" i="18"/>
  <c r="AB163" i="18" s="1"/>
  <c r="AA110" i="18"/>
  <c r="AB110" i="18" s="1"/>
  <c r="AA205" i="18"/>
  <c r="AB205" i="18" s="1"/>
  <c r="AA325" i="18"/>
  <c r="AB325" i="18" s="1"/>
  <c r="AA416" i="18"/>
  <c r="AB416" i="18" s="1"/>
  <c r="AA264" i="18"/>
  <c r="AB264" i="18" s="1"/>
  <c r="AA423" i="18"/>
  <c r="AB423" i="18" s="1"/>
  <c r="AA301" i="18"/>
  <c r="AB301" i="18" s="1"/>
  <c r="AA312" i="18"/>
  <c r="AB312" i="18" s="1"/>
  <c r="AA252" i="18"/>
  <c r="AB252" i="18" s="1"/>
  <c r="AA250" i="18"/>
  <c r="AB250" i="18" s="1"/>
  <c r="AA292" i="18"/>
  <c r="AB292" i="18" s="1"/>
  <c r="AA377" i="18"/>
  <c r="AB377" i="18" s="1"/>
  <c r="AA419" i="18"/>
  <c r="AB419" i="18" s="1"/>
  <c r="AA186" i="18"/>
  <c r="AB186" i="18" s="1"/>
  <c r="AA294" i="18"/>
  <c r="AB294" i="18" s="1"/>
  <c r="AA358" i="18"/>
  <c r="AB358" i="18" s="1"/>
  <c r="AA329" i="18"/>
  <c r="AB329" i="18" s="1"/>
  <c r="AA201" i="18"/>
  <c r="AB201" i="18" s="1"/>
  <c r="AA273" i="18"/>
  <c r="AB273" i="18" s="1"/>
  <c r="AA432" i="18"/>
  <c r="AB432" i="18" s="1"/>
  <c r="AA291" i="18"/>
  <c r="AB291" i="18" s="1"/>
  <c r="AA434" i="18"/>
  <c r="AB434" i="18" s="1"/>
  <c r="AA254" i="18"/>
  <c r="AB254" i="18" s="1"/>
  <c r="AA270" i="18"/>
  <c r="AB270" i="18" s="1"/>
  <c r="AA318" i="18"/>
  <c r="AB318" i="18" s="1"/>
  <c r="AA350" i="18"/>
  <c r="AB350" i="18" s="1"/>
  <c r="AA397" i="18"/>
  <c r="AB397" i="18" s="1"/>
  <c r="AA158" i="18"/>
  <c r="AB158" i="18" s="1"/>
  <c r="AA193" i="18"/>
  <c r="AB193" i="18" s="1"/>
  <c r="AA233" i="18"/>
  <c r="AB233" i="18" s="1"/>
  <c r="AA249" i="18"/>
  <c r="AB249" i="18" s="1"/>
  <c r="AA297" i="18"/>
  <c r="AB297" i="18" s="1"/>
  <c r="AA337" i="18"/>
  <c r="AB337" i="18" s="1"/>
  <c r="AA392" i="18"/>
  <c r="AB392" i="18" s="1"/>
  <c r="AA391" i="18"/>
  <c r="AB391" i="18" s="1"/>
  <c r="AA280" i="18"/>
  <c r="AB280" i="18" s="1"/>
  <c r="AA360" i="18"/>
  <c r="AB360" i="18" s="1"/>
  <c r="AA332" i="18"/>
  <c r="AB332" i="18" s="1"/>
  <c r="AA356" i="18"/>
  <c r="AB356" i="18" s="1"/>
  <c r="AA441" i="18"/>
  <c r="AB441" i="18" s="1"/>
  <c r="AA167" i="18"/>
  <c r="AB167" i="18" s="1"/>
  <c r="AA326" i="18"/>
  <c r="AB326" i="18" s="1"/>
  <c r="AA322" i="18"/>
  <c r="AB322" i="18" s="1"/>
  <c r="AA389" i="18"/>
  <c r="AB389" i="18" s="1"/>
  <c r="AA174" i="18"/>
  <c r="AB174" i="18" s="1"/>
  <c r="AA99" i="18"/>
  <c r="AB99" i="18" s="1"/>
  <c r="AA398" i="18"/>
  <c r="AB398" i="18" s="1"/>
  <c r="AA162" i="18"/>
  <c r="AB162" i="18" s="1"/>
  <c r="AA197" i="18"/>
  <c r="AB197" i="18" s="1"/>
  <c r="AA237" i="18"/>
  <c r="AB237" i="18" s="1"/>
  <c r="AA321" i="18"/>
  <c r="AB321" i="18" s="1"/>
  <c r="AA396" i="18"/>
  <c r="AB396" i="18" s="1"/>
  <c r="AA184" i="18"/>
  <c r="AB184" i="18" s="1"/>
  <c r="AA375" i="18"/>
  <c r="AB375" i="18" s="1"/>
  <c r="AA281" i="18"/>
  <c r="AB281" i="18" s="1"/>
  <c r="AA268" i="18"/>
  <c r="AB268" i="18" s="1"/>
  <c r="AA316" i="18"/>
  <c r="AB316" i="18" s="1"/>
  <c r="AA366" i="18"/>
  <c r="AB366" i="18" s="1"/>
  <c r="AA95" i="18"/>
  <c r="AB95" i="18" s="1"/>
  <c r="AA194" i="18"/>
  <c r="AB194" i="18" s="1"/>
  <c r="AA222" i="18"/>
  <c r="AB222" i="18" s="1"/>
  <c r="AA354" i="18"/>
  <c r="AB354" i="18" s="1"/>
  <c r="AA343" i="18"/>
  <c r="AB343" i="18" s="1"/>
  <c r="AA386" i="18"/>
  <c r="AB386" i="18" s="1"/>
  <c r="AA261" i="18"/>
  <c r="AB261" i="18" s="1"/>
  <c r="AA357" i="18"/>
  <c r="AB357" i="18" s="1"/>
  <c r="AA213" i="18"/>
  <c r="AB213" i="18" s="1"/>
  <c r="AA302" i="18"/>
  <c r="AB302" i="18" s="1"/>
  <c r="AA339" i="18"/>
  <c r="AB339" i="18" s="1"/>
  <c r="AA98" i="18"/>
  <c r="AB98" i="18" s="1"/>
  <c r="AA181" i="18"/>
  <c r="AB181" i="18" s="1"/>
  <c r="AA225" i="18"/>
  <c r="AB225" i="18" s="1"/>
  <c r="AA253" i="18"/>
  <c r="AB253" i="18" s="1"/>
  <c r="AA289" i="18"/>
  <c r="AB289" i="18" s="1"/>
  <c r="AA305" i="18"/>
  <c r="AB305" i="18" s="1"/>
  <c r="AA349" i="18"/>
  <c r="AB349" i="18" s="1"/>
  <c r="AA364" i="18"/>
  <c r="AB364" i="18" s="1"/>
  <c r="AA384" i="18"/>
  <c r="AB384" i="18" s="1"/>
  <c r="AA424" i="18"/>
  <c r="AB424" i="18" s="1"/>
  <c r="AA440" i="18"/>
  <c r="AB440" i="18" s="1"/>
  <c r="AA102" i="18"/>
  <c r="AB102" i="18" s="1"/>
  <c r="AA170" i="18"/>
  <c r="AB170" i="18" s="1"/>
  <c r="AA209" i="18"/>
  <c r="AB209" i="18" s="1"/>
  <c r="AA229" i="18"/>
  <c r="AB229" i="18" s="1"/>
  <c r="AA257" i="18"/>
  <c r="AB257" i="18" s="1"/>
  <c r="AA293" i="18"/>
  <c r="AB293" i="18" s="1"/>
  <c r="AA353" i="18"/>
  <c r="AB353" i="18" s="1"/>
  <c r="AA368" i="18"/>
  <c r="AB368" i="18" s="1"/>
  <c r="AA388" i="18"/>
  <c r="AB388" i="18" s="1"/>
  <c r="AA400" i="18"/>
  <c r="AB400" i="18" s="1"/>
  <c r="AA420" i="18"/>
  <c r="AB420" i="18" s="1"/>
  <c r="AA328" i="18"/>
  <c r="AB328" i="18" s="1"/>
  <c r="AA439" i="18"/>
  <c r="AB439" i="18" s="1"/>
  <c r="AA317" i="18"/>
  <c r="AB317" i="18" s="1"/>
  <c r="AA407" i="18"/>
  <c r="AB407" i="18" s="1"/>
  <c r="AA241" i="18"/>
  <c r="AB241" i="18" s="1"/>
  <c r="AA248" i="18"/>
  <c r="AB248" i="18" s="1"/>
  <c r="AA269" i="18"/>
  <c r="AB269" i="18" s="1"/>
  <c r="AA344" i="18"/>
  <c r="AB344" i="18" s="1"/>
  <c r="AA428" i="18"/>
  <c r="AB428" i="18" s="1"/>
  <c r="AA333" i="18"/>
  <c r="AB333" i="18" s="1"/>
  <c r="AA408" i="18"/>
  <c r="AB408" i="18" s="1"/>
  <c r="AA105" i="18"/>
  <c r="AB105" i="18" s="1"/>
  <c r="AA169" i="18"/>
  <c r="AB169" i="18" s="1"/>
  <c r="AA216" i="18"/>
  <c r="AB216" i="18" s="1"/>
  <c r="AA232" i="18"/>
  <c r="AB232" i="18" s="1"/>
  <c r="AA284" i="18"/>
  <c r="AB284" i="18" s="1"/>
  <c r="AA300" i="18"/>
  <c r="AB300" i="18" s="1"/>
  <c r="AA348" i="18"/>
  <c r="AB348" i="18" s="1"/>
  <c r="AA363" i="18"/>
  <c r="AB363" i="18" s="1"/>
  <c r="AA427" i="18"/>
  <c r="AB427" i="18" s="1"/>
  <c r="AA303" i="18"/>
  <c r="AB303" i="18" s="1"/>
  <c r="AA200" i="18"/>
  <c r="AB200" i="18" s="1"/>
  <c r="AA103" i="18"/>
  <c r="AB103" i="18" s="1"/>
  <c r="AA175" i="18"/>
  <c r="AB175" i="18" s="1"/>
  <c r="AA190" i="18"/>
  <c r="AB190" i="18" s="1"/>
  <c r="AA214" i="18"/>
  <c r="AB214" i="18" s="1"/>
  <c r="AA226" i="18"/>
  <c r="AB226" i="18" s="1"/>
  <c r="AA238" i="18"/>
  <c r="AB238" i="18" s="1"/>
  <c r="AA258" i="18"/>
  <c r="AB258" i="18" s="1"/>
  <c r="AA282" i="18"/>
  <c r="AB282" i="18" s="1"/>
  <c r="AA314" i="18"/>
  <c r="AB314" i="18" s="1"/>
  <c r="AA346" i="18"/>
  <c r="AB346" i="18" s="1"/>
  <c r="AA421" i="18"/>
  <c r="AB421" i="18" s="1"/>
  <c r="AA365" i="18"/>
  <c r="AB365" i="18" s="1"/>
  <c r="AA429" i="18"/>
  <c r="AB429" i="18" s="1"/>
  <c r="AA259" i="18"/>
  <c r="AB259" i="18" s="1"/>
  <c r="AA275" i="18"/>
  <c r="AB275" i="18" s="1"/>
  <c r="AA311" i="18"/>
  <c r="AB311" i="18" s="1"/>
  <c r="AA335" i="18"/>
  <c r="AB335" i="18" s="1"/>
  <c r="AA382" i="18"/>
  <c r="AB382" i="18" s="1"/>
  <c r="AA402" i="18"/>
  <c r="AB402" i="18" s="1"/>
  <c r="AA418" i="18"/>
  <c r="AB418" i="18" s="1"/>
  <c r="AA285" i="18"/>
  <c r="AB285" i="18" s="1"/>
  <c r="AA361" i="18"/>
  <c r="AB361" i="18" s="1"/>
  <c r="AA94" i="18"/>
  <c r="AB94" i="18" s="1"/>
  <c r="AA166" i="18"/>
  <c r="AB166" i="18" s="1"/>
  <c r="AA189" i="18"/>
  <c r="AB189" i="18" s="1"/>
  <c r="AA217" i="18"/>
  <c r="AB217" i="18" s="1"/>
  <c r="AA245" i="18"/>
  <c r="AB245" i="18" s="1"/>
  <c r="AA277" i="18"/>
  <c r="AB277" i="18" s="1"/>
  <c r="AA309" i="18"/>
  <c r="AB309" i="18" s="1"/>
  <c r="AA341" i="18"/>
  <c r="AB341" i="18" s="1"/>
  <c r="AA372" i="18"/>
  <c r="AB372" i="18" s="1"/>
  <c r="AA404" i="18"/>
  <c r="AB404" i="18" s="1"/>
  <c r="AA436" i="18"/>
  <c r="AB436" i="18" s="1"/>
  <c r="AA111" i="18"/>
  <c r="AB111" i="18" s="1"/>
  <c r="AA159" i="18"/>
  <c r="AB159" i="18" s="1"/>
  <c r="AA265" i="18"/>
  <c r="AB265" i="18" s="1"/>
  <c r="AA380" i="18"/>
  <c r="AB380" i="18" s="1"/>
  <c r="AA271" i="18"/>
  <c r="AB271" i="18" s="1"/>
  <c r="AA307" i="18"/>
  <c r="AB307" i="18" s="1"/>
  <c r="AA323" i="18"/>
  <c r="AB323" i="18" s="1"/>
  <c r="AA351" i="18"/>
  <c r="AB351" i="18" s="1"/>
  <c r="AA370" i="18"/>
  <c r="AB370" i="18" s="1"/>
  <c r="AA414" i="18"/>
  <c r="AB414" i="18" s="1"/>
  <c r="AA107" i="18"/>
  <c r="AB107" i="18" s="1"/>
  <c r="AA206" i="18"/>
  <c r="AB206" i="18" s="1"/>
  <c r="AA286" i="18"/>
  <c r="AB286" i="18" s="1"/>
  <c r="AA334" i="18"/>
  <c r="AB334" i="18" s="1"/>
  <c r="AA381" i="18"/>
  <c r="AB381" i="18" s="1"/>
  <c r="AA413" i="18"/>
  <c r="AB413" i="18" s="1"/>
  <c r="AA221" i="18"/>
  <c r="AB221" i="18" s="1"/>
  <c r="AA89" i="18" l="1"/>
  <c r="AB89" i="18" s="1"/>
  <c r="AA76" i="18"/>
  <c r="AB76" i="18" s="1"/>
  <c r="AA72" i="18"/>
  <c r="AB72" i="18" s="1"/>
  <c r="AA75" i="18"/>
  <c r="AB75" i="18" s="1"/>
  <c r="H17" i="114"/>
  <c r="AA82" i="18" l="1"/>
  <c r="AB82" i="18" s="1"/>
  <c r="AA79" i="18"/>
  <c r="AB79" i="18" s="1"/>
  <c r="AA73" i="18"/>
  <c r="AB73" i="18" s="1"/>
  <c r="AA86" i="18"/>
  <c r="AB86" i="18" s="1"/>
  <c r="AA83" i="18"/>
  <c r="AB83" i="18" s="1"/>
  <c r="AA80" i="18"/>
  <c r="AB80" i="18" s="1"/>
  <c r="AA77" i="18"/>
  <c r="AB77" i="18" s="1"/>
  <c r="AA74" i="18"/>
  <c r="AB74" i="18" s="1"/>
  <c r="AA90" i="18"/>
  <c r="AB90" i="18" s="1"/>
  <c r="AA87" i="18"/>
  <c r="AB87" i="18" s="1"/>
  <c r="AA84" i="18"/>
  <c r="AB84" i="18" s="1"/>
  <c r="AA85" i="18"/>
  <c r="AB85" i="18" s="1"/>
  <c r="AA78" i="18"/>
  <c r="AB78" i="18" s="1"/>
  <c r="AA88" i="18"/>
  <c r="AB88" i="18" s="1"/>
  <c r="AA81" i="18"/>
  <c r="AB81" i="18" s="1"/>
  <c r="AA65" i="18"/>
  <c r="AB65" i="18" s="1"/>
  <c r="AA68" i="18" l="1"/>
  <c r="AB68" i="18" s="1"/>
  <c r="AA71" i="18"/>
  <c r="AB71" i="18" s="1"/>
  <c r="AA67" i="18"/>
  <c r="AB67" i="18" s="1"/>
  <c r="AA70" i="18"/>
  <c r="AB70" i="18" s="1"/>
  <c r="AA66" i="18" l="1"/>
  <c r="AB66" i="18" s="1"/>
  <c r="AA69" i="18"/>
  <c r="AB69" i="18" s="1"/>
  <c r="F29" i="114"/>
  <c r="I604" i="18" l="1"/>
  <c r="J604" i="18"/>
  <c r="L604" i="18"/>
  <c r="M604" i="18"/>
  <c r="N604" i="18"/>
  <c r="Q604" i="18"/>
  <c r="R604" i="18"/>
  <c r="S604" i="18"/>
  <c r="AC604" i="18"/>
  <c r="G16" i="41" l="1"/>
  <c r="H30" i="114"/>
  <c r="H25" i="114"/>
  <c r="F26" i="114" l="1"/>
  <c r="F16" i="114" l="1"/>
  <c r="F34" i="114" s="1"/>
  <c r="H34" i="114" s="1"/>
  <c r="J34" i="114" s="1"/>
  <c r="L34" i="114" s="1"/>
  <c r="N34" i="114" s="1"/>
  <c r="P34" i="114" s="1"/>
  <c r="R34" i="114" s="1"/>
  <c r="T34" i="114" s="1"/>
  <c r="V34" i="114" s="1"/>
  <c r="X34" i="114" s="1"/>
  <c r="Z34" i="114" s="1"/>
  <c r="AB34" i="114" s="1"/>
  <c r="AD34" i="114" s="1"/>
  <c r="AF34" i="114" s="1"/>
  <c r="AH34" i="114" s="1"/>
  <c r="AJ34" i="114" s="1"/>
  <c r="AL34" i="114" s="1"/>
  <c r="AN34" i="114" s="1"/>
  <c r="AP34" i="114" s="1"/>
  <c r="AR34" i="114" s="1"/>
  <c r="AT34" i="114" s="1"/>
  <c r="AV34" i="114" s="1"/>
  <c r="AX34" i="114" s="1"/>
  <c r="AZ34" i="114" s="1"/>
  <c r="BB34" i="114" s="1"/>
  <c r="BD34" i="114" s="1"/>
  <c r="BF34" i="114" s="1"/>
  <c r="BH34" i="114" s="1"/>
  <c r="BJ34" i="114" s="1"/>
  <c r="BL34" i="114" s="1"/>
  <c r="BN34" i="114" l="1"/>
  <c r="BO34" i="114"/>
  <c r="F28" i="114"/>
  <c r="F30" i="114"/>
  <c r="F27" i="114"/>
  <c r="D15" i="114"/>
  <c r="F15" i="114" s="1"/>
  <c r="BP34" i="114" l="1"/>
  <c r="BQ34" i="114"/>
  <c r="G14" i="18"/>
  <c r="BS34" i="114" l="1"/>
  <c r="BR34" i="114"/>
  <c r="AA63" i="18"/>
  <c r="AB63" i="18" s="1"/>
  <c r="BU34" i="114" l="1"/>
  <c r="BT34" i="114"/>
  <c r="AA62" i="18"/>
  <c r="AB62" i="18" s="1"/>
  <c r="AA64" i="18"/>
  <c r="AB64" i="18" s="1"/>
  <c r="AA59" i="18"/>
  <c r="AB59" i="18" s="1"/>
  <c r="AA57" i="18"/>
  <c r="AB57" i="18" s="1"/>
  <c r="AA60" i="18"/>
  <c r="AB60" i="18" s="1"/>
  <c r="AA58" i="18"/>
  <c r="AB58" i="18" s="1"/>
  <c r="AA61" i="18"/>
  <c r="AB61" i="18" s="1"/>
  <c r="BW34" i="114" l="1"/>
  <c r="BV34" i="114"/>
  <c r="G12" i="41"/>
  <c r="BY34" i="114" l="1"/>
  <c r="BX34" i="114"/>
  <c r="X604" i="18"/>
  <c r="G19" i="41" s="1"/>
  <c r="G17" i="41" s="1"/>
  <c r="H14" i="18"/>
  <c r="W14" i="18" s="1"/>
  <c r="Z14" i="18" s="1"/>
  <c r="BZ34" i="114" l="1"/>
  <c r="CB34" i="114" s="1"/>
  <c r="CA34" i="114"/>
  <c r="AA50" i="18"/>
  <c r="AB50" i="18" s="1"/>
  <c r="AA46" i="18"/>
  <c r="AB46" i="18" s="1"/>
  <c r="AA18" i="18"/>
  <c r="AB18" i="18" s="1"/>
  <c r="AA53" i="18"/>
  <c r="AB53" i="18" s="1"/>
  <c r="AA49" i="18"/>
  <c r="AB49" i="18" s="1"/>
  <c r="AA41" i="18"/>
  <c r="AB41" i="18" s="1"/>
  <c r="AA37" i="18"/>
  <c r="AB37" i="18" s="1"/>
  <c r="AA25" i="18"/>
  <c r="AB25" i="18" s="1"/>
  <c r="AA52" i="18"/>
  <c r="AB52" i="18" s="1"/>
  <c r="AA36" i="18"/>
  <c r="AB36" i="18" s="1"/>
  <c r="AA55" i="18"/>
  <c r="AB55" i="18" s="1"/>
  <c r="AA47" i="18"/>
  <c r="AB47" i="18" s="1"/>
  <c r="AA15" i="18"/>
  <c r="AB15" i="18" s="1"/>
  <c r="CC34" i="114" l="1"/>
  <c r="CD34" i="114"/>
  <c r="Y14" i="18"/>
  <c r="AA14" i="18" s="1"/>
  <c r="AB14" i="18" s="1"/>
  <c r="W604" i="18"/>
  <c r="AA27" i="18"/>
  <c r="AB27" i="18" s="1"/>
  <c r="AA43" i="18"/>
  <c r="AB43" i="18" s="1"/>
  <c r="AA16" i="18"/>
  <c r="AB16" i="18" s="1"/>
  <c r="AA32" i="18"/>
  <c r="AB32" i="18" s="1"/>
  <c r="AA48" i="18"/>
  <c r="AB48" i="18" s="1"/>
  <c r="AA21" i="18"/>
  <c r="AB21" i="18" s="1"/>
  <c r="AA30" i="18"/>
  <c r="AB30" i="18" s="1"/>
  <c r="AA31" i="18"/>
  <c r="AB31" i="18" s="1"/>
  <c r="AA20" i="18"/>
  <c r="AB20" i="18" s="1"/>
  <c r="AA34" i="18"/>
  <c r="AB34" i="18" s="1"/>
  <c r="AA19" i="18"/>
  <c r="AB19" i="18" s="1"/>
  <c r="AA35" i="18"/>
  <c r="AB35" i="18" s="1"/>
  <c r="AA51" i="18"/>
  <c r="AB51" i="18" s="1"/>
  <c r="AA24" i="18"/>
  <c r="AB24" i="18" s="1"/>
  <c r="AA40" i="18"/>
  <c r="AB40" i="18" s="1"/>
  <c r="AA56" i="18"/>
  <c r="AB56" i="18" s="1"/>
  <c r="AA29" i="18"/>
  <c r="AB29" i="18" s="1"/>
  <c r="AA45" i="18"/>
  <c r="AB45" i="18" s="1"/>
  <c r="AA22" i="18"/>
  <c r="AB22" i="18" s="1"/>
  <c r="AA38" i="18"/>
  <c r="AB38" i="18" s="1"/>
  <c r="AA54" i="18"/>
  <c r="AB54" i="18" s="1"/>
  <c r="AA23" i="18"/>
  <c r="AB23" i="18" s="1"/>
  <c r="AA39" i="18"/>
  <c r="AB39" i="18" s="1"/>
  <c r="AA28" i="18"/>
  <c r="AB28" i="18" s="1"/>
  <c r="AA44" i="18"/>
  <c r="AB44" i="18" s="1"/>
  <c r="AA17" i="18"/>
  <c r="AB17" i="18" s="1"/>
  <c r="AA33" i="18"/>
  <c r="AB33" i="18" s="1"/>
  <c r="AA26" i="18"/>
  <c r="AB26" i="18" s="1"/>
  <c r="AA42" i="18"/>
  <c r="AB42" i="18" s="1"/>
  <c r="CF34" i="114" l="1"/>
  <c r="CE34" i="114"/>
  <c r="CG34" i="114" s="1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I34" i="114" l="1"/>
  <c r="CH34" i="114"/>
  <c r="P604" i="18"/>
  <c r="CK34" i="114" l="1"/>
  <c r="CJ34" i="114"/>
  <c r="CL34" i="114"/>
  <c r="K604" i="18"/>
  <c r="CM34" i="114" l="1"/>
  <c r="CO34" i="114" s="1"/>
  <c r="CN34" i="114"/>
  <c r="O604" i="18"/>
  <c r="CP34" i="114" l="1"/>
  <c r="CQ34" i="114"/>
  <c r="Z604" i="18"/>
  <c r="G23" i="41" s="1"/>
  <c r="CR34" i="114" l="1"/>
  <c r="CT34" i="114" s="1"/>
  <c r="CS34" i="114"/>
  <c r="BI12" i="17"/>
  <c r="CU34" i="114" l="1"/>
  <c r="CV34" i="114"/>
  <c r="F156" i="55"/>
  <c r="E156" i="55"/>
  <c r="D156" i="55"/>
  <c r="C156" i="55"/>
  <c r="H155" i="55"/>
  <c r="I155" i="55" s="1"/>
  <c r="G155" i="55"/>
  <c r="H154" i="55"/>
  <c r="I154" i="55" s="1"/>
  <c r="G154" i="55"/>
  <c r="H153" i="55"/>
  <c r="I153" i="55" s="1"/>
  <c r="G153" i="55"/>
  <c r="H152" i="55"/>
  <c r="I152" i="55" s="1"/>
  <c r="G152" i="55"/>
  <c r="H151" i="55"/>
  <c r="I151" i="55" s="1"/>
  <c r="G151" i="55"/>
  <c r="H150" i="55"/>
  <c r="I150" i="55" s="1"/>
  <c r="G150" i="55"/>
  <c r="H149" i="55"/>
  <c r="I149" i="55" s="1"/>
  <c r="G149" i="55"/>
  <c r="H148" i="55"/>
  <c r="I148" i="55" s="1"/>
  <c r="G148" i="55"/>
  <c r="H147" i="55"/>
  <c r="I147" i="55" s="1"/>
  <c r="G147" i="55"/>
  <c r="H146" i="55"/>
  <c r="I146" i="55" s="1"/>
  <c r="G146" i="55"/>
  <c r="H145" i="55"/>
  <c r="I145" i="55" s="1"/>
  <c r="G145" i="55"/>
  <c r="H144" i="55"/>
  <c r="I144" i="55" s="1"/>
  <c r="G144" i="55"/>
  <c r="H143" i="55"/>
  <c r="I143" i="55" s="1"/>
  <c r="G143" i="55"/>
  <c r="H142" i="55"/>
  <c r="I142" i="55" s="1"/>
  <c r="G142" i="55"/>
  <c r="H141" i="55"/>
  <c r="I141" i="55" s="1"/>
  <c r="G141" i="55"/>
  <c r="H140" i="55"/>
  <c r="I140" i="55" s="1"/>
  <c r="G140" i="55"/>
  <c r="H139" i="55"/>
  <c r="I139" i="55" s="1"/>
  <c r="G139" i="55"/>
  <c r="H138" i="55"/>
  <c r="I138" i="55" s="1"/>
  <c r="G138" i="55"/>
  <c r="H137" i="55"/>
  <c r="I137" i="55" s="1"/>
  <c r="G137" i="55"/>
  <c r="H136" i="55"/>
  <c r="I136" i="55" s="1"/>
  <c r="G136" i="55"/>
  <c r="H135" i="55"/>
  <c r="I135" i="55" s="1"/>
  <c r="G135" i="55"/>
  <c r="H134" i="55"/>
  <c r="I134" i="55" s="1"/>
  <c r="G134" i="55"/>
  <c r="H133" i="55"/>
  <c r="I133" i="55" s="1"/>
  <c r="G133" i="55"/>
  <c r="H132" i="55"/>
  <c r="I132" i="55" s="1"/>
  <c r="G132" i="55"/>
  <c r="H131" i="55"/>
  <c r="I131" i="55" s="1"/>
  <c r="G131" i="55"/>
  <c r="H130" i="55"/>
  <c r="I130" i="55" s="1"/>
  <c r="G130" i="55"/>
  <c r="H129" i="55"/>
  <c r="I129" i="55" s="1"/>
  <c r="G129" i="55"/>
  <c r="H128" i="55"/>
  <c r="I128" i="55" s="1"/>
  <c r="G128" i="55"/>
  <c r="H127" i="55"/>
  <c r="I127" i="55" s="1"/>
  <c r="G127" i="55"/>
  <c r="H126" i="55"/>
  <c r="I126" i="55" s="1"/>
  <c r="G126" i="55"/>
  <c r="H125" i="55"/>
  <c r="I125" i="55" s="1"/>
  <c r="G125" i="55"/>
  <c r="H124" i="55"/>
  <c r="I124" i="55" s="1"/>
  <c r="G124" i="55"/>
  <c r="H123" i="55"/>
  <c r="I123" i="55" s="1"/>
  <c r="G123" i="55"/>
  <c r="I122" i="55"/>
  <c r="H122" i="55"/>
  <c r="G122" i="55"/>
  <c r="H121" i="55"/>
  <c r="I121" i="55" s="1"/>
  <c r="G121" i="55"/>
  <c r="H120" i="55"/>
  <c r="I120" i="55" s="1"/>
  <c r="G120" i="55"/>
  <c r="H119" i="55"/>
  <c r="I119" i="55" s="1"/>
  <c r="G119" i="55"/>
  <c r="H118" i="55"/>
  <c r="I118" i="55" s="1"/>
  <c r="G118" i="55"/>
  <c r="H117" i="55"/>
  <c r="I117" i="55" s="1"/>
  <c r="G117" i="55"/>
  <c r="H116" i="55"/>
  <c r="I116" i="55" s="1"/>
  <c r="G116" i="55"/>
  <c r="H115" i="55"/>
  <c r="I115" i="55" s="1"/>
  <c r="G115" i="55"/>
  <c r="H114" i="55"/>
  <c r="I114" i="55" s="1"/>
  <c r="G114" i="55"/>
  <c r="H113" i="55"/>
  <c r="I113" i="55" s="1"/>
  <c r="G113" i="55"/>
  <c r="H112" i="55"/>
  <c r="I112" i="55" s="1"/>
  <c r="G112" i="55"/>
  <c r="H111" i="55"/>
  <c r="I111" i="55" s="1"/>
  <c r="G111" i="55"/>
  <c r="H110" i="55"/>
  <c r="I110" i="55" s="1"/>
  <c r="G110" i="55"/>
  <c r="H109" i="55"/>
  <c r="I109" i="55" s="1"/>
  <c r="G109" i="55"/>
  <c r="H108" i="55"/>
  <c r="I108" i="55" s="1"/>
  <c r="G108" i="55"/>
  <c r="H107" i="55"/>
  <c r="I107" i="55" s="1"/>
  <c r="G107" i="55"/>
  <c r="H106" i="55"/>
  <c r="I106" i="55" s="1"/>
  <c r="G106" i="55"/>
  <c r="H105" i="55"/>
  <c r="I105" i="55" s="1"/>
  <c r="G105" i="55"/>
  <c r="H104" i="55"/>
  <c r="I104" i="55" s="1"/>
  <c r="G104" i="55"/>
  <c r="H103" i="55"/>
  <c r="I103" i="55" s="1"/>
  <c r="G103" i="55"/>
  <c r="H102" i="55"/>
  <c r="I102" i="55" s="1"/>
  <c r="G102" i="55"/>
  <c r="H101" i="55"/>
  <c r="I101" i="55" s="1"/>
  <c r="G101" i="55"/>
  <c r="H100" i="55"/>
  <c r="I100" i="55" s="1"/>
  <c r="G100" i="55"/>
  <c r="H99" i="55"/>
  <c r="I99" i="55" s="1"/>
  <c r="G99" i="55"/>
  <c r="H98" i="55"/>
  <c r="I98" i="55" s="1"/>
  <c r="G98" i="55"/>
  <c r="H97" i="55"/>
  <c r="I97" i="55" s="1"/>
  <c r="G97" i="55"/>
  <c r="H96" i="55"/>
  <c r="I96" i="55" s="1"/>
  <c r="G96" i="55"/>
  <c r="H95" i="55"/>
  <c r="I95" i="55" s="1"/>
  <c r="G95" i="55"/>
  <c r="H94" i="55"/>
  <c r="I94" i="55" s="1"/>
  <c r="G94" i="55"/>
  <c r="H93" i="55"/>
  <c r="I93" i="55" s="1"/>
  <c r="G93" i="55"/>
  <c r="H92" i="55"/>
  <c r="I92" i="55" s="1"/>
  <c r="G92" i="55"/>
  <c r="H91" i="55"/>
  <c r="I91" i="55" s="1"/>
  <c r="G91" i="55"/>
  <c r="I90" i="55"/>
  <c r="H90" i="55"/>
  <c r="G90" i="55"/>
  <c r="H89" i="55"/>
  <c r="I89" i="55" s="1"/>
  <c r="G89" i="55"/>
  <c r="H88" i="55"/>
  <c r="I88" i="55" s="1"/>
  <c r="G88" i="55"/>
  <c r="L87" i="55"/>
  <c r="I87" i="55"/>
  <c r="H87" i="55"/>
  <c r="G87" i="55"/>
  <c r="L86" i="55"/>
  <c r="H86" i="55"/>
  <c r="I86" i="55" s="1"/>
  <c r="G86" i="55"/>
  <c r="L85" i="55"/>
  <c r="I85" i="55"/>
  <c r="H85" i="55"/>
  <c r="G85" i="55"/>
  <c r="L84" i="55"/>
  <c r="H84" i="55"/>
  <c r="I84" i="55" s="1"/>
  <c r="G84" i="55"/>
  <c r="L83" i="55"/>
  <c r="H83" i="55"/>
  <c r="I83" i="55" s="1"/>
  <c r="G83" i="55"/>
  <c r="L82" i="55"/>
  <c r="H82" i="55"/>
  <c r="I82" i="55" s="1"/>
  <c r="G82" i="55"/>
  <c r="L81" i="55"/>
  <c r="H81" i="55"/>
  <c r="I81" i="55" s="1"/>
  <c r="G81" i="55"/>
  <c r="L80" i="55"/>
  <c r="H80" i="55"/>
  <c r="I80" i="55" s="1"/>
  <c r="G80" i="55"/>
  <c r="L79" i="55"/>
  <c r="H79" i="55"/>
  <c r="I79" i="55" s="1"/>
  <c r="G79" i="55"/>
  <c r="L78" i="55"/>
  <c r="H78" i="55"/>
  <c r="I78" i="55" s="1"/>
  <c r="G78" i="55"/>
  <c r="L77" i="55"/>
  <c r="H77" i="55"/>
  <c r="I77" i="55" s="1"/>
  <c r="G77" i="55"/>
  <c r="L76" i="55"/>
  <c r="H76" i="55"/>
  <c r="I76" i="55" s="1"/>
  <c r="G76" i="55"/>
  <c r="L75" i="55"/>
  <c r="H75" i="55"/>
  <c r="I75" i="55" s="1"/>
  <c r="G75" i="55"/>
  <c r="L74" i="55"/>
  <c r="H74" i="55"/>
  <c r="I74" i="55" s="1"/>
  <c r="G74" i="55"/>
  <c r="L73" i="55"/>
  <c r="H73" i="55"/>
  <c r="I73" i="55" s="1"/>
  <c r="G73" i="55"/>
  <c r="L72" i="55"/>
  <c r="H72" i="55"/>
  <c r="I72" i="55" s="1"/>
  <c r="G72" i="55"/>
  <c r="L71" i="55"/>
  <c r="H71" i="55"/>
  <c r="I71" i="55" s="1"/>
  <c r="G71" i="55"/>
  <c r="H70" i="55"/>
  <c r="I70" i="55" s="1"/>
  <c r="H69" i="55"/>
  <c r="I69" i="55" s="1"/>
  <c r="H68" i="55"/>
  <c r="I68" i="55" s="1"/>
  <c r="H67" i="55"/>
  <c r="I67" i="55" s="1"/>
  <c r="H66" i="55"/>
  <c r="I66" i="55" s="1"/>
  <c r="H65" i="55"/>
  <c r="I65" i="55" s="1"/>
  <c r="H64" i="55"/>
  <c r="I64" i="55" s="1"/>
  <c r="H63" i="55"/>
  <c r="I63" i="55" s="1"/>
  <c r="H62" i="55"/>
  <c r="I62" i="55" s="1"/>
  <c r="G62" i="55"/>
  <c r="L61" i="55"/>
  <c r="H61" i="55"/>
  <c r="I61" i="55" s="1"/>
  <c r="G61" i="55"/>
  <c r="L60" i="55"/>
  <c r="H60" i="55"/>
  <c r="I60" i="55" s="1"/>
  <c r="G60" i="55"/>
  <c r="L59" i="55"/>
  <c r="H59" i="55"/>
  <c r="I59" i="55" s="1"/>
  <c r="G59" i="55"/>
  <c r="L58" i="55"/>
  <c r="H58" i="55"/>
  <c r="I58" i="55" s="1"/>
  <c r="G58" i="55"/>
  <c r="L57" i="55"/>
  <c r="H57" i="55"/>
  <c r="I57" i="55" s="1"/>
  <c r="G57" i="55"/>
  <c r="L56" i="55"/>
  <c r="H56" i="55"/>
  <c r="I56" i="55" s="1"/>
  <c r="G56" i="55"/>
  <c r="L55" i="55"/>
  <c r="H55" i="55"/>
  <c r="I55" i="55" s="1"/>
  <c r="G55" i="55"/>
  <c r="L54" i="55"/>
  <c r="H54" i="55"/>
  <c r="I54" i="55" s="1"/>
  <c r="G54" i="55"/>
  <c r="L53" i="55"/>
  <c r="H53" i="55"/>
  <c r="I53" i="55" s="1"/>
  <c r="G53" i="55"/>
  <c r="L52" i="55"/>
  <c r="H52" i="55"/>
  <c r="I52" i="55" s="1"/>
  <c r="G52" i="55"/>
  <c r="L51" i="55"/>
  <c r="H51" i="55"/>
  <c r="I51" i="55" s="1"/>
  <c r="G51" i="55"/>
  <c r="L50" i="55"/>
  <c r="H50" i="55"/>
  <c r="I50" i="55" s="1"/>
  <c r="G50" i="55"/>
  <c r="L49" i="55"/>
  <c r="H49" i="55"/>
  <c r="I49" i="55" s="1"/>
  <c r="G49" i="55"/>
  <c r="L48" i="55"/>
  <c r="H48" i="55"/>
  <c r="I48" i="55" s="1"/>
  <c r="G48" i="55"/>
  <c r="L47" i="55"/>
  <c r="H47" i="55"/>
  <c r="I47" i="55" s="1"/>
  <c r="G47" i="55"/>
  <c r="L46" i="55"/>
  <c r="H46" i="55"/>
  <c r="I46" i="55" s="1"/>
  <c r="G46" i="55"/>
  <c r="L45" i="55"/>
  <c r="H45" i="55"/>
  <c r="I45" i="55" s="1"/>
  <c r="G45" i="55"/>
  <c r="L44" i="55"/>
  <c r="H44" i="55"/>
  <c r="I44" i="55" s="1"/>
  <c r="G44" i="55"/>
  <c r="L43" i="55"/>
  <c r="H43" i="55"/>
  <c r="I43" i="55" s="1"/>
  <c r="G43" i="55"/>
  <c r="L42" i="55"/>
  <c r="H42" i="55"/>
  <c r="I42" i="55" s="1"/>
  <c r="G42" i="55"/>
  <c r="L41" i="55"/>
  <c r="H41" i="55"/>
  <c r="I41" i="55" s="1"/>
  <c r="G41" i="55"/>
  <c r="L40" i="55"/>
  <c r="H40" i="55"/>
  <c r="I40" i="55" s="1"/>
  <c r="G40" i="55"/>
  <c r="L39" i="55"/>
  <c r="H39" i="55"/>
  <c r="I39" i="55" s="1"/>
  <c r="G39" i="55"/>
  <c r="L38" i="55"/>
  <c r="H38" i="55"/>
  <c r="I38" i="55" s="1"/>
  <c r="G38" i="55"/>
  <c r="H37" i="55"/>
  <c r="I37" i="55" s="1"/>
  <c r="G37" i="55"/>
  <c r="L36" i="55"/>
  <c r="H36" i="55"/>
  <c r="I36" i="55" s="1"/>
  <c r="G36" i="55"/>
  <c r="L35" i="55"/>
  <c r="H35" i="55"/>
  <c r="I35" i="55" s="1"/>
  <c r="G35" i="55"/>
  <c r="L34" i="55"/>
  <c r="H34" i="55"/>
  <c r="I34" i="55" s="1"/>
  <c r="G34" i="55"/>
  <c r="L33" i="55"/>
  <c r="H33" i="55"/>
  <c r="I33" i="55" s="1"/>
  <c r="G33" i="55"/>
  <c r="L32" i="55"/>
  <c r="H32" i="55"/>
  <c r="I32" i="55" s="1"/>
  <c r="G32" i="55"/>
  <c r="L31" i="55"/>
  <c r="H31" i="55"/>
  <c r="I31" i="55" s="1"/>
  <c r="G31" i="55"/>
  <c r="L30" i="55"/>
  <c r="H30" i="55"/>
  <c r="I30" i="55" s="1"/>
  <c r="G30" i="55"/>
  <c r="L29" i="55"/>
  <c r="H29" i="55"/>
  <c r="I29" i="55" s="1"/>
  <c r="G29" i="55"/>
  <c r="L28" i="55"/>
  <c r="H28" i="55"/>
  <c r="I28" i="55" s="1"/>
  <c r="G28" i="55"/>
  <c r="L27" i="55"/>
  <c r="H27" i="55"/>
  <c r="I27" i="55" s="1"/>
  <c r="G27" i="55"/>
  <c r="L26" i="55"/>
  <c r="H26" i="55"/>
  <c r="I26" i="55" s="1"/>
  <c r="G26" i="55"/>
  <c r="L25" i="55"/>
  <c r="H25" i="55"/>
  <c r="I25" i="55" s="1"/>
  <c r="G25" i="55"/>
  <c r="L24" i="55"/>
  <c r="H24" i="55"/>
  <c r="I24" i="55" s="1"/>
  <c r="G24" i="55"/>
  <c r="L23" i="55"/>
  <c r="H23" i="55"/>
  <c r="I23" i="55" s="1"/>
  <c r="G23" i="55"/>
  <c r="L22" i="55"/>
  <c r="H22" i="55"/>
  <c r="I22" i="55" s="1"/>
  <c r="G22" i="55"/>
  <c r="L21" i="55"/>
  <c r="H21" i="55"/>
  <c r="I21" i="55" s="1"/>
  <c r="G21" i="55"/>
  <c r="L20" i="55"/>
  <c r="H20" i="55"/>
  <c r="I20" i="55" s="1"/>
  <c r="G20" i="55"/>
  <c r="L19" i="55"/>
  <c r="H19" i="55"/>
  <c r="I19" i="55" s="1"/>
  <c r="G19" i="55"/>
  <c r="L18" i="55"/>
  <c r="H18" i="55"/>
  <c r="I18" i="55" s="1"/>
  <c r="G18" i="55"/>
  <c r="L17" i="55"/>
  <c r="H17" i="55"/>
  <c r="I17" i="55" s="1"/>
  <c r="G17" i="55"/>
  <c r="L16" i="55"/>
  <c r="H16" i="55"/>
  <c r="I16" i="55" s="1"/>
  <c r="G16" i="55"/>
  <c r="L15" i="55"/>
  <c r="H15" i="55"/>
  <c r="I15" i="55" s="1"/>
  <c r="G15" i="55"/>
  <c r="L14" i="55"/>
  <c r="H14" i="55"/>
  <c r="I14" i="55" s="1"/>
  <c r="G14" i="55"/>
  <c r="L13" i="55"/>
  <c r="H13" i="55"/>
  <c r="I13" i="55" s="1"/>
  <c r="G13" i="55"/>
  <c r="L12" i="55"/>
  <c r="H12" i="55"/>
  <c r="I12" i="55" s="1"/>
  <c r="G12" i="55"/>
  <c r="L11" i="55"/>
  <c r="H11" i="55"/>
  <c r="I11" i="55" s="1"/>
  <c r="G11" i="55"/>
  <c r="L10" i="55"/>
  <c r="H10" i="55"/>
  <c r="I10" i="55" s="1"/>
  <c r="G10" i="55"/>
  <c r="L9" i="55"/>
  <c r="H9" i="55"/>
  <c r="I9" i="55" s="1"/>
  <c r="G9" i="55"/>
  <c r="L8" i="55"/>
  <c r="H8" i="55"/>
  <c r="I8" i="55" s="1"/>
  <c r="G8" i="55"/>
  <c r="L7" i="55"/>
  <c r="H7" i="55"/>
  <c r="I7" i="55" s="1"/>
  <c r="G7" i="55"/>
  <c r="L6" i="55"/>
  <c r="H6" i="55"/>
  <c r="I6" i="55" s="1"/>
  <c r="G6" i="55"/>
  <c r="G160" i="54"/>
  <c r="F160" i="54"/>
  <c r="B159" i="54"/>
  <c r="B155" i="55" s="1"/>
  <c r="A159" i="54"/>
  <c r="A155" i="55" s="1"/>
  <c r="B158" i="54"/>
  <c r="B154" i="55" s="1"/>
  <c r="A158" i="54"/>
  <c r="A154" i="55" s="1"/>
  <c r="B157" i="54"/>
  <c r="B153" i="55" s="1"/>
  <c r="A157" i="54"/>
  <c r="A153" i="55" s="1"/>
  <c r="B156" i="54"/>
  <c r="B152" i="55" s="1"/>
  <c r="A156" i="54"/>
  <c r="A152" i="55" s="1"/>
  <c r="B155" i="54"/>
  <c r="B151" i="55" s="1"/>
  <c r="A155" i="54"/>
  <c r="A151" i="55" s="1"/>
  <c r="B154" i="54"/>
  <c r="B150" i="55" s="1"/>
  <c r="A154" i="54"/>
  <c r="A150" i="55" s="1"/>
  <c r="B153" i="54"/>
  <c r="B149" i="55" s="1"/>
  <c r="A153" i="54"/>
  <c r="A149" i="55" s="1"/>
  <c r="B152" i="54"/>
  <c r="B148" i="55" s="1"/>
  <c r="A152" i="54"/>
  <c r="A148" i="55" s="1"/>
  <c r="B151" i="54"/>
  <c r="B147" i="55" s="1"/>
  <c r="A151" i="54"/>
  <c r="A147" i="55" s="1"/>
  <c r="B150" i="54"/>
  <c r="B146" i="55" s="1"/>
  <c r="A150" i="54"/>
  <c r="A146" i="55" s="1"/>
  <c r="B149" i="54"/>
  <c r="B145" i="55" s="1"/>
  <c r="A149" i="54"/>
  <c r="A145" i="55" s="1"/>
  <c r="B148" i="54"/>
  <c r="B144" i="55" s="1"/>
  <c r="A148" i="54"/>
  <c r="A144" i="55" s="1"/>
  <c r="B147" i="54"/>
  <c r="B143" i="55" s="1"/>
  <c r="A147" i="54"/>
  <c r="A143" i="55" s="1"/>
  <c r="B146" i="54"/>
  <c r="B142" i="55" s="1"/>
  <c r="A146" i="54"/>
  <c r="A142" i="55" s="1"/>
  <c r="B145" i="54"/>
  <c r="B141" i="55" s="1"/>
  <c r="A145" i="54"/>
  <c r="A141" i="55" s="1"/>
  <c r="B144" i="54"/>
  <c r="B140" i="55" s="1"/>
  <c r="A144" i="54"/>
  <c r="A140" i="55" s="1"/>
  <c r="B143" i="54"/>
  <c r="B139" i="55" s="1"/>
  <c r="A143" i="54"/>
  <c r="A139" i="55" s="1"/>
  <c r="B142" i="54"/>
  <c r="B138" i="55" s="1"/>
  <c r="A142" i="54"/>
  <c r="A138" i="55" s="1"/>
  <c r="B141" i="54"/>
  <c r="B137" i="55" s="1"/>
  <c r="A141" i="54"/>
  <c r="A137" i="55" s="1"/>
  <c r="B140" i="54"/>
  <c r="B136" i="55" s="1"/>
  <c r="A140" i="54"/>
  <c r="A136" i="55" s="1"/>
  <c r="B139" i="54"/>
  <c r="B135" i="55" s="1"/>
  <c r="A139" i="54"/>
  <c r="A135" i="55" s="1"/>
  <c r="B138" i="54"/>
  <c r="B134" i="55" s="1"/>
  <c r="A138" i="54"/>
  <c r="A134" i="55" s="1"/>
  <c r="B137" i="54"/>
  <c r="B133" i="55" s="1"/>
  <c r="A137" i="54"/>
  <c r="A133" i="55" s="1"/>
  <c r="B136" i="54"/>
  <c r="B132" i="55" s="1"/>
  <c r="A136" i="54"/>
  <c r="A132" i="55" s="1"/>
  <c r="B135" i="54"/>
  <c r="B131" i="55" s="1"/>
  <c r="A135" i="54"/>
  <c r="A131" i="55" s="1"/>
  <c r="B134" i="54"/>
  <c r="B130" i="55" s="1"/>
  <c r="A134" i="54"/>
  <c r="A130" i="55" s="1"/>
  <c r="B133" i="54"/>
  <c r="B129" i="55" s="1"/>
  <c r="A133" i="54"/>
  <c r="A129" i="55" s="1"/>
  <c r="B132" i="54"/>
  <c r="B128" i="55" s="1"/>
  <c r="A132" i="54"/>
  <c r="A128" i="55" s="1"/>
  <c r="B131" i="54"/>
  <c r="B127" i="55" s="1"/>
  <c r="A131" i="54"/>
  <c r="A127" i="55" s="1"/>
  <c r="B130" i="54"/>
  <c r="B126" i="55" s="1"/>
  <c r="A130" i="54"/>
  <c r="A126" i="55" s="1"/>
  <c r="B129" i="54"/>
  <c r="B125" i="55" s="1"/>
  <c r="A129" i="54"/>
  <c r="A125" i="55" s="1"/>
  <c r="B128" i="54"/>
  <c r="B124" i="55" s="1"/>
  <c r="A128" i="54"/>
  <c r="A124" i="55" s="1"/>
  <c r="B127" i="54"/>
  <c r="B123" i="55" s="1"/>
  <c r="A127" i="54"/>
  <c r="A123" i="55" s="1"/>
  <c r="B126" i="54"/>
  <c r="B122" i="55" s="1"/>
  <c r="A126" i="54"/>
  <c r="A122" i="55" s="1"/>
  <c r="B125" i="54"/>
  <c r="B121" i="55" s="1"/>
  <c r="A125" i="54"/>
  <c r="A121" i="55" s="1"/>
  <c r="B124" i="54"/>
  <c r="B120" i="55" s="1"/>
  <c r="A124" i="54"/>
  <c r="A120" i="55" s="1"/>
  <c r="B123" i="54"/>
  <c r="B119" i="55" s="1"/>
  <c r="A123" i="54"/>
  <c r="A119" i="55" s="1"/>
  <c r="B122" i="54"/>
  <c r="B118" i="55" s="1"/>
  <c r="A122" i="54"/>
  <c r="A118" i="55" s="1"/>
  <c r="B121" i="54"/>
  <c r="B117" i="55" s="1"/>
  <c r="A121" i="54"/>
  <c r="A117" i="55" s="1"/>
  <c r="B120" i="54"/>
  <c r="B116" i="55" s="1"/>
  <c r="A120" i="54"/>
  <c r="A116" i="55" s="1"/>
  <c r="B119" i="54"/>
  <c r="B115" i="55" s="1"/>
  <c r="A119" i="54"/>
  <c r="A115" i="55" s="1"/>
  <c r="B118" i="54"/>
  <c r="B114" i="55" s="1"/>
  <c r="A118" i="54"/>
  <c r="A114" i="55" s="1"/>
  <c r="B117" i="54"/>
  <c r="B113" i="55" s="1"/>
  <c r="A117" i="54"/>
  <c r="A113" i="55" s="1"/>
  <c r="B116" i="54"/>
  <c r="B112" i="55" s="1"/>
  <c r="A116" i="54"/>
  <c r="A112" i="55" s="1"/>
  <c r="B115" i="54"/>
  <c r="B111" i="55" s="1"/>
  <c r="A115" i="54"/>
  <c r="A111" i="55" s="1"/>
  <c r="B114" i="54"/>
  <c r="B110" i="55" s="1"/>
  <c r="A114" i="54"/>
  <c r="A110" i="55" s="1"/>
  <c r="B113" i="54"/>
  <c r="B109" i="55" s="1"/>
  <c r="A113" i="54"/>
  <c r="A109" i="55" s="1"/>
  <c r="B112" i="54"/>
  <c r="B108" i="55" s="1"/>
  <c r="A112" i="54"/>
  <c r="A108" i="55" s="1"/>
  <c r="B111" i="54"/>
  <c r="B107" i="55" s="1"/>
  <c r="A111" i="54"/>
  <c r="A107" i="55" s="1"/>
  <c r="B110" i="54"/>
  <c r="B106" i="55" s="1"/>
  <c r="A110" i="54"/>
  <c r="A106" i="55" s="1"/>
  <c r="B109" i="54"/>
  <c r="B105" i="55" s="1"/>
  <c r="A109" i="54"/>
  <c r="A105" i="55" s="1"/>
  <c r="B108" i="54"/>
  <c r="B104" i="55" s="1"/>
  <c r="A108" i="54"/>
  <c r="A104" i="55" s="1"/>
  <c r="B107" i="54"/>
  <c r="B103" i="55" s="1"/>
  <c r="A107" i="54"/>
  <c r="A103" i="55" s="1"/>
  <c r="B106" i="54"/>
  <c r="B102" i="55" s="1"/>
  <c r="A106" i="54"/>
  <c r="A102" i="55" s="1"/>
  <c r="B105" i="54"/>
  <c r="B101" i="55" s="1"/>
  <c r="A105" i="54"/>
  <c r="A101" i="55" s="1"/>
  <c r="B104" i="54"/>
  <c r="B100" i="55" s="1"/>
  <c r="A104" i="54"/>
  <c r="A100" i="55" s="1"/>
  <c r="B103" i="54"/>
  <c r="B99" i="55" s="1"/>
  <c r="A103" i="54"/>
  <c r="A99" i="55" s="1"/>
  <c r="B102" i="54"/>
  <c r="B98" i="55" s="1"/>
  <c r="A102" i="54"/>
  <c r="A98" i="55" s="1"/>
  <c r="B101" i="54"/>
  <c r="B97" i="55" s="1"/>
  <c r="A101" i="54"/>
  <c r="A97" i="55" s="1"/>
  <c r="B100" i="54"/>
  <c r="B96" i="55" s="1"/>
  <c r="A100" i="54"/>
  <c r="A96" i="55" s="1"/>
  <c r="B99" i="54"/>
  <c r="B95" i="55" s="1"/>
  <c r="A99" i="54"/>
  <c r="A95" i="55" s="1"/>
  <c r="B98" i="54"/>
  <c r="B94" i="55" s="1"/>
  <c r="A98" i="54"/>
  <c r="A94" i="55" s="1"/>
  <c r="B97" i="54"/>
  <c r="B93" i="55" s="1"/>
  <c r="A97" i="54"/>
  <c r="A93" i="55" s="1"/>
  <c r="K96" i="54"/>
  <c r="B96" i="54"/>
  <c r="B92" i="55" s="1"/>
  <c r="A96" i="54"/>
  <c r="A92" i="55" s="1"/>
  <c r="B95" i="54"/>
  <c r="B91" i="55" s="1"/>
  <c r="A95" i="54"/>
  <c r="A91" i="55" s="1"/>
  <c r="B94" i="54"/>
  <c r="B90" i="55" s="1"/>
  <c r="A94" i="54"/>
  <c r="A90" i="55" s="1"/>
  <c r="B93" i="54"/>
  <c r="B89" i="55" s="1"/>
  <c r="A93" i="54"/>
  <c r="A89" i="55" s="1"/>
  <c r="B92" i="54"/>
  <c r="B88" i="55" s="1"/>
  <c r="A92" i="54"/>
  <c r="A88" i="55" s="1"/>
  <c r="B91" i="54"/>
  <c r="B87" i="55" s="1"/>
  <c r="A91" i="54"/>
  <c r="A87" i="55" s="1"/>
  <c r="B90" i="54"/>
  <c r="B86" i="55" s="1"/>
  <c r="A90" i="54"/>
  <c r="A86" i="55" s="1"/>
  <c r="B89" i="54"/>
  <c r="B85" i="55" s="1"/>
  <c r="A89" i="54"/>
  <c r="A85" i="55" s="1"/>
  <c r="K88" i="54"/>
  <c r="B88" i="54"/>
  <c r="B84" i="55" s="1"/>
  <c r="A88" i="54"/>
  <c r="A84" i="55" s="1"/>
  <c r="B87" i="54"/>
  <c r="B83" i="55" s="1"/>
  <c r="A87" i="54"/>
  <c r="A83" i="55" s="1"/>
  <c r="B86" i="54"/>
  <c r="B82" i="55" s="1"/>
  <c r="A86" i="54"/>
  <c r="A82" i="55" s="1"/>
  <c r="B85" i="54"/>
  <c r="B81" i="55" s="1"/>
  <c r="A85" i="54"/>
  <c r="A81" i="55" s="1"/>
  <c r="B84" i="54"/>
  <c r="B80" i="55" s="1"/>
  <c r="A84" i="54"/>
  <c r="A80" i="55" s="1"/>
  <c r="B83" i="54"/>
  <c r="B79" i="55" s="1"/>
  <c r="A83" i="54"/>
  <c r="A79" i="55" s="1"/>
  <c r="B82" i="54"/>
  <c r="B78" i="55" s="1"/>
  <c r="A82" i="54"/>
  <c r="A78" i="55" s="1"/>
  <c r="B81" i="54"/>
  <c r="B77" i="55" s="1"/>
  <c r="A81" i="54"/>
  <c r="A77" i="55" s="1"/>
  <c r="B80" i="54"/>
  <c r="B76" i="55" s="1"/>
  <c r="A80" i="54"/>
  <c r="A76" i="55" s="1"/>
  <c r="B79" i="54"/>
  <c r="B75" i="55" s="1"/>
  <c r="A79" i="54"/>
  <c r="A75" i="55" s="1"/>
  <c r="B78" i="54"/>
  <c r="B74" i="55" s="1"/>
  <c r="A78" i="54"/>
  <c r="A74" i="55" s="1"/>
  <c r="B77" i="54"/>
  <c r="B73" i="55" s="1"/>
  <c r="A77" i="54"/>
  <c r="A73" i="55" s="1"/>
  <c r="B76" i="54"/>
  <c r="B72" i="55" s="1"/>
  <c r="A76" i="54"/>
  <c r="A72" i="55" s="1"/>
  <c r="B75" i="54"/>
  <c r="B71" i="55" s="1"/>
  <c r="A75" i="54"/>
  <c r="A71" i="55" s="1"/>
  <c r="B74" i="54"/>
  <c r="B70" i="55" s="1"/>
  <c r="A74" i="54"/>
  <c r="A70" i="55" s="1"/>
  <c r="B73" i="54"/>
  <c r="B69" i="55" s="1"/>
  <c r="A73" i="54"/>
  <c r="A69" i="55" s="1"/>
  <c r="B72" i="54"/>
  <c r="B68" i="55" s="1"/>
  <c r="A72" i="54"/>
  <c r="A68" i="55" s="1"/>
  <c r="B71" i="54"/>
  <c r="B67" i="55" s="1"/>
  <c r="A71" i="54"/>
  <c r="A67" i="55" s="1"/>
  <c r="B70" i="54"/>
  <c r="B66" i="55" s="1"/>
  <c r="A70" i="54"/>
  <c r="A66" i="55" s="1"/>
  <c r="B69" i="54"/>
  <c r="B65" i="55" s="1"/>
  <c r="A69" i="54"/>
  <c r="A65" i="55" s="1"/>
  <c r="B68" i="54"/>
  <c r="B64" i="55" s="1"/>
  <c r="A68" i="54"/>
  <c r="A64" i="55" s="1"/>
  <c r="B67" i="54"/>
  <c r="B63" i="55" s="1"/>
  <c r="A67" i="54"/>
  <c r="A63" i="55" s="1"/>
  <c r="B66" i="54"/>
  <c r="B62" i="55" s="1"/>
  <c r="A66" i="54"/>
  <c r="A62" i="55" s="1"/>
  <c r="B65" i="54"/>
  <c r="B61" i="55" s="1"/>
  <c r="A65" i="54"/>
  <c r="A61" i="55" s="1"/>
  <c r="B64" i="54"/>
  <c r="B60" i="55" s="1"/>
  <c r="A64" i="54"/>
  <c r="A60" i="55" s="1"/>
  <c r="K63" i="54"/>
  <c r="B63" i="54"/>
  <c r="B59" i="55" s="1"/>
  <c r="A63" i="54"/>
  <c r="A59" i="55" s="1"/>
  <c r="B62" i="54"/>
  <c r="B58" i="55" s="1"/>
  <c r="A62" i="54"/>
  <c r="A58" i="55" s="1"/>
  <c r="B61" i="54"/>
  <c r="B57" i="55" s="1"/>
  <c r="A61" i="54"/>
  <c r="A57" i="55" s="1"/>
  <c r="B60" i="54"/>
  <c r="B56" i="55" s="1"/>
  <c r="A60" i="54"/>
  <c r="A56" i="55" s="1"/>
  <c r="K59" i="54"/>
  <c r="B59" i="54"/>
  <c r="B55" i="55" s="1"/>
  <c r="A59" i="54"/>
  <c r="A55" i="55" s="1"/>
  <c r="B58" i="54"/>
  <c r="B54" i="55" s="1"/>
  <c r="A58" i="54"/>
  <c r="A54" i="55" s="1"/>
  <c r="B57" i="54"/>
  <c r="B53" i="55" s="1"/>
  <c r="A57" i="54"/>
  <c r="A53" i="55" s="1"/>
  <c r="B56" i="54"/>
  <c r="B52" i="55" s="1"/>
  <c r="A56" i="54"/>
  <c r="A52" i="55" s="1"/>
  <c r="B55" i="54"/>
  <c r="B51" i="55" s="1"/>
  <c r="A55" i="54"/>
  <c r="A51" i="55" s="1"/>
  <c r="B54" i="54"/>
  <c r="B50" i="55" s="1"/>
  <c r="A54" i="54"/>
  <c r="A50" i="55" s="1"/>
  <c r="B53" i="54"/>
  <c r="B49" i="55" s="1"/>
  <c r="A53" i="54"/>
  <c r="A49" i="55" s="1"/>
  <c r="B52" i="54"/>
  <c r="B48" i="55" s="1"/>
  <c r="A52" i="54"/>
  <c r="A48" i="55" s="1"/>
  <c r="B51" i="54"/>
  <c r="B47" i="55" s="1"/>
  <c r="A51" i="54"/>
  <c r="A47" i="55" s="1"/>
  <c r="B50" i="54"/>
  <c r="B46" i="55" s="1"/>
  <c r="A50" i="54"/>
  <c r="A46" i="55" s="1"/>
  <c r="B49" i="54"/>
  <c r="B45" i="55" s="1"/>
  <c r="A49" i="54"/>
  <c r="A45" i="55" s="1"/>
  <c r="B48" i="54"/>
  <c r="B44" i="55" s="1"/>
  <c r="A48" i="54"/>
  <c r="A44" i="55" s="1"/>
  <c r="B47" i="54"/>
  <c r="B43" i="55" s="1"/>
  <c r="A47" i="54"/>
  <c r="A43" i="55" s="1"/>
  <c r="B46" i="54"/>
  <c r="B42" i="55" s="1"/>
  <c r="A46" i="54"/>
  <c r="A42" i="55" s="1"/>
  <c r="B45" i="54"/>
  <c r="B41" i="55" s="1"/>
  <c r="A45" i="54"/>
  <c r="A41" i="55" s="1"/>
  <c r="B44" i="54"/>
  <c r="B40" i="55" s="1"/>
  <c r="A44" i="54"/>
  <c r="A40" i="55" s="1"/>
  <c r="B43" i="54"/>
  <c r="B39" i="55" s="1"/>
  <c r="A43" i="54"/>
  <c r="A39" i="55" s="1"/>
  <c r="B42" i="54"/>
  <c r="B38" i="55" s="1"/>
  <c r="A42" i="54"/>
  <c r="A38" i="55" s="1"/>
  <c r="B41" i="54"/>
  <c r="B37" i="55" s="1"/>
  <c r="A41" i="54"/>
  <c r="A37" i="55" s="1"/>
  <c r="B40" i="54"/>
  <c r="B36" i="55" s="1"/>
  <c r="A40" i="54"/>
  <c r="A36" i="55" s="1"/>
  <c r="B39" i="54"/>
  <c r="B35" i="55" s="1"/>
  <c r="A39" i="54"/>
  <c r="A35" i="55" s="1"/>
  <c r="B38" i="54"/>
  <c r="B34" i="55" s="1"/>
  <c r="A38" i="54"/>
  <c r="A34" i="55" s="1"/>
  <c r="B37" i="54"/>
  <c r="B33" i="55" s="1"/>
  <c r="A37" i="54"/>
  <c r="A33" i="55" s="1"/>
  <c r="B36" i="54"/>
  <c r="B32" i="55" s="1"/>
  <c r="A36" i="54"/>
  <c r="A32" i="55" s="1"/>
  <c r="B35" i="54"/>
  <c r="B31" i="55" s="1"/>
  <c r="A35" i="54"/>
  <c r="A31" i="55" s="1"/>
  <c r="B34" i="54"/>
  <c r="B30" i="55" s="1"/>
  <c r="A34" i="54"/>
  <c r="A30" i="55" s="1"/>
  <c r="B33" i="54"/>
  <c r="B29" i="55" s="1"/>
  <c r="A33" i="54"/>
  <c r="A29" i="55" s="1"/>
  <c r="B32" i="54"/>
  <c r="B28" i="55" s="1"/>
  <c r="A32" i="54"/>
  <c r="A28" i="55" s="1"/>
  <c r="B31" i="54"/>
  <c r="B27" i="55" s="1"/>
  <c r="A31" i="54"/>
  <c r="A27" i="55" s="1"/>
  <c r="B30" i="54"/>
  <c r="B26" i="55" s="1"/>
  <c r="A30" i="54"/>
  <c r="A26" i="55" s="1"/>
  <c r="B29" i="54"/>
  <c r="B25" i="55" s="1"/>
  <c r="A29" i="54"/>
  <c r="A25" i="55" s="1"/>
  <c r="B28" i="54"/>
  <c r="B24" i="55" s="1"/>
  <c r="A28" i="54"/>
  <c r="A24" i="55" s="1"/>
  <c r="B27" i="54"/>
  <c r="B23" i="55" s="1"/>
  <c r="A27" i="54"/>
  <c r="A23" i="55" s="1"/>
  <c r="B26" i="54"/>
  <c r="B22" i="55" s="1"/>
  <c r="A26" i="54"/>
  <c r="A22" i="55" s="1"/>
  <c r="B25" i="54"/>
  <c r="B21" i="55" s="1"/>
  <c r="A25" i="54"/>
  <c r="A21" i="55" s="1"/>
  <c r="B24" i="54"/>
  <c r="B20" i="55" s="1"/>
  <c r="A24" i="54"/>
  <c r="A20" i="55" s="1"/>
  <c r="B23" i="54"/>
  <c r="B19" i="55" s="1"/>
  <c r="A23" i="54"/>
  <c r="A19" i="55" s="1"/>
  <c r="B22" i="54"/>
  <c r="B18" i="55" s="1"/>
  <c r="A22" i="54"/>
  <c r="A18" i="55" s="1"/>
  <c r="B21" i="54"/>
  <c r="B17" i="55" s="1"/>
  <c r="A21" i="54"/>
  <c r="A17" i="55" s="1"/>
  <c r="B20" i="54"/>
  <c r="B16" i="55" s="1"/>
  <c r="A20" i="54"/>
  <c r="A16" i="55" s="1"/>
  <c r="B19" i="54"/>
  <c r="B15" i="55" s="1"/>
  <c r="A19" i="54"/>
  <c r="A15" i="55" s="1"/>
  <c r="B18" i="54"/>
  <c r="B14" i="55" s="1"/>
  <c r="A18" i="54"/>
  <c r="A14" i="55" s="1"/>
  <c r="K17" i="54"/>
  <c r="B17" i="54"/>
  <c r="B13" i="55" s="1"/>
  <c r="A17" i="54"/>
  <c r="A13" i="55" s="1"/>
  <c r="K16" i="54"/>
  <c r="B16" i="54"/>
  <c r="B12" i="55" s="1"/>
  <c r="A16" i="54"/>
  <c r="A12" i="55" s="1"/>
  <c r="K15" i="54"/>
  <c r="B15" i="54"/>
  <c r="B11" i="55" s="1"/>
  <c r="A15" i="54"/>
  <c r="A11" i="55" s="1"/>
  <c r="K14" i="54"/>
  <c r="B14" i="54"/>
  <c r="B10" i="55" s="1"/>
  <c r="A14" i="54"/>
  <c r="A10" i="55" s="1"/>
  <c r="K13" i="54"/>
  <c r="B13" i="54"/>
  <c r="B9" i="55" s="1"/>
  <c r="A13" i="54"/>
  <c r="A9" i="55" s="1"/>
  <c r="K12" i="54"/>
  <c r="B12" i="54"/>
  <c r="B8" i="55" s="1"/>
  <c r="A12" i="54"/>
  <c r="A8" i="55" s="1"/>
  <c r="B11" i="54"/>
  <c r="B7" i="55" s="1"/>
  <c r="A11" i="54"/>
  <c r="A7" i="55" s="1"/>
  <c r="B10" i="54"/>
  <c r="B6" i="55" s="1"/>
  <c r="A10" i="54"/>
  <c r="A6" i="55" s="1"/>
  <c r="S159" i="53"/>
  <c r="Q159" i="53"/>
  <c r="O159" i="53"/>
  <c r="M159" i="53"/>
  <c r="K159" i="53"/>
  <c r="I159" i="53"/>
  <c r="G159" i="53"/>
  <c r="E159" i="53"/>
  <c r="C159" i="53"/>
  <c r="T158" i="53"/>
  <c r="R158" i="53"/>
  <c r="P158" i="53"/>
  <c r="N158" i="53"/>
  <c r="L158" i="53"/>
  <c r="J158" i="53"/>
  <c r="H158" i="53"/>
  <c r="F158" i="53"/>
  <c r="D158" i="53"/>
  <c r="T157" i="53"/>
  <c r="R157" i="53"/>
  <c r="P157" i="53"/>
  <c r="N157" i="53"/>
  <c r="L157" i="53"/>
  <c r="J157" i="53"/>
  <c r="H157" i="53"/>
  <c r="F157" i="53"/>
  <c r="D157" i="53"/>
  <c r="T156" i="53"/>
  <c r="R156" i="53"/>
  <c r="P156" i="53"/>
  <c r="N156" i="53"/>
  <c r="L156" i="53"/>
  <c r="J156" i="53"/>
  <c r="H156" i="53"/>
  <c r="F156" i="53"/>
  <c r="D156" i="53"/>
  <c r="T155" i="53"/>
  <c r="R155" i="53"/>
  <c r="P155" i="53"/>
  <c r="N155" i="53"/>
  <c r="L155" i="53"/>
  <c r="J155" i="53"/>
  <c r="H155" i="53"/>
  <c r="F155" i="53"/>
  <c r="D155" i="53"/>
  <c r="T154" i="53"/>
  <c r="R154" i="53"/>
  <c r="P154" i="53"/>
  <c r="N154" i="53"/>
  <c r="L154" i="53"/>
  <c r="J154" i="53"/>
  <c r="H154" i="53"/>
  <c r="F154" i="53"/>
  <c r="D154" i="53"/>
  <c r="T153" i="53"/>
  <c r="R153" i="53"/>
  <c r="P153" i="53"/>
  <c r="N153" i="53"/>
  <c r="L153" i="53"/>
  <c r="J153" i="53"/>
  <c r="H153" i="53"/>
  <c r="F153" i="53"/>
  <c r="D153" i="53"/>
  <c r="T152" i="53"/>
  <c r="R152" i="53"/>
  <c r="P152" i="53"/>
  <c r="N152" i="53"/>
  <c r="L152" i="53"/>
  <c r="J152" i="53"/>
  <c r="H152" i="53"/>
  <c r="F152" i="53"/>
  <c r="D152" i="53"/>
  <c r="T151" i="53"/>
  <c r="R151" i="53"/>
  <c r="P151" i="53"/>
  <c r="N151" i="53"/>
  <c r="L151" i="53"/>
  <c r="J151" i="53"/>
  <c r="H151" i="53"/>
  <c r="F151" i="53"/>
  <c r="D151" i="53"/>
  <c r="T150" i="53"/>
  <c r="R150" i="53"/>
  <c r="P150" i="53"/>
  <c r="N150" i="53"/>
  <c r="L150" i="53"/>
  <c r="J150" i="53"/>
  <c r="H150" i="53"/>
  <c r="F150" i="53"/>
  <c r="D150" i="53"/>
  <c r="T149" i="53"/>
  <c r="R149" i="53"/>
  <c r="P149" i="53"/>
  <c r="N149" i="53"/>
  <c r="L149" i="53"/>
  <c r="J149" i="53"/>
  <c r="H149" i="53"/>
  <c r="F149" i="53"/>
  <c r="D149" i="53"/>
  <c r="T148" i="53"/>
  <c r="R148" i="53"/>
  <c r="P148" i="53"/>
  <c r="N148" i="53"/>
  <c r="L148" i="53"/>
  <c r="J148" i="53"/>
  <c r="H148" i="53"/>
  <c r="F148" i="53"/>
  <c r="D148" i="53"/>
  <c r="T147" i="53"/>
  <c r="R147" i="53"/>
  <c r="P147" i="53"/>
  <c r="N147" i="53"/>
  <c r="L147" i="53"/>
  <c r="J147" i="53"/>
  <c r="H147" i="53"/>
  <c r="F147" i="53"/>
  <c r="D147" i="53"/>
  <c r="T146" i="53"/>
  <c r="R146" i="53"/>
  <c r="P146" i="53"/>
  <c r="N146" i="53"/>
  <c r="L146" i="53"/>
  <c r="J146" i="53"/>
  <c r="H146" i="53"/>
  <c r="F146" i="53"/>
  <c r="D146" i="53"/>
  <c r="T145" i="53"/>
  <c r="R145" i="53"/>
  <c r="P145" i="53"/>
  <c r="N145" i="53"/>
  <c r="L145" i="53"/>
  <c r="J145" i="53"/>
  <c r="H145" i="53"/>
  <c r="F145" i="53"/>
  <c r="D145" i="53"/>
  <c r="T144" i="53"/>
  <c r="R144" i="53"/>
  <c r="P144" i="53"/>
  <c r="N144" i="53"/>
  <c r="L144" i="53"/>
  <c r="J144" i="53"/>
  <c r="H144" i="53"/>
  <c r="F144" i="53"/>
  <c r="D144" i="53"/>
  <c r="T143" i="53"/>
  <c r="R143" i="53"/>
  <c r="P143" i="53"/>
  <c r="N143" i="53"/>
  <c r="L143" i="53"/>
  <c r="J143" i="53"/>
  <c r="H143" i="53"/>
  <c r="F143" i="53"/>
  <c r="D143" i="53"/>
  <c r="T142" i="53"/>
  <c r="R142" i="53"/>
  <c r="P142" i="53"/>
  <c r="N142" i="53"/>
  <c r="L142" i="53"/>
  <c r="J142" i="53"/>
  <c r="H142" i="53"/>
  <c r="F142" i="53"/>
  <c r="D142" i="53"/>
  <c r="T141" i="53"/>
  <c r="R141" i="53"/>
  <c r="P141" i="53"/>
  <c r="N141" i="53"/>
  <c r="L141" i="53"/>
  <c r="J141" i="53"/>
  <c r="H141" i="53"/>
  <c r="F141" i="53"/>
  <c r="D141" i="53"/>
  <c r="T140" i="53"/>
  <c r="R140" i="53"/>
  <c r="P140" i="53"/>
  <c r="N140" i="53"/>
  <c r="L140" i="53"/>
  <c r="J140" i="53"/>
  <c r="H140" i="53"/>
  <c r="F140" i="53"/>
  <c r="D140" i="53"/>
  <c r="T139" i="53"/>
  <c r="R139" i="53"/>
  <c r="P139" i="53"/>
  <c r="N139" i="53"/>
  <c r="L139" i="53"/>
  <c r="J139" i="53"/>
  <c r="H139" i="53"/>
  <c r="F139" i="53"/>
  <c r="D139" i="53"/>
  <c r="T138" i="53"/>
  <c r="R138" i="53"/>
  <c r="P138" i="53"/>
  <c r="N138" i="53"/>
  <c r="L138" i="53"/>
  <c r="J138" i="53"/>
  <c r="H138" i="53"/>
  <c r="F138" i="53"/>
  <c r="D138" i="53"/>
  <c r="T137" i="53"/>
  <c r="R137" i="53"/>
  <c r="P137" i="53"/>
  <c r="N137" i="53"/>
  <c r="L137" i="53"/>
  <c r="J137" i="53"/>
  <c r="H137" i="53"/>
  <c r="F137" i="53"/>
  <c r="D137" i="53"/>
  <c r="T136" i="53"/>
  <c r="R136" i="53"/>
  <c r="P136" i="53"/>
  <c r="N136" i="53"/>
  <c r="L136" i="53"/>
  <c r="J136" i="53"/>
  <c r="H136" i="53"/>
  <c r="F136" i="53"/>
  <c r="D136" i="53"/>
  <c r="T135" i="53"/>
  <c r="R135" i="53"/>
  <c r="P135" i="53"/>
  <c r="N135" i="53"/>
  <c r="L135" i="53"/>
  <c r="J135" i="53"/>
  <c r="H135" i="53"/>
  <c r="F135" i="53"/>
  <c r="D135" i="53"/>
  <c r="T134" i="53"/>
  <c r="R134" i="53"/>
  <c r="P134" i="53"/>
  <c r="N134" i="53"/>
  <c r="L134" i="53"/>
  <c r="J134" i="53"/>
  <c r="H134" i="53"/>
  <c r="F134" i="53"/>
  <c r="D134" i="53"/>
  <c r="T133" i="53"/>
  <c r="R133" i="53"/>
  <c r="P133" i="53"/>
  <c r="N133" i="53"/>
  <c r="L133" i="53"/>
  <c r="J133" i="53"/>
  <c r="H133" i="53"/>
  <c r="F133" i="53"/>
  <c r="D133" i="53"/>
  <c r="T132" i="53"/>
  <c r="R132" i="53"/>
  <c r="P132" i="53"/>
  <c r="N132" i="53"/>
  <c r="L132" i="53"/>
  <c r="J132" i="53"/>
  <c r="H132" i="53"/>
  <c r="F132" i="53"/>
  <c r="D132" i="53"/>
  <c r="T131" i="53"/>
  <c r="R131" i="53"/>
  <c r="P131" i="53"/>
  <c r="N131" i="53"/>
  <c r="L131" i="53"/>
  <c r="J131" i="53"/>
  <c r="H131" i="53"/>
  <c r="F131" i="53"/>
  <c r="D131" i="53"/>
  <c r="T130" i="53"/>
  <c r="R130" i="53"/>
  <c r="P130" i="53"/>
  <c r="N130" i="53"/>
  <c r="L130" i="53"/>
  <c r="J130" i="53"/>
  <c r="H130" i="53"/>
  <c r="F130" i="53"/>
  <c r="D130" i="53"/>
  <c r="T129" i="53"/>
  <c r="R129" i="53"/>
  <c r="P129" i="53"/>
  <c r="N129" i="53"/>
  <c r="L129" i="53"/>
  <c r="J129" i="53"/>
  <c r="H129" i="53"/>
  <c r="F129" i="53"/>
  <c r="D129" i="53"/>
  <c r="T128" i="53"/>
  <c r="R128" i="53"/>
  <c r="P128" i="53"/>
  <c r="N128" i="53"/>
  <c r="L128" i="53"/>
  <c r="J128" i="53"/>
  <c r="H128" i="53"/>
  <c r="F128" i="53"/>
  <c r="D128" i="53"/>
  <c r="T127" i="53"/>
  <c r="R127" i="53"/>
  <c r="P127" i="53"/>
  <c r="N127" i="53"/>
  <c r="L127" i="53"/>
  <c r="J127" i="53"/>
  <c r="H127" i="53"/>
  <c r="F127" i="53"/>
  <c r="D127" i="53"/>
  <c r="T126" i="53"/>
  <c r="R126" i="53"/>
  <c r="P126" i="53"/>
  <c r="N126" i="53"/>
  <c r="L126" i="53"/>
  <c r="J126" i="53"/>
  <c r="H126" i="53"/>
  <c r="F126" i="53"/>
  <c r="D126" i="53"/>
  <c r="T125" i="53"/>
  <c r="R125" i="53"/>
  <c r="P125" i="53"/>
  <c r="N125" i="53"/>
  <c r="L125" i="53"/>
  <c r="J125" i="53"/>
  <c r="H125" i="53"/>
  <c r="F125" i="53"/>
  <c r="D125" i="53"/>
  <c r="T124" i="53"/>
  <c r="R124" i="53"/>
  <c r="P124" i="53"/>
  <c r="N124" i="53"/>
  <c r="L124" i="53"/>
  <c r="J124" i="53"/>
  <c r="H124" i="53"/>
  <c r="F124" i="53"/>
  <c r="D124" i="53"/>
  <c r="T123" i="53"/>
  <c r="R123" i="53"/>
  <c r="P123" i="53"/>
  <c r="N123" i="53"/>
  <c r="L123" i="53"/>
  <c r="J123" i="53"/>
  <c r="H123" i="53"/>
  <c r="F123" i="53"/>
  <c r="D123" i="53"/>
  <c r="T122" i="53"/>
  <c r="R122" i="53"/>
  <c r="P122" i="53"/>
  <c r="N122" i="53"/>
  <c r="L122" i="53"/>
  <c r="J122" i="53"/>
  <c r="H122" i="53"/>
  <c r="F122" i="53"/>
  <c r="D122" i="53"/>
  <c r="T121" i="53"/>
  <c r="R121" i="53"/>
  <c r="P121" i="53"/>
  <c r="N121" i="53"/>
  <c r="L121" i="53"/>
  <c r="J121" i="53"/>
  <c r="H121" i="53"/>
  <c r="F121" i="53"/>
  <c r="D121" i="53"/>
  <c r="T120" i="53"/>
  <c r="R120" i="53"/>
  <c r="P120" i="53"/>
  <c r="N120" i="53"/>
  <c r="L120" i="53"/>
  <c r="J120" i="53"/>
  <c r="H120" i="53"/>
  <c r="F120" i="53"/>
  <c r="D120" i="53"/>
  <c r="T119" i="53"/>
  <c r="R119" i="53"/>
  <c r="P119" i="53"/>
  <c r="N119" i="53"/>
  <c r="L119" i="53"/>
  <c r="J119" i="53"/>
  <c r="H119" i="53"/>
  <c r="F119" i="53"/>
  <c r="D119" i="53"/>
  <c r="T118" i="53"/>
  <c r="R118" i="53"/>
  <c r="P118" i="53"/>
  <c r="N118" i="53"/>
  <c r="L118" i="53"/>
  <c r="J118" i="53"/>
  <c r="H118" i="53"/>
  <c r="F118" i="53"/>
  <c r="D118" i="53"/>
  <c r="T117" i="53"/>
  <c r="R117" i="53"/>
  <c r="P117" i="53"/>
  <c r="N117" i="53"/>
  <c r="L117" i="53"/>
  <c r="J117" i="53"/>
  <c r="H117" i="53"/>
  <c r="F117" i="53"/>
  <c r="D117" i="53"/>
  <c r="T116" i="53"/>
  <c r="R116" i="53"/>
  <c r="P116" i="53"/>
  <c r="N116" i="53"/>
  <c r="L116" i="53"/>
  <c r="J116" i="53"/>
  <c r="H116" i="53"/>
  <c r="F116" i="53"/>
  <c r="D116" i="53"/>
  <c r="T115" i="53"/>
  <c r="R115" i="53"/>
  <c r="P115" i="53"/>
  <c r="N115" i="53"/>
  <c r="L115" i="53"/>
  <c r="J115" i="53"/>
  <c r="H115" i="53"/>
  <c r="F115" i="53"/>
  <c r="D115" i="53"/>
  <c r="T114" i="53"/>
  <c r="R114" i="53"/>
  <c r="P114" i="53"/>
  <c r="N114" i="53"/>
  <c r="L114" i="53"/>
  <c r="J114" i="53"/>
  <c r="H114" i="53"/>
  <c r="F114" i="53"/>
  <c r="D114" i="53"/>
  <c r="T113" i="53"/>
  <c r="R113" i="53"/>
  <c r="P113" i="53"/>
  <c r="N113" i="53"/>
  <c r="L113" i="53"/>
  <c r="J113" i="53"/>
  <c r="H113" i="53"/>
  <c r="F113" i="53"/>
  <c r="D113" i="53"/>
  <c r="T112" i="53"/>
  <c r="R112" i="53"/>
  <c r="P112" i="53"/>
  <c r="N112" i="53"/>
  <c r="L112" i="53"/>
  <c r="J112" i="53"/>
  <c r="H112" i="53"/>
  <c r="F112" i="53"/>
  <c r="D112" i="53"/>
  <c r="T111" i="53"/>
  <c r="R111" i="53"/>
  <c r="P111" i="53"/>
  <c r="N111" i="53"/>
  <c r="L111" i="53"/>
  <c r="J111" i="53"/>
  <c r="H111" i="53"/>
  <c r="F111" i="53"/>
  <c r="D111" i="53"/>
  <c r="T110" i="53"/>
  <c r="R110" i="53"/>
  <c r="P110" i="53"/>
  <c r="N110" i="53"/>
  <c r="L110" i="53"/>
  <c r="J110" i="53"/>
  <c r="H110" i="53"/>
  <c r="F110" i="53"/>
  <c r="D110" i="53"/>
  <c r="T109" i="53"/>
  <c r="R109" i="53"/>
  <c r="P109" i="53"/>
  <c r="N109" i="53"/>
  <c r="L109" i="53"/>
  <c r="J109" i="53"/>
  <c r="H109" i="53"/>
  <c r="F109" i="53"/>
  <c r="D109" i="53"/>
  <c r="T108" i="53"/>
  <c r="R108" i="53"/>
  <c r="P108" i="53"/>
  <c r="N108" i="53"/>
  <c r="L108" i="53"/>
  <c r="J108" i="53"/>
  <c r="H108" i="53"/>
  <c r="F108" i="53"/>
  <c r="D108" i="53"/>
  <c r="T107" i="53"/>
  <c r="R107" i="53"/>
  <c r="P107" i="53"/>
  <c r="N107" i="53"/>
  <c r="L107" i="53"/>
  <c r="J107" i="53"/>
  <c r="H107" i="53"/>
  <c r="F107" i="53"/>
  <c r="D107" i="53"/>
  <c r="T106" i="53"/>
  <c r="R106" i="53"/>
  <c r="P106" i="53"/>
  <c r="N106" i="53"/>
  <c r="L106" i="53"/>
  <c r="J106" i="53"/>
  <c r="H106" i="53"/>
  <c r="F106" i="53"/>
  <c r="D106" i="53"/>
  <c r="T105" i="53"/>
  <c r="R105" i="53"/>
  <c r="P105" i="53"/>
  <c r="N105" i="53"/>
  <c r="L105" i="53"/>
  <c r="J105" i="53"/>
  <c r="H105" i="53"/>
  <c r="F105" i="53"/>
  <c r="D105" i="53"/>
  <c r="T104" i="53"/>
  <c r="R104" i="53"/>
  <c r="P104" i="53"/>
  <c r="N104" i="53"/>
  <c r="L104" i="53"/>
  <c r="J104" i="53"/>
  <c r="H104" i="53"/>
  <c r="F104" i="53"/>
  <c r="D104" i="53"/>
  <c r="T103" i="53"/>
  <c r="R103" i="53"/>
  <c r="P103" i="53"/>
  <c r="N103" i="53"/>
  <c r="L103" i="53"/>
  <c r="J103" i="53"/>
  <c r="H103" i="53"/>
  <c r="F103" i="53"/>
  <c r="D103" i="53"/>
  <c r="T102" i="53"/>
  <c r="R102" i="53"/>
  <c r="P102" i="53"/>
  <c r="N102" i="53"/>
  <c r="L102" i="53"/>
  <c r="J102" i="53"/>
  <c r="H102" i="53"/>
  <c r="F102" i="53"/>
  <c r="D102" i="53"/>
  <c r="T101" i="53"/>
  <c r="R101" i="53"/>
  <c r="P101" i="53"/>
  <c r="N101" i="53"/>
  <c r="L101" i="53"/>
  <c r="J101" i="53"/>
  <c r="H101" i="53"/>
  <c r="F101" i="53"/>
  <c r="D101" i="53"/>
  <c r="T100" i="53"/>
  <c r="R100" i="53"/>
  <c r="P100" i="53"/>
  <c r="N100" i="53"/>
  <c r="L100" i="53"/>
  <c r="J100" i="53"/>
  <c r="H100" i="53"/>
  <c r="F100" i="53"/>
  <c r="D100" i="53"/>
  <c r="T99" i="53"/>
  <c r="R99" i="53"/>
  <c r="P99" i="53"/>
  <c r="N99" i="53"/>
  <c r="L99" i="53"/>
  <c r="J99" i="53"/>
  <c r="H99" i="53"/>
  <c r="F99" i="53"/>
  <c r="D99" i="53"/>
  <c r="T98" i="53"/>
  <c r="R98" i="53"/>
  <c r="P98" i="53"/>
  <c r="N98" i="53"/>
  <c r="L98" i="53"/>
  <c r="J98" i="53"/>
  <c r="H98" i="53"/>
  <c r="F98" i="53"/>
  <c r="D98" i="53"/>
  <c r="T97" i="53"/>
  <c r="R97" i="53"/>
  <c r="P97" i="53"/>
  <c r="N97" i="53"/>
  <c r="L97" i="53"/>
  <c r="J97" i="53"/>
  <c r="H97" i="53"/>
  <c r="F97" i="53"/>
  <c r="D97" i="53"/>
  <c r="T96" i="53"/>
  <c r="R96" i="53"/>
  <c r="P96" i="53"/>
  <c r="N96" i="53"/>
  <c r="L96" i="53"/>
  <c r="J96" i="53"/>
  <c r="H96" i="53"/>
  <c r="F96" i="53"/>
  <c r="D96" i="53"/>
  <c r="T95" i="53"/>
  <c r="R95" i="53"/>
  <c r="P95" i="53"/>
  <c r="N95" i="53"/>
  <c r="L95" i="53"/>
  <c r="J95" i="53"/>
  <c r="H95" i="53"/>
  <c r="F95" i="53"/>
  <c r="D95" i="53"/>
  <c r="T94" i="53"/>
  <c r="R94" i="53"/>
  <c r="P94" i="53"/>
  <c r="N94" i="53"/>
  <c r="L94" i="53"/>
  <c r="J94" i="53"/>
  <c r="H94" i="53"/>
  <c r="F94" i="53"/>
  <c r="D94" i="53"/>
  <c r="T93" i="53"/>
  <c r="R93" i="53"/>
  <c r="P93" i="53"/>
  <c r="N93" i="53"/>
  <c r="L93" i="53"/>
  <c r="J93" i="53"/>
  <c r="H93" i="53"/>
  <c r="F93" i="53"/>
  <c r="D93" i="53"/>
  <c r="T92" i="53"/>
  <c r="R92" i="53"/>
  <c r="P92" i="53"/>
  <c r="N92" i="53"/>
  <c r="L92" i="53"/>
  <c r="J92" i="53"/>
  <c r="H92" i="53"/>
  <c r="F92" i="53"/>
  <c r="D92" i="53"/>
  <c r="T91" i="53"/>
  <c r="R91" i="53"/>
  <c r="P91" i="53"/>
  <c r="N91" i="53"/>
  <c r="L91" i="53"/>
  <c r="J91" i="53"/>
  <c r="H91" i="53"/>
  <c r="F91" i="53"/>
  <c r="D91" i="53"/>
  <c r="T90" i="53"/>
  <c r="R90" i="53"/>
  <c r="P90" i="53"/>
  <c r="N90" i="53"/>
  <c r="L90" i="53"/>
  <c r="J90" i="53"/>
  <c r="H90" i="53"/>
  <c r="F90" i="53"/>
  <c r="D90" i="53"/>
  <c r="T89" i="53"/>
  <c r="R89" i="53"/>
  <c r="P89" i="53"/>
  <c r="N89" i="53"/>
  <c r="L89" i="53"/>
  <c r="J89" i="53"/>
  <c r="H89" i="53"/>
  <c r="F89" i="53"/>
  <c r="D89" i="53"/>
  <c r="T88" i="53"/>
  <c r="R88" i="53"/>
  <c r="P88" i="53"/>
  <c r="N88" i="53"/>
  <c r="L88" i="53"/>
  <c r="J88" i="53"/>
  <c r="H88" i="53"/>
  <c r="F88" i="53"/>
  <c r="D88" i="53"/>
  <c r="T87" i="53"/>
  <c r="R87" i="53"/>
  <c r="P87" i="53"/>
  <c r="N87" i="53"/>
  <c r="L87" i="53"/>
  <c r="J87" i="53"/>
  <c r="H87" i="53"/>
  <c r="F87" i="53"/>
  <c r="D87" i="53"/>
  <c r="T86" i="53"/>
  <c r="R86" i="53"/>
  <c r="P86" i="53"/>
  <c r="N86" i="53"/>
  <c r="L86" i="53"/>
  <c r="J86" i="53"/>
  <c r="H86" i="53"/>
  <c r="F86" i="53"/>
  <c r="D86" i="53"/>
  <c r="T85" i="53"/>
  <c r="R85" i="53"/>
  <c r="P85" i="53"/>
  <c r="N85" i="53"/>
  <c r="L85" i="53"/>
  <c r="J85" i="53"/>
  <c r="H85" i="53"/>
  <c r="F85" i="53"/>
  <c r="D85" i="53"/>
  <c r="T84" i="53"/>
  <c r="R84" i="53"/>
  <c r="P84" i="53"/>
  <c r="N84" i="53"/>
  <c r="L84" i="53"/>
  <c r="J84" i="53"/>
  <c r="H84" i="53"/>
  <c r="F84" i="53"/>
  <c r="D84" i="53"/>
  <c r="T83" i="53"/>
  <c r="R83" i="53"/>
  <c r="P83" i="53"/>
  <c r="N83" i="53"/>
  <c r="L83" i="53"/>
  <c r="J83" i="53"/>
  <c r="H83" i="53"/>
  <c r="F83" i="53"/>
  <c r="D83" i="53"/>
  <c r="T82" i="53"/>
  <c r="R82" i="53"/>
  <c r="P82" i="53"/>
  <c r="N82" i="53"/>
  <c r="L82" i="53"/>
  <c r="J82" i="53"/>
  <c r="H82" i="53"/>
  <c r="F82" i="53"/>
  <c r="D82" i="53"/>
  <c r="T81" i="53"/>
  <c r="R81" i="53"/>
  <c r="P81" i="53"/>
  <c r="N81" i="53"/>
  <c r="L81" i="53"/>
  <c r="J81" i="53"/>
  <c r="H81" i="53"/>
  <c r="F81" i="53"/>
  <c r="D81" i="53"/>
  <c r="T80" i="53"/>
  <c r="R80" i="53"/>
  <c r="P80" i="53"/>
  <c r="N80" i="53"/>
  <c r="L80" i="53"/>
  <c r="J80" i="53"/>
  <c r="H80" i="53"/>
  <c r="F80" i="53"/>
  <c r="D80" i="53"/>
  <c r="T79" i="53"/>
  <c r="R79" i="53"/>
  <c r="P79" i="53"/>
  <c r="N79" i="53"/>
  <c r="L79" i="53"/>
  <c r="J79" i="53"/>
  <c r="H79" i="53"/>
  <c r="F79" i="53"/>
  <c r="D79" i="53"/>
  <c r="T78" i="53"/>
  <c r="R78" i="53"/>
  <c r="P78" i="53"/>
  <c r="N78" i="53"/>
  <c r="L78" i="53"/>
  <c r="J78" i="53"/>
  <c r="H78" i="53"/>
  <c r="F78" i="53"/>
  <c r="D78" i="53"/>
  <c r="T77" i="53"/>
  <c r="R77" i="53"/>
  <c r="P77" i="53"/>
  <c r="N77" i="53"/>
  <c r="L77" i="53"/>
  <c r="J77" i="53"/>
  <c r="H77" i="53"/>
  <c r="F77" i="53"/>
  <c r="D77" i="53"/>
  <c r="T76" i="53"/>
  <c r="R76" i="53"/>
  <c r="P76" i="53"/>
  <c r="N76" i="53"/>
  <c r="L76" i="53"/>
  <c r="J76" i="53"/>
  <c r="H76" i="53"/>
  <c r="F76" i="53"/>
  <c r="D76" i="53"/>
  <c r="T75" i="53"/>
  <c r="R75" i="53"/>
  <c r="P75" i="53"/>
  <c r="N75" i="53"/>
  <c r="L75" i="53"/>
  <c r="J75" i="53"/>
  <c r="H75" i="53"/>
  <c r="F75" i="53"/>
  <c r="D75" i="53"/>
  <c r="T74" i="53"/>
  <c r="R74" i="53"/>
  <c r="P74" i="53"/>
  <c r="N74" i="53"/>
  <c r="L74" i="53"/>
  <c r="J74" i="53"/>
  <c r="H74" i="53"/>
  <c r="F74" i="53"/>
  <c r="D74" i="53"/>
  <c r="T73" i="53"/>
  <c r="R73" i="53"/>
  <c r="P73" i="53"/>
  <c r="N73" i="53"/>
  <c r="L73" i="53"/>
  <c r="J73" i="53"/>
  <c r="H73" i="53"/>
  <c r="F73" i="53"/>
  <c r="D73" i="53"/>
  <c r="T72" i="53"/>
  <c r="R72" i="53"/>
  <c r="P72" i="53"/>
  <c r="N72" i="53"/>
  <c r="L72" i="53"/>
  <c r="J72" i="53"/>
  <c r="H72" i="53"/>
  <c r="F72" i="53"/>
  <c r="D72" i="53"/>
  <c r="T71" i="53"/>
  <c r="R71" i="53"/>
  <c r="P71" i="53"/>
  <c r="N71" i="53"/>
  <c r="L71" i="53"/>
  <c r="J71" i="53"/>
  <c r="H71" i="53"/>
  <c r="F71" i="53"/>
  <c r="D71" i="53"/>
  <c r="T70" i="53"/>
  <c r="R70" i="53"/>
  <c r="P70" i="53"/>
  <c r="N70" i="53"/>
  <c r="L70" i="53"/>
  <c r="J70" i="53"/>
  <c r="H70" i="53"/>
  <c r="F70" i="53"/>
  <c r="D70" i="53"/>
  <c r="T69" i="53"/>
  <c r="R69" i="53"/>
  <c r="P69" i="53"/>
  <c r="N69" i="53"/>
  <c r="L69" i="53"/>
  <c r="J69" i="53"/>
  <c r="H69" i="53"/>
  <c r="F69" i="53"/>
  <c r="D69" i="53"/>
  <c r="T68" i="53"/>
  <c r="R68" i="53"/>
  <c r="P68" i="53"/>
  <c r="N68" i="53"/>
  <c r="L68" i="53"/>
  <c r="J68" i="53"/>
  <c r="H68" i="53"/>
  <c r="F68" i="53"/>
  <c r="D68" i="53"/>
  <c r="T67" i="53"/>
  <c r="R67" i="53"/>
  <c r="P67" i="53"/>
  <c r="N67" i="53"/>
  <c r="L67" i="53"/>
  <c r="J67" i="53"/>
  <c r="H67" i="53"/>
  <c r="F67" i="53"/>
  <c r="D67" i="53"/>
  <c r="T66" i="53"/>
  <c r="R66" i="53"/>
  <c r="P66" i="53"/>
  <c r="N66" i="53"/>
  <c r="L66" i="53"/>
  <c r="J66" i="53"/>
  <c r="H66" i="53"/>
  <c r="F66" i="53"/>
  <c r="D66" i="53"/>
  <c r="T65" i="53"/>
  <c r="R65" i="53"/>
  <c r="P65" i="53"/>
  <c r="N65" i="53"/>
  <c r="L65" i="53"/>
  <c r="J65" i="53"/>
  <c r="H65" i="53"/>
  <c r="F65" i="53"/>
  <c r="D65" i="53"/>
  <c r="T64" i="53"/>
  <c r="R64" i="53"/>
  <c r="P64" i="53"/>
  <c r="N64" i="53"/>
  <c r="L64" i="53"/>
  <c r="J64" i="53"/>
  <c r="H64" i="53"/>
  <c r="F64" i="53"/>
  <c r="D64" i="53"/>
  <c r="T63" i="53"/>
  <c r="R63" i="53"/>
  <c r="P63" i="53"/>
  <c r="N63" i="53"/>
  <c r="L63" i="53"/>
  <c r="J63" i="53"/>
  <c r="H63" i="53"/>
  <c r="F63" i="53"/>
  <c r="D63" i="53"/>
  <c r="T62" i="53"/>
  <c r="R62" i="53"/>
  <c r="P62" i="53"/>
  <c r="N62" i="53"/>
  <c r="L62" i="53"/>
  <c r="J62" i="53"/>
  <c r="H62" i="53"/>
  <c r="F62" i="53"/>
  <c r="D62" i="53"/>
  <c r="T61" i="53"/>
  <c r="R61" i="53"/>
  <c r="P61" i="53"/>
  <c r="N61" i="53"/>
  <c r="L61" i="53"/>
  <c r="J61" i="53"/>
  <c r="H61" i="53"/>
  <c r="F61" i="53"/>
  <c r="D61" i="53"/>
  <c r="T60" i="53"/>
  <c r="R60" i="53"/>
  <c r="P60" i="53"/>
  <c r="N60" i="53"/>
  <c r="L60" i="53"/>
  <c r="J60" i="53"/>
  <c r="H60" i="53"/>
  <c r="F60" i="53"/>
  <c r="D60" i="53"/>
  <c r="T59" i="53"/>
  <c r="R59" i="53"/>
  <c r="P59" i="53"/>
  <c r="N59" i="53"/>
  <c r="L59" i="53"/>
  <c r="J59" i="53"/>
  <c r="H59" i="53"/>
  <c r="F59" i="53"/>
  <c r="D59" i="53"/>
  <c r="T58" i="53"/>
  <c r="R58" i="53"/>
  <c r="P58" i="53"/>
  <c r="N58" i="53"/>
  <c r="L58" i="53"/>
  <c r="J58" i="53"/>
  <c r="H58" i="53"/>
  <c r="F58" i="53"/>
  <c r="D58" i="53"/>
  <c r="T57" i="53"/>
  <c r="R57" i="53"/>
  <c r="P57" i="53"/>
  <c r="N57" i="53"/>
  <c r="L57" i="53"/>
  <c r="J57" i="53"/>
  <c r="H57" i="53"/>
  <c r="F57" i="53"/>
  <c r="D57" i="53"/>
  <c r="T56" i="53"/>
  <c r="R56" i="53"/>
  <c r="P56" i="53"/>
  <c r="N56" i="53"/>
  <c r="L56" i="53"/>
  <c r="J56" i="53"/>
  <c r="H56" i="53"/>
  <c r="F56" i="53"/>
  <c r="D56" i="53"/>
  <c r="T55" i="53"/>
  <c r="R55" i="53"/>
  <c r="P55" i="53"/>
  <c r="N55" i="53"/>
  <c r="L55" i="53"/>
  <c r="J55" i="53"/>
  <c r="H55" i="53"/>
  <c r="F55" i="53"/>
  <c r="D55" i="53"/>
  <c r="T54" i="53"/>
  <c r="R54" i="53"/>
  <c r="P54" i="53"/>
  <c r="N54" i="53"/>
  <c r="L54" i="53"/>
  <c r="J54" i="53"/>
  <c r="H54" i="53"/>
  <c r="F54" i="53"/>
  <c r="D54" i="53"/>
  <c r="T53" i="53"/>
  <c r="R53" i="53"/>
  <c r="P53" i="53"/>
  <c r="N53" i="53"/>
  <c r="L53" i="53"/>
  <c r="J53" i="53"/>
  <c r="H53" i="53"/>
  <c r="F53" i="53"/>
  <c r="D53" i="53"/>
  <c r="T52" i="53"/>
  <c r="R52" i="53"/>
  <c r="P52" i="53"/>
  <c r="N52" i="53"/>
  <c r="L52" i="53"/>
  <c r="J52" i="53"/>
  <c r="H52" i="53"/>
  <c r="F52" i="53"/>
  <c r="D52" i="53"/>
  <c r="T51" i="53"/>
  <c r="R51" i="53"/>
  <c r="P51" i="53"/>
  <c r="N51" i="53"/>
  <c r="L51" i="53"/>
  <c r="J51" i="53"/>
  <c r="H51" i="53"/>
  <c r="F51" i="53"/>
  <c r="D51" i="53"/>
  <c r="T50" i="53"/>
  <c r="R50" i="53"/>
  <c r="P50" i="53"/>
  <c r="N50" i="53"/>
  <c r="L50" i="53"/>
  <c r="J50" i="53"/>
  <c r="H50" i="53"/>
  <c r="F50" i="53"/>
  <c r="D50" i="53"/>
  <c r="T49" i="53"/>
  <c r="R49" i="53"/>
  <c r="P49" i="53"/>
  <c r="N49" i="53"/>
  <c r="L49" i="53"/>
  <c r="J49" i="53"/>
  <c r="H49" i="53"/>
  <c r="F49" i="53"/>
  <c r="D49" i="53"/>
  <c r="T48" i="53"/>
  <c r="R48" i="53"/>
  <c r="P48" i="53"/>
  <c r="N48" i="53"/>
  <c r="L48" i="53"/>
  <c r="J48" i="53"/>
  <c r="H48" i="53"/>
  <c r="F48" i="53"/>
  <c r="D48" i="53"/>
  <c r="T47" i="53"/>
  <c r="R47" i="53"/>
  <c r="P47" i="53"/>
  <c r="N47" i="53"/>
  <c r="L47" i="53"/>
  <c r="J47" i="53"/>
  <c r="H47" i="53"/>
  <c r="F47" i="53"/>
  <c r="D47" i="53"/>
  <c r="T46" i="53"/>
  <c r="R46" i="53"/>
  <c r="P46" i="53"/>
  <c r="N46" i="53"/>
  <c r="L46" i="53"/>
  <c r="J46" i="53"/>
  <c r="H46" i="53"/>
  <c r="F46" i="53"/>
  <c r="D46" i="53"/>
  <c r="T45" i="53"/>
  <c r="R45" i="53"/>
  <c r="P45" i="53"/>
  <c r="N45" i="53"/>
  <c r="L45" i="53"/>
  <c r="J45" i="53"/>
  <c r="H45" i="53"/>
  <c r="F45" i="53"/>
  <c r="D45" i="53"/>
  <c r="T44" i="53"/>
  <c r="R44" i="53"/>
  <c r="P44" i="53"/>
  <c r="N44" i="53"/>
  <c r="L44" i="53"/>
  <c r="J44" i="53"/>
  <c r="H44" i="53"/>
  <c r="F44" i="53"/>
  <c r="D44" i="53"/>
  <c r="T43" i="53"/>
  <c r="R43" i="53"/>
  <c r="P43" i="53"/>
  <c r="N43" i="53"/>
  <c r="L43" i="53"/>
  <c r="J43" i="53"/>
  <c r="H43" i="53"/>
  <c r="F43" i="53"/>
  <c r="D43" i="53"/>
  <c r="T42" i="53"/>
  <c r="R42" i="53"/>
  <c r="P42" i="53"/>
  <c r="N42" i="53"/>
  <c r="L42" i="53"/>
  <c r="J42" i="53"/>
  <c r="H42" i="53"/>
  <c r="F42" i="53"/>
  <c r="D42" i="53"/>
  <c r="T41" i="53"/>
  <c r="R41" i="53"/>
  <c r="P41" i="53"/>
  <c r="N41" i="53"/>
  <c r="L41" i="53"/>
  <c r="J41" i="53"/>
  <c r="H41" i="53"/>
  <c r="F41" i="53"/>
  <c r="D41" i="53"/>
  <c r="T40" i="53"/>
  <c r="R40" i="53"/>
  <c r="P40" i="53"/>
  <c r="N40" i="53"/>
  <c r="L40" i="53"/>
  <c r="J40" i="53"/>
  <c r="H40" i="53"/>
  <c r="F40" i="53"/>
  <c r="D40" i="53"/>
  <c r="T39" i="53"/>
  <c r="R39" i="53"/>
  <c r="P39" i="53"/>
  <c r="N39" i="53"/>
  <c r="L39" i="53"/>
  <c r="J39" i="53"/>
  <c r="H39" i="53"/>
  <c r="F39" i="53"/>
  <c r="D39" i="53"/>
  <c r="T38" i="53"/>
  <c r="R38" i="53"/>
  <c r="P38" i="53"/>
  <c r="N38" i="53"/>
  <c r="L38" i="53"/>
  <c r="J38" i="53"/>
  <c r="H38" i="53"/>
  <c r="F38" i="53"/>
  <c r="D38" i="53"/>
  <c r="T37" i="53"/>
  <c r="R37" i="53"/>
  <c r="P37" i="53"/>
  <c r="N37" i="53"/>
  <c r="L37" i="53"/>
  <c r="J37" i="53"/>
  <c r="H37" i="53"/>
  <c r="F37" i="53"/>
  <c r="D37" i="53"/>
  <c r="T36" i="53"/>
  <c r="R36" i="53"/>
  <c r="P36" i="53"/>
  <c r="N36" i="53"/>
  <c r="L36" i="53"/>
  <c r="J36" i="53"/>
  <c r="H36" i="53"/>
  <c r="F36" i="53"/>
  <c r="D36" i="53"/>
  <c r="T35" i="53"/>
  <c r="R35" i="53"/>
  <c r="P35" i="53"/>
  <c r="N35" i="53"/>
  <c r="L35" i="53"/>
  <c r="J35" i="53"/>
  <c r="H35" i="53"/>
  <c r="F35" i="53"/>
  <c r="D35" i="53"/>
  <c r="T34" i="53"/>
  <c r="R34" i="53"/>
  <c r="P34" i="53"/>
  <c r="N34" i="53"/>
  <c r="L34" i="53"/>
  <c r="J34" i="53"/>
  <c r="H34" i="53"/>
  <c r="F34" i="53"/>
  <c r="D34" i="53"/>
  <c r="T33" i="53"/>
  <c r="R33" i="53"/>
  <c r="P33" i="53"/>
  <c r="N33" i="53"/>
  <c r="L33" i="53"/>
  <c r="J33" i="53"/>
  <c r="H33" i="53"/>
  <c r="F33" i="53"/>
  <c r="D33" i="53"/>
  <c r="T32" i="53"/>
  <c r="R32" i="53"/>
  <c r="P32" i="53"/>
  <c r="N32" i="53"/>
  <c r="L32" i="53"/>
  <c r="J32" i="53"/>
  <c r="H32" i="53"/>
  <c r="F32" i="53"/>
  <c r="D32" i="53"/>
  <c r="T31" i="53"/>
  <c r="R31" i="53"/>
  <c r="P31" i="53"/>
  <c r="N31" i="53"/>
  <c r="L31" i="53"/>
  <c r="J31" i="53"/>
  <c r="H31" i="53"/>
  <c r="F31" i="53"/>
  <c r="D31" i="53"/>
  <c r="T30" i="53"/>
  <c r="R30" i="53"/>
  <c r="P30" i="53"/>
  <c r="N30" i="53"/>
  <c r="L30" i="53"/>
  <c r="J30" i="53"/>
  <c r="H30" i="53"/>
  <c r="F30" i="53"/>
  <c r="D30" i="53"/>
  <c r="T29" i="53"/>
  <c r="R29" i="53"/>
  <c r="P29" i="53"/>
  <c r="N29" i="53"/>
  <c r="L29" i="53"/>
  <c r="J29" i="53"/>
  <c r="H29" i="53"/>
  <c r="F29" i="53"/>
  <c r="D29" i="53"/>
  <c r="T28" i="53"/>
  <c r="R28" i="53"/>
  <c r="P28" i="53"/>
  <c r="N28" i="53"/>
  <c r="L28" i="53"/>
  <c r="J28" i="53"/>
  <c r="H28" i="53"/>
  <c r="F28" i="53"/>
  <c r="D28" i="53"/>
  <c r="T27" i="53"/>
  <c r="R27" i="53"/>
  <c r="P27" i="53"/>
  <c r="N27" i="53"/>
  <c r="L27" i="53"/>
  <c r="J27" i="53"/>
  <c r="H27" i="53"/>
  <c r="F27" i="53"/>
  <c r="D27" i="53"/>
  <c r="T26" i="53"/>
  <c r="R26" i="53"/>
  <c r="P26" i="53"/>
  <c r="N26" i="53"/>
  <c r="L26" i="53"/>
  <c r="J26" i="53"/>
  <c r="H26" i="53"/>
  <c r="F26" i="53"/>
  <c r="D26" i="53"/>
  <c r="T25" i="53"/>
  <c r="R25" i="53"/>
  <c r="P25" i="53"/>
  <c r="N25" i="53"/>
  <c r="L25" i="53"/>
  <c r="J25" i="53"/>
  <c r="H25" i="53"/>
  <c r="F25" i="53"/>
  <c r="D25" i="53"/>
  <c r="T24" i="53"/>
  <c r="R24" i="53"/>
  <c r="P24" i="53"/>
  <c r="N24" i="53"/>
  <c r="L24" i="53"/>
  <c r="J24" i="53"/>
  <c r="H24" i="53"/>
  <c r="F24" i="53"/>
  <c r="D24" i="53"/>
  <c r="T23" i="53"/>
  <c r="R23" i="53"/>
  <c r="P23" i="53"/>
  <c r="N23" i="53"/>
  <c r="L23" i="53"/>
  <c r="J23" i="53"/>
  <c r="H23" i="53"/>
  <c r="F23" i="53"/>
  <c r="D23" i="53"/>
  <c r="T22" i="53"/>
  <c r="R22" i="53"/>
  <c r="P22" i="53"/>
  <c r="N22" i="53"/>
  <c r="L22" i="53"/>
  <c r="J22" i="53"/>
  <c r="H22" i="53"/>
  <c r="F22" i="53"/>
  <c r="D22" i="53"/>
  <c r="T21" i="53"/>
  <c r="R21" i="53"/>
  <c r="P21" i="53"/>
  <c r="N21" i="53"/>
  <c r="L21" i="53"/>
  <c r="J21" i="53"/>
  <c r="H21" i="53"/>
  <c r="F21" i="53"/>
  <c r="D21" i="53"/>
  <c r="T20" i="53"/>
  <c r="R20" i="53"/>
  <c r="P20" i="53"/>
  <c r="N20" i="53"/>
  <c r="L20" i="53"/>
  <c r="J20" i="53"/>
  <c r="H20" i="53"/>
  <c r="F20" i="53"/>
  <c r="D20" i="53"/>
  <c r="T19" i="53"/>
  <c r="R19" i="53"/>
  <c r="P19" i="53"/>
  <c r="N19" i="53"/>
  <c r="L19" i="53"/>
  <c r="J19" i="53"/>
  <c r="H19" i="53"/>
  <c r="F19" i="53"/>
  <c r="D19" i="53"/>
  <c r="T18" i="53"/>
  <c r="R18" i="53"/>
  <c r="P18" i="53"/>
  <c r="N18" i="53"/>
  <c r="L18" i="53"/>
  <c r="J18" i="53"/>
  <c r="H18" i="53"/>
  <c r="F18" i="53"/>
  <c r="D18" i="53"/>
  <c r="T17" i="53"/>
  <c r="R17" i="53"/>
  <c r="P17" i="53"/>
  <c r="N17" i="53"/>
  <c r="L17" i="53"/>
  <c r="J17" i="53"/>
  <c r="H17" i="53"/>
  <c r="F17" i="53"/>
  <c r="D17" i="53"/>
  <c r="T16" i="53"/>
  <c r="R16" i="53"/>
  <c r="P16" i="53"/>
  <c r="N16" i="53"/>
  <c r="L16" i="53"/>
  <c r="J16" i="53"/>
  <c r="H16" i="53"/>
  <c r="F16" i="53"/>
  <c r="D16" i="53"/>
  <c r="T15" i="53"/>
  <c r="R15" i="53"/>
  <c r="P15" i="53"/>
  <c r="N15" i="53"/>
  <c r="L15" i="53"/>
  <c r="J15" i="53"/>
  <c r="H15" i="53"/>
  <c r="F15" i="53"/>
  <c r="D15" i="53"/>
  <c r="T14" i="53"/>
  <c r="R14" i="53"/>
  <c r="P14" i="53"/>
  <c r="N14" i="53"/>
  <c r="L14" i="53"/>
  <c r="J14" i="53"/>
  <c r="H14" i="53"/>
  <c r="F14" i="53"/>
  <c r="D14" i="53"/>
  <c r="T13" i="53"/>
  <c r="R13" i="53"/>
  <c r="P13" i="53"/>
  <c r="N13" i="53"/>
  <c r="L13" i="53"/>
  <c r="J13" i="53"/>
  <c r="H13" i="53"/>
  <c r="F13" i="53"/>
  <c r="D13" i="53"/>
  <c r="T12" i="53"/>
  <c r="R12" i="53"/>
  <c r="P12" i="53"/>
  <c r="N12" i="53"/>
  <c r="L12" i="53"/>
  <c r="J12" i="53"/>
  <c r="H12" i="53"/>
  <c r="F12" i="53"/>
  <c r="D12" i="53"/>
  <c r="T11" i="53"/>
  <c r="R11" i="53"/>
  <c r="P11" i="53"/>
  <c r="N11" i="53"/>
  <c r="L11" i="53"/>
  <c r="J11" i="53"/>
  <c r="H11" i="53"/>
  <c r="F11" i="53"/>
  <c r="D11" i="53"/>
  <c r="T10" i="53"/>
  <c r="R10" i="53"/>
  <c r="P10" i="53"/>
  <c r="N10" i="53"/>
  <c r="L10" i="53"/>
  <c r="J10" i="53"/>
  <c r="H10" i="53"/>
  <c r="F10" i="53"/>
  <c r="D10" i="53"/>
  <c r="T9" i="53"/>
  <c r="R9" i="53"/>
  <c r="P9" i="53"/>
  <c r="N9" i="53"/>
  <c r="L9" i="53"/>
  <c r="J9" i="53"/>
  <c r="H9" i="53"/>
  <c r="F9" i="53"/>
  <c r="D9" i="53"/>
  <c r="F275" i="40"/>
  <c r="E275" i="40"/>
  <c r="D275" i="40"/>
  <c r="C275" i="40"/>
  <c r="H274" i="40"/>
  <c r="I274" i="40" s="1"/>
  <c r="G274" i="40"/>
  <c r="A274" i="40"/>
  <c r="H273" i="40"/>
  <c r="I273" i="40" s="1"/>
  <c r="G273" i="40"/>
  <c r="A273" i="40"/>
  <c r="H272" i="40"/>
  <c r="I272" i="40" s="1"/>
  <c r="G272" i="40"/>
  <c r="A272" i="40"/>
  <c r="H271" i="40"/>
  <c r="I271" i="40" s="1"/>
  <c r="G271" i="40"/>
  <c r="A271" i="40"/>
  <c r="H270" i="40"/>
  <c r="I270" i="40" s="1"/>
  <c r="G270" i="40"/>
  <c r="A270" i="40"/>
  <c r="H269" i="40"/>
  <c r="I269" i="40" s="1"/>
  <c r="G269" i="40"/>
  <c r="A269" i="40"/>
  <c r="H268" i="40"/>
  <c r="I268" i="40" s="1"/>
  <c r="G268" i="40"/>
  <c r="A268" i="40"/>
  <c r="H267" i="40"/>
  <c r="I267" i="40" s="1"/>
  <c r="G267" i="40"/>
  <c r="A267" i="40"/>
  <c r="H266" i="40"/>
  <c r="I266" i="40" s="1"/>
  <c r="G266" i="40"/>
  <c r="A266" i="40"/>
  <c r="H265" i="40"/>
  <c r="I265" i="40" s="1"/>
  <c r="G265" i="40"/>
  <c r="A265" i="40"/>
  <c r="I264" i="40"/>
  <c r="H264" i="40"/>
  <c r="G264" i="40"/>
  <c r="A264" i="40"/>
  <c r="H263" i="40"/>
  <c r="I263" i="40" s="1"/>
  <c r="G263" i="40"/>
  <c r="A263" i="40"/>
  <c r="H262" i="40"/>
  <c r="I262" i="40" s="1"/>
  <c r="G262" i="40"/>
  <c r="A262" i="40"/>
  <c r="H261" i="40"/>
  <c r="I261" i="40" s="1"/>
  <c r="G261" i="40"/>
  <c r="A261" i="40"/>
  <c r="H260" i="40"/>
  <c r="I260" i="40" s="1"/>
  <c r="G260" i="40"/>
  <c r="A260" i="40"/>
  <c r="H259" i="40"/>
  <c r="I259" i="40" s="1"/>
  <c r="G259" i="40"/>
  <c r="A259" i="40"/>
  <c r="H258" i="40"/>
  <c r="I258" i="40" s="1"/>
  <c r="G258" i="40"/>
  <c r="A258" i="40"/>
  <c r="H257" i="40"/>
  <c r="I257" i="40" s="1"/>
  <c r="G257" i="40"/>
  <c r="A257" i="40"/>
  <c r="H256" i="40"/>
  <c r="I256" i="40" s="1"/>
  <c r="G256" i="40"/>
  <c r="A256" i="40"/>
  <c r="H255" i="40"/>
  <c r="I255" i="40" s="1"/>
  <c r="G255" i="40"/>
  <c r="A255" i="40"/>
  <c r="H254" i="40"/>
  <c r="I254" i="40" s="1"/>
  <c r="G254" i="40"/>
  <c r="A254" i="40"/>
  <c r="H253" i="40"/>
  <c r="I253" i="40" s="1"/>
  <c r="G253" i="40"/>
  <c r="A253" i="40"/>
  <c r="H252" i="40"/>
  <c r="I252" i="40" s="1"/>
  <c r="G252" i="40"/>
  <c r="A252" i="40"/>
  <c r="H251" i="40"/>
  <c r="I251" i="40" s="1"/>
  <c r="G251" i="40"/>
  <c r="A251" i="40"/>
  <c r="H250" i="40"/>
  <c r="I250" i="40" s="1"/>
  <c r="G250" i="40"/>
  <c r="A250" i="40"/>
  <c r="H249" i="40"/>
  <c r="I249" i="40" s="1"/>
  <c r="G249" i="40"/>
  <c r="A249" i="40"/>
  <c r="I248" i="40"/>
  <c r="H248" i="40"/>
  <c r="G248" i="40"/>
  <c r="A248" i="40"/>
  <c r="H247" i="40"/>
  <c r="I247" i="40" s="1"/>
  <c r="G247" i="40"/>
  <c r="A247" i="40"/>
  <c r="H246" i="40"/>
  <c r="I246" i="40" s="1"/>
  <c r="G246" i="40"/>
  <c r="A246" i="40"/>
  <c r="H245" i="40"/>
  <c r="I245" i="40" s="1"/>
  <c r="G245" i="40"/>
  <c r="A245" i="40"/>
  <c r="H244" i="40"/>
  <c r="I244" i="40" s="1"/>
  <c r="G244" i="40"/>
  <c r="A244" i="40"/>
  <c r="H243" i="40"/>
  <c r="I243" i="40" s="1"/>
  <c r="G243" i="40"/>
  <c r="A243" i="40"/>
  <c r="H242" i="40"/>
  <c r="I242" i="40" s="1"/>
  <c r="G242" i="40"/>
  <c r="A242" i="40"/>
  <c r="H241" i="40"/>
  <c r="I241" i="40" s="1"/>
  <c r="G241" i="40"/>
  <c r="H240" i="40"/>
  <c r="I240" i="40" s="1"/>
  <c r="G240" i="40"/>
  <c r="H239" i="40"/>
  <c r="I239" i="40" s="1"/>
  <c r="G239" i="40"/>
  <c r="I238" i="40"/>
  <c r="H238" i="40"/>
  <c r="G238" i="40"/>
  <c r="H237" i="40"/>
  <c r="I237" i="40" s="1"/>
  <c r="G237" i="40"/>
  <c r="H236" i="40"/>
  <c r="I236" i="40" s="1"/>
  <c r="G236" i="40"/>
  <c r="H235" i="40"/>
  <c r="I235" i="40" s="1"/>
  <c r="G235" i="40"/>
  <c r="H234" i="40"/>
  <c r="I234" i="40" s="1"/>
  <c r="G234" i="40"/>
  <c r="H233" i="40"/>
  <c r="I233" i="40" s="1"/>
  <c r="G233" i="40"/>
  <c r="H232" i="40"/>
  <c r="I232" i="40" s="1"/>
  <c r="G232" i="40"/>
  <c r="H231" i="40"/>
  <c r="I231" i="40" s="1"/>
  <c r="G231" i="40"/>
  <c r="H230" i="40"/>
  <c r="I230" i="40" s="1"/>
  <c r="G230" i="40"/>
  <c r="H229" i="40"/>
  <c r="I229" i="40" s="1"/>
  <c r="G229" i="40"/>
  <c r="H228" i="40"/>
  <c r="I228" i="40" s="1"/>
  <c r="G228" i="40"/>
  <c r="H227" i="40"/>
  <c r="I227" i="40" s="1"/>
  <c r="G227" i="40"/>
  <c r="H226" i="40"/>
  <c r="I226" i="40" s="1"/>
  <c r="G226" i="40"/>
  <c r="H225" i="40"/>
  <c r="I225" i="40" s="1"/>
  <c r="G225" i="40"/>
  <c r="H224" i="40"/>
  <c r="I224" i="40" s="1"/>
  <c r="G224" i="40"/>
  <c r="H223" i="40"/>
  <c r="I223" i="40" s="1"/>
  <c r="G223" i="40"/>
  <c r="H222" i="40"/>
  <c r="I222" i="40" s="1"/>
  <c r="G222" i="40"/>
  <c r="H221" i="40"/>
  <c r="I221" i="40" s="1"/>
  <c r="G221" i="40"/>
  <c r="H220" i="40"/>
  <c r="I220" i="40" s="1"/>
  <c r="G220" i="40"/>
  <c r="H219" i="40"/>
  <c r="I219" i="40" s="1"/>
  <c r="G219" i="40"/>
  <c r="H218" i="40"/>
  <c r="I218" i="40" s="1"/>
  <c r="G218" i="40"/>
  <c r="H217" i="40"/>
  <c r="I217" i="40" s="1"/>
  <c r="G217" i="40"/>
  <c r="H216" i="40"/>
  <c r="I216" i="40" s="1"/>
  <c r="G216" i="40"/>
  <c r="H215" i="40"/>
  <c r="I215" i="40" s="1"/>
  <c r="G215" i="40"/>
  <c r="H214" i="40"/>
  <c r="I214" i="40" s="1"/>
  <c r="G214" i="40"/>
  <c r="H213" i="40"/>
  <c r="I213" i="40" s="1"/>
  <c r="G213" i="40"/>
  <c r="H212" i="40"/>
  <c r="I212" i="40" s="1"/>
  <c r="G212" i="40"/>
  <c r="H211" i="40"/>
  <c r="I211" i="40" s="1"/>
  <c r="G211" i="40"/>
  <c r="H210" i="40"/>
  <c r="I210" i="40" s="1"/>
  <c r="G210" i="40"/>
  <c r="H209" i="40"/>
  <c r="I209" i="40" s="1"/>
  <c r="G209" i="40"/>
  <c r="H208" i="40"/>
  <c r="I208" i="40" s="1"/>
  <c r="G208" i="40"/>
  <c r="H207" i="40"/>
  <c r="I207" i="40" s="1"/>
  <c r="G207" i="40"/>
  <c r="I206" i="40"/>
  <c r="H206" i="40"/>
  <c r="G206" i="40"/>
  <c r="H205" i="40"/>
  <c r="I205" i="40" s="1"/>
  <c r="G205" i="40"/>
  <c r="H204" i="40"/>
  <c r="I204" i="40" s="1"/>
  <c r="G204" i="40"/>
  <c r="H203" i="40"/>
  <c r="I203" i="40" s="1"/>
  <c r="G203" i="40"/>
  <c r="H202" i="40"/>
  <c r="I202" i="40" s="1"/>
  <c r="G202" i="40"/>
  <c r="H201" i="40"/>
  <c r="I201" i="40" s="1"/>
  <c r="G201" i="40"/>
  <c r="H200" i="40"/>
  <c r="I200" i="40" s="1"/>
  <c r="G200" i="40"/>
  <c r="H199" i="40"/>
  <c r="I199" i="40" s="1"/>
  <c r="G199" i="40"/>
  <c r="H198" i="40"/>
  <c r="I198" i="40" s="1"/>
  <c r="G198" i="40"/>
  <c r="H197" i="40"/>
  <c r="I197" i="40" s="1"/>
  <c r="G197" i="40"/>
  <c r="H196" i="40"/>
  <c r="I196" i="40" s="1"/>
  <c r="G196" i="40"/>
  <c r="H195" i="40"/>
  <c r="I195" i="40" s="1"/>
  <c r="G195" i="40"/>
  <c r="H194" i="40"/>
  <c r="I194" i="40" s="1"/>
  <c r="G194" i="40"/>
  <c r="H193" i="40"/>
  <c r="I193" i="40" s="1"/>
  <c r="G193" i="40"/>
  <c r="H192" i="40"/>
  <c r="I192" i="40" s="1"/>
  <c r="G192" i="40"/>
  <c r="H191" i="40"/>
  <c r="I191" i="40" s="1"/>
  <c r="G191" i="40"/>
  <c r="I190" i="40"/>
  <c r="H190" i="40"/>
  <c r="G190" i="40"/>
  <c r="H189" i="40"/>
  <c r="I189" i="40" s="1"/>
  <c r="G189" i="40"/>
  <c r="H188" i="40"/>
  <c r="I188" i="40" s="1"/>
  <c r="G188" i="40"/>
  <c r="H187" i="40"/>
  <c r="I187" i="40" s="1"/>
  <c r="G187" i="40"/>
  <c r="H186" i="40"/>
  <c r="I186" i="40" s="1"/>
  <c r="G186" i="40"/>
  <c r="H185" i="40"/>
  <c r="I185" i="40" s="1"/>
  <c r="G185" i="40"/>
  <c r="H184" i="40"/>
  <c r="I184" i="40" s="1"/>
  <c r="G184" i="40"/>
  <c r="H183" i="40"/>
  <c r="I183" i="40" s="1"/>
  <c r="G183" i="40"/>
  <c r="I182" i="40"/>
  <c r="H182" i="40"/>
  <c r="G182" i="40"/>
  <c r="H181" i="40"/>
  <c r="I181" i="40" s="1"/>
  <c r="G181" i="40"/>
  <c r="H180" i="40"/>
  <c r="I180" i="40" s="1"/>
  <c r="G180" i="40"/>
  <c r="H179" i="40"/>
  <c r="I179" i="40" s="1"/>
  <c r="G179" i="40"/>
  <c r="H178" i="40"/>
  <c r="I178" i="40" s="1"/>
  <c r="G178" i="40"/>
  <c r="H177" i="40"/>
  <c r="I177" i="40" s="1"/>
  <c r="G177" i="40"/>
  <c r="H176" i="40"/>
  <c r="I176" i="40" s="1"/>
  <c r="G176" i="40"/>
  <c r="H175" i="40"/>
  <c r="I175" i="40" s="1"/>
  <c r="G175" i="40"/>
  <c r="H174" i="40"/>
  <c r="I174" i="40" s="1"/>
  <c r="G174" i="40"/>
  <c r="H173" i="40"/>
  <c r="I173" i="40" s="1"/>
  <c r="G173" i="40"/>
  <c r="H172" i="40"/>
  <c r="I172" i="40" s="1"/>
  <c r="G172" i="40"/>
  <c r="H171" i="40"/>
  <c r="I171" i="40" s="1"/>
  <c r="G171" i="40"/>
  <c r="H170" i="40"/>
  <c r="I170" i="40" s="1"/>
  <c r="G170" i="40"/>
  <c r="H169" i="40"/>
  <c r="I169" i="40" s="1"/>
  <c r="G169" i="40"/>
  <c r="H168" i="40"/>
  <c r="I168" i="40" s="1"/>
  <c r="G168" i="40"/>
  <c r="H167" i="40"/>
  <c r="I167" i="40" s="1"/>
  <c r="G167" i="40"/>
  <c r="H166" i="40"/>
  <c r="I166" i="40" s="1"/>
  <c r="G166" i="40"/>
  <c r="H165" i="40"/>
  <c r="I165" i="40" s="1"/>
  <c r="G165" i="40"/>
  <c r="H164" i="40"/>
  <c r="I164" i="40" s="1"/>
  <c r="G164" i="40"/>
  <c r="H163" i="40"/>
  <c r="I163" i="40" s="1"/>
  <c r="G163" i="40"/>
  <c r="H162" i="40"/>
  <c r="I162" i="40" s="1"/>
  <c r="G162" i="40"/>
  <c r="H161" i="40"/>
  <c r="I161" i="40" s="1"/>
  <c r="G161" i="40"/>
  <c r="H160" i="40"/>
  <c r="I160" i="40" s="1"/>
  <c r="G160" i="40"/>
  <c r="H159" i="40"/>
  <c r="I159" i="40" s="1"/>
  <c r="G159" i="40"/>
  <c r="I158" i="40"/>
  <c r="H158" i="40"/>
  <c r="G158" i="40"/>
  <c r="H157" i="40"/>
  <c r="I157" i="40" s="1"/>
  <c r="G157" i="40"/>
  <c r="H156" i="40"/>
  <c r="I156" i="40" s="1"/>
  <c r="G156" i="40"/>
  <c r="H155" i="40"/>
  <c r="I155" i="40" s="1"/>
  <c r="G155" i="40"/>
  <c r="H154" i="40"/>
  <c r="I154" i="40" s="1"/>
  <c r="G154" i="40"/>
  <c r="H153" i="40"/>
  <c r="I153" i="40" s="1"/>
  <c r="G153" i="40"/>
  <c r="H152" i="40"/>
  <c r="I152" i="40" s="1"/>
  <c r="G152" i="40"/>
  <c r="H151" i="40"/>
  <c r="I151" i="40" s="1"/>
  <c r="G151" i="40"/>
  <c r="I150" i="40"/>
  <c r="H150" i="40"/>
  <c r="G150" i="40"/>
  <c r="H149" i="40"/>
  <c r="I149" i="40" s="1"/>
  <c r="G149" i="40"/>
  <c r="H148" i="40"/>
  <c r="I148" i="40" s="1"/>
  <c r="G148" i="40"/>
  <c r="H147" i="40"/>
  <c r="I147" i="40" s="1"/>
  <c r="G147" i="40"/>
  <c r="H146" i="40"/>
  <c r="I146" i="40" s="1"/>
  <c r="G146" i="40"/>
  <c r="H145" i="40"/>
  <c r="I145" i="40" s="1"/>
  <c r="G145" i="40"/>
  <c r="H144" i="40"/>
  <c r="I144" i="40" s="1"/>
  <c r="G144" i="40"/>
  <c r="H143" i="40"/>
  <c r="I143" i="40" s="1"/>
  <c r="G143" i="40"/>
  <c r="H142" i="40"/>
  <c r="I142" i="40" s="1"/>
  <c r="G142" i="40"/>
  <c r="H141" i="40"/>
  <c r="I141" i="40" s="1"/>
  <c r="G141" i="40"/>
  <c r="H140" i="40"/>
  <c r="I140" i="40" s="1"/>
  <c r="G140" i="40"/>
  <c r="H139" i="40"/>
  <c r="I139" i="40" s="1"/>
  <c r="G139" i="40"/>
  <c r="H138" i="40"/>
  <c r="I138" i="40" s="1"/>
  <c r="G138" i="40"/>
  <c r="H137" i="40"/>
  <c r="I137" i="40" s="1"/>
  <c r="G137" i="40"/>
  <c r="I136" i="40"/>
  <c r="H136" i="40"/>
  <c r="G136" i="40"/>
  <c r="H135" i="40"/>
  <c r="I135" i="40" s="1"/>
  <c r="G135" i="40"/>
  <c r="H134" i="40"/>
  <c r="I134" i="40" s="1"/>
  <c r="G134" i="40"/>
  <c r="H133" i="40"/>
  <c r="I133" i="40" s="1"/>
  <c r="G133" i="40"/>
  <c r="H132" i="40"/>
  <c r="I132" i="40" s="1"/>
  <c r="G132" i="40"/>
  <c r="H131" i="40"/>
  <c r="I131" i="40" s="1"/>
  <c r="G131" i="40"/>
  <c r="H130" i="40"/>
  <c r="I130" i="40" s="1"/>
  <c r="G130" i="40"/>
  <c r="H129" i="40"/>
  <c r="I129" i="40" s="1"/>
  <c r="G129" i="40"/>
  <c r="H128" i="40"/>
  <c r="I128" i="40" s="1"/>
  <c r="G128" i="40"/>
  <c r="H127" i="40"/>
  <c r="I127" i="40" s="1"/>
  <c r="G127" i="40"/>
  <c r="H126" i="40"/>
  <c r="I126" i="40" s="1"/>
  <c r="G126" i="40"/>
  <c r="H125" i="40"/>
  <c r="I125" i="40" s="1"/>
  <c r="G125" i="40"/>
  <c r="H124" i="40"/>
  <c r="I124" i="40" s="1"/>
  <c r="G124" i="40"/>
  <c r="H123" i="40"/>
  <c r="I123" i="40" s="1"/>
  <c r="G123" i="40"/>
  <c r="H122" i="40"/>
  <c r="I122" i="40" s="1"/>
  <c r="G122" i="40"/>
  <c r="H121" i="40"/>
  <c r="I121" i="40" s="1"/>
  <c r="G121" i="40"/>
  <c r="I120" i="40"/>
  <c r="H120" i="40"/>
  <c r="G120" i="40"/>
  <c r="H119" i="40"/>
  <c r="I119" i="40" s="1"/>
  <c r="G119" i="40"/>
  <c r="H118" i="40"/>
  <c r="I118" i="40" s="1"/>
  <c r="G118" i="40"/>
  <c r="H117" i="40"/>
  <c r="I117" i="40" s="1"/>
  <c r="G117" i="40"/>
  <c r="H116" i="40"/>
  <c r="I116" i="40" s="1"/>
  <c r="G116" i="40"/>
  <c r="H115" i="40"/>
  <c r="I115" i="40" s="1"/>
  <c r="G115" i="40"/>
  <c r="H114" i="40"/>
  <c r="I114" i="40" s="1"/>
  <c r="G114" i="40"/>
  <c r="H113" i="40"/>
  <c r="I113" i="40" s="1"/>
  <c r="G113" i="40"/>
  <c r="H112" i="40"/>
  <c r="I112" i="40" s="1"/>
  <c r="G112" i="40"/>
  <c r="H111" i="40"/>
  <c r="I111" i="40" s="1"/>
  <c r="G111" i="40"/>
  <c r="H110" i="40"/>
  <c r="I110" i="40" s="1"/>
  <c r="G110" i="40"/>
  <c r="H109" i="40"/>
  <c r="I109" i="40" s="1"/>
  <c r="G109" i="40"/>
  <c r="H108" i="40"/>
  <c r="I108" i="40" s="1"/>
  <c r="G108" i="40"/>
  <c r="H107" i="40"/>
  <c r="I107" i="40" s="1"/>
  <c r="G107" i="40"/>
  <c r="I106" i="40"/>
  <c r="H106" i="40"/>
  <c r="G106" i="40"/>
  <c r="H105" i="40"/>
  <c r="I105" i="40" s="1"/>
  <c r="G105" i="40"/>
  <c r="H104" i="40"/>
  <c r="I104" i="40" s="1"/>
  <c r="G104" i="40"/>
  <c r="H103" i="40"/>
  <c r="I103" i="40" s="1"/>
  <c r="G103" i="40"/>
  <c r="H102" i="40"/>
  <c r="I102" i="40" s="1"/>
  <c r="G102" i="40"/>
  <c r="H101" i="40"/>
  <c r="I101" i="40" s="1"/>
  <c r="G101" i="40"/>
  <c r="H100" i="40"/>
  <c r="I100" i="40" s="1"/>
  <c r="G100" i="40"/>
  <c r="H99" i="40"/>
  <c r="I99" i="40" s="1"/>
  <c r="G99" i="40"/>
  <c r="H98" i="40"/>
  <c r="I98" i="40" s="1"/>
  <c r="H97" i="40"/>
  <c r="I97" i="40" s="1"/>
  <c r="G97" i="40"/>
  <c r="H96" i="40"/>
  <c r="I96" i="40" s="1"/>
  <c r="G96" i="40"/>
  <c r="H95" i="40"/>
  <c r="I95" i="40" s="1"/>
  <c r="G95" i="40"/>
  <c r="H94" i="40"/>
  <c r="I94" i="40" s="1"/>
  <c r="G94" i="40"/>
  <c r="H93" i="40"/>
  <c r="I93" i="40" s="1"/>
  <c r="G93" i="40"/>
  <c r="I92" i="40"/>
  <c r="H92" i="40"/>
  <c r="G92" i="40"/>
  <c r="H91" i="40"/>
  <c r="I91" i="40" s="1"/>
  <c r="G91" i="40"/>
  <c r="H90" i="40"/>
  <c r="I90" i="40" s="1"/>
  <c r="G90" i="40"/>
  <c r="H89" i="40"/>
  <c r="I89" i="40" s="1"/>
  <c r="G89" i="40"/>
  <c r="H88" i="40"/>
  <c r="I88" i="40" s="1"/>
  <c r="G88" i="40"/>
  <c r="H87" i="40"/>
  <c r="I87" i="40" s="1"/>
  <c r="G87" i="40"/>
  <c r="H86" i="40"/>
  <c r="I86" i="40" s="1"/>
  <c r="G86" i="40"/>
  <c r="H85" i="40"/>
  <c r="I85" i="40" s="1"/>
  <c r="G85" i="40"/>
  <c r="I84" i="40"/>
  <c r="H84" i="40"/>
  <c r="G84" i="40"/>
  <c r="H83" i="40"/>
  <c r="I83" i="40" s="1"/>
  <c r="G83" i="40"/>
  <c r="H82" i="40"/>
  <c r="I82" i="40" s="1"/>
  <c r="G82" i="40"/>
  <c r="H81" i="40"/>
  <c r="I81" i="40" s="1"/>
  <c r="G81" i="40"/>
  <c r="H80" i="40"/>
  <c r="I80" i="40" s="1"/>
  <c r="G80" i="40"/>
  <c r="H79" i="40"/>
  <c r="I79" i="40" s="1"/>
  <c r="G79" i="40"/>
  <c r="H78" i="40"/>
  <c r="I78" i="40" s="1"/>
  <c r="G78" i="40"/>
  <c r="H77" i="40"/>
  <c r="I77" i="40" s="1"/>
  <c r="G77" i="40"/>
  <c r="H76" i="40"/>
  <c r="I76" i="40" s="1"/>
  <c r="G76" i="40"/>
  <c r="H75" i="40"/>
  <c r="I75" i="40" s="1"/>
  <c r="G75" i="40"/>
  <c r="H74" i="40"/>
  <c r="I74" i="40" s="1"/>
  <c r="G74" i="40"/>
  <c r="H73" i="40"/>
  <c r="I73" i="40" s="1"/>
  <c r="G73" i="40"/>
  <c r="H72" i="40"/>
  <c r="I72" i="40" s="1"/>
  <c r="G72" i="40"/>
  <c r="H71" i="40"/>
  <c r="I71" i="40" s="1"/>
  <c r="G71" i="40"/>
  <c r="I70" i="40"/>
  <c r="H70" i="40"/>
  <c r="G70" i="40"/>
  <c r="H69" i="40"/>
  <c r="I69" i="40" s="1"/>
  <c r="G69" i="40"/>
  <c r="H68" i="40"/>
  <c r="I68" i="40" s="1"/>
  <c r="G68" i="40"/>
  <c r="H67" i="40"/>
  <c r="I67" i="40" s="1"/>
  <c r="G67" i="40"/>
  <c r="H66" i="40"/>
  <c r="I66" i="40" s="1"/>
  <c r="G66" i="40"/>
  <c r="H65" i="40"/>
  <c r="I65" i="40" s="1"/>
  <c r="G65" i="40"/>
  <c r="H64" i="40"/>
  <c r="I64" i="40" s="1"/>
  <c r="G64" i="40"/>
  <c r="H63" i="40"/>
  <c r="I63" i="40" s="1"/>
  <c r="G63" i="40"/>
  <c r="H62" i="40"/>
  <c r="I62" i="40" s="1"/>
  <c r="G62" i="40"/>
  <c r="H61" i="40"/>
  <c r="I61" i="40" s="1"/>
  <c r="G61" i="40"/>
  <c r="I60" i="40"/>
  <c r="H60" i="40"/>
  <c r="G60" i="40"/>
  <c r="H59" i="40"/>
  <c r="I59" i="40" s="1"/>
  <c r="G59" i="40"/>
  <c r="H58" i="40"/>
  <c r="I58" i="40" s="1"/>
  <c r="G58" i="40"/>
  <c r="H57" i="40"/>
  <c r="I57" i="40" s="1"/>
  <c r="G57" i="40"/>
  <c r="H56" i="40"/>
  <c r="I56" i="40" s="1"/>
  <c r="G56" i="40"/>
  <c r="H55" i="40"/>
  <c r="I55" i="40" s="1"/>
  <c r="G55" i="40"/>
  <c r="H54" i="40"/>
  <c r="I54" i="40" s="1"/>
  <c r="G54" i="40"/>
  <c r="H53" i="40"/>
  <c r="I53" i="40" s="1"/>
  <c r="G53" i="40"/>
  <c r="I52" i="40"/>
  <c r="H52" i="40"/>
  <c r="G52" i="40"/>
  <c r="H51" i="40"/>
  <c r="I51" i="40" s="1"/>
  <c r="G51" i="40"/>
  <c r="H50" i="40"/>
  <c r="I50" i="40" s="1"/>
  <c r="G50" i="40"/>
  <c r="H49" i="40"/>
  <c r="I49" i="40" s="1"/>
  <c r="G49" i="40"/>
  <c r="H48" i="40"/>
  <c r="I48" i="40" s="1"/>
  <c r="H47" i="40"/>
  <c r="I47" i="40" s="1"/>
  <c r="H46" i="40"/>
  <c r="I46" i="40" s="1"/>
  <c r="G46" i="40"/>
  <c r="L45" i="40"/>
  <c r="H45" i="40"/>
  <c r="I45" i="40" s="1"/>
  <c r="G45" i="40"/>
  <c r="L44" i="40"/>
  <c r="H44" i="40"/>
  <c r="I44" i="40" s="1"/>
  <c r="G44" i="40"/>
  <c r="L43" i="40"/>
  <c r="H43" i="40"/>
  <c r="I43" i="40" s="1"/>
  <c r="G43" i="40"/>
  <c r="L42" i="40"/>
  <c r="H42" i="40"/>
  <c r="I42" i="40" s="1"/>
  <c r="G42" i="40"/>
  <c r="L41" i="40"/>
  <c r="H41" i="40"/>
  <c r="I41" i="40" s="1"/>
  <c r="G41" i="40"/>
  <c r="L40" i="40"/>
  <c r="H40" i="40"/>
  <c r="I40" i="40" s="1"/>
  <c r="G40" i="40"/>
  <c r="L39" i="40"/>
  <c r="H39" i="40"/>
  <c r="I39" i="40" s="1"/>
  <c r="G39" i="40"/>
  <c r="L38" i="40"/>
  <c r="H38" i="40"/>
  <c r="I38" i="40" s="1"/>
  <c r="G38" i="40"/>
  <c r="L37" i="40"/>
  <c r="H37" i="40"/>
  <c r="I37" i="40" s="1"/>
  <c r="G37" i="40"/>
  <c r="L36" i="40"/>
  <c r="H36" i="40"/>
  <c r="I36" i="40" s="1"/>
  <c r="G36" i="40"/>
  <c r="L35" i="40"/>
  <c r="H35" i="40"/>
  <c r="I35" i="40" s="1"/>
  <c r="G35" i="40"/>
  <c r="L34" i="40"/>
  <c r="H34" i="40"/>
  <c r="I34" i="40" s="1"/>
  <c r="G34" i="40"/>
  <c r="L33" i="40"/>
  <c r="H33" i="40"/>
  <c r="I33" i="40" s="1"/>
  <c r="G33" i="40"/>
  <c r="L32" i="40"/>
  <c r="H32" i="40"/>
  <c r="I32" i="40" s="1"/>
  <c r="G32" i="40"/>
  <c r="L31" i="40"/>
  <c r="H31" i="40"/>
  <c r="I31" i="40" s="1"/>
  <c r="G31" i="40"/>
  <c r="L30" i="40"/>
  <c r="H30" i="40"/>
  <c r="I30" i="40" s="1"/>
  <c r="G30" i="40"/>
  <c r="L29" i="40"/>
  <c r="H29" i="40"/>
  <c r="I29" i="40" s="1"/>
  <c r="G29" i="40"/>
  <c r="L28" i="40"/>
  <c r="H28" i="40"/>
  <c r="I28" i="40" s="1"/>
  <c r="G28" i="40"/>
  <c r="L27" i="40"/>
  <c r="H27" i="40"/>
  <c r="I27" i="40" s="1"/>
  <c r="G27" i="40"/>
  <c r="L26" i="40"/>
  <c r="H26" i="40"/>
  <c r="I26" i="40" s="1"/>
  <c r="G26" i="40"/>
  <c r="L25" i="40"/>
  <c r="H25" i="40"/>
  <c r="I25" i="40" s="1"/>
  <c r="G25" i="40"/>
  <c r="L24" i="40"/>
  <c r="H24" i="40"/>
  <c r="I24" i="40" s="1"/>
  <c r="G24" i="40"/>
  <c r="L23" i="40"/>
  <c r="H23" i="40"/>
  <c r="I23" i="40" s="1"/>
  <c r="G23" i="40"/>
  <c r="L22" i="40"/>
  <c r="H22" i="40"/>
  <c r="I22" i="40" s="1"/>
  <c r="G22" i="40"/>
  <c r="L21" i="40"/>
  <c r="H21" i="40"/>
  <c r="I21" i="40" s="1"/>
  <c r="G21" i="40"/>
  <c r="L20" i="40"/>
  <c r="H20" i="40"/>
  <c r="I20" i="40" s="1"/>
  <c r="G20" i="40"/>
  <c r="L19" i="40"/>
  <c r="H19" i="40"/>
  <c r="I19" i="40" s="1"/>
  <c r="G19" i="40"/>
  <c r="L18" i="40"/>
  <c r="H18" i="40"/>
  <c r="I18" i="40" s="1"/>
  <c r="G18" i="40"/>
  <c r="L17" i="40"/>
  <c r="H17" i="40"/>
  <c r="I17" i="40" s="1"/>
  <c r="G17" i="40"/>
  <c r="L16" i="40"/>
  <c r="H16" i="40"/>
  <c r="I16" i="40" s="1"/>
  <c r="G16" i="40"/>
  <c r="L15" i="40"/>
  <c r="H15" i="40"/>
  <c r="I15" i="40" s="1"/>
  <c r="G15" i="40"/>
  <c r="L14" i="40"/>
  <c r="H14" i="40"/>
  <c r="I14" i="40" s="1"/>
  <c r="G14" i="40"/>
  <c r="L13" i="40"/>
  <c r="H13" i="40"/>
  <c r="I13" i="40" s="1"/>
  <c r="G13" i="40"/>
  <c r="L12" i="40"/>
  <c r="H12" i="40"/>
  <c r="I12" i="40" s="1"/>
  <c r="G12" i="40"/>
  <c r="L11" i="40"/>
  <c r="H11" i="40"/>
  <c r="I11" i="40" s="1"/>
  <c r="G11" i="40"/>
  <c r="L10" i="40"/>
  <c r="H10" i="40"/>
  <c r="I10" i="40" s="1"/>
  <c r="G10" i="40"/>
  <c r="L9" i="40"/>
  <c r="I9" i="40"/>
  <c r="H9" i="40"/>
  <c r="G9" i="40"/>
  <c r="L8" i="40"/>
  <c r="H8" i="40"/>
  <c r="I8" i="40" s="1"/>
  <c r="G8" i="40"/>
  <c r="L7" i="40"/>
  <c r="H7" i="40"/>
  <c r="I7" i="40" s="1"/>
  <c r="G7" i="40"/>
  <c r="L6" i="40"/>
  <c r="H6" i="40"/>
  <c r="I6" i="40" s="1"/>
  <c r="G6" i="40"/>
  <c r="F279" i="39"/>
  <c r="B278" i="39"/>
  <c r="B274" i="40" s="1"/>
  <c r="B277" i="39"/>
  <c r="B273" i="40" s="1"/>
  <c r="B276" i="39"/>
  <c r="B272" i="40" s="1"/>
  <c r="B275" i="39"/>
  <c r="B271" i="40" s="1"/>
  <c r="B274" i="39"/>
  <c r="B270" i="40" s="1"/>
  <c r="B273" i="39"/>
  <c r="B269" i="40" s="1"/>
  <c r="B272" i="39"/>
  <c r="B268" i="40" s="1"/>
  <c r="B271" i="39"/>
  <c r="B267" i="40" s="1"/>
  <c r="B270" i="39"/>
  <c r="B266" i="40" s="1"/>
  <c r="B269" i="39"/>
  <c r="B265" i="40" s="1"/>
  <c r="B268" i="39"/>
  <c r="B264" i="40" s="1"/>
  <c r="B267" i="39"/>
  <c r="B263" i="40" s="1"/>
  <c r="B266" i="39"/>
  <c r="B262" i="40" s="1"/>
  <c r="B265" i="39"/>
  <c r="B261" i="40" s="1"/>
  <c r="B264" i="39"/>
  <c r="B260" i="40" s="1"/>
  <c r="B263" i="39"/>
  <c r="B259" i="40" s="1"/>
  <c r="B262" i="39"/>
  <c r="B258" i="40" s="1"/>
  <c r="B261" i="39"/>
  <c r="B257" i="40" s="1"/>
  <c r="B260" i="39"/>
  <c r="B256" i="40" s="1"/>
  <c r="B259" i="39"/>
  <c r="B255" i="40" s="1"/>
  <c r="B258" i="39"/>
  <c r="B254" i="40" s="1"/>
  <c r="B257" i="39"/>
  <c r="B253" i="40" s="1"/>
  <c r="B256" i="39"/>
  <c r="B252" i="40" s="1"/>
  <c r="B255" i="39"/>
  <c r="B251" i="40" s="1"/>
  <c r="B254" i="39"/>
  <c r="B250" i="40" s="1"/>
  <c r="B253" i="39"/>
  <c r="B249" i="40" s="1"/>
  <c r="B252" i="39"/>
  <c r="B248" i="40" s="1"/>
  <c r="B251" i="39"/>
  <c r="B247" i="40" s="1"/>
  <c r="B250" i="39"/>
  <c r="B246" i="40" s="1"/>
  <c r="B249" i="39"/>
  <c r="B245" i="40" s="1"/>
  <c r="B248" i="39"/>
  <c r="B244" i="40" s="1"/>
  <c r="B247" i="39"/>
  <c r="B243" i="40" s="1"/>
  <c r="B246" i="39"/>
  <c r="B242" i="40" s="1"/>
  <c r="B245" i="39"/>
  <c r="B241" i="40" s="1"/>
  <c r="A245" i="39"/>
  <c r="A241" i="40" s="1"/>
  <c r="K244" i="39"/>
  <c r="B244" i="39"/>
  <c r="B240" i="40" s="1"/>
  <c r="A244" i="39"/>
  <c r="A240" i="40" s="1"/>
  <c r="B243" i="39"/>
  <c r="B239" i="40" s="1"/>
  <c r="A243" i="39"/>
  <c r="A239" i="40" s="1"/>
  <c r="B242" i="39"/>
  <c r="B238" i="40" s="1"/>
  <c r="A242" i="39"/>
  <c r="A238" i="40" s="1"/>
  <c r="B241" i="39"/>
  <c r="B237" i="40" s="1"/>
  <c r="A241" i="39"/>
  <c r="A237" i="40" s="1"/>
  <c r="B240" i="39"/>
  <c r="B236" i="40" s="1"/>
  <c r="A240" i="39"/>
  <c r="A236" i="40" s="1"/>
  <c r="B239" i="39"/>
  <c r="B235" i="40" s="1"/>
  <c r="A239" i="39"/>
  <c r="A235" i="40" s="1"/>
  <c r="B238" i="39"/>
  <c r="B234" i="40" s="1"/>
  <c r="A238" i="39"/>
  <c r="A234" i="40" s="1"/>
  <c r="B237" i="39"/>
  <c r="B233" i="40" s="1"/>
  <c r="A237" i="39"/>
  <c r="A233" i="40" s="1"/>
  <c r="B236" i="39"/>
  <c r="B232" i="40" s="1"/>
  <c r="A236" i="39"/>
  <c r="A232" i="40" s="1"/>
  <c r="B235" i="39"/>
  <c r="B231" i="40" s="1"/>
  <c r="A235" i="39"/>
  <c r="A231" i="40" s="1"/>
  <c r="B234" i="39"/>
  <c r="B230" i="40" s="1"/>
  <c r="A234" i="39"/>
  <c r="A230" i="40" s="1"/>
  <c r="B233" i="39"/>
  <c r="B229" i="40" s="1"/>
  <c r="A233" i="39"/>
  <c r="A229" i="40" s="1"/>
  <c r="B232" i="39"/>
  <c r="B228" i="40" s="1"/>
  <c r="A232" i="39"/>
  <c r="A228" i="40" s="1"/>
  <c r="B231" i="39"/>
  <c r="B227" i="40" s="1"/>
  <c r="A231" i="39"/>
  <c r="A227" i="40" s="1"/>
  <c r="B230" i="39"/>
  <c r="B226" i="40" s="1"/>
  <c r="A230" i="39"/>
  <c r="A226" i="40" s="1"/>
  <c r="B229" i="39"/>
  <c r="B225" i="40" s="1"/>
  <c r="A229" i="39"/>
  <c r="A225" i="40" s="1"/>
  <c r="B228" i="39"/>
  <c r="B224" i="40" s="1"/>
  <c r="A228" i="39"/>
  <c r="A224" i="40" s="1"/>
  <c r="B227" i="39"/>
  <c r="B223" i="40" s="1"/>
  <c r="A227" i="39"/>
  <c r="A223" i="40" s="1"/>
  <c r="B226" i="39"/>
  <c r="B222" i="40" s="1"/>
  <c r="A226" i="39"/>
  <c r="A222" i="40" s="1"/>
  <c r="B225" i="39"/>
  <c r="B221" i="40" s="1"/>
  <c r="A225" i="39"/>
  <c r="A221" i="40" s="1"/>
  <c r="B224" i="39"/>
  <c r="B220" i="40" s="1"/>
  <c r="A224" i="39"/>
  <c r="A220" i="40" s="1"/>
  <c r="B223" i="39"/>
  <c r="B219" i="40" s="1"/>
  <c r="A223" i="39"/>
  <c r="A219" i="40" s="1"/>
  <c r="B222" i="39"/>
  <c r="B218" i="40" s="1"/>
  <c r="A222" i="39"/>
  <c r="A218" i="40" s="1"/>
  <c r="B221" i="39"/>
  <c r="B217" i="40" s="1"/>
  <c r="A221" i="39"/>
  <c r="A217" i="40" s="1"/>
  <c r="B220" i="39"/>
  <c r="B216" i="40" s="1"/>
  <c r="A220" i="39"/>
  <c r="A216" i="40" s="1"/>
  <c r="B219" i="39"/>
  <c r="B215" i="40" s="1"/>
  <c r="A219" i="39"/>
  <c r="A215" i="40" s="1"/>
  <c r="B218" i="39"/>
  <c r="B214" i="40" s="1"/>
  <c r="A218" i="39"/>
  <c r="A214" i="40" s="1"/>
  <c r="B217" i="39"/>
  <c r="B213" i="40" s="1"/>
  <c r="A217" i="39"/>
  <c r="A213" i="40" s="1"/>
  <c r="B216" i="39"/>
  <c r="B212" i="40" s="1"/>
  <c r="A216" i="39"/>
  <c r="A212" i="40" s="1"/>
  <c r="B215" i="39"/>
  <c r="B211" i="40" s="1"/>
  <c r="A215" i="39"/>
  <c r="A211" i="40" s="1"/>
  <c r="B214" i="39"/>
  <c r="B210" i="40" s="1"/>
  <c r="A214" i="39"/>
  <c r="A210" i="40" s="1"/>
  <c r="B213" i="39"/>
  <c r="B209" i="40" s="1"/>
  <c r="A213" i="39"/>
  <c r="A209" i="40" s="1"/>
  <c r="B212" i="39"/>
  <c r="B208" i="40" s="1"/>
  <c r="A212" i="39"/>
  <c r="A208" i="40" s="1"/>
  <c r="B211" i="39"/>
  <c r="B207" i="40" s="1"/>
  <c r="A211" i="39"/>
  <c r="A207" i="40" s="1"/>
  <c r="B210" i="39"/>
  <c r="B206" i="40" s="1"/>
  <c r="A210" i="39"/>
  <c r="A206" i="40" s="1"/>
  <c r="B209" i="39"/>
  <c r="B205" i="40" s="1"/>
  <c r="A209" i="39"/>
  <c r="A205" i="40" s="1"/>
  <c r="B208" i="39"/>
  <c r="B204" i="40" s="1"/>
  <c r="A208" i="39"/>
  <c r="A204" i="40" s="1"/>
  <c r="B207" i="39"/>
  <c r="B203" i="40" s="1"/>
  <c r="A207" i="39"/>
  <c r="A203" i="40" s="1"/>
  <c r="B206" i="39"/>
  <c r="B202" i="40" s="1"/>
  <c r="A206" i="39"/>
  <c r="A202" i="40" s="1"/>
  <c r="B205" i="39"/>
  <c r="B201" i="40" s="1"/>
  <c r="A205" i="39"/>
  <c r="A201" i="40" s="1"/>
  <c r="B204" i="39"/>
  <c r="B200" i="40" s="1"/>
  <c r="A204" i="39"/>
  <c r="A200" i="40" s="1"/>
  <c r="B203" i="39"/>
  <c r="B199" i="40" s="1"/>
  <c r="A203" i="39"/>
  <c r="A199" i="40" s="1"/>
  <c r="B202" i="39"/>
  <c r="B198" i="40" s="1"/>
  <c r="A202" i="39"/>
  <c r="A198" i="40" s="1"/>
  <c r="B201" i="39"/>
  <c r="B197" i="40" s="1"/>
  <c r="A201" i="39"/>
  <c r="A197" i="40" s="1"/>
  <c r="B200" i="39"/>
  <c r="B196" i="40" s="1"/>
  <c r="A200" i="39"/>
  <c r="A196" i="40" s="1"/>
  <c r="B199" i="39"/>
  <c r="B195" i="40" s="1"/>
  <c r="A199" i="39"/>
  <c r="A195" i="40" s="1"/>
  <c r="B198" i="39"/>
  <c r="B194" i="40" s="1"/>
  <c r="A198" i="39"/>
  <c r="A194" i="40" s="1"/>
  <c r="B197" i="39"/>
  <c r="B193" i="40" s="1"/>
  <c r="A197" i="39"/>
  <c r="A193" i="40" s="1"/>
  <c r="B196" i="39"/>
  <c r="B192" i="40" s="1"/>
  <c r="A196" i="39"/>
  <c r="A192" i="40" s="1"/>
  <c r="B195" i="39"/>
  <c r="B191" i="40" s="1"/>
  <c r="A195" i="39"/>
  <c r="A191" i="40" s="1"/>
  <c r="K194" i="39"/>
  <c r="B194" i="39"/>
  <c r="B190" i="40" s="1"/>
  <c r="A194" i="39"/>
  <c r="A190" i="40" s="1"/>
  <c r="B193" i="39"/>
  <c r="B189" i="40" s="1"/>
  <c r="A193" i="39"/>
  <c r="A189" i="40" s="1"/>
  <c r="B192" i="39"/>
  <c r="B188" i="40" s="1"/>
  <c r="A192" i="39"/>
  <c r="A188" i="40" s="1"/>
  <c r="B191" i="39"/>
  <c r="B187" i="40" s="1"/>
  <c r="A191" i="39"/>
  <c r="A187" i="40" s="1"/>
  <c r="K190" i="39"/>
  <c r="B190" i="39"/>
  <c r="B186" i="40" s="1"/>
  <c r="A190" i="39"/>
  <c r="A186" i="40" s="1"/>
  <c r="K189" i="39"/>
  <c r="B189" i="39"/>
  <c r="B185" i="40" s="1"/>
  <c r="A189" i="39"/>
  <c r="A185" i="40" s="1"/>
  <c r="B188" i="39"/>
  <c r="B184" i="40" s="1"/>
  <c r="A188" i="39"/>
  <c r="A184" i="40" s="1"/>
  <c r="B187" i="39"/>
  <c r="B183" i="40" s="1"/>
  <c r="A187" i="39"/>
  <c r="A183" i="40" s="1"/>
  <c r="B186" i="39"/>
  <c r="B182" i="40" s="1"/>
  <c r="A186" i="39"/>
  <c r="A182" i="40" s="1"/>
  <c r="B185" i="39"/>
  <c r="B181" i="40" s="1"/>
  <c r="A185" i="39"/>
  <c r="A181" i="40" s="1"/>
  <c r="B184" i="39"/>
  <c r="B180" i="40" s="1"/>
  <c r="A184" i="39"/>
  <c r="A180" i="40" s="1"/>
  <c r="B183" i="39"/>
  <c r="B179" i="40" s="1"/>
  <c r="A183" i="39"/>
  <c r="A179" i="40" s="1"/>
  <c r="B182" i="39"/>
  <c r="B178" i="40" s="1"/>
  <c r="A182" i="39"/>
  <c r="A178" i="40" s="1"/>
  <c r="B181" i="39"/>
  <c r="B177" i="40" s="1"/>
  <c r="A181" i="39"/>
  <c r="A177" i="40" s="1"/>
  <c r="B180" i="39"/>
  <c r="B176" i="40" s="1"/>
  <c r="A180" i="39"/>
  <c r="A176" i="40" s="1"/>
  <c r="B179" i="39"/>
  <c r="B175" i="40" s="1"/>
  <c r="A179" i="39"/>
  <c r="A175" i="40" s="1"/>
  <c r="B178" i="39"/>
  <c r="B174" i="40" s="1"/>
  <c r="A178" i="39"/>
  <c r="A174" i="40" s="1"/>
  <c r="B177" i="39"/>
  <c r="B173" i="40" s="1"/>
  <c r="A177" i="39"/>
  <c r="A173" i="40" s="1"/>
  <c r="B176" i="39"/>
  <c r="B172" i="40" s="1"/>
  <c r="A176" i="39"/>
  <c r="A172" i="40" s="1"/>
  <c r="B175" i="39"/>
  <c r="B171" i="40" s="1"/>
  <c r="A175" i="39"/>
  <c r="A171" i="40" s="1"/>
  <c r="B174" i="39"/>
  <c r="B170" i="40" s="1"/>
  <c r="A174" i="39"/>
  <c r="A170" i="40" s="1"/>
  <c r="B173" i="39"/>
  <c r="B169" i="40" s="1"/>
  <c r="A173" i="39"/>
  <c r="A169" i="40" s="1"/>
  <c r="B172" i="39"/>
  <c r="B168" i="40" s="1"/>
  <c r="A172" i="39"/>
  <c r="A168" i="40" s="1"/>
  <c r="B171" i="39"/>
  <c r="B167" i="40" s="1"/>
  <c r="A171" i="39"/>
  <c r="A167" i="40" s="1"/>
  <c r="B170" i="39"/>
  <c r="B166" i="40" s="1"/>
  <c r="A170" i="39"/>
  <c r="A166" i="40" s="1"/>
  <c r="B169" i="39"/>
  <c r="B165" i="40" s="1"/>
  <c r="A169" i="39"/>
  <c r="A165" i="40" s="1"/>
  <c r="B168" i="39"/>
  <c r="B164" i="40" s="1"/>
  <c r="A168" i="39"/>
  <c r="A164" i="40" s="1"/>
  <c r="B167" i="39"/>
  <c r="B163" i="40" s="1"/>
  <c r="A167" i="39"/>
  <c r="A163" i="40" s="1"/>
  <c r="B166" i="39"/>
  <c r="B162" i="40" s="1"/>
  <c r="A166" i="39"/>
  <c r="A162" i="40" s="1"/>
  <c r="B165" i="39"/>
  <c r="B161" i="40" s="1"/>
  <c r="A165" i="39"/>
  <c r="A161" i="40" s="1"/>
  <c r="B164" i="39"/>
  <c r="B160" i="40" s="1"/>
  <c r="A164" i="39"/>
  <c r="A160" i="40" s="1"/>
  <c r="B163" i="39"/>
  <c r="B159" i="40" s="1"/>
  <c r="A163" i="39"/>
  <c r="A159" i="40" s="1"/>
  <c r="B162" i="39"/>
  <c r="B158" i="40" s="1"/>
  <c r="A162" i="39"/>
  <c r="A158" i="40" s="1"/>
  <c r="B161" i="39"/>
  <c r="B157" i="40" s="1"/>
  <c r="A161" i="39"/>
  <c r="A157" i="40" s="1"/>
  <c r="B160" i="39"/>
  <c r="B156" i="40" s="1"/>
  <c r="A160" i="39"/>
  <c r="A156" i="40" s="1"/>
  <c r="B159" i="39"/>
  <c r="B155" i="40" s="1"/>
  <c r="A159" i="39"/>
  <c r="A155" i="40" s="1"/>
  <c r="B158" i="39"/>
  <c r="B154" i="40" s="1"/>
  <c r="A158" i="39"/>
  <c r="A154" i="40" s="1"/>
  <c r="B157" i="39"/>
  <c r="B153" i="40" s="1"/>
  <c r="A157" i="39"/>
  <c r="A153" i="40" s="1"/>
  <c r="B156" i="39"/>
  <c r="B152" i="40" s="1"/>
  <c r="A156" i="39"/>
  <c r="A152" i="40" s="1"/>
  <c r="B155" i="39"/>
  <c r="B151" i="40" s="1"/>
  <c r="A155" i="39"/>
  <c r="A151" i="40" s="1"/>
  <c r="B154" i="39"/>
  <c r="B150" i="40" s="1"/>
  <c r="A154" i="39"/>
  <c r="A150" i="40" s="1"/>
  <c r="B153" i="39"/>
  <c r="B149" i="40" s="1"/>
  <c r="A153" i="39"/>
  <c r="A149" i="40" s="1"/>
  <c r="B152" i="39"/>
  <c r="B148" i="40" s="1"/>
  <c r="A152" i="39"/>
  <c r="A148" i="40" s="1"/>
  <c r="B151" i="39"/>
  <c r="B147" i="40" s="1"/>
  <c r="A151" i="39"/>
  <c r="A147" i="40" s="1"/>
  <c r="B150" i="39"/>
  <c r="B146" i="40" s="1"/>
  <c r="A150" i="39"/>
  <c r="A146" i="40" s="1"/>
  <c r="B149" i="39"/>
  <c r="B145" i="40" s="1"/>
  <c r="A149" i="39"/>
  <c r="A145" i="40" s="1"/>
  <c r="B148" i="39"/>
  <c r="B144" i="40" s="1"/>
  <c r="A148" i="39"/>
  <c r="A144" i="40" s="1"/>
  <c r="B147" i="39"/>
  <c r="B143" i="40" s="1"/>
  <c r="A147" i="39"/>
  <c r="A143" i="40" s="1"/>
  <c r="B146" i="39"/>
  <c r="B142" i="40" s="1"/>
  <c r="A146" i="39"/>
  <c r="A142" i="40" s="1"/>
  <c r="B145" i="39"/>
  <c r="B141" i="40" s="1"/>
  <c r="A145" i="39"/>
  <c r="A141" i="40" s="1"/>
  <c r="B144" i="39"/>
  <c r="B140" i="40" s="1"/>
  <c r="A144" i="39"/>
  <c r="A140" i="40" s="1"/>
  <c r="B143" i="39"/>
  <c r="B139" i="40" s="1"/>
  <c r="A143" i="39"/>
  <c r="A139" i="40" s="1"/>
  <c r="B142" i="39"/>
  <c r="B138" i="40" s="1"/>
  <c r="A142" i="39"/>
  <c r="A138" i="40" s="1"/>
  <c r="B141" i="39"/>
  <c r="B137" i="40" s="1"/>
  <c r="A141" i="39"/>
  <c r="A137" i="40" s="1"/>
  <c r="B140" i="39"/>
  <c r="B136" i="40" s="1"/>
  <c r="A140" i="39"/>
  <c r="A136" i="40" s="1"/>
  <c r="B139" i="39"/>
  <c r="B135" i="40" s="1"/>
  <c r="A139" i="39"/>
  <c r="A135" i="40" s="1"/>
  <c r="B138" i="39"/>
  <c r="B134" i="40" s="1"/>
  <c r="A138" i="39"/>
  <c r="A134" i="40" s="1"/>
  <c r="B137" i="39"/>
  <c r="B133" i="40" s="1"/>
  <c r="A137" i="39"/>
  <c r="A133" i="40" s="1"/>
  <c r="B136" i="39"/>
  <c r="B132" i="40" s="1"/>
  <c r="A136" i="39"/>
  <c r="A132" i="40" s="1"/>
  <c r="B135" i="39"/>
  <c r="B131" i="40" s="1"/>
  <c r="A135" i="39"/>
  <c r="A131" i="40" s="1"/>
  <c r="B134" i="39"/>
  <c r="B130" i="40" s="1"/>
  <c r="A134" i="39"/>
  <c r="A130" i="40" s="1"/>
  <c r="B133" i="39"/>
  <c r="B129" i="40" s="1"/>
  <c r="A133" i="39"/>
  <c r="A129" i="40" s="1"/>
  <c r="B132" i="39"/>
  <c r="B128" i="40" s="1"/>
  <c r="A132" i="39"/>
  <c r="A128" i="40" s="1"/>
  <c r="B131" i="39"/>
  <c r="B127" i="40" s="1"/>
  <c r="A131" i="39"/>
  <c r="A127" i="40" s="1"/>
  <c r="B130" i="39"/>
  <c r="B126" i="40" s="1"/>
  <c r="A130" i="39"/>
  <c r="A126" i="40" s="1"/>
  <c r="B129" i="39"/>
  <c r="B125" i="40" s="1"/>
  <c r="A129" i="39"/>
  <c r="A125" i="40" s="1"/>
  <c r="B128" i="39"/>
  <c r="B124" i="40" s="1"/>
  <c r="A128" i="39"/>
  <c r="A124" i="40" s="1"/>
  <c r="B127" i="39"/>
  <c r="B123" i="40" s="1"/>
  <c r="A127" i="39"/>
  <c r="A123" i="40" s="1"/>
  <c r="B126" i="39"/>
  <c r="B122" i="40" s="1"/>
  <c r="A126" i="39"/>
  <c r="A122" i="40" s="1"/>
  <c r="B125" i="39"/>
  <c r="B121" i="40" s="1"/>
  <c r="A125" i="39"/>
  <c r="A121" i="40" s="1"/>
  <c r="B124" i="39"/>
  <c r="B120" i="40" s="1"/>
  <c r="A124" i="39"/>
  <c r="A120" i="40" s="1"/>
  <c r="B123" i="39"/>
  <c r="B119" i="40" s="1"/>
  <c r="A123" i="39"/>
  <c r="A119" i="40" s="1"/>
  <c r="B122" i="39"/>
  <c r="B118" i="40" s="1"/>
  <c r="A122" i="39"/>
  <c r="A118" i="40" s="1"/>
  <c r="B121" i="39"/>
  <c r="B117" i="40" s="1"/>
  <c r="A121" i="39"/>
  <c r="A117" i="40" s="1"/>
  <c r="B120" i="39"/>
  <c r="B116" i="40" s="1"/>
  <c r="A120" i="39"/>
  <c r="A116" i="40" s="1"/>
  <c r="B119" i="39"/>
  <c r="B115" i="40" s="1"/>
  <c r="A119" i="39"/>
  <c r="A115" i="40" s="1"/>
  <c r="B118" i="39"/>
  <c r="B114" i="40" s="1"/>
  <c r="A118" i="39"/>
  <c r="A114" i="40" s="1"/>
  <c r="B117" i="39"/>
  <c r="B113" i="40" s="1"/>
  <c r="A117" i="39"/>
  <c r="A113" i="40" s="1"/>
  <c r="B116" i="39"/>
  <c r="B112" i="40" s="1"/>
  <c r="A116" i="39"/>
  <c r="A112" i="40" s="1"/>
  <c r="B115" i="39"/>
  <c r="B111" i="40" s="1"/>
  <c r="A115" i="39"/>
  <c r="A111" i="40" s="1"/>
  <c r="B114" i="39"/>
  <c r="B110" i="40" s="1"/>
  <c r="A114" i="39"/>
  <c r="A110" i="40" s="1"/>
  <c r="B113" i="39"/>
  <c r="B109" i="40" s="1"/>
  <c r="A113" i="39"/>
  <c r="A109" i="40" s="1"/>
  <c r="B112" i="39"/>
  <c r="B108" i="40" s="1"/>
  <c r="A112" i="39"/>
  <c r="A108" i="40" s="1"/>
  <c r="B111" i="39"/>
  <c r="B107" i="40" s="1"/>
  <c r="A111" i="39"/>
  <c r="A107" i="40" s="1"/>
  <c r="K110" i="39"/>
  <c r="B110" i="39"/>
  <c r="B106" i="40" s="1"/>
  <c r="A110" i="39"/>
  <c r="A106" i="40" s="1"/>
  <c r="B109" i="39"/>
  <c r="B105" i="40" s="1"/>
  <c r="A109" i="39"/>
  <c r="A105" i="40" s="1"/>
  <c r="B108" i="39"/>
  <c r="B104" i="40" s="1"/>
  <c r="A108" i="39"/>
  <c r="A104" i="40" s="1"/>
  <c r="B107" i="39"/>
  <c r="B103" i="40" s="1"/>
  <c r="A107" i="39"/>
  <c r="A103" i="40" s="1"/>
  <c r="B106" i="39"/>
  <c r="B102" i="40" s="1"/>
  <c r="A106" i="39"/>
  <c r="A102" i="40" s="1"/>
  <c r="B105" i="39"/>
  <c r="B101" i="40" s="1"/>
  <c r="A105" i="39"/>
  <c r="A101" i="40" s="1"/>
  <c r="B104" i="39"/>
  <c r="B100" i="40" s="1"/>
  <c r="A104" i="39"/>
  <c r="A100" i="40" s="1"/>
  <c r="B103" i="39"/>
  <c r="B99" i="40" s="1"/>
  <c r="A103" i="39"/>
  <c r="A99" i="40" s="1"/>
  <c r="B102" i="39"/>
  <c r="B98" i="40" s="1"/>
  <c r="A102" i="39"/>
  <c r="A98" i="40" s="1"/>
  <c r="B101" i="39"/>
  <c r="B97" i="40" s="1"/>
  <c r="A101" i="39"/>
  <c r="A97" i="40" s="1"/>
  <c r="B100" i="39"/>
  <c r="B96" i="40" s="1"/>
  <c r="A100" i="39"/>
  <c r="A96" i="40" s="1"/>
  <c r="B99" i="39"/>
  <c r="B95" i="40" s="1"/>
  <c r="A99" i="39"/>
  <c r="A95" i="40" s="1"/>
  <c r="K98" i="39"/>
  <c r="B98" i="39"/>
  <c r="B94" i="40" s="1"/>
  <c r="A98" i="39"/>
  <c r="A94" i="40" s="1"/>
  <c r="B97" i="39"/>
  <c r="B93" i="40" s="1"/>
  <c r="A97" i="39"/>
  <c r="A93" i="40" s="1"/>
  <c r="B96" i="39"/>
  <c r="B92" i="40" s="1"/>
  <c r="A96" i="39"/>
  <c r="A92" i="40" s="1"/>
  <c r="B95" i="39"/>
  <c r="B91" i="40" s="1"/>
  <c r="A95" i="39"/>
  <c r="A91" i="40" s="1"/>
  <c r="B94" i="39"/>
  <c r="B90" i="40" s="1"/>
  <c r="A94" i="39"/>
  <c r="A90" i="40" s="1"/>
  <c r="B93" i="39"/>
  <c r="B89" i="40" s="1"/>
  <c r="A93" i="39"/>
  <c r="A89" i="40" s="1"/>
  <c r="B92" i="39"/>
  <c r="B88" i="40" s="1"/>
  <c r="A92" i="39"/>
  <c r="A88" i="40" s="1"/>
  <c r="B91" i="39"/>
  <c r="B87" i="40" s="1"/>
  <c r="A91" i="39"/>
  <c r="A87" i="40" s="1"/>
  <c r="B90" i="39"/>
  <c r="B86" i="40" s="1"/>
  <c r="A90" i="39"/>
  <c r="A86" i="40" s="1"/>
  <c r="B89" i="39"/>
  <c r="B85" i="40" s="1"/>
  <c r="A89" i="39"/>
  <c r="A85" i="40" s="1"/>
  <c r="B88" i="39"/>
  <c r="B84" i="40" s="1"/>
  <c r="A88" i="39"/>
  <c r="A84" i="40" s="1"/>
  <c r="B87" i="39"/>
  <c r="B83" i="40" s="1"/>
  <c r="A87" i="39"/>
  <c r="A83" i="40" s="1"/>
  <c r="B86" i="39"/>
  <c r="B82" i="40" s="1"/>
  <c r="A86" i="39"/>
  <c r="A82" i="40" s="1"/>
  <c r="B85" i="39"/>
  <c r="B81" i="40" s="1"/>
  <c r="A85" i="39"/>
  <c r="A81" i="40" s="1"/>
  <c r="B84" i="39"/>
  <c r="B80" i="40" s="1"/>
  <c r="A84" i="39"/>
  <c r="A80" i="40" s="1"/>
  <c r="K83" i="39"/>
  <c r="B83" i="39"/>
  <c r="B79" i="40" s="1"/>
  <c r="A83" i="39"/>
  <c r="A79" i="40" s="1"/>
  <c r="B82" i="39"/>
  <c r="B78" i="40" s="1"/>
  <c r="A82" i="39"/>
  <c r="A78" i="40" s="1"/>
  <c r="B81" i="39"/>
  <c r="B77" i="40" s="1"/>
  <c r="A81" i="39"/>
  <c r="A77" i="40" s="1"/>
  <c r="B80" i="39"/>
  <c r="B76" i="40" s="1"/>
  <c r="A80" i="39"/>
  <c r="A76" i="40" s="1"/>
  <c r="B79" i="39"/>
  <c r="B75" i="40" s="1"/>
  <c r="A79" i="39"/>
  <c r="A75" i="40" s="1"/>
  <c r="B78" i="39"/>
  <c r="B74" i="40" s="1"/>
  <c r="A78" i="39"/>
  <c r="A74" i="40" s="1"/>
  <c r="B77" i="39"/>
  <c r="B73" i="40" s="1"/>
  <c r="A77" i="39"/>
  <c r="A73" i="40" s="1"/>
  <c r="B76" i="39"/>
  <c r="B72" i="40" s="1"/>
  <c r="A76" i="39"/>
  <c r="A72" i="40" s="1"/>
  <c r="B75" i="39"/>
  <c r="B71" i="40" s="1"/>
  <c r="A75" i="39"/>
  <c r="A71" i="40" s="1"/>
  <c r="B74" i="39"/>
  <c r="B70" i="40" s="1"/>
  <c r="A74" i="39"/>
  <c r="A70" i="40" s="1"/>
  <c r="B73" i="39"/>
  <c r="B69" i="40" s="1"/>
  <c r="A73" i="39"/>
  <c r="A69" i="40" s="1"/>
  <c r="B72" i="39"/>
  <c r="B68" i="40" s="1"/>
  <c r="A72" i="39"/>
  <c r="A68" i="40" s="1"/>
  <c r="B71" i="39"/>
  <c r="B67" i="40" s="1"/>
  <c r="A71" i="39"/>
  <c r="A67" i="40" s="1"/>
  <c r="H70" i="39"/>
  <c r="J70" i="39" s="1"/>
  <c r="K70" i="39" s="1"/>
  <c r="L70" i="39" s="1"/>
  <c r="B70" i="39"/>
  <c r="B66" i="40" s="1"/>
  <c r="A70" i="39"/>
  <c r="A66" i="40" s="1"/>
  <c r="B69" i="39"/>
  <c r="B65" i="40" s="1"/>
  <c r="A69" i="39"/>
  <c r="A65" i="40" s="1"/>
  <c r="B68" i="39"/>
  <c r="B64" i="40" s="1"/>
  <c r="A68" i="39"/>
  <c r="A64" i="40" s="1"/>
  <c r="B67" i="39"/>
  <c r="B63" i="40" s="1"/>
  <c r="A67" i="39"/>
  <c r="A63" i="40" s="1"/>
  <c r="B66" i="39"/>
  <c r="B62" i="40" s="1"/>
  <c r="A66" i="39"/>
  <c r="A62" i="40" s="1"/>
  <c r="B65" i="39"/>
  <c r="B61" i="40" s="1"/>
  <c r="A65" i="39"/>
  <c r="A61" i="40" s="1"/>
  <c r="B64" i="39"/>
  <c r="B60" i="40" s="1"/>
  <c r="A64" i="39"/>
  <c r="A60" i="40" s="1"/>
  <c r="B63" i="39"/>
  <c r="B59" i="40" s="1"/>
  <c r="A63" i="39"/>
  <c r="A59" i="40" s="1"/>
  <c r="B62" i="39"/>
  <c r="B58" i="40" s="1"/>
  <c r="A62" i="39"/>
  <c r="A58" i="40" s="1"/>
  <c r="B61" i="39"/>
  <c r="B57" i="40" s="1"/>
  <c r="A61" i="39"/>
  <c r="A57" i="40" s="1"/>
  <c r="B60" i="39"/>
  <c r="B56" i="40" s="1"/>
  <c r="A60" i="39"/>
  <c r="A56" i="40" s="1"/>
  <c r="I59" i="39"/>
  <c r="H59" i="39"/>
  <c r="J59" i="39" s="1"/>
  <c r="B59" i="39"/>
  <c r="B55" i="40" s="1"/>
  <c r="A59" i="39"/>
  <c r="A55" i="40" s="1"/>
  <c r="H58" i="39"/>
  <c r="J58" i="39" s="1"/>
  <c r="B58" i="39"/>
  <c r="B54" i="40" s="1"/>
  <c r="A58" i="39"/>
  <c r="A54" i="40" s="1"/>
  <c r="H57" i="39"/>
  <c r="B57" i="39"/>
  <c r="B53" i="40" s="1"/>
  <c r="A57" i="39"/>
  <c r="A53" i="40" s="1"/>
  <c r="I56" i="39"/>
  <c r="H56" i="39"/>
  <c r="J56" i="39" s="1"/>
  <c r="B56" i="39"/>
  <c r="B52" i="40" s="1"/>
  <c r="A56" i="39"/>
  <c r="A52" i="40" s="1"/>
  <c r="H55" i="39"/>
  <c r="J55" i="39" s="1"/>
  <c r="B55" i="39"/>
  <c r="B51" i="40" s="1"/>
  <c r="A55" i="39"/>
  <c r="A51" i="40" s="1"/>
  <c r="I54" i="39"/>
  <c r="H54" i="39"/>
  <c r="J54" i="39" s="1"/>
  <c r="B54" i="39"/>
  <c r="B50" i="40" s="1"/>
  <c r="A54" i="39"/>
  <c r="A50" i="40" s="1"/>
  <c r="B53" i="39"/>
  <c r="B49" i="40" s="1"/>
  <c r="A53" i="39"/>
  <c r="A49" i="40" s="1"/>
  <c r="B52" i="39"/>
  <c r="B48" i="40" s="1"/>
  <c r="A52" i="39"/>
  <c r="A48" i="40" s="1"/>
  <c r="B51" i="39"/>
  <c r="B47" i="40" s="1"/>
  <c r="A51" i="39"/>
  <c r="A47" i="40" s="1"/>
  <c r="B50" i="39"/>
  <c r="B46" i="40" s="1"/>
  <c r="A50" i="39"/>
  <c r="A46" i="40" s="1"/>
  <c r="B49" i="39"/>
  <c r="B45" i="40" s="1"/>
  <c r="A49" i="39"/>
  <c r="A45" i="40" s="1"/>
  <c r="B48" i="39"/>
  <c r="B44" i="40" s="1"/>
  <c r="A48" i="39"/>
  <c r="A44" i="40" s="1"/>
  <c r="B47" i="39"/>
  <c r="B43" i="40" s="1"/>
  <c r="A47" i="39"/>
  <c r="A43" i="40" s="1"/>
  <c r="B46" i="39"/>
  <c r="B42" i="40" s="1"/>
  <c r="A46" i="39"/>
  <c r="A42" i="40" s="1"/>
  <c r="B45" i="39"/>
  <c r="B41" i="40" s="1"/>
  <c r="A45" i="39"/>
  <c r="A41" i="40" s="1"/>
  <c r="B44" i="39"/>
  <c r="B40" i="40" s="1"/>
  <c r="A44" i="39"/>
  <c r="A40" i="40" s="1"/>
  <c r="B43" i="39"/>
  <c r="B39" i="40" s="1"/>
  <c r="A43" i="39"/>
  <c r="A39" i="40" s="1"/>
  <c r="B42" i="39"/>
  <c r="B38" i="40" s="1"/>
  <c r="A42" i="39"/>
  <c r="A38" i="40" s="1"/>
  <c r="B41" i="39"/>
  <c r="B37" i="40" s="1"/>
  <c r="A41" i="39"/>
  <c r="A37" i="40" s="1"/>
  <c r="B40" i="39"/>
  <c r="B36" i="40" s="1"/>
  <c r="A40" i="39"/>
  <c r="A36" i="40" s="1"/>
  <c r="B39" i="39"/>
  <c r="B35" i="40" s="1"/>
  <c r="A39" i="39"/>
  <c r="A35" i="40" s="1"/>
  <c r="B38" i="39"/>
  <c r="B34" i="40" s="1"/>
  <c r="A38" i="39"/>
  <c r="A34" i="40" s="1"/>
  <c r="B37" i="39"/>
  <c r="B33" i="40" s="1"/>
  <c r="A37" i="39"/>
  <c r="A33" i="40" s="1"/>
  <c r="B36" i="39"/>
  <c r="B32" i="40" s="1"/>
  <c r="A36" i="39"/>
  <c r="A32" i="40" s="1"/>
  <c r="B35" i="39"/>
  <c r="B31" i="40" s="1"/>
  <c r="A35" i="39"/>
  <c r="A31" i="40" s="1"/>
  <c r="B34" i="39"/>
  <c r="B30" i="40" s="1"/>
  <c r="A34" i="39"/>
  <c r="A30" i="40" s="1"/>
  <c r="H33" i="39"/>
  <c r="I33" i="39" s="1"/>
  <c r="B33" i="39"/>
  <c r="B29" i="40" s="1"/>
  <c r="A33" i="39"/>
  <c r="A29" i="40" s="1"/>
  <c r="H32" i="39"/>
  <c r="J32" i="39" s="1"/>
  <c r="B32" i="39"/>
  <c r="B28" i="40" s="1"/>
  <c r="A32" i="39"/>
  <c r="A28" i="40" s="1"/>
  <c r="H31" i="39"/>
  <c r="I31" i="39" s="1"/>
  <c r="B31" i="39"/>
  <c r="B27" i="40" s="1"/>
  <c r="A31" i="39"/>
  <c r="A27" i="40" s="1"/>
  <c r="I30" i="39"/>
  <c r="H30" i="39"/>
  <c r="J30" i="39" s="1"/>
  <c r="B30" i="39"/>
  <c r="B26" i="40" s="1"/>
  <c r="A30" i="39"/>
  <c r="A26" i="40" s="1"/>
  <c r="H29" i="39"/>
  <c r="I29" i="39" s="1"/>
  <c r="B29" i="39"/>
  <c r="B25" i="40" s="1"/>
  <c r="A29" i="39"/>
  <c r="A25" i="40" s="1"/>
  <c r="G28" i="39"/>
  <c r="H28" i="39" s="1"/>
  <c r="B28" i="39"/>
  <c r="B24" i="40" s="1"/>
  <c r="A28" i="39"/>
  <c r="A24" i="40" s="1"/>
  <c r="G27" i="39"/>
  <c r="B27" i="39"/>
  <c r="B23" i="40" s="1"/>
  <c r="A27" i="39"/>
  <c r="A23" i="40" s="1"/>
  <c r="B26" i="39"/>
  <c r="B22" i="40" s="1"/>
  <c r="A26" i="39"/>
  <c r="A22" i="40" s="1"/>
  <c r="B25" i="39"/>
  <c r="B21" i="40" s="1"/>
  <c r="A25" i="39"/>
  <c r="A21" i="40" s="1"/>
  <c r="M24" i="39"/>
  <c r="M279" i="39" s="1"/>
  <c r="B24" i="39"/>
  <c r="B20" i="40" s="1"/>
  <c r="A24" i="39"/>
  <c r="A20" i="40" s="1"/>
  <c r="B23" i="39"/>
  <c r="B19" i="40" s="1"/>
  <c r="A23" i="39"/>
  <c r="A19" i="40" s="1"/>
  <c r="B22" i="39"/>
  <c r="B18" i="40" s="1"/>
  <c r="A22" i="39"/>
  <c r="A18" i="40" s="1"/>
  <c r="B21" i="39"/>
  <c r="B17" i="40" s="1"/>
  <c r="A21" i="39"/>
  <c r="A17" i="40" s="1"/>
  <c r="B20" i="39"/>
  <c r="B16" i="40" s="1"/>
  <c r="A20" i="39"/>
  <c r="A16" i="40" s="1"/>
  <c r="B19" i="39"/>
  <c r="B15" i="40" s="1"/>
  <c r="A19" i="39"/>
  <c r="A15" i="40" s="1"/>
  <c r="B18" i="39"/>
  <c r="B14" i="40" s="1"/>
  <c r="A18" i="39"/>
  <c r="A14" i="40" s="1"/>
  <c r="J17" i="39"/>
  <c r="H17" i="39"/>
  <c r="I17" i="39" s="1"/>
  <c r="B17" i="39"/>
  <c r="B13" i="40" s="1"/>
  <c r="A17" i="39"/>
  <c r="A13" i="40" s="1"/>
  <c r="B16" i="39"/>
  <c r="B12" i="40" s="1"/>
  <c r="A16" i="39"/>
  <c r="A12" i="40" s="1"/>
  <c r="B15" i="39"/>
  <c r="B11" i="40" s="1"/>
  <c r="A15" i="39"/>
  <c r="A11" i="40" s="1"/>
  <c r="B14" i="39"/>
  <c r="B10" i="40" s="1"/>
  <c r="A14" i="39"/>
  <c r="A10" i="40" s="1"/>
  <c r="B13" i="39"/>
  <c r="B9" i="40" s="1"/>
  <c r="A13" i="39"/>
  <c r="A9" i="40" s="1"/>
  <c r="B12" i="39"/>
  <c r="B8" i="40" s="1"/>
  <c r="A12" i="39"/>
  <c r="A8" i="40" s="1"/>
  <c r="B11" i="39"/>
  <c r="B7" i="40" s="1"/>
  <c r="A11" i="39"/>
  <c r="A7" i="40" s="1"/>
  <c r="B10" i="39"/>
  <c r="B6" i="40" s="1"/>
  <c r="A10" i="39"/>
  <c r="A6" i="40" s="1"/>
  <c r="AA278" i="38"/>
  <c r="Y278" i="38"/>
  <c r="W278" i="38"/>
  <c r="U278" i="38"/>
  <c r="S278" i="38"/>
  <c r="Q278" i="38"/>
  <c r="O278" i="38"/>
  <c r="M278" i="38"/>
  <c r="K278" i="38"/>
  <c r="I278" i="38"/>
  <c r="G278" i="38"/>
  <c r="E278" i="38"/>
  <c r="C278" i="38"/>
  <c r="AB277" i="38"/>
  <c r="Z277" i="38"/>
  <c r="X277" i="38"/>
  <c r="V277" i="38"/>
  <c r="T277" i="38"/>
  <c r="R277" i="38"/>
  <c r="P277" i="38"/>
  <c r="N277" i="38"/>
  <c r="L277" i="38"/>
  <c r="J277" i="38"/>
  <c r="H277" i="38"/>
  <c r="F277" i="38"/>
  <c r="D277" i="38"/>
  <c r="AB276" i="38"/>
  <c r="Z276" i="38"/>
  <c r="X276" i="38"/>
  <c r="V276" i="38"/>
  <c r="T276" i="38"/>
  <c r="R276" i="38"/>
  <c r="P276" i="38"/>
  <c r="N276" i="38"/>
  <c r="L276" i="38"/>
  <c r="J276" i="38"/>
  <c r="H276" i="38"/>
  <c r="F276" i="38"/>
  <c r="D276" i="38"/>
  <c r="AB275" i="38"/>
  <c r="Z275" i="38"/>
  <c r="X275" i="38"/>
  <c r="V275" i="38"/>
  <c r="T275" i="38"/>
  <c r="R275" i="38"/>
  <c r="P275" i="38"/>
  <c r="N275" i="38"/>
  <c r="L275" i="38"/>
  <c r="J275" i="38"/>
  <c r="H275" i="38"/>
  <c r="F275" i="38"/>
  <c r="D275" i="38"/>
  <c r="AB274" i="38"/>
  <c r="Z274" i="38"/>
  <c r="X274" i="38"/>
  <c r="V274" i="38"/>
  <c r="T274" i="38"/>
  <c r="R274" i="38"/>
  <c r="P274" i="38"/>
  <c r="N274" i="38"/>
  <c r="L274" i="38"/>
  <c r="J274" i="38"/>
  <c r="H274" i="38"/>
  <c r="F274" i="38"/>
  <c r="D274" i="38"/>
  <c r="AB273" i="38"/>
  <c r="Z273" i="38"/>
  <c r="X273" i="38"/>
  <c r="V273" i="38"/>
  <c r="T273" i="38"/>
  <c r="R273" i="38"/>
  <c r="P273" i="38"/>
  <c r="N273" i="38"/>
  <c r="L273" i="38"/>
  <c r="J273" i="38"/>
  <c r="H273" i="38"/>
  <c r="F273" i="38"/>
  <c r="D273" i="38"/>
  <c r="AB272" i="38"/>
  <c r="Z272" i="38"/>
  <c r="X272" i="38"/>
  <c r="V272" i="38"/>
  <c r="T272" i="38"/>
  <c r="R272" i="38"/>
  <c r="P272" i="38"/>
  <c r="N272" i="38"/>
  <c r="L272" i="38"/>
  <c r="J272" i="38"/>
  <c r="H272" i="38"/>
  <c r="F272" i="38"/>
  <c r="D272" i="38"/>
  <c r="AB271" i="38"/>
  <c r="Z271" i="38"/>
  <c r="X271" i="38"/>
  <c r="V271" i="38"/>
  <c r="T271" i="38"/>
  <c r="R271" i="38"/>
  <c r="P271" i="38"/>
  <c r="N271" i="38"/>
  <c r="L271" i="38"/>
  <c r="J271" i="38"/>
  <c r="H271" i="38"/>
  <c r="F271" i="38"/>
  <c r="D271" i="38"/>
  <c r="AB270" i="38"/>
  <c r="Z270" i="38"/>
  <c r="X270" i="38"/>
  <c r="V270" i="38"/>
  <c r="T270" i="38"/>
  <c r="R270" i="38"/>
  <c r="P270" i="38"/>
  <c r="N270" i="38"/>
  <c r="L270" i="38"/>
  <c r="J270" i="38"/>
  <c r="H270" i="38"/>
  <c r="F270" i="38"/>
  <c r="D270" i="38"/>
  <c r="AB269" i="38"/>
  <c r="Z269" i="38"/>
  <c r="X269" i="38"/>
  <c r="V269" i="38"/>
  <c r="T269" i="38"/>
  <c r="R269" i="38"/>
  <c r="P269" i="38"/>
  <c r="N269" i="38"/>
  <c r="L269" i="38"/>
  <c r="J269" i="38"/>
  <c r="H269" i="38"/>
  <c r="F269" i="38"/>
  <c r="D269" i="38"/>
  <c r="AB268" i="38"/>
  <c r="Z268" i="38"/>
  <c r="X268" i="38"/>
  <c r="V268" i="38"/>
  <c r="T268" i="38"/>
  <c r="R268" i="38"/>
  <c r="P268" i="38"/>
  <c r="N268" i="38"/>
  <c r="L268" i="38"/>
  <c r="J268" i="38"/>
  <c r="H268" i="38"/>
  <c r="F268" i="38"/>
  <c r="D268" i="38"/>
  <c r="AB267" i="38"/>
  <c r="Z267" i="38"/>
  <c r="X267" i="38"/>
  <c r="V267" i="38"/>
  <c r="T267" i="38"/>
  <c r="R267" i="38"/>
  <c r="P267" i="38"/>
  <c r="N267" i="38"/>
  <c r="L267" i="38"/>
  <c r="J267" i="38"/>
  <c r="H267" i="38"/>
  <c r="F267" i="38"/>
  <c r="D267" i="38"/>
  <c r="AB266" i="38"/>
  <c r="Z266" i="38"/>
  <c r="X266" i="38"/>
  <c r="V266" i="38"/>
  <c r="T266" i="38"/>
  <c r="R266" i="38"/>
  <c r="P266" i="38"/>
  <c r="N266" i="38"/>
  <c r="L266" i="38"/>
  <c r="J266" i="38"/>
  <c r="H266" i="38"/>
  <c r="F266" i="38"/>
  <c r="D266" i="38"/>
  <c r="AB265" i="38"/>
  <c r="Z265" i="38"/>
  <c r="X265" i="38"/>
  <c r="V265" i="38"/>
  <c r="T265" i="38"/>
  <c r="R265" i="38"/>
  <c r="P265" i="38"/>
  <c r="N265" i="38"/>
  <c r="L265" i="38"/>
  <c r="J265" i="38"/>
  <c r="H265" i="38"/>
  <c r="F265" i="38"/>
  <c r="D265" i="38"/>
  <c r="AB264" i="38"/>
  <c r="Z264" i="38"/>
  <c r="X264" i="38"/>
  <c r="V264" i="38"/>
  <c r="T264" i="38"/>
  <c r="R264" i="38"/>
  <c r="P264" i="38"/>
  <c r="N264" i="38"/>
  <c r="L264" i="38"/>
  <c r="J264" i="38"/>
  <c r="H264" i="38"/>
  <c r="F264" i="38"/>
  <c r="D264" i="38"/>
  <c r="AB263" i="38"/>
  <c r="Z263" i="38"/>
  <c r="X263" i="38"/>
  <c r="V263" i="38"/>
  <c r="T263" i="38"/>
  <c r="R263" i="38"/>
  <c r="P263" i="38"/>
  <c r="N263" i="38"/>
  <c r="L263" i="38"/>
  <c r="J263" i="38"/>
  <c r="H263" i="38"/>
  <c r="F263" i="38"/>
  <c r="D263" i="38"/>
  <c r="AB262" i="38"/>
  <c r="Z262" i="38"/>
  <c r="X262" i="38"/>
  <c r="V262" i="38"/>
  <c r="T262" i="38"/>
  <c r="R262" i="38"/>
  <c r="P262" i="38"/>
  <c r="N262" i="38"/>
  <c r="L262" i="38"/>
  <c r="J262" i="38"/>
  <c r="H262" i="38"/>
  <c r="F262" i="38"/>
  <c r="D262" i="38"/>
  <c r="AB261" i="38"/>
  <c r="Z261" i="38"/>
  <c r="X261" i="38"/>
  <c r="V261" i="38"/>
  <c r="T261" i="38"/>
  <c r="R261" i="38"/>
  <c r="P261" i="38"/>
  <c r="N261" i="38"/>
  <c r="L261" i="38"/>
  <c r="J261" i="38"/>
  <c r="H261" i="38"/>
  <c r="F261" i="38"/>
  <c r="D261" i="38"/>
  <c r="AB260" i="38"/>
  <c r="Z260" i="38"/>
  <c r="X260" i="38"/>
  <c r="V260" i="38"/>
  <c r="T260" i="38"/>
  <c r="R260" i="38"/>
  <c r="P260" i="38"/>
  <c r="N260" i="38"/>
  <c r="L260" i="38"/>
  <c r="J260" i="38"/>
  <c r="H260" i="38"/>
  <c r="F260" i="38"/>
  <c r="D260" i="38"/>
  <c r="AB259" i="38"/>
  <c r="Z259" i="38"/>
  <c r="X259" i="38"/>
  <c r="V259" i="38"/>
  <c r="T259" i="38"/>
  <c r="R259" i="38"/>
  <c r="P259" i="38"/>
  <c r="N259" i="38"/>
  <c r="L259" i="38"/>
  <c r="J259" i="38"/>
  <c r="H259" i="38"/>
  <c r="F259" i="38"/>
  <c r="D259" i="38"/>
  <c r="AB258" i="38"/>
  <c r="Z258" i="38"/>
  <c r="X258" i="38"/>
  <c r="V258" i="38"/>
  <c r="T258" i="38"/>
  <c r="R258" i="38"/>
  <c r="P258" i="38"/>
  <c r="N258" i="38"/>
  <c r="L258" i="38"/>
  <c r="J258" i="38"/>
  <c r="H258" i="38"/>
  <c r="F258" i="38"/>
  <c r="D258" i="38"/>
  <c r="AB257" i="38"/>
  <c r="Z257" i="38"/>
  <c r="X257" i="38"/>
  <c r="V257" i="38"/>
  <c r="T257" i="38"/>
  <c r="R257" i="38"/>
  <c r="P257" i="38"/>
  <c r="N257" i="38"/>
  <c r="L257" i="38"/>
  <c r="J257" i="38"/>
  <c r="H257" i="38"/>
  <c r="F257" i="38"/>
  <c r="D257" i="38"/>
  <c r="AB256" i="38"/>
  <c r="Z256" i="38"/>
  <c r="X256" i="38"/>
  <c r="V256" i="38"/>
  <c r="T256" i="38"/>
  <c r="R256" i="38"/>
  <c r="P256" i="38"/>
  <c r="N256" i="38"/>
  <c r="L256" i="38"/>
  <c r="J256" i="38"/>
  <c r="H256" i="38"/>
  <c r="F256" i="38"/>
  <c r="D256" i="38"/>
  <c r="AB255" i="38"/>
  <c r="Z255" i="38"/>
  <c r="X255" i="38"/>
  <c r="V255" i="38"/>
  <c r="T255" i="38"/>
  <c r="R255" i="38"/>
  <c r="P255" i="38"/>
  <c r="N255" i="38"/>
  <c r="L255" i="38"/>
  <c r="J255" i="38"/>
  <c r="H255" i="38"/>
  <c r="F255" i="38"/>
  <c r="D255" i="38"/>
  <c r="AB254" i="38"/>
  <c r="Z254" i="38"/>
  <c r="X254" i="38"/>
  <c r="V254" i="38"/>
  <c r="T254" i="38"/>
  <c r="R254" i="38"/>
  <c r="P254" i="38"/>
  <c r="N254" i="38"/>
  <c r="L254" i="38"/>
  <c r="J254" i="38"/>
  <c r="H254" i="38"/>
  <c r="F254" i="38"/>
  <c r="D254" i="38"/>
  <c r="AB253" i="38"/>
  <c r="Z253" i="38"/>
  <c r="X253" i="38"/>
  <c r="V253" i="38"/>
  <c r="T253" i="38"/>
  <c r="R253" i="38"/>
  <c r="P253" i="38"/>
  <c r="N253" i="38"/>
  <c r="L253" i="38"/>
  <c r="J253" i="38"/>
  <c r="H253" i="38"/>
  <c r="F253" i="38"/>
  <c r="D253" i="38"/>
  <c r="AB252" i="38"/>
  <c r="Z252" i="38"/>
  <c r="X252" i="38"/>
  <c r="V252" i="38"/>
  <c r="T252" i="38"/>
  <c r="R252" i="38"/>
  <c r="P252" i="38"/>
  <c r="N252" i="38"/>
  <c r="L252" i="38"/>
  <c r="J252" i="38"/>
  <c r="H252" i="38"/>
  <c r="F252" i="38"/>
  <c r="D252" i="38"/>
  <c r="AB251" i="38"/>
  <c r="Z251" i="38"/>
  <c r="X251" i="38"/>
  <c r="V251" i="38"/>
  <c r="T251" i="38"/>
  <c r="R251" i="38"/>
  <c r="P251" i="38"/>
  <c r="N251" i="38"/>
  <c r="L251" i="38"/>
  <c r="J251" i="38"/>
  <c r="H251" i="38"/>
  <c r="F251" i="38"/>
  <c r="D251" i="38"/>
  <c r="AB250" i="38"/>
  <c r="Z250" i="38"/>
  <c r="X250" i="38"/>
  <c r="V250" i="38"/>
  <c r="T250" i="38"/>
  <c r="R250" i="38"/>
  <c r="P250" i="38"/>
  <c r="N250" i="38"/>
  <c r="L250" i="38"/>
  <c r="J250" i="38"/>
  <c r="H250" i="38"/>
  <c r="F250" i="38"/>
  <c r="D250" i="38"/>
  <c r="AB249" i="38"/>
  <c r="Z249" i="38"/>
  <c r="X249" i="38"/>
  <c r="V249" i="38"/>
  <c r="T249" i="38"/>
  <c r="R249" i="38"/>
  <c r="P249" i="38"/>
  <c r="N249" i="38"/>
  <c r="L249" i="38"/>
  <c r="J249" i="38"/>
  <c r="H249" i="38"/>
  <c r="F249" i="38"/>
  <c r="D249" i="38"/>
  <c r="AB248" i="38"/>
  <c r="Z248" i="38"/>
  <c r="X248" i="38"/>
  <c r="V248" i="38"/>
  <c r="T248" i="38"/>
  <c r="R248" i="38"/>
  <c r="P248" i="38"/>
  <c r="N248" i="38"/>
  <c r="L248" i="38"/>
  <c r="J248" i="38"/>
  <c r="H248" i="38"/>
  <c r="F248" i="38"/>
  <c r="D248" i="38"/>
  <c r="AB247" i="38"/>
  <c r="Z247" i="38"/>
  <c r="X247" i="38"/>
  <c r="V247" i="38"/>
  <c r="T247" i="38"/>
  <c r="R247" i="38"/>
  <c r="P247" i="38"/>
  <c r="N247" i="38"/>
  <c r="L247" i="38"/>
  <c r="J247" i="38"/>
  <c r="H247" i="38"/>
  <c r="F247" i="38"/>
  <c r="D247" i="38"/>
  <c r="AB246" i="38"/>
  <c r="Z246" i="38"/>
  <c r="X246" i="38"/>
  <c r="V246" i="38"/>
  <c r="T246" i="38"/>
  <c r="R246" i="38"/>
  <c r="P246" i="38"/>
  <c r="N246" i="38"/>
  <c r="L246" i="38"/>
  <c r="J246" i="38"/>
  <c r="H246" i="38"/>
  <c r="F246" i="38"/>
  <c r="D246" i="38"/>
  <c r="AB245" i="38"/>
  <c r="Z245" i="38"/>
  <c r="X245" i="38"/>
  <c r="V245" i="38"/>
  <c r="T245" i="38"/>
  <c r="R245" i="38"/>
  <c r="P245" i="38"/>
  <c r="N245" i="38"/>
  <c r="L245" i="38"/>
  <c r="J245" i="38"/>
  <c r="H245" i="38"/>
  <c r="F245" i="38"/>
  <c r="D245" i="38"/>
  <c r="AB244" i="38"/>
  <c r="Z244" i="38"/>
  <c r="X244" i="38"/>
  <c r="V244" i="38"/>
  <c r="T244" i="38"/>
  <c r="R244" i="38"/>
  <c r="P244" i="38"/>
  <c r="N244" i="38"/>
  <c r="L244" i="38"/>
  <c r="J244" i="38"/>
  <c r="H244" i="38"/>
  <c r="F244" i="38"/>
  <c r="D244" i="38"/>
  <c r="AB243" i="38"/>
  <c r="Z243" i="38"/>
  <c r="X243" i="38"/>
  <c r="V243" i="38"/>
  <c r="T243" i="38"/>
  <c r="R243" i="38"/>
  <c r="P243" i="38"/>
  <c r="N243" i="38"/>
  <c r="L243" i="38"/>
  <c r="J243" i="38"/>
  <c r="H243" i="38"/>
  <c r="F243" i="38"/>
  <c r="D243" i="38"/>
  <c r="AB242" i="38"/>
  <c r="Z242" i="38"/>
  <c r="X242" i="38"/>
  <c r="V242" i="38"/>
  <c r="T242" i="38"/>
  <c r="R242" i="38"/>
  <c r="P242" i="38"/>
  <c r="N242" i="38"/>
  <c r="L242" i="38"/>
  <c r="J242" i="38"/>
  <c r="H242" i="38"/>
  <c r="F242" i="38"/>
  <c r="D242" i="38"/>
  <c r="AB241" i="38"/>
  <c r="Z241" i="38"/>
  <c r="X241" i="38"/>
  <c r="V241" i="38"/>
  <c r="T241" i="38"/>
  <c r="R241" i="38"/>
  <c r="P241" i="38"/>
  <c r="N241" i="38"/>
  <c r="L241" i="38"/>
  <c r="J241" i="38"/>
  <c r="H241" i="38"/>
  <c r="F241" i="38"/>
  <c r="D241" i="38"/>
  <c r="AB240" i="38"/>
  <c r="Z240" i="38"/>
  <c r="X240" i="38"/>
  <c r="V240" i="38"/>
  <c r="T240" i="38"/>
  <c r="R240" i="38"/>
  <c r="P240" i="38"/>
  <c r="N240" i="38"/>
  <c r="L240" i="38"/>
  <c r="J240" i="38"/>
  <c r="H240" i="38"/>
  <c r="F240" i="38"/>
  <c r="D240" i="38"/>
  <c r="AB239" i="38"/>
  <c r="Z239" i="38"/>
  <c r="X239" i="38"/>
  <c r="V239" i="38"/>
  <c r="T239" i="38"/>
  <c r="R239" i="38"/>
  <c r="P239" i="38"/>
  <c r="N239" i="38"/>
  <c r="L239" i="38"/>
  <c r="J239" i="38"/>
  <c r="H239" i="38"/>
  <c r="F239" i="38"/>
  <c r="D239" i="38"/>
  <c r="AB238" i="38"/>
  <c r="Z238" i="38"/>
  <c r="X238" i="38"/>
  <c r="V238" i="38"/>
  <c r="T238" i="38"/>
  <c r="R238" i="38"/>
  <c r="P238" i="38"/>
  <c r="N238" i="38"/>
  <c r="L238" i="38"/>
  <c r="J238" i="38"/>
  <c r="H238" i="38"/>
  <c r="F238" i="38"/>
  <c r="D238" i="38"/>
  <c r="AB237" i="38"/>
  <c r="Z237" i="38"/>
  <c r="X237" i="38"/>
  <c r="V237" i="38"/>
  <c r="T237" i="38"/>
  <c r="R237" i="38"/>
  <c r="P237" i="38"/>
  <c r="N237" i="38"/>
  <c r="L237" i="38"/>
  <c r="J237" i="38"/>
  <c r="H237" i="38"/>
  <c r="F237" i="38"/>
  <c r="D237" i="38"/>
  <c r="AB236" i="38"/>
  <c r="Z236" i="38"/>
  <c r="X236" i="38"/>
  <c r="V236" i="38"/>
  <c r="T236" i="38"/>
  <c r="R236" i="38"/>
  <c r="P236" i="38"/>
  <c r="N236" i="38"/>
  <c r="L236" i="38"/>
  <c r="J236" i="38"/>
  <c r="H236" i="38"/>
  <c r="F236" i="38"/>
  <c r="D236" i="38"/>
  <c r="AB235" i="38"/>
  <c r="Z235" i="38"/>
  <c r="X235" i="38"/>
  <c r="V235" i="38"/>
  <c r="T235" i="38"/>
  <c r="R235" i="38"/>
  <c r="P235" i="38"/>
  <c r="N235" i="38"/>
  <c r="L235" i="38"/>
  <c r="J235" i="38"/>
  <c r="H235" i="38"/>
  <c r="F235" i="38"/>
  <c r="D235" i="38"/>
  <c r="AB234" i="38"/>
  <c r="Z234" i="38"/>
  <c r="X234" i="38"/>
  <c r="V234" i="38"/>
  <c r="T234" i="38"/>
  <c r="R234" i="38"/>
  <c r="P234" i="38"/>
  <c r="N234" i="38"/>
  <c r="L234" i="38"/>
  <c r="J234" i="38"/>
  <c r="H234" i="38"/>
  <c r="F234" i="38"/>
  <c r="D234" i="38"/>
  <c r="AB233" i="38"/>
  <c r="Z233" i="38"/>
  <c r="X233" i="38"/>
  <c r="V233" i="38"/>
  <c r="T233" i="38"/>
  <c r="R233" i="38"/>
  <c r="P233" i="38"/>
  <c r="N233" i="38"/>
  <c r="L233" i="38"/>
  <c r="J233" i="38"/>
  <c r="H233" i="38"/>
  <c r="F233" i="38"/>
  <c r="D233" i="38"/>
  <c r="AB232" i="38"/>
  <c r="Z232" i="38"/>
  <c r="X232" i="38"/>
  <c r="V232" i="38"/>
  <c r="T232" i="38"/>
  <c r="R232" i="38"/>
  <c r="P232" i="38"/>
  <c r="N232" i="38"/>
  <c r="L232" i="38"/>
  <c r="J232" i="38"/>
  <c r="H232" i="38"/>
  <c r="F232" i="38"/>
  <c r="D232" i="38"/>
  <c r="AB231" i="38"/>
  <c r="Z231" i="38"/>
  <c r="X231" i="38"/>
  <c r="V231" i="38"/>
  <c r="T231" i="38"/>
  <c r="R231" i="38"/>
  <c r="P231" i="38"/>
  <c r="N231" i="38"/>
  <c r="L231" i="38"/>
  <c r="J231" i="38"/>
  <c r="H231" i="38"/>
  <c r="F231" i="38"/>
  <c r="D231" i="38"/>
  <c r="AB230" i="38"/>
  <c r="Z230" i="38"/>
  <c r="X230" i="38"/>
  <c r="V230" i="38"/>
  <c r="T230" i="38"/>
  <c r="R230" i="38"/>
  <c r="P230" i="38"/>
  <c r="N230" i="38"/>
  <c r="L230" i="38"/>
  <c r="J230" i="38"/>
  <c r="H230" i="38"/>
  <c r="F230" i="38"/>
  <c r="D230" i="38"/>
  <c r="AB229" i="38"/>
  <c r="Z229" i="38"/>
  <c r="X229" i="38"/>
  <c r="V229" i="38"/>
  <c r="T229" i="38"/>
  <c r="R229" i="38"/>
  <c r="P229" i="38"/>
  <c r="N229" i="38"/>
  <c r="L229" i="38"/>
  <c r="J229" i="38"/>
  <c r="H229" i="38"/>
  <c r="F229" i="38"/>
  <c r="D229" i="38"/>
  <c r="AB228" i="38"/>
  <c r="Z228" i="38"/>
  <c r="X228" i="38"/>
  <c r="V228" i="38"/>
  <c r="T228" i="38"/>
  <c r="R228" i="38"/>
  <c r="P228" i="38"/>
  <c r="N228" i="38"/>
  <c r="L228" i="38"/>
  <c r="J228" i="38"/>
  <c r="H228" i="38"/>
  <c r="F228" i="38"/>
  <c r="D228" i="38"/>
  <c r="AB227" i="38"/>
  <c r="Z227" i="38"/>
  <c r="X227" i="38"/>
  <c r="V227" i="38"/>
  <c r="T227" i="38"/>
  <c r="R227" i="38"/>
  <c r="P227" i="38"/>
  <c r="N227" i="38"/>
  <c r="L227" i="38"/>
  <c r="J227" i="38"/>
  <c r="H227" i="38"/>
  <c r="F227" i="38"/>
  <c r="D227" i="38"/>
  <c r="AB226" i="38"/>
  <c r="Z226" i="38"/>
  <c r="X226" i="38"/>
  <c r="V226" i="38"/>
  <c r="T226" i="38"/>
  <c r="R226" i="38"/>
  <c r="P226" i="38"/>
  <c r="N226" i="38"/>
  <c r="L226" i="38"/>
  <c r="J226" i="38"/>
  <c r="H226" i="38"/>
  <c r="F226" i="38"/>
  <c r="D226" i="38"/>
  <c r="AB225" i="38"/>
  <c r="Z225" i="38"/>
  <c r="X225" i="38"/>
  <c r="V225" i="38"/>
  <c r="T225" i="38"/>
  <c r="R225" i="38"/>
  <c r="P225" i="38"/>
  <c r="N225" i="38"/>
  <c r="L225" i="38"/>
  <c r="J225" i="38"/>
  <c r="H225" i="38"/>
  <c r="F225" i="38"/>
  <c r="D225" i="38"/>
  <c r="AB224" i="38"/>
  <c r="Z224" i="38"/>
  <c r="X224" i="38"/>
  <c r="V224" i="38"/>
  <c r="T224" i="38"/>
  <c r="R224" i="38"/>
  <c r="P224" i="38"/>
  <c r="N224" i="38"/>
  <c r="L224" i="38"/>
  <c r="J224" i="38"/>
  <c r="H224" i="38"/>
  <c r="F224" i="38"/>
  <c r="D224" i="38"/>
  <c r="AB223" i="38"/>
  <c r="Z223" i="38"/>
  <c r="X223" i="38"/>
  <c r="V223" i="38"/>
  <c r="T223" i="38"/>
  <c r="R223" i="38"/>
  <c r="P223" i="38"/>
  <c r="N223" i="38"/>
  <c r="L223" i="38"/>
  <c r="J223" i="38"/>
  <c r="H223" i="38"/>
  <c r="F223" i="38"/>
  <c r="D223" i="38"/>
  <c r="AB222" i="38"/>
  <c r="Z222" i="38"/>
  <c r="X222" i="38"/>
  <c r="V222" i="38"/>
  <c r="T222" i="38"/>
  <c r="R222" i="38"/>
  <c r="P222" i="38"/>
  <c r="N222" i="38"/>
  <c r="L222" i="38"/>
  <c r="J222" i="38"/>
  <c r="H222" i="38"/>
  <c r="F222" i="38"/>
  <c r="D222" i="38"/>
  <c r="AB221" i="38"/>
  <c r="Z221" i="38"/>
  <c r="X221" i="38"/>
  <c r="V221" i="38"/>
  <c r="T221" i="38"/>
  <c r="R221" i="38"/>
  <c r="P221" i="38"/>
  <c r="N221" i="38"/>
  <c r="L221" i="38"/>
  <c r="J221" i="38"/>
  <c r="H221" i="38"/>
  <c r="F221" i="38"/>
  <c r="D221" i="38"/>
  <c r="AB220" i="38"/>
  <c r="Z220" i="38"/>
  <c r="X220" i="38"/>
  <c r="V220" i="38"/>
  <c r="T220" i="38"/>
  <c r="R220" i="38"/>
  <c r="P220" i="38"/>
  <c r="N220" i="38"/>
  <c r="L220" i="38"/>
  <c r="J220" i="38"/>
  <c r="H220" i="38"/>
  <c r="F220" i="38"/>
  <c r="D220" i="38"/>
  <c r="AB219" i="38"/>
  <c r="Z219" i="38"/>
  <c r="X219" i="38"/>
  <c r="V219" i="38"/>
  <c r="T219" i="38"/>
  <c r="R219" i="38"/>
  <c r="P219" i="38"/>
  <c r="N219" i="38"/>
  <c r="L219" i="38"/>
  <c r="J219" i="38"/>
  <c r="H219" i="38"/>
  <c r="F219" i="38"/>
  <c r="D219" i="38"/>
  <c r="AB218" i="38"/>
  <c r="Z218" i="38"/>
  <c r="X218" i="38"/>
  <c r="V218" i="38"/>
  <c r="T218" i="38"/>
  <c r="R218" i="38"/>
  <c r="P218" i="38"/>
  <c r="N218" i="38"/>
  <c r="L218" i="38"/>
  <c r="J218" i="38"/>
  <c r="H218" i="38"/>
  <c r="F218" i="38"/>
  <c r="D218" i="38"/>
  <c r="AB217" i="38"/>
  <c r="Z217" i="38"/>
  <c r="X217" i="38"/>
  <c r="V217" i="38"/>
  <c r="T217" i="38"/>
  <c r="R217" i="38"/>
  <c r="P217" i="38"/>
  <c r="N217" i="38"/>
  <c r="L217" i="38"/>
  <c r="J217" i="38"/>
  <c r="H217" i="38"/>
  <c r="F217" i="38"/>
  <c r="D217" i="38"/>
  <c r="AB216" i="38"/>
  <c r="Z216" i="38"/>
  <c r="X216" i="38"/>
  <c r="V216" i="38"/>
  <c r="T216" i="38"/>
  <c r="R216" i="38"/>
  <c r="P216" i="38"/>
  <c r="N216" i="38"/>
  <c r="L216" i="38"/>
  <c r="J216" i="38"/>
  <c r="H216" i="38"/>
  <c r="F216" i="38"/>
  <c r="D216" i="38"/>
  <c r="AB215" i="38"/>
  <c r="Z215" i="38"/>
  <c r="X215" i="38"/>
  <c r="V215" i="38"/>
  <c r="T215" i="38"/>
  <c r="R215" i="38"/>
  <c r="P215" i="38"/>
  <c r="N215" i="38"/>
  <c r="L215" i="38"/>
  <c r="J215" i="38"/>
  <c r="H215" i="38"/>
  <c r="F215" i="38"/>
  <c r="D215" i="38"/>
  <c r="AB214" i="38"/>
  <c r="Z214" i="38"/>
  <c r="X214" i="38"/>
  <c r="V214" i="38"/>
  <c r="T214" i="38"/>
  <c r="R214" i="38"/>
  <c r="P214" i="38"/>
  <c r="N214" i="38"/>
  <c r="L214" i="38"/>
  <c r="J214" i="38"/>
  <c r="H214" i="38"/>
  <c r="F214" i="38"/>
  <c r="D214" i="38"/>
  <c r="AB213" i="38"/>
  <c r="Z213" i="38"/>
  <c r="X213" i="38"/>
  <c r="V213" i="38"/>
  <c r="T213" i="38"/>
  <c r="R213" i="38"/>
  <c r="P213" i="38"/>
  <c r="N213" i="38"/>
  <c r="L213" i="38"/>
  <c r="J213" i="38"/>
  <c r="H213" i="38"/>
  <c r="F213" i="38"/>
  <c r="D213" i="38"/>
  <c r="AB212" i="38"/>
  <c r="Z212" i="38"/>
  <c r="X212" i="38"/>
  <c r="V212" i="38"/>
  <c r="T212" i="38"/>
  <c r="R212" i="38"/>
  <c r="P212" i="38"/>
  <c r="N212" i="38"/>
  <c r="L212" i="38"/>
  <c r="J212" i="38"/>
  <c r="H212" i="38"/>
  <c r="F212" i="38"/>
  <c r="D212" i="38"/>
  <c r="AB211" i="38"/>
  <c r="Z211" i="38"/>
  <c r="X211" i="38"/>
  <c r="V211" i="38"/>
  <c r="T211" i="38"/>
  <c r="R211" i="38"/>
  <c r="P211" i="38"/>
  <c r="N211" i="38"/>
  <c r="L211" i="38"/>
  <c r="J211" i="38"/>
  <c r="H211" i="38"/>
  <c r="F211" i="38"/>
  <c r="D211" i="38"/>
  <c r="AB210" i="38"/>
  <c r="Z210" i="38"/>
  <c r="X210" i="38"/>
  <c r="V210" i="38"/>
  <c r="T210" i="38"/>
  <c r="R210" i="38"/>
  <c r="P210" i="38"/>
  <c r="N210" i="38"/>
  <c r="L210" i="38"/>
  <c r="J210" i="38"/>
  <c r="H210" i="38"/>
  <c r="F210" i="38"/>
  <c r="D210" i="38"/>
  <c r="AB209" i="38"/>
  <c r="Z209" i="38"/>
  <c r="X209" i="38"/>
  <c r="V209" i="38"/>
  <c r="T209" i="38"/>
  <c r="R209" i="38"/>
  <c r="P209" i="38"/>
  <c r="N209" i="38"/>
  <c r="L209" i="38"/>
  <c r="J209" i="38"/>
  <c r="H209" i="38"/>
  <c r="F209" i="38"/>
  <c r="D209" i="38"/>
  <c r="AB208" i="38"/>
  <c r="Z208" i="38"/>
  <c r="X208" i="38"/>
  <c r="V208" i="38"/>
  <c r="T208" i="38"/>
  <c r="R208" i="38"/>
  <c r="P208" i="38"/>
  <c r="N208" i="38"/>
  <c r="L208" i="38"/>
  <c r="J208" i="38"/>
  <c r="H208" i="38"/>
  <c r="F208" i="38"/>
  <c r="D208" i="38"/>
  <c r="AB207" i="38"/>
  <c r="Z207" i="38"/>
  <c r="X207" i="38"/>
  <c r="V207" i="38"/>
  <c r="T207" i="38"/>
  <c r="R207" i="38"/>
  <c r="P207" i="38"/>
  <c r="N207" i="38"/>
  <c r="L207" i="38"/>
  <c r="J207" i="38"/>
  <c r="H207" i="38"/>
  <c r="F207" i="38"/>
  <c r="D207" i="38"/>
  <c r="AB206" i="38"/>
  <c r="Z206" i="38"/>
  <c r="X206" i="38"/>
  <c r="V206" i="38"/>
  <c r="T206" i="38"/>
  <c r="R206" i="38"/>
  <c r="P206" i="38"/>
  <c r="N206" i="38"/>
  <c r="L206" i="38"/>
  <c r="J206" i="38"/>
  <c r="H206" i="38"/>
  <c r="F206" i="38"/>
  <c r="D206" i="38"/>
  <c r="AB205" i="38"/>
  <c r="Z205" i="38"/>
  <c r="X205" i="38"/>
  <c r="V205" i="38"/>
  <c r="T205" i="38"/>
  <c r="R205" i="38"/>
  <c r="P205" i="38"/>
  <c r="N205" i="38"/>
  <c r="L205" i="38"/>
  <c r="J205" i="38"/>
  <c r="H205" i="38"/>
  <c r="F205" i="38"/>
  <c r="D205" i="38"/>
  <c r="AB204" i="38"/>
  <c r="Z204" i="38"/>
  <c r="X204" i="38"/>
  <c r="V204" i="38"/>
  <c r="T204" i="38"/>
  <c r="R204" i="38"/>
  <c r="P204" i="38"/>
  <c r="N204" i="38"/>
  <c r="L204" i="38"/>
  <c r="J204" i="38"/>
  <c r="H204" i="38"/>
  <c r="F204" i="38"/>
  <c r="D204" i="38"/>
  <c r="AB203" i="38"/>
  <c r="Z203" i="38"/>
  <c r="X203" i="38"/>
  <c r="V203" i="38"/>
  <c r="T203" i="38"/>
  <c r="R203" i="38"/>
  <c r="P203" i="38"/>
  <c r="N203" i="38"/>
  <c r="L203" i="38"/>
  <c r="J203" i="38"/>
  <c r="H203" i="38"/>
  <c r="F203" i="38"/>
  <c r="D203" i="38"/>
  <c r="AB202" i="38"/>
  <c r="Z202" i="38"/>
  <c r="X202" i="38"/>
  <c r="V202" i="38"/>
  <c r="T202" i="38"/>
  <c r="R202" i="38"/>
  <c r="P202" i="38"/>
  <c r="N202" i="38"/>
  <c r="L202" i="38"/>
  <c r="J202" i="38"/>
  <c r="H202" i="38"/>
  <c r="F202" i="38"/>
  <c r="D202" i="38"/>
  <c r="AB201" i="38"/>
  <c r="Z201" i="38"/>
  <c r="X201" i="38"/>
  <c r="V201" i="38"/>
  <c r="T201" i="38"/>
  <c r="R201" i="38"/>
  <c r="P201" i="38"/>
  <c r="N201" i="38"/>
  <c r="L201" i="38"/>
  <c r="J201" i="38"/>
  <c r="H201" i="38"/>
  <c r="F201" i="38"/>
  <c r="D201" i="38"/>
  <c r="AB200" i="38"/>
  <c r="Z200" i="38"/>
  <c r="X200" i="38"/>
  <c r="V200" i="38"/>
  <c r="T200" i="38"/>
  <c r="R200" i="38"/>
  <c r="P200" i="38"/>
  <c r="N200" i="38"/>
  <c r="L200" i="38"/>
  <c r="J200" i="38"/>
  <c r="H200" i="38"/>
  <c r="F200" i="38"/>
  <c r="D200" i="38"/>
  <c r="AB199" i="38"/>
  <c r="Z199" i="38"/>
  <c r="X199" i="38"/>
  <c r="V199" i="38"/>
  <c r="T199" i="38"/>
  <c r="R199" i="38"/>
  <c r="P199" i="38"/>
  <c r="N199" i="38"/>
  <c r="L199" i="38"/>
  <c r="J199" i="38"/>
  <c r="H199" i="38"/>
  <c r="F199" i="38"/>
  <c r="D199" i="38"/>
  <c r="AB198" i="38"/>
  <c r="Z198" i="38"/>
  <c r="X198" i="38"/>
  <c r="V198" i="38"/>
  <c r="T198" i="38"/>
  <c r="R198" i="38"/>
  <c r="P198" i="38"/>
  <c r="N198" i="38"/>
  <c r="L198" i="38"/>
  <c r="J198" i="38"/>
  <c r="H198" i="38"/>
  <c r="F198" i="38"/>
  <c r="D198" i="38"/>
  <c r="AB197" i="38"/>
  <c r="Z197" i="38"/>
  <c r="X197" i="38"/>
  <c r="V197" i="38"/>
  <c r="T197" i="38"/>
  <c r="R197" i="38"/>
  <c r="P197" i="38"/>
  <c r="N197" i="38"/>
  <c r="L197" i="38"/>
  <c r="J197" i="38"/>
  <c r="H197" i="38"/>
  <c r="F197" i="38"/>
  <c r="D197" i="38"/>
  <c r="AB196" i="38"/>
  <c r="Z196" i="38"/>
  <c r="X196" i="38"/>
  <c r="V196" i="38"/>
  <c r="T196" i="38"/>
  <c r="R196" i="38"/>
  <c r="P196" i="38"/>
  <c r="N196" i="38"/>
  <c r="L196" i="38"/>
  <c r="J196" i="38"/>
  <c r="H196" i="38"/>
  <c r="F196" i="38"/>
  <c r="D196" i="38"/>
  <c r="AB195" i="38"/>
  <c r="Z195" i="38"/>
  <c r="X195" i="38"/>
  <c r="V195" i="38"/>
  <c r="T195" i="38"/>
  <c r="R195" i="38"/>
  <c r="P195" i="38"/>
  <c r="N195" i="38"/>
  <c r="L195" i="38"/>
  <c r="J195" i="38"/>
  <c r="H195" i="38"/>
  <c r="F195" i="38"/>
  <c r="D195" i="38"/>
  <c r="AB194" i="38"/>
  <c r="Z194" i="38"/>
  <c r="X194" i="38"/>
  <c r="V194" i="38"/>
  <c r="T194" i="38"/>
  <c r="R194" i="38"/>
  <c r="P194" i="38"/>
  <c r="N194" i="38"/>
  <c r="L194" i="38"/>
  <c r="J194" i="38"/>
  <c r="H194" i="38"/>
  <c r="F194" i="38"/>
  <c r="D194" i="38"/>
  <c r="AB193" i="38"/>
  <c r="Z193" i="38"/>
  <c r="X193" i="38"/>
  <c r="V193" i="38"/>
  <c r="T193" i="38"/>
  <c r="R193" i="38"/>
  <c r="P193" i="38"/>
  <c r="N193" i="38"/>
  <c r="L193" i="38"/>
  <c r="J193" i="38"/>
  <c r="H193" i="38"/>
  <c r="F193" i="38"/>
  <c r="D193" i="38"/>
  <c r="AB192" i="38"/>
  <c r="Z192" i="38"/>
  <c r="X192" i="38"/>
  <c r="V192" i="38"/>
  <c r="T192" i="38"/>
  <c r="R192" i="38"/>
  <c r="P192" i="38"/>
  <c r="N192" i="38"/>
  <c r="L192" i="38"/>
  <c r="J192" i="38"/>
  <c r="H192" i="38"/>
  <c r="F192" i="38"/>
  <c r="D192" i="38"/>
  <c r="AB191" i="38"/>
  <c r="Z191" i="38"/>
  <c r="X191" i="38"/>
  <c r="V191" i="38"/>
  <c r="T191" i="38"/>
  <c r="R191" i="38"/>
  <c r="P191" i="38"/>
  <c r="N191" i="38"/>
  <c r="L191" i="38"/>
  <c r="J191" i="38"/>
  <c r="H191" i="38"/>
  <c r="F191" i="38"/>
  <c r="D191" i="38"/>
  <c r="AB190" i="38"/>
  <c r="Z190" i="38"/>
  <c r="X190" i="38"/>
  <c r="V190" i="38"/>
  <c r="T190" i="38"/>
  <c r="R190" i="38"/>
  <c r="P190" i="38"/>
  <c r="N190" i="38"/>
  <c r="L190" i="38"/>
  <c r="J190" i="38"/>
  <c r="H190" i="38"/>
  <c r="F190" i="38"/>
  <c r="D190" i="38"/>
  <c r="AB189" i="38"/>
  <c r="Z189" i="38"/>
  <c r="X189" i="38"/>
  <c r="V189" i="38"/>
  <c r="T189" i="38"/>
  <c r="R189" i="38"/>
  <c r="P189" i="38"/>
  <c r="N189" i="38"/>
  <c r="L189" i="38"/>
  <c r="J189" i="38"/>
  <c r="H189" i="38"/>
  <c r="F189" i="38"/>
  <c r="D189" i="38"/>
  <c r="AB188" i="38"/>
  <c r="Z188" i="38"/>
  <c r="X188" i="38"/>
  <c r="V188" i="38"/>
  <c r="T188" i="38"/>
  <c r="R188" i="38"/>
  <c r="P188" i="38"/>
  <c r="N188" i="38"/>
  <c r="L188" i="38"/>
  <c r="J188" i="38"/>
  <c r="H188" i="38"/>
  <c r="F188" i="38"/>
  <c r="D188" i="38"/>
  <c r="AB187" i="38"/>
  <c r="Z187" i="38"/>
  <c r="X187" i="38"/>
  <c r="V187" i="38"/>
  <c r="T187" i="38"/>
  <c r="R187" i="38"/>
  <c r="P187" i="38"/>
  <c r="N187" i="38"/>
  <c r="L187" i="38"/>
  <c r="J187" i="38"/>
  <c r="H187" i="38"/>
  <c r="F187" i="38"/>
  <c r="D187" i="38"/>
  <c r="AB186" i="38"/>
  <c r="Z186" i="38"/>
  <c r="X186" i="38"/>
  <c r="V186" i="38"/>
  <c r="T186" i="38"/>
  <c r="R186" i="38"/>
  <c r="P186" i="38"/>
  <c r="N186" i="38"/>
  <c r="L186" i="38"/>
  <c r="J186" i="38"/>
  <c r="H186" i="38"/>
  <c r="F186" i="38"/>
  <c r="D186" i="38"/>
  <c r="AB185" i="38"/>
  <c r="Z185" i="38"/>
  <c r="X185" i="38"/>
  <c r="V185" i="38"/>
  <c r="T185" i="38"/>
  <c r="R185" i="38"/>
  <c r="P185" i="38"/>
  <c r="N185" i="38"/>
  <c r="L185" i="38"/>
  <c r="J185" i="38"/>
  <c r="H185" i="38"/>
  <c r="F185" i="38"/>
  <c r="D185" i="38"/>
  <c r="AB184" i="38"/>
  <c r="Z184" i="38"/>
  <c r="X184" i="38"/>
  <c r="V184" i="38"/>
  <c r="T184" i="38"/>
  <c r="R184" i="38"/>
  <c r="P184" i="38"/>
  <c r="N184" i="38"/>
  <c r="L184" i="38"/>
  <c r="J184" i="38"/>
  <c r="H184" i="38"/>
  <c r="F184" i="38"/>
  <c r="D184" i="38"/>
  <c r="AB183" i="38"/>
  <c r="Z183" i="38"/>
  <c r="X183" i="38"/>
  <c r="V183" i="38"/>
  <c r="T183" i="38"/>
  <c r="R183" i="38"/>
  <c r="P183" i="38"/>
  <c r="N183" i="38"/>
  <c r="L183" i="38"/>
  <c r="J183" i="38"/>
  <c r="H183" i="38"/>
  <c r="F183" i="38"/>
  <c r="D183" i="38"/>
  <c r="AB182" i="38"/>
  <c r="Z182" i="38"/>
  <c r="X182" i="38"/>
  <c r="V182" i="38"/>
  <c r="T182" i="38"/>
  <c r="R182" i="38"/>
  <c r="P182" i="38"/>
  <c r="N182" i="38"/>
  <c r="L182" i="38"/>
  <c r="J182" i="38"/>
  <c r="H182" i="38"/>
  <c r="F182" i="38"/>
  <c r="D182" i="38"/>
  <c r="AB181" i="38"/>
  <c r="Z181" i="38"/>
  <c r="X181" i="38"/>
  <c r="V181" i="38"/>
  <c r="T181" i="38"/>
  <c r="R181" i="38"/>
  <c r="P181" i="38"/>
  <c r="N181" i="38"/>
  <c r="L181" i="38"/>
  <c r="J181" i="38"/>
  <c r="H181" i="38"/>
  <c r="F181" i="38"/>
  <c r="D181" i="38"/>
  <c r="AB180" i="38"/>
  <c r="Z180" i="38"/>
  <c r="X180" i="38"/>
  <c r="V180" i="38"/>
  <c r="T180" i="38"/>
  <c r="R180" i="38"/>
  <c r="P180" i="38"/>
  <c r="N180" i="38"/>
  <c r="L180" i="38"/>
  <c r="J180" i="38"/>
  <c r="H180" i="38"/>
  <c r="F180" i="38"/>
  <c r="D180" i="38"/>
  <c r="AB179" i="38"/>
  <c r="Z179" i="38"/>
  <c r="X179" i="38"/>
  <c r="V179" i="38"/>
  <c r="T179" i="38"/>
  <c r="R179" i="38"/>
  <c r="P179" i="38"/>
  <c r="N179" i="38"/>
  <c r="L179" i="38"/>
  <c r="J179" i="38"/>
  <c r="H179" i="38"/>
  <c r="F179" i="38"/>
  <c r="D179" i="38"/>
  <c r="AB178" i="38"/>
  <c r="Z178" i="38"/>
  <c r="X178" i="38"/>
  <c r="V178" i="38"/>
  <c r="T178" i="38"/>
  <c r="R178" i="38"/>
  <c r="P178" i="38"/>
  <c r="N178" i="38"/>
  <c r="L178" i="38"/>
  <c r="J178" i="38"/>
  <c r="H178" i="38"/>
  <c r="F178" i="38"/>
  <c r="D178" i="38"/>
  <c r="AB177" i="38"/>
  <c r="Z177" i="38"/>
  <c r="X177" i="38"/>
  <c r="V177" i="38"/>
  <c r="T177" i="38"/>
  <c r="R177" i="38"/>
  <c r="P177" i="38"/>
  <c r="N177" i="38"/>
  <c r="L177" i="38"/>
  <c r="J177" i="38"/>
  <c r="H177" i="38"/>
  <c r="F177" i="38"/>
  <c r="D177" i="38"/>
  <c r="AB176" i="38"/>
  <c r="Z176" i="38"/>
  <c r="X176" i="38"/>
  <c r="V176" i="38"/>
  <c r="T176" i="38"/>
  <c r="R176" i="38"/>
  <c r="P176" i="38"/>
  <c r="N176" i="38"/>
  <c r="L176" i="38"/>
  <c r="J176" i="38"/>
  <c r="H176" i="38"/>
  <c r="F176" i="38"/>
  <c r="D176" i="38"/>
  <c r="AB175" i="38"/>
  <c r="Z175" i="38"/>
  <c r="X175" i="38"/>
  <c r="V175" i="38"/>
  <c r="T175" i="38"/>
  <c r="R175" i="38"/>
  <c r="P175" i="38"/>
  <c r="N175" i="38"/>
  <c r="L175" i="38"/>
  <c r="J175" i="38"/>
  <c r="H175" i="38"/>
  <c r="F175" i="38"/>
  <c r="D175" i="38"/>
  <c r="AB174" i="38"/>
  <c r="Z174" i="38"/>
  <c r="X174" i="38"/>
  <c r="V174" i="38"/>
  <c r="T174" i="38"/>
  <c r="R174" i="38"/>
  <c r="P174" i="38"/>
  <c r="N174" i="38"/>
  <c r="L174" i="38"/>
  <c r="J174" i="38"/>
  <c r="H174" i="38"/>
  <c r="F174" i="38"/>
  <c r="D174" i="38"/>
  <c r="AB173" i="38"/>
  <c r="Z173" i="38"/>
  <c r="X173" i="38"/>
  <c r="V173" i="38"/>
  <c r="T173" i="38"/>
  <c r="R173" i="38"/>
  <c r="P173" i="38"/>
  <c r="N173" i="38"/>
  <c r="L173" i="38"/>
  <c r="J173" i="38"/>
  <c r="H173" i="38"/>
  <c r="F173" i="38"/>
  <c r="D173" i="38"/>
  <c r="AB172" i="38"/>
  <c r="Z172" i="38"/>
  <c r="X172" i="38"/>
  <c r="V172" i="38"/>
  <c r="T172" i="38"/>
  <c r="R172" i="38"/>
  <c r="P172" i="38"/>
  <c r="N172" i="38"/>
  <c r="L172" i="38"/>
  <c r="J172" i="38"/>
  <c r="H172" i="38"/>
  <c r="F172" i="38"/>
  <c r="D172" i="38"/>
  <c r="AB171" i="38"/>
  <c r="Z171" i="38"/>
  <c r="X171" i="38"/>
  <c r="V171" i="38"/>
  <c r="T171" i="38"/>
  <c r="R171" i="38"/>
  <c r="P171" i="38"/>
  <c r="N171" i="38"/>
  <c r="L171" i="38"/>
  <c r="J171" i="38"/>
  <c r="H171" i="38"/>
  <c r="F171" i="38"/>
  <c r="D171" i="38"/>
  <c r="AB170" i="38"/>
  <c r="Z170" i="38"/>
  <c r="X170" i="38"/>
  <c r="V170" i="38"/>
  <c r="T170" i="38"/>
  <c r="R170" i="38"/>
  <c r="P170" i="38"/>
  <c r="N170" i="38"/>
  <c r="L170" i="38"/>
  <c r="J170" i="38"/>
  <c r="H170" i="38"/>
  <c r="F170" i="38"/>
  <c r="D170" i="38"/>
  <c r="AB169" i="38"/>
  <c r="Z169" i="38"/>
  <c r="X169" i="38"/>
  <c r="V169" i="38"/>
  <c r="T169" i="38"/>
  <c r="R169" i="38"/>
  <c r="P169" i="38"/>
  <c r="N169" i="38"/>
  <c r="L169" i="38"/>
  <c r="J169" i="38"/>
  <c r="H169" i="38"/>
  <c r="F169" i="38"/>
  <c r="D169" i="38"/>
  <c r="AB168" i="38"/>
  <c r="Z168" i="38"/>
  <c r="X168" i="38"/>
  <c r="V168" i="38"/>
  <c r="T168" i="38"/>
  <c r="R168" i="38"/>
  <c r="P168" i="38"/>
  <c r="N168" i="38"/>
  <c r="L168" i="38"/>
  <c r="J168" i="38"/>
  <c r="H168" i="38"/>
  <c r="F168" i="38"/>
  <c r="D168" i="38"/>
  <c r="AB167" i="38"/>
  <c r="Z167" i="38"/>
  <c r="X167" i="38"/>
  <c r="V167" i="38"/>
  <c r="T167" i="38"/>
  <c r="R167" i="38"/>
  <c r="P167" i="38"/>
  <c r="N167" i="38"/>
  <c r="L167" i="38"/>
  <c r="J167" i="38"/>
  <c r="H167" i="38"/>
  <c r="F167" i="38"/>
  <c r="D167" i="38"/>
  <c r="AB166" i="38"/>
  <c r="Z166" i="38"/>
  <c r="X166" i="38"/>
  <c r="V166" i="38"/>
  <c r="T166" i="38"/>
  <c r="R166" i="38"/>
  <c r="P166" i="38"/>
  <c r="N166" i="38"/>
  <c r="L166" i="38"/>
  <c r="J166" i="38"/>
  <c r="H166" i="38"/>
  <c r="F166" i="38"/>
  <c r="D166" i="38"/>
  <c r="AB165" i="38"/>
  <c r="Z165" i="38"/>
  <c r="X165" i="38"/>
  <c r="V165" i="38"/>
  <c r="T165" i="38"/>
  <c r="R165" i="38"/>
  <c r="P165" i="38"/>
  <c r="N165" i="38"/>
  <c r="L165" i="38"/>
  <c r="J165" i="38"/>
  <c r="H165" i="38"/>
  <c r="F165" i="38"/>
  <c r="D165" i="38"/>
  <c r="AB164" i="38"/>
  <c r="Z164" i="38"/>
  <c r="X164" i="38"/>
  <c r="V164" i="38"/>
  <c r="T164" i="38"/>
  <c r="R164" i="38"/>
  <c r="P164" i="38"/>
  <c r="N164" i="38"/>
  <c r="L164" i="38"/>
  <c r="J164" i="38"/>
  <c r="H164" i="38"/>
  <c r="F164" i="38"/>
  <c r="D164" i="38"/>
  <c r="AB163" i="38"/>
  <c r="Z163" i="38"/>
  <c r="X163" i="38"/>
  <c r="V163" i="38"/>
  <c r="T163" i="38"/>
  <c r="R163" i="38"/>
  <c r="P163" i="38"/>
  <c r="N163" i="38"/>
  <c r="L163" i="38"/>
  <c r="J163" i="38"/>
  <c r="H163" i="38"/>
  <c r="F163" i="38"/>
  <c r="D163" i="38"/>
  <c r="AB162" i="38"/>
  <c r="Z162" i="38"/>
  <c r="X162" i="38"/>
  <c r="V162" i="38"/>
  <c r="T162" i="38"/>
  <c r="R162" i="38"/>
  <c r="P162" i="38"/>
  <c r="N162" i="38"/>
  <c r="L162" i="38"/>
  <c r="J162" i="38"/>
  <c r="H162" i="38"/>
  <c r="F162" i="38"/>
  <c r="D162" i="38"/>
  <c r="AB161" i="38"/>
  <c r="Z161" i="38"/>
  <c r="X161" i="38"/>
  <c r="V161" i="38"/>
  <c r="T161" i="38"/>
  <c r="R161" i="38"/>
  <c r="P161" i="38"/>
  <c r="N161" i="38"/>
  <c r="L161" i="38"/>
  <c r="J161" i="38"/>
  <c r="H161" i="38"/>
  <c r="F161" i="38"/>
  <c r="D161" i="38"/>
  <c r="AB160" i="38"/>
  <c r="Z160" i="38"/>
  <c r="X160" i="38"/>
  <c r="V160" i="38"/>
  <c r="T160" i="38"/>
  <c r="R160" i="38"/>
  <c r="P160" i="38"/>
  <c r="N160" i="38"/>
  <c r="L160" i="38"/>
  <c r="J160" i="38"/>
  <c r="H160" i="38"/>
  <c r="F160" i="38"/>
  <c r="D160" i="38"/>
  <c r="AB159" i="38"/>
  <c r="Z159" i="38"/>
  <c r="X159" i="38"/>
  <c r="V159" i="38"/>
  <c r="T159" i="38"/>
  <c r="R159" i="38"/>
  <c r="P159" i="38"/>
  <c r="N159" i="38"/>
  <c r="L159" i="38"/>
  <c r="J159" i="38"/>
  <c r="H159" i="38"/>
  <c r="F159" i="38"/>
  <c r="D159" i="38"/>
  <c r="AB158" i="38"/>
  <c r="Z158" i="38"/>
  <c r="X158" i="38"/>
  <c r="V158" i="38"/>
  <c r="T158" i="38"/>
  <c r="R158" i="38"/>
  <c r="P158" i="38"/>
  <c r="N158" i="38"/>
  <c r="L158" i="38"/>
  <c r="J158" i="38"/>
  <c r="H158" i="38"/>
  <c r="F158" i="38"/>
  <c r="D158" i="38"/>
  <c r="AB157" i="38"/>
  <c r="Z157" i="38"/>
  <c r="X157" i="38"/>
  <c r="V157" i="38"/>
  <c r="T157" i="38"/>
  <c r="R157" i="38"/>
  <c r="P157" i="38"/>
  <c r="N157" i="38"/>
  <c r="L157" i="38"/>
  <c r="J157" i="38"/>
  <c r="H157" i="38"/>
  <c r="F157" i="38"/>
  <c r="D157" i="38"/>
  <c r="AB156" i="38"/>
  <c r="Z156" i="38"/>
  <c r="X156" i="38"/>
  <c r="V156" i="38"/>
  <c r="T156" i="38"/>
  <c r="R156" i="38"/>
  <c r="P156" i="38"/>
  <c r="N156" i="38"/>
  <c r="L156" i="38"/>
  <c r="J156" i="38"/>
  <c r="H156" i="38"/>
  <c r="F156" i="38"/>
  <c r="D156" i="38"/>
  <c r="AB155" i="38"/>
  <c r="Z155" i="38"/>
  <c r="X155" i="38"/>
  <c r="V155" i="38"/>
  <c r="T155" i="38"/>
  <c r="R155" i="38"/>
  <c r="P155" i="38"/>
  <c r="N155" i="38"/>
  <c r="L155" i="38"/>
  <c r="J155" i="38"/>
  <c r="H155" i="38"/>
  <c r="F155" i="38"/>
  <c r="D155" i="38"/>
  <c r="AB154" i="38"/>
  <c r="Z154" i="38"/>
  <c r="X154" i="38"/>
  <c r="V154" i="38"/>
  <c r="T154" i="38"/>
  <c r="R154" i="38"/>
  <c r="P154" i="38"/>
  <c r="N154" i="38"/>
  <c r="L154" i="38"/>
  <c r="J154" i="38"/>
  <c r="H154" i="38"/>
  <c r="F154" i="38"/>
  <c r="D154" i="38"/>
  <c r="AB153" i="38"/>
  <c r="Z153" i="38"/>
  <c r="X153" i="38"/>
  <c r="V153" i="38"/>
  <c r="T153" i="38"/>
  <c r="R153" i="38"/>
  <c r="P153" i="38"/>
  <c r="N153" i="38"/>
  <c r="L153" i="38"/>
  <c r="J153" i="38"/>
  <c r="H153" i="38"/>
  <c r="F153" i="38"/>
  <c r="D153" i="38"/>
  <c r="AB152" i="38"/>
  <c r="Z152" i="38"/>
  <c r="X152" i="38"/>
  <c r="V152" i="38"/>
  <c r="T152" i="38"/>
  <c r="R152" i="38"/>
  <c r="P152" i="38"/>
  <c r="N152" i="38"/>
  <c r="L152" i="38"/>
  <c r="J152" i="38"/>
  <c r="H152" i="38"/>
  <c r="F152" i="38"/>
  <c r="D152" i="38"/>
  <c r="AB151" i="38"/>
  <c r="Z151" i="38"/>
  <c r="X151" i="38"/>
  <c r="V151" i="38"/>
  <c r="T151" i="38"/>
  <c r="R151" i="38"/>
  <c r="P151" i="38"/>
  <c r="N151" i="38"/>
  <c r="L151" i="38"/>
  <c r="J151" i="38"/>
  <c r="H151" i="38"/>
  <c r="F151" i="38"/>
  <c r="D151" i="38"/>
  <c r="AB150" i="38"/>
  <c r="Z150" i="38"/>
  <c r="X150" i="38"/>
  <c r="V150" i="38"/>
  <c r="T150" i="38"/>
  <c r="R150" i="38"/>
  <c r="P150" i="38"/>
  <c r="N150" i="38"/>
  <c r="L150" i="38"/>
  <c r="J150" i="38"/>
  <c r="H150" i="38"/>
  <c r="F150" i="38"/>
  <c r="D150" i="38"/>
  <c r="AB149" i="38"/>
  <c r="Z149" i="38"/>
  <c r="X149" i="38"/>
  <c r="V149" i="38"/>
  <c r="T149" i="38"/>
  <c r="R149" i="38"/>
  <c r="P149" i="38"/>
  <c r="N149" i="38"/>
  <c r="L149" i="38"/>
  <c r="J149" i="38"/>
  <c r="H149" i="38"/>
  <c r="F149" i="38"/>
  <c r="D149" i="38"/>
  <c r="AB148" i="38"/>
  <c r="Z148" i="38"/>
  <c r="X148" i="38"/>
  <c r="V148" i="38"/>
  <c r="T148" i="38"/>
  <c r="R148" i="38"/>
  <c r="P148" i="38"/>
  <c r="N148" i="38"/>
  <c r="L148" i="38"/>
  <c r="J148" i="38"/>
  <c r="H148" i="38"/>
  <c r="F148" i="38"/>
  <c r="D148" i="38"/>
  <c r="AB147" i="38"/>
  <c r="Z147" i="38"/>
  <c r="X147" i="38"/>
  <c r="V147" i="38"/>
  <c r="T147" i="38"/>
  <c r="R147" i="38"/>
  <c r="P147" i="38"/>
  <c r="N147" i="38"/>
  <c r="L147" i="38"/>
  <c r="J147" i="38"/>
  <c r="H147" i="38"/>
  <c r="F147" i="38"/>
  <c r="D147" i="38"/>
  <c r="AB146" i="38"/>
  <c r="Z146" i="38"/>
  <c r="X146" i="38"/>
  <c r="V146" i="38"/>
  <c r="T146" i="38"/>
  <c r="R146" i="38"/>
  <c r="P146" i="38"/>
  <c r="N146" i="38"/>
  <c r="L146" i="38"/>
  <c r="J146" i="38"/>
  <c r="H146" i="38"/>
  <c r="F146" i="38"/>
  <c r="D146" i="38"/>
  <c r="AB145" i="38"/>
  <c r="Z145" i="38"/>
  <c r="X145" i="38"/>
  <c r="V145" i="38"/>
  <c r="T145" i="38"/>
  <c r="R145" i="38"/>
  <c r="P145" i="38"/>
  <c r="N145" i="38"/>
  <c r="L145" i="38"/>
  <c r="J145" i="38"/>
  <c r="H145" i="38"/>
  <c r="F145" i="38"/>
  <c r="D145" i="38"/>
  <c r="AB144" i="38"/>
  <c r="Z144" i="38"/>
  <c r="X144" i="38"/>
  <c r="V144" i="38"/>
  <c r="T144" i="38"/>
  <c r="R144" i="38"/>
  <c r="P144" i="38"/>
  <c r="N144" i="38"/>
  <c r="L144" i="38"/>
  <c r="J144" i="38"/>
  <c r="H144" i="38"/>
  <c r="F144" i="38"/>
  <c r="D144" i="38"/>
  <c r="AB143" i="38"/>
  <c r="Z143" i="38"/>
  <c r="X143" i="38"/>
  <c r="V143" i="38"/>
  <c r="T143" i="38"/>
  <c r="R143" i="38"/>
  <c r="P143" i="38"/>
  <c r="N143" i="38"/>
  <c r="L143" i="38"/>
  <c r="J143" i="38"/>
  <c r="H143" i="38"/>
  <c r="F143" i="38"/>
  <c r="D143" i="38"/>
  <c r="AB142" i="38"/>
  <c r="Z142" i="38"/>
  <c r="X142" i="38"/>
  <c r="V142" i="38"/>
  <c r="T142" i="38"/>
  <c r="R142" i="38"/>
  <c r="P142" i="38"/>
  <c r="N142" i="38"/>
  <c r="L142" i="38"/>
  <c r="J142" i="38"/>
  <c r="H142" i="38"/>
  <c r="F142" i="38"/>
  <c r="D142" i="38"/>
  <c r="AB141" i="38"/>
  <c r="Z141" i="38"/>
  <c r="X141" i="38"/>
  <c r="V141" i="38"/>
  <c r="T141" i="38"/>
  <c r="R141" i="38"/>
  <c r="P141" i="38"/>
  <c r="N141" i="38"/>
  <c r="L141" i="38"/>
  <c r="J141" i="38"/>
  <c r="H141" i="38"/>
  <c r="F141" i="38"/>
  <c r="D141" i="38"/>
  <c r="AB140" i="38"/>
  <c r="Z140" i="38"/>
  <c r="X140" i="38"/>
  <c r="V140" i="38"/>
  <c r="T140" i="38"/>
  <c r="R140" i="38"/>
  <c r="P140" i="38"/>
  <c r="N140" i="38"/>
  <c r="L140" i="38"/>
  <c r="J140" i="38"/>
  <c r="H140" i="38"/>
  <c r="F140" i="38"/>
  <c r="D140" i="38"/>
  <c r="AB139" i="38"/>
  <c r="Z139" i="38"/>
  <c r="X139" i="38"/>
  <c r="V139" i="38"/>
  <c r="T139" i="38"/>
  <c r="R139" i="38"/>
  <c r="P139" i="38"/>
  <c r="N139" i="38"/>
  <c r="L139" i="38"/>
  <c r="J139" i="38"/>
  <c r="H139" i="38"/>
  <c r="F139" i="38"/>
  <c r="D139" i="38"/>
  <c r="AB138" i="38"/>
  <c r="Z138" i="38"/>
  <c r="X138" i="38"/>
  <c r="V138" i="38"/>
  <c r="T138" i="38"/>
  <c r="R138" i="38"/>
  <c r="P138" i="38"/>
  <c r="N138" i="38"/>
  <c r="L138" i="38"/>
  <c r="J138" i="38"/>
  <c r="H138" i="38"/>
  <c r="F138" i="38"/>
  <c r="D138" i="38"/>
  <c r="AB137" i="38"/>
  <c r="Z137" i="38"/>
  <c r="X137" i="38"/>
  <c r="V137" i="38"/>
  <c r="T137" i="38"/>
  <c r="R137" i="38"/>
  <c r="P137" i="38"/>
  <c r="N137" i="38"/>
  <c r="L137" i="38"/>
  <c r="J137" i="38"/>
  <c r="H137" i="38"/>
  <c r="F137" i="38"/>
  <c r="D137" i="38"/>
  <c r="AB136" i="38"/>
  <c r="Z136" i="38"/>
  <c r="X136" i="38"/>
  <c r="V136" i="38"/>
  <c r="T136" i="38"/>
  <c r="R136" i="38"/>
  <c r="P136" i="38"/>
  <c r="N136" i="38"/>
  <c r="L136" i="38"/>
  <c r="J136" i="38"/>
  <c r="H136" i="38"/>
  <c r="F136" i="38"/>
  <c r="D136" i="38"/>
  <c r="AB135" i="38"/>
  <c r="Z135" i="38"/>
  <c r="X135" i="38"/>
  <c r="V135" i="38"/>
  <c r="T135" i="38"/>
  <c r="R135" i="38"/>
  <c r="P135" i="38"/>
  <c r="N135" i="38"/>
  <c r="L135" i="38"/>
  <c r="J135" i="38"/>
  <c r="H135" i="38"/>
  <c r="F135" i="38"/>
  <c r="D135" i="38"/>
  <c r="AB134" i="38"/>
  <c r="Z134" i="38"/>
  <c r="X134" i="38"/>
  <c r="V134" i="38"/>
  <c r="T134" i="38"/>
  <c r="R134" i="38"/>
  <c r="P134" i="38"/>
  <c r="N134" i="38"/>
  <c r="L134" i="38"/>
  <c r="J134" i="38"/>
  <c r="H134" i="38"/>
  <c r="F134" i="38"/>
  <c r="D134" i="38"/>
  <c r="AB133" i="38"/>
  <c r="Z133" i="38"/>
  <c r="X133" i="38"/>
  <c r="V133" i="38"/>
  <c r="T133" i="38"/>
  <c r="R133" i="38"/>
  <c r="P133" i="38"/>
  <c r="N133" i="38"/>
  <c r="L133" i="38"/>
  <c r="J133" i="38"/>
  <c r="H133" i="38"/>
  <c r="F133" i="38"/>
  <c r="D133" i="38"/>
  <c r="AB132" i="38"/>
  <c r="Z132" i="38"/>
  <c r="X132" i="38"/>
  <c r="V132" i="38"/>
  <c r="T132" i="38"/>
  <c r="R132" i="38"/>
  <c r="P132" i="38"/>
  <c r="N132" i="38"/>
  <c r="L132" i="38"/>
  <c r="J132" i="38"/>
  <c r="H132" i="38"/>
  <c r="F132" i="38"/>
  <c r="D132" i="38"/>
  <c r="AB131" i="38"/>
  <c r="Z131" i="38"/>
  <c r="X131" i="38"/>
  <c r="V131" i="38"/>
  <c r="T131" i="38"/>
  <c r="R131" i="38"/>
  <c r="P131" i="38"/>
  <c r="N131" i="38"/>
  <c r="L131" i="38"/>
  <c r="J131" i="38"/>
  <c r="H131" i="38"/>
  <c r="F131" i="38"/>
  <c r="D131" i="38"/>
  <c r="AB130" i="38"/>
  <c r="Z130" i="38"/>
  <c r="X130" i="38"/>
  <c r="V130" i="38"/>
  <c r="T130" i="38"/>
  <c r="R130" i="38"/>
  <c r="P130" i="38"/>
  <c r="N130" i="38"/>
  <c r="L130" i="38"/>
  <c r="J130" i="38"/>
  <c r="H130" i="38"/>
  <c r="F130" i="38"/>
  <c r="D130" i="38"/>
  <c r="AB129" i="38"/>
  <c r="Z129" i="38"/>
  <c r="X129" i="38"/>
  <c r="V129" i="38"/>
  <c r="T129" i="38"/>
  <c r="R129" i="38"/>
  <c r="P129" i="38"/>
  <c r="N129" i="38"/>
  <c r="L129" i="38"/>
  <c r="J129" i="38"/>
  <c r="H129" i="38"/>
  <c r="F129" i="38"/>
  <c r="D129" i="38"/>
  <c r="AB128" i="38"/>
  <c r="Z128" i="38"/>
  <c r="X128" i="38"/>
  <c r="V128" i="38"/>
  <c r="T128" i="38"/>
  <c r="R128" i="38"/>
  <c r="P128" i="38"/>
  <c r="N128" i="38"/>
  <c r="L128" i="38"/>
  <c r="J128" i="38"/>
  <c r="H128" i="38"/>
  <c r="F128" i="38"/>
  <c r="D128" i="38"/>
  <c r="AB127" i="38"/>
  <c r="Z127" i="38"/>
  <c r="X127" i="38"/>
  <c r="V127" i="38"/>
  <c r="T127" i="38"/>
  <c r="R127" i="38"/>
  <c r="P127" i="38"/>
  <c r="N127" i="38"/>
  <c r="L127" i="38"/>
  <c r="J127" i="38"/>
  <c r="H127" i="38"/>
  <c r="F127" i="38"/>
  <c r="D127" i="38"/>
  <c r="AB126" i="38"/>
  <c r="Z126" i="38"/>
  <c r="X126" i="38"/>
  <c r="V126" i="38"/>
  <c r="T126" i="38"/>
  <c r="R126" i="38"/>
  <c r="P126" i="38"/>
  <c r="N126" i="38"/>
  <c r="L126" i="38"/>
  <c r="J126" i="38"/>
  <c r="H126" i="38"/>
  <c r="F126" i="38"/>
  <c r="D126" i="38"/>
  <c r="AB125" i="38"/>
  <c r="Z125" i="38"/>
  <c r="X125" i="38"/>
  <c r="V125" i="38"/>
  <c r="T125" i="38"/>
  <c r="R125" i="38"/>
  <c r="P125" i="38"/>
  <c r="N125" i="38"/>
  <c r="L125" i="38"/>
  <c r="J125" i="38"/>
  <c r="H125" i="38"/>
  <c r="F125" i="38"/>
  <c r="D125" i="38"/>
  <c r="AB124" i="38"/>
  <c r="Z124" i="38"/>
  <c r="X124" i="38"/>
  <c r="V124" i="38"/>
  <c r="T124" i="38"/>
  <c r="R124" i="38"/>
  <c r="P124" i="38"/>
  <c r="N124" i="38"/>
  <c r="L124" i="38"/>
  <c r="J124" i="38"/>
  <c r="H124" i="38"/>
  <c r="F124" i="38"/>
  <c r="D124" i="38"/>
  <c r="AB123" i="38"/>
  <c r="Z123" i="38"/>
  <c r="X123" i="38"/>
  <c r="V123" i="38"/>
  <c r="T123" i="38"/>
  <c r="R123" i="38"/>
  <c r="P123" i="38"/>
  <c r="N123" i="38"/>
  <c r="L123" i="38"/>
  <c r="J123" i="38"/>
  <c r="H123" i="38"/>
  <c r="F123" i="38"/>
  <c r="D123" i="38"/>
  <c r="AB122" i="38"/>
  <c r="Z122" i="38"/>
  <c r="X122" i="38"/>
  <c r="V122" i="38"/>
  <c r="T122" i="38"/>
  <c r="R122" i="38"/>
  <c r="P122" i="38"/>
  <c r="N122" i="38"/>
  <c r="L122" i="38"/>
  <c r="J122" i="38"/>
  <c r="H122" i="38"/>
  <c r="F122" i="38"/>
  <c r="D122" i="38"/>
  <c r="AB121" i="38"/>
  <c r="Z121" i="38"/>
  <c r="X121" i="38"/>
  <c r="V121" i="38"/>
  <c r="T121" i="38"/>
  <c r="R121" i="38"/>
  <c r="P121" i="38"/>
  <c r="N121" i="38"/>
  <c r="L121" i="38"/>
  <c r="J121" i="38"/>
  <c r="H121" i="38"/>
  <c r="F121" i="38"/>
  <c r="D121" i="38"/>
  <c r="AB120" i="38"/>
  <c r="Z120" i="38"/>
  <c r="X120" i="38"/>
  <c r="V120" i="38"/>
  <c r="T120" i="38"/>
  <c r="R120" i="38"/>
  <c r="P120" i="38"/>
  <c r="N120" i="38"/>
  <c r="L120" i="38"/>
  <c r="J120" i="38"/>
  <c r="H120" i="38"/>
  <c r="F120" i="38"/>
  <c r="D120" i="38"/>
  <c r="AB119" i="38"/>
  <c r="Z119" i="38"/>
  <c r="X119" i="38"/>
  <c r="V119" i="38"/>
  <c r="T119" i="38"/>
  <c r="R119" i="38"/>
  <c r="P119" i="38"/>
  <c r="N119" i="38"/>
  <c r="L119" i="38"/>
  <c r="J119" i="38"/>
  <c r="H119" i="38"/>
  <c r="F119" i="38"/>
  <c r="D119" i="38"/>
  <c r="AB118" i="38"/>
  <c r="Z118" i="38"/>
  <c r="X118" i="38"/>
  <c r="V118" i="38"/>
  <c r="T118" i="38"/>
  <c r="R118" i="38"/>
  <c r="P118" i="38"/>
  <c r="N118" i="38"/>
  <c r="L118" i="38"/>
  <c r="J118" i="38"/>
  <c r="H118" i="38"/>
  <c r="F118" i="38"/>
  <c r="D118" i="38"/>
  <c r="AB117" i="38"/>
  <c r="Z117" i="38"/>
  <c r="X117" i="38"/>
  <c r="V117" i="38"/>
  <c r="T117" i="38"/>
  <c r="R117" i="38"/>
  <c r="P117" i="38"/>
  <c r="N117" i="38"/>
  <c r="L117" i="38"/>
  <c r="J117" i="38"/>
  <c r="H117" i="38"/>
  <c r="F117" i="38"/>
  <c r="D117" i="38"/>
  <c r="AB116" i="38"/>
  <c r="Z116" i="38"/>
  <c r="X116" i="38"/>
  <c r="V116" i="38"/>
  <c r="T116" i="38"/>
  <c r="R116" i="38"/>
  <c r="P116" i="38"/>
  <c r="N116" i="38"/>
  <c r="L116" i="38"/>
  <c r="J116" i="38"/>
  <c r="H116" i="38"/>
  <c r="F116" i="38"/>
  <c r="D116" i="38"/>
  <c r="AB115" i="38"/>
  <c r="Z115" i="38"/>
  <c r="X115" i="38"/>
  <c r="V115" i="38"/>
  <c r="T115" i="38"/>
  <c r="R115" i="38"/>
  <c r="P115" i="38"/>
  <c r="N115" i="38"/>
  <c r="L115" i="38"/>
  <c r="J115" i="38"/>
  <c r="H115" i="38"/>
  <c r="F115" i="38"/>
  <c r="D115" i="38"/>
  <c r="AB114" i="38"/>
  <c r="Z114" i="38"/>
  <c r="X114" i="38"/>
  <c r="V114" i="38"/>
  <c r="T114" i="38"/>
  <c r="R114" i="38"/>
  <c r="P114" i="38"/>
  <c r="N114" i="38"/>
  <c r="L114" i="38"/>
  <c r="J114" i="38"/>
  <c r="H114" i="38"/>
  <c r="F114" i="38"/>
  <c r="D114" i="38"/>
  <c r="AB113" i="38"/>
  <c r="Z113" i="38"/>
  <c r="X113" i="38"/>
  <c r="V113" i="38"/>
  <c r="T113" i="38"/>
  <c r="R113" i="38"/>
  <c r="P113" i="38"/>
  <c r="N113" i="38"/>
  <c r="L113" i="38"/>
  <c r="J113" i="38"/>
  <c r="H113" i="38"/>
  <c r="F113" i="38"/>
  <c r="D113" i="38"/>
  <c r="AB112" i="38"/>
  <c r="Z112" i="38"/>
  <c r="X112" i="38"/>
  <c r="V112" i="38"/>
  <c r="T112" i="38"/>
  <c r="R112" i="38"/>
  <c r="P112" i="38"/>
  <c r="N112" i="38"/>
  <c r="L112" i="38"/>
  <c r="J112" i="38"/>
  <c r="H112" i="38"/>
  <c r="F112" i="38"/>
  <c r="D112" i="38"/>
  <c r="AB111" i="38"/>
  <c r="Z111" i="38"/>
  <c r="X111" i="38"/>
  <c r="V111" i="38"/>
  <c r="T111" i="38"/>
  <c r="R111" i="38"/>
  <c r="P111" i="38"/>
  <c r="N111" i="38"/>
  <c r="L111" i="38"/>
  <c r="J111" i="38"/>
  <c r="H111" i="38"/>
  <c r="F111" i="38"/>
  <c r="D111" i="38"/>
  <c r="AB110" i="38"/>
  <c r="Z110" i="38"/>
  <c r="X110" i="38"/>
  <c r="V110" i="38"/>
  <c r="T110" i="38"/>
  <c r="R110" i="38"/>
  <c r="P110" i="38"/>
  <c r="N110" i="38"/>
  <c r="L110" i="38"/>
  <c r="J110" i="38"/>
  <c r="H110" i="38"/>
  <c r="F110" i="38"/>
  <c r="D110" i="38"/>
  <c r="AB109" i="38"/>
  <c r="Z109" i="38"/>
  <c r="X109" i="38"/>
  <c r="V109" i="38"/>
  <c r="T109" i="38"/>
  <c r="R109" i="38"/>
  <c r="P109" i="38"/>
  <c r="N109" i="38"/>
  <c r="L109" i="38"/>
  <c r="J109" i="38"/>
  <c r="H109" i="38"/>
  <c r="F109" i="38"/>
  <c r="D109" i="38"/>
  <c r="AB108" i="38"/>
  <c r="Z108" i="38"/>
  <c r="X108" i="38"/>
  <c r="V108" i="38"/>
  <c r="T108" i="38"/>
  <c r="R108" i="38"/>
  <c r="P108" i="38"/>
  <c r="N108" i="38"/>
  <c r="L108" i="38"/>
  <c r="J108" i="38"/>
  <c r="H108" i="38"/>
  <c r="F108" i="38"/>
  <c r="D108" i="38"/>
  <c r="AB107" i="38"/>
  <c r="Z107" i="38"/>
  <c r="X107" i="38"/>
  <c r="V107" i="38"/>
  <c r="T107" i="38"/>
  <c r="R107" i="38"/>
  <c r="P107" i="38"/>
  <c r="N107" i="38"/>
  <c r="L107" i="38"/>
  <c r="J107" i="38"/>
  <c r="H107" i="38"/>
  <c r="F107" i="38"/>
  <c r="D107" i="38"/>
  <c r="AB106" i="38"/>
  <c r="Z106" i="38"/>
  <c r="X106" i="38"/>
  <c r="V106" i="38"/>
  <c r="T106" i="38"/>
  <c r="R106" i="38"/>
  <c r="P106" i="38"/>
  <c r="N106" i="38"/>
  <c r="L106" i="38"/>
  <c r="J106" i="38"/>
  <c r="H106" i="38"/>
  <c r="F106" i="38"/>
  <c r="D106" i="38"/>
  <c r="AB105" i="38"/>
  <c r="Z105" i="38"/>
  <c r="X105" i="38"/>
  <c r="V105" i="38"/>
  <c r="T105" i="38"/>
  <c r="R105" i="38"/>
  <c r="P105" i="38"/>
  <c r="N105" i="38"/>
  <c r="L105" i="38"/>
  <c r="J105" i="38"/>
  <c r="H105" i="38"/>
  <c r="F105" i="38"/>
  <c r="D105" i="38"/>
  <c r="AB104" i="38"/>
  <c r="Z104" i="38"/>
  <c r="X104" i="38"/>
  <c r="V104" i="38"/>
  <c r="T104" i="38"/>
  <c r="R104" i="38"/>
  <c r="P104" i="38"/>
  <c r="N104" i="38"/>
  <c r="L104" i="38"/>
  <c r="J104" i="38"/>
  <c r="H104" i="38"/>
  <c r="F104" i="38"/>
  <c r="D104" i="38"/>
  <c r="AB103" i="38"/>
  <c r="Z103" i="38"/>
  <c r="X103" i="38"/>
  <c r="V103" i="38"/>
  <c r="T103" i="38"/>
  <c r="R103" i="38"/>
  <c r="P103" i="38"/>
  <c r="N103" i="38"/>
  <c r="L103" i="38"/>
  <c r="J103" i="38"/>
  <c r="H103" i="38"/>
  <c r="F103" i="38"/>
  <c r="D103" i="38"/>
  <c r="AB102" i="38"/>
  <c r="Z102" i="38"/>
  <c r="X102" i="38"/>
  <c r="V102" i="38"/>
  <c r="T102" i="38"/>
  <c r="R102" i="38"/>
  <c r="P102" i="38"/>
  <c r="N102" i="38"/>
  <c r="L102" i="38"/>
  <c r="J102" i="38"/>
  <c r="H102" i="38"/>
  <c r="F102" i="38"/>
  <c r="D102" i="38"/>
  <c r="AB101" i="38"/>
  <c r="Z101" i="38"/>
  <c r="X101" i="38"/>
  <c r="V101" i="38"/>
  <c r="T101" i="38"/>
  <c r="R101" i="38"/>
  <c r="P101" i="38"/>
  <c r="N101" i="38"/>
  <c r="L101" i="38"/>
  <c r="J101" i="38"/>
  <c r="H101" i="38"/>
  <c r="F101" i="38"/>
  <c r="D101" i="38"/>
  <c r="AB100" i="38"/>
  <c r="Z100" i="38"/>
  <c r="X100" i="38"/>
  <c r="V100" i="38"/>
  <c r="T100" i="38"/>
  <c r="R100" i="38"/>
  <c r="P100" i="38"/>
  <c r="N100" i="38"/>
  <c r="L100" i="38"/>
  <c r="J100" i="38"/>
  <c r="H100" i="38"/>
  <c r="F100" i="38"/>
  <c r="D100" i="38"/>
  <c r="AB99" i="38"/>
  <c r="Z99" i="38"/>
  <c r="X99" i="38"/>
  <c r="V99" i="38"/>
  <c r="T99" i="38"/>
  <c r="R99" i="38"/>
  <c r="P99" i="38"/>
  <c r="N99" i="38"/>
  <c r="L99" i="38"/>
  <c r="J99" i="38"/>
  <c r="H99" i="38"/>
  <c r="F99" i="38"/>
  <c r="D99" i="38"/>
  <c r="AB98" i="38"/>
  <c r="Z98" i="38"/>
  <c r="X98" i="38"/>
  <c r="V98" i="38"/>
  <c r="T98" i="38"/>
  <c r="R98" i="38"/>
  <c r="P98" i="38"/>
  <c r="N98" i="38"/>
  <c r="L98" i="38"/>
  <c r="J98" i="38"/>
  <c r="H98" i="38"/>
  <c r="F98" i="38"/>
  <c r="D98" i="38"/>
  <c r="AB97" i="38"/>
  <c r="Z97" i="38"/>
  <c r="X97" i="38"/>
  <c r="V97" i="38"/>
  <c r="T97" i="38"/>
  <c r="R97" i="38"/>
  <c r="P97" i="38"/>
  <c r="N97" i="38"/>
  <c r="L97" i="38"/>
  <c r="J97" i="38"/>
  <c r="H97" i="38"/>
  <c r="F97" i="38"/>
  <c r="D97" i="38"/>
  <c r="AB96" i="38"/>
  <c r="Z96" i="38"/>
  <c r="X96" i="38"/>
  <c r="V96" i="38"/>
  <c r="T96" i="38"/>
  <c r="R96" i="38"/>
  <c r="P96" i="38"/>
  <c r="N96" i="38"/>
  <c r="L96" i="38"/>
  <c r="J96" i="38"/>
  <c r="H96" i="38"/>
  <c r="F96" i="38"/>
  <c r="D96" i="38"/>
  <c r="AB95" i="38"/>
  <c r="Z95" i="38"/>
  <c r="X95" i="38"/>
  <c r="V95" i="38"/>
  <c r="T95" i="38"/>
  <c r="R95" i="38"/>
  <c r="P95" i="38"/>
  <c r="N95" i="38"/>
  <c r="L95" i="38"/>
  <c r="J95" i="38"/>
  <c r="H95" i="38"/>
  <c r="F95" i="38"/>
  <c r="D95" i="38"/>
  <c r="AB94" i="38"/>
  <c r="Z94" i="38"/>
  <c r="X94" i="38"/>
  <c r="V94" i="38"/>
  <c r="T94" i="38"/>
  <c r="R94" i="38"/>
  <c r="P94" i="38"/>
  <c r="N94" i="38"/>
  <c r="L94" i="38"/>
  <c r="J94" i="38"/>
  <c r="H94" i="38"/>
  <c r="F94" i="38"/>
  <c r="D94" i="38"/>
  <c r="AB93" i="38"/>
  <c r="Z93" i="38"/>
  <c r="X93" i="38"/>
  <c r="V93" i="38"/>
  <c r="T93" i="38"/>
  <c r="R93" i="38"/>
  <c r="P93" i="38"/>
  <c r="N93" i="38"/>
  <c r="L93" i="38"/>
  <c r="J93" i="38"/>
  <c r="H93" i="38"/>
  <c r="F93" i="38"/>
  <c r="D93" i="38"/>
  <c r="AB92" i="38"/>
  <c r="Z92" i="38"/>
  <c r="X92" i="38"/>
  <c r="V92" i="38"/>
  <c r="T92" i="38"/>
  <c r="R92" i="38"/>
  <c r="P92" i="38"/>
  <c r="N92" i="38"/>
  <c r="L92" i="38"/>
  <c r="J92" i="38"/>
  <c r="H92" i="38"/>
  <c r="F92" i="38"/>
  <c r="D92" i="38"/>
  <c r="AB91" i="38"/>
  <c r="Z91" i="38"/>
  <c r="X91" i="38"/>
  <c r="V91" i="38"/>
  <c r="T91" i="38"/>
  <c r="R91" i="38"/>
  <c r="P91" i="38"/>
  <c r="N91" i="38"/>
  <c r="L91" i="38"/>
  <c r="J91" i="38"/>
  <c r="H91" i="38"/>
  <c r="F91" i="38"/>
  <c r="D91" i="38"/>
  <c r="AB90" i="38"/>
  <c r="Z90" i="38"/>
  <c r="X90" i="38"/>
  <c r="V90" i="38"/>
  <c r="T90" i="38"/>
  <c r="R90" i="38"/>
  <c r="P90" i="38"/>
  <c r="N90" i="38"/>
  <c r="L90" i="38"/>
  <c r="J90" i="38"/>
  <c r="H90" i="38"/>
  <c r="F90" i="38"/>
  <c r="D90" i="38"/>
  <c r="AB89" i="38"/>
  <c r="Z89" i="38"/>
  <c r="X89" i="38"/>
  <c r="V89" i="38"/>
  <c r="T89" i="38"/>
  <c r="R89" i="38"/>
  <c r="P89" i="38"/>
  <c r="N89" i="38"/>
  <c r="L89" i="38"/>
  <c r="J89" i="38"/>
  <c r="H89" i="38"/>
  <c r="F89" i="38"/>
  <c r="D89" i="38"/>
  <c r="AB88" i="38"/>
  <c r="Z88" i="38"/>
  <c r="X88" i="38"/>
  <c r="V88" i="38"/>
  <c r="T88" i="38"/>
  <c r="R88" i="38"/>
  <c r="P88" i="38"/>
  <c r="N88" i="38"/>
  <c r="L88" i="38"/>
  <c r="J88" i="38"/>
  <c r="H88" i="38"/>
  <c r="F88" i="38"/>
  <c r="D88" i="38"/>
  <c r="AB87" i="38"/>
  <c r="Z87" i="38"/>
  <c r="X87" i="38"/>
  <c r="V87" i="38"/>
  <c r="T87" i="38"/>
  <c r="R87" i="38"/>
  <c r="P87" i="38"/>
  <c r="N87" i="38"/>
  <c r="L87" i="38"/>
  <c r="J87" i="38"/>
  <c r="H87" i="38"/>
  <c r="F87" i="38"/>
  <c r="D87" i="38"/>
  <c r="AB86" i="38"/>
  <c r="Z86" i="38"/>
  <c r="X86" i="38"/>
  <c r="V86" i="38"/>
  <c r="T86" i="38"/>
  <c r="R86" i="38"/>
  <c r="P86" i="38"/>
  <c r="N86" i="38"/>
  <c r="L86" i="38"/>
  <c r="J86" i="38"/>
  <c r="H86" i="38"/>
  <c r="F86" i="38"/>
  <c r="D86" i="38"/>
  <c r="AB85" i="38"/>
  <c r="Z85" i="38"/>
  <c r="X85" i="38"/>
  <c r="V85" i="38"/>
  <c r="T85" i="38"/>
  <c r="R85" i="38"/>
  <c r="P85" i="38"/>
  <c r="N85" i="38"/>
  <c r="L85" i="38"/>
  <c r="J85" i="38"/>
  <c r="H85" i="38"/>
  <c r="F85" i="38"/>
  <c r="D85" i="38"/>
  <c r="AB84" i="38"/>
  <c r="Z84" i="38"/>
  <c r="X84" i="38"/>
  <c r="V84" i="38"/>
  <c r="T84" i="38"/>
  <c r="R84" i="38"/>
  <c r="P84" i="38"/>
  <c r="N84" i="38"/>
  <c r="L84" i="38"/>
  <c r="J84" i="38"/>
  <c r="H84" i="38"/>
  <c r="F84" i="38"/>
  <c r="D84" i="38"/>
  <c r="AB83" i="38"/>
  <c r="Z83" i="38"/>
  <c r="X83" i="38"/>
  <c r="V83" i="38"/>
  <c r="T83" i="38"/>
  <c r="R83" i="38"/>
  <c r="P83" i="38"/>
  <c r="N83" i="38"/>
  <c r="L83" i="38"/>
  <c r="J83" i="38"/>
  <c r="H83" i="38"/>
  <c r="F83" i="38"/>
  <c r="D83" i="38"/>
  <c r="AB82" i="38"/>
  <c r="Z82" i="38"/>
  <c r="X82" i="38"/>
  <c r="V82" i="38"/>
  <c r="T82" i="38"/>
  <c r="R82" i="38"/>
  <c r="P82" i="38"/>
  <c r="N82" i="38"/>
  <c r="L82" i="38"/>
  <c r="J82" i="38"/>
  <c r="H82" i="38"/>
  <c r="F82" i="38"/>
  <c r="D82" i="38"/>
  <c r="AB81" i="38"/>
  <c r="Z81" i="38"/>
  <c r="X81" i="38"/>
  <c r="V81" i="38"/>
  <c r="T81" i="38"/>
  <c r="R81" i="38"/>
  <c r="P81" i="38"/>
  <c r="N81" i="38"/>
  <c r="L81" i="38"/>
  <c r="J81" i="38"/>
  <c r="H81" i="38"/>
  <c r="F81" i="38"/>
  <c r="D81" i="38"/>
  <c r="AB80" i="38"/>
  <c r="Z80" i="38"/>
  <c r="X80" i="38"/>
  <c r="V80" i="38"/>
  <c r="T80" i="38"/>
  <c r="R80" i="38"/>
  <c r="P80" i="38"/>
  <c r="N80" i="38"/>
  <c r="L80" i="38"/>
  <c r="J80" i="38"/>
  <c r="H80" i="38"/>
  <c r="F80" i="38"/>
  <c r="D80" i="38"/>
  <c r="AB79" i="38"/>
  <c r="Z79" i="38"/>
  <c r="X79" i="38"/>
  <c r="V79" i="38"/>
  <c r="T79" i="38"/>
  <c r="R79" i="38"/>
  <c r="P79" i="38"/>
  <c r="N79" i="38"/>
  <c r="L79" i="38"/>
  <c r="J79" i="38"/>
  <c r="H79" i="38"/>
  <c r="F79" i="38"/>
  <c r="D79" i="38"/>
  <c r="AB78" i="38"/>
  <c r="Z78" i="38"/>
  <c r="X78" i="38"/>
  <c r="V78" i="38"/>
  <c r="T78" i="38"/>
  <c r="R78" i="38"/>
  <c r="P78" i="38"/>
  <c r="N78" i="38"/>
  <c r="L78" i="38"/>
  <c r="J78" i="38"/>
  <c r="H78" i="38"/>
  <c r="F78" i="38"/>
  <c r="D78" i="38"/>
  <c r="AB77" i="38"/>
  <c r="Z77" i="38"/>
  <c r="X77" i="38"/>
  <c r="V77" i="38"/>
  <c r="T77" i="38"/>
  <c r="R77" i="38"/>
  <c r="P77" i="38"/>
  <c r="N77" i="38"/>
  <c r="L77" i="38"/>
  <c r="J77" i="38"/>
  <c r="H77" i="38"/>
  <c r="F77" i="38"/>
  <c r="D77" i="38"/>
  <c r="AB76" i="38"/>
  <c r="Z76" i="38"/>
  <c r="X76" i="38"/>
  <c r="V76" i="38"/>
  <c r="T76" i="38"/>
  <c r="R76" i="38"/>
  <c r="P76" i="38"/>
  <c r="N76" i="38"/>
  <c r="L76" i="38"/>
  <c r="J76" i="38"/>
  <c r="H76" i="38"/>
  <c r="F76" i="38"/>
  <c r="D76" i="38"/>
  <c r="AB75" i="38"/>
  <c r="Z75" i="38"/>
  <c r="X75" i="38"/>
  <c r="V75" i="38"/>
  <c r="T75" i="38"/>
  <c r="R75" i="38"/>
  <c r="P75" i="38"/>
  <c r="N75" i="38"/>
  <c r="L75" i="38"/>
  <c r="J75" i="38"/>
  <c r="H75" i="38"/>
  <c r="F75" i="38"/>
  <c r="D75" i="38"/>
  <c r="AB74" i="38"/>
  <c r="Z74" i="38"/>
  <c r="X74" i="38"/>
  <c r="V74" i="38"/>
  <c r="T74" i="38"/>
  <c r="R74" i="38"/>
  <c r="P74" i="38"/>
  <c r="N74" i="38"/>
  <c r="L74" i="38"/>
  <c r="J74" i="38"/>
  <c r="H74" i="38"/>
  <c r="F74" i="38"/>
  <c r="D74" i="38"/>
  <c r="AB73" i="38"/>
  <c r="Z73" i="38"/>
  <c r="X73" i="38"/>
  <c r="V73" i="38"/>
  <c r="T73" i="38"/>
  <c r="R73" i="38"/>
  <c r="P73" i="38"/>
  <c r="N73" i="38"/>
  <c r="L73" i="38"/>
  <c r="J73" i="38"/>
  <c r="H73" i="38"/>
  <c r="F73" i="38"/>
  <c r="D73" i="38"/>
  <c r="AB72" i="38"/>
  <c r="Z72" i="38"/>
  <c r="X72" i="38"/>
  <c r="V72" i="38"/>
  <c r="T72" i="38"/>
  <c r="R72" i="38"/>
  <c r="P72" i="38"/>
  <c r="N72" i="38"/>
  <c r="L72" i="38"/>
  <c r="J72" i="38"/>
  <c r="H72" i="38"/>
  <c r="F72" i="38"/>
  <c r="D72" i="38"/>
  <c r="AB71" i="38"/>
  <c r="Z71" i="38"/>
  <c r="X71" i="38"/>
  <c r="V71" i="38"/>
  <c r="T71" i="38"/>
  <c r="R71" i="38"/>
  <c r="P71" i="38"/>
  <c r="N71" i="38"/>
  <c r="L71" i="38"/>
  <c r="J71" i="38"/>
  <c r="H71" i="38"/>
  <c r="F71" i="38"/>
  <c r="D71" i="38"/>
  <c r="AB70" i="38"/>
  <c r="Z70" i="38"/>
  <c r="X70" i="38"/>
  <c r="V70" i="38"/>
  <c r="T70" i="38"/>
  <c r="R70" i="38"/>
  <c r="P70" i="38"/>
  <c r="N70" i="38"/>
  <c r="L70" i="38"/>
  <c r="J70" i="38"/>
  <c r="H70" i="38"/>
  <c r="F70" i="38"/>
  <c r="D70" i="38"/>
  <c r="AB69" i="38"/>
  <c r="Z69" i="38"/>
  <c r="X69" i="38"/>
  <c r="V69" i="38"/>
  <c r="T69" i="38"/>
  <c r="R69" i="38"/>
  <c r="P69" i="38"/>
  <c r="N69" i="38"/>
  <c r="L69" i="38"/>
  <c r="J69" i="38"/>
  <c r="H69" i="38"/>
  <c r="F69" i="38"/>
  <c r="D69" i="38"/>
  <c r="AB68" i="38"/>
  <c r="Z68" i="38"/>
  <c r="X68" i="38"/>
  <c r="V68" i="38"/>
  <c r="T68" i="38"/>
  <c r="R68" i="38"/>
  <c r="P68" i="38"/>
  <c r="N68" i="38"/>
  <c r="L68" i="38"/>
  <c r="J68" i="38"/>
  <c r="H68" i="38"/>
  <c r="F68" i="38"/>
  <c r="D68" i="38"/>
  <c r="AB67" i="38"/>
  <c r="Z67" i="38"/>
  <c r="X67" i="38"/>
  <c r="V67" i="38"/>
  <c r="T67" i="38"/>
  <c r="R67" i="38"/>
  <c r="P67" i="38"/>
  <c r="N67" i="38"/>
  <c r="L67" i="38"/>
  <c r="J67" i="38"/>
  <c r="H67" i="38"/>
  <c r="F67" i="38"/>
  <c r="D67" i="38"/>
  <c r="AB66" i="38"/>
  <c r="Z66" i="38"/>
  <c r="X66" i="38"/>
  <c r="V66" i="38"/>
  <c r="T66" i="38"/>
  <c r="R66" i="38"/>
  <c r="P66" i="38"/>
  <c r="N66" i="38"/>
  <c r="L66" i="38"/>
  <c r="J66" i="38"/>
  <c r="H66" i="38"/>
  <c r="F66" i="38"/>
  <c r="D66" i="38"/>
  <c r="AB65" i="38"/>
  <c r="Z65" i="38"/>
  <c r="X65" i="38"/>
  <c r="V65" i="38"/>
  <c r="T65" i="38"/>
  <c r="R65" i="38"/>
  <c r="P65" i="38"/>
  <c r="N65" i="38"/>
  <c r="L65" i="38"/>
  <c r="J65" i="38"/>
  <c r="H65" i="38"/>
  <c r="F65" i="38"/>
  <c r="D65" i="38"/>
  <c r="AB64" i="38"/>
  <c r="Z64" i="38"/>
  <c r="X64" i="38"/>
  <c r="V64" i="38"/>
  <c r="T64" i="38"/>
  <c r="R64" i="38"/>
  <c r="P64" i="38"/>
  <c r="N64" i="38"/>
  <c r="L64" i="38"/>
  <c r="J64" i="38"/>
  <c r="H64" i="38"/>
  <c r="F64" i="38"/>
  <c r="D64" i="38"/>
  <c r="AB63" i="38"/>
  <c r="Z63" i="38"/>
  <c r="X63" i="38"/>
  <c r="V63" i="38"/>
  <c r="T63" i="38"/>
  <c r="R63" i="38"/>
  <c r="P63" i="38"/>
  <c r="N63" i="38"/>
  <c r="L63" i="38"/>
  <c r="J63" i="38"/>
  <c r="H63" i="38"/>
  <c r="F63" i="38"/>
  <c r="D63" i="38"/>
  <c r="AB62" i="38"/>
  <c r="Z62" i="38"/>
  <c r="X62" i="38"/>
  <c r="V62" i="38"/>
  <c r="T62" i="38"/>
  <c r="R62" i="38"/>
  <c r="P62" i="38"/>
  <c r="N62" i="38"/>
  <c r="L62" i="38"/>
  <c r="J62" i="38"/>
  <c r="H62" i="38"/>
  <c r="F62" i="38"/>
  <c r="D62" i="38"/>
  <c r="AB61" i="38"/>
  <c r="Z61" i="38"/>
  <c r="X61" i="38"/>
  <c r="V61" i="38"/>
  <c r="T61" i="38"/>
  <c r="R61" i="38"/>
  <c r="P61" i="38"/>
  <c r="N61" i="38"/>
  <c r="L61" i="38"/>
  <c r="J61" i="38"/>
  <c r="H61" i="38"/>
  <c r="F61" i="38"/>
  <c r="D61" i="38"/>
  <c r="AB60" i="38"/>
  <c r="Z60" i="38"/>
  <c r="X60" i="38"/>
  <c r="V60" i="38"/>
  <c r="T60" i="38"/>
  <c r="R60" i="38"/>
  <c r="P60" i="38"/>
  <c r="N60" i="38"/>
  <c r="L60" i="38"/>
  <c r="J60" i="38"/>
  <c r="H60" i="38"/>
  <c r="F60" i="38"/>
  <c r="D60" i="38"/>
  <c r="AB59" i="38"/>
  <c r="Z59" i="38"/>
  <c r="X59" i="38"/>
  <c r="V59" i="38"/>
  <c r="T59" i="38"/>
  <c r="R59" i="38"/>
  <c r="P59" i="38"/>
  <c r="N59" i="38"/>
  <c r="L59" i="38"/>
  <c r="J59" i="38"/>
  <c r="H59" i="38"/>
  <c r="F59" i="38"/>
  <c r="D59" i="38"/>
  <c r="AB58" i="38"/>
  <c r="Z58" i="38"/>
  <c r="X58" i="38"/>
  <c r="V58" i="38"/>
  <c r="T58" i="38"/>
  <c r="R58" i="38"/>
  <c r="P58" i="38"/>
  <c r="N58" i="38"/>
  <c r="L58" i="38"/>
  <c r="J58" i="38"/>
  <c r="H58" i="38"/>
  <c r="F58" i="38"/>
  <c r="D58" i="38"/>
  <c r="AB57" i="38"/>
  <c r="Z57" i="38"/>
  <c r="X57" i="38"/>
  <c r="V57" i="38"/>
  <c r="T57" i="38"/>
  <c r="R57" i="38"/>
  <c r="P57" i="38"/>
  <c r="N57" i="38"/>
  <c r="L57" i="38"/>
  <c r="J57" i="38"/>
  <c r="H57" i="38"/>
  <c r="F57" i="38"/>
  <c r="D57" i="38"/>
  <c r="AB56" i="38"/>
  <c r="Z56" i="38"/>
  <c r="X56" i="38"/>
  <c r="V56" i="38"/>
  <c r="T56" i="38"/>
  <c r="R56" i="38"/>
  <c r="P56" i="38"/>
  <c r="N56" i="38"/>
  <c r="L56" i="38"/>
  <c r="J56" i="38"/>
  <c r="H56" i="38"/>
  <c r="F56" i="38"/>
  <c r="D56" i="38"/>
  <c r="AB55" i="38"/>
  <c r="Z55" i="38"/>
  <c r="X55" i="38"/>
  <c r="V55" i="38"/>
  <c r="T55" i="38"/>
  <c r="R55" i="38"/>
  <c r="P55" i="38"/>
  <c r="N55" i="38"/>
  <c r="L55" i="38"/>
  <c r="J55" i="38"/>
  <c r="H55" i="38"/>
  <c r="F55" i="38"/>
  <c r="D55" i="38"/>
  <c r="AB54" i="38"/>
  <c r="Z54" i="38"/>
  <c r="X54" i="38"/>
  <c r="V54" i="38"/>
  <c r="T54" i="38"/>
  <c r="R54" i="38"/>
  <c r="P54" i="38"/>
  <c r="N54" i="38"/>
  <c r="L54" i="38"/>
  <c r="J54" i="38"/>
  <c r="H54" i="38"/>
  <c r="F54" i="38"/>
  <c r="D54" i="38"/>
  <c r="AB53" i="38"/>
  <c r="Z53" i="38"/>
  <c r="X53" i="38"/>
  <c r="V53" i="38"/>
  <c r="T53" i="38"/>
  <c r="R53" i="38"/>
  <c r="P53" i="38"/>
  <c r="N53" i="38"/>
  <c r="L53" i="38"/>
  <c r="J53" i="38"/>
  <c r="H53" i="38"/>
  <c r="F53" i="38"/>
  <c r="D53" i="38"/>
  <c r="AB52" i="38"/>
  <c r="Z52" i="38"/>
  <c r="X52" i="38"/>
  <c r="V52" i="38"/>
  <c r="T52" i="38"/>
  <c r="R52" i="38"/>
  <c r="P52" i="38"/>
  <c r="N52" i="38"/>
  <c r="L52" i="38"/>
  <c r="J52" i="38"/>
  <c r="H52" i="38"/>
  <c r="F52" i="38"/>
  <c r="D52" i="38"/>
  <c r="Z51" i="38"/>
  <c r="X51" i="38"/>
  <c r="V51" i="38"/>
  <c r="T51" i="38"/>
  <c r="R51" i="38"/>
  <c r="P51" i="38"/>
  <c r="N51" i="38"/>
  <c r="L51" i="38"/>
  <c r="J51" i="38"/>
  <c r="H51" i="38"/>
  <c r="F51" i="38"/>
  <c r="D51" i="38"/>
  <c r="Z50" i="38"/>
  <c r="X50" i="38"/>
  <c r="V50" i="38"/>
  <c r="T50" i="38"/>
  <c r="R50" i="38"/>
  <c r="P50" i="38"/>
  <c r="N50" i="38"/>
  <c r="L50" i="38"/>
  <c r="J50" i="38"/>
  <c r="H50" i="38"/>
  <c r="F50" i="38"/>
  <c r="D50" i="38"/>
  <c r="Z49" i="38"/>
  <c r="X49" i="38"/>
  <c r="V49" i="38"/>
  <c r="T49" i="38"/>
  <c r="R49" i="38"/>
  <c r="P49" i="38"/>
  <c r="N49" i="38"/>
  <c r="L49" i="38"/>
  <c r="J49" i="38"/>
  <c r="H49" i="38"/>
  <c r="F49" i="38"/>
  <c r="D49" i="38"/>
  <c r="AB48" i="38"/>
  <c r="Z48" i="38"/>
  <c r="X48" i="38"/>
  <c r="V48" i="38"/>
  <c r="T48" i="38"/>
  <c r="R48" i="38"/>
  <c r="P48" i="38"/>
  <c r="N48" i="38"/>
  <c r="L48" i="38"/>
  <c r="J48" i="38"/>
  <c r="H48" i="38"/>
  <c r="F48" i="38"/>
  <c r="D48" i="38"/>
  <c r="AB47" i="38"/>
  <c r="Z47" i="38"/>
  <c r="X47" i="38"/>
  <c r="V47" i="38"/>
  <c r="T47" i="38"/>
  <c r="R47" i="38"/>
  <c r="P47" i="38"/>
  <c r="N47" i="38"/>
  <c r="L47" i="38"/>
  <c r="J47" i="38"/>
  <c r="H47" i="38"/>
  <c r="F47" i="38"/>
  <c r="D47" i="38"/>
  <c r="AB46" i="38"/>
  <c r="Z46" i="38"/>
  <c r="X46" i="38"/>
  <c r="V46" i="38"/>
  <c r="T46" i="38"/>
  <c r="R46" i="38"/>
  <c r="P46" i="38"/>
  <c r="N46" i="38"/>
  <c r="L46" i="38"/>
  <c r="J46" i="38"/>
  <c r="H46" i="38"/>
  <c r="F46" i="38"/>
  <c r="D46" i="38"/>
  <c r="AB45" i="38"/>
  <c r="Z45" i="38"/>
  <c r="X45" i="38"/>
  <c r="V45" i="38"/>
  <c r="T45" i="38"/>
  <c r="R45" i="38"/>
  <c r="P45" i="38"/>
  <c r="N45" i="38"/>
  <c r="L45" i="38"/>
  <c r="J45" i="38"/>
  <c r="H45" i="38"/>
  <c r="F45" i="38"/>
  <c r="D45" i="38"/>
  <c r="AB44" i="38"/>
  <c r="Z44" i="38"/>
  <c r="X44" i="38"/>
  <c r="V44" i="38"/>
  <c r="T44" i="38"/>
  <c r="R44" i="38"/>
  <c r="P44" i="38"/>
  <c r="N44" i="38"/>
  <c r="L44" i="38"/>
  <c r="J44" i="38"/>
  <c r="H44" i="38"/>
  <c r="F44" i="38"/>
  <c r="D44" i="38"/>
  <c r="AB43" i="38"/>
  <c r="Z43" i="38"/>
  <c r="X43" i="38"/>
  <c r="V43" i="38"/>
  <c r="T43" i="38"/>
  <c r="R43" i="38"/>
  <c r="P43" i="38"/>
  <c r="N43" i="38"/>
  <c r="L43" i="38"/>
  <c r="J43" i="38"/>
  <c r="H43" i="38"/>
  <c r="F43" i="38"/>
  <c r="D43" i="38"/>
  <c r="AB42" i="38"/>
  <c r="Z42" i="38"/>
  <c r="X42" i="38"/>
  <c r="V42" i="38"/>
  <c r="T42" i="38"/>
  <c r="R42" i="38"/>
  <c r="P42" i="38"/>
  <c r="N42" i="38"/>
  <c r="L42" i="38"/>
  <c r="J42" i="38"/>
  <c r="H42" i="38"/>
  <c r="F42" i="38"/>
  <c r="D42" i="38"/>
  <c r="AB41" i="38"/>
  <c r="Z41" i="38"/>
  <c r="X41" i="38"/>
  <c r="V41" i="38"/>
  <c r="T41" i="38"/>
  <c r="R41" i="38"/>
  <c r="P41" i="38"/>
  <c r="N41" i="38"/>
  <c r="L41" i="38"/>
  <c r="J41" i="38"/>
  <c r="H41" i="38"/>
  <c r="F41" i="38"/>
  <c r="D41" i="38"/>
  <c r="AB40" i="38"/>
  <c r="Z40" i="38"/>
  <c r="X40" i="38"/>
  <c r="V40" i="38"/>
  <c r="T40" i="38"/>
  <c r="R40" i="38"/>
  <c r="P40" i="38"/>
  <c r="N40" i="38"/>
  <c r="L40" i="38"/>
  <c r="J40" i="38"/>
  <c r="H40" i="38"/>
  <c r="F40" i="38"/>
  <c r="D40" i="38"/>
  <c r="AB39" i="38"/>
  <c r="Z39" i="38"/>
  <c r="X39" i="38"/>
  <c r="V39" i="38"/>
  <c r="T39" i="38"/>
  <c r="R39" i="38"/>
  <c r="P39" i="38"/>
  <c r="N39" i="38"/>
  <c r="L39" i="38"/>
  <c r="J39" i="38"/>
  <c r="H39" i="38"/>
  <c r="F39" i="38"/>
  <c r="D39" i="38"/>
  <c r="AB38" i="38"/>
  <c r="Z38" i="38"/>
  <c r="X38" i="38"/>
  <c r="V38" i="38"/>
  <c r="T38" i="38"/>
  <c r="R38" i="38"/>
  <c r="P38" i="38"/>
  <c r="N38" i="38"/>
  <c r="L38" i="38"/>
  <c r="J38" i="38"/>
  <c r="H38" i="38"/>
  <c r="F38" i="38"/>
  <c r="D38" i="38"/>
  <c r="AB37" i="38"/>
  <c r="Z37" i="38"/>
  <c r="X37" i="38"/>
  <c r="V37" i="38"/>
  <c r="T37" i="38"/>
  <c r="R37" i="38"/>
  <c r="P37" i="38"/>
  <c r="N37" i="38"/>
  <c r="L37" i="38"/>
  <c r="J37" i="38"/>
  <c r="H37" i="38"/>
  <c r="F37" i="38"/>
  <c r="D37" i="38"/>
  <c r="AB36" i="38"/>
  <c r="Z36" i="38"/>
  <c r="X36" i="38"/>
  <c r="V36" i="38"/>
  <c r="T36" i="38"/>
  <c r="R36" i="38"/>
  <c r="P36" i="38"/>
  <c r="N36" i="38"/>
  <c r="L36" i="38"/>
  <c r="J36" i="38"/>
  <c r="H36" i="38"/>
  <c r="F36" i="38"/>
  <c r="D36" i="38"/>
  <c r="AB35" i="38"/>
  <c r="Z35" i="38"/>
  <c r="X35" i="38"/>
  <c r="V35" i="38"/>
  <c r="T35" i="38"/>
  <c r="R35" i="38"/>
  <c r="P35" i="38"/>
  <c r="N35" i="38"/>
  <c r="L35" i="38"/>
  <c r="J35" i="38"/>
  <c r="H35" i="38"/>
  <c r="F35" i="38"/>
  <c r="D35" i="38"/>
  <c r="AB34" i="38"/>
  <c r="Z34" i="38"/>
  <c r="X34" i="38"/>
  <c r="V34" i="38"/>
  <c r="T34" i="38"/>
  <c r="R34" i="38"/>
  <c r="P34" i="38"/>
  <c r="N34" i="38"/>
  <c r="L34" i="38"/>
  <c r="J34" i="38"/>
  <c r="H34" i="38"/>
  <c r="F34" i="38"/>
  <c r="D34" i="38"/>
  <c r="AB33" i="38"/>
  <c r="Z33" i="38"/>
  <c r="X33" i="38"/>
  <c r="V33" i="38"/>
  <c r="T33" i="38"/>
  <c r="R33" i="38"/>
  <c r="P33" i="38"/>
  <c r="N33" i="38"/>
  <c r="L33" i="38"/>
  <c r="J33" i="38"/>
  <c r="H33" i="38"/>
  <c r="F33" i="38"/>
  <c r="D33" i="38"/>
  <c r="AB32" i="38"/>
  <c r="Z32" i="38"/>
  <c r="X32" i="38"/>
  <c r="V32" i="38"/>
  <c r="T32" i="38"/>
  <c r="R32" i="38"/>
  <c r="P32" i="38"/>
  <c r="N32" i="38"/>
  <c r="L32" i="38"/>
  <c r="J32" i="38"/>
  <c r="H32" i="38"/>
  <c r="F32" i="38"/>
  <c r="D32" i="38"/>
  <c r="AB31" i="38"/>
  <c r="Z31" i="38"/>
  <c r="X31" i="38"/>
  <c r="V31" i="38"/>
  <c r="T31" i="38"/>
  <c r="R31" i="38"/>
  <c r="P31" i="38"/>
  <c r="N31" i="38"/>
  <c r="L31" i="38"/>
  <c r="J31" i="38"/>
  <c r="H31" i="38"/>
  <c r="F31" i="38"/>
  <c r="D31" i="38"/>
  <c r="AJ30" i="38"/>
  <c r="AB30" i="38"/>
  <c r="Z30" i="38"/>
  <c r="X30" i="38"/>
  <c r="V30" i="38"/>
  <c r="T30" i="38"/>
  <c r="R30" i="38"/>
  <c r="P30" i="38"/>
  <c r="N30" i="38"/>
  <c r="L30" i="38"/>
  <c r="J30" i="38"/>
  <c r="H30" i="38"/>
  <c r="F30" i="38"/>
  <c r="D30" i="38"/>
  <c r="AB29" i="38"/>
  <c r="Z29" i="38"/>
  <c r="X29" i="38"/>
  <c r="V29" i="38"/>
  <c r="T29" i="38"/>
  <c r="R29" i="38"/>
  <c r="P29" i="38"/>
  <c r="N29" i="38"/>
  <c r="L29" i="38"/>
  <c r="J29" i="38"/>
  <c r="H29" i="38"/>
  <c r="F29" i="38"/>
  <c r="D29" i="38"/>
  <c r="AB28" i="38"/>
  <c r="Z28" i="38"/>
  <c r="X28" i="38"/>
  <c r="V28" i="38"/>
  <c r="T28" i="38"/>
  <c r="R28" i="38"/>
  <c r="P28" i="38"/>
  <c r="N28" i="38"/>
  <c r="L28" i="38"/>
  <c r="J28" i="38"/>
  <c r="H28" i="38"/>
  <c r="F28" i="38"/>
  <c r="D28" i="38"/>
  <c r="AJ27" i="38"/>
  <c r="AB27" i="38"/>
  <c r="Z27" i="38"/>
  <c r="X27" i="38"/>
  <c r="V27" i="38"/>
  <c r="T27" i="38"/>
  <c r="R27" i="38"/>
  <c r="P27" i="38"/>
  <c r="N27" i="38"/>
  <c r="L27" i="38"/>
  <c r="J27" i="38"/>
  <c r="H27" i="38"/>
  <c r="F27" i="38"/>
  <c r="D27" i="38"/>
  <c r="AB26" i="38"/>
  <c r="Z26" i="38"/>
  <c r="X26" i="38"/>
  <c r="V26" i="38"/>
  <c r="T26" i="38"/>
  <c r="R26" i="38"/>
  <c r="P26" i="38"/>
  <c r="N26" i="38"/>
  <c r="L26" i="38"/>
  <c r="J26" i="38"/>
  <c r="H26" i="38"/>
  <c r="F26" i="38"/>
  <c r="D26" i="38"/>
  <c r="AB25" i="38"/>
  <c r="Z25" i="38"/>
  <c r="X25" i="38"/>
  <c r="V25" i="38"/>
  <c r="T25" i="38"/>
  <c r="R25" i="38"/>
  <c r="P25" i="38"/>
  <c r="N25" i="38"/>
  <c r="L25" i="38"/>
  <c r="J25" i="38"/>
  <c r="H25" i="38"/>
  <c r="F25" i="38"/>
  <c r="D25" i="38"/>
  <c r="AB24" i="38"/>
  <c r="Z24" i="38"/>
  <c r="X24" i="38"/>
  <c r="V24" i="38"/>
  <c r="T24" i="38"/>
  <c r="R24" i="38"/>
  <c r="P24" i="38"/>
  <c r="N24" i="38"/>
  <c r="L24" i="38"/>
  <c r="J24" i="38"/>
  <c r="H24" i="38"/>
  <c r="F24" i="38"/>
  <c r="D24" i="38"/>
  <c r="AB23" i="38"/>
  <c r="Z23" i="38"/>
  <c r="X23" i="38"/>
  <c r="V23" i="38"/>
  <c r="T23" i="38"/>
  <c r="R23" i="38"/>
  <c r="P23" i="38"/>
  <c r="N23" i="38"/>
  <c r="L23" i="38"/>
  <c r="J23" i="38"/>
  <c r="H23" i="38"/>
  <c r="F23" i="38"/>
  <c r="D23" i="38"/>
  <c r="AB22" i="38"/>
  <c r="Z22" i="38"/>
  <c r="X22" i="38"/>
  <c r="V22" i="38"/>
  <c r="T22" i="38"/>
  <c r="R22" i="38"/>
  <c r="P22" i="38"/>
  <c r="N22" i="38"/>
  <c r="L22" i="38"/>
  <c r="J22" i="38"/>
  <c r="H22" i="38"/>
  <c r="F22" i="38"/>
  <c r="D22" i="38"/>
  <c r="AB21" i="38"/>
  <c r="Z21" i="38"/>
  <c r="X21" i="38"/>
  <c r="V21" i="38"/>
  <c r="T21" i="38"/>
  <c r="R21" i="38"/>
  <c r="P21" i="38"/>
  <c r="N21" i="38"/>
  <c r="L21" i="38"/>
  <c r="J21" i="38"/>
  <c r="H21" i="38"/>
  <c r="F21" i="38"/>
  <c r="D21" i="38"/>
  <c r="AB20" i="38"/>
  <c r="Z20" i="38"/>
  <c r="X20" i="38"/>
  <c r="V20" i="38"/>
  <c r="T20" i="38"/>
  <c r="R20" i="38"/>
  <c r="P20" i="38"/>
  <c r="N20" i="38"/>
  <c r="L20" i="38"/>
  <c r="J20" i="38"/>
  <c r="H20" i="38"/>
  <c r="F20" i="38"/>
  <c r="D20" i="38"/>
  <c r="AB19" i="38"/>
  <c r="Z19" i="38"/>
  <c r="X19" i="38"/>
  <c r="V19" i="38"/>
  <c r="T19" i="38"/>
  <c r="R19" i="38"/>
  <c r="P19" i="38"/>
  <c r="N19" i="38"/>
  <c r="L19" i="38"/>
  <c r="J19" i="38"/>
  <c r="H19" i="38"/>
  <c r="F19" i="38"/>
  <c r="D19" i="38"/>
  <c r="AB18" i="38"/>
  <c r="Z18" i="38"/>
  <c r="X18" i="38"/>
  <c r="V18" i="38"/>
  <c r="T18" i="38"/>
  <c r="R18" i="38"/>
  <c r="P18" i="38"/>
  <c r="N18" i="38"/>
  <c r="L18" i="38"/>
  <c r="J18" i="38"/>
  <c r="H18" i="38"/>
  <c r="F18" i="38"/>
  <c r="D18" i="38"/>
  <c r="AB17" i="38"/>
  <c r="Z17" i="38"/>
  <c r="X17" i="38"/>
  <c r="V17" i="38"/>
  <c r="T17" i="38"/>
  <c r="R17" i="38"/>
  <c r="P17" i="38"/>
  <c r="N17" i="38"/>
  <c r="L17" i="38"/>
  <c r="J17" i="38"/>
  <c r="H17" i="38"/>
  <c r="F17" i="38"/>
  <c r="D17" i="38"/>
  <c r="AB16" i="38"/>
  <c r="Z16" i="38"/>
  <c r="X16" i="38"/>
  <c r="V16" i="38"/>
  <c r="T16" i="38"/>
  <c r="R16" i="38"/>
  <c r="P16" i="38"/>
  <c r="N16" i="38"/>
  <c r="L16" i="38"/>
  <c r="J16" i="38"/>
  <c r="H16" i="38"/>
  <c r="F16" i="38"/>
  <c r="D16" i="38"/>
  <c r="AB15" i="38"/>
  <c r="Z15" i="38"/>
  <c r="X15" i="38"/>
  <c r="V15" i="38"/>
  <c r="T15" i="38"/>
  <c r="R15" i="38"/>
  <c r="P15" i="38"/>
  <c r="N15" i="38"/>
  <c r="L15" i="38"/>
  <c r="J15" i="38"/>
  <c r="H15" i="38"/>
  <c r="F15" i="38"/>
  <c r="D15" i="38"/>
  <c r="AB14" i="38"/>
  <c r="Z14" i="38"/>
  <c r="X14" i="38"/>
  <c r="V14" i="38"/>
  <c r="T14" i="38"/>
  <c r="R14" i="38"/>
  <c r="P14" i="38"/>
  <c r="N14" i="38"/>
  <c r="L14" i="38"/>
  <c r="J14" i="38"/>
  <c r="H14" i="38"/>
  <c r="F14" i="38"/>
  <c r="D14" i="38"/>
  <c r="AB13" i="38"/>
  <c r="Z13" i="38"/>
  <c r="X13" i="38"/>
  <c r="V13" i="38"/>
  <c r="T13" i="38"/>
  <c r="R13" i="38"/>
  <c r="P13" i="38"/>
  <c r="N13" i="38"/>
  <c r="L13" i="38"/>
  <c r="J13" i="38"/>
  <c r="H13" i="38"/>
  <c r="F13" i="38"/>
  <c r="D13" i="38"/>
  <c r="AB12" i="38"/>
  <c r="Z12" i="38"/>
  <c r="X12" i="38"/>
  <c r="V12" i="38"/>
  <c r="T12" i="38"/>
  <c r="R12" i="38"/>
  <c r="P12" i="38"/>
  <c r="N12" i="38"/>
  <c r="L12" i="38"/>
  <c r="J12" i="38"/>
  <c r="H12" i="38"/>
  <c r="F12" i="38"/>
  <c r="D12" i="38"/>
  <c r="AB11" i="38"/>
  <c r="Z11" i="38"/>
  <c r="X11" i="38"/>
  <c r="V11" i="38"/>
  <c r="T11" i="38"/>
  <c r="R11" i="38"/>
  <c r="P11" i="38"/>
  <c r="N11" i="38"/>
  <c r="L11" i="38"/>
  <c r="J11" i="38"/>
  <c r="H11" i="38"/>
  <c r="F11" i="38"/>
  <c r="D11" i="38"/>
  <c r="AB10" i="38"/>
  <c r="Z10" i="38"/>
  <c r="X10" i="38"/>
  <c r="V10" i="38"/>
  <c r="T10" i="38"/>
  <c r="R10" i="38"/>
  <c r="P10" i="38"/>
  <c r="N10" i="38"/>
  <c r="L10" i="38"/>
  <c r="J10" i="38"/>
  <c r="H10" i="38"/>
  <c r="F10" i="38"/>
  <c r="D10" i="38"/>
  <c r="T9" i="38"/>
  <c r="D9" i="38"/>
  <c r="F274" i="51"/>
  <c r="E274" i="51"/>
  <c r="D274" i="51"/>
  <c r="C274" i="51"/>
  <c r="H273" i="51"/>
  <c r="I273" i="51" s="1"/>
  <c r="G273" i="51"/>
  <c r="I272" i="51"/>
  <c r="H272" i="51"/>
  <c r="G272" i="51"/>
  <c r="H271" i="51"/>
  <c r="I271" i="51" s="1"/>
  <c r="G271" i="51"/>
  <c r="H270" i="51"/>
  <c r="I270" i="51" s="1"/>
  <c r="G270" i="51"/>
  <c r="H269" i="51"/>
  <c r="I269" i="51" s="1"/>
  <c r="G269" i="51"/>
  <c r="H268" i="51"/>
  <c r="I268" i="51" s="1"/>
  <c r="G268" i="51"/>
  <c r="H267" i="51"/>
  <c r="I267" i="51" s="1"/>
  <c r="G267" i="51"/>
  <c r="H266" i="51"/>
  <c r="I266" i="51" s="1"/>
  <c r="G266" i="51"/>
  <c r="H265" i="51"/>
  <c r="I265" i="51" s="1"/>
  <c r="G265" i="51"/>
  <c r="H264" i="51"/>
  <c r="I264" i="51" s="1"/>
  <c r="G264" i="51"/>
  <c r="H263" i="51"/>
  <c r="I263" i="51" s="1"/>
  <c r="G263" i="51"/>
  <c r="H262" i="51"/>
  <c r="I262" i="51" s="1"/>
  <c r="G262" i="51"/>
  <c r="I261" i="51"/>
  <c r="H261" i="51"/>
  <c r="G261" i="51"/>
  <c r="H260" i="51"/>
  <c r="I260" i="51" s="1"/>
  <c r="G260" i="51"/>
  <c r="H259" i="51"/>
  <c r="I259" i="51" s="1"/>
  <c r="G259" i="51"/>
  <c r="H258" i="51"/>
  <c r="I258" i="51" s="1"/>
  <c r="G258" i="51"/>
  <c r="H257" i="51"/>
  <c r="I257" i="51" s="1"/>
  <c r="G257" i="51"/>
  <c r="H256" i="51"/>
  <c r="I256" i="51" s="1"/>
  <c r="G256" i="51"/>
  <c r="H255" i="51"/>
  <c r="I255" i="51" s="1"/>
  <c r="G255" i="51"/>
  <c r="H254" i="51"/>
  <c r="I254" i="51" s="1"/>
  <c r="G254" i="51"/>
  <c r="H253" i="51"/>
  <c r="I253" i="51" s="1"/>
  <c r="G253" i="51"/>
  <c r="H252" i="51"/>
  <c r="I252" i="51" s="1"/>
  <c r="G252" i="51"/>
  <c r="H251" i="51"/>
  <c r="I251" i="51" s="1"/>
  <c r="G251" i="51"/>
  <c r="H250" i="51"/>
  <c r="I250" i="51" s="1"/>
  <c r="G250" i="51"/>
  <c r="H249" i="51"/>
  <c r="I249" i="51" s="1"/>
  <c r="G249" i="51"/>
  <c r="H248" i="51"/>
  <c r="I248" i="51" s="1"/>
  <c r="G248" i="51"/>
  <c r="H247" i="51"/>
  <c r="I247" i="51" s="1"/>
  <c r="G247" i="51"/>
  <c r="H246" i="51"/>
  <c r="I246" i="51" s="1"/>
  <c r="G246" i="51"/>
  <c r="H245" i="51"/>
  <c r="I245" i="51" s="1"/>
  <c r="G245" i="51"/>
  <c r="H244" i="51"/>
  <c r="I244" i="51" s="1"/>
  <c r="G244" i="51"/>
  <c r="H243" i="51"/>
  <c r="I243" i="51" s="1"/>
  <c r="G243" i="51"/>
  <c r="H242" i="51"/>
  <c r="I242" i="51" s="1"/>
  <c r="G242" i="51"/>
  <c r="H241" i="51"/>
  <c r="I241" i="51" s="1"/>
  <c r="G241" i="51"/>
  <c r="H240" i="51"/>
  <c r="I240" i="51" s="1"/>
  <c r="G240" i="51"/>
  <c r="H239" i="51"/>
  <c r="I239" i="51" s="1"/>
  <c r="G239" i="51"/>
  <c r="H238" i="51"/>
  <c r="I238" i="51" s="1"/>
  <c r="G238" i="51"/>
  <c r="H237" i="51"/>
  <c r="I237" i="51" s="1"/>
  <c r="G237" i="51"/>
  <c r="H236" i="51"/>
  <c r="I236" i="51" s="1"/>
  <c r="G236" i="51"/>
  <c r="H235" i="51"/>
  <c r="I235" i="51" s="1"/>
  <c r="G235" i="51"/>
  <c r="H234" i="51"/>
  <c r="I234" i="51" s="1"/>
  <c r="G234" i="51"/>
  <c r="I233" i="51"/>
  <c r="H233" i="51"/>
  <c r="G233" i="51"/>
  <c r="H232" i="51"/>
  <c r="I232" i="51" s="1"/>
  <c r="G232" i="51"/>
  <c r="H231" i="51"/>
  <c r="I231" i="51" s="1"/>
  <c r="G231" i="51"/>
  <c r="H230" i="51"/>
  <c r="I230" i="51" s="1"/>
  <c r="G230" i="51"/>
  <c r="H229" i="51"/>
  <c r="I229" i="51" s="1"/>
  <c r="G229" i="51"/>
  <c r="H228" i="51"/>
  <c r="I228" i="51" s="1"/>
  <c r="G228" i="51"/>
  <c r="H227" i="51"/>
  <c r="I227" i="51" s="1"/>
  <c r="G227" i="51"/>
  <c r="H226" i="51"/>
  <c r="I226" i="51" s="1"/>
  <c r="G226" i="51"/>
  <c r="H225" i="51"/>
  <c r="I225" i="51" s="1"/>
  <c r="G225" i="51"/>
  <c r="I224" i="51"/>
  <c r="H224" i="51"/>
  <c r="G224" i="51"/>
  <c r="H223" i="51"/>
  <c r="I223" i="51" s="1"/>
  <c r="G223" i="51"/>
  <c r="H222" i="51"/>
  <c r="I222" i="51" s="1"/>
  <c r="G222" i="51"/>
  <c r="H221" i="51"/>
  <c r="I221" i="51" s="1"/>
  <c r="G221" i="51"/>
  <c r="H220" i="51"/>
  <c r="I220" i="51" s="1"/>
  <c r="G220" i="51"/>
  <c r="H219" i="51"/>
  <c r="I219" i="51" s="1"/>
  <c r="G219" i="51"/>
  <c r="H218" i="51"/>
  <c r="I218" i="51" s="1"/>
  <c r="G218" i="51"/>
  <c r="I217" i="51"/>
  <c r="H217" i="51"/>
  <c r="G217" i="51"/>
  <c r="H216" i="51"/>
  <c r="I216" i="51" s="1"/>
  <c r="G216" i="51"/>
  <c r="H215" i="51"/>
  <c r="I215" i="51" s="1"/>
  <c r="G215" i="51"/>
  <c r="H214" i="51"/>
  <c r="I214" i="51" s="1"/>
  <c r="G214" i="51"/>
  <c r="I213" i="51"/>
  <c r="H213" i="51"/>
  <c r="G213" i="51"/>
  <c r="H212" i="51"/>
  <c r="I212" i="51" s="1"/>
  <c r="G212" i="51"/>
  <c r="H211" i="51"/>
  <c r="I211" i="51" s="1"/>
  <c r="G211" i="51"/>
  <c r="H210" i="51"/>
  <c r="I210" i="51" s="1"/>
  <c r="G210" i="51"/>
  <c r="H209" i="51"/>
  <c r="I209" i="51" s="1"/>
  <c r="G209" i="51"/>
  <c r="I208" i="51"/>
  <c r="H208" i="51"/>
  <c r="G208" i="51"/>
  <c r="H207" i="51"/>
  <c r="I207" i="51" s="1"/>
  <c r="G207" i="51"/>
  <c r="H206" i="51"/>
  <c r="I206" i="51" s="1"/>
  <c r="G206" i="51"/>
  <c r="H205" i="51"/>
  <c r="I205" i="51" s="1"/>
  <c r="G205" i="51"/>
  <c r="H204" i="51"/>
  <c r="I204" i="51" s="1"/>
  <c r="G204" i="51"/>
  <c r="H203" i="51"/>
  <c r="I203" i="51" s="1"/>
  <c r="G203" i="51"/>
  <c r="H202" i="51"/>
  <c r="I202" i="51" s="1"/>
  <c r="G202" i="51"/>
  <c r="H201" i="51"/>
  <c r="I201" i="51" s="1"/>
  <c r="G201" i="51"/>
  <c r="H200" i="51"/>
  <c r="I200" i="51" s="1"/>
  <c r="G200" i="51"/>
  <c r="H199" i="51"/>
  <c r="I199" i="51" s="1"/>
  <c r="G199" i="51"/>
  <c r="H198" i="51"/>
  <c r="I198" i="51" s="1"/>
  <c r="G198" i="51"/>
  <c r="H197" i="51"/>
  <c r="I197" i="51" s="1"/>
  <c r="G197" i="51"/>
  <c r="H196" i="51"/>
  <c r="I196" i="51" s="1"/>
  <c r="G196" i="51"/>
  <c r="H195" i="51"/>
  <c r="I195" i="51" s="1"/>
  <c r="G195" i="51"/>
  <c r="H194" i="51"/>
  <c r="I194" i="51" s="1"/>
  <c r="G194" i="51"/>
  <c r="H193" i="51"/>
  <c r="I193" i="51" s="1"/>
  <c r="G193" i="51"/>
  <c r="H192" i="51"/>
  <c r="I192" i="51" s="1"/>
  <c r="G192" i="51"/>
  <c r="H191" i="51"/>
  <c r="I191" i="51" s="1"/>
  <c r="G191" i="51"/>
  <c r="H190" i="51"/>
  <c r="I190" i="51" s="1"/>
  <c r="G190" i="51"/>
  <c r="H189" i="51"/>
  <c r="I189" i="51" s="1"/>
  <c r="G189" i="51"/>
  <c r="H188" i="51"/>
  <c r="I188" i="51" s="1"/>
  <c r="G188" i="51"/>
  <c r="H187" i="51"/>
  <c r="I187" i="51" s="1"/>
  <c r="G187" i="51"/>
  <c r="H186" i="51"/>
  <c r="I186" i="51" s="1"/>
  <c r="G186" i="51"/>
  <c r="H185" i="51"/>
  <c r="I185" i="51" s="1"/>
  <c r="G185" i="51"/>
  <c r="H184" i="51"/>
  <c r="I184" i="51" s="1"/>
  <c r="G184" i="51"/>
  <c r="H183" i="51"/>
  <c r="I183" i="51" s="1"/>
  <c r="G183" i="51"/>
  <c r="H182" i="51"/>
  <c r="I182" i="51" s="1"/>
  <c r="G182" i="51"/>
  <c r="H181" i="51"/>
  <c r="I181" i="51" s="1"/>
  <c r="G181" i="51"/>
  <c r="H180" i="51"/>
  <c r="I180" i="51" s="1"/>
  <c r="G180" i="51"/>
  <c r="H179" i="51"/>
  <c r="I179" i="51" s="1"/>
  <c r="G179" i="51"/>
  <c r="H178" i="51"/>
  <c r="I178" i="51" s="1"/>
  <c r="G178" i="51"/>
  <c r="H177" i="51"/>
  <c r="I177" i="51" s="1"/>
  <c r="G177" i="51"/>
  <c r="H176" i="51"/>
  <c r="I176" i="51" s="1"/>
  <c r="G176" i="51"/>
  <c r="H175" i="51"/>
  <c r="I175" i="51" s="1"/>
  <c r="G175" i="51"/>
  <c r="H174" i="51"/>
  <c r="I174" i="51" s="1"/>
  <c r="G174" i="51"/>
  <c r="H173" i="51"/>
  <c r="I173" i="51" s="1"/>
  <c r="G173" i="51"/>
  <c r="I172" i="51"/>
  <c r="H172" i="51"/>
  <c r="G172" i="51"/>
  <c r="H171" i="51"/>
  <c r="I171" i="51" s="1"/>
  <c r="G171" i="51"/>
  <c r="H170" i="51"/>
  <c r="I170" i="51" s="1"/>
  <c r="G170" i="51"/>
  <c r="H169" i="51"/>
  <c r="I169" i="51" s="1"/>
  <c r="G169" i="51"/>
  <c r="H168" i="51"/>
  <c r="I168" i="51" s="1"/>
  <c r="G168" i="51"/>
  <c r="H167" i="51"/>
  <c r="I167" i="51" s="1"/>
  <c r="G167" i="51"/>
  <c r="H166" i="51"/>
  <c r="I166" i="51" s="1"/>
  <c r="G166" i="51"/>
  <c r="H165" i="51"/>
  <c r="I165" i="51" s="1"/>
  <c r="G165" i="51"/>
  <c r="I164" i="51"/>
  <c r="H164" i="51"/>
  <c r="G164" i="51"/>
  <c r="H163" i="51"/>
  <c r="I163" i="51" s="1"/>
  <c r="G163" i="51"/>
  <c r="H162" i="51"/>
  <c r="I162" i="51" s="1"/>
  <c r="G162" i="51"/>
  <c r="H161" i="51"/>
  <c r="I161" i="51" s="1"/>
  <c r="G161" i="51"/>
  <c r="H160" i="51"/>
  <c r="I160" i="51" s="1"/>
  <c r="G160" i="51"/>
  <c r="H159" i="51"/>
  <c r="I159" i="51" s="1"/>
  <c r="G159" i="51"/>
  <c r="H158" i="51"/>
  <c r="I158" i="51" s="1"/>
  <c r="G158" i="51"/>
  <c r="H157" i="51"/>
  <c r="I157" i="51" s="1"/>
  <c r="G157" i="51"/>
  <c r="H156" i="51"/>
  <c r="I156" i="51" s="1"/>
  <c r="G156" i="51"/>
  <c r="H155" i="51"/>
  <c r="I155" i="51" s="1"/>
  <c r="G155" i="51"/>
  <c r="H154" i="51"/>
  <c r="I154" i="51" s="1"/>
  <c r="G154" i="51"/>
  <c r="H153" i="51"/>
  <c r="I153" i="51" s="1"/>
  <c r="G153" i="51"/>
  <c r="H152" i="51"/>
  <c r="I152" i="51" s="1"/>
  <c r="G152" i="51"/>
  <c r="H151" i="51"/>
  <c r="I151" i="51" s="1"/>
  <c r="G151" i="51"/>
  <c r="H150" i="51"/>
  <c r="I150" i="51" s="1"/>
  <c r="G150" i="51"/>
  <c r="H149" i="51"/>
  <c r="I149" i="51" s="1"/>
  <c r="G149" i="51"/>
  <c r="H148" i="51"/>
  <c r="I148" i="51" s="1"/>
  <c r="G148" i="51"/>
  <c r="H147" i="51"/>
  <c r="I147" i="51" s="1"/>
  <c r="G147" i="51"/>
  <c r="H146" i="51"/>
  <c r="I146" i="51" s="1"/>
  <c r="G146" i="51"/>
  <c r="H145" i="51"/>
  <c r="I145" i="51" s="1"/>
  <c r="G145" i="51"/>
  <c r="H144" i="51"/>
  <c r="I144" i="51" s="1"/>
  <c r="G144" i="51"/>
  <c r="H143" i="51"/>
  <c r="I143" i="51" s="1"/>
  <c r="G143" i="51"/>
  <c r="H142" i="51"/>
  <c r="I142" i="51" s="1"/>
  <c r="G142" i="51"/>
  <c r="H141" i="51"/>
  <c r="I141" i="51" s="1"/>
  <c r="G141" i="51"/>
  <c r="H140" i="51"/>
  <c r="I140" i="51" s="1"/>
  <c r="G140" i="51"/>
  <c r="H139" i="51"/>
  <c r="I139" i="51" s="1"/>
  <c r="G139" i="51"/>
  <c r="H138" i="51"/>
  <c r="I138" i="51" s="1"/>
  <c r="G138" i="51"/>
  <c r="H137" i="51"/>
  <c r="I137" i="51" s="1"/>
  <c r="G137" i="51"/>
  <c r="H136" i="51"/>
  <c r="I136" i="51" s="1"/>
  <c r="G136" i="51"/>
  <c r="H135" i="51"/>
  <c r="I135" i="51" s="1"/>
  <c r="G135" i="51"/>
  <c r="H134" i="51"/>
  <c r="I134" i="51" s="1"/>
  <c r="G134" i="51"/>
  <c r="H133" i="51"/>
  <c r="I133" i="51" s="1"/>
  <c r="G133" i="51"/>
  <c r="I132" i="51"/>
  <c r="H132" i="51"/>
  <c r="G132" i="51"/>
  <c r="H131" i="51"/>
  <c r="I131" i="51" s="1"/>
  <c r="G131" i="51"/>
  <c r="H130" i="51"/>
  <c r="I130" i="51" s="1"/>
  <c r="G130" i="51"/>
  <c r="H129" i="51"/>
  <c r="I129" i="51" s="1"/>
  <c r="G129" i="51"/>
  <c r="H128" i="51"/>
  <c r="I128" i="51" s="1"/>
  <c r="G128" i="51"/>
  <c r="H127" i="51"/>
  <c r="I127" i="51" s="1"/>
  <c r="G127" i="51"/>
  <c r="H126" i="51"/>
  <c r="I126" i="51" s="1"/>
  <c r="G126" i="51"/>
  <c r="H125" i="51"/>
  <c r="I125" i="51" s="1"/>
  <c r="G125" i="51"/>
  <c r="H124" i="51"/>
  <c r="I124" i="51" s="1"/>
  <c r="G124" i="51"/>
  <c r="H123" i="51"/>
  <c r="I123" i="51" s="1"/>
  <c r="G123" i="51"/>
  <c r="H122" i="51"/>
  <c r="I122" i="51" s="1"/>
  <c r="G122" i="51"/>
  <c r="H121" i="51"/>
  <c r="I121" i="51" s="1"/>
  <c r="G121" i="51"/>
  <c r="I120" i="51"/>
  <c r="H120" i="51"/>
  <c r="G120" i="51"/>
  <c r="H119" i="51"/>
  <c r="I119" i="51" s="1"/>
  <c r="G119" i="51"/>
  <c r="H118" i="51"/>
  <c r="I118" i="51" s="1"/>
  <c r="G118" i="51"/>
  <c r="I117" i="51"/>
  <c r="H117" i="51"/>
  <c r="G117" i="51"/>
  <c r="H116" i="51"/>
  <c r="I116" i="51" s="1"/>
  <c r="G116" i="51"/>
  <c r="H115" i="51"/>
  <c r="I115" i="51" s="1"/>
  <c r="G115" i="51"/>
  <c r="H114" i="51"/>
  <c r="I114" i="51" s="1"/>
  <c r="G114" i="51"/>
  <c r="H113" i="51"/>
  <c r="I113" i="51" s="1"/>
  <c r="G113" i="51"/>
  <c r="H112" i="51"/>
  <c r="I112" i="51" s="1"/>
  <c r="G112" i="51"/>
  <c r="H111" i="51"/>
  <c r="I111" i="51" s="1"/>
  <c r="G111" i="51"/>
  <c r="H110" i="51"/>
  <c r="I110" i="51" s="1"/>
  <c r="G110" i="51"/>
  <c r="H109" i="51"/>
  <c r="I109" i="51" s="1"/>
  <c r="G109" i="51"/>
  <c r="H108" i="51"/>
  <c r="I108" i="51" s="1"/>
  <c r="G108" i="51"/>
  <c r="H107" i="51"/>
  <c r="I107" i="51" s="1"/>
  <c r="G107" i="51"/>
  <c r="H106" i="51"/>
  <c r="I106" i="51" s="1"/>
  <c r="G106" i="51"/>
  <c r="H105" i="51"/>
  <c r="I105" i="51" s="1"/>
  <c r="G105" i="51"/>
  <c r="H104" i="51"/>
  <c r="I104" i="51" s="1"/>
  <c r="G104" i="51"/>
  <c r="H103" i="51"/>
  <c r="I103" i="51" s="1"/>
  <c r="G103" i="51"/>
  <c r="H102" i="51"/>
  <c r="I102" i="51" s="1"/>
  <c r="G102" i="51"/>
  <c r="H101" i="51"/>
  <c r="I101" i="51" s="1"/>
  <c r="G101" i="51"/>
  <c r="H100" i="51"/>
  <c r="I100" i="51" s="1"/>
  <c r="G100" i="51"/>
  <c r="H99" i="51"/>
  <c r="I99" i="51" s="1"/>
  <c r="G99" i="51"/>
  <c r="H98" i="51"/>
  <c r="I98" i="51" s="1"/>
  <c r="G98" i="51"/>
  <c r="H97" i="51"/>
  <c r="I97" i="51" s="1"/>
  <c r="G97" i="51"/>
  <c r="H96" i="51"/>
  <c r="I96" i="51" s="1"/>
  <c r="G96" i="51"/>
  <c r="H95" i="51"/>
  <c r="I95" i="51" s="1"/>
  <c r="G95" i="51"/>
  <c r="H94" i="51"/>
  <c r="I94" i="51" s="1"/>
  <c r="G94" i="51"/>
  <c r="H93" i="51"/>
  <c r="I93" i="51" s="1"/>
  <c r="G93" i="51"/>
  <c r="H92" i="51"/>
  <c r="I92" i="51" s="1"/>
  <c r="G92" i="51"/>
  <c r="H91" i="51"/>
  <c r="I91" i="51" s="1"/>
  <c r="G91" i="51"/>
  <c r="H90" i="51"/>
  <c r="I90" i="51" s="1"/>
  <c r="G90" i="51"/>
  <c r="H89" i="51"/>
  <c r="I89" i="51" s="1"/>
  <c r="G89" i="51"/>
  <c r="H88" i="51"/>
  <c r="I88" i="51" s="1"/>
  <c r="G88" i="51"/>
  <c r="H87" i="51"/>
  <c r="I87" i="51" s="1"/>
  <c r="G87" i="51"/>
  <c r="H86" i="51"/>
  <c r="I86" i="51" s="1"/>
  <c r="G86" i="51"/>
  <c r="L85" i="51"/>
  <c r="H85" i="51"/>
  <c r="I85" i="51" s="1"/>
  <c r="G85" i="51"/>
  <c r="L84" i="51"/>
  <c r="H84" i="51"/>
  <c r="I84" i="51" s="1"/>
  <c r="G84" i="51"/>
  <c r="L83" i="51"/>
  <c r="H83" i="51"/>
  <c r="I83" i="51" s="1"/>
  <c r="G83" i="51"/>
  <c r="L82" i="51"/>
  <c r="H82" i="51"/>
  <c r="I82" i="51" s="1"/>
  <c r="G82" i="51"/>
  <c r="L81" i="51"/>
  <c r="H81" i="51"/>
  <c r="I81" i="51" s="1"/>
  <c r="G81" i="51"/>
  <c r="L80" i="51"/>
  <c r="H80" i="51"/>
  <c r="I80" i="51" s="1"/>
  <c r="G80" i="51"/>
  <c r="L79" i="51"/>
  <c r="H79" i="51"/>
  <c r="I79" i="51" s="1"/>
  <c r="G79" i="51"/>
  <c r="L78" i="51"/>
  <c r="H78" i="51"/>
  <c r="I78" i="51" s="1"/>
  <c r="G78" i="51"/>
  <c r="L77" i="51"/>
  <c r="H77" i="51"/>
  <c r="I77" i="51" s="1"/>
  <c r="G77" i="51"/>
  <c r="L76" i="51"/>
  <c r="H76" i="51"/>
  <c r="I76" i="51" s="1"/>
  <c r="G76" i="51"/>
  <c r="L75" i="51"/>
  <c r="H75" i="51"/>
  <c r="I75" i="51" s="1"/>
  <c r="G75" i="51"/>
  <c r="L74" i="51"/>
  <c r="H74" i="51"/>
  <c r="I74" i="51" s="1"/>
  <c r="G74" i="51"/>
  <c r="L73" i="51"/>
  <c r="H73" i="51"/>
  <c r="I73" i="51" s="1"/>
  <c r="G73" i="51"/>
  <c r="L72" i="51"/>
  <c r="H72" i="51"/>
  <c r="I72" i="51" s="1"/>
  <c r="G72" i="51"/>
  <c r="L71" i="51"/>
  <c r="H71" i="51"/>
  <c r="I71" i="51" s="1"/>
  <c r="G71" i="51"/>
  <c r="L70" i="51"/>
  <c r="H70" i="51"/>
  <c r="I70" i="51" s="1"/>
  <c r="G70" i="51"/>
  <c r="H69" i="51"/>
  <c r="I69" i="51" s="1"/>
  <c r="H68" i="51"/>
  <c r="I68" i="51" s="1"/>
  <c r="H67" i="51"/>
  <c r="I67" i="51" s="1"/>
  <c r="H66" i="51"/>
  <c r="I66" i="51" s="1"/>
  <c r="H65" i="51"/>
  <c r="I65" i="51" s="1"/>
  <c r="H64" i="51"/>
  <c r="I64" i="51" s="1"/>
  <c r="H63" i="51"/>
  <c r="I63" i="51" s="1"/>
  <c r="I62" i="51"/>
  <c r="H62" i="51"/>
  <c r="G62" i="51"/>
  <c r="L61" i="51"/>
  <c r="I61" i="51"/>
  <c r="H61" i="51"/>
  <c r="G61" i="51"/>
  <c r="L60" i="51"/>
  <c r="I60" i="51"/>
  <c r="H60" i="51"/>
  <c r="G60" i="51"/>
  <c r="L59" i="51"/>
  <c r="H59" i="51"/>
  <c r="I59" i="51" s="1"/>
  <c r="G59" i="51"/>
  <c r="L58" i="51"/>
  <c r="H58" i="51"/>
  <c r="I58" i="51" s="1"/>
  <c r="G58" i="51"/>
  <c r="L57" i="51"/>
  <c r="H57" i="51"/>
  <c r="I57" i="51" s="1"/>
  <c r="G57" i="51"/>
  <c r="L56" i="51"/>
  <c r="H56" i="51"/>
  <c r="I56" i="51" s="1"/>
  <c r="G56" i="51"/>
  <c r="L55" i="51"/>
  <c r="H55" i="51"/>
  <c r="I55" i="51" s="1"/>
  <c r="G55" i="51"/>
  <c r="L54" i="51"/>
  <c r="H54" i="51"/>
  <c r="I54" i="51" s="1"/>
  <c r="G54" i="51"/>
  <c r="L53" i="51"/>
  <c r="H53" i="51"/>
  <c r="I53" i="51" s="1"/>
  <c r="G53" i="51"/>
  <c r="L52" i="51"/>
  <c r="I52" i="51"/>
  <c r="H52" i="51"/>
  <c r="G52" i="51"/>
  <c r="L51" i="51"/>
  <c r="H51" i="51"/>
  <c r="I51" i="51" s="1"/>
  <c r="G51" i="51"/>
  <c r="L50" i="51"/>
  <c r="H50" i="51"/>
  <c r="I50" i="51" s="1"/>
  <c r="G50" i="51"/>
  <c r="L49" i="51"/>
  <c r="H49" i="51"/>
  <c r="I49" i="51" s="1"/>
  <c r="G49" i="51"/>
  <c r="L48" i="51"/>
  <c r="H48" i="51"/>
  <c r="I48" i="51" s="1"/>
  <c r="G48" i="51"/>
  <c r="L47" i="51"/>
  <c r="H47" i="51"/>
  <c r="I47" i="51" s="1"/>
  <c r="G47" i="51"/>
  <c r="L46" i="51"/>
  <c r="H46" i="51"/>
  <c r="I46" i="51" s="1"/>
  <c r="G46" i="51"/>
  <c r="L45" i="51"/>
  <c r="H45" i="51"/>
  <c r="I45" i="51" s="1"/>
  <c r="G45" i="51"/>
  <c r="L44" i="51"/>
  <c r="H44" i="51"/>
  <c r="I44" i="51" s="1"/>
  <c r="G44" i="51"/>
  <c r="L43" i="51"/>
  <c r="H43" i="51"/>
  <c r="I43" i="51" s="1"/>
  <c r="G43" i="51"/>
  <c r="L42" i="51"/>
  <c r="H42" i="51"/>
  <c r="I42" i="51" s="1"/>
  <c r="G42" i="51"/>
  <c r="L41" i="51"/>
  <c r="H41" i="51"/>
  <c r="I41" i="51" s="1"/>
  <c r="G41" i="51"/>
  <c r="L40" i="51"/>
  <c r="H40" i="51"/>
  <c r="I40" i="51" s="1"/>
  <c r="G40" i="51"/>
  <c r="L39" i="51"/>
  <c r="H39" i="51"/>
  <c r="I39" i="51" s="1"/>
  <c r="G39" i="51"/>
  <c r="L38" i="51"/>
  <c r="H38" i="51"/>
  <c r="I38" i="51" s="1"/>
  <c r="G38" i="51"/>
  <c r="H37" i="51"/>
  <c r="I37" i="51" s="1"/>
  <c r="G37" i="51"/>
  <c r="L36" i="51"/>
  <c r="H36" i="51"/>
  <c r="I36" i="51" s="1"/>
  <c r="G36" i="51"/>
  <c r="L35" i="51"/>
  <c r="H35" i="51"/>
  <c r="I35" i="51" s="1"/>
  <c r="G35" i="51"/>
  <c r="L34" i="51"/>
  <c r="H34" i="51"/>
  <c r="I34" i="51" s="1"/>
  <c r="G34" i="51"/>
  <c r="L33" i="51"/>
  <c r="H33" i="51"/>
  <c r="I33" i="51" s="1"/>
  <c r="G33" i="51"/>
  <c r="L32" i="51"/>
  <c r="H32" i="51"/>
  <c r="I32" i="51" s="1"/>
  <c r="G32" i="51"/>
  <c r="L31" i="51"/>
  <c r="H31" i="51"/>
  <c r="I31" i="51" s="1"/>
  <c r="G31" i="51"/>
  <c r="L30" i="51"/>
  <c r="H30" i="51"/>
  <c r="I30" i="51" s="1"/>
  <c r="G30" i="51"/>
  <c r="L29" i="51"/>
  <c r="H29" i="51"/>
  <c r="I29" i="51" s="1"/>
  <c r="G29" i="51"/>
  <c r="L28" i="51"/>
  <c r="H28" i="51"/>
  <c r="I28" i="51" s="1"/>
  <c r="G28" i="51"/>
  <c r="L27" i="51"/>
  <c r="H27" i="51"/>
  <c r="I27" i="51" s="1"/>
  <c r="G27" i="51"/>
  <c r="L26" i="51"/>
  <c r="H26" i="51"/>
  <c r="I26" i="51" s="1"/>
  <c r="G26" i="51"/>
  <c r="L25" i="51"/>
  <c r="H25" i="51"/>
  <c r="I25" i="51" s="1"/>
  <c r="G25" i="51"/>
  <c r="L24" i="51"/>
  <c r="H24" i="51"/>
  <c r="I24" i="51" s="1"/>
  <c r="G24" i="51"/>
  <c r="L23" i="51"/>
  <c r="H23" i="51"/>
  <c r="I23" i="51" s="1"/>
  <c r="G23" i="51"/>
  <c r="L22" i="51"/>
  <c r="H22" i="51"/>
  <c r="I22" i="51" s="1"/>
  <c r="G22" i="51"/>
  <c r="L21" i="51"/>
  <c r="H21" i="51"/>
  <c r="I21" i="51" s="1"/>
  <c r="G21" i="51"/>
  <c r="L20" i="51"/>
  <c r="H20" i="51"/>
  <c r="I20" i="51" s="1"/>
  <c r="G20" i="51"/>
  <c r="L19" i="51"/>
  <c r="H19" i="51"/>
  <c r="I19" i="51" s="1"/>
  <c r="G19" i="51"/>
  <c r="L18" i="51"/>
  <c r="H18" i="51"/>
  <c r="I18" i="51" s="1"/>
  <c r="G18" i="51"/>
  <c r="L17" i="51"/>
  <c r="H17" i="51"/>
  <c r="I17" i="51" s="1"/>
  <c r="G17" i="51"/>
  <c r="L16" i="51"/>
  <c r="H16" i="51"/>
  <c r="I16" i="51" s="1"/>
  <c r="G16" i="51"/>
  <c r="L15" i="51"/>
  <c r="H15" i="51"/>
  <c r="I15" i="51" s="1"/>
  <c r="G15" i="51"/>
  <c r="L14" i="51"/>
  <c r="H14" i="51"/>
  <c r="I14" i="51" s="1"/>
  <c r="G14" i="51"/>
  <c r="L13" i="51"/>
  <c r="H13" i="51"/>
  <c r="I13" i="51" s="1"/>
  <c r="G13" i="51"/>
  <c r="L12" i="51"/>
  <c r="H12" i="51"/>
  <c r="I12" i="51" s="1"/>
  <c r="G12" i="51"/>
  <c r="L11" i="51"/>
  <c r="H11" i="51"/>
  <c r="I11" i="51" s="1"/>
  <c r="G11" i="51"/>
  <c r="L10" i="51"/>
  <c r="H10" i="51"/>
  <c r="I10" i="51" s="1"/>
  <c r="G10" i="51"/>
  <c r="L9" i="51"/>
  <c r="H9" i="51"/>
  <c r="I9" i="51" s="1"/>
  <c r="G9" i="51"/>
  <c r="L8" i="51"/>
  <c r="H8" i="51"/>
  <c r="I8" i="51" s="1"/>
  <c r="G8" i="51"/>
  <c r="L7" i="51"/>
  <c r="H7" i="51"/>
  <c r="I7" i="51" s="1"/>
  <c r="G7" i="51"/>
  <c r="L6" i="51"/>
  <c r="H6" i="51"/>
  <c r="G6" i="51"/>
  <c r="M278" i="50"/>
  <c r="G278" i="50"/>
  <c r="F278" i="50"/>
  <c r="B277" i="50"/>
  <c r="B273" i="51" s="1"/>
  <c r="A277" i="50"/>
  <c r="A273" i="51" s="1"/>
  <c r="B276" i="50"/>
  <c r="B272" i="51" s="1"/>
  <c r="A276" i="50"/>
  <c r="A272" i="51" s="1"/>
  <c r="B275" i="50"/>
  <c r="B271" i="51" s="1"/>
  <c r="A275" i="50"/>
  <c r="A271" i="51" s="1"/>
  <c r="B274" i="50"/>
  <c r="B270" i="51" s="1"/>
  <c r="A274" i="50"/>
  <c r="A270" i="51" s="1"/>
  <c r="B273" i="50"/>
  <c r="B269" i="51" s="1"/>
  <c r="A273" i="50"/>
  <c r="A269" i="51" s="1"/>
  <c r="B272" i="50"/>
  <c r="B268" i="51" s="1"/>
  <c r="A272" i="50"/>
  <c r="A268" i="51" s="1"/>
  <c r="B271" i="50"/>
  <c r="B267" i="51" s="1"/>
  <c r="A271" i="50"/>
  <c r="A267" i="51" s="1"/>
  <c r="B270" i="50"/>
  <c r="B266" i="51" s="1"/>
  <c r="A270" i="50"/>
  <c r="A266" i="51" s="1"/>
  <c r="B269" i="50"/>
  <c r="B265" i="51" s="1"/>
  <c r="A269" i="50"/>
  <c r="A265" i="51" s="1"/>
  <c r="B268" i="50"/>
  <c r="B264" i="51" s="1"/>
  <c r="A268" i="50"/>
  <c r="A264" i="51" s="1"/>
  <c r="B267" i="50"/>
  <c r="B263" i="51" s="1"/>
  <c r="A267" i="50"/>
  <c r="A263" i="51" s="1"/>
  <c r="B266" i="50"/>
  <c r="B262" i="51" s="1"/>
  <c r="A266" i="50"/>
  <c r="A262" i="51" s="1"/>
  <c r="B265" i="50"/>
  <c r="B261" i="51" s="1"/>
  <c r="A265" i="50"/>
  <c r="A261" i="51" s="1"/>
  <c r="B264" i="50"/>
  <c r="B260" i="51" s="1"/>
  <c r="A264" i="50"/>
  <c r="A260" i="51" s="1"/>
  <c r="B263" i="50"/>
  <c r="B259" i="51" s="1"/>
  <c r="A263" i="50"/>
  <c r="A259" i="51" s="1"/>
  <c r="B262" i="50"/>
  <c r="B258" i="51" s="1"/>
  <c r="A262" i="50"/>
  <c r="A258" i="51" s="1"/>
  <c r="B261" i="50"/>
  <c r="B257" i="51" s="1"/>
  <c r="A261" i="50"/>
  <c r="A257" i="51" s="1"/>
  <c r="B260" i="50"/>
  <c r="B256" i="51" s="1"/>
  <c r="A260" i="50"/>
  <c r="A256" i="51" s="1"/>
  <c r="B259" i="50"/>
  <c r="B255" i="51" s="1"/>
  <c r="A259" i="50"/>
  <c r="A255" i="51" s="1"/>
  <c r="B258" i="50"/>
  <c r="B254" i="51" s="1"/>
  <c r="A258" i="50"/>
  <c r="A254" i="51" s="1"/>
  <c r="B257" i="50"/>
  <c r="B253" i="51" s="1"/>
  <c r="A257" i="50"/>
  <c r="A253" i="51" s="1"/>
  <c r="B256" i="50"/>
  <c r="B252" i="51" s="1"/>
  <c r="A256" i="50"/>
  <c r="A252" i="51" s="1"/>
  <c r="B255" i="50"/>
  <c r="B251" i="51" s="1"/>
  <c r="A255" i="50"/>
  <c r="A251" i="51" s="1"/>
  <c r="B254" i="50"/>
  <c r="B250" i="51" s="1"/>
  <c r="A254" i="50"/>
  <c r="A250" i="51" s="1"/>
  <c r="B253" i="50"/>
  <c r="B249" i="51" s="1"/>
  <c r="A253" i="50"/>
  <c r="A249" i="51" s="1"/>
  <c r="B252" i="50"/>
  <c r="B248" i="51" s="1"/>
  <c r="A252" i="50"/>
  <c r="A248" i="51" s="1"/>
  <c r="B251" i="50"/>
  <c r="B247" i="51" s="1"/>
  <c r="A251" i="50"/>
  <c r="A247" i="51" s="1"/>
  <c r="B250" i="50"/>
  <c r="B246" i="51" s="1"/>
  <c r="A250" i="50"/>
  <c r="A246" i="51" s="1"/>
  <c r="B249" i="50"/>
  <c r="B245" i="51" s="1"/>
  <c r="A249" i="50"/>
  <c r="A245" i="51" s="1"/>
  <c r="B248" i="50"/>
  <c r="B244" i="51" s="1"/>
  <c r="A248" i="50"/>
  <c r="A244" i="51" s="1"/>
  <c r="B247" i="50"/>
  <c r="B243" i="51" s="1"/>
  <c r="A247" i="50"/>
  <c r="A243" i="51" s="1"/>
  <c r="B246" i="50"/>
  <c r="B242" i="51" s="1"/>
  <c r="A246" i="50"/>
  <c r="A242" i="51" s="1"/>
  <c r="B245" i="50"/>
  <c r="B241" i="51" s="1"/>
  <c r="A245" i="50"/>
  <c r="A241" i="51" s="1"/>
  <c r="B244" i="50"/>
  <c r="B240" i="51" s="1"/>
  <c r="A244" i="50"/>
  <c r="A240" i="51" s="1"/>
  <c r="B243" i="50"/>
  <c r="B239" i="51" s="1"/>
  <c r="A243" i="50"/>
  <c r="A239" i="51" s="1"/>
  <c r="B242" i="50"/>
  <c r="B238" i="51" s="1"/>
  <c r="A242" i="50"/>
  <c r="A238" i="51" s="1"/>
  <c r="B241" i="50"/>
  <c r="B237" i="51" s="1"/>
  <c r="A241" i="50"/>
  <c r="A237" i="51" s="1"/>
  <c r="B240" i="50"/>
  <c r="B236" i="51" s="1"/>
  <c r="A240" i="50"/>
  <c r="A236" i="51" s="1"/>
  <c r="B239" i="50"/>
  <c r="B235" i="51" s="1"/>
  <c r="A239" i="50"/>
  <c r="A235" i="51" s="1"/>
  <c r="B238" i="50"/>
  <c r="B234" i="51" s="1"/>
  <c r="A238" i="50"/>
  <c r="A234" i="51" s="1"/>
  <c r="B237" i="50"/>
  <c r="B233" i="51" s="1"/>
  <c r="A237" i="50"/>
  <c r="A233" i="51" s="1"/>
  <c r="B236" i="50"/>
  <c r="B232" i="51" s="1"/>
  <c r="A236" i="50"/>
  <c r="A232" i="51" s="1"/>
  <c r="B235" i="50"/>
  <c r="B231" i="51" s="1"/>
  <c r="A235" i="50"/>
  <c r="A231" i="51" s="1"/>
  <c r="B234" i="50"/>
  <c r="B230" i="51" s="1"/>
  <c r="A234" i="50"/>
  <c r="A230" i="51" s="1"/>
  <c r="B233" i="50"/>
  <c r="B229" i="51" s="1"/>
  <c r="A233" i="50"/>
  <c r="A229" i="51" s="1"/>
  <c r="B232" i="50"/>
  <c r="B228" i="51" s="1"/>
  <c r="A232" i="50"/>
  <c r="A228" i="51" s="1"/>
  <c r="B231" i="50"/>
  <c r="B227" i="51" s="1"/>
  <c r="A231" i="50"/>
  <c r="A227" i="51" s="1"/>
  <c r="B230" i="50"/>
  <c r="B226" i="51" s="1"/>
  <c r="A230" i="50"/>
  <c r="A226" i="51" s="1"/>
  <c r="B229" i="50"/>
  <c r="B225" i="51" s="1"/>
  <c r="A229" i="50"/>
  <c r="A225" i="51" s="1"/>
  <c r="B228" i="50"/>
  <c r="B224" i="51" s="1"/>
  <c r="A228" i="50"/>
  <c r="A224" i="51" s="1"/>
  <c r="B227" i="50"/>
  <c r="B223" i="51" s="1"/>
  <c r="A227" i="50"/>
  <c r="A223" i="51" s="1"/>
  <c r="B226" i="50"/>
  <c r="B222" i="51" s="1"/>
  <c r="A226" i="50"/>
  <c r="A222" i="51" s="1"/>
  <c r="B225" i="50"/>
  <c r="B221" i="51" s="1"/>
  <c r="A225" i="50"/>
  <c r="A221" i="51" s="1"/>
  <c r="K224" i="50"/>
  <c r="B224" i="50"/>
  <c r="B220" i="51" s="1"/>
  <c r="A224" i="50"/>
  <c r="A220" i="51" s="1"/>
  <c r="B223" i="50"/>
  <c r="B219" i="51" s="1"/>
  <c r="A223" i="50"/>
  <c r="A219" i="51" s="1"/>
  <c r="B222" i="50"/>
  <c r="B218" i="51" s="1"/>
  <c r="A222" i="50"/>
  <c r="A218" i="51" s="1"/>
  <c r="B221" i="50"/>
  <c r="B217" i="51" s="1"/>
  <c r="A221" i="50"/>
  <c r="A217" i="51" s="1"/>
  <c r="B220" i="50"/>
  <c r="B216" i="51" s="1"/>
  <c r="A220" i="50"/>
  <c r="A216" i="51" s="1"/>
  <c r="B219" i="50"/>
  <c r="B215" i="51" s="1"/>
  <c r="A219" i="50"/>
  <c r="A215" i="51" s="1"/>
  <c r="K218" i="50"/>
  <c r="B218" i="50"/>
  <c r="B214" i="51" s="1"/>
  <c r="A218" i="50"/>
  <c r="A214" i="51" s="1"/>
  <c r="B217" i="50"/>
  <c r="B213" i="51" s="1"/>
  <c r="A217" i="50"/>
  <c r="A213" i="51" s="1"/>
  <c r="B216" i="50"/>
  <c r="B212" i="51" s="1"/>
  <c r="A216" i="50"/>
  <c r="A212" i="51" s="1"/>
  <c r="B215" i="50"/>
  <c r="B211" i="51" s="1"/>
  <c r="A215" i="50"/>
  <c r="A211" i="51" s="1"/>
  <c r="B214" i="50"/>
  <c r="B210" i="51" s="1"/>
  <c r="A214" i="50"/>
  <c r="A210" i="51" s="1"/>
  <c r="B213" i="50"/>
  <c r="B209" i="51" s="1"/>
  <c r="A213" i="50"/>
  <c r="A209" i="51" s="1"/>
  <c r="B212" i="50"/>
  <c r="B208" i="51" s="1"/>
  <c r="A212" i="50"/>
  <c r="A208" i="51" s="1"/>
  <c r="B211" i="50"/>
  <c r="B207" i="51" s="1"/>
  <c r="A211" i="50"/>
  <c r="A207" i="51" s="1"/>
  <c r="B210" i="50"/>
  <c r="B206" i="51" s="1"/>
  <c r="A210" i="50"/>
  <c r="A206" i="51" s="1"/>
  <c r="B209" i="50"/>
  <c r="B205" i="51" s="1"/>
  <c r="A209" i="50"/>
  <c r="A205" i="51" s="1"/>
  <c r="B208" i="50"/>
  <c r="B204" i="51" s="1"/>
  <c r="A208" i="50"/>
  <c r="A204" i="51" s="1"/>
  <c r="B207" i="50"/>
  <c r="B203" i="51" s="1"/>
  <c r="A207" i="50"/>
  <c r="A203" i="51" s="1"/>
  <c r="B206" i="50"/>
  <c r="B202" i="51" s="1"/>
  <c r="A206" i="50"/>
  <c r="A202" i="51" s="1"/>
  <c r="B205" i="50"/>
  <c r="B201" i="51" s="1"/>
  <c r="A205" i="50"/>
  <c r="A201" i="51" s="1"/>
  <c r="B204" i="50"/>
  <c r="B200" i="51" s="1"/>
  <c r="A204" i="50"/>
  <c r="A200" i="51" s="1"/>
  <c r="B203" i="50"/>
  <c r="B199" i="51" s="1"/>
  <c r="A203" i="50"/>
  <c r="A199" i="51" s="1"/>
  <c r="B202" i="50"/>
  <c r="B198" i="51" s="1"/>
  <c r="A202" i="50"/>
  <c r="A198" i="51" s="1"/>
  <c r="B201" i="50"/>
  <c r="B197" i="51" s="1"/>
  <c r="A201" i="50"/>
  <c r="A197" i="51" s="1"/>
  <c r="B200" i="50"/>
  <c r="B196" i="51" s="1"/>
  <c r="A200" i="50"/>
  <c r="A196" i="51" s="1"/>
  <c r="B199" i="50"/>
  <c r="B195" i="51" s="1"/>
  <c r="A199" i="50"/>
  <c r="A195" i="51" s="1"/>
  <c r="B198" i="50"/>
  <c r="B194" i="51" s="1"/>
  <c r="A198" i="50"/>
  <c r="A194" i="51" s="1"/>
  <c r="B197" i="50"/>
  <c r="B193" i="51" s="1"/>
  <c r="A197" i="50"/>
  <c r="A193" i="51" s="1"/>
  <c r="B196" i="50"/>
  <c r="B192" i="51" s="1"/>
  <c r="A196" i="50"/>
  <c r="A192" i="51" s="1"/>
  <c r="B195" i="50"/>
  <c r="B191" i="51" s="1"/>
  <c r="A195" i="50"/>
  <c r="A191" i="51" s="1"/>
  <c r="B194" i="50"/>
  <c r="B190" i="51" s="1"/>
  <c r="A194" i="50"/>
  <c r="A190" i="51" s="1"/>
  <c r="B193" i="50"/>
  <c r="B189" i="51" s="1"/>
  <c r="A193" i="50"/>
  <c r="A189" i="51" s="1"/>
  <c r="B192" i="50"/>
  <c r="B188" i="51" s="1"/>
  <c r="A192" i="50"/>
  <c r="A188" i="51" s="1"/>
  <c r="B191" i="50"/>
  <c r="B187" i="51" s="1"/>
  <c r="A191" i="50"/>
  <c r="A187" i="51" s="1"/>
  <c r="B190" i="50"/>
  <c r="B186" i="51" s="1"/>
  <c r="A190" i="50"/>
  <c r="A186" i="51" s="1"/>
  <c r="B189" i="50"/>
  <c r="B185" i="51" s="1"/>
  <c r="A189" i="50"/>
  <c r="A185" i="51" s="1"/>
  <c r="B188" i="50"/>
  <c r="B184" i="51" s="1"/>
  <c r="A188" i="50"/>
  <c r="A184" i="51" s="1"/>
  <c r="B187" i="50"/>
  <c r="B183" i="51" s="1"/>
  <c r="A187" i="50"/>
  <c r="A183" i="51" s="1"/>
  <c r="B186" i="50"/>
  <c r="B182" i="51" s="1"/>
  <c r="A186" i="50"/>
  <c r="A182" i="51" s="1"/>
  <c r="B185" i="50"/>
  <c r="B181" i="51" s="1"/>
  <c r="A185" i="50"/>
  <c r="A181" i="51" s="1"/>
  <c r="B184" i="50"/>
  <c r="B180" i="51" s="1"/>
  <c r="A184" i="50"/>
  <c r="A180" i="51" s="1"/>
  <c r="B183" i="50"/>
  <c r="B179" i="51" s="1"/>
  <c r="A183" i="50"/>
  <c r="A179" i="51" s="1"/>
  <c r="B182" i="50"/>
  <c r="B178" i="51" s="1"/>
  <c r="A182" i="50"/>
  <c r="A178" i="51" s="1"/>
  <c r="B181" i="50"/>
  <c r="B177" i="51" s="1"/>
  <c r="A181" i="50"/>
  <c r="A177" i="51" s="1"/>
  <c r="B180" i="50"/>
  <c r="B176" i="51" s="1"/>
  <c r="A180" i="50"/>
  <c r="A176" i="51" s="1"/>
  <c r="K179" i="50"/>
  <c r="B179" i="50"/>
  <c r="B175" i="51" s="1"/>
  <c r="A179" i="50"/>
  <c r="A175" i="51" s="1"/>
  <c r="B178" i="50"/>
  <c r="B174" i="51" s="1"/>
  <c r="A178" i="50"/>
  <c r="A174" i="51" s="1"/>
  <c r="B177" i="50"/>
  <c r="B173" i="51" s="1"/>
  <c r="A177" i="50"/>
  <c r="A173" i="51" s="1"/>
  <c r="B176" i="50"/>
  <c r="B172" i="51" s="1"/>
  <c r="A176" i="50"/>
  <c r="A172" i="51" s="1"/>
  <c r="B175" i="50"/>
  <c r="B171" i="51" s="1"/>
  <c r="A175" i="50"/>
  <c r="A171" i="51" s="1"/>
  <c r="B174" i="50"/>
  <c r="B170" i="51" s="1"/>
  <c r="A174" i="50"/>
  <c r="A170" i="51" s="1"/>
  <c r="B173" i="50"/>
  <c r="B169" i="51" s="1"/>
  <c r="A173" i="50"/>
  <c r="A169" i="51" s="1"/>
  <c r="B172" i="50"/>
  <c r="B168" i="51" s="1"/>
  <c r="A172" i="50"/>
  <c r="A168" i="51" s="1"/>
  <c r="B171" i="50"/>
  <c r="B167" i="51" s="1"/>
  <c r="A171" i="50"/>
  <c r="A167" i="51" s="1"/>
  <c r="B170" i="50"/>
  <c r="B166" i="51" s="1"/>
  <c r="A170" i="50"/>
  <c r="A166" i="51" s="1"/>
  <c r="B169" i="50"/>
  <c r="B165" i="51" s="1"/>
  <c r="A169" i="50"/>
  <c r="A165" i="51" s="1"/>
  <c r="B168" i="50"/>
  <c r="B164" i="51" s="1"/>
  <c r="A168" i="50"/>
  <c r="A164" i="51" s="1"/>
  <c r="B167" i="50"/>
  <c r="B163" i="51" s="1"/>
  <c r="A167" i="50"/>
  <c r="A163" i="51" s="1"/>
  <c r="B166" i="50"/>
  <c r="B162" i="51" s="1"/>
  <c r="A166" i="50"/>
  <c r="A162" i="51" s="1"/>
  <c r="B165" i="50"/>
  <c r="B161" i="51" s="1"/>
  <c r="A165" i="50"/>
  <c r="A161" i="51" s="1"/>
  <c r="B164" i="50"/>
  <c r="B160" i="51" s="1"/>
  <c r="A164" i="50"/>
  <c r="A160" i="51" s="1"/>
  <c r="B163" i="50"/>
  <c r="B159" i="51" s="1"/>
  <c r="A163" i="50"/>
  <c r="A159" i="51" s="1"/>
  <c r="B162" i="50"/>
  <c r="B158" i="51" s="1"/>
  <c r="A162" i="50"/>
  <c r="A158" i="51" s="1"/>
  <c r="K161" i="50"/>
  <c r="B161" i="50"/>
  <c r="B157" i="51" s="1"/>
  <c r="A161" i="50"/>
  <c r="A157" i="51" s="1"/>
  <c r="B160" i="50"/>
  <c r="B156" i="51" s="1"/>
  <c r="A160" i="50"/>
  <c r="A156" i="51" s="1"/>
  <c r="B159" i="50"/>
  <c r="B155" i="51" s="1"/>
  <c r="A159" i="50"/>
  <c r="A155" i="51" s="1"/>
  <c r="B158" i="50"/>
  <c r="B154" i="51" s="1"/>
  <c r="A158" i="50"/>
  <c r="A154" i="51" s="1"/>
  <c r="B157" i="50"/>
  <c r="B153" i="51" s="1"/>
  <c r="A157" i="50"/>
  <c r="A153" i="51" s="1"/>
  <c r="B156" i="50"/>
  <c r="B152" i="51" s="1"/>
  <c r="A156" i="50"/>
  <c r="A152" i="51" s="1"/>
  <c r="B155" i="50"/>
  <c r="B151" i="51" s="1"/>
  <c r="A155" i="50"/>
  <c r="A151" i="51" s="1"/>
  <c r="B154" i="50"/>
  <c r="B150" i="51" s="1"/>
  <c r="A154" i="50"/>
  <c r="A150" i="51" s="1"/>
  <c r="B153" i="50"/>
  <c r="B149" i="51" s="1"/>
  <c r="A153" i="50"/>
  <c r="A149" i="51" s="1"/>
  <c r="B152" i="50"/>
  <c r="B148" i="51" s="1"/>
  <c r="A152" i="50"/>
  <c r="A148" i="51" s="1"/>
  <c r="B151" i="50"/>
  <c r="B147" i="51" s="1"/>
  <c r="A151" i="50"/>
  <c r="A147" i="51" s="1"/>
  <c r="B150" i="50"/>
  <c r="B146" i="51" s="1"/>
  <c r="A150" i="50"/>
  <c r="A146" i="51" s="1"/>
  <c r="B149" i="50"/>
  <c r="B145" i="51" s="1"/>
  <c r="A149" i="50"/>
  <c r="A145" i="51" s="1"/>
  <c r="B148" i="50"/>
  <c r="B144" i="51" s="1"/>
  <c r="A148" i="50"/>
  <c r="A144" i="51" s="1"/>
  <c r="B147" i="50"/>
  <c r="B143" i="51" s="1"/>
  <c r="A147" i="50"/>
  <c r="A143" i="51" s="1"/>
  <c r="B146" i="50"/>
  <c r="B142" i="51" s="1"/>
  <c r="A146" i="50"/>
  <c r="A142" i="51" s="1"/>
  <c r="B145" i="50"/>
  <c r="B141" i="51" s="1"/>
  <c r="A145" i="50"/>
  <c r="A141" i="51" s="1"/>
  <c r="K144" i="50"/>
  <c r="B144" i="50"/>
  <c r="B140" i="51" s="1"/>
  <c r="A144" i="50"/>
  <c r="A140" i="51" s="1"/>
  <c r="B143" i="50"/>
  <c r="B139" i="51" s="1"/>
  <c r="A143" i="50"/>
  <c r="A139" i="51" s="1"/>
  <c r="B142" i="50"/>
  <c r="B138" i="51" s="1"/>
  <c r="A142" i="50"/>
  <c r="A138" i="51" s="1"/>
  <c r="B141" i="50"/>
  <c r="B137" i="51" s="1"/>
  <c r="A141" i="50"/>
  <c r="A137" i="51" s="1"/>
  <c r="B140" i="50"/>
  <c r="B136" i="51" s="1"/>
  <c r="A140" i="50"/>
  <c r="A136" i="51" s="1"/>
  <c r="B139" i="50"/>
  <c r="B135" i="51" s="1"/>
  <c r="A139" i="50"/>
  <c r="A135" i="51" s="1"/>
  <c r="B138" i="50"/>
  <c r="B134" i="51" s="1"/>
  <c r="A138" i="50"/>
  <c r="A134" i="51" s="1"/>
  <c r="B137" i="50"/>
  <c r="B133" i="51" s="1"/>
  <c r="A137" i="50"/>
  <c r="A133" i="51" s="1"/>
  <c r="K136" i="50"/>
  <c r="B136" i="50"/>
  <c r="B132" i="51" s="1"/>
  <c r="A136" i="50"/>
  <c r="A132" i="51" s="1"/>
  <c r="B135" i="50"/>
  <c r="B131" i="51" s="1"/>
  <c r="A135" i="50"/>
  <c r="A131" i="51" s="1"/>
  <c r="B134" i="50"/>
  <c r="B130" i="51" s="1"/>
  <c r="A134" i="50"/>
  <c r="A130" i="51" s="1"/>
  <c r="B133" i="50"/>
  <c r="B129" i="51" s="1"/>
  <c r="A133" i="50"/>
  <c r="A129" i="51" s="1"/>
  <c r="B132" i="50"/>
  <c r="B128" i="51" s="1"/>
  <c r="A132" i="50"/>
  <c r="A128" i="51" s="1"/>
  <c r="B131" i="50"/>
  <c r="B127" i="51" s="1"/>
  <c r="A131" i="50"/>
  <c r="A127" i="51" s="1"/>
  <c r="B130" i="50"/>
  <c r="B126" i="51" s="1"/>
  <c r="A130" i="50"/>
  <c r="A126" i="51" s="1"/>
  <c r="B129" i="50"/>
  <c r="B125" i="51" s="1"/>
  <c r="A129" i="50"/>
  <c r="A125" i="51" s="1"/>
  <c r="B128" i="50"/>
  <c r="B124" i="51" s="1"/>
  <c r="A128" i="50"/>
  <c r="A124" i="51" s="1"/>
  <c r="B127" i="50"/>
  <c r="B123" i="51" s="1"/>
  <c r="A127" i="50"/>
  <c r="A123" i="51" s="1"/>
  <c r="B126" i="50"/>
  <c r="B122" i="51" s="1"/>
  <c r="A126" i="50"/>
  <c r="A122" i="51" s="1"/>
  <c r="B125" i="50"/>
  <c r="B121" i="51" s="1"/>
  <c r="A125" i="50"/>
  <c r="A121" i="51" s="1"/>
  <c r="K124" i="50"/>
  <c r="B124" i="50"/>
  <c r="B120" i="51" s="1"/>
  <c r="A124" i="50"/>
  <c r="A120" i="51" s="1"/>
  <c r="B123" i="50"/>
  <c r="B119" i="51" s="1"/>
  <c r="A123" i="50"/>
  <c r="A119" i="51" s="1"/>
  <c r="B122" i="50"/>
  <c r="B118" i="51" s="1"/>
  <c r="A122" i="50"/>
  <c r="A118" i="51" s="1"/>
  <c r="B121" i="50"/>
  <c r="B117" i="51" s="1"/>
  <c r="A121" i="50"/>
  <c r="A117" i="51" s="1"/>
  <c r="B120" i="50"/>
  <c r="B116" i="51" s="1"/>
  <c r="A120" i="50"/>
  <c r="A116" i="51" s="1"/>
  <c r="B119" i="50"/>
  <c r="B115" i="51" s="1"/>
  <c r="A119" i="50"/>
  <c r="A115" i="51" s="1"/>
  <c r="B118" i="50"/>
  <c r="B114" i="51" s="1"/>
  <c r="A118" i="50"/>
  <c r="A114" i="51" s="1"/>
  <c r="K117" i="50"/>
  <c r="B117" i="50"/>
  <c r="B113" i="51" s="1"/>
  <c r="A117" i="50"/>
  <c r="A113" i="51" s="1"/>
  <c r="B116" i="50"/>
  <c r="B112" i="51" s="1"/>
  <c r="A116" i="50"/>
  <c r="A112" i="51" s="1"/>
  <c r="B115" i="50"/>
  <c r="B111" i="51" s="1"/>
  <c r="A115" i="50"/>
  <c r="A111" i="51" s="1"/>
  <c r="B114" i="50"/>
  <c r="B110" i="51" s="1"/>
  <c r="A114" i="50"/>
  <c r="A110" i="51" s="1"/>
  <c r="B113" i="50"/>
  <c r="B109" i="51" s="1"/>
  <c r="A113" i="50"/>
  <c r="A109" i="51" s="1"/>
  <c r="B112" i="50"/>
  <c r="B108" i="51" s="1"/>
  <c r="A112" i="50"/>
  <c r="A108" i="51" s="1"/>
  <c r="B111" i="50"/>
  <c r="B107" i="51" s="1"/>
  <c r="A111" i="50"/>
  <c r="A107" i="51" s="1"/>
  <c r="B110" i="50"/>
  <c r="B106" i="51" s="1"/>
  <c r="A110" i="50"/>
  <c r="A106" i="51" s="1"/>
  <c r="B109" i="50"/>
  <c r="B105" i="51" s="1"/>
  <c r="A109" i="50"/>
  <c r="A105" i="51" s="1"/>
  <c r="B108" i="50"/>
  <c r="B104" i="51" s="1"/>
  <c r="A108" i="50"/>
  <c r="A104" i="51" s="1"/>
  <c r="B107" i="50"/>
  <c r="B103" i="51" s="1"/>
  <c r="A107" i="50"/>
  <c r="A103" i="51" s="1"/>
  <c r="B106" i="50"/>
  <c r="B102" i="51" s="1"/>
  <c r="A106" i="50"/>
  <c r="A102" i="51" s="1"/>
  <c r="B105" i="50"/>
  <c r="B101" i="51" s="1"/>
  <c r="A105" i="50"/>
  <c r="A101" i="51" s="1"/>
  <c r="B104" i="50"/>
  <c r="B100" i="51" s="1"/>
  <c r="A104" i="50"/>
  <c r="A100" i="51" s="1"/>
  <c r="B103" i="50"/>
  <c r="B99" i="51" s="1"/>
  <c r="A103" i="50"/>
  <c r="A99" i="51" s="1"/>
  <c r="B102" i="50"/>
  <c r="B98" i="51" s="1"/>
  <c r="A102" i="50"/>
  <c r="A98" i="51" s="1"/>
  <c r="B101" i="50"/>
  <c r="B97" i="51" s="1"/>
  <c r="A101" i="50"/>
  <c r="A97" i="51" s="1"/>
  <c r="B100" i="50"/>
  <c r="B96" i="51" s="1"/>
  <c r="A100" i="50"/>
  <c r="A96" i="51" s="1"/>
  <c r="B99" i="50"/>
  <c r="B95" i="51" s="1"/>
  <c r="A99" i="50"/>
  <c r="A95" i="51" s="1"/>
  <c r="B98" i="50"/>
  <c r="B94" i="51" s="1"/>
  <c r="A98" i="50"/>
  <c r="A94" i="51" s="1"/>
  <c r="K97" i="50"/>
  <c r="B97" i="50"/>
  <c r="B93" i="51" s="1"/>
  <c r="A97" i="50"/>
  <c r="A93" i="51" s="1"/>
  <c r="B96" i="50"/>
  <c r="B92" i="51" s="1"/>
  <c r="A96" i="50"/>
  <c r="A92" i="51" s="1"/>
  <c r="B95" i="50"/>
  <c r="B91" i="51" s="1"/>
  <c r="A95" i="50"/>
  <c r="A91" i="51" s="1"/>
  <c r="B94" i="50"/>
  <c r="B90" i="51" s="1"/>
  <c r="A94" i="50"/>
  <c r="A90" i="51" s="1"/>
  <c r="B93" i="50"/>
  <c r="B89" i="51" s="1"/>
  <c r="A93" i="50"/>
  <c r="A89" i="51" s="1"/>
  <c r="B92" i="50"/>
  <c r="B88" i="51" s="1"/>
  <c r="A92" i="50"/>
  <c r="A88" i="51" s="1"/>
  <c r="B91" i="50"/>
  <c r="B87" i="51" s="1"/>
  <c r="A91" i="50"/>
  <c r="A87" i="51" s="1"/>
  <c r="B90" i="50"/>
  <c r="B86" i="51" s="1"/>
  <c r="A90" i="50"/>
  <c r="A86" i="51" s="1"/>
  <c r="B89" i="50"/>
  <c r="B85" i="51" s="1"/>
  <c r="A89" i="50"/>
  <c r="A85" i="51" s="1"/>
  <c r="B88" i="50"/>
  <c r="B84" i="51" s="1"/>
  <c r="A88" i="50"/>
  <c r="A84" i="51" s="1"/>
  <c r="B87" i="50"/>
  <c r="B83" i="51" s="1"/>
  <c r="A87" i="50"/>
  <c r="A83" i="51" s="1"/>
  <c r="B86" i="50"/>
  <c r="B82" i="51" s="1"/>
  <c r="A86" i="50"/>
  <c r="A82" i="51" s="1"/>
  <c r="B85" i="50"/>
  <c r="B81" i="51" s="1"/>
  <c r="A85" i="50"/>
  <c r="A81" i="51" s="1"/>
  <c r="K84" i="50"/>
  <c r="B84" i="50"/>
  <c r="B80" i="51" s="1"/>
  <c r="A84" i="50"/>
  <c r="A80" i="51" s="1"/>
  <c r="B83" i="50"/>
  <c r="B79" i="51" s="1"/>
  <c r="A83" i="50"/>
  <c r="A79" i="51" s="1"/>
  <c r="K82" i="50"/>
  <c r="B82" i="50"/>
  <c r="B78" i="51" s="1"/>
  <c r="A82" i="50"/>
  <c r="A78" i="51" s="1"/>
  <c r="B81" i="50"/>
  <c r="B77" i="51" s="1"/>
  <c r="A81" i="50"/>
  <c r="A77" i="51" s="1"/>
  <c r="B80" i="50"/>
  <c r="B76" i="51" s="1"/>
  <c r="A80" i="50"/>
  <c r="A76" i="51" s="1"/>
  <c r="B79" i="50"/>
  <c r="B75" i="51" s="1"/>
  <c r="A79" i="50"/>
  <c r="A75" i="51" s="1"/>
  <c r="K78" i="50"/>
  <c r="B78" i="50"/>
  <c r="B74" i="51" s="1"/>
  <c r="A78" i="50"/>
  <c r="A74" i="51" s="1"/>
  <c r="B77" i="50"/>
  <c r="B73" i="51" s="1"/>
  <c r="A77" i="50"/>
  <c r="A73" i="51" s="1"/>
  <c r="B76" i="50"/>
  <c r="B72" i="51" s="1"/>
  <c r="A76" i="50"/>
  <c r="A72" i="51" s="1"/>
  <c r="B75" i="50"/>
  <c r="B71" i="51" s="1"/>
  <c r="A75" i="50"/>
  <c r="A71" i="51" s="1"/>
  <c r="B74" i="50"/>
  <c r="B70" i="51" s="1"/>
  <c r="A74" i="50"/>
  <c r="A70" i="51" s="1"/>
  <c r="B73" i="50"/>
  <c r="B69" i="51" s="1"/>
  <c r="A73" i="50"/>
  <c r="A69" i="51" s="1"/>
  <c r="B72" i="50"/>
  <c r="B68" i="51" s="1"/>
  <c r="A72" i="50"/>
  <c r="A68" i="51" s="1"/>
  <c r="B71" i="50"/>
  <c r="B67" i="51" s="1"/>
  <c r="A71" i="50"/>
  <c r="A67" i="51" s="1"/>
  <c r="B70" i="50"/>
  <c r="B66" i="51" s="1"/>
  <c r="A70" i="50"/>
  <c r="A66" i="51" s="1"/>
  <c r="B69" i="50"/>
  <c r="B65" i="51" s="1"/>
  <c r="A69" i="50"/>
  <c r="A65" i="51" s="1"/>
  <c r="B68" i="50"/>
  <c r="B64" i="51" s="1"/>
  <c r="A68" i="50"/>
  <c r="A64" i="51" s="1"/>
  <c r="B67" i="50"/>
  <c r="B63" i="51" s="1"/>
  <c r="A67" i="50"/>
  <c r="A63" i="51" s="1"/>
  <c r="B66" i="50"/>
  <c r="B62" i="51" s="1"/>
  <c r="A66" i="50"/>
  <c r="A62" i="51" s="1"/>
  <c r="B65" i="50"/>
  <c r="B61" i="51" s="1"/>
  <c r="A65" i="50"/>
  <c r="A61" i="51" s="1"/>
  <c r="B64" i="50"/>
  <c r="B60" i="51" s="1"/>
  <c r="A64" i="50"/>
  <c r="A60" i="51" s="1"/>
  <c r="B63" i="50"/>
  <c r="B59" i="51" s="1"/>
  <c r="A63" i="50"/>
  <c r="A59" i="51" s="1"/>
  <c r="B62" i="50"/>
  <c r="B58" i="51" s="1"/>
  <c r="A62" i="50"/>
  <c r="A58" i="51" s="1"/>
  <c r="B61" i="50"/>
  <c r="B57" i="51" s="1"/>
  <c r="A61" i="50"/>
  <c r="A57" i="51" s="1"/>
  <c r="B60" i="50"/>
  <c r="B56" i="51" s="1"/>
  <c r="A60" i="50"/>
  <c r="A56" i="51" s="1"/>
  <c r="B59" i="50"/>
  <c r="B55" i="51" s="1"/>
  <c r="A59" i="50"/>
  <c r="A55" i="51" s="1"/>
  <c r="B58" i="50"/>
  <c r="B54" i="51" s="1"/>
  <c r="A58" i="50"/>
  <c r="A54" i="51" s="1"/>
  <c r="B57" i="50"/>
  <c r="B53" i="51" s="1"/>
  <c r="A57" i="50"/>
  <c r="A53" i="51" s="1"/>
  <c r="B56" i="50"/>
  <c r="B52" i="51" s="1"/>
  <c r="A56" i="50"/>
  <c r="A52" i="51" s="1"/>
  <c r="B55" i="50"/>
  <c r="B51" i="51" s="1"/>
  <c r="A55" i="50"/>
  <c r="A51" i="51" s="1"/>
  <c r="B54" i="50"/>
  <c r="B50" i="51" s="1"/>
  <c r="A54" i="50"/>
  <c r="A50" i="51" s="1"/>
  <c r="B53" i="50"/>
  <c r="B49" i="51" s="1"/>
  <c r="A53" i="50"/>
  <c r="A49" i="51" s="1"/>
  <c r="K52" i="50"/>
  <c r="B52" i="50"/>
  <c r="B48" i="51" s="1"/>
  <c r="A52" i="50"/>
  <c r="A48" i="51" s="1"/>
  <c r="B51" i="50"/>
  <c r="B47" i="51" s="1"/>
  <c r="A51" i="50"/>
  <c r="A47" i="51" s="1"/>
  <c r="B50" i="50"/>
  <c r="B46" i="51" s="1"/>
  <c r="A50" i="50"/>
  <c r="A46" i="51" s="1"/>
  <c r="B49" i="50"/>
  <c r="B45" i="51" s="1"/>
  <c r="A49" i="50"/>
  <c r="A45" i="51" s="1"/>
  <c r="B48" i="50"/>
  <c r="B44" i="51" s="1"/>
  <c r="A48" i="50"/>
  <c r="A44" i="51" s="1"/>
  <c r="B47" i="50"/>
  <c r="B43" i="51" s="1"/>
  <c r="A47" i="50"/>
  <c r="A43" i="51" s="1"/>
  <c r="B46" i="50"/>
  <c r="B42" i="51" s="1"/>
  <c r="A46" i="50"/>
  <c r="A42" i="51" s="1"/>
  <c r="B45" i="50"/>
  <c r="B41" i="51" s="1"/>
  <c r="A45" i="50"/>
  <c r="A41" i="51" s="1"/>
  <c r="B44" i="50"/>
  <c r="B40" i="51" s="1"/>
  <c r="A44" i="50"/>
  <c r="A40" i="51" s="1"/>
  <c r="B43" i="50"/>
  <c r="B39" i="51" s="1"/>
  <c r="A43" i="50"/>
  <c r="A39" i="51" s="1"/>
  <c r="B42" i="50"/>
  <c r="B38" i="51" s="1"/>
  <c r="A42" i="50"/>
  <c r="A38" i="51" s="1"/>
  <c r="B41" i="50"/>
  <c r="B37" i="51" s="1"/>
  <c r="A41" i="50"/>
  <c r="A37" i="51" s="1"/>
  <c r="B40" i="50"/>
  <c r="B36" i="51" s="1"/>
  <c r="A40" i="50"/>
  <c r="A36" i="51" s="1"/>
  <c r="B39" i="50"/>
  <c r="B35" i="51" s="1"/>
  <c r="A39" i="50"/>
  <c r="A35" i="51" s="1"/>
  <c r="B38" i="50"/>
  <c r="B34" i="51" s="1"/>
  <c r="A38" i="50"/>
  <c r="A34" i="51" s="1"/>
  <c r="B37" i="50"/>
  <c r="B33" i="51" s="1"/>
  <c r="A37" i="50"/>
  <c r="A33" i="51" s="1"/>
  <c r="B36" i="50"/>
  <c r="B32" i="51" s="1"/>
  <c r="A36" i="50"/>
  <c r="A32" i="51" s="1"/>
  <c r="B35" i="50"/>
  <c r="B31" i="51" s="1"/>
  <c r="A35" i="50"/>
  <c r="A31" i="51" s="1"/>
  <c r="B34" i="50"/>
  <c r="B30" i="51" s="1"/>
  <c r="A34" i="50"/>
  <c r="A30" i="51" s="1"/>
  <c r="B33" i="50"/>
  <c r="B29" i="51" s="1"/>
  <c r="A33" i="50"/>
  <c r="A29" i="51" s="1"/>
  <c r="B32" i="50"/>
  <c r="B28" i="51" s="1"/>
  <c r="A32" i="50"/>
  <c r="A28" i="51" s="1"/>
  <c r="B31" i="50"/>
  <c r="B27" i="51" s="1"/>
  <c r="A31" i="50"/>
  <c r="A27" i="51" s="1"/>
  <c r="B30" i="50"/>
  <c r="B26" i="51" s="1"/>
  <c r="A30" i="50"/>
  <c r="A26" i="51" s="1"/>
  <c r="B29" i="50"/>
  <c r="B25" i="51" s="1"/>
  <c r="A29" i="50"/>
  <c r="A25" i="51" s="1"/>
  <c r="B28" i="50"/>
  <c r="B24" i="51" s="1"/>
  <c r="A28" i="50"/>
  <c r="A24" i="51" s="1"/>
  <c r="B27" i="50"/>
  <c r="B23" i="51" s="1"/>
  <c r="A27" i="50"/>
  <c r="A23" i="51" s="1"/>
  <c r="B26" i="50"/>
  <c r="B22" i="51" s="1"/>
  <c r="A26" i="50"/>
  <c r="A22" i="51" s="1"/>
  <c r="B25" i="50"/>
  <c r="B21" i="51" s="1"/>
  <c r="A25" i="50"/>
  <c r="A21" i="51" s="1"/>
  <c r="B24" i="50"/>
  <c r="B20" i="51" s="1"/>
  <c r="A24" i="50"/>
  <c r="A20" i="51" s="1"/>
  <c r="B23" i="50"/>
  <c r="B19" i="51" s="1"/>
  <c r="A23" i="50"/>
  <c r="A19" i="51" s="1"/>
  <c r="B22" i="50"/>
  <c r="B18" i="51" s="1"/>
  <c r="A22" i="50"/>
  <c r="A18" i="51" s="1"/>
  <c r="B21" i="50"/>
  <c r="B17" i="51" s="1"/>
  <c r="A21" i="50"/>
  <c r="A17" i="51" s="1"/>
  <c r="B20" i="50"/>
  <c r="B16" i="51" s="1"/>
  <c r="A20" i="50"/>
  <c r="A16" i="51" s="1"/>
  <c r="B19" i="50"/>
  <c r="B15" i="51" s="1"/>
  <c r="A19" i="50"/>
  <c r="A15" i="51" s="1"/>
  <c r="B18" i="50"/>
  <c r="B14" i="51" s="1"/>
  <c r="A18" i="50"/>
  <c r="A14" i="51" s="1"/>
  <c r="B17" i="50"/>
  <c r="B13" i="51" s="1"/>
  <c r="A17" i="50"/>
  <c r="A13" i="51" s="1"/>
  <c r="B16" i="50"/>
  <c r="B12" i="51" s="1"/>
  <c r="A16" i="50"/>
  <c r="A12" i="51" s="1"/>
  <c r="B15" i="50"/>
  <c r="B11" i="51" s="1"/>
  <c r="A15" i="50"/>
  <c r="A11" i="51" s="1"/>
  <c r="B14" i="50"/>
  <c r="B10" i="51" s="1"/>
  <c r="A14" i="50"/>
  <c r="A10" i="51" s="1"/>
  <c r="B13" i="50"/>
  <c r="B9" i="51" s="1"/>
  <c r="A13" i="50"/>
  <c r="A9" i="51" s="1"/>
  <c r="K12" i="50"/>
  <c r="B12" i="50"/>
  <c r="B8" i="51" s="1"/>
  <c r="A12" i="50"/>
  <c r="A8" i="51" s="1"/>
  <c r="K11" i="50"/>
  <c r="B11" i="50"/>
  <c r="B7" i="51" s="1"/>
  <c r="A11" i="50"/>
  <c r="A7" i="51" s="1"/>
  <c r="B10" i="50"/>
  <c r="B6" i="51" s="1"/>
  <c r="A10" i="50"/>
  <c r="A6" i="51" s="1"/>
  <c r="AC277" i="49"/>
  <c r="AA277" i="49"/>
  <c r="Y277" i="49"/>
  <c r="W277" i="49"/>
  <c r="U277" i="49"/>
  <c r="S277" i="49"/>
  <c r="Q277" i="49"/>
  <c r="O277" i="49"/>
  <c r="M277" i="49"/>
  <c r="K277" i="49"/>
  <c r="I277" i="49"/>
  <c r="G277" i="49"/>
  <c r="E277" i="49"/>
  <c r="C277" i="49"/>
  <c r="AB276" i="49"/>
  <c r="Z276" i="49"/>
  <c r="X276" i="49"/>
  <c r="V276" i="49"/>
  <c r="T276" i="49"/>
  <c r="R276" i="49"/>
  <c r="P276" i="49"/>
  <c r="N276" i="49"/>
  <c r="L276" i="49"/>
  <c r="J276" i="49"/>
  <c r="H276" i="49"/>
  <c r="F276" i="49"/>
  <c r="D276" i="49"/>
  <c r="AB275" i="49"/>
  <c r="Z275" i="49"/>
  <c r="X275" i="49"/>
  <c r="V275" i="49"/>
  <c r="T275" i="49"/>
  <c r="R275" i="49"/>
  <c r="P275" i="49"/>
  <c r="N275" i="49"/>
  <c r="L275" i="49"/>
  <c r="J275" i="49"/>
  <c r="H275" i="49"/>
  <c r="F275" i="49"/>
  <c r="D275" i="49"/>
  <c r="AB274" i="49"/>
  <c r="Z274" i="49"/>
  <c r="X274" i="49"/>
  <c r="V274" i="49"/>
  <c r="T274" i="49"/>
  <c r="R274" i="49"/>
  <c r="P274" i="49"/>
  <c r="N274" i="49"/>
  <c r="L274" i="49"/>
  <c r="J274" i="49"/>
  <c r="H274" i="49"/>
  <c r="F274" i="49"/>
  <c r="D274" i="49"/>
  <c r="AB273" i="49"/>
  <c r="Z273" i="49"/>
  <c r="X273" i="49"/>
  <c r="V273" i="49"/>
  <c r="T273" i="49"/>
  <c r="R273" i="49"/>
  <c r="P273" i="49"/>
  <c r="N273" i="49"/>
  <c r="L273" i="49"/>
  <c r="J273" i="49"/>
  <c r="H273" i="49"/>
  <c r="F273" i="49"/>
  <c r="D273" i="49"/>
  <c r="AB272" i="49"/>
  <c r="Z272" i="49"/>
  <c r="X272" i="49"/>
  <c r="V272" i="49"/>
  <c r="T272" i="49"/>
  <c r="R272" i="49"/>
  <c r="P272" i="49"/>
  <c r="N272" i="49"/>
  <c r="L272" i="49"/>
  <c r="J272" i="49"/>
  <c r="H272" i="49"/>
  <c r="F272" i="49"/>
  <c r="D272" i="49"/>
  <c r="AB271" i="49"/>
  <c r="Z271" i="49"/>
  <c r="X271" i="49"/>
  <c r="V271" i="49"/>
  <c r="T271" i="49"/>
  <c r="R271" i="49"/>
  <c r="P271" i="49"/>
  <c r="N271" i="49"/>
  <c r="L271" i="49"/>
  <c r="J271" i="49"/>
  <c r="H271" i="49"/>
  <c r="F271" i="49"/>
  <c r="D271" i="49"/>
  <c r="AB270" i="49"/>
  <c r="Z270" i="49"/>
  <c r="X270" i="49"/>
  <c r="V270" i="49"/>
  <c r="T270" i="49"/>
  <c r="R270" i="49"/>
  <c r="P270" i="49"/>
  <c r="N270" i="49"/>
  <c r="L270" i="49"/>
  <c r="J270" i="49"/>
  <c r="H270" i="49"/>
  <c r="F270" i="49"/>
  <c r="D270" i="49"/>
  <c r="AB269" i="49"/>
  <c r="Z269" i="49"/>
  <c r="X269" i="49"/>
  <c r="V269" i="49"/>
  <c r="T269" i="49"/>
  <c r="R269" i="49"/>
  <c r="P269" i="49"/>
  <c r="N269" i="49"/>
  <c r="L269" i="49"/>
  <c r="J269" i="49"/>
  <c r="H269" i="49"/>
  <c r="F269" i="49"/>
  <c r="D269" i="49"/>
  <c r="AB268" i="49"/>
  <c r="Z268" i="49"/>
  <c r="X268" i="49"/>
  <c r="V268" i="49"/>
  <c r="T268" i="49"/>
  <c r="R268" i="49"/>
  <c r="P268" i="49"/>
  <c r="N268" i="49"/>
  <c r="L268" i="49"/>
  <c r="J268" i="49"/>
  <c r="H268" i="49"/>
  <c r="F268" i="49"/>
  <c r="D268" i="49"/>
  <c r="AB267" i="49"/>
  <c r="Z267" i="49"/>
  <c r="X267" i="49"/>
  <c r="V267" i="49"/>
  <c r="T267" i="49"/>
  <c r="R267" i="49"/>
  <c r="P267" i="49"/>
  <c r="N267" i="49"/>
  <c r="L267" i="49"/>
  <c r="J267" i="49"/>
  <c r="H267" i="49"/>
  <c r="F267" i="49"/>
  <c r="D267" i="49"/>
  <c r="AB266" i="49"/>
  <c r="Z266" i="49"/>
  <c r="X266" i="49"/>
  <c r="V266" i="49"/>
  <c r="T266" i="49"/>
  <c r="R266" i="49"/>
  <c r="P266" i="49"/>
  <c r="N266" i="49"/>
  <c r="L266" i="49"/>
  <c r="J266" i="49"/>
  <c r="H266" i="49"/>
  <c r="F266" i="49"/>
  <c r="D266" i="49"/>
  <c r="AB265" i="49"/>
  <c r="Z265" i="49"/>
  <c r="X265" i="49"/>
  <c r="V265" i="49"/>
  <c r="T265" i="49"/>
  <c r="R265" i="49"/>
  <c r="P265" i="49"/>
  <c r="N265" i="49"/>
  <c r="L265" i="49"/>
  <c r="J265" i="49"/>
  <c r="H265" i="49"/>
  <c r="F265" i="49"/>
  <c r="D265" i="49"/>
  <c r="AB264" i="49"/>
  <c r="Z264" i="49"/>
  <c r="X264" i="49"/>
  <c r="V264" i="49"/>
  <c r="T264" i="49"/>
  <c r="R264" i="49"/>
  <c r="P264" i="49"/>
  <c r="N264" i="49"/>
  <c r="L264" i="49"/>
  <c r="J264" i="49"/>
  <c r="H264" i="49"/>
  <c r="F264" i="49"/>
  <c r="D264" i="49"/>
  <c r="AB263" i="49"/>
  <c r="Z263" i="49"/>
  <c r="X263" i="49"/>
  <c r="V263" i="49"/>
  <c r="T263" i="49"/>
  <c r="R263" i="49"/>
  <c r="P263" i="49"/>
  <c r="N263" i="49"/>
  <c r="L263" i="49"/>
  <c r="J263" i="49"/>
  <c r="H263" i="49"/>
  <c r="F263" i="49"/>
  <c r="D263" i="49"/>
  <c r="AB262" i="49"/>
  <c r="Z262" i="49"/>
  <c r="X262" i="49"/>
  <c r="V262" i="49"/>
  <c r="T262" i="49"/>
  <c r="R262" i="49"/>
  <c r="P262" i="49"/>
  <c r="N262" i="49"/>
  <c r="L262" i="49"/>
  <c r="J262" i="49"/>
  <c r="H262" i="49"/>
  <c r="F262" i="49"/>
  <c r="D262" i="49"/>
  <c r="AB261" i="49"/>
  <c r="Z261" i="49"/>
  <c r="X261" i="49"/>
  <c r="V261" i="49"/>
  <c r="T261" i="49"/>
  <c r="R261" i="49"/>
  <c r="P261" i="49"/>
  <c r="N261" i="49"/>
  <c r="L261" i="49"/>
  <c r="J261" i="49"/>
  <c r="H261" i="49"/>
  <c r="F261" i="49"/>
  <c r="D261" i="49"/>
  <c r="AB260" i="49"/>
  <c r="Z260" i="49"/>
  <c r="X260" i="49"/>
  <c r="V260" i="49"/>
  <c r="T260" i="49"/>
  <c r="R260" i="49"/>
  <c r="P260" i="49"/>
  <c r="N260" i="49"/>
  <c r="L260" i="49"/>
  <c r="J260" i="49"/>
  <c r="H260" i="49"/>
  <c r="F260" i="49"/>
  <c r="D260" i="49"/>
  <c r="AB259" i="49"/>
  <c r="Z259" i="49"/>
  <c r="X259" i="49"/>
  <c r="V259" i="49"/>
  <c r="T259" i="49"/>
  <c r="R259" i="49"/>
  <c r="P259" i="49"/>
  <c r="N259" i="49"/>
  <c r="L259" i="49"/>
  <c r="J259" i="49"/>
  <c r="H259" i="49"/>
  <c r="F259" i="49"/>
  <c r="D259" i="49"/>
  <c r="AB258" i="49"/>
  <c r="Z258" i="49"/>
  <c r="X258" i="49"/>
  <c r="V258" i="49"/>
  <c r="T258" i="49"/>
  <c r="R258" i="49"/>
  <c r="P258" i="49"/>
  <c r="N258" i="49"/>
  <c r="L258" i="49"/>
  <c r="J258" i="49"/>
  <c r="H258" i="49"/>
  <c r="F258" i="49"/>
  <c r="D258" i="49"/>
  <c r="AB257" i="49"/>
  <c r="Z257" i="49"/>
  <c r="X257" i="49"/>
  <c r="V257" i="49"/>
  <c r="T257" i="49"/>
  <c r="R257" i="49"/>
  <c r="P257" i="49"/>
  <c r="N257" i="49"/>
  <c r="L257" i="49"/>
  <c r="J257" i="49"/>
  <c r="H257" i="49"/>
  <c r="F257" i="49"/>
  <c r="D257" i="49"/>
  <c r="AB256" i="49"/>
  <c r="Z256" i="49"/>
  <c r="X256" i="49"/>
  <c r="V256" i="49"/>
  <c r="T256" i="49"/>
  <c r="R256" i="49"/>
  <c r="P256" i="49"/>
  <c r="N256" i="49"/>
  <c r="L256" i="49"/>
  <c r="J256" i="49"/>
  <c r="H256" i="49"/>
  <c r="F256" i="49"/>
  <c r="D256" i="49"/>
  <c r="AB255" i="49"/>
  <c r="Z255" i="49"/>
  <c r="X255" i="49"/>
  <c r="V255" i="49"/>
  <c r="T255" i="49"/>
  <c r="R255" i="49"/>
  <c r="P255" i="49"/>
  <c r="N255" i="49"/>
  <c r="L255" i="49"/>
  <c r="J255" i="49"/>
  <c r="H255" i="49"/>
  <c r="F255" i="49"/>
  <c r="D255" i="49"/>
  <c r="AB254" i="49"/>
  <c r="Z254" i="49"/>
  <c r="X254" i="49"/>
  <c r="V254" i="49"/>
  <c r="T254" i="49"/>
  <c r="R254" i="49"/>
  <c r="P254" i="49"/>
  <c r="N254" i="49"/>
  <c r="L254" i="49"/>
  <c r="J254" i="49"/>
  <c r="H254" i="49"/>
  <c r="F254" i="49"/>
  <c r="D254" i="49"/>
  <c r="AB253" i="49"/>
  <c r="Z253" i="49"/>
  <c r="X253" i="49"/>
  <c r="V253" i="49"/>
  <c r="T253" i="49"/>
  <c r="R253" i="49"/>
  <c r="P253" i="49"/>
  <c r="N253" i="49"/>
  <c r="L253" i="49"/>
  <c r="J253" i="49"/>
  <c r="H253" i="49"/>
  <c r="F253" i="49"/>
  <c r="D253" i="49"/>
  <c r="AB252" i="49"/>
  <c r="Z252" i="49"/>
  <c r="X252" i="49"/>
  <c r="V252" i="49"/>
  <c r="T252" i="49"/>
  <c r="R252" i="49"/>
  <c r="P252" i="49"/>
  <c r="N252" i="49"/>
  <c r="L252" i="49"/>
  <c r="J252" i="49"/>
  <c r="H252" i="49"/>
  <c r="F252" i="49"/>
  <c r="D252" i="49"/>
  <c r="AB251" i="49"/>
  <c r="Z251" i="49"/>
  <c r="X251" i="49"/>
  <c r="V251" i="49"/>
  <c r="T251" i="49"/>
  <c r="R251" i="49"/>
  <c r="P251" i="49"/>
  <c r="N251" i="49"/>
  <c r="L251" i="49"/>
  <c r="J251" i="49"/>
  <c r="H251" i="49"/>
  <c r="F251" i="49"/>
  <c r="D251" i="49"/>
  <c r="AB250" i="49"/>
  <c r="Z250" i="49"/>
  <c r="X250" i="49"/>
  <c r="V250" i="49"/>
  <c r="T250" i="49"/>
  <c r="R250" i="49"/>
  <c r="P250" i="49"/>
  <c r="N250" i="49"/>
  <c r="L250" i="49"/>
  <c r="J250" i="49"/>
  <c r="H250" i="49"/>
  <c r="F250" i="49"/>
  <c r="D250" i="49"/>
  <c r="AB249" i="49"/>
  <c r="Z249" i="49"/>
  <c r="X249" i="49"/>
  <c r="V249" i="49"/>
  <c r="T249" i="49"/>
  <c r="R249" i="49"/>
  <c r="P249" i="49"/>
  <c r="N249" i="49"/>
  <c r="L249" i="49"/>
  <c r="J249" i="49"/>
  <c r="H249" i="49"/>
  <c r="F249" i="49"/>
  <c r="D249" i="49"/>
  <c r="AB248" i="49"/>
  <c r="Z248" i="49"/>
  <c r="X248" i="49"/>
  <c r="V248" i="49"/>
  <c r="T248" i="49"/>
  <c r="R248" i="49"/>
  <c r="P248" i="49"/>
  <c r="N248" i="49"/>
  <c r="L248" i="49"/>
  <c r="J248" i="49"/>
  <c r="H248" i="49"/>
  <c r="F248" i="49"/>
  <c r="D248" i="49"/>
  <c r="AB247" i="49"/>
  <c r="Z247" i="49"/>
  <c r="X247" i="49"/>
  <c r="V247" i="49"/>
  <c r="T247" i="49"/>
  <c r="R247" i="49"/>
  <c r="P247" i="49"/>
  <c r="N247" i="49"/>
  <c r="L247" i="49"/>
  <c r="J247" i="49"/>
  <c r="H247" i="49"/>
  <c r="F247" i="49"/>
  <c r="D247" i="49"/>
  <c r="AB246" i="49"/>
  <c r="Z246" i="49"/>
  <c r="X246" i="49"/>
  <c r="V246" i="49"/>
  <c r="T246" i="49"/>
  <c r="R246" i="49"/>
  <c r="P246" i="49"/>
  <c r="N246" i="49"/>
  <c r="L246" i="49"/>
  <c r="J246" i="49"/>
  <c r="H246" i="49"/>
  <c r="F246" i="49"/>
  <c r="D246" i="49"/>
  <c r="AB245" i="49"/>
  <c r="Z245" i="49"/>
  <c r="X245" i="49"/>
  <c r="V245" i="49"/>
  <c r="T245" i="49"/>
  <c r="R245" i="49"/>
  <c r="P245" i="49"/>
  <c r="N245" i="49"/>
  <c r="L245" i="49"/>
  <c r="J245" i="49"/>
  <c r="H245" i="49"/>
  <c r="F245" i="49"/>
  <c r="D245" i="49"/>
  <c r="AB244" i="49"/>
  <c r="Z244" i="49"/>
  <c r="X244" i="49"/>
  <c r="V244" i="49"/>
  <c r="T244" i="49"/>
  <c r="R244" i="49"/>
  <c r="P244" i="49"/>
  <c r="N244" i="49"/>
  <c r="L244" i="49"/>
  <c r="J244" i="49"/>
  <c r="H244" i="49"/>
  <c r="F244" i="49"/>
  <c r="D244" i="49"/>
  <c r="AB243" i="49"/>
  <c r="Z243" i="49"/>
  <c r="X243" i="49"/>
  <c r="V243" i="49"/>
  <c r="T243" i="49"/>
  <c r="R243" i="49"/>
  <c r="P243" i="49"/>
  <c r="N243" i="49"/>
  <c r="L243" i="49"/>
  <c r="J243" i="49"/>
  <c r="H243" i="49"/>
  <c r="F243" i="49"/>
  <c r="D243" i="49"/>
  <c r="AB242" i="49"/>
  <c r="Z242" i="49"/>
  <c r="X242" i="49"/>
  <c r="V242" i="49"/>
  <c r="T242" i="49"/>
  <c r="R242" i="49"/>
  <c r="P242" i="49"/>
  <c r="N242" i="49"/>
  <c r="L242" i="49"/>
  <c r="J242" i="49"/>
  <c r="H242" i="49"/>
  <c r="F242" i="49"/>
  <c r="D242" i="49"/>
  <c r="AB241" i="49"/>
  <c r="Z241" i="49"/>
  <c r="X241" i="49"/>
  <c r="V241" i="49"/>
  <c r="T241" i="49"/>
  <c r="R241" i="49"/>
  <c r="P241" i="49"/>
  <c r="N241" i="49"/>
  <c r="L241" i="49"/>
  <c r="J241" i="49"/>
  <c r="H241" i="49"/>
  <c r="F241" i="49"/>
  <c r="D241" i="49"/>
  <c r="AB240" i="49"/>
  <c r="Z240" i="49"/>
  <c r="X240" i="49"/>
  <c r="V240" i="49"/>
  <c r="T240" i="49"/>
  <c r="R240" i="49"/>
  <c r="P240" i="49"/>
  <c r="N240" i="49"/>
  <c r="L240" i="49"/>
  <c r="J240" i="49"/>
  <c r="H240" i="49"/>
  <c r="F240" i="49"/>
  <c r="D240" i="49"/>
  <c r="AB239" i="49"/>
  <c r="Z239" i="49"/>
  <c r="X239" i="49"/>
  <c r="V239" i="49"/>
  <c r="T239" i="49"/>
  <c r="R239" i="49"/>
  <c r="P239" i="49"/>
  <c r="N239" i="49"/>
  <c r="L239" i="49"/>
  <c r="J239" i="49"/>
  <c r="H239" i="49"/>
  <c r="F239" i="49"/>
  <c r="D239" i="49"/>
  <c r="AB238" i="49"/>
  <c r="Z238" i="49"/>
  <c r="X238" i="49"/>
  <c r="V238" i="49"/>
  <c r="T238" i="49"/>
  <c r="R238" i="49"/>
  <c r="P238" i="49"/>
  <c r="N238" i="49"/>
  <c r="L238" i="49"/>
  <c r="J238" i="49"/>
  <c r="H238" i="49"/>
  <c r="F238" i="49"/>
  <c r="D238" i="49"/>
  <c r="AB237" i="49"/>
  <c r="Z237" i="49"/>
  <c r="X237" i="49"/>
  <c r="V237" i="49"/>
  <c r="T237" i="49"/>
  <c r="R237" i="49"/>
  <c r="P237" i="49"/>
  <c r="N237" i="49"/>
  <c r="L237" i="49"/>
  <c r="J237" i="49"/>
  <c r="H237" i="49"/>
  <c r="F237" i="49"/>
  <c r="D237" i="49"/>
  <c r="AB236" i="49"/>
  <c r="Z236" i="49"/>
  <c r="X236" i="49"/>
  <c r="V236" i="49"/>
  <c r="T236" i="49"/>
  <c r="R236" i="49"/>
  <c r="P236" i="49"/>
  <c r="N236" i="49"/>
  <c r="L236" i="49"/>
  <c r="J236" i="49"/>
  <c r="H236" i="49"/>
  <c r="F236" i="49"/>
  <c r="D236" i="49"/>
  <c r="AB235" i="49"/>
  <c r="Z235" i="49"/>
  <c r="X235" i="49"/>
  <c r="V235" i="49"/>
  <c r="T235" i="49"/>
  <c r="R235" i="49"/>
  <c r="P235" i="49"/>
  <c r="N235" i="49"/>
  <c r="L235" i="49"/>
  <c r="J235" i="49"/>
  <c r="H235" i="49"/>
  <c r="F235" i="49"/>
  <c r="D235" i="49"/>
  <c r="AB234" i="49"/>
  <c r="Z234" i="49"/>
  <c r="X234" i="49"/>
  <c r="V234" i="49"/>
  <c r="T234" i="49"/>
  <c r="R234" i="49"/>
  <c r="P234" i="49"/>
  <c r="N234" i="49"/>
  <c r="L234" i="49"/>
  <c r="J234" i="49"/>
  <c r="H234" i="49"/>
  <c r="F234" i="49"/>
  <c r="D234" i="49"/>
  <c r="AB233" i="49"/>
  <c r="Z233" i="49"/>
  <c r="X233" i="49"/>
  <c r="V233" i="49"/>
  <c r="T233" i="49"/>
  <c r="R233" i="49"/>
  <c r="P233" i="49"/>
  <c r="N233" i="49"/>
  <c r="L233" i="49"/>
  <c r="J233" i="49"/>
  <c r="H233" i="49"/>
  <c r="F233" i="49"/>
  <c r="D233" i="49"/>
  <c r="AB232" i="49"/>
  <c r="Z232" i="49"/>
  <c r="X232" i="49"/>
  <c r="V232" i="49"/>
  <c r="T232" i="49"/>
  <c r="R232" i="49"/>
  <c r="P232" i="49"/>
  <c r="N232" i="49"/>
  <c r="L232" i="49"/>
  <c r="J232" i="49"/>
  <c r="H232" i="49"/>
  <c r="F232" i="49"/>
  <c r="D232" i="49"/>
  <c r="AB231" i="49"/>
  <c r="Z231" i="49"/>
  <c r="X231" i="49"/>
  <c r="V231" i="49"/>
  <c r="T231" i="49"/>
  <c r="R231" i="49"/>
  <c r="P231" i="49"/>
  <c r="N231" i="49"/>
  <c r="L231" i="49"/>
  <c r="J231" i="49"/>
  <c r="H231" i="49"/>
  <c r="F231" i="49"/>
  <c r="D231" i="49"/>
  <c r="AB230" i="49"/>
  <c r="Z230" i="49"/>
  <c r="X230" i="49"/>
  <c r="V230" i="49"/>
  <c r="T230" i="49"/>
  <c r="R230" i="49"/>
  <c r="P230" i="49"/>
  <c r="N230" i="49"/>
  <c r="L230" i="49"/>
  <c r="J230" i="49"/>
  <c r="H230" i="49"/>
  <c r="F230" i="49"/>
  <c r="D230" i="49"/>
  <c r="AB229" i="49"/>
  <c r="Z229" i="49"/>
  <c r="X229" i="49"/>
  <c r="V229" i="49"/>
  <c r="T229" i="49"/>
  <c r="R229" i="49"/>
  <c r="P229" i="49"/>
  <c r="N229" i="49"/>
  <c r="L229" i="49"/>
  <c r="J229" i="49"/>
  <c r="H229" i="49"/>
  <c r="F229" i="49"/>
  <c r="D229" i="49"/>
  <c r="AB228" i="49"/>
  <c r="Z228" i="49"/>
  <c r="X228" i="49"/>
  <c r="V228" i="49"/>
  <c r="T228" i="49"/>
  <c r="R228" i="49"/>
  <c r="P228" i="49"/>
  <c r="N228" i="49"/>
  <c r="L228" i="49"/>
  <c r="J228" i="49"/>
  <c r="H228" i="49"/>
  <c r="F228" i="49"/>
  <c r="D228" i="49"/>
  <c r="AB227" i="49"/>
  <c r="Z227" i="49"/>
  <c r="X227" i="49"/>
  <c r="V227" i="49"/>
  <c r="T227" i="49"/>
  <c r="R227" i="49"/>
  <c r="P227" i="49"/>
  <c r="N227" i="49"/>
  <c r="L227" i="49"/>
  <c r="J227" i="49"/>
  <c r="H227" i="49"/>
  <c r="F227" i="49"/>
  <c r="D227" i="49"/>
  <c r="AB226" i="49"/>
  <c r="Z226" i="49"/>
  <c r="X226" i="49"/>
  <c r="V226" i="49"/>
  <c r="T226" i="49"/>
  <c r="R226" i="49"/>
  <c r="P226" i="49"/>
  <c r="N226" i="49"/>
  <c r="L226" i="49"/>
  <c r="J226" i="49"/>
  <c r="H226" i="49"/>
  <c r="F226" i="49"/>
  <c r="D226" i="49"/>
  <c r="AB225" i="49"/>
  <c r="Z225" i="49"/>
  <c r="X225" i="49"/>
  <c r="V225" i="49"/>
  <c r="T225" i="49"/>
  <c r="R225" i="49"/>
  <c r="P225" i="49"/>
  <c r="N225" i="49"/>
  <c r="L225" i="49"/>
  <c r="J225" i="49"/>
  <c r="H225" i="49"/>
  <c r="F225" i="49"/>
  <c r="D225" i="49"/>
  <c r="AB224" i="49"/>
  <c r="Z224" i="49"/>
  <c r="X224" i="49"/>
  <c r="V224" i="49"/>
  <c r="T224" i="49"/>
  <c r="R224" i="49"/>
  <c r="P224" i="49"/>
  <c r="N224" i="49"/>
  <c r="L224" i="49"/>
  <c r="J224" i="49"/>
  <c r="H224" i="49"/>
  <c r="F224" i="49"/>
  <c r="D224" i="49"/>
  <c r="AB223" i="49"/>
  <c r="Z223" i="49"/>
  <c r="X223" i="49"/>
  <c r="V223" i="49"/>
  <c r="T223" i="49"/>
  <c r="R223" i="49"/>
  <c r="P223" i="49"/>
  <c r="N223" i="49"/>
  <c r="L223" i="49"/>
  <c r="J223" i="49"/>
  <c r="H223" i="49"/>
  <c r="F223" i="49"/>
  <c r="D223" i="49"/>
  <c r="AB222" i="49"/>
  <c r="Z222" i="49"/>
  <c r="X222" i="49"/>
  <c r="V222" i="49"/>
  <c r="T222" i="49"/>
  <c r="R222" i="49"/>
  <c r="P222" i="49"/>
  <c r="N222" i="49"/>
  <c r="L222" i="49"/>
  <c r="J222" i="49"/>
  <c r="H222" i="49"/>
  <c r="F222" i="49"/>
  <c r="D222" i="49"/>
  <c r="AB221" i="49"/>
  <c r="Z221" i="49"/>
  <c r="X221" i="49"/>
  <c r="V221" i="49"/>
  <c r="T221" i="49"/>
  <c r="R221" i="49"/>
  <c r="P221" i="49"/>
  <c r="N221" i="49"/>
  <c r="L221" i="49"/>
  <c r="J221" i="49"/>
  <c r="H221" i="49"/>
  <c r="F221" i="49"/>
  <c r="D221" i="49"/>
  <c r="AB220" i="49"/>
  <c r="Z220" i="49"/>
  <c r="X220" i="49"/>
  <c r="V220" i="49"/>
  <c r="T220" i="49"/>
  <c r="R220" i="49"/>
  <c r="P220" i="49"/>
  <c r="N220" i="49"/>
  <c r="L220" i="49"/>
  <c r="J220" i="49"/>
  <c r="H220" i="49"/>
  <c r="F220" i="49"/>
  <c r="D220" i="49"/>
  <c r="AB219" i="49"/>
  <c r="Z219" i="49"/>
  <c r="X219" i="49"/>
  <c r="V219" i="49"/>
  <c r="T219" i="49"/>
  <c r="R219" i="49"/>
  <c r="P219" i="49"/>
  <c r="N219" i="49"/>
  <c r="L219" i="49"/>
  <c r="J219" i="49"/>
  <c r="H219" i="49"/>
  <c r="F219" i="49"/>
  <c r="D219" i="49"/>
  <c r="AB218" i="49"/>
  <c r="Z218" i="49"/>
  <c r="X218" i="49"/>
  <c r="V218" i="49"/>
  <c r="T218" i="49"/>
  <c r="R218" i="49"/>
  <c r="P218" i="49"/>
  <c r="N218" i="49"/>
  <c r="L218" i="49"/>
  <c r="J218" i="49"/>
  <c r="H218" i="49"/>
  <c r="F218" i="49"/>
  <c r="D218" i="49"/>
  <c r="AB217" i="49"/>
  <c r="Z217" i="49"/>
  <c r="X217" i="49"/>
  <c r="V217" i="49"/>
  <c r="T217" i="49"/>
  <c r="R217" i="49"/>
  <c r="P217" i="49"/>
  <c r="N217" i="49"/>
  <c r="L217" i="49"/>
  <c r="J217" i="49"/>
  <c r="H217" i="49"/>
  <c r="F217" i="49"/>
  <c r="D217" i="49"/>
  <c r="AB216" i="49"/>
  <c r="Z216" i="49"/>
  <c r="X216" i="49"/>
  <c r="V216" i="49"/>
  <c r="T216" i="49"/>
  <c r="R216" i="49"/>
  <c r="P216" i="49"/>
  <c r="N216" i="49"/>
  <c r="L216" i="49"/>
  <c r="J216" i="49"/>
  <c r="H216" i="49"/>
  <c r="F216" i="49"/>
  <c r="D216" i="49"/>
  <c r="AB215" i="49"/>
  <c r="Z215" i="49"/>
  <c r="X215" i="49"/>
  <c r="V215" i="49"/>
  <c r="T215" i="49"/>
  <c r="R215" i="49"/>
  <c r="P215" i="49"/>
  <c r="N215" i="49"/>
  <c r="L215" i="49"/>
  <c r="J215" i="49"/>
  <c r="H215" i="49"/>
  <c r="F215" i="49"/>
  <c r="D215" i="49"/>
  <c r="AB214" i="49"/>
  <c r="Z214" i="49"/>
  <c r="X214" i="49"/>
  <c r="V214" i="49"/>
  <c r="T214" i="49"/>
  <c r="R214" i="49"/>
  <c r="P214" i="49"/>
  <c r="N214" i="49"/>
  <c r="L214" i="49"/>
  <c r="J214" i="49"/>
  <c r="H214" i="49"/>
  <c r="F214" i="49"/>
  <c r="D214" i="49"/>
  <c r="AB213" i="49"/>
  <c r="Z213" i="49"/>
  <c r="X213" i="49"/>
  <c r="V213" i="49"/>
  <c r="T213" i="49"/>
  <c r="R213" i="49"/>
  <c r="P213" i="49"/>
  <c r="N213" i="49"/>
  <c r="L213" i="49"/>
  <c r="J213" i="49"/>
  <c r="H213" i="49"/>
  <c r="F213" i="49"/>
  <c r="D213" i="49"/>
  <c r="AB212" i="49"/>
  <c r="Z212" i="49"/>
  <c r="X212" i="49"/>
  <c r="V212" i="49"/>
  <c r="T212" i="49"/>
  <c r="R212" i="49"/>
  <c r="P212" i="49"/>
  <c r="N212" i="49"/>
  <c r="L212" i="49"/>
  <c r="J212" i="49"/>
  <c r="H212" i="49"/>
  <c r="F212" i="49"/>
  <c r="D212" i="49"/>
  <c r="AB211" i="49"/>
  <c r="Z211" i="49"/>
  <c r="X211" i="49"/>
  <c r="V211" i="49"/>
  <c r="T211" i="49"/>
  <c r="R211" i="49"/>
  <c r="P211" i="49"/>
  <c r="N211" i="49"/>
  <c r="L211" i="49"/>
  <c r="J211" i="49"/>
  <c r="H211" i="49"/>
  <c r="F211" i="49"/>
  <c r="D211" i="49"/>
  <c r="AB210" i="49"/>
  <c r="Z210" i="49"/>
  <c r="X210" i="49"/>
  <c r="V210" i="49"/>
  <c r="T210" i="49"/>
  <c r="R210" i="49"/>
  <c r="P210" i="49"/>
  <c r="N210" i="49"/>
  <c r="L210" i="49"/>
  <c r="J210" i="49"/>
  <c r="H210" i="49"/>
  <c r="F210" i="49"/>
  <c r="D210" i="49"/>
  <c r="AB209" i="49"/>
  <c r="Z209" i="49"/>
  <c r="X209" i="49"/>
  <c r="V209" i="49"/>
  <c r="T209" i="49"/>
  <c r="R209" i="49"/>
  <c r="P209" i="49"/>
  <c r="N209" i="49"/>
  <c r="L209" i="49"/>
  <c r="J209" i="49"/>
  <c r="H209" i="49"/>
  <c r="F209" i="49"/>
  <c r="D209" i="49"/>
  <c r="AB208" i="49"/>
  <c r="Z208" i="49"/>
  <c r="X208" i="49"/>
  <c r="V208" i="49"/>
  <c r="T208" i="49"/>
  <c r="R208" i="49"/>
  <c r="P208" i="49"/>
  <c r="N208" i="49"/>
  <c r="L208" i="49"/>
  <c r="J208" i="49"/>
  <c r="H208" i="49"/>
  <c r="F208" i="49"/>
  <c r="D208" i="49"/>
  <c r="AB207" i="49"/>
  <c r="Z207" i="49"/>
  <c r="X207" i="49"/>
  <c r="V207" i="49"/>
  <c r="T207" i="49"/>
  <c r="R207" i="49"/>
  <c r="P207" i="49"/>
  <c r="N207" i="49"/>
  <c r="L207" i="49"/>
  <c r="J207" i="49"/>
  <c r="H207" i="49"/>
  <c r="F207" i="49"/>
  <c r="D207" i="49"/>
  <c r="AB206" i="49"/>
  <c r="Z206" i="49"/>
  <c r="X206" i="49"/>
  <c r="V206" i="49"/>
  <c r="T206" i="49"/>
  <c r="R206" i="49"/>
  <c r="P206" i="49"/>
  <c r="N206" i="49"/>
  <c r="L206" i="49"/>
  <c r="J206" i="49"/>
  <c r="H206" i="49"/>
  <c r="F206" i="49"/>
  <c r="D206" i="49"/>
  <c r="AB205" i="49"/>
  <c r="Z205" i="49"/>
  <c r="X205" i="49"/>
  <c r="V205" i="49"/>
  <c r="T205" i="49"/>
  <c r="R205" i="49"/>
  <c r="P205" i="49"/>
  <c r="N205" i="49"/>
  <c r="L205" i="49"/>
  <c r="J205" i="49"/>
  <c r="H205" i="49"/>
  <c r="F205" i="49"/>
  <c r="D205" i="49"/>
  <c r="AB204" i="49"/>
  <c r="Z204" i="49"/>
  <c r="X204" i="49"/>
  <c r="V204" i="49"/>
  <c r="T204" i="49"/>
  <c r="R204" i="49"/>
  <c r="P204" i="49"/>
  <c r="N204" i="49"/>
  <c r="L204" i="49"/>
  <c r="J204" i="49"/>
  <c r="H204" i="49"/>
  <c r="F204" i="49"/>
  <c r="D204" i="49"/>
  <c r="AB203" i="49"/>
  <c r="Z203" i="49"/>
  <c r="X203" i="49"/>
  <c r="V203" i="49"/>
  <c r="T203" i="49"/>
  <c r="R203" i="49"/>
  <c r="P203" i="49"/>
  <c r="N203" i="49"/>
  <c r="L203" i="49"/>
  <c r="J203" i="49"/>
  <c r="H203" i="49"/>
  <c r="F203" i="49"/>
  <c r="D203" i="49"/>
  <c r="AB202" i="49"/>
  <c r="Z202" i="49"/>
  <c r="X202" i="49"/>
  <c r="V202" i="49"/>
  <c r="T202" i="49"/>
  <c r="R202" i="49"/>
  <c r="P202" i="49"/>
  <c r="N202" i="49"/>
  <c r="L202" i="49"/>
  <c r="J202" i="49"/>
  <c r="H202" i="49"/>
  <c r="F202" i="49"/>
  <c r="D202" i="49"/>
  <c r="AB201" i="49"/>
  <c r="Z201" i="49"/>
  <c r="X201" i="49"/>
  <c r="V201" i="49"/>
  <c r="T201" i="49"/>
  <c r="R201" i="49"/>
  <c r="P201" i="49"/>
  <c r="N201" i="49"/>
  <c r="L201" i="49"/>
  <c r="J201" i="49"/>
  <c r="H201" i="49"/>
  <c r="F201" i="49"/>
  <c r="D201" i="49"/>
  <c r="AB200" i="49"/>
  <c r="Z200" i="49"/>
  <c r="X200" i="49"/>
  <c r="V200" i="49"/>
  <c r="T200" i="49"/>
  <c r="R200" i="49"/>
  <c r="P200" i="49"/>
  <c r="N200" i="49"/>
  <c r="L200" i="49"/>
  <c r="J200" i="49"/>
  <c r="H200" i="49"/>
  <c r="F200" i="49"/>
  <c r="D200" i="49"/>
  <c r="AB199" i="49"/>
  <c r="Z199" i="49"/>
  <c r="X199" i="49"/>
  <c r="V199" i="49"/>
  <c r="T199" i="49"/>
  <c r="R199" i="49"/>
  <c r="P199" i="49"/>
  <c r="N199" i="49"/>
  <c r="L199" i="49"/>
  <c r="J199" i="49"/>
  <c r="H199" i="49"/>
  <c r="F199" i="49"/>
  <c r="D199" i="49"/>
  <c r="AB198" i="49"/>
  <c r="Z198" i="49"/>
  <c r="X198" i="49"/>
  <c r="V198" i="49"/>
  <c r="T198" i="49"/>
  <c r="R198" i="49"/>
  <c r="P198" i="49"/>
  <c r="N198" i="49"/>
  <c r="L198" i="49"/>
  <c r="J198" i="49"/>
  <c r="H198" i="49"/>
  <c r="F198" i="49"/>
  <c r="D198" i="49"/>
  <c r="AB197" i="49"/>
  <c r="Z197" i="49"/>
  <c r="X197" i="49"/>
  <c r="V197" i="49"/>
  <c r="T197" i="49"/>
  <c r="R197" i="49"/>
  <c r="P197" i="49"/>
  <c r="N197" i="49"/>
  <c r="L197" i="49"/>
  <c r="J197" i="49"/>
  <c r="H197" i="49"/>
  <c r="F197" i="49"/>
  <c r="D197" i="49"/>
  <c r="AB196" i="49"/>
  <c r="Z196" i="49"/>
  <c r="X196" i="49"/>
  <c r="V196" i="49"/>
  <c r="T196" i="49"/>
  <c r="R196" i="49"/>
  <c r="P196" i="49"/>
  <c r="N196" i="49"/>
  <c r="L196" i="49"/>
  <c r="J196" i="49"/>
  <c r="H196" i="49"/>
  <c r="F196" i="49"/>
  <c r="D196" i="49"/>
  <c r="AB195" i="49"/>
  <c r="Z195" i="49"/>
  <c r="X195" i="49"/>
  <c r="V195" i="49"/>
  <c r="T195" i="49"/>
  <c r="R195" i="49"/>
  <c r="P195" i="49"/>
  <c r="N195" i="49"/>
  <c r="L195" i="49"/>
  <c r="J195" i="49"/>
  <c r="H195" i="49"/>
  <c r="F195" i="49"/>
  <c r="D195" i="49"/>
  <c r="AB194" i="49"/>
  <c r="Z194" i="49"/>
  <c r="X194" i="49"/>
  <c r="V194" i="49"/>
  <c r="T194" i="49"/>
  <c r="R194" i="49"/>
  <c r="P194" i="49"/>
  <c r="N194" i="49"/>
  <c r="L194" i="49"/>
  <c r="J194" i="49"/>
  <c r="H194" i="49"/>
  <c r="F194" i="49"/>
  <c r="D194" i="49"/>
  <c r="AB193" i="49"/>
  <c r="Z193" i="49"/>
  <c r="X193" i="49"/>
  <c r="V193" i="49"/>
  <c r="T193" i="49"/>
  <c r="R193" i="49"/>
  <c r="P193" i="49"/>
  <c r="N193" i="49"/>
  <c r="L193" i="49"/>
  <c r="J193" i="49"/>
  <c r="H193" i="49"/>
  <c r="F193" i="49"/>
  <c r="D193" i="49"/>
  <c r="AB192" i="49"/>
  <c r="Z192" i="49"/>
  <c r="X192" i="49"/>
  <c r="V192" i="49"/>
  <c r="T192" i="49"/>
  <c r="R192" i="49"/>
  <c r="P192" i="49"/>
  <c r="N192" i="49"/>
  <c r="L192" i="49"/>
  <c r="J192" i="49"/>
  <c r="H192" i="49"/>
  <c r="F192" i="49"/>
  <c r="D192" i="49"/>
  <c r="AB191" i="49"/>
  <c r="Z191" i="49"/>
  <c r="X191" i="49"/>
  <c r="V191" i="49"/>
  <c r="T191" i="49"/>
  <c r="R191" i="49"/>
  <c r="P191" i="49"/>
  <c r="N191" i="49"/>
  <c r="L191" i="49"/>
  <c r="J191" i="49"/>
  <c r="H191" i="49"/>
  <c r="F191" i="49"/>
  <c r="D191" i="49"/>
  <c r="AB190" i="49"/>
  <c r="Z190" i="49"/>
  <c r="X190" i="49"/>
  <c r="V190" i="49"/>
  <c r="T190" i="49"/>
  <c r="R190" i="49"/>
  <c r="P190" i="49"/>
  <c r="N190" i="49"/>
  <c r="L190" i="49"/>
  <c r="J190" i="49"/>
  <c r="H190" i="49"/>
  <c r="F190" i="49"/>
  <c r="D190" i="49"/>
  <c r="AB189" i="49"/>
  <c r="Z189" i="49"/>
  <c r="X189" i="49"/>
  <c r="V189" i="49"/>
  <c r="T189" i="49"/>
  <c r="R189" i="49"/>
  <c r="P189" i="49"/>
  <c r="N189" i="49"/>
  <c r="L189" i="49"/>
  <c r="J189" i="49"/>
  <c r="H189" i="49"/>
  <c r="F189" i="49"/>
  <c r="D189" i="49"/>
  <c r="AB188" i="49"/>
  <c r="Z188" i="49"/>
  <c r="X188" i="49"/>
  <c r="V188" i="49"/>
  <c r="T188" i="49"/>
  <c r="R188" i="49"/>
  <c r="P188" i="49"/>
  <c r="N188" i="49"/>
  <c r="L188" i="49"/>
  <c r="J188" i="49"/>
  <c r="H188" i="49"/>
  <c r="F188" i="49"/>
  <c r="D188" i="49"/>
  <c r="AB187" i="49"/>
  <c r="Z187" i="49"/>
  <c r="X187" i="49"/>
  <c r="V187" i="49"/>
  <c r="T187" i="49"/>
  <c r="R187" i="49"/>
  <c r="P187" i="49"/>
  <c r="N187" i="49"/>
  <c r="L187" i="49"/>
  <c r="J187" i="49"/>
  <c r="H187" i="49"/>
  <c r="F187" i="49"/>
  <c r="D187" i="49"/>
  <c r="AB186" i="49"/>
  <c r="Z186" i="49"/>
  <c r="X186" i="49"/>
  <c r="V186" i="49"/>
  <c r="T186" i="49"/>
  <c r="R186" i="49"/>
  <c r="P186" i="49"/>
  <c r="N186" i="49"/>
  <c r="L186" i="49"/>
  <c r="J186" i="49"/>
  <c r="H186" i="49"/>
  <c r="F186" i="49"/>
  <c r="D186" i="49"/>
  <c r="AB185" i="49"/>
  <c r="Z185" i="49"/>
  <c r="X185" i="49"/>
  <c r="V185" i="49"/>
  <c r="T185" i="49"/>
  <c r="R185" i="49"/>
  <c r="P185" i="49"/>
  <c r="N185" i="49"/>
  <c r="L185" i="49"/>
  <c r="J185" i="49"/>
  <c r="H185" i="49"/>
  <c r="F185" i="49"/>
  <c r="D185" i="49"/>
  <c r="AB184" i="49"/>
  <c r="Z184" i="49"/>
  <c r="X184" i="49"/>
  <c r="V184" i="49"/>
  <c r="T184" i="49"/>
  <c r="R184" i="49"/>
  <c r="P184" i="49"/>
  <c r="N184" i="49"/>
  <c r="L184" i="49"/>
  <c r="J184" i="49"/>
  <c r="H184" i="49"/>
  <c r="F184" i="49"/>
  <c r="D184" i="49"/>
  <c r="AB183" i="49"/>
  <c r="Z183" i="49"/>
  <c r="X183" i="49"/>
  <c r="V183" i="49"/>
  <c r="T183" i="49"/>
  <c r="R183" i="49"/>
  <c r="P183" i="49"/>
  <c r="N183" i="49"/>
  <c r="L183" i="49"/>
  <c r="J183" i="49"/>
  <c r="H183" i="49"/>
  <c r="F183" i="49"/>
  <c r="D183" i="49"/>
  <c r="AB182" i="49"/>
  <c r="Z182" i="49"/>
  <c r="X182" i="49"/>
  <c r="V182" i="49"/>
  <c r="T182" i="49"/>
  <c r="R182" i="49"/>
  <c r="P182" i="49"/>
  <c r="N182" i="49"/>
  <c r="L182" i="49"/>
  <c r="J182" i="49"/>
  <c r="H182" i="49"/>
  <c r="F182" i="49"/>
  <c r="D182" i="49"/>
  <c r="AB181" i="49"/>
  <c r="Z181" i="49"/>
  <c r="X181" i="49"/>
  <c r="V181" i="49"/>
  <c r="T181" i="49"/>
  <c r="R181" i="49"/>
  <c r="P181" i="49"/>
  <c r="N181" i="49"/>
  <c r="L181" i="49"/>
  <c r="J181" i="49"/>
  <c r="H181" i="49"/>
  <c r="F181" i="49"/>
  <c r="D181" i="49"/>
  <c r="AB180" i="49"/>
  <c r="Z180" i="49"/>
  <c r="X180" i="49"/>
  <c r="V180" i="49"/>
  <c r="T180" i="49"/>
  <c r="R180" i="49"/>
  <c r="P180" i="49"/>
  <c r="N180" i="49"/>
  <c r="L180" i="49"/>
  <c r="J180" i="49"/>
  <c r="H180" i="49"/>
  <c r="F180" i="49"/>
  <c r="D180" i="49"/>
  <c r="AB179" i="49"/>
  <c r="Z179" i="49"/>
  <c r="X179" i="49"/>
  <c r="V179" i="49"/>
  <c r="T179" i="49"/>
  <c r="R179" i="49"/>
  <c r="P179" i="49"/>
  <c r="N179" i="49"/>
  <c r="L179" i="49"/>
  <c r="J179" i="49"/>
  <c r="H179" i="49"/>
  <c r="F179" i="49"/>
  <c r="D179" i="49"/>
  <c r="AB178" i="49"/>
  <c r="Z178" i="49"/>
  <c r="X178" i="49"/>
  <c r="V178" i="49"/>
  <c r="T178" i="49"/>
  <c r="R178" i="49"/>
  <c r="P178" i="49"/>
  <c r="N178" i="49"/>
  <c r="L178" i="49"/>
  <c r="J178" i="49"/>
  <c r="H178" i="49"/>
  <c r="F178" i="49"/>
  <c r="D178" i="49"/>
  <c r="AB177" i="49"/>
  <c r="Z177" i="49"/>
  <c r="X177" i="49"/>
  <c r="V177" i="49"/>
  <c r="T177" i="49"/>
  <c r="R177" i="49"/>
  <c r="P177" i="49"/>
  <c r="N177" i="49"/>
  <c r="L177" i="49"/>
  <c r="J177" i="49"/>
  <c r="H177" i="49"/>
  <c r="F177" i="49"/>
  <c r="D177" i="49"/>
  <c r="AB176" i="49"/>
  <c r="Z176" i="49"/>
  <c r="X176" i="49"/>
  <c r="V176" i="49"/>
  <c r="T176" i="49"/>
  <c r="R176" i="49"/>
  <c r="P176" i="49"/>
  <c r="N176" i="49"/>
  <c r="L176" i="49"/>
  <c r="J176" i="49"/>
  <c r="H176" i="49"/>
  <c r="F176" i="49"/>
  <c r="D176" i="49"/>
  <c r="AB175" i="49"/>
  <c r="Z175" i="49"/>
  <c r="X175" i="49"/>
  <c r="V175" i="49"/>
  <c r="T175" i="49"/>
  <c r="R175" i="49"/>
  <c r="P175" i="49"/>
  <c r="N175" i="49"/>
  <c r="L175" i="49"/>
  <c r="J175" i="49"/>
  <c r="H175" i="49"/>
  <c r="F175" i="49"/>
  <c r="D175" i="49"/>
  <c r="AB174" i="49"/>
  <c r="Z174" i="49"/>
  <c r="X174" i="49"/>
  <c r="V174" i="49"/>
  <c r="T174" i="49"/>
  <c r="R174" i="49"/>
  <c r="P174" i="49"/>
  <c r="N174" i="49"/>
  <c r="L174" i="49"/>
  <c r="J174" i="49"/>
  <c r="H174" i="49"/>
  <c r="F174" i="49"/>
  <c r="D174" i="49"/>
  <c r="AB173" i="49"/>
  <c r="Z173" i="49"/>
  <c r="X173" i="49"/>
  <c r="V173" i="49"/>
  <c r="T173" i="49"/>
  <c r="R173" i="49"/>
  <c r="P173" i="49"/>
  <c r="N173" i="49"/>
  <c r="L173" i="49"/>
  <c r="J173" i="49"/>
  <c r="H173" i="49"/>
  <c r="F173" i="49"/>
  <c r="D173" i="49"/>
  <c r="AB172" i="49"/>
  <c r="Z172" i="49"/>
  <c r="X172" i="49"/>
  <c r="V172" i="49"/>
  <c r="T172" i="49"/>
  <c r="R172" i="49"/>
  <c r="P172" i="49"/>
  <c r="N172" i="49"/>
  <c r="L172" i="49"/>
  <c r="J172" i="49"/>
  <c r="H172" i="49"/>
  <c r="F172" i="49"/>
  <c r="D172" i="49"/>
  <c r="AB171" i="49"/>
  <c r="Z171" i="49"/>
  <c r="X171" i="49"/>
  <c r="V171" i="49"/>
  <c r="T171" i="49"/>
  <c r="R171" i="49"/>
  <c r="P171" i="49"/>
  <c r="N171" i="49"/>
  <c r="L171" i="49"/>
  <c r="J171" i="49"/>
  <c r="H171" i="49"/>
  <c r="F171" i="49"/>
  <c r="D171" i="49"/>
  <c r="AB170" i="49"/>
  <c r="Z170" i="49"/>
  <c r="X170" i="49"/>
  <c r="V170" i="49"/>
  <c r="T170" i="49"/>
  <c r="R170" i="49"/>
  <c r="P170" i="49"/>
  <c r="N170" i="49"/>
  <c r="L170" i="49"/>
  <c r="J170" i="49"/>
  <c r="H170" i="49"/>
  <c r="F170" i="49"/>
  <c r="D170" i="49"/>
  <c r="AB169" i="49"/>
  <c r="Z169" i="49"/>
  <c r="X169" i="49"/>
  <c r="V169" i="49"/>
  <c r="T169" i="49"/>
  <c r="R169" i="49"/>
  <c r="P169" i="49"/>
  <c r="N169" i="49"/>
  <c r="L169" i="49"/>
  <c r="J169" i="49"/>
  <c r="H169" i="49"/>
  <c r="F169" i="49"/>
  <c r="D169" i="49"/>
  <c r="AB168" i="49"/>
  <c r="Z168" i="49"/>
  <c r="X168" i="49"/>
  <c r="V168" i="49"/>
  <c r="T168" i="49"/>
  <c r="R168" i="49"/>
  <c r="P168" i="49"/>
  <c r="N168" i="49"/>
  <c r="L168" i="49"/>
  <c r="J168" i="49"/>
  <c r="H168" i="49"/>
  <c r="F168" i="49"/>
  <c r="D168" i="49"/>
  <c r="AB167" i="49"/>
  <c r="Z167" i="49"/>
  <c r="X167" i="49"/>
  <c r="V167" i="49"/>
  <c r="T167" i="49"/>
  <c r="R167" i="49"/>
  <c r="P167" i="49"/>
  <c r="N167" i="49"/>
  <c r="L167" i="49"/>
  <c r="J167" i="49"/>
  <c r="H167" i="49"/>
  <c r="F167" i="49"/>
  <c r="D167" i="49"/>
  <c r="AB166" i="49"/>
  <c r="Z166" i="49"/>
  <c r="X166" i="49"/>
  <c r="V166" i="49"/>
  <c r="T166" i="49"/>
  <c r="R166" i="49"/>
  <c r="P166" i="49"/>
  <c r="N166" i="49"/>
  <c r="L166" i="49"/>
  <c r="J166" i="49"/>
  <c r="H166" i="49"/>
  <c r="F166" i="49"/>
  <c r="D166" i="49"/>
  <c r="AB165" i="49"/>
  <c r="Z165" i="49"/>
  <c r="X165" i="49"/>
  <c r="V165" i="49"/>
  <c r="T165" i="49"/>
  <c r="R165" i="49"/>
  <c r="P165" i="49"/>
  <c r="N165" i="49"/>
  <c r="L165" i="49"/>
  <c r="J165" i="49"/>
  <c r="H165" i="49"/>
  <c r="F165" i="49"/>
  <c r="D165" i="49"/>
  <c r="AB164" i="49"/>
  <c r="Z164" i="49"/>
  <c r="X164" i="49"/>
  <c r="V164" i="49"/>
  <c r="T164" i="49"/>
  <c r="R164" i="49"/>
  <c r="P164" i="49"/>
  <c r="N164" i="49"/>
  <c r="L164" i="49"/>
  <c r="J164" i="49"/>
  <c r="H164" i="49"/>
  <c r="F164" i="49"/>
  <c r="D164" i="49"/>
  <c r="AB163" i="49"/>
  <c r="Z163" i="49"/>
  <c r="X163" i="49"/>
  <c r="V163" i="49"/>
  <c r="T163" i="49"/>
  <c r="R163" i="49"/>
  <c r="P163" i="49"/>
  <c r="N163" i="49"/>
  <c r="L163" i="49"/>
  <c r="J163" i="49"/>
  <c r="H163" i="49"/>
  <c r="F163" i="49"/>
  <c r="D163" i="49"/>
  <c r="AB162" i="49"/>
  <c r="Z162" i="49"/>
  <c r="X162" i="49"/>
  <c r="V162" i="49"/>
  <c r="T162" i="49"/>
  <c r="R162" i="49"/>
  <c r="P162" i="49"/>
  <c r="N162" i="49"/>
  <c r="L162" i="49"/>
  <c r="J162" i="49"/>
  <c r="H162" i="49"/>
  <c r="F162" i="49"/>
  <c r="D162" i="49"/>
  <c r="AB161" i="49"/>
  <c r="Z161" i="49"/>
  <c r="X161" i="49"/>
  <c r="V161" i="49"/>
  <c r="T161" i="49"/>
  <c r="R161" i="49"/>
  <c r="P161" i="49"/>
  <c r="N161" i="49"/>
  <c r="L161" i="49"/>
  <c r="J161" i="49"/>
  <c r="H161" i="49"/>
  <c r="F161" i="49"/>
  <c r="D161" i="49"/>
  <c r="AB160" i="49"/>
  <c r="Z160" i="49"/>
  <c r="X160" i="49"/>
  <c r="V160" i="49"/>
  <c r="T160" i="49"/>
  <c r="R160" i="49"/>
  <c r="P160" i="49"/>
  <c r="N160" i="49"/>
  <c r="L160" i="49"/>
  <c r="J160" i="49"/>
  <c r="H160" i="49"/>
  <c r="F160" i="49"/>
  <c r="D160" i="49"/>
  <c r="AB159" i="49"/>
  <c r="Z159" i="49"/>
  <c r="X159" i="49"/>
  <c r="V159" i="49"/>
  <c r="T159" i="49"/>
  <c r="R159" i="49"/>
  <c r="P159" i="49"/>
  <c r="N159" i="49"/>
  <c r="L159" i="49"/>
  <c r="J159" i="49"/>
  <c r="H159" i="49"/>
  <c r="F159" i="49"/>
  <c r="D159" i="49"/>
  <c r="AB158" i="49"/>
  <c r="Z158" i="49"/>
  <c r="X158" i="49"/>
  <c r="V158" i="49"/>
  <c r="T158" i="49"/>
  <c r="R158" i="49"/>
  <c r="P158" i="49"/>
  <c r="N158" i="49"/>
  <c r="L158" i="49"/>
  <c r="J158" i="49"/>
  <c r="H158" i="49"/>
  <c r="F158" i="49"/>
  <c r="D158" i="49"/>
  <c r="AB157" i="49"/>
  <c r="Z157" i="49"/>
  <c r="X157" i="49"/>
  <c r="V157" i="49"/>
  <c r="T157" i="49"/>
  <c r="R157" i="49"/>
  <c r="P157" i="49"/>
  <c r="N157" i="49"/>
  <c r="L157" i="49"/>
  <c r="J157" i="49"/>
  <c r="H157" i="49"/>
  <c r="F157" i="49"/>
  <c r="D157" i="49"/>
  <c r="AB156" i="49"/>
  <c r="Z156" i="49"/>
  <c r="X156" i="49"/>
  <c r="V156" i="49"/>
  <c r="T156" i="49"/>
  <c r="R156" i="49"/>
  <c r="P156" i="49"/>
  <c r="N156" i="49"/>
  <c r="L156" i="49"/>
  <c r="J156" i="49"/>
  <c r="H156" i="49"/>
  <c r="F156" i="49"/>
  <c r="D156" i="49"/>
  <c r="AB155" i="49"/>
  <c r="Z155" i="49"/>
  <c r="X155" i="49"/>
  <c r="V155" i="49"/>
  <c r="T155" i="49"/>
  <c r="R155" i="49"/>
  <c r="P155" i="49"/>
  <c r="N155" i="49"/>
  <c r="L155" i="49"/>
  <c r="J155" i="49"/>
  <c r="H155" i="49"/>
  <c r="F155" i="49"/>
  <c r="D155" i="49"/>
  <c r="AB154" i="49"/>
  <c r="Z154" i="49"/>
  <c r="X154" i="49"/>
  <c r="V154" i="49"/>
  <c r="T154" i="49"/>
  <c r="R154" i="49"/>
  <c r="P154" i="49"/>
  <c r="N154" i="49"/>
  <c r="L154" i="49"/>
  <c r="J154" i="49"/>
  <c r="H154" i="49"/>
  <c r="F154" i="49"/>
  <c r="D154" i="49"/>
  <c r="AB153" i="49"/>
  <c r="Z153" i="49"/>
  <c r="X153" i="49"/>
  <c r="V153" i="49"/>
  <c r="T153" i="49"/>
  <c r="R153" i="49"/>
  <c r="P153" i="49"/>
  <c r="N153" i="49"/>
  <c r="L153" i="49"/>
  <c r="J153" i="49"/>
  <c r="H153" i="49"/>
  <c r="F153" i="49"/>
  <c r="D153" i="49"/>
  <c r="AB152" i="49"/>
  <c r="Z152" i="49"/>
  <c r="X152" i="49"/>
  <c r="V152" i="49"/>
  <c r="T152" i="49"/>
  <c r="R152" i="49"/>
  <c r="P152" i="49"/>
  <c r="N152" i="49"/>
  <c r="L152" i="49"/>
  <c r="J152" i="49"/>
  <c r="H152" i="49"/>
  <c r="F152" i="49"/>
  <c r="D152" i="49"/>
  <c r="AB151" i="49"/>
  <c r="Z151" i="49"/>
  <c r="X151" i="49"/>
  <c r="V151" i="49"/>
  <c r="T151" i="49"/>
  <c r="R151" i="49"/>
  <c r="P151" i="49"/>
  <c r="N151" i="49"/>
  <c r="L151" i="49"/>
  <c r="J151" i="49"/>
  <c r="H151" i="49"/>
  <c r="F151" i="49"/>
  <c r="D151" i="49"/>
  <c r="AB150" i="49"/>
  <c r="Z150" i="49"/>
  <c r="X150" i="49"/>
  <c r="V150" i="49"/>
  <c r="T150" i="49"/>
  <c r="R150" i="49"/>
  <c r="P150" i="49"/>
  <c r="N150" i="49"/>
  <c r="L150" i="49"/>
  <c r="J150" i="49"/>
  <c r="H150" i="49"/>
  <c r="F150" i="49"/>
  <c r="D150" i="49"/>
  <c r="AB149" i="49"/>
  <c r="Z149" i="49"/>
  <c r="X149" i="49"/>
  <c r="V149" i="49"/>
  <c r="T149" i="49"/>
  <c r="R149" i="49"/>
  <c r="P149" i="49"/>
  <c r="N149" i="49"/>
  <c r="L149" i="49"/>
  <c r="J149" i="49"/>
  <c r="H149" i="49"/>
  <c r="F149" i="49"/>
  <c r="D149" i="49"/>
  <c r="AB148" i="49"/>
  <c r="Z148" i="49"/>
  <c r="X148" i="49"/>
  <c r="V148" i="49"/>
  <c r="T148" i="49"/>
  <c r="R148" i="49"/>
  <c r="P148" i="49"/>
  <c r="N148" i="49"/>
  <c r="L148" i="49"/>
  <c r="J148" i="49"/>
  <c r="H148" i="49"/>
  <c r="F148" i="49"/>
  <c r="D148" i="49"/>
  <c r="AB147" i="49"/>
  <c r="Z147" i="49"/>
  <c r="X147" i="49"/>
  <c r="V147" i="49"/>
  <c r="T147" i="49"/>
  <c r="R147" i="49"/>
  <c r="P147" i="49"/>
  <c r="N147" i="49"/>
  <c r="L147" i="49"/>
  <c r="J147" i="49"/>
  <c r="H147" i="49"/>
  <c r="F147" i="49"/>
  <c r="D147" i="49"/>
  <c r="AB146" i="49"/>
  <c r="Z146" i="49"/>
  <c r="X146" i="49"/>
  <c r="V146" i="49"/>
  <c r="T146" i="49"/>
  <c r="R146" i="49"/>
  <c r="P146" i="49"/>
  <c r="N146" i="49"/>
  <c r="L146" i="49"/>
  <c r="J146" i="49"/>
  <c r="H146" i="49"/>
  <c r="F146" i="49"/>
  <c r="D146" i="49"/>
  <c r="AB145" i="49"/>
  <c r="Z145" i="49"/>
  <c r="X145" i="49"/>
  <c r="V145" i="49"/>
  <c r="T145" i="49"/>
  <c r="R145" i="49"/>
  <c r="P145" i="49"/>
  <c r="N145" i="49"/>
  <c r="L145" i="49"/>
  <c r="J145" i="49"/>
  <c r="H145" i="49"/>
  <c r="F145" i="49"/>
  <c r="D145" i="49"/>
  <c r="AB144" i="49"/>
  <c r="Z144" i="49"/>
  <c r="X144" i="49"/>
  <c r="V144" i="49"/>
  <c r="T144" i="49"/>
  <c r="R144" i="49"/>
  <c r="P144" i="49"/>
  <c r="N144" i="49"/>
  <c r="L144" i="49"/>
  <c r="J144" i="49"/>
  <c r="H144" i="49"/>
  <c r="F144" i="49"/>
  <c r="D144" i="49"/>
  <c r="AB143" i="49"/>
  <c r="Z143" i="49"/>
  <c r="X143" i="49"/>
  <c r="V143" i="49"/>
  <c r="T143" i="49"/>
  <c r="R143" i="49"/>
  <c r="P143" i="49"/>
  <c r="N143" i="49"/>
  <c r="L143" i="49"/>
  <c r="J143" i="49"/>
  <c r="H143" i="49"/>
  <c r="F143" i="49"/>
  <c r="D143" i="49"/>
  <c r="AB142" i="49"/>
  <c r="Z142" i="49"/>
  <c r="X142" i="49"/>
  <c r="V142" i="49"/>
  <c r="T142" i="49"/>
  <c r="R142" i="49"/>
  <c r="P142" i="49"/>
  <c r="N142" i="49"/>
  <c r="L142" i="49"/>
  <c r="J142" i="49"/>
  <c r="H142" i="49"/>
  <c r="F142" i="49"/>
  <c r="D142" i="49"/>
  <c r="AB141" i="49"/>
  <c r="Z141" i="49"/>
  <c r="X141" i="49"/>
  <c r="V141" i="49"/>
  <c r="T141" i="49"/>
  <c r="R141" i="49"/>
  <c r="P141" i="49"/>
  <c r="N141" i="49"/>
  <c r="L141" i="49"/>
  <c r="J141" i="49"/>
  <c r="H141" i="49"/>
  <c r="F141" i="49"/>
  <c r="D141" i="49"/>
  <c r="AB140" i="49"/>
  <c r="Z140" i="49"/>
  <c r="X140" i="49"/>
  <c r="V140" i="49"/>
  <c r="T140" i="49"/>
  <c r="R140" i="49"/>
  <c r="P140" i="49"/>
  <c r="N140" i="49"/>
  <c r="L140" i="49"/>
  <c r="J140" i="49"/>
  <c r="H140" i="49"/>
  <c r="F140" i="49"/>
  <c r="D140" i="49"/>
  <c r="AB139" i="49"/>
  <c r="Z139" i="49"/>
  <c r="X139" i="49"/>
  <c r="V139" i="49"/>
  <c r="T139" i="49"/>
  <c r="R139" i="49"/>
  <c r="P139" i="49"/>
  <c r="N139" i="49"/>
  <c r="L139" i="49"/>
  <c r="J139" i="49"/>
  <c r="H139" i="49"/>
  <c r="F139" i="49"/>
  <c r="D139" i="49"/>
  <c r="AB138" i="49"/>
  <c r="Z138" i="49"/>
  <c r="X138" i="49"/>
  <c r="V138" i="49"/>
  <c r="T138" i="49"/>
  <c r="R138" i="49"/>
  <c r="P138" i="49"/>
  <c r="N138" i="49"/>
  <c r="L138" i="49"/>
  <c r="J138" i="49"/>
  <c r="H138" i="49"/>
  <c r="F138" i="49"/>
  <c r="D138" i="49"/>
  <c r="AB137" i="49"/>
  <c r="Z137" i="49"/>
  <c r="X137" i="49"/>
  <c r="V137" i="49"/>
  <c r="T137" i="49"/>
  <c r="R137" i="49"/>
  <c r="P137" i="49"/>
  <c r="N137" i="49"/>
  <c r="L137" i="49"/>
  <c r="J137" i="49"/>
  <c r="H137" i="49"/>
  <c r="F137" i="49"/>
  <c r="D137" i="49"/>
  <c r="AB136" i="49"/>
  <c r="Z136" i="49"/>
  <c r="X136" i="49"/>
  <c r="V136" i="49"/>
  <c r="T136" i="49"/>
  <c r="R136" i="49"/>
  <c r="P136" i="49"/>
  <c r="N136" i="49"/>
  <c r="L136" i="49"/>
  <c r="J136" i="49"/>
  <c r="H136" i="49"/>
  <c r="F136" i="49"/>
  <c r="D136" i="49"/>
  <c r="AB135" i="49"/>
  <c r="Z135" i="49"/>
  <c r="X135" i="49"/>
  <c r="V135" i="49"/>
  <c r="T135" i="49"/>
  <c r="R135" i="49"/>
  <c r="P135" i="49"/>
  <c r="N135" i="49"/>
  <c r="L135" i="49"/>
  <c r="J135" i="49"/>
  <c r="H135" i="49"/>
  <c r="F135" i="49"/>
  <c r="D135" i="49"/>
  <c r="AB134" i="49"/>
  <c r="Z134" i="49"/>
  <c r="X134" i="49"/>
  <c r="V134" i="49"/>
  <c r="T134" i="49"/>
  <c r="R134" i="49"/>
  <c r="P134" i="49"/>
  <c r="N134" i="49"/>
  <c r="L134" i="49"/>
  <c r="J134" i="49"/>
  <c r="H134" i="49"/>
  <c r="F134" i="49"/>
  <c r="D134" i="49"/>
  <c r="AB133" i="49"/>
  <c r="Z133" i="49"/>
  <c r="X133" i="49"/>
  <c r="V133" i="49"/>
  <c r="T133" i="49"/>
  <c r="R133" i="49"/>
  <c r="P133" i="49"/>
  <c r="N133" i="49"/>
  <c r="L133" i="49"/>
  <c r="J133" i="49"/>
  <c r="H133" i="49"/>
  <c r="F133" i="49"/>
  <c r="D133" i="49"/>
  <c r="AB132" i="49"/>
  <c r="Z132" i="49"/>
  <c r="X132" i="49"/>
  <c r="V132" i="49"/>
  <c r="T132" i="49"/>
  <c r="R132" i="49"/>
  <c r="P132" i="49"/>
  <c r="N132" i="49"/>
  <c r="L132" i="49"/>
  <c r="J132" i="49"/>
  <c r="H132" i="49"/>
  <c r="F132" i="49"/>
  <c r="D132" i="49"/>
  <c r="AB131" i="49"/>
  <c r="Z131" i="49"/>
  <c r="X131" i="49"/>
  <c r="V131" i="49"/>
  <c r="T131" i="49"/>
  <c r="R131" i="49"/>
  <c r="P131" i="49"/>
  <c r="N131" i="49"/>
  <c r="L131" i="49"/>
  <c r="J131" i="49"/>
  <c r="H131" i="49"/>
  <c r="F131" i="49"/>
  <c r="D131" i="49"/>
  <c r="AB130" i="49"/>
  <c r="Z130" i="49"/>
  <c r="X130" i="49"/>
  <c r="V130" i="49"/>
  <c r="T130" i="49"/>
  <c r="R130" i="49"/>
  <c r="P130" i="49"/>
  <c r="N130" i="49"/>
  <c r="L130" i="49"/>
  <c r="J130" i="49"/>
  <c r="H130" i="49"/>
  <c r="F130" i="49"/>
  <c r="D130" i="49"/>
  <c r="AB129" i="49"/>
  <c r="Z129" i="49"/>
  <c r="X129" i="49"/>
  <c r="V129" i="49"/>
  <c r="T129" i="49"/>
  <c r="R129" i="49"/>
  <c r="P129" i="49"/>
  <c r="N129" i="49"/>
  <c r="L129" i="49"/>
  <c r="J129" i="49"/>
  <c r="H129" i="49"/>
  <c r="F129" i="49"/>
  <c r="D129" i="49"/>
  <c r="AB128" i="49"/>
  <c r="Z128" i="49"/>
  <c r="X128" i="49"/>
  <c r="V128" i="49"/>
  <c r="T128" i="49"/>
  <c r="R128" i="49"/>
  <c r="P128" i="49"/>
  <c r="N128" i="49"/>
  <c r="L128" i="49"/>
  <c r="J128" i="49"/>
  <c r="H128" i="49"/>
  <c r="F128" i="49"/>
  <c r="D128" i="49"/>
  <c r="AB127" i="49"/>
  <c r="Z127" i="49"/>
  <c r="X127" i="49"/>
  <c r="V127" i="49"/>
  <c r="T127" i="49"/>
  <c r="R127" i="49"/>
  <c r="P127" i="49"/>
  <c r="N127" i="49"/>
  <c r="L127" i="49"/>
  <c r="J127" i="49"/>
  <c r="H127" i="49"/>
  <c r="F127" i="49"/>
  <c r="D127" i="49"/>
  <c r="AB126" i="49"/>
  <c r="Z126" i="49"/>
  <c r="X126" i="49"/>
  <c r="V126" i="49"/>
  <c r="T126" i="49"/>
  <c r="R126" i="49"/>
  <c r="P126" i="49"/>
  <c r="N126" i="49"/>
  <c r="L126" i="49"/>
  <c r="J126" i="49"/>
  <c r="H126" i="49"/>
  <c r="F126" i="49"/>
  <c r="D126" i="49"/>
  <c r="AB125" i="49"/>
  <c r="Z125" i="49"/>
  <c r="X125" i="49"/>
  <c r="V125" i="49"/>
  <c r="T125" i="49"/>
  <c r="R125" i="49"/>
  <c r="P125" i="49"/>
  <c r="N125" i="49"/>
  <c r="L125" i="49"/>
  <c r="J125" i="49"/>
  <c r="H125" i="49"/>
  <c r="F125" i="49"/>
  <c r="D125" i="49"/>
  <c r="AB124" i="49"/>
  <c r="Z124" i="49"/>
  <c r="X124" i="49"/>
  <c r="V124" i="49"/>
  <c r="T124" i="49"/>
  <c r="R124" i="49"/>
  <c r="P124" i="49"/>
  <c r="N124" i="49"/>
  <c r="L124" i="49"/>
  <c r="J124" i="49"/>
  <c r="H124" i="49"/>
  <c r="F124" i="49"/>
  <c r="D124" i="49"/>
  <c r="AB123" i="49"/>
  <c r="Z123" i="49"/>
  <c r="X123" i="49"/>
  <c r="V123" i="49"/>
  <c r="T123" i="49"/>
  <c r="R123" i="49"/>
  <c r="P123" i="49"/>
  <c r="N123" i="49"/>
  <c r="L123" i="49"/>
  <c r="J123" i="49"/>
  <c r="H123" i="49"/>
  <c r="F123" i="49"/>
  <c r="D123" i="49"/>
  <c r="AB122" i="49"/>
  <c r="Z122" i="49"/>
  <c r="X122" i="49"/>
  <c r="V122" i="49"/>
  <c r="T122" i="49"/>
  <c r="R122" i="49"/>
  <c r="P122" i="49"/>
  <c r="N122" i="49"/>
  <c r="L122" i="49"/>
  <c r="J122" i="49"/>
  <c r="H122" i="49"/>
  <c r="F122" i="49"/>
  <c r="D122" i="49"/>
  <c r="AB121" i="49"/>
  <c r="Z121" i="49"/>
  <c r="X121" i="49"/>
  <c r="V121" i="49"/>
  <c r="T121" i="49"/>
  <c r="R121" i="49"/>
  <c r="P121" i="49"/>
  <c r="N121" i="49"/>
  <c r="L121" i="49"/>
  <c r="J121" i="49"/>
  <c r="H121" i="49"/>
  <c r="F121" i="49"/>
  <c r="D121" i="49"/>
  <c r="AB120" i="49"/>
  <c r="Z120" i="49"/>
  <c r="X120" i="49"/>
  <c r="V120" i="49"/>
  <c r="T120" i="49"/>
  <c r="R120" i="49"/>
  <c r="P120" i="49"/>
  <c r="N120" i="49"/>
  <c r="L120" i="49"/>
  <c r="J120" i="49"/>
  <c r="H120" i="49"/>
  <c r="F120" i="49"/>
  <c r="D120" i="49"/>
  <c r="AB119" i="49"/>
  <c r="Z119" i="49"/>
  <c r="X119" i="49"/>
  <c r="V119" i="49"/>
  <c r="T119" i="49"/>
  <c r="R119" i="49"/>
  <c r="P119" i="49"/>
  <c r="N119" i="49"/>
  <c r="L119" i="49"/>
  <c r="J119" i="49"/>
  <c r="H119" i="49"/>
  <c r="F119" i="49"/>
  <c r="D119" i="49"/>
  <c r="AB118" i="49"/>
  <c r="Z118" i="49"/>
  <c r="X118" i="49"/>
  <c r="V118" i="49"/>
  <c r="T118" i="49"/>
  <c r="R118" i="49"/>
  <c r="P118" i="49"/>
  <c r="N118" i="49"/>
  <c r="L118" i="49"/>
  <c r="J118" i="49"/>
  <c r="H118" i="49"/>
  <c r="F118" i="49"/>
  <c r="D118" i="49"/>
  <c r="AB117" i="49"/>
  <c r="Z117" i="49"/>
  <c r="X117" i="49"/>
  <c r="V117" i="49"/>
  <c r="T117" i="49"/>
  <c r="R117" i="49"/>
  <c r="P117" i="49"/>
  <c r="N117" i="49"/>
  <c r="L117" i="49"/>
  <c r="J117" i="49"/>
  <c r="H117" i="49"/>
  <c r="F117" i="49"/>
  <c r="D117" i="49"/>
  <c r="AD116" i="49"/>
  <c r="AB116" i="49"/>
  <c r="Z116" i="49"/>
  <c r="X116" i="49"/>
  <c r="V116" i="49"/>
  <c r="T116" i="49"/>
  <c r="R116" i="49"/>
  <c r="P116" i="49"/>
  <c r="N116" i="49"/>
  <c r="L116" i="49"/>
  <c r="J116" i="49"/>
  <c r="H116" i="49"/>
  <c r="F116" i="49"/>
  <c r="D116" i="49"/>
  <c r="AD115" i="49"/>
  <c r="AB115" i="49"/>
  <c r="Z115" i="49"/>
  <c r="X115" i="49"/>
  <c r="V115" i="49"/>
  <c r="T115" i="49"/>
  <c r="R115" i="49"/>
  <c r="P115" i="49"/>
  <c r="N115" i="49"/>
  <c r="L115" i="49"/>
  <c r="J115" i="49"/>
  <c r="H115" i="49"/>
  <c r="F115" i="49"/>
  <c r="D115" i="49"/>
  <c r="AD114" i="49"/>
  <c r="AB114" i="49"/>
  <c r="Z114" i="49"/>
  <c r="X114" i="49"/>
  <c r="V114" i="49"/>
  <c r="T114" i="49"/>
  <c r="R114" i="49"/>
  <c r="P114" i="49"/>
  <c r="N114" i="49"/>
  <c r="L114" i="49"/>
  <c r="J114" i="49"/>
  <c r="H114" i="49"/>
  <c r="F114" i="49"/>
  <c r="D114" i="49"/>
  <c r="AD113" i="49"/>
  <c r="AB113" i="49"/>
  <c r="Z113" i="49"/>
  <c r="X113" i="49"/>
  <c r="V113" i="49"/>
  <c r="T113" i="49"/>
  <c r="R113" i="49"/>
  <c r="P113" i="49"/>
  <c r="N113" i="49"/>
  <c r="L113" i="49"/>
  <c r="J113" i="49"/>
  <c r="H113" i="49"/>
  <c r="F113" i="49"/>
  <c r="D113" i="49"/>
  <c r="AD112" i="49"/>
  <c r="AB112" i="49"/>
  <c r="Z112" i="49"/>
  <c r="X112" i="49"/>
  <c r="V112" i="49"/>
  <c r="T112" i="49"/>
  <c r="R112" i="49"/>
  <c r="P112" i="49"/>
  <c r="N112" i="49"/>
  <c r="L112" i="49"/>
  <c r="J112" i="49"/>
  <c r="H112" i="49"/>
  <c r="F112" i="49"/>
  <c r="D112" i="49"/>
  <c r="AD111" i="49"/>
  <c r="AB111" i="49"/>
  <c r="Z111" i="49"/>
  <c r="X111" i="49"/>
  <c r="V111" i="49"/>
  <c r="T111" i="49"/>
  <c r="R111" i="49"/>
  <c r="P111" i="49"/>
  <c r="N111" i="49"/>
  <c r="L111" i="49"/>
  <c r="J111" i="49"/>
  <c r="H111" i="49"/>
  <c r="F111" i="49"/>
  <c r="D111" i="49"/>
  <c r="AD110" i="49"/>
  <c r="AB110" i="49"/>
  <c r="Z110" i="49"/>
  <c r="X110" i="49"/>
  <c r="V110" i="49"/>
  <c r="T110" i="49"/>
  <c r="R110" i="49"/>
  <c r="P110" i="49"/>
  <c r="N110" i="49"/>
  <c r="L110" i="49"/>
  <c r="J110" i="49"/>
  <c r="H110" i="49"/>
  <c r="F110" i="49"/>
  <c r="D110" i="49"/>
  <c r="AD109" i="49"/>
  <c r="AB109" i="49"/>
  <c r="Z109" i="49"/>
  <c r="X109" i="49"/>
  <c r="V109" i="49"/>
  <c r="T109" i="49"/>
  <c r="R109" i="49"/>
  <c r="P109" i="49"/>
  <c r="N109" i="49"/>
  <c r="L109" i="49"/>
  <c r="J109" i="49"/>
  <c r="H109" i="49"/>
  <c r="F109" i="49"/>
  <c r="D109" i="49"/>
  <c r="AD108" i="49"/>
  <c r="AB108" i="49"/>
  <c r="Z108" i="49"/>
  <c r="X108" i="49"/>
  <c r="V108" i="49"/>
  <c r="T108" i="49"/>
  <c r="R108" i="49"/>
  <c r="P108" i="49"/>
  <c r="N108" i="49"/>
  <c r="L108" i="49"/>
  <c r="J108" i="49"/>
  <c r="H108" i="49"/>
  <c r="F108" i="49"/>
  <c r="D108" i="49"/>
  <c r="AD107" i="49"/>
  <c r="AB107" i="49"/>
  <c r="Z107" i="49"/>
  <c r="X107" i="49"/>
  <c r="V107" i="49"/>
  <c r="T107" i="49"/>
  <c r="R107" i="49"/>
  <c r="P107" i="49"/>
  <c r="N107" i="49"/>
  <c r="L107" i="49"/>
  <c r="J107" i="49"/>
  <c r="H107" i="49"/>
  <c r="F107" i="49"/>
  <c r="D107" i="49"/>
  <c r="AD106" i="49"/>
  <c r="AB106" i="49"/>
  <c r="Z106" i="49"/>
  <c r="X106" i="49"/>
  <c r="V106" i="49"/>
  <c r="T106" i="49"/>
  <c r="R106" i="49"/>
  <c r="P106" i="49"/>
  <c r="N106" i="49"/>
  <c r="L106" i="49"/>
  <c r="J106" i="49"/>
  <c r="H106" i="49"/>
  <c r="F106" i="49"/>
  <c r="D106" i="49"/>
  <c r="AD105" i="49"/>
  <c r="AB105" i="49"/>
  <c r="Z105" i="49"/>
  <c r="X105" i="49"/>
  <c r="V105" i="49"/>
  <c r="T105" i="49"/>
  <c r="R105" i="49"/>
  <c r="P105" i="49"/>
  <c r="N105" i="49"/>
  <c r="L105" i="49"/>
  <c r="J105" i="49"/>
  <c r="H105" i="49"/>
  <c r="F105" i="49"/>
  <c r="D105" i="49"/>
  <c r="AD104" i="49"/>
  <c r="AB104" i="49"/>
  <c r="Z104" i="49"/>
  <c r="X104" i="49"/>
  <c r="V104" i="49"/>
  <c r="T104" i="49"/>
  <c r="R104" i="49"/>
  <c r="P104" i="49"/>
  <c r="N104" i="49"/>
  <c r="L104" i="49"/>
  <c r="J104" i="49"/>
  <c r="H104" i="49"/>
  <c r="F104" i="49"/>
  <c r="D104" i="49"/>
  <c r="AD103" i="49"/>
  <c r="AB103" i="49"/>
  <c r="Z103" i="49"/>
  <c r="X103" i="49"/>
  <c r="V103" i="49"/>
  <c r="T103" i="49"/>
  <c r="R103" i="49"/>
  <c r="P103" i="49"/>
  <c r="N103" i="49"/>
  <c r="L103" i="49"/>
  <c r="J103" i="49"/>
  <c r="H103" i="49"/>
  <c r="F103" i="49"/>
  <c r="D103" i="49"/>
  <c r="AD102" i="49"/>
  <c r="AB102" i="49"/>
  <c r="Z102" i="49"/>
  <c r="X102" i="49"/>
  <c r="V102" i="49"/>
  <c r="T102" i="49"/>
  <c r="R102" i="49"/>
  <c r="P102" i="49"/>
  <c r="N102" i="49"/>
  <c r="L102" i="49"/>
  <c r="J102" i="49"/>
  <c r="H102" i="49"/>
  <c r="F102" i="49"/>
  <c r="D102" i="49"/>
  <c r="AD101" i="49"/>
  <c r="AB101" i="49"/>
  <c r="Z101" i="49"/>
  <c r="X101" i="49"/>
  <c r="V101" i="49"/>
  <c r="T101" i="49"/>
  <c r="R101" i="49"/>
  <c r="P101" i="49"/>
  <c r="N101" i="49"/>
  <c r="L101" i="49"/>
  <c r="J101" i="49"/>
  <c r="H101" i="49"/>
  <c r="F101" i="49"/>
  <c r="D101" i="49"/>
  <c r="AD100" i="49"/>
  <c r="AB100" i="49"/>
  <c r="Z100" i="49"/>
  <c r="X100" i="49"/>
  <c r="V100" i="49"/>
  <c r="T100" i="49"/>
  <c r="R100" i="49"/>
  <c r="P100" i="49"/>
  <c r="N100" i="49"/>
  <c r="L100" i="49"/>
  <c r="J100" i="49"/>
  <c r="H100" i="49"/>
  <c r="F100" i="49"/>
  <c r="D100" i="49"/>
  <c r="AD99" i="49"/>
  <c r="AB99" i="49"/>
  <c r="Z99" i="49"/>
  <c r="X99" i="49"/>
  <c r="V99" i="49"/>
  <c r="T99" i="49"/>
  <c r="R99" i="49"/>
  <c r="P99" i="49"/>
  <c r="N99" i="49"/>
  <c r="L99" i="49"/>
  <c r="J99" i="49"/>
  <c r="H99" i="49"/>
  <c r="F99" i="49"/>
  <c r="D99" i="49"/>
  <c r="AD98" i="49"/>
  <c r="AB98" i="49"/>
  <c r="Z98" i="49"/>
  <c r="X98" i="49"/>
  <c r="V98" i="49"/>
  <c r="T98" i="49"/>
  <c r="R98" i="49"/>
  <c r="P98" i="49"/>
  <c r="N98" i="49"/>
  <c r="L98" i="49"/>
  <c r="J98" i="49"/>
  <c r="H98" i="49"/>
  <c r="F98" i="49"/>
  <c r="D98" i="49"/>
  <c r="AD97" i="49"/>
  <c r="AB97" i="49"/>
  <c r="Z97" i="49"/>
  <c r="X97" i="49"/>
  <c r="V97" i="49"/>
  <c r="T97" i="49"/>
  <c r="R97" i="49"/>
  <c r="P97" i="49"/>
  <c r="N97" i="49"/>
  <c r="L97" i="49"/>
  <c r="J97" i="49"/>
  <c r="H97" i="49"/>
  <c r="F97" i="49"/>
  <c r="D97" i="49"/>
  <c r="AD96" i="49"/>
  <c r="AB96" i="49"/>
  <c r="Z96" i="49"/>
  <c r="X96" i="49"/>
  <c r="V96" i="49"/>
  <c r="T96" i="49"/>
  <c r="R96" i="49"/>
  <c r="P96" i="49"/>
  <c r="N96" i="49"/>
  <c r="L96" i="49"/>
  <c r="J96" i="49"/>
  <c r="H96" i="49"/>
  <c r="F96" i="49"/>
  <c r="D96" i="49"/>
  <c r="AD95" i="49"/>
  <c r="AB95" i="49"/>
  <c r="Z95" i="49"/>
  <c r="X95" i="49"/>
  <c r="V95" i="49"/>
  <c r="T95" i="49"/>
  <c r="R95" i="49"/>
  <c r="P95" i="49"/>
  <c r="N95" i="49"/>
  <c r="L95" i="49"/>
  <c r="J95" i="49"/>
  <c r="H95" i="49"/>
  <c r="F95" i="49"/>
  <c r="D95" i="49"/>
  <c r="AD94" i="49"/>
  <c r="AB94" i="49"/>
  <c r="Z94" i="49"/>
  <c r="X94" i="49"/>
  <c r="V94" i="49"/>
  <c r="T94" i="49"/>
  <c r="R94" i="49"/>
  <c r="P94" i="49"/>
  <c r="N94" i="49"/>
  <c r="L94" i="49"/>
  <c r="J94" i="49"/>
  <c r="H94" i="49"/>
  <c r="F94" i="49"/>
  <c r="D94" i="49"/>
  <c r="AD93" i="49"/>
  <c r="AB93" i="49"/>
  <c r="Z93" i="49"/>
  <c r="X93" i="49"/>
  <c r="V93" i="49"/>
  <c r="T93" i="49"/>
  <c r="R93" i="49"/>
  <c r="P93" i="49"/>
  <c r="N93" i="49"/>
  <c r="L93" i="49"/>
  <c r="J93" i="49"/>
  <c r="H93" i="49"/>
  <c r="F93" i="49"/>
  <c r="D93" i="49"/>
  <c r="AD92" i="49"/>
  <c r="AB92" i="49"/>
  <c r="Z92" i="49"/>
  <c r="X92" i="49"/>
  <c r="V92" i="49"/>
  <c r="T92" i="49"/>
  <c r="R92" i="49"/>
  <c r="P92" i="49"/>
  <c r="N92" i="49"/>
  <c r="L92" i="49"/>
  <c r="J92" i="49"/>
  <c r="H92" i="49"/>
  <c r="F92" i="49"/>
  <c r="D92" i="49"/>
  <c r="AD91" i="49"/>
  <c r="AB91" i="49"/>
  <c r="Z91" i="49"/>
  <c r="X91" i="49"/>
  <c r="V91" i="49"/>
  <c r="T91" i="49"/>
  <c r="R91" i="49"/>
  <c r="P91" i="49"/>
  <c r="N91" i="49"/>
  <c r="L91" i="49"/>
  <c r="J91" i="49"/>
  <c r="H91" i="49"/>
  <c r="F91" i="49"/>
  <c r="D91" i="49"/>
  <c r="AD90" i="49"/>
  <c r="AB90" i="49"/>
  <c r="Z90" i="49"/>
  <c r="X90" i="49"/>
  <c r="V90" i="49"/>
  <c r="T90" i="49"/>
  <c r="R90" i="49"/>
  <c r="P90" i="49"/>
  <c r="N90" i="49"/>
  <c r="L90" i="49"/>
  <c r="J90" i="49"/>
  <c r="H90" i="49"/>
  <c r="F90" i="49"/>
  <c r="D90" i="49"/>
  <c r="AD89" i="49"/>
  <c r="AB89" i="49"/>
  <c r="Z89" i="49"/>
  <c r="X89" i="49"/>
  <c r="V89" i="49"/>
  <c r="T89" i="49"/>
  <c r="R89" i="49"/>
  <c r="P89" i="49"/>
  <c r="N89" i="49"/>
  <c r="L89" i="49"/>
  <c r="J89" i="49"/>
  <c r="H89" i="49"/>
  <c r="F89" i="49"/>
  <c r="D89" i="49"/>
  <c r="AD88" i="49"/>
  <c r="AB88" i="49"/>
  <c r="Z88" i="49"/>
  <c r="X88" i="49"/>
  <c r="V88" i="49"/>
  <c r="T88" i="49"/>
  <c r="R88" i="49"/>
  <c r="P88" i="49"/>
  <c r="N88" i="49"/>
  <c r="L88" i="49"/>
  <c r="J88" i="49"/>
  <c r="H88" i="49"/>
  <c r="F88" i="49"/>
  <c r="D88" i="49"/>
  <c r="AD87" i="49"/>
  <c r="AB87" i="49"/>
  <c r="Z87" i="49"/>
  <c r="X87" i="49"/>
  <c r="V87" i="49"/>
  <c r="T87" i="49"/>
  <c r="R87" i="49"/>
  <c r="P87" i="49"/>
  <c r="N87" i="49"/>
  <c r="L87" i="49"/>
  <c r="J87" i="49"/>
  <c r="H87" i="49"/>
  <c r="F87" i="49"/>
  <c r="D87" i="49"/>
  <c r="AD86" i="49"/>
  <c r="AB86" i="49"/>
  <c r="Z86" i="49"/>
  <c r="X86" i="49"/>
  <c r="V86" i="49"/>
  <c r="T86" i="49"/>
  <c r="R86" i="49"/>
  <c r="P86" i="49"/>
  <c r="N86" i="49"/>
  <c r="L86" i="49"/>
  <c r="J86" i="49"/>
  <c r="H86" i="49"/>
  <c r="F86" i="49"/>
  <c r="D86" i="49"/>
  <c r="AD85" i="49"/>
  <c r="AB85" i="49"/>
  <c r="Z85" i="49"/>
  <c r="X85" i="49"/>
  <c r="V85" i="49"/>
  <c r="T85" i="49"/>
  <c r="R85" i="49"/>
  <c r="P85" i="49"/>
  <c r="N85" i="49"/>
  <c r="L85" i="49"/>
  <c r="J85" i="49"/>
  <c r="H85" i="49"/>
  <c r="F85" i="49"/>
  <c r="D85" i="49"/>
  <c r="AD84" i="49"/>
  <c r="AB84" i="49"/>
  <c r="Z84" i="49"/>
  <c r="X84" i="49"/>
  <c r="V84" i="49"/>
  <c r="T84" i="49"/>
  <c r="R84" i="49"/>
  <c r="P84" i="49"/>
  <c r="N84" i="49"/>
  <c r="L84" i="49"/>
  <c r="J84" i="49"/>
  <c r="H84" i="49"/>
  <c r="F84" i="49"/>
  <c r="D84" i="49"/>
  <c r="AD83" i="49"/>
  <c r="AB83" i="49"/>
  <c r="Z83" i="49"/>
  <c r="X83" i="49"/>
  <c r="V83" i="49"/>
  <c r="T83" i="49"/>
  <c r="R83" i="49"/>
  <c r="P83" i="49"/>
  <c r="N83" i="49"/>
  <c r="L83" i="49"/>
  <c r="J83" i="49"/>
  <c r="H83" i="49"/>
  <c r="F83" i="49"/>
  <c r="D83" i="49"/>
  <c r="AD82" i="49"/>
  <c r="AB82" i="49"/>
  <c r="Z82" i="49"/>
  <c r="X82" i="49"/>
  <c r="V82" i="49"/>
  <c r="T82" i="49"/>
  <c r="R82" i="49"/>
  <c r="P82" i="49"/>
  <c r="N82" i="49"/>
  <c r="L82" i="49"/>
  <c r="J82" i="49"/>
  <c r="H82" i="49"/>
  <c r="F82" i="49"/>
  <c r="D82" i="49"/>
  <c r="AD81" i="49"/>
  <c r="AB81" i="49"/>
  <c r="Z81" i="49"/>
  <c r="X81" i="49"/>
  <c r="V81" i="49"/>
  <c r="T81" i="49"/>
  <c r="R81" i="49"/>
  <c r="P81" i="49"/>
  <c r="N81" i="49"/>
  <c r="L81" i="49"/>
  <c r="J81" i="49"/>
  <c r="H81" i="49"/>
  <c r="F81" i="49"/>
  <c r="D81" i="49"/>
  <c r="AD80" i="49"/>
  <c r="AB80" i="49"/>
  <c r="Z80" i="49"/>
  <c r="X80" i="49"/>
  <c r="V80" i="49"/>
  <c r="T80" i="49"/>
  <c r="R80" i="49"/>
  <c r="P80" i="49"/>
  <c r="N80" i="49"/>
  <c r="L80" i="49"/>
  <c r="J80" i="49"/>
  <c r="H80" i="49"/>
  <c r="F80" i="49"/>
  <c r="D80" i="49"/>
  <c r="AD79" i="49"/>
  <c r="AB79" i="49"/>
  <c r="Z79" i="49"/>
  <c r="X79" i="49"/>
  <c r="V79" i="49"/>
  <c r="T79" i="49"/>
  <c r="R79" i="49"/>
  <c r="P79" i="49"/>
  <c r="N79" i="49"/>
  <c r="L79" i="49"/>
  <c r="J79" i="49"/>
  <c r="H79" i="49"/>
  <c r="F79" i="49"/>
  <c r="D79" i="49"/>
  <c r="AD78" i="49"/>
  <c r="AB78" i="49"/>
  <c r="Z78" i="49"/>
  <c r="X78" i="49"/>
  <c r="V78" i="49"/>
  <c r="T78" i="49"/>
  <c r="R78" i="49"/>
  <c r="P78" i="49"/>
  <c r="N78" i="49"/>
  <c r="L78" i="49"/>
  <c r="J78" i="49"/>
  <c r="H78" i="49"/>
  <c r="F78" i="49"/>
  <c r="D78" i="49"/>
  <c r="AD77" i="49"/>
  <c r="AB77" i="49"/>
  <c r="Z77" i="49"/>
  <c r="X77" i="49"/>
  <c r="V77" i="49"/>
  <c r="T77" i="49"/>
  <c r="R77" i="49"/>
  <c r="P77" i="49"/>
  <c r="N77" i="49"/>
  <c r="L77" i="49"/>
  <c r="J77" i="49"/>
  <c r="H77" i="49"/>
  <c r="F77" i="49"/>
  <c r="D77" i="49"/>
  <c r="AD76" i="49"/>
  <c r="AB76" i="49"/>
  <c r="Z76" i="49"/>
  <c r="X76" i="49"/>
  <c r="V76" i="49"/>
  <c r="T76" i="49"/>
  <c r="R76" i="49"/>
  <c r="P76" i="49"/>
  <c r="N76" i="49"/>
  <c r="L76" i="49"/>
  <c r="J76" i="49"/>
  <c r="H76" i="49"/>
  <c r="F76" i="49"/>
  <c r="D76" i="49"/>
  <c r="AD75" i="49"/>
  <c r="AB75" i="49"/>
  <c r="Z75" i="49"/>
  <c r="X75" i="49"/>
  <c r="V75" i="49"/>
  <c r="T75" i="49"/>
  <c r="R75" i="49"/>
  <c r="P75" i="49"/>
  <c r="N75" i="49"/>
  <c r="L75" i="49"/>
  <c r="J75" i="49"/>
  <c r="H75" i="49"/>
  <c r="F75" i="49"/>
  <c r="D75" i="49"/>
  <c r="AD74" i="49"/>
  <c r="AB74" i="49"/>
  <c r="Z74" i="49"/>
  <c r="X74" i="49"/>
  <c r="V74" i="49"/>
  <c r="T74" i="49"/>
  <c r="R74" i="49"/>
  <c r="P74" i="49"/>
  <c r="N74" i="49"/>
  <c r="L74" i="49"/>
  <c r="J74" i="49"/>
  <c r="H74" i="49"/>
  <c r="F74" i="49"/>
  <c r="D74" i="49"/>
  <c r="AD73" i="49"/>
  <c r="AB73" i="49"/>
  <c r="Z73" i="49"/>
  <c r="X73" i="49"/>
  <c r="V73" i="49"/>
  <c r="T73" i="49"/>
  <c r="R73" i="49"/>
  <c r="P73" i="49"/>
  <c r="N73" i="49"/>
  <c r="L73" i="49"/>
  <c r="J73" i="49"/>
  <c r="H73" i="49"/>
  <c r="F73" i="49"/>
  <c r="D73" i="49"/>
  <c r="AD72" i="49"/>
  <c r="AB72" i="49"/>
  <c r="Z72" i="49"/>
  <c r="X72" i="49"/>
  <c r="V72" i="49"/>
  <c r="T72" i="49"/>
  <c r="R72" i="49"/>
  <c r="P72" i="49"/>
  <c r="N72" i="49"/>
  <c r="L72" i="49"/>
  <c r="J72" i="49"/>
  <c r="H72" i="49"/>
  <c r="F72" i="49"/>
  <c r="D72" i="49"/>
  <c r="AD71" i="49"/>
  <c r="AB71" i="49"/>
  <c r="Z71" i="49"/>
  <c r="X71" i="49"/>
  <c r="V71" i="49"/>
  <c r="T71" i="49"/>
  <c r="R71" i="49"/>
  <c r="P71" i="49"/>
  <c r="N71" i="49"/>
  <c r="L71" i="49"/>
  <c r="J71" i="49"/>
  <c r="H71" i="49"/>
  <c r="F71" i="49"/>
  <c r="D71" i="49"/>
  <c r="AD70" i="49"/>
  <c r="AB70" i="49"/>
  <c r="Z70" i="49"/>
  <c r="X70" i="49"/>
  <c r="V70" i="49"/>
  <c r="T70" i="49"/>
  <c r="R70" i="49"/>
  <c r="P70" i="49"/>
  <c r="N70" i="49"/>
  <c r="L70" i="49"/>
  <c r="J70" i="49"/>
  <c r="H70" i="49"/>
  <c r="F70" i="49"/>
  <c r="D70" i="49"/>
  <c r="AD69" i="49"/>
  <c r="AB69" i="49"/>
  <c r="Z69" i="49"/>
  <c r="X69" i="49"/>
  <c r="V69" i="49"/>
  <c r="T69" i="49"/>
  <c r="R69" i="49"/>
  <c r="P69" i="49"/>
  <c r="N69" i="49"/>
  <c r="L69" i="49"/>
  <c r="J69" i="49"/>
  <c r="H69" i="49"/>
  <c r="F69" i="49"/>
  <c r="D69" i="49"/>
  <c r="AD68" i="49"/>
  <c r="AB68" i="49"/>
  <c r="Z68" i="49"/>
  <c r="X68" i="49"/>
  <c r="V68" i="49"/>
  <c r="T68" i="49"/>
  <c r="R68" i="49"/>
  <c r="P68" i="49"/>
  <c r="N68" i="49"/>
  <c r="L68" i="49"/>
  <c r="J68" i="49"/>
  <c r="H68" i="49"/>
  <c r="F68" i="49"/>
  <c r="D68" i="49"/>
  <c r="AD67" i="49"/>
  <c r="AB67" i="49"/>
  <c r="Z67" i="49"/>
  <c r="X67" i="49"/>
  <c r="V67" i="49"/>
  <c r="T67" i="49"/>
  <c r="R67" i="49"/>
  <c r="P67" i="49"/>
  <c r="N67" i="49"/>
  <c r="L67" i="49"/>
  <c r="J67" i="49"/>
  <c r="H67" i="49"/>
  <c r="F67" i="49"/>
  <c r="D67" i="49"/>
  <c r="AD66" i="49"/>
  <c r="AB66" i="49"/>
  <c r="Z66" i="49"/>
  <c r="X66" i="49"/>
  <c r="V66" i="49"/>
  <c r="T66" i="49"/>
  <c r="R66" i="49"/>
  <c r="P66" i="49"/>
  <c r="N66" i="49"/>
  <c r="L66" i="49"/>
  <c r="J66" i="49"/>
  <c r="H66" i="49"/>
  <c r="F66" i="49"/>
  <c r="D66" i="49"/>
  <c r="AD65" i="49"/>
  <c r="AB65" i="49"/>
  <c r="Z65" i="49"/>
  <c r="X65" i="49"/>
  <c r="V65" i="49"/>
  <c r="T65" i="49"/>
  <c r="R65" i="49"/>
  <c r="P65" i="49"/>
  <c r="N65" i="49"/>
  <c r="L65" i="49"/>
  <c r="J65" i="49"/>
  <c r="H65" i="49"/>
  <c r="F65" i="49"/>
  <c r="D65" i="49"/>
  <c r="AD64" i="49"/>
  <c r="AB64" i="49"/>
  <c r="Z64" i="49"/>
  <c r="X64" i="49"/>
  <c r="V64" i="49"/>
  <c r="T64" i="49"/>
  <c r="R64" i="49"/>
  <c r="P64" i="49"/>
  <c r="N64" i="49"/>
  <c r="L64" i="49"/>
  <c r="J64" i="49"/>
  <c r="H64" i="49"/>
  <c r="F64" i="49"/>
  <c r="D64" i="49"/>
  <c r="AD63" i="49"/>
  <c r="AB63" i="49"/>
  <c r="Z63" i="49"/>
  <c r="X63" i="49"/>
  <c r="V63" i="49"/>
  <c r="T63" i="49"/>
  <c r="R63" i="49"/>
  <c r="P63" i="49"/>
  <c r="N63" i="49"/>
  <c r="L63" i="49"/>
  <c r="J63" i="49"/>
  <c r="H63" i="49"/>
  <c r="F63" i="49"/>
  <c r="D63" i="49"/>
  <c r="AD62" i="49"/>
  <c r="AB62" i="49"/>
  <c r="Z62" i="49"/>
  <c r="X62" i="49"/>
  <c r="V62" i="49"/>
  <c r="T62" i="49"/>
  <c r="R62" i="49"/>
  <c r="P62" i="49"/>
  <c r="N62" i="49"/>
  <c r="L62" i="49"/>
  <c r="J62" i="49"/>
  <c r="H62" i="49"/>
  <c r="F62" i="49"/>
  <c r="D62" i="49"/>
  <c r="AD61" i="49"/>
  <c r="AB61" i="49"/>
  <c r="Z61" i="49"/>
  <c r="X61" i="49"/>
  <c r="V61" i="49"/>
  <c r="T61" i="49"/>
  <c r="R61" i="49"/>
  <c r="P61" i="49"/>
  <c r="N61" i="49"/>
  <c r="L61" i="49"/>
  <c r="J61" i="49"/>
  <c r="H61" i="49"/>
  <c r="F61" i="49"/>
  <c r="D61" i="49"/>
  <c r="AD60" i="49"/>
  <c r="AB60" i="49"/>
  <c r="Z60" i="49"/>
  <c r="X60" i="49"/>
  <c r="V60" i="49"/>
  <c r="T60" i="49"/>
  <c r="R60" i="49"/>
  <c r="P60" i="49"/>
  <c r="N60" i="49"/>
  <c r="L60" i="49"/>
  <c r="J60" i="49"/>
  <c r="H60" i="49"/>
  <c r="F60" i="49"/>
  <c r="D60" i="49"/>
  <c r="AD59" i="49"/>
  <c r="AB59" i="49"/>
  <c r="Z59" i="49"/>
  <c r="X59" i="49"/>
  <c r="V59" i="49"/>
  <c r="T59" i="49"/>
  <c r="R59" i="49"/>
  <c r="P59" i="49"/>
  <c r="N59" i="49"/>
  <c r="L59" i="49"/>
  <c r="J59" i="49"/>
  <c r="H59" i="49"/>
  <c r="F59" i="49"/>
  <c r="D59" i="49"/>
  <c r="AD58" i="49"/>
  <c r="AB58" i="49"/>
  <c r="Z58" i="49"/>
  <c r="X58" i="49"/>
  <c r="V58" i="49"/>
  <c r="T58" i="49"/>
  <c r="R58" i="49"/>
  <c r="P58" i="49"/>
  <c r="N58" i="49"/>
  <c r="L58" i="49"/>
  <c r="J58" i="49"/>
  <c r="H58" i="49"/>
  <c r="F58" i="49"/>
  <c r="D58" i="49"/>
  <c r="AD57" i="49"/>
  <c r="AB57" i="49"/>
  <c r="Z57" i="49"/>
  <c r="X57" i="49"/>
  <c r="V57" i="49"/>
  <c r="T57" i="49"/>
  <c r="R57" i="49"/>
  <c r="P57" i="49"/>
  <c r="N57" i="49"/>
  <c r="L57" i="49"/>
  <c r="J57" i="49"/>
  <c r="H57" i="49"/>
  <c r="F57" i="49"/>
  <c r="D57" i="49"/>
  <c r="AD56" i="49"/>
  <c r="AB56" i="49"/>
  <c r="Z56" i="49"/>
  <c r="X56" i="49"/>
  <c r="V56" i="49"/>
  <c r="T56" i="49"/>
  <c r="R56" i="49"/>
  <c r="P56" i="49"/>
  <c r="N56" i="49"/>
  <c r="L56" i="49"/>
  <c r="J56" i="49"/>
  <c r="H56" i="49"/>
  <c r="F56" i="49"/>
  <c r="D56" i="49"/>
  <c r="AD55" i="49"/>
  <c r="AB55" i="49"/>
  <c r="Z55" i="49"/>
  <c r="X55" i="49"/>
  <c r="V55" i="49"/>
  <c r="T55" i="49"/>
  <c r="R55" i="49"/>
  <c r="P55" i="49"/>
  <c r="N55" i="49"/>
  <c r="L55" i="49"/>
  <c r="J55" i="49"/>
  <c r="H55" i="49"/>
  <c r="F55" i="49"/>
  <c r="D55" i="49"/>
  <c r="AD54" i="49"/>
  <c r="AB54" i="49"/>
  <c r="Z54" i="49"/>
  <c r="X54" i="49"/>
  <c r="V54" i="49"/>
  <c r="T54" i="49"/>
  <c r="R54" i="49"/>
  <c r="P54" i="49"/>
  <c r="N54" i="49"/>
  <c r="L54" i="49"/>
  <c r="J54" i="49"/>
  <c r="H54" i="49"/>
  <c r="F54" i="49"/>
  <c r="D54" i="49"/>
  <c r="AD53" i="49"/>
  <c r="AB53" i="49"/>
  <c r="Z53" i="49"/>
  <c r="X53" i="49"/>
  <c r="V53" i="49"/>
  <c r="T53" i="49"/>
  <c r="R53" i="49"/>
  <c r="P53" i="49"/>
  <c r="N53" i="49"/>
  <c r="L53" i="49"/>
  <c r="J53" i="49"/>
  <c r="H53" i="49"/>
  <c r="F53" i="49"/>
  <c r="D53" i="49"/>
  <c r="AD52" i="49"/>
  <c r="AB52" i="49"/>
  <c r="Z52" i="49"/>
  <c r="X52" i="49"/>
  <c r="V52" i="49"/>
  <c r="T52" i="49"/>
  <c r="R52" i="49"/>
  <c r="P52" i="49"/>
  <c r="N52" i="49"/>
  <c r="L52" i="49"/>
  <c r="J52" i="49"/>
  <c r="H52" i="49"/>
  <c r="F52" i="49"/>
  <c r="D52" i="49"/>
  <c r="AD51" i="49"/>
  <c r="AB51" i="49"/>
  <c r="Z51" i="49"/>
  <c r="X51" i="49"/>
  <c r="V51" i="49"/>
  <c r="T51" i="49"/>
  <c r="R51" i="49"/>
  <c r="P51" i="49"/>
  <c r="N51" i="49"/>
  <c r="L51" i="49"/>
  <c r="J51" i="49"/>
  <c r="H51" i="49"/>
  <c r="F51" i="49"/>
  <c r="D51" i="49"/>
  <c r="AD50" i="49"/>
  <c r="AB50" i="49"/>
  <c r="Z50" i="49"/>
  <c r="X50" i="49"/>
  <c r="V50" i="49"/>
  <c r="T50" i="49"/>
  <c r="R50" i="49"/>
  <c r="P50" i="49"/>
  <c r="N50" i="49"/>
  <c r="L50" i="49"/>
  <c r="J50" i="49"/>
  <c r="H50" i="49"/>
  <c r="F50" i="49"/>
  <c r="D50" i="49"/>
  <c r="AD49" i="49"/>
  <c r="AB49" i="49"/>
  <c r="Z49" i="49"/>
  <c r="X49" i="49"/>
  <c r="V49" i="49"/>
  <c r="T49" i="49"/>
  <c r="R49" i="49"/>
  <c r="P49" i="49"/>
  <c r="N49" i="49"/>
  <c r="L49" i="49"/>
  <c r="J49" i="49"/>
  <c r="H49" i="49"/>
  <c r="F49" i="49"/>
  <c r="D49" i="49"/>
  <c r="AD48" i="49"/>
  <c r="AB48" i="49"/>
  <c r="Z48" i="49"/>
  <c r="X48" i="49"/>
  <c r="V48" i="49"/>
  <c r="T48" i="49"/>
  <c r="R48" i="49"/>
  <c r="P48" i="49"/>
  <c r="N48" i="49"/>
  <c r="L48" i="49"/>
  <c r="J48" i="49"/>
  <c r="H48" i="49"/>
  <c r="F48" i="49"/>
  <c r="D48" i="49"/>
  <c r="AD47" i="49"/>
  <c r="AB47" i="49"/>
  <c r="Z47" i="49"/>
  <c r="X47" i="49"/>
  <c r="V47" i="49"/>
  <c r="T47" i="49"/>
  <c r="R47" i="49"/>
  <c r="P47" i="49"/>
  <c r="N47" i="49"/>
  <c r="L47" i="49"/>
  <c r="J47" i="49"/>
  <c r="H47" i="49"/>
  <c r="F47" i="49"/>
  <c r="D47" i="49"/>
  <c r="AD46" i="49"/>
  <c r="AB46" i="49"/>
  <c r="Z46" i="49"/>
  <c r="X46" i="49"/>
  <c r="V46" i="49"/>
  <c r="T46" i="49"/>
  <c r="R46" i="49"/>
  <c r="P46" i="49"/>
  <c r="N46" i="49"/>
  <c r="L46" i="49"/>
  <c r="J46" i="49"/>
  <c r="H46" i="49"/>
  <c r="F46" i="49"/>
  <c r="D46" i="49"/>
  <c r="AD45" i="49"/>
  <c r="AB45" i="49"/>
  <c r="Z45" i="49"/>
  <c r="X45" i="49"/>
  <c r="V45" i="49"/>
  <c r="T45" i="49"/>
  <c r="R45" i="49"/>
  <c r="P45" i="49"/>
  <c r="N45" i="49"/>
  <c r="L45" i="49"/>
  <c r="J45" i="49"/>
  <c r="H45" i="49"/>
  <c r="F45" i="49"/>
  <c r="D45" i="49"/>
  <c r="AD44" i="49"/>
  <c r="AB44" i="49"/>
  <c r="Z44" i="49"/>
  <c r="X44" i="49"/>
  <c r="V44" i="49"/>
  <c r="T44" i="49"/>
  <c r="R44" i="49"/>
  <c r="P44" i="49"/>
  <c r="N44" i="49"/>
  <c r="L44" i="49"/>
  <c r="J44" i="49"/>
  <c r="H44" i="49"/>
  <c r="F44" i="49"/>
  <c r="D44" i="49"/>
  <c r="AD43" i="49"/>
  <c r="AB43" i="49"/>
  <c r="Z43" i="49"/>
  <c r="X43" i="49"/>
  <c r="V43" i="49"/>
  <c r="T43" i="49"/>
  <c r="R43" i="49"/>
  <c r="P43" i="49"/>
  <c r="N43" i="49"/>
  <c r="L43" i="49"/>
  <c r="J43" i="49"/>
  <c r="H43" i="49"/>
  <c r="F43" i="49"/>
  <c r="D43" i="49"/>
  <c r="AD42" i="49"/>
  <c r="AB42" i="49"/>
  <c r="Z42" i="49"/>
  <c r="X42" i="49"/>
  <c r="V42" i="49"/>
  <c r="T42" i="49"/>
  <c r="R42" i="49"/>
  <c r="P42" i="49"/>
  <c r="N42" i="49"/>
  <c r="L42" i="49"/>
  <c r="J42" i="49"/>
  <c r="H42" i="49"/>
  <c r="F42" i="49"/>
  <c r="D42" i="49"/>
  <c r="AD41" i="49"/>
  <c r="AB41" i="49"/>
  <c r="Z41" i="49"/>
  <c r="X41" i="49"/>
  <c r="V41" i="49"/>
  <c r="T41" i="49"/>
  <c r="R41" i="49"/>
  <c r="P41" i="49"/>
  <c r="N41" i="49"/>
  <c r="L41" i="49"/>
  <c r="J41" i="49"/>
  <c r="H41" i="49"/>
  <c r="F41" i="49"/>
  <c r="D41" i="49"/>
  <c r="AD40" i="49"/>
  <c r="AB40" i="49"/>
  <c r="Z40" i="49"/>
  <c r="X40" i="49"/>
  <c r="V40" i="49"/>
  <c r="T40" i="49"/>
  <c r="R40" i="49"/>
  <c r="P40" i="49"/>
  <c r="N40" i="49"/>
  <c r="L40" i="49"/>
  <c r="J40" i="49"/>
  <c r="H40" i="49"/>
  <c r="F40" i="49"/>
  <c r="D40" i="49"/>
  <c r="AD39" i="49"/>
  <c r="AB39" i="49"/>
  <c r="Z39" i="49"/>
  <c r="X39" i="49"/>
  <c r="V39" i="49"/>
  <c r="T39" i="49"/>
  <c r="R39" i="49"/>
  <c r="P39" i="49"/>
  <c r="N39" i="49"/>
  <c r="L39" i="49"/>
  <c r="J39" i="49"/>
  <c r="H39" i="49"/>
  <c r="F39" i="49"/>
  <c r="D39" i="49"/>
  <c r="AD38" i="49"/>
  <c r="AB38" i="49"/>
  <c r="Z38" i="49"/>
  <c r="X38" i="49"/>
  <c r="V38" i="49"/>
  <c r="T38" i="49"/>
  <c r="R38" i="49"/>
  <c r="P38" i="49"/>
  <c r="N38" i="49"/>
  <c r="L38" i="49"/>
  <c r="J38" i="49"/>
  <c r="H38" i="49"/>
  <c r="F38" i="49"/>
  <c r="D38" i="49"/>
  <c r="AD37" i="49"/>
  <c r="AB37" i="49"/>
  <c r="Z37" i="49"/>
  <c r="X37" i="49"/>
  <c r="V37" i="49"/>
  <c r="T37" i="49"/>
  <c r="R37" i="49"/>
  <c r="P37" i="49"/>
  <c r="N37" i="49"/>
  <c r="L37" i="49"/>
  <c r="J37" i="49"/>
  <c r="H37" i="49"/>
  <c r="F37" i="49"/>
  <c r="D37" i="49"/>
  <c r="AD36" i="49"/>
  <c r="AB36" i="49"/>
  <c r="Z36" i="49"/>
  <c r="X36" i="49"/>
  <c r="V36" i="49"/>
  <c r="T36" i="49"/>
  <c r="R36" i="49"/>
  <c r="P36" i="49"/>
  <c r="N36" i="49"/>
  <c r="L36" i="49"/>
  <c r="J36" i="49"/>
  <c r="H36" i="49"/>
  <c r="F36" i="49"/>
  <c r="D36" i="49"/>
  <c r="AD35" i="49"/>
  <c r="AB35" i="49"/>
  <c r="Z35" i="49"/>
  <c r="X35" i="49"/>
  <c r="V35" i="49"/>
  <c r="T35" i="49"/>
  <c r="R35" i="49"/>
  <c r="P35" i="49"/>
  <c r="N35" i="49"/>
  <c r="L35" i="49"/>
  <c r="J35" i="49"/>
  <c r="H35" i="49"/>
  <c r="F35" i="49"/>
  <c r="D35" i="49"/>
  <c r="AD34" i="49"/>
  <c r="AB34" i="49"/>
  <c r="Z34" i="49"/>
  <c r="X34" i="49"/>
  <c r="V34" i="49"/>
  <c r="T34" i="49"/>
  <c r="R34" i="49"/>
  <c r="P34" i="49"/>
  <c r="N34" i="49"/>
  <c r="L34" i="49"/>
  <c r="J34" i="49"/>
  <c r="H34" i="49"/>
  <c r="F34" i="49"/>
  <c r="D34" i="49"/>
  <c r="AD33" i="49"/>
  <c r="AB33" i="49"/>
  <c r="Z33" i="49"/>
  <c r="X33" i="49"/>
  <c r="V33" i="49"/>
  <c r="T33" i="49"/>
  <c r="R33" i="49"/>
  <c r="P33" i="49"/>
  <c r="N33" i="49"/>
  <c r="L33" i="49"/>
  <c r="J33" i="49"/>
  <c r="H33" i="49"/>
  <c r="F33" i="49"/>
  <c r="D33" i="49"/>
  <c r="AD32" i="49"/>
  <c r="AB32" i="49"/>
  <c r="Z32" i="49"/>
  <c r="X32" i="49"/>
  <c r="V32" i="49"/>
  <c r="T32" i="49"/>
  <c r="R32" i="49"/>
  <c r="P32" i="49"/>
  <c r="N32" i="49"/>
  <c r="L32" i="49"/>
  <c r="J32" i="49"/>
  <c r="H32" i="49"/>
  <c r="F32" i="49"/>
  <c r="D32" i="49"/>
  <c r="AD31" i="49"/>
  <c r="AB31" i="49"/>
  <c r="Z31" i="49"/>
  <c r="X31" i="49"/>
  <c r="V31" i="49"/>
  <c r="T31" i="49"/>
  <c r="R31" i="49"/>
  <c r="P31" i="49"/>
  <c r="N31" i="49"/>
  <c r="L31" i="49"/>
  <c r="J31" i="49"/>
  <c r="H31" i="49"/>
  <c r="F31" i="49"/>
  <c r="D31" i="49"/>
  <c r="AD30" i="49"/>
  <c r="AB30" i="49"/>
  <c r="Z30" i="49"/>
  <c r="X30" i="49"/>
  <c r="V30" i="49"/>
  <c r="T30" i="49"/>
  <c r="R30" i="49"/>
  <c r="P30" i="49"/>
  <c r="N30" i="49"/>
  <c r="L30" i="49"/>
  <c r="J30" i="49"/>
  <c r="H30" i="49"/>
  <c r="F30" i="49"/>
  <c r="D30" i="49"/>
  <c r="AD29" i="49"/>
  <c r="AB29" i="49"/>
  <c r="Z29" i="49"/>
  <c r="X29" i="49"/>
  <c r="V29" i="49"/>
  <c r="T29" i="49"/>
  <c r="R29" i="49"/>
  <c r="P29" i="49"/>
  <c r="N29" i="49"/>
  <c r="L29" i="49"/>
  <c r="J29" i="49"/>
  <c r="H29" i="49"/>
  <c r="F29" i="49"/>
  <c r="D29" i="49"/>
  <c r="AD28" i="49"/>
  <c r="AB28" i="49"/>
  <c r="Z28" i="49"/>
  <c r="X28" i="49"/>
  <c r="V28" i="49"/>
  <c r="T28" i="49"/>
  <c r="R28" i="49"/>
  <c r="P28" i="49"/>
  <c r="N28" i="49"/>
  <c r="L28" i="49"/>
  <c r="J28" i="49"/>
  <c r="H28" i="49"/>
  <c r="F28" i="49"/>
  <c r="D28" i="49"/>
  <c r="AD27" i="49"/>
  <c r="AB27" i="49"/>
  <c r="Z27" i="49"/>
  <c r="X27" i="49"/>
  <c r="V27" i="49"/>
  <c r="T27" i="49"/>
  <c r="R27" i="49"/>
  <c r="P27" i="49"/>
  <c r="N27" i="49"/>
  <c r="L27" i="49"/>
  <c r="J27" i="49"/>
  <c r="H27" i="49"/>
  <c r="F27" i="49"/>
  <c r="D27" i="49"/>
  <c r="AD26" i="49"/>
  <c r="AB26" i="49"/>
  <c r="Z26" i="49"/>
  <c r="X26" i="49"/>
  <c r="V26" i="49"/>
  <c r="T26" i="49"/>
  <c r="R26" i="49"/>
  <c r="P26" i="49"/>
  <c r="N26" i="49"/>
  <c r="L26" i="49"/>
  <c r="J26" i="49"/>
  <c r="H26" i="49"/>
  <c r="F26" i="49"/>
  <c r="D26" i="49"/>
  <c r="AD25" i="49"/>
  <c r="AB25" i="49"/>
  <c r="Z25" i="49"/>
  <c r="X25" i="49"/>
  <c r="V25" i="49"/>
  <c r="T25" i="49"/>
  <c r="R25" i="49"/>
  <c r="P25" i="49"/>
  <c r="N25" i="49"/>
  <c r="L25" i="49"/>
  <c r="J25" i="49"/>
  <c r="H25" i="49"/>
  <c r="F25" i="49"/>
  <c r="D25" i="49"/>
  <c r="AD24" i="49"/>
  <c r="AB24" i="49"/>
  <c r="Z24" i="49"/>
  <c r="X24" i="49"/>
  <c r="V24" i="49"/>
  <c r="T24" i="49"/>
  <c r="R24" i="49"/>
  <c r="P24" i="49"/>
  <c r="N24" i="49"/>
  <c r="L24" i="49"/>
  <c r="J24" i="49"/>
  <c r="H24" i="49"/>
  <c r="F24" i="49"/>
  <c r="D24" i="49"/>
  <c r="AD23" i="49"/>
  <c r="AB23" i="49"/>
  <c r="Z23" i="49"/>
  <c r="X23" i="49"/>
  <c r="V23" i="49"/>
  <c r="T23" i="49"/>
  <c r="R23" i="49"/>
  <c r="P23" i="49"/>
  <c r="N23" i="49"/>
  <c r="L23" i="49"/>
  <c r="J23" i="49"/>
  <c r="H23" i="49"/>
  <c r="F23" i="49"/>
  <c r="D23" i="49"/>
  <c r="AD22" i="49"/>
  <c r="AB22" i="49"/>
  <c r="Z22" i="49"/>
  <c r="X22" i="49"/>
  <c r="V22" i="49"/>
  <c r="T22" i="49"/>
  <c r="R22" i="49"/>
  <c r="P22" i="49"/>
  <c r="N22" i="49"/>
  <c r="L22" i="49"/>
  <c r="J22" i="49"/>
  <c r="H22" i="49"/>
  <c r="F22" i="49"/>
  <c r="D22" i="49"/>
  <c r="AD21" i="49"/>
  <c r="AB21" i="49"/>
  <c r="Z21" i="49"/>
  <c r="X21" i="49"/>
  <c r="V21" i="49"/>
  <c r="T21" i="49"/>
  <c r="R21" i="49"/>
  <c r="P21" i="49"/>
  <c r="N21" i="49"/>
  <c r="L21" i="49"/>
  <c r="J21" i="49"/>
  <c r="H21" i="49"/>
  <c r="F21" i="49"/>
  <c r="D21" i="49"/>
  <c r="AD20" i="49"/>
  <c r="AB20" i="49"/>
  <c r="Z20" i="49"/>
  <c r="X20" i="49"/>
  <c r="V20" i="49"/>
  <c r="T20" i="49"/>
  <c r="R20" i="49"/>
  <c r="P20" i="49"/>
  <c r="N20" i="49"/>
  <c r="L20" i="49"/>
  <c r="J20" i="49"/>
  <c r="H20" i="49"/>
  <c r="F20" i="49"/>
  <c r="D20" i="49"/>
  <c r="AD19" i="49"/>
  <c r="AB19" i="49"/>
  <c r="Z19" i="49"/>
  <c r="X19" i="49"/>
  <c r="V19" i="49"/>
  <c r="T19" i="49"/>
  <c r="R19" i="49"/>
  <c r="P19" i="49"/>
  <c r="N19" i="49"/>
  <c r="L19" i="49"/>
  <c r="J19" i="49"/>
  <c r="H19" i="49"/>
  <c r="F19" i="49"/>
  <c r="D19" i="49"/>
  <c r="AD18" i="49"/>
  <c r="AB18" i="49"/>
  <c r="Z18" i="49"/>
  <c r="X18" i="49"/>
  <c r="V18" i="49"/>
  <c r="T18" i="49"/>
  <c r="R18" i="49"/>
  <c r="P18" i="49"/>
  <c r="N18" i="49"/>
  <c r="L18" i="49"/>
  <c r="J18" i="49"/>
  <c r="H18" i="49"/>
  <c r="F18" i="49"/>
  <c r="D18" i="49"/>
  <c r="AD17" i="49"/>
  <c r="AB17" i="49"/>
  <c r="Z17" i="49"/>
  <c r="X17" i="49"/>
  <c r="V17" i="49"/>
  <c r="T17" i="49"/>
  <c r="R17" i="49"/>
  <c r="P17" i="49"/>
  <c r="N17" i="49"/>
  <c r="L17" i="49"/>
  <c r="J17" i="49"/>
  <c r="H17" i="49"/>
  <c r="F17" i="49"/>
  <c r="D17" i="49"/>
  <c r="AD16" i="49"/>
  <c r="AB16" i="49"/>
  <c r="Z16" i="49"/>
  <c r="X16" i="49"/>
  <c r="V16" i="49"/>
  <c r="T16" i="49"/>
  <c r="R16" i="49"/>
  <c r="P16" i="49"/>
  <c r="N16" i="49"/>
  <c r="L16" i="49"/>
  <c r="J16" i="49"/>
  <c r="H16" i="49"/>
  <c r="F16" i="49"/>
  <c r="D16" i="49"/>
  <c r="AD15" i="49"/>
  <c r="AB15" i="49"/>
  <c r="Z15" i="49"/>
  <c r="X15" i="49"/>
  <c r="V15" i="49"/>
  <c r="T15" i="49"/>
  <c r="R15" i="49"/>
  <c r="P15" i="49"/>
  <c r="N15" i="49"/>
  <c r="L15" i="49"/>
  <c r="J15" i="49"/>
  <c r="H15" i="49"/>
  <c r="F15" i="49"/>
  <c r="D15" i="49"/>
  <c r="AD14" i="49"/>
  <c r="AB14" i="49"/>
  <c r="Z14" i="49"/>
  <c r="X14" i="49"/>
  <c r="V14" i="49"/>
  <c r="T14" i="49"/>
  <c r="R14" i="49"/>
  <c r="P14" i="49"/>
  <c r="N14" i="49"/>
  <c r="L14" i="49"/>
  <c r="J14" i="49"/>
  <c r="H14" i="49"/>
  <c r="F14" i="49"/>
  <c r="D14" i="49"/>
  <c r="AD13" i="49"/>
  <c r="AB13" i="49"/>
  <c r="Z13" i="49"/>
  <c r="X13" i="49"/>
  <c r="V13" i="49"/>
  <c r="T13" i="49"/>
  <c r="R13" i="49"/>
  <c r="P13" i="49"/>
  <c r="N13" i="49"/>
  <c r="L13" i="49"/>
  <c r="J13" i="49"/>
  <c r="H13" i="49"/>
  <c r="F13" i="49"/>
  <c r="D13" i="49"/>
  <c r="AD12" i="49"/>
  <c r="AB12" i="49"/>
  <c r="Z12" i="49"/>
  <c r="X12" i="49"/>
  <c r="V12" i="49"/>
  <c r="T12" i="49"/>
  <c r="R12" i="49"/>
  <c r="P12" i="49"/>
  <c r="N12" i="49"/>
  <c r="L12" i="49"/>
  <c r="J12" i="49"/>
  <c r="H12" i="49"/>
  <c r="F12" i="49"/>
  <c r="D12" i="49"/>
  <c r="AD11" i="49"/>
  <c r="AB11" i="49"/>
  <c r="Z11" i="49"/>
  <c r="X11" i="49"/>
  <c r="V11" i="49"/>
  <c r="T11" i="49"/>
  <c r="R11" i="49"/>
  <c r="P11" i="49"/>
  <c r="N11" i="49"/>
  <c r="L11" i="49"/>
  <c r="J11" i="49"/>
  <c r="H11" i="49"/>
  <c r="F11" i="49"/>
  <c r="D11" i="49"/>
  <c r="AD10" i="49"/>
  <c r="AB10" i="49"/>
  <c r="Z10" i="49"/>
  <c r="X10" i="49"/>
  <c r="V10" i="49"/>
  <c r="T10" i="49"/>
  <c r="R10" i="49"/>
  <c r="P10" i="49"/>
  <c r="N10" i="49"/>
  <c r="L10" i="49"/>
  <c r="J10" i="49"/>
  <c r="H10" i="49"/>
  <c r="F10" i="49"/>
  <c r="D10" i="49"/>
  <c r="AB9" i="49"/>
  <c r="Z9" i="49"/>
  <c r="X9" i="49"/>
  <c r="V9" i="49"/>
  <c r="T9" i="49"/>
  <c r="R9" i="49"/>
  <c r="P9" i="49"/>
  <c r="N9" i="49"/>
  <c r="L9" i="49"/>
  <c r="J9" i="49"/>
  <c r="H9" i="49"/>
  <c r="F9" i="49"/>
  <c r="D9" i="49"/>
  <c r="F42" i="10"/>
  <c r="E42" i="10"/>
  <c r="D42" i="10"/>
  <c r="C42" i="10"/>
  <c r="H41" i="10"/>
  <c r="I41" i="10" s="1"/>
  <c r="H40" i="10"/>
  <c r="I40" i="10" s="1"/>
  <c r="H39" i="10"/>
  <c r="I39" i="10" s="1"/>
  <c r="H38" i="10"/>
  <c r="I38" i="10" s="1"/>
  <c r="H37" i="10"/>
  <c r="I37" i="10" s="1"/>
  <c r="H36" i="10"/>
  <c r="I36" i="10" s="1"/>
  <c r="H35" i="10"/>
  <c r="I35" i="10" s="1"/>
  <c r="H34" i="10"/>
  <c r="I34" i="10" s="1"/>
  <c r="I33" i="10"/>
  <c r="H33" i="10"/>
  <c r="H32" i="10"/>
  <c r="I32" i="10" s="1"/>
  <c r="H31" i="10"/>
  <c r="I31" i="10" s="1"/>
  <c r="H30" i="10"/>
  <c r="I30" i="10" s="1"/>
  <c r="H29" i="10"/>
  <c r="I29" i="10" s="1"/>
  <c r="H28" i="10"/>
  <c r="I28" i="10" s="1"/>
  <c r="I27" i="10"/>
  <c r="H27" i="10"/>
  <c r="H26" i="10"/>
  <c r="I26" i="10" s="1"/>
  <c r="H25" i="10"/>
  <c r="I25" i="10" s="1"/>
  <c r="H24" i="10"/>
  <c r="I24" i="10" s="1"/>
  <c r="H23" i="10"/>
  <c r="I23" i="10" s="1"/>
  <c r="I22" i="10"/>
  <c r="H22" i="10"/>
  <c r="H21" i="10"/>
  <c r="I21" i="10" s="1"/>
  <c r="H20" i="10"/>
  <c r="I20" i="10" s="1"/>
  <c r="H19" i="10"/>
  <c r="I19" i="10" s="1"/>
  <c r="H18" i="10"/>
  <c r="I18" i="10" s="1"/>
  <c r="I17" i="10"/>
  <c r="H17" i="10"/>
  <c r="H16" i="10"/>
  <c r="I16" i="10" s="1"/>
  <c r="I15" i="10"/>
  <c r="H15" i="10"/>
  <c r="H14" i="10"/>
  <c r="I14" i="10" s="1"/>
  <c r="H13" i="10"/>
  <c r="H12" i="10"/>
  <c r="I12" i="10" s="1"/>
  <c r="H11" i="10"/>
  <c r="I11" i="10" s="1"/>
  <c r="H10" i="10"/>
  <c r="I10" i="10" s="1"/>
  <c r="G10" i="10"/>
  <c r="H9" i="10"/>
  <c r="I9" i="10" s="1"/>
  <c r="G9" i="10"/>
  <c r="B9" i="10"/>
  <c r="H8" i="10"/>
  <c r="I8" i="10" s="1"/>
  <c r="G8" i="10"/>
  <c r="H7" i="10"/>
  <c r="I7" i="10" s="1"/>
  <c r="G7" i="10"/>
  <c r="H6" i="10"/>
  <c r="I6" i="10" s="1"/>
  <c r="G6" i="10"/>
  <c r="B6" i="10"/>
  <c r="G47" i="9"/>
  <c r="F47" i="9"/>
  <c r="I46" i="9"/>
  <c r="B46" i="9"/>
  <c r="B41" i="10" s="1"/>
  <c r="A46" i="9"/>
  <c r="A41" i="10" s="1"/>
  <c r="I45" i="9"/>
  <c r="B45" i="9"/>
  <c r="B40" i="10" s="1"/>
  <c r="A45" i="9"/>
  <c r="A40" i="10" s="1"/>
  <c r="I44" i="9"/>
  <c r="B44" i="9"/>
  <c r="B39" i="10" s="1"/>
  <c r="A44" i="9"/>
  <c r="A39" i="10" s="1"/>
  <c r="I43" i="9"/>
  <c r="B43" i="9"/>
  <c r="B38" i="10" s="1"/>
  <c r="A43" i="9"/>
  <c r="A38" i="10" s="1"/>
  <c r="I42" i="9"/>
  <c r="B42" i="9"/>
  <c r="B37" i="10" s="1"/>
  <c r="A42" i="9"/>
  <c r="A37" i="10" s="1"/>
  <c r="I41" i="9"/>
  <c r="B41" i="9"/>
  <c r="B36" i="10" s="1"/>
  <c r="A41" i="9"/>
  <c r="A36" i="10" s="1"/>
  <c r="I40" i="9"/>
  <c r="B40" i="9"/>
  <c r="B35" i="10" s="1"/>
  <c r="A40" i="9"/>
  <c r="A35" i="10" s="1"/>
  <c r="I39" i="9"/>
  <c r="B39" i="9"/>
  <c r="B34" i="10" s="1"/>
  <c r="A39" i="9"/>
  <c r="A34" i="10" s="1"/>
  <c r="I38" i="9"/>
  <c r="B38" i="9"/>
  <c r="B33" i="10" s="1"/>
  <c r="A38" i="9"/>
  <c r="A33" i="10" s="1"/>
  <c r="I37" i="9"/>
  <c r="B37" i="9"/>
  <c r="B32" i="10" s="1"/>
  <c r="A37" i="9"/>
  <c r="A32" i="10" s="1"/>
  <c r="I36" i="9"/>
  <c r="B36" i="9"/>
  <c r="B31" i="10" s="1"/>
  <c r="A36" i="9"/>
  <c r="A31" i="10" s="1"/>
  <c r="I35" i="9"/>
  <c r="B35" i="9"/>
  <c r="B30" i="10" s="1"/>
  <c r="A35" i="9"/>
  <c r="A30" i="10" s="1"/>
  <c r="I34" i="9"/>
  <c r="B34" i="9"/>
  <c r="B29" i="10" s="1"/>
  <c r="A34" i="9"/>
  <c r="A29" i="10" s="1"/>
  <c r="I33" i="9"/>
  <c r="B33" i="9"/>
  <c r="B28" i="10" s="1"/>
  <c r="A33" i="9"/>
  <c r="A28" i="10" s="1"/>
  <c r="I32" i="9"/>
  <c r="B32" i="9"/>
  <c r="B27" i="10" s="1"/>
  <c r="A32" i="9"/>
  <c r="A27" i="10" s="1"/>
  <c r="I31" i="9"/>
  <c r="B31" i="9"/>
  <c r="B26" i="10" s="1"/>
  <c r="A31" i="9"/>
  <c r="A26" i="10" s="1"/>
  <c r="I30" i="9"/>
  <c r="B30" i="9"/>
  <c r="B25" i="10" s="1"/>
  <c r="A30" i="9"/>
  <c r="A25" i="10" s="1"/>
  <c r="I29" i="9"/>
  <c r="B29" i="9"/>
  <c r="B24" i="10" s="1"/>
  <c r="A29" i="9"/>
  <c r="A24" i="10" s="1"/>
  <c r="I28" i="9"/>
  <c r="B28" i="9"/>
  <c r="B23" i="10" s="1"/>
  <c r="A28" i="9"/>
  <c r="A23" i="10" s="1"/>
  <c r="I27" i="9"/>
  <c r="B27" i="9"/>
  <c r="B22" i="10" s="1"/>
  <c r="A27" i="9"/>
  <c r="A22" i="10" s="1"/>
  <c r="I26" i="9"/>
  <c r="B26" i="9"/>
  <c r="B21" i="10" s="1"/>
  <c r="A26" i="9"/>
  <c r="A21" i="10" s="1"/>
  <c r="I25" i="9"/>
  <c r="B25" i="9"/>
  <c r="B20" i="10" s="1"/>
  <c r="A25" i="9"/>
  <c r="A20" i="10" s="1"/>
  <c r="I24" i="9"/>
  <c r="B24" i="9"/>
  <c r="B19" i="10" s="1"/>
  <c r="A24" i="9"/>
  <c r="A19" i="10" s="1"/>
  <c r="I23" i="9"/>
  <c r="B23" i="9"/>
  <c r="B18" i="10" s="1"/>
  <c r="A23" i="9"/>
  <c r="A18" i="10" s="1"/>
  <c r="I22" i="9"/>
  <c r="B22" i="9"/>
  <c r="B17" i="10" s="1"/>
  <c r="A22" i="9"/>
  <c r="A17" i="10" s="1"/>
  <c r="I21" i="9"/>
  <c r="B21" i="9"/>
  <c r="B16" i="10" s="1"/>
  <c r="A21" i="9"/>
  <c r="A16" i="10" s="1"/>
  <c r="I20" i="9"/>
  <c r="B20" i="9"/>
  <c r="B15" i="10" s="1"/>
  <c r="A20" i="9"/>
  <c r="A15" i="10" s="1"/>
  <c r="I19" i="9"/>
  <c r="B19" i="9"/>
  <c r="B14" i="10" s="1"/>
  <c r="A19" i="9"/>
  <c r="A14" i="10" s="1"/>
  <c r="I18" i="9"/>
  <c r="B18" i="9"/>
  <c r="B13" i="10" s="1"/>
  <c r="A18" i="9"/>
  <c r="A13" i="10" s="1"/>
  <c r="I17" i="9"/>
  <c r="B17" i="9"/>
  <c r="B12" i="10" s="1"/>
  <c r="A17" i="9"/>
  <c r="A12" i="10" s="1"/>
  <c r="I16" i="9"/>
  <c r="B16" i="9"/>
  <c r="B11" i="10" s="1"/>
  <c r="A16" i="9"/>
  <c r="A11" i="10" s="1"/>
  <c r="I15" i="9"/>
  <c r="B15" i="9"/>
  <c r="B10" i="10" s="1"/>
  <c r="A15" i="9"/>
  <c r="A10" i="10" s="1"/>
  <c r="I14" i="9"/>
  <c r="B14" i="9"/>
  <c r="A14" i="9"/>
  <c r="A9" i="10" s="1"/>
  <c r="B13" i="9"/>
  <c r="B8" i="10" s="1"/>
  <c r="A13" i="9"/>
  <c r="A8" i="10" s="1"/>
  <c r="I12" i="9"/>
  <c r="B12" i="9"/>
  <c r="B7" i="10" s="1"/>
  <c r="A12" i="9"/>
  <c r="A7" i="10" s="1"/>
  <c r="I11" i="9"/>
  <c r="A11" i="9"/>
  <c r="A6" i="10" s="1"/>
  <c r="BV45" i="8"/>
  <c r="BU45" i="8"/>
  <c r="BS45" i="8"/>
  <c r="BP45" i="8"/>
  <c r="BO45" i="8"/>
  <c r="BM45" i="8"/>
  <c r="BK45" i="8"/>
  <c r="BI45" i="8"/>
  <c r="BG45" i="8"/>
  <c r="BE45" i="8"/>
  <c r="BC45" i="8"/>
  <c r="BA45" i="8"/>
  <c r="AZ45" i="8"/>
  <c r="AX45" i="8"/>
  <c r="AU45" i="8"/>
  <c r="AT45" i="8"/>
  <c r="AS45" i="8"/>
  <c r="AP45" i="8"/>
  <c r="AM45" i="8"/>
  <c r="AK45" i="8"/>
  <c r="AJ45" i="8"/>
  <c r="AI45" i="8"/>
  <c r="AG45" i="8"/>
  <c r="AE45" i="8"/>
  <c r="AC45" i="8"/>
  <c r="AB45" i="8"/>
  <c r="Z45" i="8"/>
  <c r="X45" i="8"/>
  <c r="V45" i="8"/>
  <c r="Q18" i="43" s="1"/>
  <c r="T45" i="8"/>
  <c r="R45" i="8"/>
  <c r="P45" i="8"/>
  <c r="N45" i="8"/>
  <c r="L45" i="8"/>
  <c r="J45" i="8"/>
  <c r="H45" i="8"/>
  <c r="F45" i="8"/>
  <c r="D45" i="8"/>
  <c r="C45" i="8"/>
  <c r="BT44" i="8"/>
  <c r="BN44" i="8"/>
  <c r="BL44" i="8"/>
  <c r="BJ44" i="8"/>
  <c r="BF44" i="8"/>
  <c r="BD44" i="8"/>
  <c r="BB44" i="8"/>
  <c r="AY44" i="8"/>
  <c r="AV44" i="8"/>
  <c r="AW44" i="8" s="1"/>
  <c r="AQ44" i="8"/>
  <c r="AR44" i="8" s="1"/>
  <c r="AN44" i="8"/>
  <c r="AO44" i="8" s="1"/>
  <c r="AL44" i="8"/>
  <c r="AH44" i="8"/>
  <c r="AF44" i="8"/>
  <c r="AD44" i="8"/>
  <c r="AA44" i="8"/>
  <c r="Y44" i="8"/>
  <c r="W44" i="8"/>
  <c r="S44" i="8"/>
  <c r="Q44" i="8"/>
  <c r="O44" i="8"/>
  <c r="M44" i="8"/>
  <c r="K44" i="8"/>
  <c r="I44" i="8"/>
  <c r="G44" i="8"/>
  <c r="E44" i="8"/>
  <c r="BT43" i="8"/>
  <c r="BR43" i="8"/>
  <c r="BQ43" i="8"/>
  <c r="BN43" i="8"/>
  <c r="BL43" i="8"/>
  <c r="BJ43" i="8"/>
  <c r="BH43" i="8"/>
  <c r="BF43" i="8"/>
  <c r="BD43" i="8"/>
  <c r="BB43" i="8"/>
  <c r="AY43" i="8"/>
  <c r="AV43" i="8"/>
  <c r="AW43" i="8" s="1"/>
  <c r="AQ43" i="8"/>
  <c r="AR43" i="8" s="1"/>
  <c r="AN43" i="8"/>
  <c r="AO43" i="8" s="1"/>
  <c r="AL43" i="8"/>
  <c r="AH43" i="8"/>
  <c r="AF43" i="8"/>
  <c r="AD43" i="8"/>
  <c r="AA43" i="8"/>
  <c r="Y43" i="8"/>
  <c r="W43" i="8"/>
  <c r="U43" i="8"/>
  <c r="S43" i="8"/>
  <c r="Q43" i="8"/>
  <c r="O43" i="8"/>
  <c r="M43" i="8"/>
  <c r="K43" i="8"/>
  <c r="I43" i="8"/>
  <c r="G43" i="8"/>
  <c r="E43" i="8"/>
  <c r="BT42" i="8"/>
  <c r="BR42" i="8"/>
  <c r="BQ42" i="8"/>
  <c r="BN42" i="8"/>
  <c r="BL42" i="8"/>
  <c r="BJ42" i="8"/>
  <c r="BH42" i="8"/>
  <c r="BF42" i="8"/>
  <c r="BD42" i="8"/>
  <c r="BB42" i="8"/>
  <c r="AY42" i="8"/>
  <c r="AV42" i="8"/>
  <c r="AW42" i="8" s="1"/>
  <c r="AQ42" i="8"/>
  <c r="AR42" i="8" s="1"/>
  <c r="AN42" i="8"/>
  <c r="AO42" i="8" s="1"/>
  <c r="AL42" i="8"/>
  <c r="AH42" i="8"/>
  <c r="AF42" i="8"/>
  <c r="AD42" i="8"/>
  <c r="S42" i="8"/>
  <c r="Q42" i="8"/>
  <c r="O42" i="8"/>
  <c r="M42" i="8"/>
  <c r="K42" i="8"/>
  <c r="I42" i="8"/>
  <c r="G42" i="8"/>
  <c r="E42" i="8"/>
  <c r="BT41" i="8"/>
  <c r="BR41" i="8"/>
  <c r="BQ41" i="8"/>
  <c r="BN41" i="8"/>
  <c r="BL41" i="8"/>
  <c r="BJ41" i="8"/>
  <c r="BH41" i="8"/>
  <c r="BF41" i="8"/>
  <c r="BD41" i="8"/>
  <c r="BB41" i="8"/>
  <c r="AY41" i="8"/>
  <c r="AV41" i="8"/>
  <c r="AW41" i="8" s="1"/>
  <c r="AQ41" i="8"/>
  <c r="AR41" i="8" s="1"/>
  <c r="AN41" i="8"/>
  <c r="AO41" i="8" s="1"/>
  <c r="AL41" i="8"/>
  <c r="AH41" i="8"/>
  <c r="AF41" i="8"/>
  <c r="AD41" i="8"/>
  <c r="AA41" i="8"/>
  <c r="Y41" i="8"/>
  <c r="W41" i="8"/>
  <c r="U41" i="8"/>
  <c r="S41" i="8"/>
  <c r="Q41" i="8"/>
  <c r="O41" i="8"/>
  <c r="M41" i="8"/>
  <c r="K41" i="8"/>
  <c r="I41" i="8"/>
  <c r="G41" i="8"/>
  <c r="E41" i="8"/>
  <c r="BT40" i="8"/>
  <c r="BR40" i="8"/>
  <c r="BQ40" i="8"/>
  <c r="BN40" i="8"/>
  <c r="BL40" i="8"/>
  <c r="BJ40" i="8"/>
  <c r="BH40" i="8"/>
  <c r="BF40" i="8"/>
  <c r="BD40" i="8"/>
  <c r="BB40" i="8"/>
  <c r="AY40" i="8"/>
  <c r="AV40" i="8"/>
  <c r="AW40" i="8" s="1"/>
  <c r="AQ40" i="8"/>
  <c r="AR40" i="8" s="1"/>
  <c r="AN40" i="8"/>
  <c r="AO40" i="8" s="1"/>
  <c r="AL40" i="8"/>
  <c r="AH40" i="8"/>
  <c r="AF40" i="8"/>
  <c r="AD40" i="8"/>
  <c r="AA40" i="8"/>
  <c r="Y40" i="8"/>
  <c r="W40" i="8"/>
  <c r="U40" i="8"/>
  <c r="S40" i="8"/>
  <c r="Q40" i="8"/>
  <c r="O40" i="8"/>
  <c r="M40" i="8"/>
  <c r="K40" i="8"/>
  <c r="I40" i="8"/>
  <c r="G40" i="8"/>
  <c r="E40" i="8"/>
  <c r="BT39" i="8"/>
  <c r="BR39" i="8"/>
  <c r="BQ39" i="8"/>
  <c r="BN39" i="8"/>
  <c r="BL39" i="8"/>
  <c r="BJ39" i="8"/>
  <c r="BH39" i="8"/>
  <c r="BF39" i="8"/>
  <c r="BD39" i="8"/>
  <c r="BB39" i="8"/>
  <c r="AY39" i="8"/>
  <c r="AV39" i="8"/>
  <c r="AW39" i="8" s="1"/>
  <c r="AQ39" i="8"/>
  <c r="AR39" i="8" s="1"/>
  <c r="AO39" i="8"/>
  <c r="AN39" i="8"/>
  <c r="AL39" i="8"/>
  <c r="AH39" i="8"/>
  <c r="AF39" i="8"/>
  <c r="AD39" i="8"/>
  <c r="AA39" i="8"/>
  <c r="Y39" i="8"/>
  <c r="W39" i="8"/>
  <c r="U39" i="8"/>
  <c r="S39" i="8"/>
  <c r="Q39" i="8"/>
  <c r="O39" i="8"/>
  <c r="M39" i="8"/>
  <c r="K39" i="8"/>
  <c r="I39" i="8"/>
  <c r="G39" i="8"/>
  <c r="E39" i="8"/>
  <c r="BT38" i="8"/>
  <c r="BR38" i="8"/>
  <c r="BQ38" i="8"/>
  <c r="BN38" i="8"/>
  <c r="BL38" i="8"/>
  <c r="BJ38" i="8"/>
  <c r="BH38" i="8"/>
  <c r="BF38" i="8"/>
  <c r="BD38" i="8"/>
  <c r="BB38" i="8"/>
  <c r="AY38" i="8"/>
  <c r="AV38" i="8"/>
  <c r="AW38" i="8" s="1"/>
  <c r="AQ38" i="8"/>
  <c r="AR38" i="8" s="1"/>
  <c r="AN38" i="8"/>
  <c r="AO38" i="8" s="1"/>
  <c r="AL38" i="8"/>
  <c r="AH38" i="8"/>
  <c r="AF38" i="8"/>
  <c r="AD38" i="8"/>
  <c r="S38" i="8"/>
  <c r="Q38" i="8"/>
  <c r="O38" i="8"/>
  <c r="M38" i="8"/>
  <c r="K38" i="8"/>
  <c r="I38" i="8"/>
  <c r="G38" i="8"/>
  <c r="E38" i="8"/>
  <c r="BT37" i="8"/>
  <c r="BR37" i="8"/>
  <c r="BQ37" i="8"/>
  <c r="BN37" i="8"/>
  <c r="BL37" i="8"/>
  <c r="BJ37" i="8"/>
  <c r="BH37" i="8"/>
  <c r="BF37" i="8"/>
  <c r="BD37" i="8"/>
  <c r="BB37" i="8"/>
  <c r="AY37" i="8"/>
  <c r="AV37" i="8"/>
  <c r="AW37" i="8" s="1"/>
  <c r="AR37" i="8"/>
  <c r="AQ37" i="8"/>
  <c r="AN37" i="8"/>
  <c r="AO37" i="8" s="1"/>
  <c r="AL37" i="8"/>
  <c r="AH37" i="8"/>
  <c r="AF37" i="8"/>
  <c r="AD37" i="8"/>
  <c r="AA37" i="8"/>
  <c r="Y37" i="8"/>
  <c r="W37" i="8"/>
  <c r="U37" i="8"/>
  <c r="S37" i="8"/>
  <c r="Q37" i="8"/>
  <c r="O37" i="8"/>
  <c r="M37" i="8"/>
  <c r="K37" i="8"/>
  <c r="I37" i="8"/>
  <c r="G37" i="8"/>
  <c r="E37" i="8"/>
  <c r="BT36" i="8"/>
  <c r="BR36" i="8"/>
  <c r="BQ36" i="8"/>
  <c r="BN36" i="8"/>
  <c r="BL36" i="8"/>
  <c r="BJ36" i="8"/>
  <c r="BH36" i="8"/>
  <c r="BF36" i="8"/>
  <c r="BD36" i="8"/>
  <c r="BB36" i="8"/>
  <c r="AY36" i="8"/>
  <c r="AV36" i="8"/>
  <c r="AW36" i="8" s="1"/>
  <c r="AQ36" i="8"/>
  <c r="AR36" i="8" s="1"/>
  <c r="AN36" i="8"/>
  <c r="AO36" i="8" s="1"/>
  <c r="AL36" i="8"/>
  <c r="AH36" i="8"/>
  <c r="AF36" i="8"/>
  <c r="AD36" i="8"/>
  <c r="AA36" i="8"/>
  <c r="Y36" i="8"/>
  <c r="W36" i="8"/>
  <c r="U36" i="8"/>
  <c r="S36" i="8"/>
  <c r="Q36" i="8"/>
  <c r="O36" i="8"/>
  <c r="M36" i="8"/>
  <c r="K36" i="8"/>
  <c r="I36" i="8"/>
  <c r="G36" i="8"/>
  <c r="E36" i="8"/>
  <c r="BT35" i="8"/>
  <c r="BQ35" i="8"/>
  <c r="BN35" i="8"/>
  <c r="BJ35" i="8"/>
  <c r="BH35" i="8"/>
  <c r="BF35" i="8"/>
  <c r="BD35" i="8"/>
  <c r="BB35" i="8"/>
  <c r="AY35" i="8"/>
  <c r="AW35" i="8"/>
  <c r="AQ35" i="8"/>
  <c r="AR35" i="8" s="1"/>
  <c r="AO35" i="8"/>
  <c r="AN35" i="8"/>
  <c r="AL35" i="8"/>
  <c r="AH35" i="8"/>
  <c r="AF35" i="8"/>
  <c r="AD35" i="8"/>
  <c r="S35" i="8"/>
  <c r="Q35" i="8"/>
  <c r="O35" i="8"/>
  <c r="M35" i="8"/>
  <c r="K35" i="8"/>
  <c r="I35" i="8"/>
  <c r="G35" i="8"/>
  <c r="E35" i="8"/>
  <c r="BT34" i="8"/>
  <c r="BQ34" i="8"/>
  <c r="BN34" i="8"/>
  <c r="BJ34" i="8"/>
  <c r="BH34" i="8"/>
  <c r="BF34" i="8"/>
  <c r="BD34" i="8"/>
  <c r="BB34" i="8"/>
  <c r="AY34" i="8"/>
  <c r="AW34" i="8"/>
  <c r="AR34" i="8"/>
  <c r="AQ34" i="8"/>
  <c r="AN34" i="8"/>
  <c r="AO34" i="8" s="1"/>
  <c r="AL34" i="8"/>
  <c r="AH34" i="8"/>
  <c r="AF34" i="8"/>
  <c r="AD34" i="8"/>
  <c r="S34" i="8"/>
  <c r="Q34" i="8"/>
  <c r="O34" i="8"/>
  <c r="M34" i="8"/>
  <c r="K34" i="8"/>
  <c r="I34" i="8"/>
  <c r="G34" i="8"/>
  <c r="E34" i="8"/>
  <c r="BT33" i="8"/>
  <c r="BQ33" i="8"/>
  <c r="BN33" i="8"/>
  <c r="BJ33" i="8"/>
  <c r="BH33" i="8"/>
  <c r="BF33" i="8"/>
  <c r="BD33" i="8"/>
  <c r="BB33" i="8"/>
  <c r="AY33" i="8"/>
  <c r="AW33" i="8"/>
  <c r="AQ33" i="8"/>
  <c r="AR33" i="8" s="1"/>
  <c r="AN33" i="8"/>
  <c r="AO33" i="8" s="1"/>
  <c r="AL33" i="8"/>
  <c r="AH33" i="8"/>
  <c r="AF33" i="8"/>
  <c r="AD33" i="8"/>
  <c r="S33" i="8"/>
  <c r="Q33" i="8"/>
  <c r="O33" i="8"/>
  <c r="M33" i="8"/>
  <c r="K33" i="8"/>
  <c r="I33" i="8"/>
  <c r="G33" i="8"/>
  <c r="E33" i="8"/>
  <c r="BT32" i="8"/>
  <c r="BR32" i="8"/>
  <c r="BQ32" i="8"/>
  <c r="BN32" i="8"/>
  <c r="BL32" i="8"/>
  <c r="BJ32" i="8"/>
  <c r="BH32" i="8"/>
  <c r="BF32" i="8"/>
  <c r="BD32" i="8"/>
  <c r="BB32" i="8"/>
  <c r="AY32" i="8"/>
  <c r="AV32" i="8"/>
  <c r="AW32" i="8" s="1"/>
  <c r="AQ32" i="8"/>
  <c r="AR32" i="8" s="1"/>
  <c r="AN32" i="8"/>
  <c r="AO32" i="8" s="1"/>
  <c r="AL32" i="8"/>
  <c r="AH32" i="8"/>
  <c r="AF32" i="8"/>
  <c r="AD32" i="8"/>
  <c r="AA32" i="8"/>
  <c r="Y32" i="8"/>
  <c r="W32" i="8"/>
  <c r="U32" i="8"/>
  <c r="S32" i="8"/>
  <c r="Q32" i="8"/>
  <c r="O32" i="8"/>
  <c r="M32" i="8"/>
  <c r="K32" i="8"/>
  <c r="I32" i="8"/>
  <c r="G32" i="8"/>
  <c r="E32" i="8"/>
  <c r="BT31" i="8"/>
  <c r="BR31" i="8"/>
  <c r="BQ31" i="8"/>
  <c r="BN31" i="8"/>
  <c r="BL31" i="8"/>
  <c r="BJ31" i="8"/>
  <c r="BH31" i="8"/>
  <c r="BF31" i="8"/>
  <c r="BD31" i="8"/>
  <c r="BB31" i="8"/>
  <c r="AY31" i="8"/>
  <c r="AV31" i="8"/>
  <c r="AW31" i="8" s="1"/>
  <c r="AQ31" i="8"/>
  <c r="AR31" i="8" s="1"/>
  <c r="AN31" i="8"/>
  <c r="AO31" i="8" s="1"/>
  <c r="AL31" i="8"/>
  <c r="AH31" i="8"/>
  <c r="AF31" i="8"/>
  <c r="AD31" i="8"/>
  <c r="AA31" i="8"/>
  <c r="Y31" i="8"/>
  <c r="W31" i="8"/>
  <c r="U31" i="8"/>
  <c r="S31" i="8"/>
  <c r="Q31" i="8"/>
  <c r="O31" i="8"/>
  <c r="M31" i="8"/>
  <c r="K31" i="8"/>
  <c r="I31" i="8"/>
  <c r="G31" i="8"/>
  <c r="E31" i="8"/>
  <c r="BT30" i="8"/>
  <c r="BR30" i="8"/>
  <c r="BQ30" i="8"/>
  <c r="BN30" i="8"/>
  <c r="BL30" i="8"/>
  <c r="BJ30" i="8"/>
  <c r="BH30" i="8"/>
  <c r="BF30" i="8"/>
  <c r="BD30" i="8"/>
  <c r="BB30" i="8"/>
  <c r="AY30" i="8"/>
  <c r="AV30" i="8"/>
  <c r="AW30" i="8" s="1"/>
  <c r="AQ30" i="8"/>
  <c r="AR30" i="8" s="1"/>
  <c r="AN30" i="8"/>
  <c r="AO30" i="8" s="1"/>
  <c r="AL30" i="8"/>
  <c r="AH30" i="8"/>
  <c r="AF30" i="8"/>
  <c r="AD30" i="8"/>
  <c r="AA30" i="8"/>
  <c r="Y30" i="8"/>
  <c r="W30" i="8"/>
  <c r="U30" i="8"/>
  <c r="S30" i="8"/>
  <c r="Q30" i="8"/>
  <c r="O30" i="8"/>
  <c r="M30" i="8"/>
  <c r="K30" i="8"/>
  <c r="I30" i="8"/>
  <c r="G30" i="8"/>
  <c r="E30" i="8"/>
  <c r="BT29" i="8"/>
  <c r="BR29" i="8"/>
  <c r="BQ29" i="8"/>
  <c r="BN29" i="8"/>
  <c r="BL29" i="8"/>
  <c r="BJ29" i="8"/>
  <c r="BH29" i="8"/>
  <c r="BF29" i="8"/>
  <c r="BD29" i="8"/>
  <c r="BB29" i="8"/>
  <c r="AY29" i="8"/>
  <c r="AV29" i="8"/>
  <c r="AW29" i="8" s="1"/>
  <c r="AQ29" i="8"/>
  <c r="AR29" i="8" s="1"/>
  <c r="AN29" i="8"/>
  <c r="AO29" i="8" s="1"/>
  <c r="AL29" i="8"/>
  <c r="AH29" i="8"/>
  <c r="AF29" i="8"/>
  <c r="AD29" i="8"/>
  <c r="AA29" i="8"/>
  <c r="Y29" i="8"/>
  <c r="W29" i="8"/>
  <c r="U29" i="8"/>
  <c r="S29" i="8"/>
  <c r="Q29" i="8"/>
  <c r="O29" i="8"/>
  <c r="M29" i="8"/>
  <c r="K29" i="8"/>
  <c r="I29" i="8"/>
  <c r="G29" i="8"/>
  <c r="E29" i="8"/>
  <c r="BL28" i="8"/>
  <c r="BH28" i="8"/>
  <c r="BF28" i="8"/>
  <c r="BD28" i="8"/>
  <c r="BB28" i="8"/>
  <c r="AY28" i="8"/>
  <c r="AV28" i="8"/>
  <c r="AW28" i="8" s="1"/>
  <c r="AQ28" i="8"/>
  <c r="AR28" i="8" s="1"/>
  <c r="AN28" i="8"/>
  <c r="AO28" i="8" s="1"/>
  <c r="AL28" i="8"/>
  <c r="AH28" i="8"/>
  <c r="AD28" i="8"/>
  <c r="S28" i="8"/>
  <c r="Q28" i="8"/>
  <c r="O28" i="8"/>
  <c r="M28" i="8"/>
  <c r="K28" i="8"/>
  <c r="I28" i="8"/>
  <c r="G28" i="8"/>
  <c r="E28" i="8"/>
  <c r="BT27" i="8"/>
  <c r="BR27" i="8"/>
  <c r="BQ27" i="8"/>
  <c r="BN27" i="8"/>
  <c r="BL27" i="8"/>
  <c r="BJ27" i="8"/>
  <c r="BH27" i="8"/>
  <c r="BF27" i="8"/>
  <c r="BD27" i="8"/>
  <c r="BB27" i="8"/>
  <c r="AY27" i="8"/>
  <c r="AV27" i="8"/>
  <c r="AW27" i="8" s="1"/>
  <c r="AQ27" i="8"/>
  <c r="AR27" i="8" s="1"/>
  <c r="AN27" i="8"/>
  <c r="AO27" i="8" s="1"/>
  <c r="AL27" i="8"/>
  <c r="AH27" i="8"/>
  <c r="AF27" i="8"/>
  <c r="AD27" i="8"/>
  <c r="AA27" i="8"/>
  <c r="Y27" i="8"/>
  <c r="W27" i="8"/>
  <c r="U27" i="8"/>
  <c r="S27" i="8"/>
  <c r="Q27" i="8"/>
  <c r="O27" i="8"/>
  <c r="M27" i="8"/>
  <c r="K27" i="8"/>
  <c r="I27" i="8"/>
  <c r="G27" i="8"/>
  <c r="E27" i="8"/>
  <c r="AH26" i="8"/>
  <c r="AD26" i="8"/>
  <c r="S26" i="8"/>
  <c r="Q26" i="8"/>
  <c r="O26" i="8"/>
  <c r="M26" i="8"/>
  <c r="K26" i="8"/>
  <c r="I26" i="8"/>
  <c r="G26" i="8"/>
  <c r="E26" i="8"/>
  <c r="BT25" i="8"/>
  <c r="BR25" i="8"/>
  <c r="BQ25" i="8"/>
  <c r="BN25" i="8"/>
  <c r="BL25" i="8"/>
  <c r="BJ25" i="8"/>
  <c r="BH25" i="8"/>
  <c r="BF25" i="8"/>
  <c r="BD25" i="8"/>
  <c r="BB25" i="8"/>
  <c r="AY25" i="8"/>
  <c r="AV25" i="8"/>
  <c r="AW25" i="8" s="1"/>
  <c r="AQ25" i="8"/>
  <c r="AR25" i="8" s="1"/>
  <c r="AN25" i="8"/>
  <c r="AO25" i="8" s="1"/>
  <c r="AL25" i="8"/>
  <c r="AH25" i="8"/>
  <c r="AF25" i="8"/>
  <c r="AD25" i="8"/>
  <c r="AA25" i="8"/>
  <c r="Y25" i="8"/>
  <c r="W25" i="8"/>
  <c r="U25" i="8"/>
  <c r="S25" i="8"/>
  <c r="Q25" i="8"/>
  <c r="O25" i="8"/>
  <c r="M25" i="8"/>
  <c r="K25" i="8"/>
  <c r="I25" i="8"/>
  <c r="G25" i="8"/>
  <c r="E25" i="8"/>
  <c r="BT24" i="8"/>
  <c r="BR24" i="8"/>
  <c r="BQ24" i="8"/>
  <c r="BN24" i="8"/>
  <c r="BL24" i="8"/>
  <c r="BJ24" i="8"/>
  <c r="BH24" i="8"/>
  <c r="BF24" i="8"/>
  <c r="BD24" i="8"/>
  <c r="BB24" i="8"/>
  <c r="AY24" i="8"/>
  <c r="AV24" i="8"/>
  <c r="AW24" i="8" s="1"/>
  <c r="AQ24" i="8"/>
  <c r="AR24" i="8" s="1"/>
  <c r="AN24" i="8"/>
  <c r="AO24" i="8" s="1"/>
  <c r="AL24" i="8"/>
  <c r="AH24" i="8"/>
  <c r="AF24" i="8"/>
  <c r="AD24" i="8"/>
  <c r="AA24" i="8"/>
  <c r="Y24" i="8"/>
  <c r="W24" i="8"/>
  <c r="U24" i="8"/>
  <c r="S24" i="8"/>
  <c r="Q24" i="8"/>
  <c r="O24" i="8"/>
  <c r="M24" i="8"/>
  <c r="K24" i="8"/>
  <c r="I24" i="8"/>
  <c r="G24" i="8"/>
  <c r="E24" i="8"/>
  <c r="BT23" i="8"/>
  <c r="BR23" i="8"/>
  <c r="BQ23" i="8"/>
  <c r="BN23" i="8"/>
  <c r="BL23" i="8"/>
  <c r="BJ23" i="8"/>
  <c r="BH23" i="8"/>
  <c r="BF23" i="8"/>
  <c r="BD23" i="8"/>
  <c r="BB23" i="8"/>
  <c r="AY23" i="8"/>
  <c r="AV23" i="8"/>
  <c r="AW23" i="8" s="1"/>
  <c r="AQ23" i="8"/>
  <c r="AR23" i="8" s="1"/>
  <c r="AN23" i="8"/>
  <c r="AO23" i="8" s="1"/>
  <c r="AL23" i="8"/>
  <c r="AH23" i="8"/>
  <c r="AF23" i="8"/>
  <c r="AD23" i="8"/>
  <c r="AA23" i="8"/>
  <c r="Y23" i="8"/>
  <c r="W23" i="8"/>
  <c r="U23" i="8"/>
  <c r="S23" i="8"/>
  <c r="Q23" i="8"/>
  <c r="O23" i="8"/>
  <c r="M23" i="8"/>
  <c r="K23" i="8"/>
  <c r="I23" i="8"/>
  <c r="G23" i="8"/>
  <c r="E23" i="8"/>
  <c r="BT22" i="8"/>
  <c r="BR22" i="8"/>
  <c r="BQ22" i="8"/>
  <c r="BN22" i="8"/>
  <c r="BL22" i="8"/>
  <c r="BJ22" i="8"/>
  <c r="BH22" i="8"/>
  <c r="BF22" i="8"/>
  <c r="BD22" i="8"/>
  <c r="BB22" i="8"/>
  <c r="AY22" i="8"/>
  <c r="AV22" i="8"/>
  <c r="AW22" i="8" s="1"/>
  <c r="AQ22" i="8"/>
  <c r="AR22" i="8" s="1"/>
  <c r="AN22" i="8"/>
  <c r="AO22" i="8" s="1"/>
  <c r="AL22" i="8"/>
  <c r="AH22" i="8"/>
  <c r="AD22" i="8"/>
  <c r="S22" i="8"/>
  <c r="Q22" i="8"/>
  <c r="O22" i="8"/>
  <c r="M22" i="8"/>
  <c r="K22" i="8"/>
  <c r="I22" i="8"/>
  <c r="G22" i="8"/>
  <c r="E22" i="8"/>
  <c r="BT21" i="8"/>
  <c r="BR21" i="8"/>
  <c r="BQ21" i="8"/>
  <c r="BN21" i="8"/>
  <c r="BL21" i="8"/>
  <c r="BJ21" i="8"/>
  <c r="BH21" i="8"/>
  <c r="BF21" i="8"/>
  <c r="BD21" i="8"/>
  <c r="BB21" i="8"/>
  <c r="AY21" i="8"/>
  <c r="AV21" i="8"/>
  <c r="AW21" i="8" s="1"/>
  <c r="AQ21" i="8"/>
  <c r="AR21" i="8" s="1"/>
  <c r="AN21" i="8"/>
  <c r="AO21" i="8" s="1"/>
  <c r="AL21" i="8"/>
  <c r="AH21" i="8"/>
  <c r="AF21" i="8"/>
  <c r="AD21" i="8"/>
  <c r="AA21" i="8"/>
  <c r="Y21" i="8"/>
  <c r="W21" i="8"/>
  <c r="U21" i="8"/>
  <c r="S21" i="8"/>
  <c r="Q21" i="8"/>
  <c r="O21" i="8"/>
  <c r="M21" i="8"/>
  <c r="K21" i="8"/>
  <c r="I21" i="8"/>
  <c r="G21" i="8"/>
  <c r="E21" i="8"/>
  <c r="BT20" i="8"/>
  <c r="BR20" i="8"/>
  <c r="BQ20" i="8"/>
  <c r="BN20" i="8"/>
  <c r="BL20" i="8"/>
  <c r="BJ20" i="8"/>
  <c r="BH20" i="8"/>
  <c r="BF20" i="8"/>
  <c r="BD20" i="8"/>
  <c r="BB20" i="8"/>
  <c r="AY20" i="8"/>
  <c r="AV20" i="8"/>
  <c r="AW20" i="8" s="1"/>
  <c r="AQ20" i="8"/>
  <c r="AR20" i="8" s="1"/>
  <c r="AN20" i="8"/>
  <c r="AO20" i="8" s="1"/>
  <c r="AL20" i="8"/>
  <c r="AH20" i="8"/>
  <c r="AF20" i="8"/>
  <c r="AD20" i="8"/>
  <c r="AA20" i="8"/>
  <c r="Y20" i="8"/>
  <c r="W20" i="8"/>
  <c r="U20" i="8"/>
  <c r="S20" i="8"/>
  <c r="Q20" i="8"/>
  <c r="O20" i="8"/>
  <c r="M20" i="8"/>
  <c r="K20" i="8"/>
  <c r="I20" i="8"/>
  <c r="G20" i="8"/>
  <c r="E20" i="8"/>
  <c r="BT19" i="8"/>
  <c r="BR19" i="8"/>
  <c r="BQ19" i="8"/>
  <c r="BN19" i="8"/>
  <c r="BL19" i="8"/>
  <c r="BJ19" i="8"/>
  <c r="BH19" i="8"/>
  <c r="BF19" i="8"/>
  <c r="BD19" i="8"/>
  <c r="BB19" i="8"/>
  <c r="AY19" i="8"/>
  <c r="AV19" i="8"/>
  <c r="AW19" i="8" s="1"/>
  <c r="AQ19" i="8"/>
  <c r="AR19" i="8" s="1"/>
  <c r="AN19" i="8"/>
  <c r="AO19" i="8" s="1"/>
  <c r="AL19" i="8"/>
  <c r="AH19" i="8"/>
  <c r="AF19" i="8"/>
  <c r="AD19" i="8"/>
  <c r="AA19" i="8"/>
  <c r="Y19" i="8"/>
  <c r="W19" i="8"/>
  <c r="U19" i="8"/>
  <c r="S19" i="8"/>
  <c r="Q19" i="8"/>
  <c r="O19" i="8"/>
  <c r="M19" i="8"/>
  <c r="K19" i="8"/>
  <c r="I19" i="8"/>
  <c r="G19" i="8"/>
  <c r="E19" i="8"/>
  <c r="BT18" i="8"/>
  <c r="BR18" i="8"/>
  <c r="BQ18" i="8"/>
  <c r="BN18" i="8"/>
  <c r="BL18" i="8"/>
  <c r="BJ18" i="8"/>
  <c r="BH18" i="8"/>
  <c r="BF18" i="8"/>
  <c r="BD18" i="8"/>
  <c r="BB18" i="8"/>
  <c r="AY18" i="8"/>
  <c r="AV18" i="8"/>
  <c r="AW18" i="8" s="1"/>
  <c r="AQ18" i="8"/>
  <c r="AR18" i="8" s="1"/>
  <c r="AN18" i="8"/>
  <c r="AO18" i="8" s="1"/>
  <c r="AL18" i="8"/>
  <c r="AH18" i="8"/>
  <c r="AF18" i="8"/>
  <c r="AD18" i="8"/>
  <c r="AA18" i="8"/>
  <c r="Y18" i="8"/>
  <c r="W18" i="8"/>
  <c r="U18" i="8"/>
  <c r="S18" i="8"/>
  <c r="Q18" i="8"/>
  <c r="O18" i="8"/>
  <c r="M18" i="8"/>
  <c r="K18" i="8"/>
  <c r="I18" i="8"/>
  <c r="G18" i="8"/>
  <c r="E18" i="8"/>
  <c r="BT17" i="8"/>
  <c r="BR17" i="8"/>
  <c r="BQ17" i="8"/>
  <c r="BN17" i="8"/>
  <c r="BL17" i="8"/>
  <c r="BJ17" i="8"/>
  <c r="BH17" i="8"/>
  <c r="BF17" i="8"/>
  <c r="BD17" i="8"/>
  <c r="BB17" i="8"/>
  <c r="AY17" i="8"/>
  <c r="AV17" i="8"/>
  <c r="AW17" i="8" s="1"/>
  <c r="AQ17" i="8"/>
  <c r="AR17" i="8" s="1"/>
  <c r="AN17" i="8"/>
  <c r="AO17" i="8" s="1"/>
  <c r="AL17" i="8"/>
  <c r="AH17" i="8"/>
  <c r="AF17" i="8"/>
  <c r="AD17" i="8"/>
  <c r="AA17" i="8"/>
  <c r="Y17" i="8"/>
  <c r="W17" i="8"/>
  <c r="U17" i="8"/>
  <c r="S17" i="8"/>
  <c r="Q17" i="8"/>
  <c r="O17" i="8"/>
  <c r="M17" i="8"/>
  <c r="K17" i="8"/>
  <c r="I17" i="8"/>
  <c r="G17" i="8"/>
  <c r="E17" i="8"/>
  <c r="BT16" i="8"/>
  <c r="BR16" i="8"/>
  <c r="BQ16" i="8"/>
  <c r="BN16" i="8"/>
  <c r="BL16" i="8"/>
  <c r="BJ16" i="8"/>
  <c r="BH16" i="8"/>
  <c r="BF16" i="8"/>
  <c r="BD16" i="8"/>
  <c r="BB16" i="8"/>
  <c r="AY16" i="8"/>
  <c r="AV16" i="8"/>
  <c r="AW16" i="8" s="1"/>
  <c r="AQ16" i="8"/>
  <c r="AR16" i="8" s="1"/>
  <c r="AN16" i="8"/>
  <c r="AO16" i="8" s="1"/>
  <c r="AL16" i="8"/>
  <c r="AH16" i="8"/>
  <c r="AF16" i="8"/>
  <c r="AD16" i="8"/>
  <c r="AA16" i="8"/>
  <c r="Y16" i="8"/>
  <c r="W16" i="8"/>
  <c r="U16" i="8"/>
  <c r="S16" i="8"/>
  <c r="Q16" i="8"/>
  <c r="O16" i="8"/>
  <c r="M16" i="8"/>
  <c r="K16" i="8"/>
  <c r="I16" i="8"/>
  <c r="G16" i="8"/>
  <c r="E16" i="8"/>
  <c r="BT15" i="8"/>
  <c r="BR15" i="8"/>
  <c r="BQ15" i="8"/>
  <c r="BN15" i="8"/>
  <c r="BL15" i="8"/>
  <c r="BJ15" i="8"/>
  <c r="BH15" i="8"/>
  <c r="BF15" i="8"/>
  <c r="BD15" i="8"/>
  <c r="BB15" i="8"/>
  <c r="AY15" i="8"/>
  <c r="AV15" i="8"/>
  <c r="AW15" i="8" s="1"/>
  <c r="AQ15" i="8"/>
  <c r="AR15" i="8" s="1"/>
  <c r="AN15" i="8"/>
  <c r="AO15" i="8" s="1"/>
  <c r="AL15" i="8"/>
  <c r="AH15" i="8"/>
  <c r="AF15" i="8"/>
  <c r="AD15" i="8"/>
  <c r="AA15" i="8"/>
  <c r="Y15" i="8"/>
  <c r="W15" i="8"/>
  <c r="U15" i="8"/>
  <c r="S15" i="8"/>
  <c r="Q15" i="8"/>
  <c r="O15" i="8"/>
  <c r="M15" i="8"/>
  <c r="K15" i="8"/>
  <c r="I15" i="8"/>
  <c r="G15" i="8"/>
  <c r="E15" i="8"/>
  <c r="BT14" i="8"/>
  <c r="BR14" i="8"/>
  <c r="BQ14" i="8"/>
  <c r="BN14" i="8"/>
  <c r="BL14" i="8"/>
  <c r="BJ14" i="8"/>
  <c r="BH14" i="8"/>
  <c r="BF14" i="8"/>
  <c r="BD14" i="8"/>
  <c r="BB14" i="8"/>
  <c r="AY14" i="8"/>
  <c r="AV14" i="8"/>
  <c r="AW14" i="8" s="1"/>
  <c r="AQ14" i="8"/>
  <c r="AR14" i="8" s="1"/>
  <c r="AN14" i="8"/>
  <c r="AO14" i="8" s="1"/>
  <c r="AL14" i="8"/>
  <c r="AH14" i="8"/>
  <c r="AF14" i="8"/>
  <c r="AD14" i="8"/>
  <c r="AA14" i="8"/>
  <c r="Y14" i="8"/>
  <c r="W14" i="8"/>
  <c r="U14" i="8"/>
  <c r="S14" i="8"/>
  <c r="Q14" i="8"/>
  <c r="O14" i="8"/>
  <c r="M14" i="8"/>
  <c r="K14" i="8"/>
  <c r="I14" i="8"/>
  <c r="G14" i="8"/>
  <c r="E14" i="8"/>
  <c r="BT13" i="8"/>
  <c r="BR13" i="8"/>
  <c r="BQ13" i="8"/>
  <c r="BN13" i="8"/>
  <c r="BL13" i="8"/>
  <c r="BJ13" i="8"/>
  <c r="BH13" i="8"/>
  <c r="BF13" i="8"/>
  <c r="BD13" i="8"/>
  <c r="BB13" i="8"/>
  <c r="AY13" i="8"/>
  <c r="AV13" i="8"/>
  <c r="AW13" i="8" s="1"/>
  <c r="AQ13" i="8"/>
  <c r="AR13" i="8" s="1"/>
  <c r="AN13" i="8"/>
  <c r="AO13" i="8" s="1"/>
  <c r="AL13" i="8"/>
  <c r="AH13" i="8"/>
  <c r="AF13" i="8"/>
  <c r="AD13" i="8"/>
  <c r="AA13" i="8"/>
  <c r="Y13" i="8"/>
  <c r="W13" i="8"/>
  <c r="U13" i="8"/>
  <c r="S13" i="8"/>
  <c r="Q13" i="8"/>
  <c r="O13" i="8"/>
  <c r="M13" i="8"/>
  <c r="K13" i="8"/>
  <c r="I13" i="8"/>
  <c r="G13" i="8"/>
  <c r="E13" i="8"/>
  <c r="BT12" i="8"/>
  <c r="BR12" i="8"/>
  <c r="BQ12" i="8"/>
  <c r="BN12" i="8"/>
  <c r="BL12" i="8"/>
  <c r="BJ12" i="8"/>
  <c r="BH12" i="8"/>
  <c r="BF12" i="8"/>
  <c r="BD12" i="8"/>
  <c r="BB12" i="8"/>
  <c r="AY12" i="8"/>
  <c r="AV12" i="8"/>
  <c r="AW12" i="8" s="1"/>
  <c r="AQ12" i="8"/>
  <c r="AR12" i="8" s="1"/>
  <c r="AN12" i="8"/>
  <c r="AO12" i="8" s="1"/>
  <c r="AL12" i="8"/>
  <c r="AH12" i="8"/>
  <c r="AF12" i="8"/>
  <c r="AD12" i="8"/>
  <c r="AA12" i="8"/>
  <c r="Y12" i="8"/>
  <c r="W12" i="8"/>
  <c r="U12" i="8"/>
  <c r="S12" i="8"/>
  <c r="Q12" i="8"/>
  <c r="O12" i="8"/>
  <c r="M12" i="8"/>
  <c r="K12" i="8"/>
  <c r="I12" i="8"/>
  <c r="G12" i="8"/>
  <c r="E12" i="8"/>
  <c r="S11" i="8"/>
  <c r="Q11" i="8"/>
  <c r="O11" i="8"/>
  <c r="K11" i="8"/>
  <c r="I11" i="8"/>
  <c r="G11" i="8"/>
  <c r="E11" i="8"/>
  <c r="BT10" i="8"/>
  <c r="BR10" i="8"/>
  <c r="BQ10" i="8"/>
  <c r="BN10" i="8"/>
  <c r="BL10" i="8"/>
  <c r="BJ10" i="8"/>
  <c r="BH10" i="8"/>
  <c r="BF10" i="8"/>
  <c r="BD10" i="8"/>
  <c r="BB10" i="8"/>
  <c r="AY10" i="8"/>
  <c r="AV10" i="8"/>
  <c r="AW10" i="8" s="1"/>
  <c r="AQ10" i="8"/>
  <c r="AN10" i="8"/>
  <c r="AO10" i="8" s="1"/>
  <c r="AL10" i="8"/>
  <c r="AH10" i="8"/>
  <c r="AF10" i="8"/>
  <c r="AD10" i="8"/>
  <c r="AA10" i="8"/>
  <c r="Y10" i="8"/>
  <c r="W10" i="8"/>
  <c r="U10" i="8"/>
  <c r="S10" i="8"/>
  <c r="Q10" i="8"/>
  <c r="O10" i="8"/>
  <c r="M10" i="8"/>
  <c r="K10" i="8"/>
  <c r="I10" i="8"/>
  <c r="G10" i="8"/>
  <c r="E10" i="8"/>
  <c r="AH9" i="8"/>
  <c r="AD9" i="8"/>
  <c r="U9" i="8"/>
  <c r="S9" i="8"/>
  <c r="Q9" i="8"/>
  <c r="O9" i="8"/>
  <c r="M9" i="8"/>
  <c r="K9" i="8"/>
  <c r="I9" i="8"/>
  <c r="G9" i="8"/>
  <c r="E9" i="8"/>
  <c r="F13" i="3"/>
  <c r="E13" i="3"/>
  <c r="D13" i="3"/>
  <c r="C13" i="3"/>
  <c r="H11" i="3"/>
  <c r="I11" i="3" s="1"/>
  <c r="G11" i="3"/>
  <c r="H10" i="3"/>
  <c r="I10" i="3" s="1"/>
  <c r="G10" i="3"/>
  <c r="H9" i="3"/>
  <c r="I9" i="3" s="1"/>
  <c r="G9" i="3"/>
  <c r="H8" i="3"/>
  <c r="I8" i="3" s="1"/>
  <c r="G8" i="3"/>
  <c r="H7" i="3"/>
  <c r="I7" i="3" s="1"/>
  <c r="G7" i="3"/>
  <c r="B7" i="3"/>
  <c r="H6" i="3"/>
  <c r="I6" i="3" s="1"/>
  <c r="G6" i="3"/>
  <c r="T17" i="2"/>
  <c r="U17" i="2" s="1"/>
  <c r="K17" i="2"/>
  <c r="H17" i="2"/>
  <c r="G17" i="2"/>
  <c r="F17" i="2"/>
  <c r="I16" i="2"/>
  <c r="B16" i="2"/>
  <c r="B11" i="3" s="1"/>
  <c r="A16" i="2"/>
  <c r="A11" i="3" s="1"/>
  <c r="I15" i="2"/>
  <c r="B15" i="2"/>
  <c r="B10" i="3" s="1"/>
  <c r="A15" i="2"/>
  <c r="A10" i="3" s="1"/>
  <c r="I14" i="2"/>
  <c r="B14" i="2"/>
  <c r="B9" i="3" s="1"/>
  <c r="A14" i="2"/>
  <c r="A9" i="3" s="1"/>
  <c r="I13" i="2"/>
  <c r="B13" i="2"/>
  <c r="B8" i="3" s="1"/>
  <c r="A13" i="2"/>
  <c r="A8" i="3" s="1"/>
  <c r="I12" i="2"/>
  <c r="I17" i="2" s="1"/>
  <c r="I21" i="2" s="1"/>
  <c r="B12" i="2"/>
  <c r="A12" i="2"/>
  <c r="A7" i="3" s="1"/>
  <c r="B11" i="2"/>
  <c r="B6" i="3" s="1"/>
  <c r="A11" i="2"/>
  <c r="A6" i="3" s="1"/>
  <c r="BP15" i="1"/>
  <c r="BN15" i="1"/>
  <c r="BL15" i="1"/>
  <c r="BK15" i="1"/>
  <c r="BJ15" i="1"/>
  <c r="BH15" i="1"/>
  <c r="B18" i="43" s="1"/>
  <c r="BG15" i="1"/>
  <c r="BF15" i="1"/>
  <c r="BD15" i="1"/>
  <c r="BB15" i="1"/>
  <c r="AZ15" i="1"/>
  <c r="AX15" i="1"/>
  <c r="AV15" i="1"/>
  <c r="AU15" i="1"/>
  <c r="AT15" i="1"/>
  <c r="AR15" i="1"/>
  <c r="AP15" i="1"/>
  <c r="AN15" i="1"/>
  <c r="AL15" i="1"/>
  <c r="AJ15" i="1"/>
  <c r="AI15" i="1"/>
  <c r="AH15" i="1"/>
  <c r="AF15" i="1"/>
  <c r="AE15" i="1"/>
  <c r="AD15" i="1"/>
  <c r="AC15" i="1"/>
  <c r="AB15" i="1"/>
  <c r="Z15" i="1"/>
  <c r="X15" i="1"/>
  <c r="W15" i="1"/>
  <c r="V15" i="1"/>
  <c r="T15" i="1"/>
  <c r="Q15" i="1"/>
  <c r="P15" i="1"/>
  <c r="O15" i="1"/>
  <c r="M15" i="1"/>
  <c r="K15" i="1"/>
  <c r="I15" i="1"/>
  <c r="G15" i="1"/>
  <c r="F15" i="1"/>
  <c r="D15" i="1"/>
  <c r="BQ14" i="1"/>
  <c r="BO14" i="1"/>
  <c r="BM14" i="1"/>
  <c r="BI14" i="1"/>
  <c r="BE14" i="1"/>
  <c r="BC14" i="1"/>
  <c r="BA14" i="1"/>
  <c r="AY14" i="1"/>
  <c r="AW14" i="1"/>
  <c r="AS14" i="1"/>
  <c r="AQ14" i="1"/>
  <c r="AO14" i="1"/>
  <c r="AM14" i="1"/>
  <c r="AK14" i="1"/>
  <c r="AG14" i="1"/>
  <c r="AA14" i="1"/>
  <c r="Y14" i="1"/>
  <c r="U14" i="1"/>
  <c r="S14" i="1"/>
  <c r="R14" i="1"/>
  <c r="N14" i="1"/>
  <c r="L14" i="1"/>
  <c r="J14" i="1"/>
  <c r="H14" i="1"/>
  <c r="E14" i="1"/>
  <c r="C14" i="1"/>
  <c r="BQ13" i="1"/>
  <c r="BO13" i="1"/>
  <c r="BM13" i="1"/>
  <c r="BI13" i="1"/>
  <c r="BE13" i="1"/>
  <c r="BC13" i="1"/>
  <c r="BA13" i="1"/>
  <c r="AY13" i="1"/>
  <c r="AW13" i="1"/>
  <c r="AS13" i="1"/>
  <c r="AQ13" i="1"/>
  <c r="AO13" i="1"/>
  <c r="AM13" i="1"/>
  <c r="AK13" i="1"/>
  <c r="AG13" i="1"/>
  <c r="AA13" i="1"/>
  <c r="Y13" i="1"/>
  <c r="U13" i="1"/>
  <c r="S13" i="1"/>
  <c r="R13" i="1"/>
  <c r="N13" i="1"/>
  <c r="L13" i="1"/>
  <c r="J13" i="1"/>
  <c r="H13" i="1"/>
  <c r="E13" i="1"/>
  <c r="C13" i="1"/>
  <c r="BO12" i="1"/>
  <c r="BM12" i="1"/>
  <c r="BR12" i="1" s="1"/>
  <c r="D14" i="2" s="1"/>
  <c r="E14" i="2" s="1"/>
  <c r="J14" i="2" s="1"/>
  <c r="BO11" i="1"/>
  <c r="BM11" i="1"/>
  <c r="BO10" i="1"/>
  <c r="BM10" i="1"/>
  <c r="BI10" i="1"/>
  <c r="BE10" i="1"/>
  <c r="BC10" i="1"/>
  <c r="BA10" i="1"/>
  <c r="AY10" i="1"/>
  <c r="AW10" i="1"/>
  <c r="AS10" i="1"/>
  <c r="AQ10" i="1"/>
  <c r="AO10" i="1"/>
  <c r="AM10" i="1"/>
  <c r="AK10" i="1"/>
  <c r="AG10" i="1"/>
  <c r="AA10" i="1"/>
  <c r="Y10" i="1"/>
  <c r="U10" i="1"/>
  <c r="S10" i="1"/>
  <c r="R10" i="1"/>
  <c r="N10" i="1"/>
  <c r="L10" i="1"/>
  <c r="J10" i="1"/>
  <c r="H10" i="1"/>
  <c r="E10" i="1"/>
  <c r="C10" i="1"/>
  <c r="BO9" i="1"/>
  <c r="BM9" i="1"/>
  <c r="BI9" i="1"/>
  <c r="BE9" i="1"/>
  <c r="BC9" i="1"/>
  <c r="BA9" i="1"/>
  <c r="AY9" i="1"/>
  <c r="AW9" i="1"/>
  <c r="AS9" i="1"/>
  <c r="AQ9" i="1"/>
  <c r="AO9" i="1"/>
  <c r="AM9" i="1"/>
  <c r="AK9" i="1"/>
  <c r="AG9" i="1"/>
  <c r="AA9" i="1"/>
  <c r="Y9" i="1"/>
  <c r="U9" i="1"/>
  <c r="S9" i="1"/>
  <c r="R9" i="1"/>
  <c r="N9" i="1"/>
  <c r="L9" i="1"/>
  <c r="J9" i="1"/>
  <c r="H9" i="1"/>
  <c r="E9" i="1"/>
  <c r="C9" i="1"/>
  <c r="AH11" i="43"/>
  <c r="F19" i="22"/>
  <c r="E19" i="22"/>
  <c r="D19" i="22"/>
  <c r="C19" i="22"/>
  <c r="H18" i="22"/>
  <c r="I18" i="22" s="1"/>
  <c r="G18" i="22"/>
  <c r="H17" i="22"/>
  <c r="I17" i="22" s="1"/>
  <c r="G17" i="22"/>
  <c r="H16" i="22"/>
  <c r="I16" i="22" s="1"/>
  <c r="G16" i="22"/>
  <c r="H15" i="22"/>
  <c r="I15" i="22" s="1"/>
  <c r="G15" i="22"/>
  <c r="H14" i="22"/>
  <c r="I14" i="22" s="1"/>
  <c r="G14" i="22"/>
  <c r="H13" i="22"/>
  <c r="I13" i="22" s="1"/>
  <c r="G13" i="22"/>
  <c r="H12" i="22"/>
  <c r="I12" i="22" s="1"/>
  <c r="G12" i="22"/>
  <c r="H11" i="22"/>
  <c r="I11" i="22" s="1"/>
  <c r="G11" i="22"/>
  <c r="H10" i="22"/>
  <c r="I10" i="22" s="1"/>
  <c r="G10" i="22"/>
  <c r="H9" i="22"/>
  <c r="I9" i="22" s="1"/>
  <c r="G9" i="22"/>
  <c r="H8" i="22"/>
  <c r="I8" i="22" s="1"/>
  <c r="G8" i="22"/>
  <c r="H7" i="22"/>
  <c r="I7" i="22" s="1"/>
  <c r="G7" i="22"/>
  <c r="H6" i="22"/>
  <c r="I6" i="22" s="1"/>
  <c r="G6" i="22"/>
  <c r="I24" i="21"/>
  <c r="F24" i="21"/>
  <c r="G23" i="21"/>
  <c r="B23" i="21"/>
  <c r="B18" i="22" s="1"/>
  <c r="A23" i="21"/>
  <c r="A18" i="22" s="1"/>
  <c r="G22" i="21"/>
  <c r="B22" i="21"/>
  <c r="B17" i="22" s="1"/>
  <c r="A22" i="21"/>
  <c r="A17" i="22" s="1"/>
  <c r="G21" i="21"/>
  <c r="B21" i="21"/>
  <c r="B16" i="22" s="1"/>
  <c r="A21" i="21"/>
  <c r="A16" i="22" s="1"/>
  <c r="G20" i="21"/>
  <c r="B20" i="21"/>
  <c r="B15" i="22" s="1"/>
  <c r="A20" i="21"/>
  <c r="A15" i="22" s="1"/>
  <c r="G19" i="21"/>
  <c r="B19" i="21"/>
  <c r="B14" i="22" s="1"/>
  <c r="A19" i="21"/>
  <c r="A14" i="22" s="1"/>
  <c r="G18" i="21"/>
  <c r="B18" i="21"/>
  <c r="B13" i="22" s="1"/>
  <c r="A18" i="21"/>
  <c r="A13" i="22" s="1"/>
  <c r="G17" i="21"/>
  <c r="B17" i="21"/>
  <c r="B12" i="22" s="1"/>
  <c r="A17" i="21"/>
  <c r="A12" i="22" s="1"/>
  <c r="G16" i="21"/>
  <c r="B16" i="21"/>
  <c r="B11" i="22" s="1"/>
  <c r="A16" i="21"/>
  <c r="A11" i="22" s="1"/>
  <c r="G15" i="21"/>
  <c r="B15" i="21"/>
  <c r="B10" i="22" s="1"/>
  <c r="A15" i="21"/>
  <c r="A10" i="22" s="1"/>
  <c r="G14" i="21"/>
  <c r="B14" i="21"/>
  <c r="B9" i="22" s="1"/>
  <c r="A14" i="21"/>
  <c r="A9" i="22" s="1"/>
  <c r="G13" i="21"/>
  <c r="B13" i="21"/>
  <c r="B8" i="22" s="1"/>
  <c r="A13" i="21"/>
  <c r="A8" i="22" s="1"/>
  <c r="G12" i="21"/>
  <c r="B12" i="21"/>
  <c r="B7" i="22" s="1"/>
  <c r="A12" i="21"/>
  <c r="A7" i="22" s="1"/>
  <c r="G11" i="21"/>
  <c r="B11" i="21"/>
  <c r="B6" i="22" s="1"/>
  <c r="BE22" i="20"/>
  <c r="BC22" i="20"/>
  <c r="BA22" i="20"/>
  <c r="AY22" i="20"/>
  <c r="AW22" i="20"/>
  <c r="AT22" i="20"/>
  <c r="AR22" i="20"/>
  <c r="AO22" i="20"/>
  <c r="AM22" i="20"/>
  <c r="AK22" i="20"/>
  <c r="AE4" i="43" s="1"/>
  <c r="AI22" i="20"/>
  <c r="AG22" i="20"/>
  <c r="AE22" i="20"/>
  <c r="AC22" i="20"/>
  <c r="AA22" i="20"/>
  <c r="Y22" i="20"/>
  <c r="W22" i="20"/>
  <c r="U22" i="20"/>
  <c r="S22" i="20"/>
  <c r="Q22" i="20"/>
  <c r="O22" i="20"/>
  <c r="W4" i="43" s="1"/>
  <c r="M22" i="20"/>
  <c r="I22" i="20"/>
  <c r="G22" i="20"/>
  <c r="E22" i="20"/>
  <c r="C22" i="20"/>
  <c r="BF21" i="20"/>
  <c r="BD21" i="20"/>
  <c r="BB21" i="20"/>
  <c r="AZ21" i="20"/>
  <c r="AX21" i="20"/>
  <c r="AU21" i="20"/>
  <c r="AV21" i="20" s="1"/>
  <c r="AS21" i="20"/>
  <c r="AP21" i="20"/>
  <c r="AQ21" i="20" s="1"/>
  <c r="AN21" i="20"/>
  <c r="AL21" i="20"/>
  <c r="AJ21" i="20"/>
  <c r="AH21" i="20"/>
  <c r="AF21" i="20"/>
  <c r="AD21" i="20"/>
  <c r="AB21" i="20"/>
  <c r="Z21" i="20"/>
  <c r="X21" i="20"/>
  <c r="V21" i="20"/>
  <c r="T21" i="20"/>
  <c r="BF20" i="20"/>
  <c r="BD20" i="20"/>
  <c r="BB20" i="20"/>
  <c r="AZ20" i="20"/>
  <c r="AX20" i="20"/>
  <c r="AU20" i="20"/>
  <c r="AV20" i="20" s="1"/>
  <c r="AS20" i="20"/>
  <c r="AP20" i="20"/>
  <c r="AQ20" i="20" s="1"/>
  <c r="AN20" i="20"/>
  <c r="AL20" i="20"/>
  <c r="AJ20" i="20"/>
  <c r="AH20" i="20"/>
  <c r="AF20" i="20"/>
  <c r="AD20" i="20"/>
  <c r="AB20" i="20"/>
  <c r="Z20" i="20"/>
  <c r="X20" i="20"/>
  <c r="V20" i="20"/>
  <c r="T20" i="20"/>
  <c r="BF19" i="20"/>
  <c r="BD19" i="20"/>
  <c r="BB19" i="20"/>
  <c r="AZ19" i="20"/>
  <c r="AX19" i="20"/>
  <c r="AU19" i="20"/>
  <c r="AV19" i="20" s="1"/>
  <c r="AS19" i="20"/>
  <c r="AP19" i="20"/>
  <c r="AQ19" i="20" s="1"/>
  <c r="AN19" i="20"/>
  <c r="AL19" i="20"/>
  <c r="AJ19" i="20"/>
  <c r="AH19" i="20"/>
  <c r="AF19" i="20"/>
  <c r="AD19" i="20"/>
  <c r="AB19" i="20"/>
  <c r="Z19" i="20"/>
  <c r="X19" i="20"/>
  <c r="V19" i="20"/>
  <c r="T19" i="20"/>
  <c r="BF18" i="20"/>
  <c r="BD18" i="20"/>
  <c r="BB18" i="20"/>
  <c r="AZ18" i="20"/>
  <c r="AX18" i="20"/>
  <c r="AV18" i="20"/>
  <c r="AU18" i="20"/>
  <c r="AS18" i="20"/>
  <c r="AP18" i="20"/>
  <c r="AQ18" i="20" s="1"/>
  <c r="AN18" i="20"/>
  <c r="AL18" i="20"/>
  <c r="AJ18" i="20"/>
  <c r="AH18" i="20"/>
  <c r="AF18" i="20"/>
  <c r="AD18" i="20"/>
  <c r="AB18" i="20"/>
  <c r="Z18" i="20"/>
  <c r="X18" i="20"/>
  <c r="V18" i="20"/>
  <c r="T18" i="20"/>
  <c r="BF17" i="20"/>
  <c r="BD17" i="20"/>
  <c r="BB17" i="20"/>
  <c r="AZ17" i="20"/>
  <c r="AX17" i="20"/>
  <c r="AU17" i="20"/>
  <c r="AV17" i="20" s="1"/>
  <c r="AS17" i="20"/>
  <c r="AP17" i="20"/>
  <c r="AQ17" i="20" s="1"/>
  <c r="AN17" i="20"/>
  <c r="AL17" i="20"/>
  <c r="AJ17" i="20"/>
  <c r="AH17" i="20"/>
  <c r="AF17" i="20"/>
  <c r="AD17" i="20"/>
  <c r="AB17" i="20"/>
  <c r="Z17" i="20"/>
  <c r="X17" i="20"/>
  <c r="V17" i="20"/>
  <c r="T17" i="20"/>
  <c r="R17" i="20"/>
  <c r="P17" i="20"/>
  <c r="N17" i="20"/>
  <c r="L17" i="20"/>
  <c r="J17" i="20"/>
  <c r="H17" i="20"/>
  <c r="F17" i="20"/>
  <c r="D17" i="20"/>
  <c r="BF16" i="20"/>
  <c r="BD16" i="20"/>
  <c r="BB16" i="20"/>
  <c r="AZ16" i="20"/>
  <c r="AX16" i="20"/>
  <c r="AU16" i="20"/>
  <c r="AV16" i="20" s="1"/>
  <c r="AS16" i="20"/>
  <c r="AP16" i="20"/>
  <c r="AQ16" i="20" s="1"/>
  <c r="AN16" i="20"/>
  <c r="AL16" i="20"/>
  <c r="AJ16" i="20"/>
  <c r="AH16" i="20"/>
  <c r="AF16" i="20"/>
  <c r="AD16" i="20"/>
  <c r="AB16" i="20"/>
  <c r="Z16" i="20"/>
  <c r="X16" i="20"/>
  <c r="V16" i="20"/>
  <c r="T16" i="20"/>
  <c r="R16" i="20"/>
  <c r="P16" i="20"/>
  <c r="N16" i="20"/>
  <c r="L16" i="20"/>
  <c r="J16" i="20"/>
  <c r="H16" i="20"/>
  <c r="F16" i="20"/>
  <c r="D16" i="20"/>
  <c r="BF15" i="20"/>
  <c r="BD15" i="20"/>
  <c r="BB15" i="20"/>
  <c r="AZ15" i="20"/>
  <c r="AX15" i="20"/>
  <c r="AU15" i="20"/>
  <c r="AV15" i="20" s="1"/>
  <c r="AS15" i="20"/>
  <c r="AQ15" i="20"/>
  <c r="AP15" i="20"/>
  <c r="AN15" i="20"/>
  <c r="AL15" i="20"/>
  <c r="AJ15" i="20"/>
  <c r="AH15" i="20"/>
  <c r="AF15" i="20"/>
  <c r="AD15" i="20"/>
  <c r="AB15" i="20"/>
  <c r="Z15" i="20"/>
  <c r="X15" i="20"/>
  <c r="V15" i="20"/>
  <c r="T15" i="20"/>
  <c r="R15" i="20"/>
  <c r="P15" i="20"/>
  <c r="N15" i="20"/>
  <c r="L15" i="20"/>
  <c r="J15" i="20"/>
  <c r="H15" i="20"/>
  <c r="F15" i="20"/>
  <c r="D15" i="20"/>
  <c r="BF14" i="20"/>
  <c r="BD14" i="20"/>
  <c r="BB14" i="20"/>
  <c r="AZ14" i="20"/>
  <c r="AX14" i="20"/>
  <c r="AU14" i="20"/>
  <c r="AV14" i="20" s="1"/>
  <c r="AS14" i="20"/>
  <c r="AP14" i="20"/>
  <c r="AQ14" i="20" s="1"/>
  <c r="AN14" i="20"/>
  <c r="AL14" i="20"/>
  <c r="AJ14" i="20"/>
  <c r="AH14" i="20"/>
  <c r="AF14" i="20"/>
  <c r="AD14" i="20"/>
  <c r="AB14" i="20"/>
  <c r="Z14" i="20"/>
  <c r="X14" i="20"/>
  <c r="V14" i="20"/>
  <c r="T14" i="20"/>
  <c r="R14" i="20"/>
  <c r="P14" i="20"/>
  <c r="N14" i="20"/>
  <c r="L14" i="20"/>
  <c r="J14" i="20"/>
  <c r="H14" i="20"/>
  <c r="F14" i="20"/>
  <c r="D14" i="20"/>
  <c r="BF13" i="20"/>
  <c r="BD13" i="20"/>
  <c r="BB13" i="20"/>
  <c r="AZ13" i="20"/>
  <c r="AX13" i="20"/>
  <c r="AU13" i="20"/>
  <c r="AV13" i="20" s="1"/>
  <c r="AS13" i="20"/>
  <c r="AP13" i="20"/>
  <c r="AQ13" i="20" s="1"/>
  <c r="AN13" i="20"/>
  <c r="AL13" i="20"/>
  <c r="AJ13" i="20"/>
  <c r="AH13" i="20"/>
  <c r="AF13" i="20"/>
  <c r="AD13" i="20"/>
  <c r="AB13" i="20"/>
  <c r="Z13" i="20"/>
  <c r="X13" i="20"/>
  <c r="V13" i="20"/>
  <c r="T13" i="20"/>
  <c r="R13" i="20"/>
  <c r="P13" i="20"/>
  <c r="N13" i="20"/>
  <c r="L13" i="20"/>
  <c r="J13" i="20"/>
  <c r="H13" i="20"/>
  <c r="F13" i="20"/>
  <c r="D13" i="20"/>
  <c r="BF12" i="20"/>
  <c r="BD12" i="20"/>
  <c r="BB12" i="20"/>
  <c r="AZ12" i="20"/>
  <c r="AX12" i="20"/>
  <c r="AU12" i="20"/>
  <c r="AV12" i="20" s="1"/>
  <c r="AS12" i="20"/>
  <c r="AP12" i="20"/>
  <c r="AQ12" i="20" s="1"/>
  <c r="AN12" i="20"/>
  <c r="AL12" i="20"/>
  <c r="AJ12" i="20"/>
  <c r="AH12" i="20"/>
  <c r="AF12" i="20"/>
  <c r="AD12" i="20"/>
  <c r="AB12" i="20"/>
  <c r="Z12" i="20"/>
  <c r="X12" i="20"/>
  <c r="V12" i="20"/>
  <c r="T12" i="20"/>
  <c r="R12" i="20"/>
  <c r="P12" i="20"/>
  <c r="N12" i="20"/>
  <c r="L12" i="20"/>
  <c r="J12" i="20"/>
  <c r="H12" i="20"/>
  <c r="F12" i="20"/>
  <c r="D12" i="20"/>
  <c r="BF11" i="20"/>
  <c r="BD11" i="20"/>
  <c r="BB11" i="20"/>
  <c r="AZ11" i="20"/>
  <c r="AX11" i="20"/>
  <c r="AU11" i="20"/>
  <c r="AV11" i="20" s="1"/>
  <c r="AS11" i="20"/>
  <c r="AP11" i="20"/>
  <c r="AQ11" i="20" s="1"/>
  <c r="AN11" i="20"/>
  <c r="AL11" i="20"/>
  <c r="AJ11" i="20"/>
  <c r="AH11" i="20"/>
  <c r="AF11" i="20"/>
  <c r="AD11" i="20"/>
  <c r="AB11" i="20"/>
  <c r="Z11" i="20"/>
  <c r="X11" i="20"/>
  <c r="V11" i="20"/>
  <c r="T11" i="20"/>
  <c r="R11" i="20"/>
  <c r="P11" i="20"/>
  <c r="N11" i="20"/>
  <c r="L11" i="20"/>
  <c r="J11" i="20"/>
  <c r="H11" i="20"/>
  <c r="F11" i="20"/>
  <c r="D11" i="20"/>
  <c r="BF10" i="20"/>
  <c r="BD10" i="20"/>
  <c r="BB10" i="20"/>
  <c r="AZ10" i="20"/>
  <c r="AX10" i="20"/>
  <c r="AU10" i="20"/>
  <c r="AV10" i="20" s="1"/>
  <c r="AS10" i="20"/>
  <c r="AP10" i="20"/>
  <c r="AN10" i="20"/>
  <c r="AL10" i="20"/>
  <c r="AJ10" i="20"/>
  <c r="AH10" i="20"/>
  <c r="AF10" i="20"/>
  <c r="AD10" i="20"/>
  <c r="AB10" i="20"/>
  <c r="Z10" i="20"/>
  <c r="X10" i="20"/>
  <c r="V10" i="20"/>
  <c r="T10" i="20"/>
  <c r="R10" i="20"/>
  <c r="P10" i="20"/>
  <c r="N10" i="20"/>
  <c r="L10" i="20"/>
  <c r="J10" i="20"/>
  <c r="H10" i="20"/>
  <c r="F10" i="20"/>
  <c r="D10" i="20"/>
  <c r="BF9" i="20"/>
  <c r="BD9" i="20"/>
  <c r="BB9" i="20"/>
  <c r="AZ9" i="20"/>
  <c r="AX9" i="20"/>
  <c r="AF9" i="20"/>
  <c r="AD9" i="20"/>
  <c r="Z9" i="20"/>
  <c r="X9" i="20"/>
  <c r="T9" i="20"/>
  <c r="R9" i="20"/>
  <c r="P9" i="20"/>
  <c r="N9" i="20"/>
  <c r="J9" i="20"/>
  <c r="H9" i="20"/>
  <c r="F9" i="20"/>
  <c r="D9" i="20"/>
  <c r="F102" i="13"/>
  <c r="E102" i="13"/>
  <c r="D102" i="13"/>
  <c r="C102" i="13"/>
  <c r="H101" i="13"/>
  <c r="I101" i="13" s="1"/>
  <c r="G101" i="13"/>
  <c r="H100" i="13"/>
  <c r="I100" i="13" s="1"/>
  <c r="G100" i="13"/>
  <c r="H99" i="13"/>
  <c r="I99" i="13" s="1"/>
  <c r="G99" i="13"/>
  <c r="H98" i="13"/>
  <c r="I98" i="13" s="1"/>
  <c r="G98" i="13"/>
  <c r="H97" i="13"/>
  <c r="I97" i="13" s="1"/>
  <c r="G97" i="13"/>
  <c r="H96" i="13"/>
  <c r="I96" i="13" s="1"/>
  <c r="G96" i="13"/>
  <c r="H95" i="13"/>
  <c r="I95" i="13" s="1"/>
  <c r="G95" i="13"/>
  <c r="H94" i="13"/>
  <c r="I94" i="13" s="1"/>
  <c r="G94" i="13"/>
  <c r="H93" i="13"/>
  <c r="I93" i="13" s="1"/>
  <c r="G93" i="13"/>
  <c r="H92" i="13"/>
  <c r="I92" i="13" s="1"/>
  <c r="G92" i="13"/>
  <c r="H91" i="13"/>
  <c r="I91" i="13" s="1"/>
  <c r="G91" i="13"/>
  <c r="H90" i="13"/>
  <c r="I90" i="13" s="1"/>
  <c r="G90" i="13"/>
  <c r="H89" i="13"/>
  <c r="I89" i="13" s="1"/>
  <c r="G89" i="13"/>
  <c r="H88" i="13"/>
  <c r="I88" i="13" s="1"/>
  <c r="G88" i="13"/>
  <c r="H87" i="13"/>
  <c r="I87" i="13" s="1"/>
  <c r="G87" i="13"/>
  <c r="H86" i="13"/>
  <c r="I86" i="13" s="1"/>
  <c r="G86" i="13"/>
  <c r="H85" i="13"/>
  <c r="I85" i="13" s="1"/>
  <c r="G85" i="13"/>
  <c r="H84" i="13"/>
  <c r="I84" i="13" s="1"/>
  <c r="G84" i="13"/>
  <c r="H83" i="13"/>
  <c r="I83" i="13" s="1"/>
  <c r="G83" i="13"/>
  <c r="H82" i="13"/>
  <c r="I82" i="13" s="1"/>
  <c r="G82" i="13"/>
  <c r="H81" i="13"/>
  <c r="I81" i="13" s="1"/>
  <c r="G81" i="13"/>
  <c r="H80" i="13"/>
  <c r="I80" i="13" s="1"/>
  <c r="G80" i="13"/>
  <c r="H79" i="13"/>
  <c r="I79" i="13" s="1"/>
  <c r="G79" i="13"/>
  <c r="H78" i="13"/>
  <c r="I78" i="13" s="1"/>
  <c r="G78" i="13"/>
  <c r="I77" i="13"/>
  <c r="H77" i="13"/>
  <c r="G77" i="13"/>
  <c r="H76" i="13"/>
  <c r="I76" i="13" s="1"/>
  <c r="G76" i="13"/>
  <c r="H75" i="13"/>
  <c r="I75" i="13" s="1"/>
  <c r="G75" i="13"/>
  <c r="H74" i="13"/>
  <c r="I74" i="13" s="1"/>
  <c r="G74" i="13"/>
  <c r="H73" i="13"/>
  <c r="I73" i="13" s="1"/>
  <c r="G73" i="13"/>
  <c r="H72" i="13"/>
  <c r="I72" i="13" s="1"/>
  <c r="G72" i="13"/>
  <c r="H71" i="13"/>
  <c r="I71" i="13" s="1"/>
  <c r="G71" i="13"/>
  <c r="H70" i="13"/>
  <c r="I70" i="13" s="1"/>
  <c r="G70" i="13"/>
  <c r="H69" i="13"/>
  <c r="I69" i="13" s="1"/>
  <c r="G69" i="13"/>
  <c r="H68" i="13"/>
  <c r="I68" i="13" s="1"/>
  <c r="G68" i="13"/>
  <c r="H67" i="13"/>
  <c r="I67" i="13" s="1"/>
  <c r="G67" i="13"/>
  <c r="H66" i="13"/>
  <c r="I66" i="13" s="1"/>
  <c r="G66" i="13"/>
  <c r="H65" i="13"/>
  <c r="I65" i="13" s="1"/>
  <c r="G65" i="13"/>
  <c r="H64" i="13"/>
  <c r="I64" i="13" s="1"/>
  <c r="G64" i="13"/>
  <c r="H63" i="13"/>
  <c r="I63" i="13" s="1"/>
  <c r="G63" i="13"/>
  <c r="H62" i="13"/>
  <c r="I62" i="13" s="1"/>
  <c r="G62" i="13"/>
  <c r="H61" i="13"/>
  <c r="I61" i="13" s="1"/>
  <c r="G61" i="13"/>
  <c r="H60" i="13"/>
  <c r="I60" i="13" s="1"/>
  <c r="G60" i="13"/>
  <c r="H59" i="13"/>
  <c r="I59" i="13" s="1"/>
  <c r="G59" i="13"/>
  <c r="H58" i="13"/>
  <c r="I58" i="13" s="1"/>
  <c r="G58" i="13"/>
  <c r="H57" i="13"/>
  <c r="I57" i="13" s="1"/>
  <c r="G57" i="13"/>
  <c r="H56" i="13"/>
  <c r="I56" i="13" s="1"/>
  <c r="G56" i="13"/>
  <c r="H55" i="13"/>
  <c r="I55" i="13" s="1"/>
  <c r="G55" i="13"/>
  <c r="H54" i="13"/>
  <c r="I54" i="13" s="1"/>
  <c r="G54" i="13"/>
  <c r="H53" i="13"/>
  <c r="I53" i="13" s="1"/>
  <c r="G53" i="13"/>
  <c r="H52" i="13"/>
  <c r="I52" i="13" s="1"/>
  <c r="G52" i="13"/>
  <c r="I51" i="13"/>
  <c r="H51" i="13"/>
  <c r="G51" i="13"/>
  <c r="H50" i="13"/>
  <c r="I50" i="13" s="1"/>
  <c r="G50" i="13"/>
  <c r="H49" i="13"/>
  <c r="I49" i="13" s="1"/>
  <c r="G49" i="13"/>
  <c r="H48" i="13"/>
  <c r="I48" i="13" s="1"/>
  <c r="G48" i="13"/>
  <c r="H47" i="13"/>
  <c r="I47" i="13" s="1"/>
  <c r="G47" i="13"/>
  <c r="I46" i="13"/>
  <c r="H46" i="13"/>
  <c r="G46" i="13"/>
  <c r="H45" i="13"/>
  <c r="I45" i="13" s="1"/>
  <c r="G45" i="13"/>
  <c r="H44" i="13"/>
  <c r="I44" i="13" s="1"/>
  <c r="G44" i="13"/>
  <c r="H43" i="13"/>
  <c r="I43" i="13" s="1"/>
  <c r="G43" i="13"/>
  <c r="H42" i="13"/>
  <c r="I42" i="13" s="1"/>
  <c r="G42" i="13"/>
  <c r="H41" i="13"/>
  <c r="I41" i="13" s="1"/>
  <c r="G41" i="13"/>
  <c r="H40" i="13"/>
  <c r="I40" i="13" s="1"/>
  <c r="G40" i="13"/>
  <c r="H39" i="13"/>
  <c r="I39" i="13" s="1"/>
  <c r="G39" i="13"/>
  <c r="H38" i="13"/>
  <c r="I38" i="13" s="1"/>
  <c r="G38" i="13"/>
  <c r="H37" i="13"/>
  <c r="I37" i="13" s="1"/>
  <c r="G37" i="13"/>
  <c r="H36" i="13"/>
  <c r="I36" i="13" s="1"/>
  <c r="G36" i="13"/>
  <c r="H35" i="13"/>
  <c r="I35" i="13" s="1"/>
  <c r="G35" i="13"/>
  <c r="H34" i="13"/>
  <c r="I34" i="13" s="1"/>
  <c r="G34" i="13"/>
  <c r="H33" i="13"/>
  <c r="I33" i="13" s="1"/>
  <c r="G33" i="13"/>
  <c r="H32" i="13"/>
  <c r="I32" i="13" s="1"/>
  <c r="G32" i="13"/>
  <c r="H31" i="13"/>
  <c r="I31" i="13" s="1"/>
  <c r="G31" i="13"/>
  <c r="H30" i="13"/>
  <c r="I30" i="13" s="1"/>
  <c r="G30" i="13"/>
  <c r="H29" i="13"/>
  <c r="I29" i="13" s="1"/>
  <c r="G29" i="13"/>
  <c r="H28" i="13"/>
  <c r="I28" i="13" s="1"/>
  <c r="G28" i="13"/>
  <c r="I27" i="13"/>
  <c r="H27" i="13"/>
  <c r="G27" i="13"/>
  <c r="H26" i="13"/>
  <c r="I26" i="13" s="1"/>
  <c r="G26" i="13"/>
  <c r="H25" i="13"/>
  <c r="I25" i="13" s="1"/>
  <c r="G25" i="13"/>
  <c r="H24" i="13"/>
  <c r="I24" i="13" s="1"/>
  <c r="G24" i="13"/>
  <c r="H23" i="13"/>
  <c r="I23" i="13" s="1"/>
  <c r="G23" i="13"/>
  <c r="I22" i="13"/>
  <c r="H22" i="13"/>
  <c r="G22" i="13"/>
  <c r="H21" i="13"/>
  <c r="I21" i="13" s="1"/>
  <c r="G21" i="13"/>
  <c r="H20" i="13"/>
  <c r="I20" i="13" s="1"/>
  <c r="G20" i="13"/>
  <c r="H19" i="13"/>
  <c r="I19" i="13" s="1"/>
  <c r="G19" i="13"/>
  <c r="H18" i="13"/>
  <c r="I18" i="13" s="1"/>
  <c r="G18" i="13"/>
  <c r="H17" i="13"/>
  <c r="I17" i="13" s="1"/>
  <c r="G17" i="13"/>
  <c r="H16" i="13"/>
  <c r="I16" i="13" s="1"/>
  <c r="G16" i="13"/>
  <c r="H15" i="13"/>
  <c r="I15" i="13" s="1"/>
  <c r="G15" i="13"/>
  <c r="H14" i="13"/>
  <c r="I14" i="13" s="1"/>
  <c r="G14" i="13"/>
  <c r="I13" i="13"/>
  <c r="H13" i="13"/>
  <c r="G13" i="13"/>
  <c r="H12" i="13"/>
  <c r="I12" i="13" s="1"/>
  <c r="G12" i="13"/>
  <c r="H11" i="13"/>
  <c r="I11" i="13" s="1"/>
  <c r="G11" i="13"/>
  <c r="H10" i="13"/>
  <c r="I10" i="13" s="1"/>
  <c r="G10" i="13"/>
  <c r="H9" i="13"/>
  <c r="I9" i="13" s="1"/>
  <c r="G9" i="13"/>
  <c r="H8" i="13"/>
  <c r="I8" i="13" s="1"/>
  <c r="G8" i="13"/>
  <c r="H7" i="13"/>
  <c r="I7" i="13" s="1"/>
  <c r="G7" i="13"/>
  <c r="H6" i="13"/>
  <c r="I6" i="13" s="1"/>
  <c r="G6" i="13"/>
  <c r="I107" i="12"/>
  <c r="G107" i="12"/>
  <c r="F107" i="12"/>
  <c r="B106" i="12"/>
  <c r="B101" i="13" s="1"/>
  <c r="A106" i="12"/>
  <c r="A101" i="13" s="1"/>
  <c r="D105" i="12"/>
  <c r="E105" i="12" s="1"/>
  <c r="H105" i="12" s="1"/>
  <c r="B105" i="12"/>
  <c r="B100" i="13" s="1"/>
  <c r="A105" i="12"/>
  <c r="A100" i="13" s="1"/>
  <c r="D104" i="12"/>
  <c r="E104" i="12" s="1"/>
  <c r="H104" i="12" s="1"/>
  <c r="K104" i="12" s="1"/>
  <c r="B104" i="12"/>
  <c r="B99" i="13" s="1"/>
  <c r="A104" i="12"/>
  <c r="A99" i="13" s="1"/>
  <c r="D103" i="12"/>
  <c r="E103" i="12" s="1"/>
  <c r="H103" i="12" s="1"/>
  <c r="B103" i="12"/>
  <c r="B98" i="13" s="1"/>
  <c r="A103" i="12"/>
  <c r="A98" i="13" s="1"/>
  <c r="D102" i="12"/>
  <c r="E102" i="12" s="1"/>
  <c r="H102" i="12" s="1"/>
  <c r="B102" i="12"/>
  <c r="B97" i="13" s="1"/>
  <c r="A102" i="12"/>
  <c r="A97" i="13" s="1"/>
  <c r="D101" i="12"/>
  <c r="E101" i="12" s="1"/>
  <c r="H101" i="12" s="1"/>
  <c r="B101" i="12"/>
  <c r="B96" i="13" s="1"/>
  <c r="A101" i="12"/>
  <c r="A96" i="13" s="1"/>
  <c r="D100" i="12"/>
  <c r="E100" i="12" s="1"/>
  <c r="H100" i="12" s="1"/>
  <c r="K100" i="12" s="1"/>
  <c r="B100" i="12"/>
  <c r="B95" i="13" s="1"/>
  <c r="A100" i="12"/>
  <c r="A95" i="13" s="1"/>
  <c r="D99" i="12"/>
  <c r="E99" i="12" s="1"/>
  <c r="H99" i="12" s="1"/>
  <c r="B99" i="12"/>
  <c r="B94" i="13" s="1"/>
  <c r="A99" i="12"/>
  <c r="A94" i="13" s="1"/>
  <c r="D98" i="12"/>
  <c r="E98" i="12" s="1"/>
  <c r="H98" i="12" s="1"/>
  <c r="B98" i="12"/>
  <c r="B93" i="13" s="1"/>
  <c r="A98" i="12"/>
  <c r="A93" i="13" s="1"/>
  <c r="D97" i="12"/>
  <c r="E97" i="12" s="1"/>
  <c r="H97" i="12" s="1"/>
  <c r="B97" i="12"/>
  <c r="B92" i="13" s="1"/>
  <c r="A97" i="12"/>
  <c r="A92" i="13" s="1"/>
  <c r="D96" i="12"/>
  <c r="E96" i="12" s="1"/>
  <c r="H96" i="12" s="1"/>
  <c r="K96" i="12" s="1"/>
  <c r="B96" i="12"/>
  <c r="B91" i="13" s="1"/>
  <c r="A96" i="12"/>
  <c r="A91" i="13" s="1"/>
  <c r="D95" i="12"/>
  <c r="E95" i="12" s="1"/>
  <c r="H95" i="12" s="1"/>
  <c r="B95" i="12"/>
  <c r="B90" i="13" s="1"/>
  <c r="A95" i="12"/>
  <c r="A90" i="13" s="1"/>
  <c r="D94" i="12"/>
  <c r="E94" i="12" s="1"/>
  <c r="H94" i="12" s="1"/>
  <c r="B94" i="12"/>
  <c r="B89" i="13" s="1"/>
  <c r="A94" i="12"/>
  <c r="A89" i="13" s="1"/>
  <c r="D93" i="12"/>
  <c r="E93" i="12" s="1"/>
  <c r="H93" i="12" s="1"/>
  <c r="B93" i="12"/>
  <c r="B88" i="13" s="1"/>
  <c r="A93" i="12"/>
  <c r="A88" i="13" s="1"/>
  <c r="D92" i="12"/>
  <c r="E92" i="12" s="1"/>
  <c r="H92" i="12" s="1"/>
  <c r="K92" i="12" s="1"/>
  <c r="B92" i="12"/>
  <c r="B87" i="13" s="1"/>
  <c r="A92" i="12"/>
  <c r="A87" i="13" s="1"/>
  <c r="D91" i="12"/>
  <c r="E91" i="12" s="1"/>
  <c r="H91" i="12" s="1"/>
  <c r="B91" i="12"/>
  <c r="B86" i="13" s="1"/>
  <c r="A91" i="12"/>
  <c r="A86" i="13" s="1"/>
  <c r="D90" i="12"/>
  <c r="E90" i="12" s="1"/>
  <c r="H90" i="12" s="1"/>
  <c r="B90" i="12"/>
  <c r="B85" i="13" s="1"/>
  <c r="A90" i="12"/>
  <c r="A85" i="13" s="1"/>
  <c r="D89" i="12"/>
  <c r="E89" i="12" s="1"/>
  <c r="H89" i="12" s="1"/>
  <c r="B89" i="12"/>
  <c r="B84" i="13" s="1"/>
  <c r="A89" i="12"/>
  <c r="A84" i="13" s="1"/>
  <c r="D88" i="12"/>
  <c r="E88" i="12" s="1"/>
  <c r="H88" i="12" s="1"/>
  <c r="K88" i="12" s="1"/>
  <c r="B88" i="12"/>
  <c r="B83" i="13" s="1"/>
  <c r="A88" i="12"/>
  <c r="A83" i="13" s="1"/>
  <c r="D87" i="12"/>
  <c r="E87" i="12" s="1"/>
  <c r="H87" i="12" s="1"/>
  <c r="B87" i="12"/>
  <c r="B82" i="13" s="1"/>
  <c r="A87" i="12"/>
  <c r="A82" i="13" s="1"/>
  <c r="D86" i="12"/>
  <c r="E86" i="12" s="1"/>
  <c r="H86" i="12" s="1"/>
  <c r="B86" i="12"/>
  <c r="B81" i="13" s="1"/>
  <c r="A86" i="12"/>
  <c r="A81" i="13" s="1"/>
  <c r="D85" i="12"/>
  <c r="E85" i="12" s="1"/>
  <c r="H85" i="12" s="1"/>
  <c r="B85" i="12"/>
  <c r="B80" i="13" s="1"/>
  <c r="A85" i="12"/>
  <c r="A80" i="13" s="1"/>
  <c r="D84" i="12"/>
  <c r="E84" i="12" s="1"/>
  <c r="H84" i="12" s="1"/>
  <c r="K84" i="12" s="1"/>
  <c r="B84" i="12"/>
  <c r="B79" i="13" s="1"/>
  <c r="A84" i="12"/>
  <c r="A79" i="13" s="1"/>
  <c r="D83" i="12"/>
  <c r="E83" i="12" s="1"/>
  <c r="H83" i="12" s="1"/>
  <c r="B83" i="12"/>
  <c r="B78" i="13" s="1"/>
  <c r="A83" i="12"/>
  <c r="A78" i="13" s="1"/>
  <c r="D82" i="12"/>
  <c r="E82" i="12" s="1"/>
  <c r="H82" i="12" s="1"/>
  <c r="B82" i="12"/>
  <c r="B77" i="13" s="1"/>
  <c r="A82" i="12"/>
  <c r="A77" i="13" s="1"/>
  <c r="D81" i="12"/>
  <c r="E81" i="12" s="1"/>
  <c r="H81" i="12" s="1"/>
  <c r="B81" i="12"/>
  <c r="B76" i="13" s="1"/>
  <c r="A81" i="12"/>
  <c r="A76" i="13" s="1"/>
  <c r="D80" i="12"/>
  <c r="E80" i="12" s="1"/>
  <c r="H80" i="12" s="1"/>
  <c r="K80" i="12" s="1"/>
  <c r="B80" i="12"/>
  <c r="B75" i="13" s="1"/>
  <c r="A80" i="12"/>
  <c r="A75" i="13" s="1"/>
  <c r="D79" i="12"/>
  <c r="E79" i="12" s="1"/>
  <c r="H79" i="12" s="1"/>
  <c r="B79" i="12"/>
  <c r="B74" i="13" s="1"/>
  <c r="A79" i="12"/>
  <c r="A74" i="13" s="1"/>
  <c r="D78" i="12"/>
  <c r="E78" i="12" s="1"/>
  <c r="H78" i="12" s="1"/>
  <c r="B78" i="12"/>
  <c r="B73" i="13" s="1"/>
  <c r="A78" i="12"/>
  <c r="A73" i="13" s="1"/>
  <c r="D77" i="12"/>
  <c r="E77" i="12" s="1"/>
  <c r="H77" i="12" s="1"/>
  <c r="B77" i="12"/>
  <c r="B72" i="13" s="1"/>
  <c r="A77" i="12"/>
  <c r="A72" i="13" s="1"/>
  <c r="L76" i="12"/>
  <c r="D76" i="12"/>
  <c r="E76" i="12" s="1"/>
  <c r="H76" i="12" s="1"/>
  <c r="K76" i="12" s="1"/>
  <c r="B76" i="12"/>
  <c r="B71" i="13" s="1"/>
  <c r="A76" i="12"/>
  <c r="A71" i="13" s="1"/>
  <c r="D75" i="12"/>
  <c r="E75" i="12" s="1"/>
  <c r="H75" i="12" s="1"/>
  <c r="K75" i="12" s="1"/>
  <c r="B75" i="12"/>
  <c r="B70" i="13" s="1"/>
  <c r="A75" i="12"/>
  <c r="A70" i="13" s="1"/>
  <c r="D74" i="12"/>
  <c r="E74" i="12" s="1"/>
  <c r="H74" i="12" s="1"/>
  <c r="B74" i="12"/>
  <c r="B69" i="13" s="1"/>
  <c r="A74" i="12"/>
  <c r="A69" i="13" s="1"/>
  <c r="D73" i="12"/>
  <c r="E73" i="12" s="1"/>
  <c r="H73" i="12" s="1"/>
  <c r="B73" i="12"/>
  <c r="B68" i="13" s="1"/>
  <c r="A73" i="12"/>
  <c r="A68" i="13" s="1"/>
  <c r="D72" i="12"/>
  <c r="E72" i="12" s="1"/>
  <c r="H72" i="12" s="1"/>
  <c r="B72" i="12"/>
  <c r="B67" i="13" s="1"/>
  <c r="A72" i="12"/>
  <c r="A67" i="13" s="1"/>
  <c r="D71" i="12"/>
  <c r="E71" i="12" s="1"/>
  <c r="H71" i="12" s="1"/>
  <c r="J71" i="12" s="1"/>
  <c r="B71" i="12"/>
  <c r="B66" i="13" s="1"/>
  <c r="A71" i="12"/>
  <c r="A66" i="13" s="1"/>
  <c r="D70" i="12"/>
  <c r="E70" i="12" s="1"/>
  <c r="H70" i="12" s="1"/>
  <c r="B70" i="12"/>
  <c r="B65" i="13" s="1"/>
  <c r="A70" i="12"/>
  <c r="A65" i="13" s="1"/>
  <c r="D69" i="12"/>
  <c r="E69" i="12" s="1"/>
  <c r="H69" i="12" s="1"/>
  <c r="B69" i="12"/>
  <c r="B64" i="13" s="1"/>
  <c r="A69" i="12"/>
  <c r="A64" i="13" s="1"/>
  <c r="D68" i="12"/>
  <c r="E68" i="12" s="1"/>
  <c r="H68" i="12" s="1"/>
  <c r="B68" i="12"/>
  <c r="B63" i="13" s="1"/>
  <c r="A68" i="12"/>
  <c r="A63" i="13" s="1"/>
  <c r="D67" i="12"/>
  <c r="E67" i="12" s="1"/>
  <c r="H67" i="12" s="1"/>
  <c r="M67" i="12" s="1"/>
  <c r="B67" i="12"/>
  <c r="B62" i="13" s="1"/>
  <c r="A67" i="12"/>
  <c r="A62" i="13" s="1"/>
  <c r="D66" i="12"/>
  <c r="E66" i="12" s="1"/>
  <c r="H66" i="12" s="1"/>
  <c r="B66" i="12"/>
  <c r="B61" i="13" s="1"/>
  <c r="A66" i="12"/>
  <c r="A61" i="13" s="1"/>
  <c r="D65" i="12"/>
  <c r="E65" i="12" s="1"/>
  <c r="H65" i="12" s="1"/>
  <c r="B65" i="12"/>
  <c r="B60" i="13" s="1"/>
  <c r="A65" i="12"/>
  <c r="A60" i="13" s="1"/>
  <c r="D64" i="12"/>
  <c r="E64" i="12" s="1"/>
  <c r="H64" i="12" s="1"/>
  <c r="B64" i="12"/>
  <c r="B59" i="13" s="1"/>
  <c r="A64" i="12"/>
  <c r="A59" i="13" s="1"/>
  <c r="D63" i="12"/>
  <c r="E63" i="12" s="1"/>
  <c r="H63" i="12" s="1"/>
  <c r="M63" i="12" s="1"/>
  <c r="B63" i="12"/>
  <c r="B58" i="13" s="1"/>
  <c r="A63" i="12"/>
  <c r="A58" i="13" s="1"/>
  <c r="D62" i="12"/>
  <c r="E62" i="12" s="1"/>
  <c r="H62" i="12" s="1"/>
  <c r="M62" i="12" s="1"/>
  <c r="B62" i="12"/>
  <c r="B57" i="13" s="1"/>
  <c r="A62" i="12"/>
  <c r="A57" i="13" s="1"/>
  <c r="D61" i="12"/>
  <c r="E61" i="12" s="1"/>
  <c r="H61" i="12" s="1"/>
  <c r="B61" i="12"/>
  <c r="B56" i="13" s="1"/>
  <c r="A61" i="12"/>
  <c r="A56" i="13" s="1"/>
  <c r="D60" i="12"/>
  <c r="E60" i="12" s="1"/>
  <c r="H60" i="12" s="1"/>
  <c r="B60" i="12"/>
  <c r="B55" i="13" s="1"/>
  <c r="A60" i="12"/>
  <c r="A55" i="13" s="1"/>
  <c r="D59" i="12"/>
  <c r="E59" i="12" s="1"/>
  <c r="H59" i="12" s="1"/>
  <c r="B59" i="12"/>
  <c r="B54" i="13" s="1"/>
  <c r="A59" i="12"/>
  <c r="A54" i="13" s="1"/>
  <c r="D58" i="12"/>
  <c r="E58" i="12" s="1"/>
  <c r="H58" i="12" s="1"/>
  <c r="B58" i="12"/>
  <c r="B53" i="13" s="1"/>
  <c r="A58" i="12"/>
  <c r="A53" i="13" s="1"/>
  <c r="D57" i="12"/>
  <c r="E57" i="12" s="1"/>
  <c r="H57" i="12" s="1"/>
  <c r="M57" i="12" s="1"/>
  <c r="B57" i="12"/>
  <c r="B52" i="13" s="1"/>
  <c r="A57" i="12"/>
  <c r="A52" i="13" s="1"/>
  <c r="D56" i="12"/>
  <c r="E56" i="12" s="1"/>
  <c r="H56" i="12" s="1"/>
  <c r="B56" i="12"/>
  <c r="B51" i="13" s="1"/>
  <c r="A56" i="12"/>
  <c r="A51" i="13" s="1"/>
  <c r="D55" i="12"/>
  <c r="E55" i="12" s="1"/>
  <c r="H55" i="12" s="1"/>
  <c r="B55" i="12"/>
  <c r="B50" i="13" s="1"/>
  <c r="A55" i="12"/>
  <c r="A50" i="13" s="1"/>
  <c r="H54" i="12"/>
  <c r="M54" i="12" s="1"/>
  <c r="D54" i="12"/>
  <c r="B54" i="12"/>
  <c r="B49" i="13" s="1"/>
  <c r="A54" i="12"/>
  <c r="A49" i="13" s="1"/>
  <c r="H53" i="12"/>
  <c r="M53" i="12" s="1"/>
  <c r="D53" i="12"/>
  <c r="B53" i="12"/>
  <c r="B48" i="13" s="1"/>
  <c r="A53" i="12"/>
  <c r="A48" i="13" s="1"/>
  <c r="H52" i="12"/>
  <c r="M52" i="12" s="1"/>
  <c r="D52" i="12"/>
  <c r="B52" i="12"/>
  <c r="B47" i="13" s="1"/>
  <c r="A52" i="12"/>
  <c r="A47" i="13" s="1"/>
  <c r="H51" i="12"/>
  <c r="M51" i="12" s="1"/>
  <c r="D51" i="12"/>
  <c r="B51" i="12"/>
  <c r="B46" i="13" s="1"/>
  <c r="A51" i="12"/>
  <c r="A46" i="13" s="1"/>
  <c r="M50" i="12"/>
  <c r="H50" i="12"/>
  <c r="J50" i="12" s="1"/>
  <c r="D50" i="12"/>
  <c r="B50" i="12"/>
  <c r="B45" i="13" s="1"/>
  <c r="A50" i="12"/>
  <c r="A45" i="13" s="1"/>
  <c r="H49" i="12"/>
  <c r="M49" i="12" s="1"/>
  <c r="D49" i="12"/>
  <c r="B49" i="12"/>
  <c r="B44" i="13" s="1"/>
  <c r="A49" i="12"/>
  <c r="A44" i="13" s="1"/>
  <c r="H48" i="12"/>
  <c r="M48" i="12" s="1"/>
  <c r="D48" i="12"/>
  <c r="B48" i="12"/>
  <c r="B43" i="13" s="1"/>
  <c r="A48" i="12"/>
  <c r="A43" i="13" s="1"/>
  <c r="H47" i="12"/>
  <c r="M47" i="12" s="1"/>
  <c r="D47" i="12"/>
  <c r="B47" i="12"/>
  <c r="B42" i="13" s="1"/>
  <c r="A47" i="12"/>
  <c r="A42" i="13" s="1"/>
  <c r="H46" i="12"/>
  <c r="M46" i="12" s="1"/>
  <c r="D46" i="12"/>
  <c r="B46" i="12"/>
  <c r="B41" i="13" s="1"/>
  <c r="A46" i="12"/>
  <c r="A41" i="13" s="1"/>
  <c r="H45" i="12"/>
  <c r="M45" i="12" s="1"/>
  <c r="D45" i="12"/>
  <c r="B45" i="12"/>
  <c r="B40" i="13" s="1"/>
  <c r="A45" i="12"/>
  <c r="A40" i="13" s="1"/>
  <c r="H44" i="12"/>
  <c r="D44" i="12"/>
  <c r="B44" i="12"/>
  <c r="B39" i="13" s="1"/>
  <c r="A44" i="12"/>
  <c r="A39" i="13" s="1"/>
  <c r="H43" i="12"/>
  <c r="M43" i="12" s="1"/>
  <c r="D43" i="12"/>
  <c r="B43" i="12"/>
  <c r="B38" i="13" s="1"/>
  <c r="A43" i="12"/>
  <c r="A38" i="13" s="1"/>
  <c r="H42" i="12"/>
  <c r="M42" i="12" s="1"/>
  <c r="D42" i="12"/>
  <c r="B42" i="12"/>
  <c r="B37" i="13" s="1"/>
  <c r="A42" i="12"/>
  <c r="A37" i="13" s="1"/>
  <c r="H41" i="12"/>
  <c r="M41" i="12" s="1"/>
  <c r="D41" i="12"/>
  <c r="B41" i="12"/>
  <c r="B36" i="13" s="1"/>
  <c r="A41" i="12"/>
  <c r="A36" i="13" s="1"/>
  <c r="H40" i="12"/>
  <c r="J40" i="12" s="1"/>
  <c r="D40" i="12"/>
  <c r="B40" i="12"/>
  <c r="B35" i="13" s="1"/>
  <c r="A40" i="12"/>
  <c r="A35" i="13" s="1"/>
  <c r="H39" i="12"/>
  <c r="M39" i="12" s="1"/>
  <c r="D39" i="12"/>
  <c r="B39" i="12"/>
  <c r="B34" i="13" s="1"/>
  <c r="A39" i="12"/>
  <c r="A34" i="13" s="1"/>
  <c r="H38" i="12"/>
  <c r="M38" i="12" s="1"/>
  <c r="D38" i="12"/>
  <c r="B38" i="12"/>
  <c r="B33" i="13" s="1"/>
  <c r="A38" i="12"/>
  <c r="A33" i="13" s="1"/>
  <c r="H37" i="12"/>
  <c r="M37" i="12" s="1"/>
  <c r="D37" i="12"/>
  <c r="B37" i="12"/>
  <c r="B32" i="13" s="1"/>
  <c r="A37" i="12"/>
  <c r="A32" i="13" s="1"/>
  <c r="H36" i="12"/>
  <c r="J36" i="12" s="1"/>
  <c r="D36" i="12"/>
  <c r="B36" i="12"/>
  <c r="B31" i="13" s="1"/>
  <c r="A36" i="12"/>
  <c r="A31" i="13" s="1"/>
  <c r="H35" i="12"/>
  <c r="M35" i="12" s="1"/>
  <c r="D35" i="12"/>
  <c r="B35" i="12"/>
  <c r="B30" i="13" s="1"/>
  <c r="A35" i="12"/>
  <c r="A30" i="13" s="1"/>
  <c r="H34" i="12"/>
  <c r="M34" i="12" s="1"/>
  <c r="D34" i="12"/>
  <c r="B34" i="12"/>
  <c r="B29" i="13" s="1"/>
  <c r="A34" i="12"/>
  <c r="A29" i="13" s="1"/>
  <c r="H33" i="12"/>
  <c r="M33" i="12" s="1"/>
  <c r="D33" i="12"/>
  <c r="B33" i="12"/>
  <c r="B28" i="13" s="1"/>
  <c r="A33" i="12"/>
  <c r="A28" i="13" s="1"/>
  <c r="H32" i="12"/>
  <c r="J32" i="12" s="1"/>
  <c r="D32" i="12"/>
  <c r="B32" i="12"/>
  <c r="B27" i="13" s="1"/>
  <c r="A32" i="12"/>
  <c r="A27" i="13" s="1"/>
  <c r="H31" i="12"/>
  <c r="M31" i="12" s="1"/>
  <c r="D31" i="12"/>
  <c r="B31" i="12"/>
  <c r="B26" i="13" s="1"/>
  <c r="A31" i="12"/>
  <c r="A26" i="13" s="1"/>
  <c r="H30" i="12"/>
  <c r="B30" i="12"/>
  <c r="B25" i="13" s="1"/>
  <c r="A30" i="12"/>
  <c r="A25" i="13" s="1"/>
  <c r="H29" i="12"/>
  <c r="M29" i="12" s="1"/>
  <c r="B29" i="12"/>
  <c r="B24" i="13" s="1"/>
  <c r="A29" i="12"/>
  <c r="A24" i="13" s="1"/>
  <c r="H28" i="12"/>
  <c r="J28" i="12" s="1"/>
  <c r="B28" i="12"/>
  <c r="B23" i="13" s="1"/>
  <c r="A28" i="12"/>
  <c r="A23" i="13" s="1"/>
  <c r="H27" i="12"/>
  <c r="M27" i="12" s="1"/>
  <c r="B27" i="12"/>
  <c r="B22" i="13" s="1"/>
  <c r="A27" i="12"/>
  <c r="A22" i="13" s="1"/>
  <c r="H26" i="12"/>
  <c r="J26" i="12" s="1"/>
  <c r="B26" i="12"/>
  <c r="B21" i="13" s="1"/>
  <c r="A26" i="12"/>
  <c r="A21" i="13" s="1"/>
  <c r="H25" i="12"/>
  <c r="M25" i="12" s="1"/>
  <c r="B25" i="12"/>
  <c r="B20" i="13" s="1"/>
  <c r="A25" i="12"/>
  <c r="A20" i="13" s="1"/>
  <c r="H24" i="12"/>
  <c r="J24" i="12" s="1"/>
  <c r="B24" i="12"/>
  <c r="B19" i="13" s="1"/>
  <c r="A24" i="12"/>
  <c r="A19" i="13" s="1"/>
  <c r="H23" i="12"/>
  <c r="M23" i="12" s="1"/>
  <c r="B23" i="12"/>
  <c r="B18" i="13" s="1"/>
  <c r="A23" i="12"/>
  <c r="A18" i="13" s="1"/>
  <c r="M22" i="12"/>
  <c r="H22" i="12"/>
  <c r="B22" i="12"/>
  <c r="B17" i="13" s="1"/>
  <c r="A22" i="12"/>
  <c r="A17" i="13" s="1"/>
  <c r="H21" i="12"/>
  <c r="M21" i="12" s="1"/>
  <c r="B21" i="12"/>
  <c r="B16" i="13" s="1"/>
  <c r="A21" i="12"/>
  <c r="A16" i="13" s="1"/>
  <c r="H20" i="12"/>
  <c r="M20" i="12" s="1"/>
  <c r="B20" i="12"/>
  <c r="B15" i="13" s="1"/>
  <c r="A20" i="12"/>
  <c r="A15" i="13" s="1"/>
  <c r="H19" i="12"/>
  <c r="B19" i="12"/>
  <c r="B14" i="13" s="1"/>
  <c r="A19" i="12"/>
  <c r="A14" i="13" s="1"/>
  <c r="H18" i="12"/>
  <c r="B18" i="12"/>
  <c r="B13" i="13" s="1"/>
  <c r="A18" i="12"/>
  <c r="A13" i="13" s="1"/>
  <c r="H17" i="12"/>
  <c r="B17" i="12"/>
  <c r="B12" i="13" s="1"/>
  <c r="A17" i="12"/>
  <c r="A12" i="13" s="1"/>
  <c r="H16" i="12"/>
  <c r="M16" i="12" s="1"/>
  <c r="B16" i="12"/>
  <c r="B11" i="13" s="1"/>
  <c r="A16" i="12"/>
  <c r="A11" i="13" s="1"/>
  <c r="H15" i="12"/>
  <c r="B15" i="12"/>
  <c r="B10" i="13" s="1"/>
  <c r="A15" i="12"/>
  <c r="A10" i="13" s="1"/>
  <c r="H14" i="12"/>
  <c r="M14" i="12" s="1"/>
  <c r="B14" i="12"/>
  <c r="B9" i="13" s="1"/>
  <c r="A14" i="12"/>
  <c r="A9" i="13" s="1"/>
  <c r="H13" i="12"/>
  <c r="M13" i="12" s="1"/>
  <c r="B13" i="12"/>
  <c r="B8" i="13" s="1"/>
  <c r="A13" i="12"/>
  <c r="A8" i="13" s="1"/>
  <c r="H12" i="12"/>
  <c r="M12" i="12" s="1"/>
  <c r="B12" i="12"/>
  <c r="B7" i="13" s="1"/>
  <c r="A12" i="12"/>
  <c r="A7" i="13" s="1"/>
  <c r="B11" i="12"/>
  <c r="B6" i="13" s="1"/>
  <c r="A11" i="12"/>
  <c r="A6" i="13" s="1"/>
  <c r="CC105" i="11"/>
  <c r="CB105" i="11"/>
  <c r="CA105" i="11"/>
  <c r="BZ105" i="11"/>
  <c r="BY105" i="11"/>
  <c r="BX105" i="11"/>
  <c r="BW105" i="11"/>
  <c r="BV105" i="11"/>
  <c r="BU105" i="11"/>
  <c r="BT105" i="11"/>
  <c r="BS105" i="11"/>
  <c r="BR105" i="11"/>
  <c r="BQ105" i="11"/>
  <c r="BP105" i="11"/>
  <c r="BO105" i="11"/>
  <c r="BN105" i="11"/>
  <c r="BL105" i="11"/>
  <c r="BK105" i="11"/>
  <c r="BJ105" i="11"/>
  <c r="BI105" i="11"/>
  <c r="BH105" i="11"/>
  <c r="BG105" i="11"/>
  <c r="BF105" i="11"/>
  <c r="BE105" i="11"/>
  <c r="BD105" i="11"/>
  <c r="BC105" i="11"/>
  <c r="BB105" i="11"/>
  <c r="BA105" i="11"/>
  <c r="AZ105" i="11"/>
  <c r="AY105" i="11"/>
  <c r="AX105" i="11"/>
  <c r="AW105" i="11"/>
  <c r="AV105" i="11"/>
  <c r="AU105" i="11"/>
  <c r="AT105" i="11"/>
  <c r="AS105" i="11"/>
  <c r="AR105" i="11"/>
  <c r="AQ105" i="11"/>
  <c r="AP105" i="11"/>
  <c r="AO105" i="11"/>
  <c r="AN105" i="11"/>
  <c r="AM105" i="11"/>
  <c r="AL105" i="11"/>
  <c r="AK105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R105" i="11"/>
  <c r="Q105" i="11"/>
  <c r="P105" i="11"/>
  <c r="N105" i="11"/>
  <c r="J105" i="11"/>
  <c r="H105" i="11"/>
  <c r="G105" i="11"/>
  <c r="F105" i="11"/>
  <c r="E105" i="11"/>
  <c r="D105" i="11"/>
  <c r="C105" i="11"/>
  <c r="T104" i="11"/>
  <c r="T105" i="11" s="1"/>
  <c r="S104" i="11"/>
  <c r="O104" i="11"/>
  <c r="M104" i="11"/>
  <c r="I104" i="11"/>
  <c r="S103" i="11"/>
  <c r="O103" i="11"/>
  <c r="M103" i="11"/>
  <c r="I103" i="11"/>
  <c r="S102" i="11"/>
  <c r="O102" i="11"/>
  <c r="M102" i="11"/>
  <c r="I102" i="11"/>
  <c r="S101" i="11"/>
  <c r="O101" i="11"/>
  <c r="M101" i="11"/>
  <c r="I101" i="11"/>
  <c r="S100" i="11"/>
  <c r="O100" i="11"/>
  <c r="M100" i="11"/>
  <c r="I100" i="11"/>
  <c r="S99" i="11"/>
  <c r="O99" i="11"/>
  <c r="M99" i="11"/>
  <c r="I99" i="11"/>
  <c r="S98" i="11"/>
  <c r="O98" i="11"/>
  <c r="M98" i="11"/>
  <c r="I98" i="11"/>
  <c r="S97" i="11"/>
  <c r="O97" i="11"/>
  <c r="M97" i="11"/>
  <c r="I97" i="11"/>
  <c r="S96" i="11"/>
  <c r="O96" i="11"/>
  <c r="M96" i="11"/>
  <c r="I96" i="11"/>
  <c r="S95" i="11"/>
  <c r="O95" i="11"/>
  <c r="M95" i="11"/>
  <c r="I95" i="11"/>
  <c r="S94" i="11"/>
  <c r="O94" i="11"/>
  <c r="M94" i="11"/>
  <c r="I94" i="11"/>
  <c r="S93" i="11"/>
  <c r="O93" i="11"/>
  <c r="M93" i="11"/>
  <c r="I93" i="11"/>
  <c r="S92" i="11"/>
  <c r="O92" i="11"/>
  <c r="M92" i="11"/>
  <c r="I92" i="11"/>
  <c r="S91" i="11"/>
  <c r="O91" i="11"/>
  <c r="M91" i="11"/>
  <c r="I91" i="11"/>
  <c r="S90" i="11"/>
  <c r="O90" i="11"/>
  <c r="M90" i="11"/>
  <c r="I90" i="11"/>
  <c r="S89" i="11"/>
  <c r="O89" i="11"/>
  <c r="M89" i="11"/>
  <c r="I89" i="11"/>
  <c r="S88" i="11"/>
  <c r="O88" i="11"/>
  <c r="M88" i="11"/>
  <c r="I88" i="11"/>
  <c r="S87" i="11"/>
  <c r="O87" i="11"/>
  <c r="M87" i="11"/>
  <c r="I87" i="11"/>
  <c r="S86" i="11"/>
  <c r="O86" i="11"/>
  <c r="M86" i="11"/>
  <c r="I86" i="11"/>
  <c r="S85" i="11"/>
  <c r="O85" i="11"/>
  <c r="M85" i="11"/>
  <c r="I85" i="11"/>
  <c r="S84" i="11"/>
  <c r="O84" i="11"/>
  <c r="M84" i="11"/>
  <c r="I84" i="11"/>
  <c r="S83" i="11"/>
  <c r="O83" i="11"/>
  <c r="M83" i="11"/>
  <c r="I83" i="11"/>
  <c r="S82" i="11"/>
  <c r="O82" i="11"/>
  <c r="M82" i="11"/>
  <c r="I82" i="11"/>
  <c r="S81" i="11"/>
  <c r="O81" i="11"/>
  <c r="M81" i="11"/>
  <c r="I81" i="11"/>
  <c r="S80" i="11"/>
  <c r="O80" i="11"/>
  <c r="M80" i="11"/>
  <c r="I80" i="11"/>
  <c r="S79" i="11"/>
  <c r="O79" i="11"/>
  <c r="M79" i="11"/>
  <c r="I79" i="11"/>
  <c r="S78" i="11"/>
  <c r="O78" i="11"/>
  <c r="M78" i="11"/>
  <c r="I78" i="11"/>
  <c r="S77" i="11"/>
  <c r="O77" i="11"/>
  <c r="M77" i="11"/>
  <c r="I77" i="11"/>
  <c r="S76" i="11"/>
  <c r="O76" i="11"/>
  <c r="M76" i="11"/>
  <c r="I76" i="11"/>
  <c r="S75" i="11"/>
  <c r="O75" i="11"/>
  <c r="M75" i="11"/>
  <c r="I75" i="11"/>
  <c r="S74" i="11"/>
  <c r="O74" i="11"/>
  <c r="M74" i="11"/>
  <c r="I74" i="11"/>
  <c r="S73" i="11"/>
  <c r="O73" i="11"/>
  <c r="M73" i="11"/>
  <c r="I73" i="11"/>
  <c r="S72" i="11"/>
  <c r="O72" i="11"/>
  <c r="M72" i="11"/>
  <c r="I72" i="11"/>
  <c r="S71" i="11"/>
  <c r="O71" i="11"/>
  <c r="M71" i="11"/>
  <c r="I71" i="11"/>
  <c r="S70" i="11"/>
  <c r="O70" i="11"/>
  <c r="M70" i="11"/>
  <c r="I70" i="11"/>
  <c r="S69" i="11"/>
  <c r="O69" i="11"/>
  <c r="M69" i="11"/>
  <c r="I69" i="11"/>
  <c r="S68" i="11"/>
  <c r="O68" i="11"/>
  <c r="M68" i="11"/>
  <c r="I68" i="11"/>
  <c r="S67" i="11"/>
  <c r="O67" i="11"/>
  <c r="M67" i="11"/>
  <c r="I67" i="11"/>
  <c r="S66" i="11"/>
  <c r="O66" i="11"/>
  <c r="M66" i="11"/>
  <c r="I66" i="11"/>
  <c r="S65" i="11"/>
  <c r="O65" i="11"/>
  <c r="M65" i="11"/>
  <c r="I65" i="11"/>
  <c r="S64" i="11"/>
  <c r="O64" i="11"/>
  <c r="M64" i="11"/>
  <c r="I64" i="11"/>
  <c r="S63" i="11"/>
  <c r="O63" i="11"/>
  <c r="M63" i="11"/>
  <c r="I63" i="11"/>
  <c r="S62" i="11"/>
  <c r="O62" i="11"/>
  <c r="M62" i="11"/>
  <c r="I62" i="11"/>
  <c r="S61" i="11"/>
  <c r="O61" i="11"/>
  <c r="M61" i="11"/>
  <c r="I61" i="11"/>
  <c r="S60" i="11"/>
  <c r="O60" i="11"/>
  <c r="M60" i="11"/>
  <c r="I60" i="11"/>
  <c r="S59" i="11"/>
  <c r="O59" i="11"/>
  <c r="M59" i="11"/>
  <c r="I59" i="11"/>
  <c r="S58" i="11"/>
  <c r="O58" i="11"/>
  <c r="M58" i="11"/>
  <c r="I58" i="11"/>
  <c r="S57" i="11"/>
  <c r="O57" i="11"/>
  <c r="M57" i="11"/>
  <c r="I57" i="11"/>
  <c r="S56" i="11"/>
  <c r="O56" i="11"/>
  <c r="M56" i="11"/>
  <c r="I56" i="11"/>
  <c r="S55" i="11"/>
  <c r="O55" i="11"/>
  <c r="M55" i="11"/>
  <c r="I55" i="11"/>
  <c r="S54" i="11"/>
  <c r="O54" i="11"/>
  <c r="M54" i="11"/>
  <c r="I54" i="11"/>
  <c r="S53" i="11"/>
  <c r="O53" i="11"/>
  <c r="M53" i="11"/>
  <c r="I53" i="11"/>
  <c r="S52" i="11"/>
  <c r="O52" i="11"/>
  <c r="M52" i="11"/>
  <c r="I52" i="11"/>
  <c r="S51" i="11"/>
  <c r="O51" i="11"/>
  <c r="M51" i="11"/>
  <c r="I51" i="11"/>
  <c r="S50" i="11"/>
  <c r="O50" i="11"/>
  <c r="M50" i="11"/>
  <c r="I50" i="11"/>
  <c r="S49" i="11"/>
  <c r="O49" i="11"/>
  <c r="M49" i="11"/>
  <c r="I49" i="11"/>
  <c r="S48" i="11"/>
  <c r="O48" i="11"/>
  <c r="M48" i="11"/>
  <c r="I48" i="11"/>
  <c r="S47" i="11"/>
  <c r="O47" i="11"/>
  <c r="M47" i="11"/>
  <c r="I47" i="11"/>
  <c r="S46" i="11"/>
  <c r="O46" i="11"/>
  <c r="M46" i="11"/>
  <c r="I46" i="11"/>
  <c r="S45" i="11"/>
  <c r="O45" i="11"/>
  <c r="M45" i="11"/>
  <c r="I45" i="11"/>
  <c r="S44" i="11"/>
  <c r="O44" i="11"/>
  <c r="M44" i="11"/>
  <c r="I44" i="11"/>
  <c r="S43" i="11"/>
  <c r="O43" i="11"/>
  <c r="M43" i="11"/>
  <c r="I43" i="11"/>
  <c r="S42" i="11"/>
  <c r="O42" i="11"/>
  <c r="M42" i="11"/>
  <c r="I42" i="11"/>
  <c r="S41" i="11"/>
  <c r="O41" i="11"/>
  <c r="M41" i="11"/>
  <c r="I41" i="11"/>
  <c r="S40" i="11"/>
  <c r="O40" i="11"/>
  <c r="M40" i="11"/>
  <c r="I40" i="11"/>
  <c r="S39" i="11"/>
  <c r="O39" i="11"/>
  <c r="M39" i="11"/>
  <c r="I39" i="11"/>
  <c r="S38" i="11"/>
  <c r="O38" i="11"/>
  <c r="M38" i="11"/>
  <c r="I38" i="11"/>
  <c r="S37" i="11"/>
  <c r="O37" i="11"/>
  <c r="M37" i="11"/>
  <c r="I37" i="11"/>
  <c r="S36" i="11"/>
  <c r="O36" i="11"/>
  <c r="M36" i="11"/>
  <c r="I36" i="11"/>
  <c r="S35" i="11"/>
  <c r="O35" i="11"/>
  <c r="M35" i="11"/>
  <c r="I35" i="11"/>
  <c r="S34" i="11"/>
  <c r="O34" i="11"/>
  <c r="M34" i="11"/>
  <c r="I34" i="11"/>
  <c r="S33" i="11"/>
  <c r="O33" i="11"/>
  <c r="M33" i="11"/>
  <c r="I33" i="11"/>
  <c r="S32" i="11"/>
  <c r="O32" i="11"/>
  <c r="M32" i="11"/>
  <c r="I32" i="11"/>
  <c r="S31" i="11"/>
  <c r="O31" i="11"/>
  <c r="M31" i="11"/>
  <c r="I31" i="11"/>
  <c r="S30" i="11"/>
  <c r="O30" i="11"/>
  <c r="M30" i="11"/>
  <c r="I30" i="11"/>
  <c r="S29" i="11"/>
  <c r="O29" i="11"/>
  <c r="M29" i="11"/>
  <c r="I29" i="11"/>
  <c r="S28" i="11"/>
  <c r="O28" i="11"/>
  <c r="M28" i="11"/>
  <c r="I28" i="11"/>
  <c r="S27" i="11"/>
  <c r="O27" i="11"/>
  <c r="M27" i="11"/>
  <c r="I27" i="11"/>
  <c r="S26" i="11"/>
  <c r="O26" i="11"/>
  <c r="M26" i="11"/>
  <c r="I26" i="11"/>
  <c r="S25" i="11"/>
  <c r="O25" i="11"/>
  <c r="M25" i="11"/>
  <c r="I25" i="11"/>
  <c r="S24" i="11"/>
  <c r="O24" i="11"/>
  <c r="M24" i="11"/>
  <c r="I24" i="11"/>
  <c r="S23" i="11"/>
  <c r="O23" i="11"/>
  <c r="M23" i="11"/>
  <c r="I23" i="11"/>
  <c r="S22" i="11"/>
  <c r="O22" i="11"/>
  <c r="M22" i="11"/>
  <c r="I22" i="11"/>
  <c r="S21" i="11"/>
  <c r="O21" i="11"/>
  <c r="M21" i="11"/>
  <c r="I21" i="11"/>
  <c r="S20" i="11"/>
  <c r="O20" i="11"/>
  <c r="M20" i="11"/>
  <c r="I20" i="11"/>
  <c r="S19" i="11"/>
  <c r="O19" i="11"/>
  <c r="M19" i="11"/>
  <c r="I19" i="11"/>
  <c r="S18" i="11"/>
  <c r="O18" i="11"/>
  <c r="M18" i="11"/>
  <c r="I18" i="11"/>
  <c r="S17" i="11"/>
  <c r="O17" i="11"/>
  <c r="M17" i="11"/>
  <c r="I17" i="11"/>
  <c r="S16" i="11"/>
  <c r="O16" i="11"/>
  <c r="M16" i="11"/>
  <c r="I16" i="11"/>
  <c r="S15" i="11"/>
  <c r="O15" i="11"/>
  <c r="M15" i="11"/>
  <c r="I15" i="11"/>
  <c r="S14" i="11"/>
  <c r="O14" i="11"/>
  <c r="M14" i="11"/>
  <c r="I14" i="11"/>
  <c r="S13" i="11"/>
  <c r="O13" i="11"/>
  <c r="M13" i="11"/>
  <c r="I13" i="11"/>
  <c r="S12" i="11"/>
  <c r="O12" i="11"/>
  <c r="M12" i="11"/>
  <c r="I12" i="11"/>
  <c r="S11" i="11"/>
  <c r="O11" i="11"/>
  <c r="M11" i="11"/>
  <c r="I11" i="11"/>
  <c r="S10" i="11"/>
  <c r="O10" i="11"/>
  <c r="M10" i="11"/>
  <c r="I10" i="11"/>
  <c r="CD9" i="11"/>
  <c r="S9" i="11"/>
  <c r="O9" i="11"/>
  <c r="M9" i="11"/>
  <c r="L9" i="11"/>
  <c r="K9" i="11" s="1"/>
  <c r="I9" i="11"/>
  <c r="F104" i="37"/>
  <c r="E104" i="37"/>
  <c r="D104" i="37"/>
  <c r="C104" i="37"/>
  <c r="H103" i="37"/>
  <c r="I103" i="37" s="1"/>
  <c r="G103" i="37"/>
  <c r="H102" i="37"/>
  <c r="I102" i="37" s="1"/>
  <c r="G102" i="37"/>
  <c r="H101" i="37"/>
  <c r="I101" i="37" s="1"/>
  <c r="G101" i="37"/>
  <c r="I100" i="37"/>
  <c r="H100" i="37"/>
  <c r="G100" i="37"/>
  <c r="H99" i="37"/>
  <c r="I99" i="37" s="1"/>
  <c r="G99" i="37"/>
  <c r="H98" i="37"/>
  <c r="I98" i="37" s="1"/>
  <c r="G98" i="37"/>
  <c r="H97" i="37"/>
  <c r="I97" i="37" s="1"/>
  <c r="G97" i="37"/>
  <c r="H96" i="37"/>
  <c r="I96" i="37" s="1"/>
  <c r="G96" i="37"/>
  <c r="I95" i="37"/>
  <c r="H95" i="37"/>
  <c r="G95" i="37"/>
  <c r="H94" i="37"/>
  <c r="I94" i="37" s="1"/>
  <c r="G94" i="37"/>
  <c r="H93" i="37"/>
  <c r="I93" i="37" s="1"/>
  <c r="G93" i="37"/>
  <c r="H92" i="37"/>
  <c r="I92" i="37" s="1"/>
  <c r="G92" i="37"/>
  <c r="H91" i="37"/>
  <c r="I91" i="37" s="1"/>
  <c r="G91" i="37"/>
  <c r="H90" i="37"/>
  <c r="I90" i="37" s="1"/>
  <c r="G90" i="37"/>
  <c r="H89" i="37"/>
  <c r="I89" i="37" s="1"/>
  <c r="G89" i="37"/>
  <c r="H88" i="37"/>
  <c r="I88" i="37" s="1"/>
  <c r="G88" i="37"/>
  <c r="H87" i="37"/>
  <c r="I87" i="37" s="1"/>
  <c r="G87" i="37"/>
  <c r="H86" i="37"/>
  <c r="I86" i="37" s="1"/>
  <c r="G86" i="37"/>
  <c r="H85" i="37"/>
  <c r="I85" i="37" s="1"/>
  <c r="G85" i="37"/>
  <c r="H84" i="37"/>
  <c r="I84" i="37" s="1"/>
  <c r="G84" i="37"/>
  <c r="H83" i="37"/>
  <c r="I83" i="37" s="1"/>
  <c r="G83" i="37"/>
  <c r="H82" i="37"/>
  <c r="I82" i="37" s="1"/>
  <c r="G82" i="37"/>
  <c r="H81" i="37"/>
  <c r="I81" i="37" s="1"/>
  <c r="G81" i="37"/>
  <c r="H80" i="37"/>
  <c r="I80" i="37" s="1"/>
  <c r="G80" i="37"/>
  <c r="H79" i="37"/>
  <c r="I79" i="37" s="1"/>
  <c r="G79" i="37"/>
  <c r="H78" i="37"/>
  <c r="I78" i="37" s="1"/>
  <c r="G78" i="37"/>
  <c r="H77" i="37"/>
  <c r="I77" i="37" s="1"/>
  <c r="G77" i="37"/>
  <c r="H76" i="37"/>
  <c r="I76" i="37" s="1"/>
  <c r="G76" i="37"/>
  <c r="H75" i="37"/>
  <c r="I75" i="37" s="1"/>
  <c r="G75" i="37"/>
  <c r="H74" i="37"/>
  <c r="I74" i="37" s="1"/>
  <c r="G74" i="37"/>
  <c r="H73" i="37"/>
  <c r="I73" i="37" s="1"/>
  <c r="G73" i="37"/>
  <c r="H72" i="37"/>
  <c r="I72" i="37" s="1"/>
  <c r="G72" i="37"/>
  <c r="H71" i="37"/>
  <c r="I71" i="37" s="1"/>
  <c r="G71" i="37"/>
  <c r="H70" i="37"/>
  <c r="I70" i="37" s="1"/>
  <c r="G70" i="37"/>
  <c r="H69" i="37"/>
  <c r="I69" i="37" s="1"/>
  <c r="G69" i="37"/>
  <c r="H68" i="37"/>
  <c r="I68" i="37" s="1"/>
  <c r="G68" i="37"/>
  <c r="H67" i="37"/>
  <c r="I67" i="37" s="1"/>
  <c r="G67" i="37"/>
  <c r="H66" i="37"/>
  <c r="I66" i="37" s="1"/>
  <c r="G66" i="37"/>
  <c r="H65" i="37"/>
  <c r="I65" i="37" s="1"/>
  <c r="G65" i="37"/>
  <c r="H64" i="37"/>
  <c r="I64" i="37" s="1"/>
  <c r="G64" i="37"/>
  <c r="H63" i="37"/>
  <c r="I63" i="37" s="1"/>
  <c r="G63" i="37"/>
  <c r="H62" i="37"/>
  <c r="I62" i="37" s="1"/>
  <c r="G62" i="37"/>
  <c r="H61" i="37"/>
  <c r="I61" i="37" s="1"/>
  <c r="G61" i="37"/>
  <c r="H60" i="37"/>
  <c r="I60" i="37" s="1"/>
  <c r="G60" i="37"/>
  <c r="H59" i="37"/>
  <c r="I59" i="37" s="1"/>
  <c r="G59" i="37"/>
  <c r="H58" i="37"/>
  <c r="I58" i="37" s="1"/>
  <c r="G58" i="37"/>
  <c r="H57" i="37"/>
  <c r="I57" i="37" s="1"/>
  <c r="G57" i="37"/>
  <c r="H56" i="37"/>
  <c r="I56" i="37" s="1"/>
  <c r="G56" i="37"/>
  <c r="H55" i="37"/>
  <c r="I55" i="37" s="1"/>
  <c r="G55" i="37"/>
  <c r="H54" i="37"/>
  <c r="I54" i="37" s="1"/>
  <c r="G54" i="37"/>
  <c r="I53" i="37"/>
  <c r="H53" i="37"/>
  <c r="G53" i="37"/>
  <c r="H52" i="37"/>
  <c r="I52" i="37" s="1"/>
  <c r="G52" i="37"/>
  <c r="H51" i="37"/>
  <c r="I51" i="37" s="1"/>
  <c r="G51" i="37"/>
  <c r="H50" i="37"/>
  <c r="I50" i="37" s="1"/>
  <c r="G50" i="37"/>
  <c r="H49" i="37"/>
  <c r="I49" i="37" s="1"/>
  <c r="G49" i="37"/>
  <c r="I48" i="37"/>
  <c r="H48" i="37"/>
  <c r="G48" i="37"/>
  <c r="H47" i="37"/>
  <c r="I47" i="37" s="1"/>
  <c r="G47" i="37"/>
  <c r="H46" i="37"/>
  <c r="I46" i="37" s="1"/>
  <c r="G46" i="37"/>
  <c r="H45" i="37"/>
  <c r="I45" i="37" s="1"/>
  <c r="G45" i="37"/>
  <c r="H44" i="37"/>
  <c r="I44" i="37" s="1"/>
  <c r="G44" i="37"/>
  <c r="H43" i="37"/>
  <c r="I43" i="37" s="1"/>
  <c r="G43" i="37"/>
  <c r="H42" i="37"/>
  <c r="I42" i="37" s="1"/>
  <c r="G42" i="37"/>
  <c r="H41" i="37"/>
  <c r="I41" i="37" s="1"/>
  <c r="G41" i="37"/>
  <c r="H40" i="37"/>
  <c r="I40" i="37" s="1"/>
  <c r="G40" i="37"/>
  <c r="H39" i="37"/>
  <c r="I39" i="37" s="1"/>
  <c r="G39" i="37"/>
  <c r="H38" i="37"/>
  <c r="I38" i="37" s="1"/>
  <c r="G38" i="37"/>
  <c r="H37" i="37"/>
  <c r="I37" i="37" s="1"/>
  <c r="G37" i="37"/>
  <c r="H36" i="37"/>
  <c r="I36" i="37" s="1"/>
  <c r="G36" i="37"/>
  <c r="H35" i="37"/>
  <c r="I35" i="37" s="1"/>
  <c r="G35" i="37"/>
  <c r="H34" i="37"/>
  <c r="I34" i="37" s="1"/>
  <c r="G34" i="37"/>
  <c r="H33" i="37"/>
  <c r="I33" i="37" s="1"/>
  <c r="G33" i="37"/>
  <c r="H32" i="37"/>
  <c r="I32" i="37" s="1"/>
  <c r="G32" i="37"/>
  <c r="H31" i="37"/>
  <c r="I31" i="37" s="1"/>
  <c r="G31" i="37"/>
  <c r="H30" i="37"/>
  <c r="I30" i="37" s="1"/>
  <c r="G30" i="37"/>
  <c r="I29" i="37"/>
  <c r="H29" i="37"/>
  <c r="G29" i="37"/>
  <c r="H28" i="37"/>
  <c r="I28" i="37" s="1"/>
  <c r="G28" i="37"/>
  <c r="H27" i="37"/>
  <c r="I27" i="37" s="1"/>
  <c r="G27" i="37"/>
  <c r="H26" i="37"/>
  <c r="I26" i="37" s="1"/>
  <c r="G26" i="37"/>
  <c r="H25" i="37"/>
  <c r="I25" i="37" s="1"/>
  <c r="G25" i="37"/>
  <c r="H24" i="37"/>
  <c r="I24" i="37" s="1"/>
  <c r="G24" i="37"/>
  <c r="H23" i="37"/>
  <c r="I23" i="37" s="1"/>
  <c r="G23" i="37"/>
  <c r="H22" i="37"/>
  <c r="I22" i="37" s="1"/>
  <c r="G22" i="37"/>
  <c r="H21" i="37"/>
  <c r="I21" i="37" s="1"/>
  <c r="G21" i="37"/>
  <c r="H20" i="37"/>
  <c r="I20" i="37" s="1"/>
  <c r="G20" i="37"/>
  <c r="H19" i="37"/>
  <c r="I19" i="37" s="1"/>
  <c r="G19" i="37"/>
  <c r="H18" i="37"/>
  <c r="I18" i="37" s="1"/>
  <c r="G18" i="37"/>
  <c r="H17" i="37"/>
  <c r="I17" i="37" s="1"/>
  <c r="G17" i="37"/>
  <c r="H16" i="37"/>
  <c r="I16" i="37" s="1"/>
  <c r="G16" i="37"/>
  <c r="H15" i="37"/>
  <c r="I15" i="37" s="1"/>
  <c r="G15" i="37"/>
  <c r="H14" i="37"/>
  <c r="I14" i="37" s="1"/>
  <c r="G14" i="37"/>
  <c r="H13" i="37"/>
  <c r="I13" i="37" s="1"/>
  <c r="G13" i="37"/>
  <c r="H12" i="37"/>
  <c r="I12" i="37" s="1"/>
  <c r="G12" i="37"/>
  <c r="H11" i="37"/>
  <c r="I11" i="37" s="1"/>
  <c r="G11" i="37"/>
  <c r="H10" i="37"/>
  <c r="I10" i="37" s="1"/>
  <c r="G10" i="37"/>
  <c r="H9" i="37"/>
  <c r="I9" i="37" s="1"/>
  <c r="G9" i="37"/>
  <c r="H8" i="37"/>
  <c r="I8" i="37" s="1"/>
  <c r="G8" i="37"/>
  <c r="H7" i="37"/>
  <c r="I7" i="37" s="1"/>
  <c r="G7" i="37"/>
  <c r="H6" i="37"/>
  <c r="I6" i="37" s="1"/>
  <c r="G6" i="37"/>
  <c r="I109" i="36"/>
  <c r="G109" i="36"/>
  <c r="F109" i="36"/>
  <c r="B108" i="36"/>
  <c r="B103" i="37" s="1"/>
  <c r="A108" i="36"/>
  <c r="A103" i="37" s="1"/>
  <c r="B107" i="36"/>
  <c r="B102" i="37" s="1"/>
  <c r="A107" i="36"/>
  <c r="A102" i="37" s="1"/>
  <c r="B106" i="36"/>
  <c r="B101" i="37" s="1"/>
  <c r="A106" i="36"/>
  <c r="A101" i="37" s="1"/>
  <c r="B105" i="36"/>
  <c r="B100" i="37" s="1"/>
  <c r="A105" i="36"/>
  <c r="A100" i="37" s="1"/>
  <c r="B104" i="36"/>
  <c r="B99" i="37" s="1"/>
  <c r="A104" i="36"/>
  <c r="A99" i="37" s="1"/>
  <c r="B103" i="36"/>
  <c r="B98" i="37" s="1"/>
  <c r="A103" i="36"/>
  <c r="A98" i="37" s="1"/>
  <c r="B102" i="36"/>
  <c r="B97" i="37" s="1"/>
  <c r="A102" i="36"/>
  <c r="A97" i="37" s="1"/>
  <c r="B101" i="36"/>
  <c r="B96" i="37" s="1"/>
  <c r="A101" i="36"/>
  <c r="A96" i="37" s="1"/>
  <c r="B100" i="36"/>
  <c r="B95" i="37" s="1"/>
  <c r="A100" i="36"/>
  <c r="A95" i="37" s="1"/>
  <c r="B99" i="36"/>
  <c r="B94" i="37" s="1"/>
  <c r="A99" i="36"/>
  <c r="A94" i="37" s="1"/>
  <c r="B98" i="36"/>
  <c r="B93" i="37" s="1"/>
  <c r="A98" i="36"/>
  <c r="A93" i="37" s="1"/>
  <c r="B97" i="36"/>
  <c r="B92" i="37" s="1"/>
  <c r="A97" i="36"/>
  <c r="A92" i="37" s="1"/>
  <c r="B96" i="36"/>
  <c r="B91" i="37" s="1"/>
  <c r="A96" i="36"/>
  <c r="A91" i="37" s="1"/>
  <c r="B95" i="36"/>
  <c r="B90" i="37" s="1"/>
  <c r="A95" i="36"/>
  <c r="A90" i="37" s="1"/>
  <c r="B94" i="36"/>
  <c r="B89" i="37" s="1"/>
  <c r="A94" i="36"/>
  <c r="A89" i="37" s="1"/>
  <c r="B93" i="36"/>
  <c r="B88" i="37" s="1"/>
  <c r="A93" i="36"/>
  <c r="A88" i="37" s="1"/>
  <c r="B92" i="36"/>
  <c r="B87" i="37" s="1"/>
  <c r="A92" i="36"/>
  <c r="A87" i="37" s="1"/>
  <c r="B91" i="36"/>
  <c r="B86" i="37" s="1"/>
  <c r="A91" i="36"/>
  <c r="A86" i="37" s="1"/>
  <c r="B90" i="36"/>
  <c r="B85" i="37" s="1"/>
  <c r="A90" i="36"/>
  <c r="A85" i="37" s="1"/>
  <c r="B89" i="36"/>
  <c r="B84" i="37" s="1"/>
  <c r="A89" i="36"/>
  <c r="A84" i="37" s="1"/>
  <c r="B88" i="36"/>
  <c r="B83" i="37" s="1"/>
  <c r="A88" i="36"/>
  <c r="A83" i="37" s="1"/>
  <c r="B87" i="36"/>
  <c r="B82" i="37" s="1"/>
  <c r="A87" i="36"/>
  <c r="A82" i="37" s="1"/>
  <c r="B86" i="36"/>
  <c r="B81" i="37" s="1"/>
  <c r="A86" i="36"/>
  <c r="A81" i="37" s="1"/>
  <c r="B85" i="36"/>
  <c r="B80" i="37" s="1"/>
  <c r="A85" i="36"/>
  <c r="A80" i="37" s="1"/>
  <c r="B84" i="36"/>
  <c r="B79" i="37" s="1"/>
  <c r="A84" i="36"/>
  <c r="A79" i="37" s="1"/>
  <c r="B83" i="36"/>
  <c r="B78" i="37" s="1"/>
  <c r="A83" i="36"/>
  <c r="A78" i="37" s="1"/>
  <c r="B82" i="36"/>
  <c r="B77" i="37" s="1"/>
  <c r="A82" i="36"/>
  <c r="A77" i="37" s="1"/>
  <c r="B81" i="36"/>
  <c r="B76" i="37" s="1"/>
  <c r="A81" i="36"/>
  <c r="A76" i="37" s="1"/>
  <c r="B80" i="36"/>
  <c r="B75" i="37" s="1"/>
  <c r="A80" i="36"/>
  <c r="A75" i="37" s="1"/>
  <c r="B79" i="36"/>
  <c r="B74" i="37" s="1"/>
  <c r="A79" i="36"/>
  <c r="A74" i="37" s="1"/>
  <c r="B78" i="36"/>
  <c r="B73" i="37" s="1"/>
  <c r="A78" i="36"/>
  <c r="A73" i="37" s="1"/>
  <c r="B77" i="36"/>
  <c r="B72" i="37" s="1"/>
  <c r="A77" i="36"/>
  <c r="A72" i="37" s="1"/>
  <c r="B76" i="36"/>
  <c r="B71" i="37" s="1"/>
  <c r="A76" i="36"/>
  <c r="A71" i="37" s="1"/>
  <c r="B75" i="36"/>
  <c r="B70" i="37" s="1"/>
  <c r="A75" i="36"/>
  <c r="A70" i="37" s="1"/>
  <c r="B74" i="36"/>
  <c r="B69" i="37" s="1"/>
  <c r="A74" i="36"/>
  <c r="A69" i="37" s="1"/>
  <c r="B73" i="36"/>
  <c r="B68" i="37" s="1"/>
  <c r="A73" i="36"/>
  <c r="A68" i="37" s="1"/>
  <c r="B72" i="36"/>
  <c r="B67" i="37" s="1"/>
  <c r="A72" i="36"/>
  <c r="A67" i="37" s="1"/>
  <c r="B71" i="36"/>
  <c r="B66" i="37" s="1"/>
  <c r="A71" i="36"/>
  <c r="A66" i="37" s="1"/>
  <c r="B70" i="36"/>
  <c r="B65" i="37" s="1"/>
  <c r="A70" i="36"/>
  <c r="A65" i="37" s="1"/>
  <c r="B69" i="36"/>
  <c r="B64" i="37" s="1"/>
  <c r="A69" i="36"/>
  <c r="A64" i="37" s="1"/>
  <c r="B68" i="36"/>
  <c r="B63" i="37" s="1"/>
  <c r="A68" i="36"/>
  <c r="A63" i="37" s="1"/>
  <c r="B67" i="36"/>
  <c r="B62" i="37" s="1"/>
  <c r="A67" i="36"/>
  <c r="A62" i="37" s="1"/>
  <c r="B66" i="36"/>
  <c r="B61" i="37" s="1"/>
  <c r="A66" i="36"/>
  <c r="A61" i="37" s="1"/>
  <c r="B65" i="36"/>
  <c r="B60" i="37" s="1"/>
  <c r="A65" i="36"/>
  <c r="A60" i="37" s="1"/>
  <c r="B64" i="36"/>
  <c r="B59" i="37" s="1"/>
  <c r="A64" i="36"/>
  <c r="A59" i="37" s="1"/>
  <c r="B63" i="36"/>
  <c r="B58" i="37" s="1"/>
  <c r="A63" i="36"/>
  <c r="A58" i="37" s="1"/>
  <c r="B62" i="36"/>
  <c r="B57" i="37" s="1"/>
  <c r="A62" i="36"/>
  <c r="A57" i="37" s="1"/>
  <c r="B61" i="36"/>
  <c r="B56" i="37" s="1"/>
  <c r="A61" i="36"/>
  <c r="A56" i="37" s="1"/>
  <c r="B60" i="36"/>
  <c r="B55" i="37" s="1"/>
  <c r="A60" i="36"/>
  <c r="A55" i="37" s="1"/>
  <c r="B59" i="36"/>
  <c r="B54" i="37" s="1"/>
  <c r="A59" i="36"/>
  <c r="A54" i="37" s="1"/>
  <c r="B58" i="36"/>
  <c r="B53" i="37" s="1"/>
  <c r="A58" i="36"/>
  <c r="A53" i="37" s="1"/>
  <c r="B57" i="36"/>
  <c r="B52" i="37" s="1"/>
  <c r="A57" i="36"/>
  <c r="A52" i="37" s="1"/>
  <c r="B56" i="36"/>
  <c r="B51" i="37" s="1"/>
  <c r="A56" i="36"/>
  <c r="A51" i="37" s="1"/>
  <c r="B55" i="36"/>
  <c r="B50" i="37" s="1"/>
  <c r="A55" i="36"/>
  <c r="A50" i="37" s="1"/>
  <c r="H54" i="36"/>
  <c r="M54" i="36" s="1"/>
  <c r="B54" i="36"/>
  <c r="B49" i="37" s="1"/>
  <c r="A54" i="36"/>
  <c r="A49" i="37" s="1"/>
  <c r="H53" i="36"/>
  <c r="B53" i="36"/>
  <c r="B48" i="37" s="1"/>
  <c r="A53" i="36"/>
  <c r="A48" i="37" s="1"/>
  <c r="J52" i="36"/>
  <c r="H52" i="36"/>
  <c r="B52" i="36"/>
  <c r="B47" i="37" s="1"/>
  <c r="A52" i="36"/>
  <c r="A47" i="37" s="1"/>
  <c r="K51" i="36"/>
  <c r="H51" i="36"/>
  <c r="M51" i="36" s="1"/>
  <c r="B51" i="36"/>
  <c r="B46" i="37" s="1"/>
  <c r="A51" i="36"/>
  <c r="A46" i="37" s="1"/>
  <c r="H50" i="36"/>
  <c r="M50" i="36" s="1"/>
  <c r="B50" i="36"/>
  <c r="B45" i="37" s="1"/>
  <c r="A50" i="36"/>
  <c r="A45" i="37" s="1"/>
  <c r="H49" i="36"/>
  <c r="B49" i="36"/>
  <c r="B44" i="37" s="1"/>
  <c r="A49" i="36"/>
  <c r="A44" i="37" s="1"/>
  <c r="H48" i="36"/>
  <c r="M48" i="36" s="1"/>
  <c r="B48" i="36"/>
  <c r="B43" i="37" s="1"/>
  <c r="A48" i="36"/>
  <c r="A43" i="37" s="1"/>
  <c r="H47" i="36"/>
  <c r="M47" i="36" s="1"/>
  <c r="B47" i="36"/>
  <c r="B42" i="37" s="1"/>
  <c r="A47" i="36"/>
  <c r="A42" i="37" s="1"/>
  <c r="H46" i="36"/>
  <c r="M46" i="36" s="1"/>
  <c r="B46" i="36"/>
  <c r="B41" i="37" s="1"/>
  <c r="A46" i="36"/>
  <c r="A41" i="37" s="1"/>
  <c r="H45" i="36"/>
  <c r="B45" i="36"/>
  <c r="B40" i="37" s="1"/>
  <c r="A45" i="36"/>
  <c r="A40" i="37" s="1"/>
  <c r="J44" i="36"/>
  <c r="H44" i="36"/>
  <c r="B44" i="36"/>
  <c r="B39" i="37" s="1"/>
  <c r="A44" i="36"/>
  <c r="A39" i="37" s="1"/>
  <c r="K43" i="36"/>
  <c r="H43" i="36"/>
  <c r="M43" i="36" s="1"/>
  <c r="B43" i="36"/>
  <c r="B38" i="37" s="1"/>
  <c r="A43" i="36"/>
  <c r="A38" i="37" s="1"/>
  <c r="H42" i="36"/>
  <c r="M42" i="36" s="1"/>
  <c r="B42" i="36"/>
  <c r="B37" i="37" s="1"/>
  <c r="A42" i="36"/>
  <c r="A37" i="37" s="1"/>
  <c r="H41" i="36"/>
  <c r="B41" i="36"/>
  <c r="B36" i="37" s="1"/>
  <c r="A41" i="36"/>
  <c r="A36" i="37" s="1"/>
  <c r="H40" i="36"/>
  <c r="M40" i="36" s="1"/>
  <c r="B40" i="36"/>
  <c r="B35" i="37" s="1"/>
  <c r="A40" i="36"/>
  <c r="A35" i="37" s="1"/>
  <c r="H39" i="36"/>
  <c r="M39" i="36" s="1"/>
  <c r="B39" i="36"/>
  <c r="B34" i="37" s="1"/>
  <c r="A39" i="36"/>
  <c r="A34" i="37" s="1"/>
  <c r="H38" i="36"/>
  <c r="M38" i="36" s="1"/>
  <c r="B38" i="36"/>
  <c r="B33" i="37" s="1"/>
  <c r="A38" i="36"/>
  <c r="A33" i="37" s="1"/>
  <c r="H37" i="36"/>
  <c r="B37" i="36"/>
  <c r="B32" i="37" s="1"/>
  <c r="A37" i="36"/>
  <c r="A32" i="37" s="1"/>
  <c r="J36" i="36"/>
  <c r="H36" i="36"/>
  <c r="B36" i="36"/>
  <c r="B31" i="37" s="1"/>
  <c r="A36" i="36"/>
  <c r="A31" i="37" s="1"/>
  <c r="K35" i="36"/>
  <c r="H35" i="36"/>
  <c r="M35" i="36" s="1"/>
  <c r="B35" i="36"/>
  <c r="B30" i="37" s="1"/>
  <c r="A35" i="36"/>
  <c r="A30" i="37" s="1"/>
  <c r="H34" i="36"/>
  <c r="M34" i="36" s="1"/>
  <c r="B34" i="36"/>
  <c r="B29" i="37" s="1"/>
  <c r="A34" i="36"/>
  <c r="A29" i="37" s="1"/>
  <c r="H33" i="36"/>
  <c r="B33" i="36"/>
  <c r="B28" i="37" s="1"/>
  <c r="A33" i="36"/>
  <c r="A28" i="37" s="1"/>
  <c r="H32" i="36"/>
  <c r="M32" i="36" s="1"/>
  <c r="B32" i="36"/>
  <c r="B27" i="37" s="1"/>
  <c r="A32" i="36"/>
  <c r="A27" i="37" s="1"/>
  <c r="H31" i="36"/>
  <c r="M31" i="36" s="1"/>
  <c r="B31" i="36"/>
  <c r="B26" i="37" s="1"/>
  <c r="A31" i="36"/>
  <c r="A26" i="37" s="1"/>
  <c r="H30" i="36"/>
  <c r="M30" i="36" s="1"/>
  <c r="B30" i="36"/>
  <c r="B25" i="37" s="1"/>
  <c r="A30" i="36"/>
  <c r="A25" i="37" s="1"/>
  <c r="H29" i="36"/>
  <c r="M29" i="36" s="1"/>
  <c r="B29" i="36"/>
  <c r="B24" i="37" s="1"/>
  <c r="A29" i="36"/>
  <c r="A24" i="37" s="1"/>
  <c r="H28" i="36"/>
  <c r="B28" i="36"/>
  <c r="B23" i="37" s="1"/>
  <c r="A28" i="36"/>
  <c r="A23" i="37" s="1"/>
  <c r="H27" i="36"/>
  <c r="M27" i="36" s="1"/>
  <c r="B27" i="36"/>
  <c r="B22" i="37" s="1"/>
  <c r="A27" i="36"/>
  <c r="A22" i="37" s="1"/>
  <c r="H26" i="36"/>
  <c r="K26" i="36" s="1"/>
  <c r="B26" i="36"/>
  <c r="B21" i="37" s="1"/>
  <c r="A26" i="36"/>
  <c r="A21" i="37" s="1"/>
  <c r="H25" i="36"/>
  <c r="B25" i="36"/>
  <c r="B20" i="37" s="1"/>
  <c r="A25" i="36"/>
  <c r="A20" i="37" s="1"/>
  <c r="J24" i="36"/>
  <c r="H24" i="36"/>
  <c r="B24" i="36"/>
  <c r="B19" i="37" s="1"/>
  <c r="A24" i="36"/>
  <c r="A19" i="37" s="1"/>
  <c r="H23" i="36"/>
  <c r="M23" i="36" s="1"/>
  <c r="B23" i="36"/>
  <c r="B18" i="37" s="1"/>
  <c r="A23" i="36"/>
  <c r="A18" i="37" s="1"/>
  <c r="H22" i="36"/>
  <c r="M22" i="36" s="1"/>
  <c r="B22" i="36"/>
  <c r="B17" i="37" s="1"/>
  <c r="A22" i="36"/>
  <c r="A17" i="37" s="1"/>
  <c r="H21" i="36"/>
  <c r="M21" i="36" s="1"/>
  <c r="B21" i="36"/>
  <c r="B16" i="37" s="1"/>
  <c r="A21" i="36"/>
  <c r="A16" i="37" s="1"/>
  <c r="H20" i="36"/>
  <c r="M20" i="36" s="1"/>
  <c r="B20" i="36"/>
  <c r="B15" i="37" s="1"/>
  <c r="A20" i="36"/>
  <c r="A15" i="37" s="1"/>
  <c r="H19" i="36"/>
  <c r="K19" i="36" s="1"/>
  <c r="B19" i="36"/>
  <c r="B14" i="37" s="1"/>
  <c r="A19" i="36"/>
  <c r="A14" i="37" s="1"/>
  <c r="M18" i="36"/>
  <c r="J18" i="36"/>
  <c r="H18" i="36"/>
  <c r="K18" i="36" s="1"/>
  <c r="B18" i="36"/>
  <c r="B13" i="37" s="1"/>
  <c r="A18" i="36"/>
  <c r="A13" i="37" s="1"/>
  <c r="H17" i="36"/>
  <c r="M17" i="36" s="1"/>
  <c r="B17" i="36"/>
  <c r="B12" i="37" s="1"/>
  <c r="A17" i="36"/>
  <c r="A12" i="37" s="1"/>
  <c r="H16" i="36"/>
  <c r="K16" i="36" s="1"/>
  <c r="B16" i="36"/>
  <c r="B11" i="37" s="1"/>
  <c r="A16" i="36"/>
  <c r="A11" i="37" s="1"/>
  <c r="H15" i="36"/>
  <c r="B15" i="36"/>
  <c r="B10" i="37" s="1"/>
  <c r="A15" i="36"/>
  <c r="A10" i="37" s="1"/>
  <c r="H14" i="36"/>
  <c r="J14" i="36" s="1"/>
  <c r="B14" i="36"/>
  <c r="B9" i="37" s="1"/>
  <c r="A14" i="36"/>
  <c r="A9" i="37" s="1"/>
  <c r="H13" i="36"/>
  <c r="M13" i="36" s="1"/>
  <c r="B13" i="36"/>
  <c r="B8" i="37" s="1"/>
  <c r="A13" i="36"/>
  <c r="A8" i="37" s="1"/>
  <c r="K12" i="36"/>
  <c r="H12" i="36"/>
  <c r="M12" i="36" s="1"/>
  <c r="B12" i="36"/>
  <c r="B7" i="37" s="1"/>
  <c r="A12" i="36"/>
  <c r="A7" i="37" s="1"/>
  <c r="H11" i="36"/>
  <c r="B11" i="36"/>
  <c r="B6" i="37" s="1"/>
  <c r="A11" i="36"/>
  <c r="A6" i="37" s="1"/>
  <c r="BX107" i="35"/>
  <c r="BV107" i="35"/>
  <c r="BT107" i="35"/>
  <c r="BR107" i="35"/>
  <c r="BO107" i="35"/>
  <c r="BM107" i="35"/>
  <c r="BK107" i="35"/>
  <c r="BG107" i="35"/>
  <c r="BE107" i="35"/>
  <c r="BB107" i="35"/>
  <c r="BA107" i="35"/>
  <c r="AZ107" i="35"/>
  <c r="AW107" i="35"/>
  <c r="AU107" i="35"/>
  <c r="AT107" i="35"/>
  <c r="AS107" i="35"/>
  <c r="AQ107" i="35"/>
  <c r="AO107" i="35"/>
  <c r="AN107" i="35"/>
  <c r="AL107" i="35"/>
  <c r="AJ107" i="35"/>
  <c r="AH107" i="35"/>
  <c r="AF107" i="35"/>
  <c r="AD107" i="35"/>
  <c r="AB107" i="35"/>
  <c r="Z107" i="35"/>
  <c r="X107" i="35"/>
  <c r="V107" i="35"/>
  <c r="T107" i="35"/>
  <c r="R107" i="35"/>
  <c r="P107" i="35"/>
  <c r="N107" i="35"/>
  <c r="L107" i="35"/>
  <c r="J107" i="35"/>
  <c r="H107" i="35"/>
  <c r="G107" i="35"/>
  <c r="F107" i="35"/>
  <c r="C107" i="35"/>
  <c r="M106" i="35"/>
  <c r="K106" i="35"/>
  <c r="I106" i="35"/>
  <c r="M105" i="35"/>
  <c r="K105" i="35"/>
  <c r="I105" i="35"/>
  <c r="M104" i="35"/>
  <c r="K104" i="35"/>
  <c r="BZ104" i="35" s="1"/>
  <c r="D106" i="36" s="1"/>
  <c r="E106" i="36" s="1"/>
  <c r="H106" i="36" s="1"/>
  <c r="I104" i="35"/>
  <c r="M103" i="35"/>
  <c r="K103" i="35"/>
  <c r="I103" i="35"/>
  <c r="M102" i="35"/>
  <c r="K102" i="35"/>
  <c r="I102" i="35"/>
  <c r="M101" i="35"/>
  <c r="K101" i="35"/>
  <c r="I101" i="35"/>
  <c r="M100" i="35"/>
  <c r="K100" i="35"/>
  <c r="BZ100" i="35" s="1"/>
  <c r="D102" i="36" s="1"/>
  <c r="E102" i="36" s="1"/>
  <c r="H102" i="36" s="1"/>
  <c r="I100" i="35"/>
  <c r="M99" i="35"/>
  <c r="K99" i="35"/>
  <c r="I99" i="35"/>
  <c r="M98" i="35"/>
  <c r="K98" i="35"/>
  <c r="I98" i="35"/>
  <c r="M97" i="35"/>
  <c r="K97" i="35"/>
  <c r="I97" i="35"/>
  <c r="M96" i="35"/>
  <c r="K96" i="35"/>
  <c r="BZ96" i="35" s="1"/>
  <c r="D98" i="36" s="1"/>
  <c r="E98" i="36" s="1"/>
  <c r="H98" i="36" s="1"/>
  <c r="I96" i="35"/>
  <c r="M95" i="35"/>
  <c r="K95" i="35"/>
  <c r="I95" i="35"/>
  <c r="M94" i="35"/>
  <c r="K94" i="35"/>
  <c r="I94" i="35"/>
  <c r="M93" i="35"/>
  <c r="K93" i="35"/>
  <c r="I93" i="35"/>
  <c r="M92" i="35"/>
  <c r="K92" i="35"/>
  <c r="BZ92" i="35" s="1"/>
  <c r="D94" i="36" s="1"/>
  <c r="E94" i="36" s="1"/>
  <c r="H94" i="36" s="1"/>
  <c r="I92" i="35"/>
  <c r="M91" i="35"/>
  <c r="K91" i="35"/>
  <c r="I91" i="35"/>
  <c r="M90" i="35"/>
  <c r="K90" i="35"/>
  <c r="I90" i="35"/>
  <c r="M89" i="35"/>
  <c r="K89" i="35"/>
  <c r="I89" i="35"/>
  <c r="M88" i="35"/>
  <c r="K88" i="35"/>
  <c r="BZ88" i="35" s="1"/>
  <c r="D90" i="36" s="1"/>
  <c r="E90" i="36" s="1"/>
  <c r="H90" i="36" s="1"/>
  <c r="I88" i="35"/>
  <c r="M87" i="35"/>
  <c r="K87" i="35"/>
  <c r="I87" i="35"/>
  <c r="M86" i="35"/>
  <c r="K86" i="35"/>
  <c r="I86" i="35"/>
  <c r="M85" i="35"/>
  <c r="K85" i="35"/>
  <c r="I85" i="35"/>
  <c r="M84" i="35"/>
  <c r="K84" i="35"/>
  <c r="BZ84" i="35" s="1"/>
  <c r="D86" i="36" s="1"/>
  <c r="E86" i="36" s="1"/>
  <c r="H86" i="36" s="1"/>
  <c r="I84" i="35"/>
  <c r="M83" i="35"/>
  <c r="K83" i="35"/>
  <c r="I83" i="35"/>
  <c r="M82" i="35"/>
  <c r="K82" i="35"/>
  <c r="I82" i="35"/>
  <c r="M81" i="35"/>
  <c r="K81" i="35"/>
  <c r="I81" i="35"/>
  <c r="M80" i="35"/>
  <c r="K80" i="35"/>
  <c r="BZ80" i="35" s="1"/>
  <c r="D82" i="36" s="1"/>
  <c r="E82" i="36" s="1"/>
  <c r="H82" i="36" s="1"/>
  <c r="I80" i="35"/>
  <c r="M79" i="35"/>
  <c r="K79" i="35"/>
  <c r="I79" i="35"/>
  <c r="M78" i="35"/>
  <c r="K78" i="35"/>
  <c r="I78" i="35"/>
  <c r="M77" i="35"/>
  <c r="K77" i="35"/>
  <c r="I77" i="35"/>
  <c r="M76" i="35"/>
  <c r="K76" i="35"/>
  <c r="BZ76" i="35" s="1"/>
  <c r="D78" i="36" s="1"/>
  <c r="E78" i="36" s="1"/>
  <c r="H78" i="36" s="1"/>
  <c r="I76" i="35"/>
  <c r="M75" i="35"/>
  <c r="K75" i="35"/>
  <c r="I75" i="35"/>
  <c r="M74" i="35"/>
  <c r="K74" i="35"/>
  <c r="I74" i="35"/>
  <c r="M73" i="35"/>
  <c r="K73" i="35"/>
  <c r="I73" i="35"/>
  <c r="M72" i="35"/>
  <c r="K72" i="35"/>
  <c r="BZ72" i="35" s="1"/>
  <c r="D74" i="36" s="1"/>
  <c r="E74" i="36" s="1"/>
  <c r="H74" i="36" s="1"/>
  <c r="I72" i="35"/>
  <c r="BY71" i="35"/>
  <c r="BW71" i="35"/>
  <c r="BU71" i="35"/>
  <c r="BS71" i="35"/>
  <c r="BP71" i="35"/>
  <c r="BQ71" i="35" s="1"/>
  <c r="BN71" i="35"/>
  <c r="BL71" i="35"/>
  <c r="BJ71" i="35"/>
  <c r="BH71" i="35"/>
  <c r="BF71" i="35"/>
  <c r="BC71" i="35"/>
  <c r="BD71" i="35" s="1"/>
  <c r="AX71" i="35"/>
  <c r="AY71" i="35" s="1"/>
  <c r="AV71" i="35"/>
  <c r="AR71" i="35"/>
  <c r="AP71" i="35"/>
  <c r="AM71" i="35"/>
  <c r="AK71" i="35"/>
  <c r="AI71" i="35"/>
  <c r="AG71" i="35"/>
  <c r="AE71" i="35"/>
  <c r="AC71" i="35"/>
  <c r="AA71" i="35"/>
  <c r="Y71" i="35"/>
  <c r="W71" i="35"/>
  <c r="U71" i="35"/>
  <c r="S71" i="35"/>
  <c r="Q71" i="35"/>
  <c r="O71" i="35"/>
  <c r="M71" i="35"/>
  <c r="K71" i="35"/>
  <c r="I71" i="35"/>
  <c r="BY70" i="35"/>
  <c r="BW70" i="35"/>
  <c r="BU70" i="35"/>
  <c r="BS70" i="35"/>
  <c r="BP70" i="35"/>
  <c r="BQ70" i="35" s="1"/>
  <c r="BN70" i="35"/>
  <c r="BL70" i="35"/>
  <c r="BJ70" i="35"/>
  <c r="BH70" i="35"/>
  <c r="BF70" i="35"/>
  <c r="BC70" i="35"/>
  <c r="BD70" i="35" s="1"/>
  <c r="AX70" i="35"/>
  <c r="AY70" i="35" s="1"/>
  <c r="AV70" i="35"/>
  <c r="AR70" i="35"/>
  <c r="AP70" i="35"/>
  <c r="AM70" i="35"/>
  <c r="AK70" i="35"/>
  <c r="AI70" i="35"/>
  <c r="AG70" i="35"/>
  <c r="AE70" i="35"/>
  <c r="AC70" i="35"/>
  <c r="AA70" i="35"/>
  <c r="Y70" i="35"/>
  <c r="W70" i="35"/>
  <c r="U70" i="35"/>
  <c r="S70" i="35"/>
  <c r="Q70" i="35"/>
  <c r="O70" i="35"/>
  <c r="M70" i="35"/>
  <c r="K70" i="35"/>
  <c r="I70" i="35"/>
  <c r="BY69" i="35"/>
  <c r="BW69" i="35"/>
  <c r="BU69" i="35"/>
  <c r="BS69" i="35"/>
  <c r="BP69" i="35"/>
  <c r="BQ69" i="35" s="1"/>
  <c r="BN69" i="35"/>
  <c r="BL69" i="35"/>
  <c r="BJ69" i="35"/>
  <c r="BH69" i="35"/>
  <c r="BF69" i="35"/>
  <c r="BC69" i="35"/>
  <c r="BD69" i="35" s="1"/>
  <c r="AX69" i="35"/>
  <c r="AY69" i="35" s="1"/>
  <c r="AV69" i="35"/>
  <c r="AR69" i="35"/>
  <c r="AP69" i="35"/>
  <c r="AM69" i="35"/>
  <c r="AK69" i="35"/>
  <c r="AI69" i="35"/>
  <c r="AG69" i="35"/>
  <c r="AE69" i="35"/>
  <c r="AC69" i="35"/>
  <c r="AA69" i="35"/>
  <c r="Y69" i="35"/>
  <c r="W69" i="35"/>
  <c r="U69" i="35"/>
  <c r="S69" i="35"/>
  <c r="Q69" i="35"/>
  <c r="O69" i="35"/>
  <c r="M69" i="35"/>
  <c r="BZ69" i="35" s="1"/>
  <c r="D71" i="36" s="1"/>
  <c r="E71" i="36" s="1"/>
  <c r="H71" i="36" s="1"/>
  <c r="K69" i="35"/>
  <c r="I69" i="35"/>
  <c r="BY68" i="35"/>
  <c r="BW68" i="35"/>
  <c r="BU68" i="35"/>
  <c r="BS68" i="35"/>
  <c r="BP68" i="35"/>
  <c r="BQ68" i="35" s="1"/>
  <c r="BN68" i="35"/>
  <c r="BL68" i="35"/>
  <c r="BJ68" i="35"/>
  <c r="BH68" i="35"/>
  <c r="BF68" i="35"/>
  <c r="BC68" i="35"/>
  <c r="BD68" i="35" s="1"/>
  <c r="AX68" i="35"/>
  <c r="AY68" i="35" s="1"/>
  <c r="AV68" i="35"/>
  <c r="AR68" i="35"/>
  <c r="AP68" i="35"/>
  <c r="AM68" i="35"/>
  <c r="AK68" i="35"/>
  <c r="AI68" i="35"/>
  <c r="AG68" i="35"/>
  <c r="AE68" i="35"/>
  <c r="AC68" i="35"/>
  <c r="AA68" i="35"/>
  <c r="Y68" i="35"/>
  <c r="W68" i="35"/>
  <c r="U68" i="35"/>
  <c r="S68" i="35"/>
  <c r="Q68" i="35"/>
  <c r="O68" i="35"/>
  <c r="M68" i="35"/>
  <c r="K68" i="35"/>
  <c r="I68" i="35"/>
  <c r="BY67" i="35"/>
  <c r="BW67" i="35"/>
  <c r="BU67" i="35"/>
  <c r="BS67" i="35"/>
  <c r="BP67" i="35"/>
  <c r="BQ67" i="35" s="1"/>
  <c r="BN67" i="35"/>
  <c r="BL67" i="35"/>
  <c r="BJ67" i="35"/>
  <c r="BH67" i="35"/>
  <c r="BF67" i="35"/>
  <c r="BC67" i="35"/>
  <c r="BD67" i="35" s="1"/>
  <c r="AX67" i="35"/>
  <c r="AY67" i="35" s="1"/>
  <c r="AV67" i="35"/>
  <c r="AR67" i="35"/>
  <c r="AP67" i="35"/>
  <c r="AM67" i="35"/>
  <c r="AK67" i="35"/>
  <c r="AI67" i="35"/>
  <c r="AG67" i="35"/>
  <c r="AE67" i="35"/>
  <c r="AC67" i="35"/>
  <c r="AA67" i="35"/>
  <c r="Y67" i="35"/>
  <c r="W67" i="35"/>
  <c r="U67" i="35"/>
  <c r="S67" i="35"/>
  <c r="Q67" i="35"/>
  <c r="O67" i="35"/>
  <c r="M67" i="35"/>
  <c r="K67" i="35"/>
  <c r="I67" i="35"/>
  <c r="BY66" i="35"/>
  <c r="BW66" i="35"/>
  <c r="BU66" i="35"/>
  <c r="BS66" i="35"/>
  <c r="BP66" i="35"/>
  <c r="BQ66" i="35" s="1"/>
  <c r="BN66" i="35"/>
  <c r="BL66" i="35"/>
  <c r="BJ66" i="35"/>
  <c r="BH66" i="35"/>
  <c r="BF66" i="35"/>
  <c r="BC66" i="35"/>
  <c r="BD66" i="35" s="1"/>
  <c r="AX66" i="35"/>
  <c r="AY66" i="35" s="1"/>
  <c r="AV66" i="35"/>
  <c r="AR66" i="35"/>
  <c r="AP66" i="35"/>
  <c r="AM66" i="35"/>
  <c r="AK66" i="35"/>
  <c r="AI66" i="35"/>
  <c r="AG66" i="35"/>
  <c r="AE66" i="35"/>
  <c r="AC66" i="35"/>
  <c r="AA66" i="35"/>
  <c r="Y66" i="35"/>
  <c r="W66" i="35"/>
  <c r="U66" i="35"/>
  <c r="S66" i="35"/>
  <c r="Q66" i="35"/>
  <c r="O66" i="35"/>
  <c r="M66" i="35"/>
  <c r="K66" i="35"/>
  <c r="I66" i="35"/>
  <c r="BY65" i="35"/>
  <c r="BW65" i="35"/>
  <c r="BU65" i="35"/>
  <c r="BS65" i="35"/>
  <c r="BP65" i="35"/>
  <c r="BQ65" i="35" s="1"/>
  <c r="BN65" i="35"/>
  <c r="BL65" i="35"/>
  <c r="BJ65" i="35"/>
  <c r="BH65" i="35"/>
  <c r="BF65" i="35"/>
  <c r="BC65" i="35"/>
  <c r="BD65" i="35" s="1"/>
  <c r="AX65" i="35"/>
  <c r="AY65" i="35" s="1"/>
  <c r="AV65" i="35"/>
  <c r="AR65" i="35"/>
  <c r="AP65" i="35"/>
  <c r="AM65" i="35"/>
  <c r="AK65" i="35"/>
  <c r="AI65" i="35"/>
  <c r="AG65" i="35"/>
  <c r="AE65" i="35"/>
  <c r="AC65" i="35"/>
  <c r="AA65" i="35"/>
  <c r="Y65" i="35"/>
  <c r="W65" i="35"/>
  <c r="U65" i="35"/>
  <c r="S65" i="35"/>
  <c r="Q65" i="35"/>
  <c r="O65" i="35"/>
  <c r="M65" i="35"/>
  <c r="K65" i="35"/>
  <c r="I65" i="35"/>
  <c r="BY64" i="35"/>
  <c r="BW64" i="35"/>
  <c r="BU64" i="35"/>
  <c r="BS64" i="35"/>
  <c r="BQ64" i="35"/>
  <c r="BP64" i="35"/>
  <c r="BN64" i="35"/>
  <c r="BL64" i="35"/>
  <c r="BJ64" i="35"/>
  <c r="BH64" i="35"/>
  <c r="BF64" i="35"/>
  <c r="BC64" i="35"/>
  <c r="BD64" i="35" s="1"/>
  <c r="AX64" i="35"/>
  <c r="AY64" i="35" s="1"/>
  <c r="AV64" i="35"/>
  <c r="AR64" i="35"/>
  <c r="AP64" i="35"/>
  <c r="AM64" i="35"/>
  <c r="AK64" i="35"/>
  <c r="AI64" i="35"/>
  <c r="AG64" i="35"/>
  <c r="AE64" i="35"/>
  <c r="AC64" i="35"/>
  <c r="AA64" i="35"/>
  <c r="Y64" i="35"/>
  <c r="W64" i="35"/>
  <c r="U64" i="35"/>
  <c r="S64" i="35"/>
  <c r="Q64" i="35"/>
  <c r="O64" i="35"/>
  <c r="M64" i="35"/>
  <c r="K64" i="35"/>
  <c r="I64" i="35"/>
  <c r="BY63" i="35"/>
  <c r="BW63" i="35"/>
  <c r="BU63" i="35"/>
  <c r="BS63" i="35"/>
  <c r="BQ63" i="35"/>
  <c r="BP63" i="35"/>
  <c r="BN63" i="35"/>
  <c r="BL63" i="35"/>
  <c r="BJ63" i="35"/>
  <c r="BH63" i="35"/>
  <c r="BF63" i="35"/>
  <c r="BC63" i="35"/>
  <c r="BD63" i="35" s="1"/>
  <c r="AY63" i="35"/>
  <c r="AX63" i="35"/>
  <c r="AV63" i="35"/>
  <c r="AR63" i="35"/>
  <c r="AP63" i="35"/>
  <c r="AM63" i="35"/>
  <c r="AK63" i="35"/>
  <c r="AI63" i="35"/>
  <c r="AG63" i="35"/>
  <c r="AE63" i="35"/>
  <c r="AC63" i="35"/>
  <c r="AA63" i="35"/>
  <c r="Y63" i="35"/>
  <c r="W63" i="35"/>
  <c r="U63" i="35"/>
  <c r="S63" i="35"/>
  <c r="Q63" i="35"/>
  <c r="O63" i="35"/>
  <c r="M63" i="35"/>
  <c r="K63" i="35"/>
  <c r="I63" i="35"/>
  <c r="BY62" i="35"/>
  <c r="BW62" i="35"/>
  <c r="BU62" i="35"/>
  <c r="BS62" i="35"/>
  <c r="BP62" i="35"/>
  <c r="BQ62" i="35" s="1"/>
  <c r="BN62" i="35"/>
  <c r="BL62" i="35"/>
  <c r="BJ62" i="35"/>
  <c r="BH62" i="35"/>
  <c r="BF62" i="35"/>
  <c r="BC62" i="35"/>
  <c r="BD62" i="35" s="1"/>
  <c r="AY62" i="35"/>
  <c r="AX62" i="35"/>
  <c r="AV62" i="35"/>
  <c r="AR62" i="35"/>
  <c r="AP62" i="35"/>
  <c r="AM62" i="35"/>
  <c r="AK62" i="35"/>
  <c r="AI62" i="35"/>
  <c r="AG62" i="35"/>
  <c r="AE62" i="35"/>
  <c r="AC62" i="35"/>
  <c r="AA62" i="35"/>
  <c r="Y62" i="35"/>
  <c r="W62" i="35"/>
  <c r="U62" i="35"/>
  <c r="S62" i="35"/>
  <c r="Q62" i="35"/>
  <c r="O62" i="35"/>
  <c r="M62" i="35"/>
  <c r="K62" i="35"/>
  <c r="I62" i="35"/>
  <c r="BY61" i="35"/>
  <c r="BW61" i="35"/>
  <c r="BU61" i="35"/>
  <c r="BS61" i="35"/>
  <c r="BP61" i="35"/>
  <c r="BQ61" i="35" s="1"/>
  <c r="BN61" i="35"/>
  <c r="BL61" i="35"/>
  <c r="BJ61" i="35"/>
  <c r="BH61" i="35"/>
  <c r="BF61" i="35"/>
  <c r="BC61" i="35"/>
  <c r="BD61" i="35" s="1"/>
  <c r="AX61" i="35"/>
  <c r="AY61" i="35" s="1"/>
  <c r="AV61" i="35"/>
  <c r="AR61" i="35"/>
  <c r="AP61" i="35"/>
  <c r="AM61" i="35"/>
  <c r="AK61" i="35"/>
  <c r="AI61" i="35"/>
  <c r="AG61" i="35"/>
  <c r="AE61" i="35"/>
  <c r="AC61" i="35"/>
  <c r="AA61" i="35"/>
  <c r="Y61" i="35"/>
  <c r="W61" i="35"/>
  <c r="U61" i="35"/>
  <c r="S61" i="35"/>
  <c r="Q61" i="35"/>
  <c r="O61" i="35"/>
  <c r="M61" i="35"/>
  <c r="K61" i="35"/>
  <c r="I61" i="35"/>
  <c r="BY60" i="35"/>
  <c r="BW60" i="35"/>
  <c r="BU60" i="35"/>
  <c r="BS60" i="35"/>
  <c r="BP60" i="35"/>
  <c r="BQ60" i="35" s="1"/>
  <c r="BN60" i="35"/>
  <c r="BL60" i="35"/>
  <c r="BJ60" i="35"/>
  <c r="BH60" i="35"/>
  <c r="BF60" i="35"/>
  <c r="BC60" i="35"/>
  <c r="BD60" i="35" s="1"/>
  <c r="AX60" i="35"/>
  <c r="AY60" i="35" s="1"/>
  <c r="AV60" i="35"/>
  <c r="AR60" i="35"/>
  <c r="AP60" i="35"/>
  <c r="AM60" i="35"/>
  <c r="AK60" i="35"/>
  <c r="AI60" i="35"/>
  <c r="AG60" i="35"/>
  <c r="AE60" i="35"/>
  <c r="AC60" i="35"/>
  <c r="AA60" i="35"/>
  <c r="Y60" i="35"/>
  <c r="W60" i="35"/>
  <c r="U60" i="35"/>
  <c r="S60" i="35"/>
  <c r="Q60" i="35"/>
  <c r="O60" i="35"/>
  <c r="M60" i="35"/>
  <c r="K60" i="35"/>
  <c r="I60" i="35"/>
  <c r="BY59" i="35"/>
  <c r="BW59" i="35"/>
  <c r="BU59" i="35"/>
  <c r="BS59" i="35"/>
  <c r="BQ59" i="35"/>
  <c r="BP59" i="35"/>
  <c r="BN59" i="35"/>
  <c r="BL59" i="35"/>
  <c r="BJ59" i="35"/>
  <c r="BH59" i="35"/>
  <c r="BF59" i="35"/>
  <c r="BC59" i="35"/>
  <c r="BD59" i="35" s="1"/>
  <c r="AY59" i="35"/>
  <c r="AX59" i="35"/>
  <c r="AV59" i="35"/>
  <c r="AR59" i="35"/>
  <c r="AP59" i="35"/>
  <c r="AM59" i="35"/>
  <c r="AK59" i="35"/>
  <c r="AI59" i="35"/>
  <c r="AG59" i="35"/>
  <c r="AE59" i="35"/>
  <c r="AC59" i="35"/>
  <c r="AA59" i="35"/>
  <c r="Y59" i="35"/>
  <c r="W59" i="35"/>
  <c r="U59" i="35"/>
  <c r="S59" i="35"/>
  <c r="Q59" i="35"/>
  <c r="O59" i="35"/>
  <c r="M59" i="35"/>
  <c r="K59" i="35"/>
  <c r="I59" i="35"/>
  <c r="BY58" i="35"/>
  <c r="BW58" i="35"/>
  <c r="BU58" i="35"/>
  <c r="BS58" i="35"/>
  <c r="BP58" i="35"/>
  <c r="BQ58" i="35" s="1"/>
  <c r="BN58" i="35"/>
  <c r="BL58" i="35"/>
  <c r="BJ58" i="35"/>
  <c r="BH58" i="35"/>
  <c r="BF58" i="35"/>
  <c r="BC58" i="35"/>
  <c r="BD58" i="35" s="1"/>
  <c r="AY58" i="35"/>
  <c r="AX58" i="35"/>
  <c r="AV58" i="35"/>
  <c r="AR58" i="35"/>
  <c r="AP58" i="35"/>
  <c r="AM58" i="35"/>
  <c r="AK58" i="35"/>
  <c r="AI58" i="35"/>
  <c r="AG58" i="35"/>
  <c r="AE58" i="35"/>
  <c r="AC58" i="35"/>
  <c r="AA58" i="35"/>
  <c r="Y58" i="35"/>
  <c r="W58" i="35"/>
  <c r="U58" i="35"/>
  <c r="S58" i="35"/>
  <c r="Q58" i="35"/>
  <c r="O58" i="35"/>
  <c r="M58" i="35"/>
  <c r="K58" i="35"/>
  <c r="I58" i="35"/>
  <c r="BY57" i="35"/>
  <c r="BW57" i="35"/>
  <c r="BU57" i="35"/>
  <c r="BS57" i="35"/>
  <c r="BP57" i="35"/>
  <c r="BQ57" i="35" s="1"/>
  <c r="BN57" i="35"/>
  <c r="BL57" i="35"/>
  <c r="BJ57" i="35"/>
  <c r="BH57" i="35"/>
  <c r="BF57" i="35"/>
  <c r="BC57" i="35"/>
  <c r="BD57" i="35" s="1"/>
  <c r="AX57" i="35"/>
  <c r="AY57" i="35" s="1"/>
  <c r="AV57" i="35"/>
  <c r="AR57" i="35"/>
  <c r="AP57" i="35"/>
  <c r="AM57" i="35"/>
  <c r="AK57" i="35"/>
  <c r="AI57" i="35"/>
  <c r="AG57" i="35"/>
  <c r="AE57" i="35"/>
  <c r="AC57" i="35"/>
  <c r="AA57" i="35"/>
  <c r="Y57" i="35"/>
  <c r="W57" i="35"/>
  <c r="U57" i="35"/>
  <c r="S57" i="35"/>
  <c r="Q57" i="35"/>
  <c r="O57" i="35"/>
  <c r="M57" i="35"/>
  <c r="K57" i="35"/>
  <c r="I57" i="35"/>
  <c r="BY56" i="35"/>
  <c r="BW56" i="35"/>
  <c r="BU56" i="35"/>
  <c r="BS56" i="35"/>
  <c r="BP56" i="35"/>
  <c r="BQ56" i="35" s="1"/>
  <c r="BN56" i="35"/>
  <c r="BL56" i="35"/>
  <c r="BJ56" i="35"/>
  <c r="BH56" i="35"/>
  <c r="BF56" i="35"/>
  <c r="BC56" i="35"/>
  <c r="BD56" i="35" s="1"/>
  <c r="AX56" i="35"/>
  <c r="AY56" i="35" s="1"/>
  <c r="AV56" i="35"/>
  <c r="AR56" i="35"/>
  <c r="AP56" i="35"/>
  <c r="AM56" i="35"/>
  <c r="AK56" i="35"/>
  <c r="AI56" i="35"/>
  <c r="AG56" i="35"/>
  <c r="AE56" i="35"/>
  <c r="AC56" i="35"/>
  <c r="AA56" i="35"/>
  <c r="Y56" i="35"/>
  <c r="W56" i="35"/>
  <c r="U56" i="35"/>
  <c r="S56" i="35"/>
  <c r="Q56" i="35"/>
  <c r="O56" i="35"/>
  <c r="M56" i="35"/>
  <c r="K56" i="35"/>
  <c r="I56" i="35"/>
  <c r="BY55" i="35"/>
  <c r="BW55" i="35"/>
  <c r="BU55" i="35"/>
  <c r="BS55" i="35"/>
  <c r="BP55" i="35"/>
  <c r="BQ55" i="35" s="1"/>
  <c r="BN55" i="35"/>
  <c r="BL55" i="35"/>
  <c r="BJ55" i="35"/>
  <c r="BH55" i="35"/>
  <c r="BF55" i="35"/>
  <c r="BC55" i="35"/>
  <c r="BD55" i="35" s="1"/>
  <c r="AX55" i="35"/>
  <c r="AY55" i="35" s="1"/>
  <c r="AV55" i="35"/>
  <c r="AR55" i="35"/>
  <c r="AP55" i="35"/>
  <c r="AM55" i="35"/>
  <c r="AK55" i="35"/>
  <c r="AI55" i="35"/>
  <c r="AG55" i="35"/>
  <c r="AE55" i="35"/>
  <c r="AC55" i="35"/>
  <c r="AA55" i="35"/>
  <c r="Y55" i="35"/>
  <c r="W55" i="35"/>
  <c r="U55" i="35"/>
  <c r="S55" i="35"/>
  <c r="Q55" i="35"/>
  <c r="O55" i="35"/>
  <c r="M55" i="35"/>
  <c r="K55" i="35"/>
  <c r="I55" i="35"/>
  <c r="BY54" i="35"/>
  <c r="BW54" i="35"/>
  <c r="BU54" i="35"/>
  <c r="BS54" i="35"/>
  <c r="BP54" i="35"/>
  <c r="BQ54" i="35" s="1"/>
  <c r="BN54" i="35"/>
  <c r="BL54" i="35"/>
  <c r="BJ54" i="35"/>
  <c r="BH54" i="35"/>
  <c r="BF54" i="35"/>
  <c r="BC54" i="35"/>
  <c r="BD54" i="35" s="1"/>
  <c r="AX54" i="35"/>
  <c r="AY54" i="35" s="1"/>
  <c r="AV54" i="35"/>
  <c r="AR54" i="35"/>
  <c r="AP54" i="35"/>
  <c r="AM54" i="35"/>
  <c r="AK54" i="35"/>
  <c r="AI54" i="35"/>
  <c r="AG54" i="35"/>
  <c r="AE54" i="35"/>
  <c r="AC54" i="35"/>
  <c r="AA54" i="35"/>
  <c r="Y54" i="35"/>
  <c r="W54" i="35"/>
  <c r="U54" i="35"/>
  <c r="S54" i="35"/>
  <c r="Q54" i="35"/>
  <c r="O54" i="35"/>
  <c r="M54" i="35"/>
  <c r="K54" i="35"/>
  <c r="I54" i="35"/>
  <c r="BY53" i="35"/>
  <c r="BW53" i="35"/>
  <c r="BU53" i="35"/>
  <c r="BS53" i="35"/>
  <c r="BP53" i="35"/>
  <c r="BQ53" i="35" s="1"/>
  <c r="BN53" i="35"/>
  <c r="BL53" i="35"/>
  <c r="BJ53" i="35"/>
  <c r="BH53" i="35"/>
  <c r="BF53" i="35"/>
  <c r="BC53" i="35"/>
  <c r="BD53" i="35" s="1"/>
  <c r="AX53" i="35"/>
  <c r="AY53" i="35" s="1"/>
  <c r="AV53" i="35"/>
  <c r="AR53" i="35"/>
  <c r="AP53" i="35"/>
  <c r="AM53" i="35"/>
  <c r="AK53" i="35"/>
  <c r="AI53" i="35"/>
  <c r="AG53" i="35"/>
  <c r="AE53" i="35"/>
  <c r="AC53" i="35"/>
  <c r="AA53" i="35"/>
  <c r="Y53" i="35"/>
  <c r="W53" i="35"/>
  <c r="U53" i="35"/>
  <c r="S53" i="35"/>
  <c r="Q53" i="35"/>
  <c r="O53" i="35"/>
  <c r="M53" i="35"/>
  <c r="K53" i="35"/>
  <c r="I53" i="35"/>
  <c r="BY52" i="35"/>
  <c r="BW52" i="35"/>
  <c r="BU52" i="35"/>
  <c r="BS52" i="35"/>
  <c r="BP52" i="35"/>
  <c r="BQ52" i="35" s="1"/>
  <c r="BN52" i="35"/>
  <c r="BL52" i="35"/>
  <c r="BJ52" i="35"/>
  <c r="BH52" i="35"/>
  <c r="BF52" i="35"/>
  <c r="BC52" i="35"/>
  <c r="BD52" i="35" s="1"/>
  <c r="AX52" i="35"/>
  <c r="AY52" i="35" s="1"/>
  <c r="AV52" i="35"/>
  <c r="AR52" i="35"/>
  <c r="AP52" i="35"/>
  <c r="AM52" i="35"/>
  <c r="AK52" i="35"/>
  <c r="AI52" i="35"/>
  <c r="AG52" i="35"/>
  <c r="AE52" i="35"/>
  <c r="AC52" i="35"/>
  <c r="AA52" i="35"/>
  <c r="Y52" i="35"/>
  <c r="W52" i="35"/>
  <c r="U52" i="35"/>
  <c r="S52" i="35"/>
  <c r="Q52" i="35"/>
  <c r="O52" i="35"/>
  <c r="M52" i="35"/>
  <c r="K52" i="35"/>
  <c r="I52" i="35"/>
  <c r="BY51" i="35"/>
  <c r="BW51" i="35"/>
  <c r="BU51" i="35"/>
  <c r="BS51" i="35"/>
  <c r="BP51" i="35"/>
  <c r="BQ51" i="35" s="1"/>
  <c r="BN51" i="35"/>
  <c r="BL51" i="35"/>
  <c r="BJ51" i="35"/>
  <c r="BH51" i="35"/>
  <c r="BF51" i="35"/>
  <c r="BC51" i="35"/>
  <c r="BD51" i="35" s="1"/>
  <c r="AX51" i="35"/>
  <c r="AY51" i="35" s="1"/>
  <c r="AV51" i="35"/>
  <c r="AR51" i="35"/>
  <c r="AP51" i="35"/>
  <c r="AM51" i="35"/>
  <c r="AK51" i="35"/>
  <c r="AI51" i="35"/>
  <c r="AG51" i="35"/>
  <c r="AE51" i="35"/>
  <c r="AC51" i="35"/>
  <c r="AA51" i="35"/>
  <c r="Y51" i="35"/>
  <c r="W51" i="35"/>
  <c r="U51" i="35"/>
  <c r="S51" i="35"/>
  <c r="Q51" i="35"/>
  <c r="O51" i="35"/>
  <c r="M51" i="35"/>
  <c r="K51" i="35"/>
  <c r="I51" i="35"/>
  <c r="BY50" i="35"/>
  <c r="BW50" i="35"/>
  <c r="BU50" i="35"/>
  <c r="BS50" i="35"/>
  <c r="BP50" i="35"/>
  <c r="BQ50" i="35" s="1"/>
  <c r="BN50" i="35"/>
  <c r="BL50" i="35"/>
  <c r="BJ50" i="35"/>
  <c r="BH50" i="35"/>
  <c r="BF50" i="35"/>
  <c r="BC50" i="35"/>
  <c r="BD50" i="35" s="1"/>
  <c r="AX50" i="35"/>
  <c r="AY50" i="35" s="1"/>
  <c r="AV50" i="35"/>
  <c r="AR50" i="35"/>
  <c r="AP50" i="35"/>
  <c r="AM50" i="35"/>
  <c r="AK50" i="35"/>
  <c r="AI50" i="35"/>
  <c r="AG50" i="35"/>
  <c r="AE50" i="35"/>
  <c r="AC50" i="35"/>
  <c r="AA50" i="35"/>
  <c r="Y50" i="35"/>
  <c r="W50" i="35"/>
  <c r="U50" i="35"/>
  <c r="S50" i="35"/>
  <c r="Q50" i="35"/>
  <c r="O50" i="35"/>
  <c r="M50" i="35"/>
  <c r="K50" i="35"/>
  <c r="I50" i="35"/>
  <c r="BY49" i="35"/>
  <c r="BW49" i="35"/>
  <c r="BU49" i="35"/>
  <c r="BS49" i="35"/>
  <c r="BP49" i="35"/>
  <c r="BQ49" i="35" s="1"/>
  <c r="BN49" i="35"/>
  <c r="BL49" i="35"/>
  <c r="BJ49" i="35"/>
  <c r="BH49" i="35"/>
  <c r="BF49" i="35"/>
  <c r="BC49" i="35"/>
  <c r="BD49" i="35" s="1"/>
  <c r="AX49" i="35"/>
  <c r="AY49" i="35" s="1"/>
  <c r="AV49" i="35"/>
  <c r="AR49" i="35"/>
  <c r="AP49" i="35"/>
  <c r="AM49" i="35"/>
  <c r="AK49" i="35"/>
  <c r="AI49" i="35"/>
  <c r="AG49" i="35"/>
  <c r="AE49" i="35"/>
  <c r="AC49" i="35"/>
  <c r="AA49" i="35"/>
  <c r="Y49" i="35"/>
  <c r="W49" i="35"/>
  <c r="U49" i="35"/>
  <c r="S49" i="35"/>
  <c r="Q49" i="35"/>
  <c r="O49" i="35"/>
  <c r="M49" i="35"/>
  <c r="K49" i="35"/>
  <c r="I49" i="35"/>
  <c r="BY48" i="35"/>
  <c r="BW48" i="35"/>
  <c r="BU48" i="35"/>
  <c r="BS48" i="35"/>
  <c r="BP48" i="35"/>
  <c r="BQ48" i="35" s="1"/>
  <c r="BN48" i="35"/>
  <c r="BL48" i="35"/>
  <c r="BJ48" i="35"/>
  <c r="BH48" i="35"/>
  <c r="BF48" i="35"/>
  <c r="BC48" i="35"/>
  <c r="BD48" i="35" s="1"/>
  <c r="AX48" i="35"/>
  <c r="AY48" i="35" s="1"/>
  <c r="AV48" i="35"/>
  <c r="AR48" i="35"/>
  <c r="AP48" i="35"/>
  <c r="AM48" i="35"/>
  <c r="AK48" i="35"/>
  <c r="AI48" i="35"/>
  <c r="AG48" i="35"/>
  <c r="AE48" i="35"/>
  <c r="AC48" i="35"/>
  <c r="AA48" i="35"/>
  <c r="Y48" i="35"/>
  <c r="W48" i="35"/>
  <c r="U48" i="35"/>
  <c r="S48" i="35"/>
  <c r="Q48" i="35"/>
  <c r="O48" i="35"/>
  <c r="M48" i="35"/>
  <c r="K48" i="35"/>
  <c r="I48" i="35"/>
  <c r="BY47" i="35"/>
  <c r="BW47" i="35"/>
  <c r="BU47" i="35"/>
  <c r="BS47" i="35"/>
  <c r="BP47" i="35"/>
  <c r="BQ47" i="35" s="1"/>
  <c r="BN47" i="35"/>
  <c r="BL47" i="35"/>
  <c r="BJ47" i="35"/>
  <c r="BH47" i="35"/>
  <c r="BF47" i="35"/>
  <c r="BC47" i="35"/>
  <c r="BD47" i="35" s="1"/>
  <c r="AX47" i="35"/>
  <c r="AY47" i="35" s="1"/>
  <c r="AV47" i="35"/>
  <c r="AR47" i="35"/>
  <c r="AP47" i="35"/>
  <c r="AM47" i="35"/>
  <c r="AK47" i="35"/>
  <c r="AI47" i="35"/>
  <c r="AG47" i="35"/>
  <c r="AE47" i="35"/>
  <c r="AC47" i="35"/>
  <c r="AA47" i="35"/>
  <c r="Y47" i="35"/>
  <c r="W47" i="35"/>
  <c r="U47" i="35"/>
  <c r="S47" i="35"/>
  <c r="Q47" i="35"/>
  <c r="O47" i="35"/>
  <c r="M47" i="35"/>
  <c r="K47" i="35"/>
  <c r="I47" i="35"/>
  <c r="S46" i="35"/>
  <c r="Q46" i="35"/>
  <c r="O46" i="35"/>
  <c r="M46" i="35"/>
  <c r="K46" i="35"/>
  <c r="I46" i="35"/>
  <c r="BY45" i="35"/>
  <c r="BW45" i="35"/>
  <c r="BU45" i="35"/>
  <c r="BS45" i="35"/>
  <c r="BP45" i="35"/>
  <c r="BQ45" i="35" s="1"/>
  <c r="BN45" i="35"/>
  <c r="BL45" i="35"/>
  <c r="BJ45" i="35"/>
  <c r="BH45" i="35"/>
  <c r="BF45" i="35"/>
  <c r="BC45" i="35"/>
  <c r="BD45" i="35" s="1"/>
  <c r="AX45" i="35"/>
  <c r="AY45" i="35" s="1"/>
  <c r="AV45" i="35"/>
  <c r="AR45" i="35"/>
  <c r="AP45" i="35"/>
  <c r="AM45" i="35"/>
  <c r="AK45" i="35"/>
  <c r="AI45" i="35"/>
  <c r="AG45" i="35"/>
  <c r="AE45" i="35"/>
  <c r="AC45" i="35"/>
  <c r="AA45" i="35"/>
  <c r="Y45" i="35"/>
  <c r="W45" i="35"/>
  <c r="U45" i="35"/>
  <c r="S45" i="35"/>
  <c r="Q45" i="35"/>
  <c r="O45" i="35"/>
  <c r="M45" i="35"/>
  <c r="K45" i="35"/>
  <c r="I45" i="35"/>
  <c r="BY44" i="35"/>
  <c r="BW44" i="35"/>
  <c r="BU44" i="35"/>
  <c r="BS44" i="35"/>
  <c r="BQ44" i="35"/>
  <c r="BP44" i="35"/>
  <c r="BN44" i="35"/>
  <c r="BL44" i="35"/>
  <c r="BJ44" i="35"/>
  <c r="BH44" i="35"/>
  <c r="BF44" i="35"/>
  <c r="BC44" i="35"/>
  <c r="BD44" i="35" s="1"/>
  <c r="AX44" i="35"/>
  <c r="AY44" i="35" s="1"/>
  <c r="AV44" i="35"/>
  <c r="AR44" i="35"/>
  <c r="AP44" i="35"/>
  <c r="AM44" i="35"/>
  <c r="AK44" i="35"/>
  <c r="AI44" i="35"/>
  <c r="AG44" i="35"/>
  <c r="AE44" i="35"/>
  <c r="AC44" i="35"/>
  <c r="AA44" i="35"/>
  <c r="Y44" i="35"/>
  <c r="W44" i="35"/>
  <c r="U44" i="35"/>
  <c r="S44" i="35"/>
  <c r="Q44" i="35"/>
  <c r="O44" i="35"/>
  <c r="M44" i="35"/>
  <c r="K44" i="35"/>
  <c r="I44" i="35"/>
  <c r="BY43" i="35"/>
  <c r="BW43" i="35"/>
  <c r="BU43" i="35"/>
  <c r="BS43" i="35"/>
  <c r="BP43" i="35"/>
  <c r="BQ43" i="35" s="1"/>
  <c r="BN43" i="35"/>
  <c r="BL43" i="35"/>
  <c r="BJ43" i="35"/>
  <c r="BH43" i="35"/>
  <c r="BF43" i="35"/>
  <c r="BC43" i="35"/>
  <c r="BD43" i="35" s="1"/>
  <c r="AX43" i="35"/>
  <c r="AY43" i="35" s="1"/>
  <c r="AV43" i="35"/>
  <c r="AR43" i="35"/>
  <c r="AP43" i="35"/>
  <c r="AM43" i="35"/>
  <c r="AK43" i="35"/>
  <c r="AI43" i="35"/>
  <c r="AG43" i="35"/>
  <c r="AE43" i="35"/>
  <c r="AC43" i="35"/>
  <c r="AA43" i="35"/>
  <c r="Y43" i="35"/>
  <c r="W43" i="35"/>
  <c r="U43" i="35"/>
  <c r="S43" i="35"/>
  <c r="Q43" i="35"/>
  <c r="O43" i="35"/>
  <c r="M43" i="35"/>
  <c r="K43" i="35"/>
  <c r="I43" i="35"/>
  <c r="BY42" i="35"/>
  <c r="BW42" i="35"/>
  <c r="BU42" i="35"/>
  <c r="BS42" i="35"/>
  <c r="BP42" i="35"/>
  <c r="BQ42" i="35" s="1"/>
  <c r="BN42" i="35"/>
  <c r="BL42" i="35"/>
  <c r="BJ42" i="35"/>
  <c r="BH42" i="35"/>
  <c r="BF42" i="35"/>
  <c r="BC42" i="35"/>
  <c r="BD42" i="35" s="1"/>
  <c r="AX42" i="35"/>
  <c r="AY42" i="35" s="1"/>
  <c r="AV42" i="35"/>
  <c r="AR42" i="35"/>
  <c r="AP42" i="35"/>
  <c r="AM42" i="35"/>
  <c r="AK42" i="35"/>
  <c r="AI42" i="35"/>
  <c r="AG42" i="35"/>
  <c r="AE42" i="35"/>
  <c r="AC42" i="35"/>
  <c r="AA42" i="35"/>
  <c r="Y42" i="35"/>
  <c r="W42" i="35"/>
  <c r="U42" i="35"/>
  <c r="S42" i="35"/>
  <c r="Q42" i="35"/>
  <c r="O42" i="35"/>
  <c r="M42" i="35"/>
  <c r="K42" i="35"/>
  <c r="I42" i="35"/>
  <c r="BY41" i="35"/>
  <c r="BW41" i="35"/>
  <c r="BU41" i="35"/>
  <c r="BS41" i="35"/>
  <c r="BP41" i="35"/>
  <c r="BQ41" i="35" s="1"/>
  <c r="BN41" i="35"/>
  <c r="BL41" i="35"/>
  <c r="BJ41" i="35"/>
  <c r="BH41" i="35"/>
  <c r="BF41" i="35"/>
  <c r="BC41" i="35"/>
  <c r="BD41" i="35" s="1"/>
  <c r="AX41" i="35"/>
  <c r="AY41" i="35" s="1"/>
  <c r="AV41" i="35"/>
  <c r="AR41" i="35"/>
  <c r="AP41" i="35"/>
  <c r="AM41" i="35"/>
  <c r="AK41" i="35"/>
  <c r="AI41" i="35"/>
  <c r="AG41" i="35"/>
  <c r="AE41" i="35"/>
  <c r="AC41" i="35"/>
  <c r="AA41" i="35"/>
  <c r="Y41" i="35"/>
  <c r="W41" i="35"/>
  <c r="U41" i="35"/>
  <c r="S41" i="35"/>
  <c r="Q41" i="35"/>
  <c r="O41" i="35"/>
  <c r="M41" i="35"/>
  <c r="K41" i="35"/>
  <c r="I41" i="35"/>
  <c r="BY40" i="35"/>
  <c r="BW40" i="35"/>
  <c r="BU40" i="35"/>
  <c r="BS40" i="35"/>
  <c r="BP40" i="35"/>
  <c r="BQ40" i="35" s="1"/>
  <c r="BN40" i="35"/>
  <c r="BL40" i="35"/>
  <c r="BJ40" i="35"/>
  <c r="BH40" i="35"/>
  <c r="BF40" i="35"/>
  <c r="BC40" i="35"/>
  <c r="BD40" i="35" s="1"/>
  <c r="AX40" i="35"/>
  <c r="AY40" i="35" s="1"/>
  <c r="AV40" i="35"/>
  <c r="AR40" i="35"/>
  <c r="AP40" i="35"/>
  <c r="AM40" i="35"/>
  <c r="AK40" i="35"/>
  <c r="AI40" i="35"/>
  <c r="AG40" i="35"/>
  <c r="AE40" i="35"/>
  <c r="AC40" i="35"/>
  <c r="AA40" i="35"/>
  <c r="Y40" i="35"/>
  <c r="W40" i="35"/>
  <c r="U40" i="35"/>
  <c r="S40" i="35"/>
  <c r="Q40" i="35"/>
  <c r="O40" i="35"/>
  <c r="M40" i="35"/>
  <c r="K40" i="35"/>
  <c r="I40" i="35"/>
  <c r="BY39" i="35"/>
  <c r="BW39" i="35"/>
  <c r="BU39" i="35"/>
  <c r="BS39" i="35"/>
  <c r="BP39" i="35"/>
  <c r="BQ39" i="35" s="1"/>
  <c r="BN39" i="35"/>
  <c r="BL39" i="35"/>
  <c r="BJ39" i="35"/>
  <c r="BH39" i="35"/>
  <c r="BF39" i="35"/>
  <c r="BC39" i="35"/>
  <c r="BD39" i="35" s="1"/>
  <c r="AX39" i="35"/>
  <c r="AY39" i="35" s="1"/>
  <c r="AV39" i="35"/>
  <c r="AR39" i="35"/>
  <c r="AP39" i="35"/>
  <c r="AM39" i="35"/>
  <c r="AK39" i="35"/>
  <c r="AI39" i="35"/>
  <c r="AG39" i="35"/>
  <c r="AE39" i="35"/>
  <c r="AC39" i="35"/>
  <c r="AA39" i="35"/>
  <c r="Y39" i="35"/>
  <c r="W39" i="35"/>
  <c r="U39" i="35"/>
  <c r="S39" i="35"/>
  <c r="Q39" i="35"/>
  <c r="O39" i="35"/>
  <c r="M39" i="35"/>
  <c r="K39" i="35"/>
  <c r="I39" i="35"/>
  <c r="BY38" i="35"/>
  <c r="BW38" i="35"/>
  <c r="BU38" i="35"/>
  <c r="BS38" i="35"/>
  <c r="BP38" i="35"/>
  <c r="BQ38" i="35" s="1"/>
  <c r="BN38" i="35"/>
  <c r="BL38" i="35"/>
  <c r="BJ38" i="35"/>
  <c r="BH38" i="35"/>
  <c r="BF38" i="35"/>
  <c r="BC38" i="35"/>
  <c r="BD38" i="35" s="1"/>
  <c r="AX38" i="35"/>
  <c r="AY38" i="35" s="1"/>
  <c r="AV38" i="35"/>
  <c r="AR38" i="35"/>
  <c r="AP38" i="35"/>
  <c r="AM38" i="35"/>
  <c r="AK38" i="35"/>
  <c r="AI38" i="35"/>
  <c r="AG38" i="35"/>
  <c r="AE38" i="35"/>
  <c r="AC38" i="35"/>
  <c r="AA38" i="35"/>
  <c r="Y38" i="35"/>
  <c r="W38" i="35"/>
  <c r="U38" i="35"/>
  <c r="S38" i="35"/>
  <c r="Q38" i="35"/>
  <c r="O38" i="35"/>
  <c r="M38" i="35"/>
  <c r="K38" i="35"/>
  <c r="I38" i="35"/>
  <c r="BY37" i="35"/>
  <c r="BW37" i="35"/>
  <c r="BU37" i="35"/>
  <c r="BS37" i="35"/>
  <c r="BP37" i="35"/>
  <c r="BQ37" i="35" s="1"/>
  <c r="BN37" i="35"/>
  <c r="BL37" i="35"/>
  <c r="BJ37" i="35"/>
  <c r="BH37" i="35"/>
  <c r="BF37" i="35"/>
  <c r="BC37" i="35"/>
  <c r="BD37" i="35" s="1"/>
  <c r="AX37" i="35"/>
  <c r="AY37" i="35" s="1"/>
  <c r="AV37" i="35"/>
  <c r="AR37" i="35"/>
  <c r="AP37" i="35"/>
  <c r="AM37" i="35"/>
  <c r="AK37" i="35"/>
  <c r="AI37" i="35"/>
  <c r="AG37" i="35"/>
  <c r="AE37" i="35"/>
  <c r="AC37" i="35"/>
  <c r="AA37" i="35"/>
  <c r="Y37" i="35"/>
  <c r="W37" i="35"/>
  <c r="U37" i="35"/>
  <c r="S37" i="35"/>
  <c r="Q37" i="35"/>
  <c r="O37" i="35"/>
  <c r="M37" i="35"/>
  <c r="K37" i="35"/>
  <c r="I37" i="35"/>
  <c r="S36" i="35"/>
  <c r="Q36" i="35"/>
  <c r="O36" i="35"/>
  <c r="M36" i="35"/>
  <c r="K36" i="35"/>
  <c r="I36" i="35"/>
  <c r="BY35" i="35"/>
  <c r="BW35" i="35"/>
  <c r="BU35" i="35"/>
  <c r="BS35" i="35"/>
  <c r="BP35" i="35"/>
  <c r="BQ35" i="35" s="1"/>
  <c r="BN35" i="35"/>
  <c r="BL35" i="35"/>
  <c r="BJ35" i="35"/>
  <c r="BH35" i="35"/>
  <c r="BF35" i="35"/>
  <c r="BC35" i="35"/>
  <c r="BD35" i="35" s="1"/>
  <c r="AX35" i="35"/>
  <c r="AY35" i="35" s="1"/>
  <c r="AV35" i="35"/>
  <c r="AR35" i="35"/>
  <c r="AP35" i="35"/>
  <c r="AM35" i="35"/>
  <c r="AK35" i="35"/>
  <c r="AI35" i="35"/>
  <c r="AG35" i="35"/>
  <c r="AE35" i="35"/>
  <c r="AC35" i="35"/>
  <c r="AA35" i="35"/>
  <c r="Y35" i="35"/>
  <c r="W35" i="35"/>
  <c r="U35" i="35"/>
  <c r="S35" i="35"/>
  <c r="Q35" i="35"/>
  <c r="O35" i="35"/>
  <c r="M35" i="35"/>
  <c r="K35" i="35"/>
  <c r="I35" i="35"/>
  <c r="BY34" i="35"/>
  <c r="BW34" i="35"/>
  <c r="BU34" i="35"/>
  <c r="BS34" i="35"/>
  <c r="BP34" i="35"/>
  <c r="BQ34" i="35" s="1"/>
  <c r="BN34" i="35"/>
  <c r="BL34" i="35"/>
  <c r="BJ34" i="35"/>
  <c r="BH34" i="35"/>
  <c r="BF34" i="35"/>
  <c r="BC34" i="35"/>
  <c r="BD34" i="35" s="1"/>
  <c r="AX34" i="35"/>
  <c r="AY34" i="35" s="1"/>
  <c r="AV34" i="35"/>
  <c r="AR34" i="35"/>
  <c r="AP34" i="35"/>
  <c r="AM34" i="35"/>
  <c r="AK34" i="35"/>
  <c r="AI34" i="35"/>
  <c r="AG34" i="35"/>
  <c r="AE34" i="35"/>
  <c r="AC34" i="35"/>
  <c r="AA34" i="35"/>
  <c r="Y34" i="35"/>
  <c r="W34" i="35"/>
  <c r="U34" i="35"/>
  <c r="S34" i="35"/>
  <c r="Q34" i="35"/>
  <c r="O34" i="35"/>
  <c r="M34" i="35"/>
  <c r="K34" i="35"/>
  <c r="I34" i="35"/>
  <c r="BY33" i="35"/>
  <c r="BW33" i="35"/>
  <c r="BU33" i="35"/>
  <c r="BS33" i="35"/>
  <c r="BP33" i="35"/>
  <c r="BQ33" i="35" s="1"/>
  <c r="BN33" i="35"/>
  <c r="BL33" i="35"/>
  <c r="BJ33" i="35"/>
  <c r="BH33" i="35"/>
  <c r="BF33" i="35"/>
  <c r="BC33" i="35"/>
  <c r="BD33" i="35" s="1"/>
  <c r="AX33" i="35"/>
  <c r="AY33" i="35" s="1"/>
  <c r="AV33" i="35"/>
  <c r="AR33" i="35"/>
  <c r="AP33" i="35"/>
  <c r="AM33" i="35"/>
  <c r="AK33" i="35"/>
  <c r="AI33" i="35"/>
  <c r="AG33" i="35"/>
  <c r="AE33" i="35"/>
  <c r="AC33" i="35"/>
  <c r="AA33" i="35"/>
  <c r="Y33" i="35"/>
  <c r="W33" i="35"/>
  <c r="U33" i="35"/>
  <c r="S33" i="35"/>
  <c r="Q33" i="35"/>
  <c r="O33" i="35"/>
  <c r="M33" i="35"/>
  <c r="K33" i="35"/>
  <c r="I33" i="35"/>
  <c r="BY32" i="35"/>
  <c r="BW32" i="35"/>
  <c r="BU32" i="35"/>
  <c r="BS32" i="35"/>
  <c r="BP32" i="35"/>
  <c r="BQ32" i="35" s="1"/>
  <c r="BN32" i="35"/>
  <c r="BL32" i="35"/>
  <c r="BJ32" i="35"/>
  <c r="BH32" i="35"/>
  <c r="BF32" i="35"/>
  <c r="BC32" i="35"/>
  <c r="BD32" i="35" s="1"/>
  <c r="AX32" i="35"/>
  <c r="AY32" i="35" s="1"/>
  <c r="AV32" i="35"/>
  <c r="AR32" i="35"/>
  <c r="AP32" i="35"/>
  <c r="AM32" i="35"/>
  <c r="AK32" i="35"/>
  <c r="AI32" i="35"/>
  <c r="AG32" i="35"/>
  <c r="AE32" i="35"/>
  <c r="AC32" i="35"/>
  <c r="AA32" i="35"/>
  <c r="Y32" i="35"/>
  <c r="W32" i="35"/>
  <c r="U32" i="35"/>
  <c r="S32" i="35"/>
  <c r="Q32" i="35"/>
  <c r="O32" i="35"/>
  <c r="M32" i="35"/>
  <c r="K32" i="35"/>
  <c r="I32" i="35"/>
  <c r="BY31" i="35"/>
  <c r="BW31" i="35"/>
  <c r="BU31" i="35"/>
  <c r="BS31" i="35"/>
  <c r="BP31" i="35"/>
  <c r="BQ31" i="35" s="1"/>
  <c r="BN31" i="35"/>
  <c r="BL31" i="35"/>
  <c r="BJ31" i="35"/>
  <c r="BH31" i="35"/>
  <c r="BF31" i="35"/>
  <c r="BC31" i="35"/>
  <c r="BD31" i="35" s="1"/>
  <c r="AX31" i="35"/>
  <c r="AY31" i="35" s="1"/>
  <c r="AV31" i="35"/>
  <c r="AR31" i="35"/>
  <c r="AP31" i="35"/>
  <c r="AM31" i="35"/>
  <c r="AK31" i="35"/>
  <c r="AI31" i="35"/>
  <c r="AG31" i="35"/>
  <c r="AE31" i="35"/>
  <c r="AC31" i="35"/>
  <c r="AA31" i="35"/>
  <c r="Y31" i="35"/>
  <c r="W31" i="35"/>
  <c r="U31" i="35"/>
  <c r="S31" i="35"/>
  <c r="Q31" i="35"/>
  <c r="O31" i="35"/>
  <c r="M31" i="35"/>
  <c r="K31" i="35"/>
  <c r="I31" i="35"/>
  <c r="BY30" i="35"/>
  <c r="BW30" i="35"/>
  <c r="BU30" i="35"/>
  <c r="BS30" i="35"/>
  <c r="BP30" i="35"/>
  <c r="BQ30" i="35" s="1"/>
  <c r="BN30" i="35"/>
  <c r="BL30" i="35"/>
  <c r="BJ30" i="35"/>
  <c r="BH30" i="35"/>
  <c r="BF30" i="35"/>
  <c r="BC30" i="35"/>
  <c r="BD30" i="35" s="1"/>
  <c r="AX30" i="35"/>
  <c r="AY30" i="35" s="1"/>
  <c r="AV30" i="35"/>
  <c r="AR30" i="35"/>
  <c r="AP30" i="35"/>
  <c r="AM30" i="35"/>
  <c r="AK30" i="35"/>
  <c r="AI30" i="35"/>
  <c r="AG30" i="35"/>
  <c r="AE30" i="35"/>
  <c r="AC30" i="35"/>
  <c r="AA30" i="35"/>
  <c r="Y30" i="35"/>
  <c r="W30" i="35"/>
  <c r="U30" i="35"/>
  <c r="S30" i="35"/>
  <c r="Q30" i="35"/>
  <c r="O30" i="35"/>
  <c r="M30" i="35"/>
  <c r="K30" i="35"/>
  <c r="I30" i="35"/>
  <c r="BY29" i="35"/>
  <c r="BW29" i="35"/>
  <c r="BU29" i="35"/>
  <c r="BS29" i="35"/>
  <c r="BP29" i="35"/>
  <c r="BQ29" i="35" s="1"/>
  <c r="BN29" i="35"/>
  <c r="BL29" i="35"/>
  <c r="BJ29" i="35"/>
  <c r="BH29" i="35"/>
  <c r="BF29" i="35"/>
  <c r="BC29" i="35"/>
  <c r="BD29" i="35" s="1"/>
  <c r="AX29" i="35"/>
  <c r="AY29" i="35" s="1"/>
  <c r="AV29" i="35"/>
  <c r="AR29" i="35"/>
  <c r="AP29" i="35"/>
  <c r="AM29" i="35"/>
  <c r="AK29" i="35"/>
  <c r="AI29" i="35"/>
  <c r="AG29" i="35"/>
  <c r="AE29" i="35"/>
  <c r="AC29" i="35"/>
  <c r="AA29" i="35"/>
  <c r="Y29" i="35"/>
  <c r="W29" i="35"/>
  <c r="U29" i="35"/>
  <c r="S29" i="35"/>
  <c r="Q29" i="35"/>
  <c r="O29" i="35"/>
  <c r="M29" i="35"/>
  <c r="K29" i="35"/>
  <c r="I29" i="35"/>
  <c r="BY28" i="35"/>
  <c r="BW28" i="35"/>
  <c r="BU28" i="35"/>
  <c r="BS28" i="35"/>
  <c r="BP28" i="35"/>
  <c r="BQ28" i="35" s="1"/>
  <c r="BN28" i="35"/>
  <c r="BL28" i="35"/>
  <c r="BJ28" i="35"/>
  <c r="BH28" i="35"/>
  <c r="BF28" i="35"/>
  <c r="BC28" i="35"/>
  <c r="BD28" i="35" s="1"/>
  <c r="AX28" i="35"/>
  <c r="AY28" i="35" s="1"/>
  <c r="AV28" i="35"/>
  <c r="AR28" i="35"/>
  <c r="AP28" i="35"/>
  <c r="AM28" i="35"/>
  <c r="AK28" i="35"/>
  <c r="AI28" i="35"/>
  <c r="AG28" i="35"/>
  <c r="AE28" i="35"/>
  <c r="AC28" i="35"/>
  <c r="AA28" i="35"/>
  <c r="Y28" i="35"/>
  <c r="W28" i="35"/>
  <c r="U28" i="35"/>
  <c r="S28" i="35"/>
  <c r="Q28" i="35"/>
  <c r="O28" i="35"/>
  <c r="M28" i="35"/>
  <c r="K28" i="35"/>
  <c r="I28" i="35"/>
  <c r="BY27" i="35"/>
  <c r="BW27" i="35"/>
  <c r="BU27" i="35"/>
  <c r="BS27" i="35"/>
  <c r="BP27" i="35"/>
  <c r="BQ27" i="35" s="1"/>
  <c r="BN27" i="35"/>
  <c r="BL27" i="35"/>
  <c r="BJ27" i="35"/>
  <c r="BH27" i="35"/>
  <c r="BF27" i="35"/>
  <c r="BC27" i="35"/>
  <c r="BD27" i="35" s="1"/>
  <c r="AY27" i="35"/>
  <c r="AX27" i="35"/>
  <c r="AV27" i="35"/>
  <c r="AR27" i="35"/>
  <c r="AP27" i="35"/>
  <c r="AM27" i="35"/>
  <c r="AK27" i="35"/>
  <c r="AI27" i="35"/>
  <c r="AG27" i="35"/>
  <c r="AE27" i="35"/>
  <c r="AC27" i="35"/>
  <c r="AA27" i="35"/>
  <c r="Y27" i="35"/>
  <c r="W27" i="35"/>
  <c r="U27" i="35"/>
  <c r="S27" i="35"/>
  <c r="Q27" i="35"/>
  <c r="O27" i="35"/>
  <c r="M27" i="35"/>
  <c r="K27" i="35"/>
  <c r="I27" i="35"/>
  <c r="S26" i="35"/>
  <c r="Q26" i="35"/>
  <c r="O26" i="35"/>
  <c r="M26" i="35"/>
  <c r="K26" i="35"/>
  <c r="I26" i="35"/>
  <c r="BY25" i="35"/>
  <c r="BW25" i="35"/>
  <c r="BU25" i="35"/>
  <c r="BS25" i="35"/>
  <c r="BP25" i="35"/>
  <c r="BQ25" i="35" s="1"/>
  <c r="BN25" i="35"/>
  <c r="BL25" i="35"/>
  <c r="BJ25" i="35"/>
  <c r="BH25" i="35"/>
  <c r="BF25" i="35"/>
  <c r="BC25" i="35"/>
  <c r="BD25" i="35" s="1"/>
  <c r="AX25" i="35"/>
  <c r="AY25" i="35" s="1"/>
  <c r="AV25" i="35"/>
  <c r="AR25" i="35"/>
  <c r="AP25" i="35"/>
  <c r="AM25" i="35"/>
  <c r="AK25" i="35"/>
  <c r="AI25" i="35"/>
  <c r="AG25" i="35"/>
  <c r="AE25" i="35"/>
  <c r="AC25" i="35"/>
  <c r="AA25" i="35"/>
  <c r="Y25" i="35"/>
  <c r="W25" i="35"/>
  <c r="U25" i="35"/>
  <c r="S25" i="35"/>
  <c r="Q25" i="35"/>
  <c r="O25" i="35"/>
  <c r="M25" i="35"/>
  <c r="K25" i="35"/>
  <c r="I25" i="35"/>
  <c r="BY24" i="35"/>
  <c r="BW24" i="35"/>
  <c r="BU24" i="35"/>
  <c r="BS24" i="35"/>
  <c r="BP24" i="35"/>
  <c r="BQ24" i="35" s="1"/>
  <c r="BN24" i="35"/>
  <c r="BL24" i="35"/>
  <c r="BJ24" i="35"/>
  <c r="BH24" i="35"/>
  <c r="BF24" i="35"/>
  <c r="BC24" i="35"/>
  <c r="BD24" i="35" s="1"/>
  <c r="AX24" i="35"/>
  <c r="AY24" i="35" s="1"/>
  <c r="AV24" i="35"/>
  <c r="AR24" i="35"/>
  <c r="AP24" i="35"/>
  <c r="AM24" i="35"/>
  <c r="AK24" i="35"/>
  <c r="AI24" i="35"/>
  <c r="AG24" i="35"/>
  <c r="AE24" i="35"/>
  <c r="AC24" i="35"/>
  <c r="AA24" i="35"/>
  <c r="Y24" i="35"/>
  <c r="W24" i="35"/>
  <c r="U24" i="35"/>
  <c r="S24" i="35"/>
  <c r="Q24" i="35"/>
  <c r="O24" i="35"/>
  <c r="M24" i="35"/>
  <c r="K24" i="35"/>
  <c r="I24" i="35"/>
  <c r="BY23" i="35"/>
  <c r="BW23" i="35"/>
  <c r="BU23" i="35"/>
  <c r="BS23" i="35"/>
  <c r="BP23" i="35"/>
  <c r="BQ23" i="35" s="1"/>
  <c r="BN23" i="35"/>
  <c r="BL23" i="35"/>
  <c r="BJ23" i="35"/>
  <c r="BH23" i="35"/>
  <c r="BF23" i="35"/>
  <c r="BC23" i="35"/>
  <c r="BD23" i="35" s="1"/>
  <c r="AY23" i="35"/>
  <c r="AX23" i="35"/>
  <c r="AV23" i="35"/>
  <c r="AR23" i="35"/>
  <c r="AP23" i="35"/>
  <c r="AM23" i="35"/>
  <c r="AK23" i="35"/>
  <c r="AI23" i="35"/>
  <c r="AG23" i="35"/>
  <c r="AE23" i="35"/>
  <c r="AC23" i="35"/>
  <c r="AA23" i="35"/>
  <c r="Y23" i="35"/>
  <c r="W23" i="35"/>
  <c r="U23" i="35"/>
  <c r="S23" i="35"/>
  <c r="Q23" i="35"/>
  <c r="O23" i="35"/>
  <c r="M23" i="35"/>
  <c r="K23" i="35"/>
  <c r="I23" i="35"/>
  <c r="BY22" i="35"/>
  <c r="BW22" i="35"/>
  <c r="BU22" i="35"/>
  <c r="BS22" i="35"/>
  <c r="BP22" i="35"/>
  <c r="BQ22" i="35" s="1"/>
  <c r="BN22" i="35"/>
  <c r="BL22" i="35"/>
  <c r="BJ22" i="35"/>
  <c r="BH22" i="35"/>
  <c r="BF22" i="35"/>
  <c r="BC22" i="35"/>
  <c r="BD22" i="35" s="1"/>
  <c r="AX22" i="35"/>
  <c r="AY22" i="35" s="1"/>
  <c r="AV22" i="35"/>
  <c r="AR22" i="35"/>
  <c r="AP22" i="35"/>
  <c r="AM22" i="35"/>
  <c r="AK22" i="35"/>
  <c r="AI22" i="35"/>
  <c r="AG22" i="35"/>
  <c r="AE22" i="35"/>
  <c r="AC22" i="35"/>
  <c r="AA22" i="35"/>
  <c r="Y22" i="35"/>
  <c r="W22" i="35"/>
  <c r="U22" i="35"/>
  <c r="S22" i="35"/>
  <c r="Q22" i="35"/>
  <c r="O22" i="35"/>
  <c r="M22" i="35"/>
  <c r="K22" i="35"/>
  <c r="I22" i="35"/>
  <c r="S21" i="35"/>
  <c r="Q21" i="35"/>
  <c r="O21" i="35"/>
  <c r="M21" i="35"/>
  <c r="K21" i="35"/>
  <c r="I21" i="35"/>
  <c r="BY20" i="35"/>
  <c r="BW20" i="35"/>
  <c r="BU20" i="35"/>
  <c r="BS20" i="35"/>
  <c r="BQ20" i="35"/>
  <c r="BP20" i="35"/>
  <c r="BN20" i="35"/>
  <c r="BL20" i="35"/>
  <c r="BJ20" i="35"/>
  <c r="BH20" i="35"/>
  <c r="BF20" i="35"/>
  <c r="BC20" i="35"/>
  <c r="BD20" i="35" s="1"/>
  <c r="AX20" i="35"/>
  <c r="AY20" i="35" s="1"/>
  <c r="AV20" i="35"/>
  <c r="AR20" i="35"/>
  <c r="AP20" i="35"/>
  <c r="AM20" i="35"/>
  <c r="AK20" i="35"/>
  <c r="AI20" i="35"/>
  <c r="AG20" i="35"/>
  <c r="AE20" i="35"/>
  <c r="AC20" i="35"/>
  <c r="AA20" i="35"/>
  <c r="Y20" i="35"/>
  <c r="W20" i="35"/>
  <c r="U20" i="35"/>
  <c r="S20" i="35"/>
  <c r="Q20" i="35"/>
  <c r="O20" i="35"/>
  <c r="M20" i="35"/>
  <c r="K20" i="35"/>
  <c r="BZ20" i="35" s="1"/>
  <c r="D22" i="36" s="1"/>
  <c r="I20" i="35"/>
  <c r="BY19" i="35"/>
  <c r="BW19" i="35"/>
  <c r="BU19" i="35"/>
  <c r="BS19" i="35"/>
  <c r="BP19" i="35"/>
  <c r="BQ19" i="35" s="1"/>
  <c r="BN19" i="35"/>
  <c r="BL19" i="35"/>
  <c r="BJ19" i="35"/>
  <c r="BH19" i="35"/>
  <c r="BF19" i="35"/>
  <c r="BC19" i="35"/>
  <c r="BD19" i="35" s="1"/>
  <c r="AX19" i="35"/>
  <c r="AY19" i="35" s="1"/>
  <c r="AV19" i="35"/>
  <c r="AR19" i="35"/>
  <c r="AP19" i="35"/>
  <c r="AM19" i="35"/>
  <c r="AK19" i="35"/>
  <c r="AI19" i="35"/>
  <c r="AG19" i="35"/>
  <c r="AE19" i="35"/>
  <c r="AC19" i="35"/>
  <c r="AA19" i="35"/>
  <c r="Y19" i="35"/>
  <c r="W19" i="35"/>
  <c r="U19" i="35"/>
  <c r="S19" i="35"/>
  <c r="Q19" i="35"/>
  <c r="O19" i="35"/>
  <c r="M19" i="35"/>
  <c r="K19" i="35"/>
  <c r="I19" i="35"/>
  <c r="D19" i="35"/>
  <c r="BY18" i="35"/>
  <c r="BW18" i="35"/>
  <c r="BU18" i="35"/>
  <c r="BS18" i="35"/>
  <c r="BP18" i="35"/>
  <c r="BQ18" i="35" s="1"/>
  <c r="BN18" i="35"/>
  <c r="BL18" i="35"/>
  <c r="BJ18" i="35"/>
  <c r="BH18" i="35"/>
  <c r="BF18" i="35"/>
  <c r="BC18" i="35"/>
  <c r="BD18" i="35" s="1"/>
  <c r="AX18" i="35"/>
  <c r="AY18" i="35" s="1"/>
  <c r="AV18" i="35"/>
  <c r="AR18" i="35"/>
  <c r="AP18" i="35"/>
  <c r="AM18" i="35"/>
  <c r="AK18" i="35"/>
  <c r="AI18" i="35"/>
  <c r="AG18" i="35"/>
  <c r="AE18" i="35"/>
  <c r="AC18" i="35"/>
  <c r="AA18" i="35"/>
  <c r="Y18" i="35"/>
  <c r="W18" i="35"/>
  <c r="U18" i="35"/>
  <c r="S18" i="35"/>
  <c r="Q18" i="35"/>
  <c r="O18" i="35"/>
  <c r="M18" i="35"/>
  <c r="K18" i="35"/>
  <c r="I18" i="35"/>
  <c r="D18" i="35"/>
  <c r="BY17" i="35"/>
  <c r="BW17" i="35"/>
  <c r="BU17" i="35"/>
  <c r="BS17" i="35"/>
  <c r="BP17" i="35"/>
  <c r="BQ17" i="35" s="1"/>
  <c r="BN17" i="35"/>
  <c r="BL17" i="35"/>
  <c r="BJ17" i="35"/>
  <c r="BH17" i="35"/>
  <c r="BF17" i="35"/>
  <c r="BC17" i="35"/>
  <c r="BD17" i="35" s="1"/>
  <c r="AX17" i="35"/>
  <c r="AY17" i="35" s="1"/>
  <c r="AV17" i="35"/>
  <c r="AR17" i="35"/>
  <c r="AP17" i="35"/>
  <c r="AM17" i="35"/>
  <c r="AK17" i="35"/>
  <c r="AI17" i="35"/>
  <c r="AG17" i="35"/>
  <c r="AE17" i="35"/>
  <c r="AC17" i="35"/>
  <c r="AA17" i="35"/>
  <c r="Y17" i="35"/>
  <c r="W17" i="35"/>
  <c r="U17" i="35"/>
  <c r="S17" i="35"/>
  <c r="Q17" i="35"/>
  <c r="O17" i="35"/>
  <c r="M17" i="35"/>
  <c r="K17" i="35"/>
  <c r="I17" i="35"/>
  <c r="D17" i="35"/>
  <c r="BY16" i="35"/>
  <c r="BW16" i="35"/>
  <c r="BU16" i="35"/>
  <c r="BS16" i="35"/>
  <c r="BP16" i="35"/>
  <c r="BQ16" i="35" s="1"/>
  <c r="BN16" i="35"/>
  <c r="BL16" i="35"/>
  <c r="BJ16" i="35"/>
  <c r="BH16" i="35"/>
  <c r="BF16" i="35"/>
  <c r="BC16" i="35"/>
  <c r="BD16" i="35" s="1"/>
  <c r="AY16" i="35"/>
  <c r="AX16" i="35"/>
  <c r="AV16" i="35"/>
  <c r="AR16" i="35"/>
  <c r="AP16" i="35"/>
  <c r="AM16" i="35"/>
  <c r="AK16" i="35"/>
  <c r="AI16" i="35"/>
  <c r="AG16" i="35"/>
  <c r="AE16" i="35"/>
  <c r="AC16" i="35"/>
  <c r="AA16" i="35"/>
  <c r="Y16" i="35"/>
  <c r="W16" i="35"/>
  <c r="U16" i="35"/>
  <c r="S16" i="35"/>
  <c r="Q16" i="35"/>
  <c r="O16" i="35"/>
  <c r="M16" i="35"/>
  <c r="K16" i="35"/>
  <c r="I16" i="35"/>
  <c r="D16" i="35"/>
  <c r="S15" i="35"/>
  <c r="Q15" i="35"/>
  <c r="O15" i="35"/>
  <c r="M15" i="35"/>
  <c r="K15" i="35"/>
  <c r="I15" i="35"/>
  <c r="BY14" i="35"/>
  <c r="BW14" i="35"/>
  <c r="BU14" i="35"/>
  <c r="BS14" i="35"/>
  <c r="BP14" i="35"/>
  <c r="BQ14" i="35" s="1"/>
  <c r="BN14" i="35"/>
  <c r="BL14" i="35"/>
  <c r="BJ14" i="35"/>
  <c r="BH14" i="35"/>
  <c r="BF14" i="35"/>
  <c r="BC14" i="35"/>
  <c r="BD14" i="35" s="1"/>
  <c r="AX14" i="35"/>
  <c r="AY14" i="35" s="1"/>
  <c r="AV14" i="35"/>
  <c r="AR14" i="35"/>
  <c r="AP14" i="35"/>
  <c r="AM14" i="35"/>
  <c r="AK14" i="35"/>
  <c r="AI14" i="35"/>
  <c r="AG14" i="35"/>
  <c r="AE14" i="35"/>
  <c r="AC14" i="35"/>
  <c r="AA14" i="35"/>
  <c r="Y14" i="35"/>
  <c r="W14" i="35"/>
  <c r="U14" i="35"/>
  <c r="S14" i="35"/>
  <c r="Q14" i="35"/>
  <c r="O14" i="35"/>
  <c r="M14" i="35"/>
  <c r="K14" i="35"/>
  <c r="I14" i="35"/>
  <c r="D14" i="35"/>
  <c r="BY13" i="35"/>
  <c r="BW13" i="35"/>
  <c r="BU13" i="35"/>
  <c r="BS13" i="35"/>
  <c r="BP13" i="35"/>
  <c r="BQ13" i="35" s="1"/>
  <c r="BN13" i="35"/>
  <c r="BL13" i="35"/>
  <c r="BJ13" i="35"/>
  <c r="BH13" i="35"/>
  <c r="BF13" i="35"/>
  <c r="BC13" i="35"/>
  <c r="BD13" i="35" s="1"/>
  <c r="AX13" i="35"/>
  <c r="AY13" i="35" s="1"/>
  <c r="AV13" i="35"/>
  <c r="AR13" i="35"/>
  <c r="AP13" i="35"/>
  <c r="AM13" i="35"/>
  <c r="AK13" i="35"/>
  <c r="AI13" i="35"/>
  <c r="AG13" i="35"/>
  <c r="AE13" i="35"/>
  <c r="AC13" i="35"/>
  <c r="AA13" i="35"/>
  <c r="Y13" i="35"/>
  <c r="W13" i="35"/>
  <c r="U13" i="35"/>
  <c r="S13" i="35"/>
  <c r="Q13" i="35"/>
  <c r="O13" i="35"/>
  <c r="M13" i="35"/>
  <c r="K13" i="35"/>
  <c r="I13" i="35"/>
  <c r="D13" i="35"/>
  <c r="BY12" i="35"/>
  <c r="BW12" i="35"/>
  <c r="BU12" i="35"/>
  <c r="BS12" i="35"/>
  <c r="BP12" i="35"/>
  <c r="BQ12" i="35" s="1"/>
  <c r="BN12" i="35"/>
  <c r="BL12" i="35"/>
  <c r="BJ12" i="35"/>
  <c r="BH12" i="35"/>
  <c r="BF12" i="35"/>
  <c r="BC12" i="35"/>
  <c r="BD12" i="35" s="1"/>
  <c r="AX12" i="35"/>
  <c r="AY12" i="35" s="1"/>
  <c r="AV12" i="35"/>
  <c r="AR12" i="35"/>
  <c r="AP12" i="35"/>
  <c r="AM12" i="35"/>
  <c r="AK12" i="35"/>
  <c r="AI12" i="35"/>
  <c r="AG12" i="35"/>
  <c r="AE12" i="35"/>
  <c r="AC12" i="35"/>
  <c r="AA12" i="35"/>
  <c r="Y12" i="35"/>
  <c r="W12" i="35"/>
  <c r="U12" i="35"/>
  <c r="S12" i="35"/>
  <c r="Q12" i="35"/>
  <c r="O12" i="35"/>
  <c r="M12" i="35"/>
  <c r="K12" i="35"/>
  <c r="I12" i="35"/>
  <c r="BY11" i="35"/>
  <c r="BW11" i="35"/>
  <c r="BU11" i="35"/>
  <c r="BS11" i="35"/>
  <c r="BP11" i="35"/>
  <c r="BQ11" i="35" s="1"/>
  <c r="BN11" i="35"/>
  <c r="BL11" i="35"/>
  <c r="BJ11" i="35"/>
  <c r="BH11" i="35"/>
  <c r="BF11" i="35"/>
  <c r="BC11" i="35"/>
  <c r="BD11" i="35" s="1"/>
  <c r="AX11" i="35"/>
  <c r="AY11" i="35" s="1"/>
  <c r="AV11" i="35"/>
  <c r="AR11" i="35"/>
  <c r="AP11" i="35"/>
  <c r="AM11" i="35"/>
  <c r="AK11" i="35"/>
  <c r="AI11" i="35"/>
  <c r="AG11" i="35"/>
  <c r="AE11" i="35"/>
  <c r="AC11" i="35"/>
  <c r="AA11" i="35"/>
  <c r="Y11" i="35"/>
  <c r="W11" i="35"/>
  <c r="U11" i="35"/>
  <c r="S11" i="35"/>
  <c r="Q11" i="35"/>
  <c r="O11" i="35"/>
  <c r="M11" i="35"/>
  <c r="K11" i="35"/>
  <c r="I11" i="35"/>
  <c r="BY10" i="35"/>
  <c r="BW10" i="35"/>
  <c r="BU10" i="35"/>
  <c r="BS10" i="35"/>
  <c r="BP10" i="35"/>
  <c r="BP107" i="35" s="1"/>
  <c r="BN10" i="35"/>
  <c r="BL10" i="35"/>
  <c r="BJ10" i="35"/>
  <c r="BH10" i="35"/>
  <c r="BF10" i="35"/>
  <c r="BC10" i="35"/>
  <c r="AX10" i="35"/>
  <c r="AY10" i="35" s="1"/>
  <c r="AV10" i="35"/>
  <c r="AR10" i="35"/>
  <c r="AP10" i="35"/>
  <c r="AM10" i="35"/>
  <c r="AK10" i="35"/>
  <c r="AK107" i="35" s="1"/>
  <c r="AI10" i="35"/>
  <c r="AG10" i="35"/>
  <c r="AE10" i="35"/>
  <c r="AC10" i="35"/>
  <c r="AA10" i="35"/>
  <c r="Y10" i="35"/>
  <c r="W10" i="35"/>
  <c r="U10" i="35"/>
  <c r="S10" i="35"/>
  <c r="Q10" i="35"/>
  <c r="O10" i="35"/>
  <c r="M10" i="35"/>
  <c r="K10" i="35"/>
  <c r="I10" i="35"/>
  <c r="D10" i="35"/>
  <c r="BS9" i="35"/>
  <c r="BS107" i="35" s="1"/>
  <c r="BQ9" i="35"/>
  <c r="BN9" i="35"/>
  <c r="BH9" i="35"/>
  <c r="AV9" i="35"/>
  <c r="AV107" i="35" s="1"/>
  <c r="AR9" i="35"/>
  <c r="AP9" i="35"/>
  <c r="AM9" i="35"/>
  <c r="AE9" i="35"/>
  <c r="Y9" i="35"/>
  <c r="S9" i="35"/>
  <c r="Q9" i="35"/>
  <c r="O9" i="35"/>
  <c r="M9" i="35"/>
  <c r="K9" i="35"/>
  <c r="I9" i="35"/>
  <c r="E9" i="35"/>
  <c r="E107" i="35" s="1"/>
  <c r="U27" i="43"/>
  <c r="R27" i="43"/>
  <c r="P27" i="43"/>
  <c r="X26" i="43"/>
  <c r="W24" i="43"/>
  <c r="AD18" i="43"/>
  <c r="AC18" i="43"/>
  <c r="AB18" i="43"/>
  <c r="Y18" i="43"/>
  <c r="X18" i="43"/>
  <c r="T18" i="43"/>
  <c r="S18" i="43"/>
  <c r="O18" i="43"/>
  <c r="N18" i="43"/>
  <c r="M18" i="43"/>
  <c r="K18" i="43"/>
  <c r="J18" i="43"/>
  <c r="I18" i="43"/>
  <c r="H18" i="43"/>
  <c r="G18" i="43"/>
  <c r="F18" i="43"/>
  <c r="E18" i="43"/>
  <c r="C18" i="43"/>
  <c r="A13" i="43"/>
  <c r="AJ11" i="43"/>
  <c r="AI11" i="43"/>
  <c r="AF11" i="43"/>
  <c r="AE11" i="43"/>
  <c r="AD11" i="43"/>
  <c r="Z11" i="43"/>
  <c r="X11" i="43"/>
  <c r="V11" i="43"/>
  <c r="U11" i="43"/>
  <c r="T11" i="43"/>
  <c r="S11" i="43"/>
  <c r="R11" i="43"/>
  <c r="P11" i="43"/>
  <c r="N11" i="43"/>
  <c r="M11" i="43"/>
  <c r="J11" i="43"/>
  <c r="I11" i="43"/>
  <c r="H11" i="43"/>
  <c r="G11" i="43"/>
  <c r="C11" i="43"/>
  <c r="AI4" i="43"/>
  <c r="AH4" i="43"/>
  <c r="AG4" i="43"/>
  <c r="R4" i="43"/>
  <c r="CX34" i="114" l="1"/>
  <c r="CW34" i="114"/>
  <c r="CZ34" i="114" s="1"/>
  <c r="K22" i="36"/>
  <c r="J32" i="36"/>
  <c r="K33" i="36"/>
  <c r="M33" i="36"/>
  <c r="J40" i="36"/>
  <c r="K41" i="36"/>
  <c r="M41" i="36"/>
  <c r="J48" i="36"/>
  <c r="K49" i="36"/>
  <c r="M49" i="36"/>
  <c r="K32" i="36"/>
  <c r="K40" i="36"/>
  <c r="K48" i="36"/>
  <c r="M24" i="36"/>
  <c r="K24" i="36"/>
  <c r="J25" i="36"/>
  <c r="K25" i="36"/>
  <c r="K36" i="36"/>
  <c r="M36" i="36"/>
  <c r="K37" i="36"/>
  <c r="M37" i="36"/>
  <c r="K44" i="36"/>
  <c r="M44" i="36"/>
  <c r="K45" i="36"/>
  <c r="M45" i="36"/>
  <c r="K52" i="36"/>
  <c r="M52" i="36"/>
  <c r="K53" i="36"/>
  <c r="M53" i="36"/>
  <c r="M40" i="12"/>
  <c r="M71" i="12"/>
  <c r="BR11" i="1"/>
  <c r="D13" i="2" s="1"/>
  <c r="E13" i="2" s="1"/>
  <c r="J13" i="2" s="1"/>
  <c r="U82" i="53"/>
  <c r="D83" i="54" s="1"/>
  <c r="E83" i="54" s="1"/>
  <c r="H83" i="54" s="1"/>
  <c r="U86" i="53"/>
  <c r="D87" i="54" s="1"/>
  <c r="E87" i="54" s="1"/>
  <c r="H87" i="54" s="1"/>
  <c r="U90" i="53"/>
  <c r="D91" i="54" s="1"/>
  <c r="E91" i="54" s="1"/>
  <c r="H91" i="54" s="1"/>
  <c r="J91" i="54" s="1"/>
  <c r="K91" i="54" s="1"/>
  <c r="L91" i="54" s="1"/>
  <c r="U94" i="53"/>
  <c r="D95" i="54" s="1"/>
  <c r="E95" i="54" s="1"/>
  <c r="H95" i="54" s="1"/>
  <c r="J95" i="54" s="1"/>
  <c r="K95" i="54" s="1"/>
  <c r="L95" i="54" s="1"/>
  <c r="U97" i="53"/>
  <c r="D98" i="54" s="1"/>
  <c r="E98" i="54" s="1"/>
  <c r="H98" i="54" s="1"/>
  <c r="J98" i="54" s="1"/>
  <c r="K98" i="54" s="1"/>
  <c r="L98" i="54" s="1"/>
  <c r="U98" i="53"/>
  <c r="D99" i="54" s="1"/>
  <c r="E99" i="54" s="1"/>
  <c r="H99" i="54" s="1"/>
  <c r="J99" i="54" s="1"/>
  <c r="K99" i="54" s="1"/>
  <c r="L99" i="54" s="1"/>
  <c r="U101" i="53"/>
  <c r="D102" i="54" s="1"/>
  <c r="E102" i="54" s="1"/>
  <c r="H102" i="54" s="1"/>
  <c r="J102" i="54" s="1"/>
  <c r="K102" i="54" s="1"/>
  <c r="L102" i="54" s="1"/>
  <c r="U102" i="53"/>
  <c r="D103" i="54" s="1"/>
  <c r="E103" i="54" s="1"/>
  <c r="H103" i="54" s="1"/>
  <c r="J103" i="54" s="1"/>
  <c r="K103" i="54" s="1"/>
  <c r="L103" i="54" s="1"/>
  <c r="U105" i="53"/>
  <c r="D106" i="54" s="1"/>
  <c r="E106" i="54" s="1"/>
  <c r="H106" i="54" s="1"/>
  <c r="J106" i="54" s="1"/>
  <c r="K106" i="54" s="1"/>
  <c r="L106" i="54" s="1"/>
  <c r="U106" i="53"/>
  <c r="D107" i="54" s="1"/>
  <c r="E107" i="54" s="1"/>
  <c r="H107" i="54" s="1"/>
  <c r="J107" i="54" s="1"/>
  <c r="K107" i="54" s="1"/>
  <c r="L107" i="54" s="1"/>
  <c r="U109" i="53"/>
  <c r="D110" i="54" s="1"/>
  <c r="E110" i="54" s="1"/>
  <c r="H110" i="54" s="1"/>
  <c r="J110" i="54" s="1"/>
  <c r="K110" i="54" s="1"/>
  <c r="L110" i="54" s="1"/>
  <c r="U110" i="53"/>
  <c r="D111" i="54" s="1"/>
  <c r="E111" i="54" s="1"/>
  <c r="H111" i="54" s="1"/>
  <c r="J111" i="54" s="1"/>
  <c r="K111" i="54" s="1"/>
  <c r="L111" i="54" s="1"/>
  <c r="U113" i="53"/>
  <c r="D114" i="54" s="1"/>
  <c r="E114" i="54" s="1"/>
  <c r="H114" i="54" s="1"/>
  <c r="J114" i="54" s="1"/>
  <c r="K114" i="54" s="1"/>
  <c r="L114" i="54" s="1"/>
  <c r="U114" i="53"/>
  <c r="D115" i="54" s="1"/>
  <c r="E115" i="54" s="1"/>
  <c r="H115" i="54" s="1"/>
  <c r="J115" i="54" s="1"/>
  <c r="K115" i="54" s="1"/>
  <c r="L115" i="54" s="1"/>
  <c r="U117" i="53"/>
  <c r="D118" i="54" s="1"/>
  <c r="E118" i="54" s="1"/>
  <c r="H118" i="54" s="1"/>
  <c r="J118" i="54" s="1"/>
  <c r="K118" i="54" s="1"/>
  <c r="L118" i="54" s="1"/>
  <c r="U118" i="53"/>
  <c r="D119" i="54" s="1"/>
  <c r="E119" i="54" s="1"/>
  <c r="H119" i="54" s="1"/>
  <c r="J119" i="54" s="1"/>
  <c r="K119" i="54" s="1"/>
  <c r="L119" i="54" s="1"/>
  <c r="U121" i="53"/>
  <c r="D122" i="54" s="1"/>
  <c r="E122" i="54" s="1"/>
  <c r="H122" i="54" s="1"/>
  <c r="J122" i="54" s="1"/>
  <c r="K122" i="54" s="1"/>
  <c r="L122" i="54" s="1"/>
  <c r="U122" i="53"/>
  <c r="D123" i="54" s="1"/>
  <c r="E123" i="54" s="1"/>
  <c r="H123" i="54" s="1"/>
  <c r="J123" i="54" s="1"/>
  <c r="K123" i="54" s="1"/>
  <c r="L123" i="54" s="1"/>
  <c r="U125" i="53"/>
  <c r="D126" i="54" s="1"/>
  <c r="E126" i="54" s="1"/>
  <c r="H126" i="54" s="1"/>
  <c r="J126" i="54" s="1"/>
  <c r="K126" i="54" s="1"/>
  <c r="L126" i="54" s="1"/>
  <c r="U126" i="53"/>
  <c r="D127" i="54" s="1"/>
  <c r="E127" i="54" s="1"/>
  <c r="H127" i="54" s="1"/>
  <c r="J127" i="54" s="1"/>
  <c r="K127" i="54" s="1"/>
  <c r="L127" i="54" s="1"/>
  <c r="U129" i="53"/>
  <c r="D130" i="54" s="1"/>
  <c r="E130" i="54" s="1"/>
  <c r="H130" i="54" s="1"/>
  <c r="J130" i="54" s="1"/>
  <c r="K130" i="54" s="1"/>
  <c r="L130" i="54" s="1"/>
  <c r="U130" i="53"/>
  <c r="D131" i="54" s="1"/>
  <c r="E131" i="54" s="1"/>
  <c r="H131" i="54" s="1"/>
  <c r="J131" i="54" s="1"/>
  <c r="K131" i="54" s="1"/>
  <c r="L131" i="54" s="1"/>
  <c r="U133" i="53"/>
  <c r="D134" i="54" s="1"/>
  <c r="E134" i="54" s="1"/>
  <c r="H134" i="54" s="1"/>
  <c r="J134" i="54" s="1"/>
  <c r="K134" i="54" s="1"/>
  <c r="L134" i="54" s="1"/>
  <c r="U134" i="53"/>
  <c r="D135" i="54" s="1"/>
  <c r="E135" i="54" s="1"/>
  <c r="H135" i="54" s="1"/>
  <c r="J135" i="54" s="1"/>
  <c r="K135" i="54" s="1"/>
  <c r="L135" i="54" s="1"/>
  <c r="U137" i="53"/>
  <c r="D138" i="54" s="1"/>
  <c r="E138" i="54" s="1"/>
  <c r="H138" i="54" s="1"/>
  <c r="J138" i="54" s="1"/>
  <c r="K138" i="54" s="1"/>
  <c r="L138" i="54" s="1"/>
  <c r="U138" i="53"/>
  <c r="D139" i="54" s="1"/>
  <c r="E139" i="54" s="1"/>
  <c r="H139" i="54" s="1"/>
  <c r="J139" i="54" s="1"/>
  <c r="K139" i="54" s="1"/>
  <c r="L139" i="54" s="1"/>
  <c r="U141" i="53"/>
  <c r="D142" i="54" s="1"/>
  <c r="E142" i="54" s="1"/>
  <c r="H142" i="54" s="1"/>
  <c r="J142" i="54" s="1"/>
  <c r="K142" i="54" s="1"/>
  <c r="L142" i="54" s="1"/>
  <c r="U142" i="53"/>
  <c r="D143" i="54" s="1"/>
  <c r="E143" i="54" s="1"/>
  <c r="H143" i="54" s="1"/>
  <c r="J143" i="54" s="1"/>
  <c r="K143" i="54" s="1"/>
  <c r="L143" i="54" s="1"/>
  <c r="U145" i="53"/>
  <c r="D146" i="54" s="1"/>
  <c r="E146" i="54" s="1"/>
  <c r="H146" i="54" s="1"/>
  <c r="J146" i="54" s="1"/>
  <c r="K146" i="54" s="1"/>
  <c r="L146" i="54" s="1"/>
  <c r="U146" i="53"/>
  <c r="D147" i="54" s="1"/>
  <c r="E147" i="54" s="1"/>
  <c r="H147" i="54" s="1"/>
  <c r="J147" i="54" s="1"/>
  <c r="K147" i="54" s="1"/>
  <c r="L147" i="54" s="1"/>
  <c r="U149" i="53"/>
  <c r="D150" i="54" s="1"/>
  <c r="E150" i="54" s="1"/>
  <c r="H150" i="54" s="1"/>
  <c r="J150" i="54" s="1"/>
  <c r="K150" i="54" s="1"/>
  <c r="L150" i="54" s="1"/>
  <c r="U150" i="53"/>
  <c r="D151" i="54" s="1"/>
  <c r="E151" i="54" s="1"/>
  <c r="H151" i="54" s="1"/>
  <c r="J151" i="54" s="1"/>
  <c r="K151" i="54" s="1"/>
  <c r="L151" i="54" s="1"/>
  <c r="U153" i="53"/>
  <c r="D154" i="54" s="1"/>
  <c r="E154" i="54" s="1"/>
  <c r="H154" i="54" s="1"/>
  <c r="J154" i="54" s="1"/>
  <c r="K154" i="54" s="1"/>
  <c r="L154" i="54" s="1"/>
  <c r="U154" i="53"/>
  <c r="D155" i="54" s="1"/>
  <c r="E155" i="54" s="1"/>
  <c r="H155" i="54" s="1"/>
  <c r="J155" i="54" s="1"/>
  <c r="K155" i="54" s="1"/>
  <c r="L155" i="54" s="1"/>
  <c r="U157" i="53"/>
  <c r="D158" i="54" s="1"/>
  <c r="E158" i="54" s="1"/>
  <c r="H158" i="54" s="1"/>
  <c r="U158" i="53"/>
  <c r="D159" i="54" s="1"/>
  <c r="E159" i="54" s="1"/>
  <c r="H159" i="54" s="1"/>
  <c r="BW39" i="8"/>
  <c r="D41" i="9" s="1"/>
  <c r="E41" i="9" s="1"/>
  <c r="H41" i="9" s="1"/>
  <c r="M26" i="12"/>
  <c r="J53" i="12"/>
  <c r="J75" i="12"/>
  <c r="L75" i="12" s="1"/>
  <c r="M75" i="12" s="1"/>
  <c r="BM15" i="1"/>
  <c r="M36" i="12"/>
  <c r="I32" i="39"/>
  <c r="K59" i="39"/>
  <c r="L59" i="39" s="1"/>
  <c r="M15" i="12"/>
  <c r="J15" i="12"/>
  <c r="M19" i="36"/>
  <c r="M28" i="36"/>
  <c r="J28" i="36"/>
  <c r="M18" i="12"/>
  <c r="J18" i="12"/>
  <c r="M44" i="12"/>
  <c r="J44" i="12"/>
  <c r="M19" i="12"/>
  <c r="J19" i="12"/>
  <c r="BZ41" i="35"/>
  <c r="D43" i="36" s="1"/>
  <c r="BW107" i="35"/>
  <c r="BZ11" i="35"/>
  <c r="D13" i="36" s="1"/>
  <c r="M14" i="36"/>
  <c r="K14" i="36"/>
  <c r="J15" i="36"/>
  <c r="K15" i="36"/>
  <c r="J17" i="12"/>
  <c r="M17" i="12"/>
  <c r="O107" i="35"/>
  <c r="AE107" i="35"/>
  <c r="U107" i="35"/>
  <c r="AC107" i="35"/>
  <c r="J30" i="12"/>
  <c r="M30" i="12"/>
  <c r="BZ19" i="35"/>
  <c r="D21" i="36" s="1"/>
  <c r="BZ29" i="35"/>
  <c r="D31" i="36" s="1"/>
  <c r="BZ38" i="35"/>
  <c r="D40" i="36" s="1"/>
  <c r="BZ48" i="35"/>
  <c r="D50" i="36" s="1"/>
  <c r="BZ64" i="35"/>
  <c r="D66" i="36" s="1"/>
  <c r="E66" i="36" s="1"/>
  <c r="H66" i="36" s="1"/>
  <c r="BZ66" i="35"/>
  <c r="D68" i="36" s="1"/>
  <c r="E68" i="36" s="1"/>
  <c r="H68" i="36" s="1"/>
  <c r="O105" i="11"/>
  <c r="CD10" i="11"/>
  <c r="D12" i="12" s="1"/>
  <c r="CD11" i="11"/>
  <c r="D13" i="12" s="1"/>
  <c r="CD12" i="11"/>
  <c r="D14" i="12" s="1"/>
  <c r="CD14" i="11"/>
  <c r="D16" i="12" s="1"/>
  <c r="CD15" i="11"/>
  <c r="D17" i="12" s="1"/>
  <c r="CD16" i="11"/>
  <c r="D18" i="12" s="1"/>
  <c r="CD18" i="11"/>
  <c r="D20" i="12" s="1"/>
  <c r="CD19" i="11"/>
  <c r="D21" i="12" s="1"/>
  <c r="CD20" i="11"/>
  <c r="D22" i="12" s="1"/>
  <c r="CD22" i="11"/>
  <c r="D24" i="12" s="1"/>
  <c r="CD23" i="11"/>
  <c r="D25" i="12" s="1"/>
  <c r="CD24" i="11"/>
  <c r="D26" i="12" s="1"/>
  <c r="CD26" i="11"/>
  <c r="D28" i="12" s="1"/>
  <c r="CD27" i="11"/>
  <c r="D29" i="12" s="1"/>
  <c r="CD28" i="11"/>
  <c r="D30" i="12" s="1"/>
  <c r="CD104" i="11"/>
  <c r="D106" i="12" s="1"/>
  <c r="E106" i="12" s="1"/>
  <c r="H106" i="12" s="1"/>
  <c r="J12" i="12"/>
  <c r="M32" i="12"/>
  <c r="J67" i="12"/>
  <c r="BG11" i="20"/>
  <c r="D13" i="21" s="1"/>
  <c r="E13" i="21" s="1"/>
  <c r="H13" i="21" s="1"/>
  <c r="BW18" i="8"/>
  <c r="D20" i="9" s="1"/>
  <c r="E20" i="9" s="1"/>
  <c r="H20" i="9" s="1"/>
  <c r="BW33" i="8"/>
  <c r="D35" i="9" s="1"/>
  <c r="E35" i="9" s="1"/>
  <c r="H35" i="9" s="1"/>
  <c r="BZ47" i="35"/>
  <c r="D49" i="36" s="1"/>
  <c r="BZ53" i="35"/>
  <c r="D55" i="36" s="1"/>
  <c r="E55" i="36" s="1"/>
  <c r="BZ61" i="35"/>
  <c r="D63" i="36" s="1"/>
  <c r="E63" i="36" s="1"/>
  <c r="H63" i="36" s="1"/>
  <c r="BZ74" i="35"/>
  <c r="D76" i="36" s="1"/>
  <c r="E76" i="36" s="1"/>
  <c r="H76" i="36" s="1"/>
  <c r="BZ78" i="35"/>
  <c r="D80" i="36" s="1"/>
  <c r="E80" i="36" s="1"/>
  <c r="H80" i="36" s="1"/>
  <c r="BZ82" i="35"/>
  <c r="D84" i="36" s="1"/>
  <c r="E84" i="36" s="1"/>
  <c r="H84" i="36" s="1"/>
  <c r="BZ86" i="35"/>
  <c r="D88" i="36" s="1"/>
  <c r="E88" i="36" s="1"/>
  <c r="H88" i="36" s="1"/>
  <c r="BZ90" i="35"/>
  <c r="D92" i="36" s="1"/>
  <c r="E92" i="36" s="1"/>
  <c r="H92" i="36" s="1"/>
  <c r="BZ94" i="35"/>
  <c r="D96" i="36" s="1"/>
  <c r="E96" i="36" s="1"/>
  <c r="H96" i="36" s="1"/>
  <c r="BZ98" i="35"/>
  <c r="D100" i="36" s="1"/>
  <c r="E100" i="36" s="1"/>
  <c r="H100" i="36" s="1"/>
  <c r="BZ102" i="35"/>
  <c r="D104" i="36" s="1"/>
  <c r="E104" i="36" s="1"/>
  <c r="H104" i="36" s="1"/>
  <c r="BZ106" i="35"/>
  <c r="D108" i="36" s="1"/>
  <c r="E108" i="36" s="1"/>
  <c r="H108" i="36" s="1"/>
  <c r="I105" i="11"/>
  <c r="H15" i="1"/>
  <c r="R15" i="1"/>
  <c r="AA15" i="1"/>
  <c r="AO15" i="1"/>
  <c r="AA18" i="43" s="1"/>
  <c r="AY15" i="1"/>
  <c r="BI15" i="1"/>
  <c r="Q4" i="43" s="1"/>
  <c r="BW10" i="8"/>
  <c r="D12" i="9" s="1"/>
  <c r="E12" i="9" s="1"/>
  <c r="H12" i="9" s="1"/>
  <c r="BG16" i="20"/>
  <c r="D18" i="21" s="1"/>
  <c r="E18" i="21" s="1"/>
  <c r="H18" i="21" s="1"/>
  <c r="J18" i="21" s="1"/>
  <c r="K18" i="21" s="1"/>
  <c r="L18" i="21" s="1"/>
  <c r="AG15" i="1"/>
  <c r="O11" i="43" s="1"/>
  <c r="BA15" i="1"/>
  <c r="AG11" i="43" s="1"/>
  <c r="BR9" i="1"/>
  <c r="D11" i="2" s="1"/>
  <c r="BR14" i="1"/>
  <c r="D16" i="2" s="1"/>
  <c r="E16" i="2" s="1"/>
  <c r="J16" i="2" s="1"/>
  <c r="BW11" i="8"/>
  <c r="D13" i="9" s="1"/>
  <c r="E13" i="9" s="1"/>
  <c r="H13" i="9" s="1"/>
  <c r="U15" i="1"/>
  <c r="AC11" i="43" s="1"/>
  <c r="AK15" i="1"/>
  <c r="AS15" i="1"/>
  <c r="W18" i="43" s="1"/>
  <c r="BR13" i="1"/>
  <c r="D15" i="2" s="1"/>
  <c r="E15" i="2" s="1"/>
  <c r="J15" i="2" s="1"/>
  <c r="J278" i="38"/>
  <c r="R278" i="38"/>
  <c r="Z278" i="38"/>
  <c r="K54" i="39"/>
  <c r="L54" i="39" s="1"/>
  <c r="I55" i="39"/>
  <c r="K55" i="39" s="1"/>
  <c r="L55" i="39" s="1"/>
  <c r="K56" i="39"/>
  <c r="L56" i="39" s="1"/>
  <c r="I58" i="39"/>
  <c r="K58" i="39" s="1"/>
  <c r="L58" i="39" s="1"/>
  <c r="M70" i="12"/>
  <c r="J70" i="12"/>
  <c r="J79" i="12"/>
  <c r="L79" i="12" s="1"/>
  <c r="M79" i="12" s="1"/>
  <c r="K79" i="12"/>
  <c r="J83" i="12"/>
  <c r="L83" i="12" s="1"/>
  <c r="M83" i="12" s="1"/>
  <c r="K83" i="12"/>
  <c r="J87" i="12"/>
  <c r="L87" i="12" s="1"/>
  <c r="M87" i="12" s="1"/>
  <c r="K87" i="12"/>
  <c r="J91" i="12"/>
  <c r="L91" i="12" s="1"/>
  <c r="M91" i="12" s="1"/>
  <c r="K91" i="12"/>
  <c r="J95" i="12"/>
  <c r="L95" i="12" s="1"/>
  <c r="M95" i="12" s="1"/>
  <c r="K95" i="12"/>
  <c r="J99" i="12"/>
  <c r="L99" i="12" s="1"/>
  <c r="M99" i="12" s="1"/>
  <c r="K99" i="12"/>
  <c r="J103" i="12"/>
  <c r="L103" i="12" s="1"/>
  <c r="M103" i="12" s="1"/>
  <c r="K103" i="12"/>
  <c r="M66" i="12"/>
  <c r="J66" i="12"/>
  <c r="I107" i="35"/>
  <c r="Q107" i="35"/>
  <c r="AM107" i="35"/>
  <c r="BH107" i="35"/>
  <c r="D107" i="35"/>
  <c r="W107" i="35"/>
  <c r="AY107" i="35"/>
  <c r="BJ107" i="35"/>
  <c r="BQ10" i="35"/>
  <c r="BY107" i="35"/>
  <c r="BZ16" i="35"/>
  <c r="D18" i="36" s="1"/>
  <c r="BZ21" i="35"/>
  <c r="D23" i="36" s="1"/>
  <c r="BZ23" i="35"/>
  <c r="D25" i="36" s="1"/>
  <c r="BZ24" i="35"/>
  <c r="D26" i="36" s="1"/>
  <c r="BZ26" i="35"/>
  <c r="D28" i="36" s="1"/>
  <c r="BZ37" i="35"/>
  <c r="D39" i="36" s="1"/>
  <c r="BZ50" i="35"/>
  <c r="D52" i="36" s="1"/>
  <c r="BZ51" i="35"/>
  <c r="D53" i="36" s="1"/>
  <c r="BZ56" i="35"/>
  <c r="D58" i="36" s="1"/>
  <c r="E58" i="36" s="1"/>
  <c r="H58" i="36" s="1"/>
  <c r="BZ58" i="35"/>
  <c r="D60" i="36" s="1"/>
  <c r="E60" i="36" s="1"/>
  <c r="H60" i="36" s="1"/>
  <c r="BZ59" i="35"/>
  <c r="D61" i="36" s="1"/>
  <c r="E61" i="36" s="1"/>
  <c r="H61" i="36" s="1"/>
  <c r="BZ65" i="35"/>
  <c r="D67" i="36" s="1"/>
  <c r="E67" i="36" s="1"/>
  <c r="H67" i="36" s="1"/>
  <c r="BZ73" i="35"/>
  <c r="D75" i="36" s="1"/>
  <c r="E75" i="36" s="1"/>
  <c r="H75" i="36" s="1"/>
  <c r="BZ77" i="35"/>
  <c r="D79" i="36" s="1"/>
  <c r="E79" i="36" s="1"/>
  <c r="H79" i="36" s="1"/>
  <c r="BZ81" i="35"/>
  <c r="D83" i="36" s="1"/>
  <c r="E83" i="36" s="1"/>
  <c r="H83" i="36" s="1"/>
  <c r="BZ85" i="35"/>
  <c r="D87" i="36" s="1"/>
  <c r="E87" i="36" s="1"/>
  <c r="H87" i="36" s="1"/>
  <c r="BZ89" i="35"/>
  <c r="D91" i="36" s="1"/>
  <c r="E91" i="36" s="1"/>
  <c r="H91" i="36" s="1"/>
  <c r="BZ93" i="35"/>
  <c r="D95" i="36" s="1"/>
  <c r="E95" i="36" s="1"/>
  <c r="H95" i="36" s="1"/>
  <c r="BZ97" i="35"/>
  <c r="D99" i="36" s="1"/>
  <c r="E99" i="36" s="1"/>
  <c r="H99" i="36" s="1"/>
  <c r="BZ101" i="35"/>
  <c r="D103" i="36" s="1"/>
  <c r="E103" i="36" s="1"/>
  <c r="H103" i="36" s="1"/>
  <c r="BZ105" i="35"/>
  <c r="D107" i="36" s="1"/>
  <c r="E107" i="36" s="1"/>
  <c r="H107" i="36" s="1"/>
  <c r="M15" i="36"/>
  <c r="M16" i="36"/>
  <c r="J21" i="36"/>
  <c r="M25" i="36"/>
  <c r="M26" i="36"/>
  <c r="K28" i="36"/>
  <c r="K29" i="36"/>
  <c r="J31" i="36"/>
  <c r="J39" i="36"/>
  <c r="J47" i="36"/>
  <c r="G104" i="37"/>
  <c r="M105" i="11"/>
  <c r="CD13" i="11"/>
  <c r="D15" i="12" s="1"/>
  <c r="CD17" i="11"/>
  <c r="D19" i="12" s="1"/>
  <c r="CD21" i="11"/>
  <c r="D23" i="12" s="1"/>
  <c r="CD25" i="11"/>
  <c r="D27" i="12" s="1"/>
  <c r="J20" i="12"/>
  <c r="J21" i="12"/>
  <c r="M24" i="12"/>
  <c r="J34" i="12"/>
  <c r="J38" i="12"/>
  <c r="J42" i="12"/>
  <c r="J49" i="12"/>
  <c r="H102" i="13"/>
  <c r="BW21" i="8"/>
  <c r="D23" i="9" s="1"/>
  <c r="E23" i="9" s="1"/>
  <c r="H23" i="9" s="1"/>
  <c r="BW23" i="8"/>
  <c r="D25" i="9" s="1"/>
  <c r="E25" i="9" s="1"/>
  <c r="H25" i="9" s="1"/>
  <c r="AE120" i="49"/>
  <c r="D121" i="50" s="1"/>
  <c r="E121" i="50" s="1"/>
  <c r="H121" i="50" s="1"/>
  <c r="J121" i="50" s="1"/>
  <c r="K121" i="50" s="1"/>
  <c r="AE124" i="49"/>
  <c r="D125" i="50" s="1"/>
  <c r="E125" i="50" s="1"/>
  <c r="H125" i="50" s="1"/>
  <c r="J125" i="50" s="1"/>
  <c r="K125" i="50" s="1"/>
  <c r="AE128" i="49"/>
  <c r="D129" i="50" s="1"/>
  <c r="E129" i="50" s="1"/>
  <c r="H129" i="50" s="1"/>
  <c r="J129" i="50" s="1"/>
  <c r="K129" i="50" s="1"/>
  <c r="AE132" i="49"/>
  <c r="D133" i="50" s="1"/>
  <c r="E133" i="50" s="1"/>
  <c r="H133" i="50" s="1"/>
  <c r="J133" i="50" s="1"/>
  <c r="K133" i="50" s="1"/>
  <c r="AE136" i="49"/>
  <c r="D137" i="50" s="1"/>
  <c r="E137" i="50" s="1"/>
  <c r="H137" i="50" s="1"/>
  <c r="J137" i="50" s="1"/>
  <c r="K137" i="50" s="1"/>
  <c r="AE140" i="49"/>
  <c r="D141" i="50" s="1"/>
  <c r="E141" i="50" s="1"/>
  <c r="H141" i="50" s="1"/>
  <c r="J141" i="50" s="1"/>
  <c r="K141" i="50" s="1"/>
  <c r="AE144" i="49"/>
  <c r="D145" i="50" s="1"/>
  <c r="E145" i="50" s="1"/>
  <c r="H145" i="50" s="1"/>
  <c r="J145" i="50" s="1"/>
  <c r="K145" i="50" s="1"/>
  <c r="AE148" i="49"/>
  <c r="D149" i="50" s="1"/>
  <c r="E149" i="50" s="1"/>
  <c r="H149" i="50" s="1"/>
  <c r="J149" i="50" s="1"/>
  <c r="K149" i="50" s="1"/>
  <c r="AE152" i="49"/>
  <c r="D153" i="50" s="1"/>
  <c r="E153" i="50" s="1"/>
  <c r="H153" i="50" s="1"/>
  <c r="J153" i="50" s="1"/>
  <c r="K153" i="50" s="1"/>
  <c r="AE156" i="49"/>
  <c r="D157" i="50" s="1"/>
  <c r="E157" i="50" s="1"/>
  <c r="H157" i="50" s="1"/>
  <c r="J157" i="50" s="1"/>
  <c r="K157" i="50" s="1"/>
  <c r="AE160" i="49"/>
  <c r="D161" i="50" s="1"/>
  <c r="E161" i="50" s="1"/>
  <c r="H161" i="50" s="1"/>
  <c r="AE164" i="49"/>
  <c r="D165" i="50" s="1"/>
  <c r="E165" i="50" s="1"/>
  <c r="H165" i="50" s="1"/>
  <c r="J165" i="50" s="1"/>
  <c r="K165" i="50" s="1"/>
  <c r="AE168" i="49"/>
  <c r="D169" i="50" s="1"/>
  <c r="E169" i="50" s="1"/>
  <c r="H169" i="50" s="1"/>
  <c r="J169" i="50" s="1"/>
  <c r="K169" i="50" s="1"/>
  <c r="AE172" i="49"/>
  <c r="D173" i="50" s="1"/>
  <c r="E173" i="50" s="1"/>
  <c r="H173" i="50" s="1"/>
  <c r="J173" i="50" s="1"/>
  <c r="K173" i="50" s="1"/>
  <c r="AE176" i="49"/>
  <c r="D177" i="50" s="1"/>
  <c r="E177" i="50" s="1"/>
  <c r="H177" i="50" s="1"/>
  <c r="J177" i="50" s="1"/>
  <c r="K177" i="50" s="1"/>
  <c r="L177" i="50" s="1"/>
  <c r="AE180" i="49"/>
  <c r="D181" i="50" s="1"/>
  <c r="E181" i="50" s="1"/>
  <c r="H181" i="50" s="1"/>
  <c r="J181" i="50" s="1"/>
  <c r="K181" i="50" s="1"/>
  <c r="L181" i="50" s="1"/>
  <c r="AE184" i="49"/>
  <c r="D185" i="50" s="1"/>
  <c r="E185" i="50" s="1"/>
  <c r="H185" i="50" s="1"/>
  <c r="J185" i="50" s="1"/>
  <c r="K185" i="50" s="1"/>
  <c r="L185" i="50" s="1"/>
  <c r="AE188" i="49"/>
  <c r="D189" i="50" s="1"/>
  <c r="E189" i="50" s="1"/>
  <c r="H189" i="50" s="1"/>
  <c r="J189" i="50" s="1"/>
  <c r="K189" i="50" s="1"/>
  <c r="L189" i="50" s="1"/>
  <c r="AE192" i="49"/>
  <c r="D193" i="50" s="1"/>
  <c r="E193" i="50" s="1"/>
  <c r="H193" i="50" s="1"/>
  <c r="J193" i="50" s="1"/>
  <c r="K193" i="50" s="1"/>
  <c r="L193" i="50" s="1"/>
  <c r="AE196" i="49"/>
  <c r="D197" i="50" s="1"/>
  <c r="E197" i="50" s="1"/>
  <c r="H197" i="50" s="1"/>
  <c r="J197" i="50" s="1"/>
  <c r="K197" i="50" s="1"/>
  <c r="L197" i="50" s="1"/>
  <c r="AE200" i="49"/>
  <c r="D201" i="50" s="1"/>
  <c r="E201" i="50" s="1"/>
  <c r="H201" i="50" s="1"/>
  <c r="J201" i="50" s="1"/>
  <c r="K201" i="50" s="1"/>
  <c r="L201" i="50" s="1"/>
  <c r="AE204" i="49"/>
  <c r="D205" i="50" s="1"/>
  <c r="E205" i="50" s="1"/>
  <c r="H205" i="50" s="1"/>
  <c r="J205" i="50" s="1"/>
  <c r="K205" i="50" s="1"/>
  <c r="L205" i="50" s="1"/>
  <c r="AE208" i="49"/>
  <c r="D209" i="50" s="1"/>
  <c r="E209" i="50" s="1"/>
  <c r="H209" i="50" s="1"/>
  <c r="J209" i="50" s="1"/>
  <c r="K209" i="50" s="1"/>
  <c r="L209" i="50" s="1"/>
  <c r="AE212" i="49"/>
  <c r="D213" i="50" s="1"/>
  <c r="E213" i="50" s="1"/>
  <c r="H213" i="50" s="1"/>
  <c r="J213" i="50" s="1"/>
  <c r="K213" i="50" s="1"/>
  <c r="L213" i="50" s="1"/>
  <c r="AE216" i="49"/>
  <c r="D217" i="50" s="1"/>
  <c r="E217" i="50" s="1"/>
  <c r="H217" i="50" s="1"/>
  <c r="J217" i="50" s="1"/>
  <c r="K217" i="50" s="1"/>
  <c r="L217" i="50" s="1"/>
  <c r="AE220" i="49"/>
  <c r="D221" i="50" s="1"/>
  <c r="E221" i="50" s="1"/>
  <c r="H221" i="50" s="1"/>
  <c r="J221" i="50" s="1"/>
  <c r="K221" i="50" s="1"/>
  <c r="L221" i="50" s="1"/>
  <c r="AE224" i="49"/>
  <c r="D225" i="50" s="1"/>
  <c r="E225" i="50" s="1"/>
  <c r="H225" i="50" s="1"/>
  <c r="J225" i="50" s="1"/>
  <c r="K225" i="50" s="1"/>
  <c r="L225" i="50" s="1"/>
  <c r="AE228" i="49"/>
  <c r="D229" i="50" s="1"/>
  <c r="E229" i="50" s="1"/>
  <c r="H229" i="50" s="1"/>
  <c r="J229" i="50" s="1"/>
  <c r="K229" i="50" s="1"/>
  <c r="L229" i="50" s="1"/>
  <c r="AE232" i="49"/>
  <c r="D233" i="50" s="1"/>
  <c r="E233" i="50" s="1"/>
  <c r="H233" i="50" s="1"/>
  <c r="J233" i="50" s="1"/>
  <c r="K233" i="50" s="1"/>
  <c r="L233" i="50" s="1"/>
  <c r="AE236" i="49"/>
  <c r="D237" i="50" s="1"/>
  <c r="E237" i="50" s="1"/>
  <c r="H237" i="50" s="1"/>
  <c r="J237" i="50" s="1"/>
  <c r="K237" i="50" s="1"/>
  <c r="L237" i="50" s="1"/>
  <c r="AE240" i="49"/>
  <c r="D241" i="50" s="1"/>
  <c r="E241" i="50" s="1"/>
  <c r="H241" i="50" s="1"/>
  <c r="J241" i="50" s="1"/>
  <c r="K241" i="50" s="1"/>
  <c r="L241" i="50" s="1"/>
  <c r="AE244" i="49"/>
  <c r="D245" i="50" s="1"/>
  <c r="E245" i="50" s="1"/>
  <c r="H245" i="50" s="1"/>
  <c r="J245" i="50" s="1"/>
  <c r="K245" i="50" s="1"/>
  <c r="L245" i="50" s="1"/>
  <c r="AE248" i="49"/>
  <c r="D249" i="50" s="1"/>
  <c r="E249" i="50" s="1"/>
  <c r="H249" i="50" s="1"/>
  <c r="J249" i="50" s="1"/>
  <c r="K249" i="50" s="1"/>
  <c r="L249" i="50" s="1"/>
  <c r="AE252" i="49"/>
  <c r="D253" i="50" s="1"/>
  <c r="E253" i="50" s="1"/>
  <c r="H253" i="50" s="1"/>
  <c r="J253" i="50" s="1"/>
  <c r="K253" i="50" s="1"/>
  <c r="L253" i="50" s="1"/>
  <c r="AE256" i="49"/>
  <c r="D257" i="50" s="1"/>
  <c r="E257" i="50" s="1"/>
  <c r="H257" i="50" s="1"/>
  <c r="J257" i="50" s="1"/>
  <c r="K257" i="50" s="1"/>
  <c r="L257" i="50" s="1"/>
  <c r="AE260" i="49"/>
  <c r="D261" i="50" s="1"/>
  <c r="E261" i="50" s="1"/>
  <c r="H261" i="50" s="1"/>
  <c r="J261" i="50" s="1"/>
  <c r="K261" i="50" s="1"/>
  <c r="L261" i="50" s="1"/>
  <c r="AE264" i="49"/>
  <c r="D265" i="50" s="1"/>
  <c r="E265" i="50" s="1"/>
  <c r="H265" i="50" s="1"/>
  <c r="J265" i="50" s="1"/>
  <c r="K265" i="50" s="1"/>
  <c r="L265" i="50" s="1"/>
  <c r="AE268" i="49"/>
  <c r="D269" i="50" s="1"/>
  <c r="E269" i="50" s="1"/>
  <c r="H269" i="50" s="1"/>
  <c r="J269" i="50" s="1"/>
  <c r="K269" i="50" s="1"/>
  <c r="L269" i="50" s="1"/>
  <c r="AE272" i="49"/>
  <c r="D273" i="50" s="1"/>
  <c r="E273" i="50" s="1"/>
  <c r="H273" i="50" s="1"/>
  <c r="J273" i="50" s="1"/>
  <c r="K273" i="50" s="1"/>
  <c r="L273" i="50" s="1"/>
  <c r="AE276" i="49"/>
  <c r="D277" i="50" s="1"/>
  <c r="E277" i="50" s="1"/>
  <c r="H277" i="50" s="1"/>
  <c r="J277" i="50" s="1"/>
  <c r="K277" i="50" s="1"/>
  <c r="L277" i="50" s="1"/>
  <c r="K107" i="35"/>
  <c r="S107" i="35"/>
  <c r="AP107" i="35"/>
  <c r="BN107" i="35"/>
  <c r="AG107" i="35"/>
  <c r="BC107" i="35"/>
  <c r="BL107" i="35"/>
  <c r="BZ15" i="35"/>
  <c r="D17" i="36" s="1"/>
  <c r="BZ17" i="35"/>
  <c r="D19" i="36" s="1"/>
  <c r="BZ22" i="35"/>
  <c r="D24" i="36" s="1"/>
  <c r="BZ25" i="35"/>
  <c r="D27" i="36" s="1"/>
  <c r="BZ31" i="35"/>
  <c r="D33" i="36" s="1"/>
  <c r="BZ32" i="35"/>
  <c r="D34" i="36" s="1"/>
  <c r="BZ34" i="35"/>
  <c r="D36" i="36" s="1"/>
  <c r="BZ35" i="35"/>
  <c r="D37" i="36" s="1"/>
  <c r="BZ36" i="35"/>
  <c r="D38" i="36" s="1"/>
  <c r="BZ43" i="35"/>
  <c r="D45" i="36" s="1"/>
  <c r="BZ44" i="35"/>
  <c r="D46" i="36" s="1"/>
  <c r="BZ46" i="35"/>
  <c r="D48" i="36" s="1"/>
  <c r="BZ49" i="35"/>
  <c r="D51" i="36" s="1"/>
  <c r="BZ57" i="35"/>
  <c r="D59" i="36" s="1"/>
  <c r="E59" i="36" s="1"/>
  <c r="H59" i="36" s="1"/>
  <c r="BZ60" i="35"/>
  <c r="D62" i="36" s="1"/>
  <c r="E62" i="36" s="1"/>
  <c r="H62" i="36" s="1"/>
  <c r="BZ71" i="35"/>
  <c r="D73" i="36" s="1"/>
  <c r="E73" i="36" s="1"/>
  <c r="H73" i="36" s="1"/>
  <c r="K21" i="36"/>
  <c r="K31" i="36"/>
  <c r="K39" i="36"/>
  <c r="K47" i="36"/>
  <c r="AV22" i="20"/>
  <c r="J13" i="21"/>
  <c r="K13" i="21" s="1"/>
  <c r="L13" i="21" s="1"/>
  <c r="BG21" i="20"/>
  <c r="D23" i="21" s="1"/>
  <c r="E23" i="21" s="1"/>
  <c r="H23" i="21" s="1"/>
  <c r="J23" i="21" s="1"/>
  <c r="K23" i="21" s="1"/>
  <c r="L23" i="21" s="1"/>
  <c r="I13" i="3"/>
  <c r="BW13" i="8"/>
  <c r="D15" i="9" s="1"/>
  <c r="E15" i="9" s="1"/>
  <c r="H15" i="9" s="1"/>
  <c r="G45" i="8"/>
  <c r="BW24" i="8"/>
  <c r="D26" i="9" s="1"/>
  <c r="E26" i="9" s="1"/>
  <c r="H26" i="9" s="1"/>
  <c r="W45" i="8"/>
  <c r="R18" i="43" s="1"/>
  <c r="BW42" i="8"/>
  <c r="D44" i="9" s="1"/>
  <c r="E44" i="9" s="1"/>
  <c r="H44" i="9" s="1"/>
  <c r="M107" i="35"/>
  <c r="Y107" i="35"/>
  <c r="AR107" i="35"/>
  <c r="BZ10" i="35"/>
  <c r="D12" i="36" s="1"/>
  <c r="AA107" i="35"/>
  <c r="AI107" i="35"/>
  <c r="BF107" i="35"/>
  <c r="BU107" i="35"/>
  <c r="BZ12" i="35"/>
  <c r="D14" i="36" s="1"/>
  <c r="BZ13" i="35"/>
  <c r="D15" i="36" s="1"/>
  <c r="BZ14" i="35"/>
  <c r="D16" i="36" s="1"/>
  <c r="BZ18" i="35"/>
  <c r="D20" i="36" s="1"/>
  <c r="BZ27" i="35"/>
  <c r="D29" i="36" s="1"/>
  <c r="BZ28" i="35"/>
  <c r="D30" i="36" s="1"/>
  <c r="BZ30" i="35"/>
  <c r="D32" i="36" s="1"/>
  <c r="BZ33" i="35"/>
  <c r="D35" i="36" s="1"/>
  <c r="BZ39" i="35"/>
  <c r="D41" i="36" s="1"/>
  <c r="BZ40" i="35"/>
  <c r="D42" i="36" s="1"/>
  <c r="BZ42" i="35"/>
  <c r="D44" i="36" s="1"/>
  <c r="BZ45" i="35"/>
  <c r="D47" i="36" s="1"/>
  <c r="BZ52" i="35"/>
  <c r="D54" i="36" s="1"/>
  <c r="BZ54" i="35"/>
  <c r="D56" i="36" s="1"/>
  <c r="E56" i="36" s="1"/>
  <c r="H56" i="36" s="1"/>
  <c r="BZ55" i="35"/>
  <c r="D57" i="36" s="1"/>
  <c r="E57" i="36" s="1"/>
  <c r="H57" i="36" s="1"/>
  <c r="BZ62" i="35"/>
  <c r="D64" i="36" s="1"/>
  <c r="E64" i="36" s="1"/>
  <c r="H64" i="36" s="1"/>
  <c r="BZ63" i="35"/>
  <c r="D65" i="36" s="1"/>
  <c r="E65" i="36" s="1"/>
  <c r="H65" i="36" s="1"/>
  <c r="BZ67" i="35"/>
  <c r="D69" i="36" s="1"/>
  <c r="E69" i="36" s="1"/>
  <c r="H69" i="36" s="1"/>
  <c r="BZ68" i="35"/>
  <c r="D70" i="36" s="1"/>
  <c r="E70" i="36" s="1"/>
  <c r="H70" i="36" s="1"/>
  <c r="BZ70" i="35"/>
  <c r="D72" i="36" s="1"/>
  <c r="E72" i="36" s="1"/>
  <c r="H72" i="36" s="1"/>
  <c r="BZ75" i="35"/>
  <c r="D77" i="36" s="1"/>
  <c r="E77" i="36" s="1"/>
  <c r="H77" i="36" s="1"/>
  <c r="BZ79" i="35"/>
  <c r="D81" i="36" s="1"/>
  <c r="E81" i="36" s="1"/>
  <c r="H81" i="36" s="1"/>
  <c r="BZ83" i="35"/>
  <c r="D85" i="36" s="1"/>
  <c r="E85" i="36" s="1"/>
  <c r="H85" i="36" s="1"/>
  <c r="BZ87" i="35"/>
  <c r="D89" i="36" s="1"/>
  <c r="E89" i="36" s="1"/>
  <c r="H89" i="36" s="1"/>
  <c r="BZ91" i="35"/>
  <c r="D93" i="36" s="1"/>
  <c r="E93" i="36" s="1"/>
  <c r="H93" i="36" s="1"/>
  <c r="BZ95" i="35"/>
  <c r="D97" i="36" s="1"/>
  <c r="E97" i="36" s="1"/>
  <c r="H97" i="36" s="1"/>
  <c r="BZ99" i="35"/>
  <c r="D101" i="36" s="1"/>
  <c r="E101" i="36" s="1"/>
  <c r="H101" i="36" s="1"/>
  <c r="BZ103" i="35"/>
  <c r="D105" i="36" s="1"/>
  <c r="E105" i="36" s="1"/>
  <c r="H105" i="36" s="1"/>
  <c r="J35" i="36"/>
  <c r="J43" i="36"/>
  <c r="J51" i="36"/>
  <c r="S105" i="11"/>
  <c r="J16" i="12"/>
  <c r="M28" i="12"/>
  <c r="J46" i="12"/>
  <c r="J51" i="12"/>
  <c r="J62" i="12"/>
  <c r="J63" i="12"/>
  <c r="G102" i="13"/>
  <c r="X22" i="20"/>
  <c r="AH22" i="20"/>
  <c r="AP22" i="20"/>
  <c r="AQ10" i="20"/>
  <c r="AQ22" i="20" s="1"/>
  <c r="BF45" i="8"/>
  <c r="O45" i="8"/>
  <c r="BW38" i="8"/>
  <c r="D40" i="9" s="1"/>
  <c r="E40" i="9" s="1"/>
  <c r="H40" i="9" s="1"/>
  <c r="H22" i="20"/>
  <c r="P22" i="20"/>
  <c r="X4" i="43" s="1"/>
  <c r="Z22" i="20"/>
  <c r="AZ22" i="20"/>
  <c r="AB22" i="20"/>
  <c r="AJ22" i="20"/>
  <c r="AX22" i="20"/>
  <c r="BF22" i="20"/>
  <c r="BG13" i="20"/>
  <c r="D15" i="21" s="1"/>
  <c r="E15" i="21" s="1"/>
  <c r="H15" i="21" s="1"/>
  <c r="J15" i="21" s="1"/>
  <c r="K15" i="21" s="1"/>
  <c r="L15" i="21" s="1"/>
  <c r="G19" i="22"/>
  <c r="J15" i="1"/>
  <c r="E45" i="8"/>
  <c r="M45" i="8"/>
  <c r="U45" i="8"/>
  <c r="AY45" i="8"/>
  <c r="BH45" i="8"/>
  <c r="BQ45" i="8"/>
  <c r="BW16" i="8"/>
  <c r="D18" i="9" s="1"/>
  <c r="E18" i="9" s="1"/>
  <c r="H18" i="9" s="1"/>
  <c r="BW19" i="8"/>
  <c r="D21" i="9" s="1"/>
  <c r="E21" i="9" s="1"/>
  <c r="H21" i="9" s="1"/>
  <c r="K45" i="8"/>
  <c r="S45" i="8"/>
  <c r="AA45" i="8"/>
  <c r="BR45" i="8"/>
  <c r="BW26" i="8"/>
  <c r="D28" i="9" s="1"/>
  <c r="E28" i="9" s="1"/>
  <c r="H28" i="9" s="1"/>
  <c r="BW27" i="8"/>
  <c r="D29" i="9" s="1"/>
  <c r="E29" i="9" s="1"/>
  <c r="H29" i="9" s="1"/>
  <c r="BW31" i="8"/>
  <c r="D33" i="9" s="1"/>
  <c r="E33" i="9" s="1"/>
  <c r="H33" i="9" s="1"/>
  <c r="BW34" i="8"/>
  <c r="D36" i="9" s="1"/>
  <c r="E36" i="9" s="1"/>
  <c r="H36" i="9" s="1"/>
  <c r="BW35" i="8"/>
  <c r="D37" i="9" s="1"/>
  <c r="E37" i="9" s="1"/>
  <c r="H37" i="9" s="1"/>
  <c r="BW44" i="8"/>
  <c r="D46" i="9" s="1"/>
  <c r="E46" i="9" s="1"/>
  <c r="H46" i="9" s="1"/>
  <c r="AE61" i="49"/>
  <c r="D62" i="50" s="1"/>
  <c r="E62" i="50" s="1"/>
  <c r="H62" i="50" s="1"/>
  <c r="AE65" i="49"/>
  <c r="D66" i="50" s="1"/>
  <c r="E66" i="50" s="1"/>
  <c r="H66" i="50" s="1"/>
  <c r="AE69" i="49"/>
  <c r="D70" i="50" s="1"/>
  <c r="E70" i="50" s="1"/>
  <c r="H70" i="50" s="1"/>
  <c r="AE73" i="49"/>
  <c r="D74" i="50" s="1"/>
  <c r="E74" i="50" s="1"/>
  <c r="H74" i="50" s="1"/>
  <c r="AE77" i="49"/>
  <c r="D78" i="50" s="1"/>
  <c r="E78" i="50" s="1"/>
  <c r="H78" i="50" s="1"/>
  <c r="L78" i="50" s="1"/>
  <c r="AE81" i="49"/>
  <c r="D82" i="50" s="1"/>
  <c r="E82" i="50" s="1"/>
  <c r="H82" i="50" s="1"/>
  <c r="AE85" i="49"/>
  <c r="D86" i="50" s="1"/>
  <c r="E86" i="50" s="1"/>
  <c r="H86" i="50" s="1"/>
  <c r="J86" i="50" s="1"/>
  <c r="K86" i="50" s="1"/>
  <c r="L86" i="50" s="1"/>
  <c r="AE89" i="49"/>
  <c r="D90" i="50" s="1"/>
  <c r="E90" i="50" s="1"/>
  <c r="H90" i="50" s="1"/>
  <c r="J90" i="50" s="1"/>
  <c r="K90" i="50" s="1"/>
  <c r="L90" i="50" s="1"/>
  <c r="AE93" i="49"/>
  <c r="D94" i="50" s="1"/>
  <c r="E94" i="50" s="1"/>
  <c r="H94" i="50" s="1"/>
  <c r="J94" i="50" s="1"/>
  <c r="K94" i="50" s="1"/>
  <c r="L94" i="50" s="1"/>
  <c r="AE97" i="49"/>
  <c r="D98" i="50" s="1"/>
  <c r="E98" i="50" s="1"/>
  <c r="H98" i="50" s="1"/>
  <c r="J98" i="50" s="1"/>
  <c r="K98" i="50" s="1"/>
  <c r="L98" i="50" s="1"/>
  <c r="AE101" i="49"/>
  <c r="D102" i="50" s="1"/>
  <c r="E102" i="50" s="1"/>
  <c r="H102" i="50" s="1"/>
  <c r="J102" i="50" s="1"/>
  <c r="K102" i="50" s="1"/>
  <c r="L102" i="50" s="1"/>
  <c r="AE105" i="49"/>
  <c r="D106" i="50" s="1"/>
  <c r="E106" i="50" s="1"/>
  <c r="H106" i="50" s="1"/>
  <c r="J106" i="50" s="1"/>
  <c r="K106" i="50" s="1"/>
  <c r="L106" i="50" s="1"/>
  <c r="AE109" i="49"/>
  <c r="D110" i="50" s="1"/>
  <c r="E110" i="50" s="1"/>
  <c r="H110" i="50" s="1"/>
  <c r="J110" i="50" s="1"/>
  <c r="K110" i="50" s="1"/>
  <c r="L110" i="50" s="1"/>
  <c r="AE113" i="49"/>
  <c r="D114" i="50" s="1"/>
  <c r="E114" i="50" s="1"/>
  <c r="H114" i="50" s="1"/>
  <c r="J114" i="50" s="1"/>
  <c r="K114" i="50" s="1"/>
  <c r="AE117" i="49"/>
  <c r="D118" i="50" s="1"/>
  <c r="E118" i="50" s="1"/>
  <c r="H118" i="50" s="1"/>
  <c r="J118" i="50" s="1"/>
  <c r="K118" i="50" s="1"/>
  <c r="AE121" i="49"/>
  <c r="D122" i="50" s="1"/>
  <c r="E122" i="50" s="1"/>
  <c r="H122" i="50" s="1"/>
  <c r="J122" i="50" s="1"/>
  <c r="K122" i="50" s="1"/>
  <c r="AE125" i="49"/>
  <c r="D126" i="50" s="1"/>
  <c r="E126" i="50" s="1"/>
  <c r="H126" i="50" s="1"/>
  <c r="J126" i="50" s="1"/>
  <c r="K126" i="50" s="1"/>
  <c r="AE129" i="49"/>
  <c r="D130" i="50" s="1"/>
  <c r="E130" i="50" s="1"/>
  <c r="H130" i="50" s="1"/>
  <c r="J130" i="50" s="1"/>
  <c r="K130" i="50" s="1"/>
  <c r="AE133" i="49"/>
  <c r="D134" i="50" s="1"/>
  <c r="E134" i="50" s="1"/>
  <c r="H134" i="50" s="1"/>
  <c r="J134" i="50" s="1"/>
  <c r="K134" i="50" s="1"/>
  <c r="AE137" i="49"/>
  <c r="D138" i="50" s="1"/>
  <c r="E138" i="50" s="1"/>
  <c r="H138" i="50" s="1"/>
  <c r="J138" i="50" s="1"/>
  <c r="K138" i="50" s="1"/>
  <c r="AE141" i="49"/>
  <c r="D142" i="50" s="1"/>
  <c r="E142" i="50" s="1"/>
  <c r="H142" i="50" s="1"/>
  <c r="J142" i="50" s="1"/>
  <c r="K142" i="50" s="1"/>
  <c r="AE145" i="49"/>
  <c r="D146" i="50" s="1"/>
  <c r="E146" i="50" s="1"/>
  <c r="H146" i="50" s="1"/>
  <c r="J146" i="50" s="1"/>
  <c r="K146" i="50" s="1"/>
  <c r="AE149" i="49"/>
  <c r="D150" i="50" s="1"/>
  <c r="E150" i="50" s="1"/>
  <c r="H150" i="50" s="1"/>
  <c r="J150" i="50" s="1"/>
  <c r="K150" i="50" s="1"/>
  <c r="AE153" i="49"/>
  <c r="D154" i="50" s="1"/>
  <c r="E154" i="50" s="1"/>
  <c r="H154" i="50" s="1"/>
  <c r="J154" i="50" s="1"/>
  <c r="K154" i="50" s="1"/>
  <c r="AE157" i="49"/>
  <c r="D158" i="50" s="1"/>
  <c r="E158" i="50" s="1"/>
  <c r="H158" i="50" s="1"/>
  <c r="J158" i="50" s="1"/>
  <c r="K158" i="50" s="1"/>
  <c r="AE161" i="49"/>
  <c r="D162" i="50" s="1"/>
  <c r="E162" i="50" s="1"/>
  <c r="H162" i="50" s="1"/>
  <c r="J162" i="50" s="1"/>
  <c r="K162" i="50" s="1"/>
  <c r="AE165" i="49"/>
  <c r="D166" i="50" s="1"/>
  <c r="E166" i="50" s="1"/>
  <c r="H166" i="50" s="1"/>
  <c r="J166" i="50" s="1"/>
  <c r="K166" i="50" s="1"/>
  <c r="AE169" i="49"/>
  <c r="D170" i="50" s="1"/>
  <c r="E170" i="50" s="1"/>
  <c r="H170" i="50" s="1"/>
  <c r="J170" i="50" s="1"/>
  <c r="K170" i="50" s="1"/>
  <c r="AE173" i="49"/>
  <c r="D174" i="50" s="1"/>
  <c r="E174" i="50" s="1"/>
  <c r="H174" i="50" s="1"/>
  <c r="J174" i="50" s="1"/>
  <c r="K174" i="50" s="1"/>
  <c r="AE177" i="49"/>
  <c r="D178" i="50" s="1"/>
  <c r="E178" i="50" s="1"/>
  <c r="H178" i="50" s="1"/>
  <c r="J178" i="50" s="1"/>
  <c r="K178" i="50" s="1"/>
  <c r="L178" i="50" s="1"/>
  <c r="AE181" i="49"/>
  <c r="D182" i="50" s="1"/>
  <c r="E182" i="50" s="1"/>
  <c r="H182" i="50" s="1"/>
  <c r="J182" i="50" s="1"/>
  <c r="K182" i="50" s="1"/>
  <c r="L182" i="50" s="1"/>
  <c r="AE185" i="49"/>
  <c r="D186" i="50" s="1"/>
  <c r="E186" i="50" s="1"/>
  <c r="H186" i="50" s="1"/>
  <c r="J186" i="50" s="1"/>
  <c r="K186" i="50" s="1"/>
  <c r="L186" i="50" s="1"/>
  <c r="AE189" i="49"/>
  <c r="D190" i="50" s="1"/>
  <c r="E190" i="50" s="1"/>
  <c r="H190" i="50" s="1"/>
  <c r="J190" i="50" s="1"/>
  <c r="K190" i="50" s="1"/>
  <c r="L190" i="50" s="1"/>
  <c r="AE193" i="49"/>
  <c r="D194" i="50" s="1"/>
  <c r="E194" i="50" s="1"/>
  <c r="H194" i="50" s="1"/>
  <c r="J194" i="50" s="1"/>
  <c r="K194" i="50" s="1"/>
  <c r="L194" i="50" s="1"/>
  <c r="AE197" i="49"/>
  <c r="D198" i="50" s="1"/>
  <c r="E198" i="50" s="1"/>
  <c r="H198" i="50" s="1"/>
  <c r="J198" i="50" s="1"/>
  <c r="K198" i="50" s="1"/>
  <c r="L198" i="50" s="1"/>
  <c r="AE201" i="49"/>
  <c r="D202" i="50" s="1"/>
  <c r="E202" i="50" s="1"/>
  <c r="H202" i="50" s="1"/>
  <c r="J202" i="50" s="1"/>
  <c r="K202" i="50" s="1"/>
  <c r="L202" i="50" s="1"/>
  <c r="AE205" i="49"/>
  <c r="D206" i="50" s="1"/>
  <c r="E206" i="50" s="1"/>
  <c r="H206" i="50" s="1"/>
  <c r="J206" i="50" s="1"/>
  <c r="K206" i="50" s="1"/>
  <c r="L206" i="50" s="1"/>
  <c r="AE209" i="49"/>
  <c r="D210" i="50" s="1"/>
  <c r="E210" i="50" s="1"/>
  <c r="H210" i="50" s="1"/>
  <c r="J210" i="50" s="1"/>
  <c r="K210" i="50" s="1"/>
  <c r="L210" i="50" s="1"/>
  <c r="AE213" i="49"/>
  <c r="D214" i="50" s="1"/>
  <c r="E214" i="50" s="1"/>
  <c r="H214" i="50" s="1"/>
  <c r="J214" i="50" s="1"/>
  <c r="K214" i="50" s="1"/>
  <c r="L214" i="50" s="1"/>
  <c r="AE217" i="49"/>
  <c r="D218" i="50" s="1"/>
  <c r="E218" i="50" s="1"/>
  <c r="H218" i="50" s="1"/>
  <c r="AE221" i="49"/>
  <c r="D222" i="50" s="1"/>
  <c r="E222" i="50" s="1"/>
  <c r="H222" i="50" s="1"/>
  <c r="J222" i="50" s="1"/>
  <c r="K222" i="50" s="1"/>
  <c r="L222" i="50" s="1"/>
  <c r="AE225" i="49"/>
  <c r="D226" i="50" s="1"/>
  <c r="E226" i="50" s="1"/>
  <c r="H226" i="50" s="1"/>
  <c r="J226" i="50" s="1"/>
  <c r="K226" i="50" s="1"/>
  <c r="L226" i="50" s="1"/>
  <c r="AE229" i="49"/>
  <c r="D230" i="50" s="1"/>
  <c r="E230" i="50" s="1"/>
  <c r="H230" i="50" s="1"/>
  <c r="J230" i="50" s="1"/>
  <c r="K230" i="50" s="1"/>
  <c r="L230" i="50" s="1"/>
  <c r="AE233" i="49"/>
  <c r="D234" i="50" s="1"/>
  <c r="E234" i="50" s="1"/>
  <c r="H234" i="50" s="1"/>
  <c r="J234" i="50" s="1"/>
  <c r="K234" i="50" s="1"/>
  <c r="L234" i="50" s="1"/>
  <c r="AE237" i="49"/>
  <c r="D238" i="50" s="1"/>
  <c r="E238" i="50" s="1"/>
  <c r="H238" i="50" s="1"/>
  <c r="J238" i="50" s="1"/>
  <c r="K238" i="50" s="1"/>
  <c r="L238" i="50" s="1"/>
  <c r="J22" i="20"/>
  <c r="R22" i="20"/>
  <c r="D11" i="43" s="1"/>
  <c r="AD22" i="20"/>
  <c r="BB22" i="20"/>
  <c r="AS22" i="20"/>
  <c r="BG12" i="20"/>
  <c r="D14" i="21" s="1"/>
  <c r="E14" i="21" s="1"/>
  <c r="H14" i="21" s="1"/>
  <c r="J14" i="21" s="1"/>
  <c r="K14" i="21" s="1"/>
  <c r="L14" i="21" s="1"/>
  <c r="BG15" i="20"/>
  <c r="D17" i="21" s="1"/>
  <c r="E17" i="21" s="1"/>
  <c r="H17" i="21" s="1"/>
  <c r="J17" i="21" s="1"/>
  <c r="K17" i="21" s="1"/>
  <c r="L17" i="21" s="1"/>
  <c r="BG18" i="20"/>
  <c r="D20" i="21" s="1"/>
  <c r="E20" i="21" s="1"/>
  <c r="H20" i="21" s="1"/>
  <c r="J20" i="21" s="1"/>
  <c r="K20" i="21" s="1"/>
  <c r="L20" i="21" s="1"/>
  <c r="G24" i="21"/>
  <c r="C15" i="1"/>
  <c r="L15" i="1"/>
  <c r="BC15" i="1"/>
  <c r="BO15" i="1"/>
  <c r="E15" i="1"/>
  <c r="Y15" i="1"/>
  <c r="AW15" i="1"/>
  <c r="BE15" i="1"/>
  <c r="BQ15" i="1"/>
  <c r="AD45" i="8"/>
  <c r="Y45" i="8"/>
  <c r="AQ45" i="8"/>
  <c r="BB45" i="8"/>
  <c r="BJ45" i="8"/>
  <c r="BW14" i="8"/>
  <c r="D16" i="9" s="1"/>
  <c r="E16" i="9" s="1"/>
  <c r="H16" i="9" s="1"/>
  <c r="BW17" i="8"/>
  <c r="D19" i="9" s="1"/>
  <c r="E19" i="9" s="1"/>
  <c r="H19" i="9" s="1"/>
  <c r="BW22" i="8"/>
  <c r="D24" i="9" s="1"/>
  <c r="E24" i="9" s="1"/>
  <c r="H24" i="9" s="1"/>
  <c r="BN45" i="8"/>
  <c r="BW25" i="8"/>
  <c r="D27" i="9" s="1"/>
  <c r="E27" i="9" s="1"/>
  <c r="H27" i="9" s="1"/>
  <c r="BW29" i="8"/>
  <c r="D31" i="9" s="1"/>
  <c r="E31" i="9" s="1"/>
  <c r="H31" i="9" s="1"/>
  <c r="BW32" i="8"/>
  <c r="D34" i="9" s="1"/>
  <c r="E34" i="9" s="1"/>
  <c r="H34" i="9" s="1"/>
  <c r="BW36" i="8"/>
  <c r="D38" i="9" s="1"/>
  <c r="E38" i="9" s="1"/>
  <c r="H38" i="9" s="1"/>
  <c r="BW37" i="8"/>
  <c r="D39" i="9" s="1"/>
  <c r="E39" i="9" s="1"/>
  <c r="H39" i="9" s="1"/>
  <c r="BW40" i="8"/>
  <c r="D42" i="9" s="1"/>
  <c r="E42" i="9" s="1"/>
  <c r="H42" i="9" s="1"/>
  <c r="BW41" i="8"/>
  <c r="D43" i="9" s="1"/>
  <c r="E43" i="9" s="1"/>
  <c r="H43" i="9" s="1"/>
  <c r="D22" i="20"/>
  <c r="K9" i="20"/>
  <c r="L9" i="20" s="1"/>
  <c r="L22" i="20" s="1"/>
  <c r="T22" i="20"/>
  <c r="AJ4" i="43" s="1"/>
  <c r="AF22" i="20"/>
  <c r="BD22" i="20"/>
  <c r="AN22" i="20"/>
  <c r="F22" i="20"/>
  <c r="N22" i="20"/>
  <c r="V22" i="20"/>
  <c r="AL22" i="20"/>
  <c r="AF4" i="43" s="1"/>
  <c r="BG14" i="20"/>
  <c r="D16" i="21" s="1"/>
  <c r="E16" i="21" s="1"/>
  <c r="H16" i="21" s="1"/>
  <c r="J16" i="21" s="1"/>
  <c r="K16" i="21" s="1"/>
  <c r="L16" i="21" s="1"/>
  <c r="BG17" i="20"/>
  <c r="D19" i="21" s="1"/>
  <c r="E19" i="21" s="1"/>
  <c r="H19" i="21" s="1"/>
  <c r="J19" i="21" s="1"/>
  <c r="K19" i="21" s="1"/>
  <c r="L19" i="21" s="1"/>
  <c r="BG19" i="20"/>
  <c r="D21" i="21" s="1"/>
  <c r="E21" i="21" s="1"/>
  <c r="H21" i="21" s="1"/>
  <c r="J21" i="21" s="1"/>
  <c r="K21" i="21" s="1"/>
  <c r="L21" i="21" s="1"/>
  <c r="BG20" i="20"/>
  <c r="D22" i="21" s="1"/>
  <c r="E22" i="21" s="1"/>
  <c r="H22" i="21" s="1"/>
  <c r="J22" i="21" s="1"/>
  <c r="K22" i="21" s="1"/>
  <c r="L22" i="21" s="1"/>
  <c r="N15" i="1"/>
  <c r="AM15" i="1"/>
  <c r="S15" i="1"/>
  <c r="AQ15" i="1"/>
  <c r="BR10" i="1"/>
  <c r="D12" i="2" s="1"/>
  <c r="E12" i="2" s="1"/>
  <c r="J12" i="2" s="1"/>
  <c r="G13" i="3"/>
  <c r="I45" i="8"/>
  <c r="Q45" i="8"/>
  <c r="AH45" i="8"/>
  <c r="AL45" i="8"/>
  <c r="BW12" i="8"/>
  <c r="D14" i="9" s="1"/>
  <c r="E14" i="9" s="1"/>
  <c r="H14" i="9" s="1"/>
  <c r="AO45" i="8"/>
  <c r="BW15" i="8"/>
  <c r="D17" i="9" s="1"/>
  <c r="E17" i="9" s="1"/>
  <c r="H17" i="9" s="1"/>
  <c r="BW20" i="8"/>
  <c r="D22" i="9" s="1"/>
  <c r="E22" i="9" s="1"/>
  <c r="H22" i="9" s="1"/>
  <c r="BW28" i="8"/>
  <c r="D30" i="9" s="1"/>
  <c r="E30" i="9" s="1"/>
  <c r="H30" i="9" s="1"/>
  <c r="BW30" i="8"/>
  <c r="D32" i="9" s="1"/>
  <c r="E32" i="9" s="1"/>
  <c r="H32" i="9" s="1"/>
  <c r="BW43" i="8"/>
  <c r="D45" i="9" s="1"/>
  <c r="E45" i="9" s="1"/>
  <c r="H45" i="9" s="1"/>
  <c r="I47" i="9"/>
  <c r="G42" i="10"/>
  <c r="F277" i="49"/>
  <c r="N277" i="49"/>
  <c r="V277" i="49"/>
  <c r="AE11" i="49"/>
  <c r="D12" i="50" s="1"/>
  <c r="E12" i="50" s="1"/>
  <c r="H12" i="50" s="1"/>
  <c r="AE15" i="49"/>
  <c r="D16" i="50" s="1"/>
  <c r="E16" i="50" s="1"/>
  <c r="H16" i="50" s="1"/>
  <c r="I16" i="50" s="1"/>
  <c r="K16" i="50" s="1"/>
  <c r="L16" i="50" s="1"/>
  <c r="AE16" i="49"/>
  <c r="D17" i="50" s="1"/>
  <c r="E17" i="50" s="1"/>
  <c r="H17" i="50" s="1"/>
  <c r="I17" i="50" s="1"/>
  <c r="K17" i="50" s="1"/>
  <c r="L17" i="50" s="1"/>
  <c r="AE241" i="49"/>
  <c r="D242" i="50" s="1"/>
  <c r="E242" i="50" s="1"/>
  <c r="H242" i="50" s="1"/>
  <c r="J242" i="50" s="1"/>
  <c r="K242" i="50" s="1"/>
  <c r="L242" i="50" s="1"/>
  <c r="AE245" i="49"/>
  <c r="D246" i="50" s="1"/>
  <c r="E246" i="50" s="1"/>
  <c r="H246" i="50" s="1"/>
  <c r="J246" i="50" s="1"/>
  <c r="K246" i="50" s="1"/>
  <c r="L246" i="50" s="1"/>
  <c r="AE10" i="49"/>
  <c r="D11" i="50" s="1"/>
  <c r="E11" i="50" s="1"/>
  <c r="H11" i="50" s="1"/>
  <c r="AE14" i="49"/>
  <c r="D15" i="50" s="1"/>
  <c r="E15" i="50" s="1"/>
  <c r="H15" i="50" s="1"/>
  <c r="I15" i="50" s="1"/>
  <c r="K15" i="50" s="1"/>
  <c r="L15" i="50" s="1"/>
  <c r="AE26" i="49"/>
  <c r="D27" i="50" s="1"/>
  <c r="E27" i="50" s="1"/>
  <c r="H27" i="50" s="1"/>
  <c r="AE30" i="49"/>
  <c r="D31" i="50" s="1"/>
  <c r="E31" i="50" s="1"/>
  <c r="H31" i="50" s="1"/>
  <c r="AE42" i="49"/>
  <c r="D43" i="50" s="1"/>
  <c r="E43" i="50" s="1"/>
  <c r="H43" i="50" s="1"/>
  <c r="AE46" i="49"/>
  <c r="D47" i="50" s="1"/>
  <c r="E47" i="50" s="1"/>
  <c r="H47" i="50" s="1"/>
  <c r="I47" i="50" s="1"/>
  <c r="K47" i="50" s="1"/>
  <c r="L47" i="50" s="1"/>
  <c r="AE58" i="49"/>
  <c r="D59" i="50" s="1"/>
  <c r="E59" i="50" s="1"/>
  <c r="H59" i="50" s="1"/>
  <c r="AE62" i="49"/>
  <c r="D63" i="50" s="1"/>
  <c r="E63" i="50" s="1"/>
  <c r="H63" i="50" s="1"/>
  <c r="AE66" i="49"/>
  <c r="D67" i="50" s="1"/>
  <c r="E67" i="50" s="1"/>
  <c r="H67" i="50" s="1"/>
  <c r="AE70" i="49"/>
  <c r="D71" i="50" s="1"/>
  <c r="E71" i="50" s="1"/>
  <c r="H71" i="50" s="1"/>
  <c r="AE74" i="49"/>
  <c r="D75" i="50" s="1"/>
  <c r="E75" i="50" s="1"/>
  <c r="H75" i="50" s="1"/>
  <c r="AE78" i="49"/>
  <c r="D79" i="50" s="1"/>
  <c r="E79" i="50" s="1"/>
  <c r="H79" i="50" s="1"/>
  <c r="J79" i="50" s="1"/>
  <c r="K79" i="50" s="1"/>
  <c r="L79" i="50" s="1"/>
  <c r="AE82" i="49"/>
  <c r="D83" i="50" s="1"/>
  <c r="E83" i="50" s="1"/>
  <c r="H83" i="50" s="1"/>
  <c r="J83" i="50" s="1"/>
  <c r="K83" i="50" s="1"/>
  <c r="L83" i="50" s="1"/>
  <c r="AE86" i="49"/>
  <c r="D87" i="50" s="1"/>
  <c r="E87" i="50" s="1"/>
  <c r="H87" i="50" s="1"/>
  <c r="J87" i="50" s="1"/>
  <c r="K87" i="50" s="1"/>
  <c r="L87" i="50" s="1"/>
  <c r="AE90" i="49"/>
  <c r="D91" i="50" s="1"/>
  <c r="E91" i="50" s="1"/>
  <c r="H91" i="50" s="1"/>
  <c r="J91" i="50" s="1"/>
  <c r="K91" i="50" s="1"/>
  <c r="L91" i="50" s="1"/>
  <c r="AE94" i="49"/>
  <c r="D95" i="50" s="1"/>
  <c r="E95" i="50" s="1"/>
  <c r="H95" i="50" s="1"/>
  <c r="J95" i="50" s="1"/>
  <c r="K95" i="50" s="1"/>
  <c r="L95" i="50" s="1"/>
  <c r="AE98" i="49"/>
  <c r="D99" i="50" s="1"/>
  <c r="E99" i="50" s="1"/>
  <c r="H99" i="50" s="1"/>
  <c r="J99" i="50" s="1"/>
  <c r="K99" i="50" s="1"/>
  <c r="L99" i="50" s="1"/>
  <c r="AE102" i="49"/>
  <c r="D103" i="50" s="1"/>
  <c r="E103" i="50" s="1"/>
  <c r="H103" i="50" s="1"/>
  <c r="J103" i="50" s="1"/>
  <c r="K103" i="50" s="1"/>
  <c r="L103" i="50" s="1"/>
  <c r="AE106" i="49"/>
  <c r="D107" i="50" s="1"/>
  <c r="E107" i="50" s="1"/>
  <c r="H107" i="50" s="1"/>
  <c r="J107" i="50" s="1"/>
  <c r="K107" i="50" s="1"/>
  <c r="L107" i="50" s="1"/>
  <c r="AE110" i="49"/>
  <c r="D111" i="50" s="1"/>
  <c r="E111" i="50" s="1"/>
  <c r="H111" i="50" s="1"/>
  <c r="J111" i="50" s="1"/>
  <c r="K111" i="50" s="1"/>
  <c r="AE114" i="49"/>
  <c r="D115" i="50" s="1"/>
  <c r="E115" i="50" s="1"/>
  <c r="H115" i="50" s="1"/>
  <c r="J115" i="50" s="1"/>
  <c r="K115" i="50" s="1"/>
  <c r="AE118" i="49"/>
  <c r="D119" i="50" s="1"/>
  <c r="E119" i="50" s="1"/>
  <c r="H119" i="50" s="1"/>
  <c r="J119" i="50" s="1"/>
  <c r="K119" i="50" s="1"/>
  <c r="AE122" i="49"/>
  <c r="D123" i="50" s="1"/>
  <c r="E123" i="50" s="1"/>
  <c r="H123" i="50" s="1"/>
  <c r="J123" i="50" s="1"/>
  <c r="K123" i="50" s="1"/>
  <c r="AE126" i="49"/>
  <c r="D127" i="50" s="1"/>
  <c r="E127" i="50" s="1"/>
  <c r="H127" i="50" s="1"/>
  <c r="J127" i="50" s="1"/>
  <c r="K127" i="50" s="1"/>
  <c r="AE130" i="49"/>
  <c r="D131" i="50" s="1"/>
  <c r="E131" i="50" s="1"/>
  <c r="H131" i="50" s="1"/>
  <c r="J131" i="50" s="1"/>
  <c r="K131" i="50" s="1"/>
  <c r="AE134" i="49"/>
  <c r="D135" i="50" s="1"/>
  <c r="E135" i="50" s="1"/>
  <c r="H135" i="50" s="1"/>
  <c r="J135" i="50" s="1"/>
  <c r="K135" i="50" s="1"/>
  <c r="AE138" i="49"/>
  <c r="D139" i="50" s="1"/>
  <c r="E139" i="50" s="1"/>
  <c r="H139" i="50" s="1"/>
  <c r="J139" i="50" s="1"/>
  <c r="K139" i="50" s="1"/>
  <c r="AE142" i="49"/>
  <c r="D143" i="50" s="1"/>
  <c r="E143" i="50" s="1"/>
  <c r="H143" i="50" s="1"/>
  <c r="J143" i="50" s="1"/>
  <c r="K143" i="50" s="1"/>
  <c r="AE146" i="49"/>
  <c r="D147" i="50" s="1"/>
  <c r="E147" i="50" s="1"/>
  <c r="H147" i="50" s="1"/>
  <c r="J147" i="50" s="1"/>
  <c r="K147" i="50" s="1"/>
  <c r="AE150" i="49"/>
  <c r="D151" i="50" s="1"/>
  <c r="E151" i="50" s="1"/>
  <c r="H151" i="50" s="1"/>
  <c r="J151" i="50" s="1"/>
  <c r="K151" i="50" s="1"/>
  <c r="AE154" i="49"/>
  <c r="D155" i="50" s="1"/>
  <c r="E155" i="50" s="1"/>
  <c r="H155" i="50" s="1"/>
  <c r="J155" i="50" s="1"/>
  <c r="K155" i="50" s="1"/>
  <c r="AE158" i="49"/>
  <c r="D159" i="50" s="1"/>
  <c r="E159" i="50" s="1"/>
  <c r="H159" i="50" s="1"/>
  <c r="J159" i="50" s="1"/>
  <c r="K159" i="50" s="1"/>
  <c r="AE162" i="49"/>
  <c r="D163" i="50" s="1"/>
  <c r="E163" i="50" s="1"/>
  <c r="H163" i="50" s="1"/>
  <c r="J163" i="50" s="1"/>
  <c r="K163" i="50" s="1"/>
  <c r="AE166" i="49"/>
  <c r="D167" i="50" s="1"/>
  <c r="E167" i="50" s="1"/>
  <c r="H167" i="50" s="1"/>
  <c r="J167" i="50" s="1"/>
  <c r="K167" i="50" s="1"/>
  <c r="AE170" i="49"/>
  <c r="D171" i="50" s="1"/>
  <c r="E171" i="50" s="1"/>
  <c r="H171" i="50" s="1"/>
  <c r="J171" i="50" s="1"/>
  <c r="K171" i="50" s="1"/>
  <c r="AE174" i="49"/>
  <c r="D175" i="50" s="1"/>
  <c r="E175" i="50" s="1"/>
  <c r="H175" i="50" s="1"/>
  <c r="J175" i="50" s="1"/>
  <c r="K175" i="50" s="1"/>
  <c r="L175" i="50" s="1"/>
  <c r="AE178" i="49"/>
  <c r="D179" i="50" s="1"/>
  <c r="E179" i="50" s="1"/>
  <c r="H179" i="50" s="1"/>
  <c r="L179" i="50" s="1"/>
  <c r="AE182" i="49"/>
  <c r="D183" i="50" s="1"/>
  <c r="E183" i="50" s="1"/>
  <c r="H183" i="50" s="1"/>
  <c r="J183" i="50" s="1"/>
  <c r="K183" i="50" s="1"/>
  <c r="L183" i="50" s="1"/>
  <c r="AE186" i="49"/>
  <c r="D187" i="50" s="1"/>
  <c r="E187" i="50" s="1"/>
  <c r="H187" i="50" s="1"/>
  <c r="J187" i="50" s="1"/>
  <c r="K187" i="50" s="1"/>
  <c r="L187" i="50" s="1"/>
  <c r="AE190" i="49"/>
  <c r="D191" i="50" s="1"/>
  <c r="E191" i="50" s="1"/>
  <c r="H191" i="50" s="1"/>
  <c r="J191" i="50" s="1"/>
  <c r="K191" i="50" s="1"/>
  <c r="L191" i="50" s="1"/>
  <c r="AE194" i="49"/>
  <c r="D195" i="50" s="1"/>
  <c r="E195" i="50" s="1"/>
  <c r="H195" i="50" s="1"/>
  <c r="J195" i="50" s="1"/>
  <c r="K195" i="50" s="1"/>
  <c r="L195" i="50" s="1"/>
  <c r="AE198" i="49"/>
  <c r="D199" i="50" s="1"/>
  <c r="E199" i="50" s="1"/>
  <c r="H199" i="50" s="1"/>
  <c r="J199" i="50" s="1"/>
  <c r="K199" i="50" s="1"/>
  <c r="L199" i="50" s="1"/>
  <c r="AE202" i="49"/>
  <c r="D203" i="50" s="1"/>
  <c r="E203" i="50" s="1"/>
  <c r="H203" i="50" s="1"/>
  <c r="J203" i="50" s="1"/>
  <c r="K203" i="50" s="1"/>
  <c r="L203" i="50" s="1"/>
  <c r="AE206" i="49"/>
  <c r="D207" i="50" s="1"/>
  <c r="E207" i="50" s="1"/>
  <c r="H207" i="50" s="1"/>
  <c r="J207" i="50" s="1"/>
  <c r="K207" i="50" s="1"/>
  <c r="L207" i="50" s="1"/>
  <c r="AE210" i="49"/>
  <c r="D211" i="50" s="1"/>
  <c r="E211" i="50" s="1"/>
  <c r="H211" i="50" s="1"/>
  <c r="J211" i="50" s="1"/>
  <c r="K211" i="50" s="1"/>
  <c r="L211" i="50" s="1"/>
  <c r="AE214" i="49"/>
  <c r="D215" i="50" s="1"/>
  <c r="E215" i="50" s="1"/>
  <c r="H215" i="50" s="1"/>
  <c r="J215" i="50" s="1"/>
  <c r="K215" i="50" s="1"/>
  <c r="L215" i="50" s="1"/>
  <c r="AE218" i="49"/>
  <c r="D219" i="50" s="1"/>
  <c r="E219" i="50" s="1"/>
  <c r="H219" i="50" s="1"/>
  <c r="J219" i="50" s="1"/>
  <c r="K219" i="50" s="1"/>
  <c r="L219" i="50" s="1"/>
  <c r="AE222" i="49"/>
  <c r="D223" i="50" s="1"/>
  <c r="E223" i="50" s="1"/>
  <c r="H223" i="50" s="1"/>
  <c r="J223" i="50" s="1"/>
  <c r="K223" i="50" s="1"/>
  <c r="L223" i="50" s="1"/>
  <c r="AE226" i="49"/>
  <c r="D227" i="50" s="1"/>
  <c r="E227" i="50" s="1"/>
  <c r="H227" i="50" s="1"/>
  <c r="J227" i="50" s="1"/>
  <c r="K227" i="50" s="1"/>
  <c r="L227" i="50" s="1"/>
  <c r="AE230" i="49"/>
  <c r="D231" i="50" s="1"/>
  <c r="E231" i="50" s="1"/>
  <c r="H231" i="50" s="1"/>
  <c r="J231" i="50" s="1"/>
  <c r="K231" i="50" s="1"/>
  <c r="L231" i="50" s="1"/>
  <c r="AE234" i="49"/>
  <c r="D235" i="50" s="1"/>
  <c r="E235" i="50" s="1"/>
  <c r="H235" i="50" s="1"/>
  <c r="J235" i="50" s="1"/>
  <c r="K235" i="50" s="1"/>
  <c r="L235" i="50" s="1"/>
  <c r="AE238" i="49"/>
  <c r="D239" i="50" s="1"/>
  <c r="E239" i="50" s="1"/>
  <c r="H239" i="50" s="1"/>
  <c r="J239" i="50" s="1"/>
  <c r="K239" i="50" s="1"/>
  <c r="L239" i="50" s="1"/>
  <c r="AE242" i="49"/>
  <c r="D243" i="50" s="1"/>
  <c r="E243" i="50" s="1"/>
  <c r="H243" i="50" s="1"/>
  <c r="J243" i="50" s="1"/>
  <c r="K243" i="50" s="1"/>
  <c r="L243" i="50" s="1"/>
  <c r="AE246" i="49"/>
  <c r="D247" i="50" s="1"/>
  <c r="E247" i="50" s="1"/>
  <c r="H247" i="50" s="1"/>
  <c r="J247" i="50" s="1"/>
  <c r="K247" i="50" s="1"/>
  <c r="L247" i="50" s="1"/>
  <c r="AE250" i="49"/>
  <c r="D251" i="50" s="1"/>
  <c r="E251" i="50" s="1"/>
  <c r="H251" i="50" s="1"/>
  <c r="J251" i="50" s="1"/>
  <c r="K251" i="50" s="1"/>
  <c r="L251" i="50" s="1"/>
  <c r="AE254" i="49"/>
  <c r="D255" i="50" s="1"/>
  <c r="E255" i="50" s="1"/>
  <c r="H255" i="50" s="1"/>
  <c r="J255" i="50" s="1"/>
  <c r="K255" i="50" s="1"/>
  <c r="L255" i="50" s="1"/>
  <c r="AC12" i="38"/>
  <c r="D13" i="39" s="1"/>
  <c r="E13" i="39" s="1"/>
  <c r="H13" i="39" s="1"/>
  <c r="J13" i="39" s="1"/>
  <c r="AC16" i="38"/>
  <c r="D17" i="39" s="1"/>
  <c r="AC20" i="38"/>
  <c r="D21" i="39" s="1"/>
  <c r="E21" i="39" s="1"/>
  <c r="H21" i="39" s="1"/>
  <c r="AC24" i="38"/>
  <c r="D25" i="39" s="1"/>
  <c r="E25" i="39" s="1"/>
  <c r="H25" i="39" s="1"/>
  <c r="AC32" i="38"/>
  <c r="D33" i="39" s="1"/>
  <c r="AC36" i="38"/>
  <c r="D37" i="39" s="1"/>
  <c r="E37" i="39" s="1"/>
  <c r="H37" i="39" s="1"/>
  <c r="AC40" i="38"/>
  <c r="D41" i="39" s="1"/>
  <c r="E41" i="39" s="1"/>
  <c r="H41" i="39" s="1"/>
  <c r="AC44" i="38"/>
  <c r="D45" i="39" s="1"/>
  <c r="E45" i="39" s="1"/>
  <c r="H45" i="39" s="1"/>
  <c r="AC48" i="38"/>
  <c r="D49" i="39" s="1"/>
  <c r="E49" i="39" s="1"/>
  <c r="H49" i="39" s="1"/>
  <c r="AC52" i="38"/>
  <c r="D53" i="39" s="1"/>
  <c r="E53" i="39" s="1"/>
  <c r="H53" i="39" s="1"/>
  <c r="AC55" i="38"/>
  <c r="D56" i="39" s="1"/>
  <c r="AC56" i="38"/>
  <c r="D57" i="39" s="1"/>
  <c r="AC59" i="38"/>
  <c r="D60" i="39" s="1"/>
  <c r="E60" i="39" s="1"/>
  <c r="H60" i="39" s="1"/>
  <c r="I60" i="39" s="1"/>
  <c r="K60" i="39" s="1"/>
  <c r="L60" i="39" s="1"/>
  <c r="AC60" i="38"/>
  <c r="D61" i="39" s="1"/>
  <c r="E61" i="39" s="1"/>
  <c r="H61" i="39" s="1"/>
  <c r="AC63" i="38"/>
  <c r="D64" i="39" s="1"/>
  <c r="E64" i="39" s="1"/>
  <c r="H64" i="39" s="1"/>
  <c r="AC64" i="38"/>
  <c r="D65" i="39" s="1"/>
  <c r="E65" i="39" s="1"/>
  <c r="H65" i="39" s="1"/>
  <c r="AC67" i="38"/>
  <c r="D68" i="39" s="1"/>
  <c r="E68" i="39" s="1"/>
  <c r="H68" i="39" s="1"/>
  <c r="AC68" i="38"/>
  <c r="D69" i="39" s="1"/>
  <c r="E69" i="39" s="1"/>
  <c r="H69" i="39" s="1"/>
  <c r="AC71" i="38"/>
  <c r="D72" i="39" s="1"/>
  <c r="E72" i="39" s="1"/>
  <c r="H72" i="39" s="1"/>
  <c r="AC72" i="38"/>
  <c r="D73" i="39" s="1"/>
  <c r="E73" i="39" s="1"/>
  <c r="H73" i="39" s="1"/>
  <c r="I73" i="39" s="1"/>
  <c r="K73" i="39" s="1"/>
  <c r="L73" i="39" s="1"/>
  <c r="AC75" i="38"/>
  <c r="D76" i="39" s="1"/>
  <c r="E76" i="39" s="1"/>
  <c r="H76" i="39" s="1"/>
  <c r="AC76" i="38"/>
  <c r="D77" i="39" s="1"/>
  <c r="E77" i="39" s="1"/>
  <c r="H77" i="39" s="1"/>
  <c r="AC79" i="38"/>
  <c r="D80" i="39" s="1"/>
  <c r="E80" i="39" s="1"/>
  <c r="H80" i="39" s="1"/>
  <c r="AC80" i="38"/>
  <c r="D81" i="39" s="1"/>
  <c r="E81" i="39" s="1"/>
  <c r="H81" i="39" s="1"/>
  <c r="AC83" i="38"/>
  <c r="D84" i="39" s="1"/>
  <c r="E84" i="39" s="1"/>
  <c r="H84" i="39" s="1"/>
  <c r="J84" i="39" s="1"/>
  <c r="K84" i="39" s="1"/>
  <c r="L84" i="39" s="1"/>
  <c r="AC84" i="38"/>
  <c r="D85" i="39" s="1"/>
  <c r="E85" i="39" s="1"/>
  <c r="H85" i="39" s="1"/>
  <c r="J85" i="39" s="1"/>
  <c r="K85" i="39" s="1"/>
  <c r="L85" i="39" s="1"/>
  <c r="AC87" i="38"/>
  <c r="D88" i="39" s="1"/>
  <c r="E88" i="39" s="1"/>
  <c r="H88" i="39" s="1"/>
  <c r="J88" i="39" s="1"/>
  <c r="K88" i="39" s="1"/>
  <c r="L88" i="39" s="1"/>
  <c r="AC88" i="38"/>
  <c r="D89" i="39" s="1"/>
  <c r="E89" i="39" s="1"/>
  <c r="H89" i="39" s="1"/>
  <c r="J89" i="39" s="1"/>
  <c r="K89" i="39" s="1"/>
  <c r="L89" i="39" s="1"/>
  <c r="AC91" i="38"/>
  <c r="D92" i="39" s="1"/>
  <c r="E92" i="39" s="1"/>
  <c r="H92" i="39" s="1"/>
  <c r="J92" i="39" s="1"/>
  <c r="K92" i="39" s="1"/>
  <c r="L92" i="39" s="1"/>
  <c r="AC92" i="38"/>
  <c r="D93" i="39" s="1"/>
  <c r="E93" i="39" s="1"/>
  <c r="H93" i="39" s="1"/>
  <c r="J93" i="39" s="1"/>
  <c r="K93" i="39" s="1"/>
  <c r="L93" i="39" s="1"/>
  <c r="AC95" i="38"/>
  <c r="D96" i="39" s="1"/>
  <c r="E96" i="39" s="1"/>
  <c r="H96" i="39" s="1"/>
  <c r="J96" i="39" s="1"/>
  <c r="K96" i="39" s="1"/>
  <c r="L96" i="39" s="1"/>
  <c r="AC96" i="38"/>
  <c r="D97" i="39" s="1"/>
  <c r="E97" i="39" s="1"/>
  <c r="H97" i="39" s="1"/>
  <c r="J97" i="39" s="1"/>
  <c r="K97" i="39" s="1"/>
  <c r="L97" i="39" s="1"/>
  <c r="AC99" i="38"/>
  <c r="D100" i="39" s="1"/>
  <c r="E100" i="39" s="1"/>
  <c r="H100" i="39" s="1"/>
  <c r="J100" i="39" s="1"/>
  <c r="K100" i="39" s="1"/>
  <c r="L100" i="39" s="1"/>
  <c r="AC100" i="38"/>
  <c r="D101" i="39" s="1"/>
  <c r="E101" i="39" s="1"/>
  <c r="H101" i="39" s="1"/>
  <c r="J101" i="39" s="1"/>
  <c r="K101" i="39" s="1"/>
  <c r="L101" i="39" s="1"/>
  <c r="AC103" i="38"/>
  <c r="D104" i="39" s="1"/>
  <c r="E104" i="39" s="1"/>
  <c r="H104" i="39" s="1"/>
  <c r="J104" i="39" s="1"/>
  <c r="K104" i="39" s="1"/>
  <c r="L104" i="39" s="1"/>
  <c r="AC104" i="38"/>
  <c r="D105" i="39" s="1"/>
  <c r="E105" i="39" s="1"/>
  <c r="H105" i="39" s="1"/>
  <c r="J105" i="39" s="1"/>
  <c r="K105" i="39" s="1"/>
  <c r="L105" i="39" s="1"/>
  <c r="AC107" i="38"/>
  <c r="D108" i="39" s="1"/>
  <c r="E108" i="39" s="1"/>
  <c r="H108" i="39" s="1"/>
  <c r="J108" i="39" s="1"/>
  <c r="K108" i="39" s="1"/>
  <c r="L108" i="39" s="1"/>
  <c r="AC108" i="38"/>
  <c r="D109" i="39" s="1"/>
  <c r="E109" i="39" s="1"/>
  <c r="H109" i="39" s="1"/>
  <c r="J109" i="39" s="1"/>
  <c r="K109" i="39" s="1"/>
  <c r="L109" i="39" s="1"/>
  <c r="AC111" i="38"/>
  <c r="D112" i="39" s="1"/>
  <c r="E112" i="39" s="1"/>
  <c r="H112" i="39" s="1"/>
  <c r="J112" i="39" s="1"/>
  <c r="K112" i="39" s="1"/>
  <c r="L112" i="39" s="1"/>
  <c r="AC112" i="38"/>
  <c r="D113" i="39" s="1"/>
  <c r="E113" i="39" s="1"/>
  <c r="H113" i="39" s="1"/>
  <c r="J113" i="39" s="1"/>
  <c r="K113" i="39" s="1"/>
  <c r="L113" i="39" s="1"/>
  <c r="AC115" i="38"/>
  <c r="D116" i="39" s="1"/>
  <c r="E116" i="39" s="1"/>
  <c r="H116" i="39" s="1"/>
  <c r="J116" i="39" s="1"/>
  <c r="K116" i="39" s="1"/>
  <c r="L116" i="39" s="1"/>
  <c r="AC116" i="38"/>
  <c r="D117" i="39" s="1"/>
  <c r="E117" i="39" s="1"/>
  <c r="H117" i="39" s="1"/>
  <c r="AC119" i="38"/>
  <c r="D120" i="39" s="1"/>
  <c r="E120" i="39" s="1"/>
  <c r="H120" i="39" s="1"/>
  <c r="AC120" i="38"/>
  <c r="D121" i="39" s="1"/>
  <c r="E121" i="39" s="1"/>
  <c r="H121" i="39" s="1"/>
  <c r="AC123" i="38"/>
  <c r="D124" i="39" s="1"/>
  <c r="E124" i="39" s="1"/>
  <c r="H124" i="39" s="1"/>
  <c r="J124" i="39" s="1"/>
  <c r="AC124" i="38"/>
  <c r="D125" i="39" s="1"/>
  <c r="E125" i="39" s="1"/>
  <c r="H125" i="39" s="1"/>
  <c r="AC127" i="38"/>
  <c r="D128" i="39" s="1"/>
  <c r="E128" i="39" s="1"/>
  <c r="H128" i="39" s="1"/>
  <c r="AC128" i="38"/>
  <c r="D129" i="39" s="1"/>
  <c r="E129" i="39" s="1"/>
  <c r="H129" i="39" s="1"/>
  <c r="AC131" i="38"/>
  <c r="D132" i="39" s="1"/>
  <c r="E132" i="39" s="1"/>
  <c r="H132" i="39" s="1"/>
  <c r="J132" i="39" s="1"/>
  <c r="AC132" i="38"/>
  <c r="D133" i="39" s="1"/>
  <c r="E133" i="39" s="1"/>
  <c r="H133" i="39" s="1"/>
  <c r="AC135" i="38"/>
  <c r="D136" i="39" s="1"/>
  <c r="E136" i="39" s="1"/>
  <c r="H136" i="39" s="1"/>
  <c r="AC136" i="38"/>
  <c r="D137" i="39" s="1"/>
  <c r="E137" i="39" s="1"/>
  <c r="H137" i="39" s="1"/>
  <c r="AC139" i="38"/>
  <c r="D140" i="39" s="1"/>
  <c r="E140" i="39" s="1"/>
  <c r="H140" i="39" s="1"/>
  <c r="J140" i="39" s="1"/>
  <c r="AC140" i="38"/>
  <c r="D141" i="39" s="1"/>
  <c r="E141" i="39" s="1"/>
  <c r="H141" i="39" s="1"/>
  <c r="AC143" i="38"/>
  <c r="D144" i="39" s="1"/>
  <c r="E144" i="39" s="1"/>
  <c r="H144" i="39" s="1"/>
  <c r="AC144" i="38"/>
  <c r="D145" i="39" s="1"/>
  <c r="E145" i="39" s="1"/>
  <c r="H145" i="39" s="1"/>
  <c r="AC147" i="38"/>
  <c r="D148" i="39" s="1"/>
  <c r="E148" i="39" s="1"/>
  <c r="H148" i="39" s="1"/>
  <c r="J148" i="39" s="1"/>
  <c r="AC148" i="38"/>
  <c r="D149" i="39" s="1"/>
  <c r="E149" i="39" s="1"/>
  <c r="H149" i="39" s="1"/>
  <c r="AC151" i="38"/>
  <c r="D152" i="39" s="1"/>
  <c r="E152" i="39" s="1"/>
  <c r="H152" i="39" s="1"/>
  <c r="AC152" i="38"/>
  <c r="D153" i="39" s="1"/>
  <c r="E153" i="39" s="1"/>
  <c r="H153" i="39" s="1"/>
  <c r="AC155" i="38"/>
  <c r="D156" i="39" s="1"/>
  <c r="E156" i="39" s="1"/>
  <c r="H156" i="39" s="1"/>
  <c r="J156" i="39" s="1"/>
  <c r="AC156" i="38"/>
  <c r="D157" i="39" s="1"/>
  <c r="E157" i="39" s="1"/>
  <c r="H157" i="39" s="1"/>
  <c r="AC159" i="38"/>
  <c r="D160" i="39" s="1"/>
  <c r="E160" i="39" s="1"/>
  <c r="H160" i="39" s="1"/>
  <c r="AC160" i="38"/>
  <c r="D161" i="39" s="1"/>
  <c r="E161" i="39" s="1"/>
  <c r="H161" i="39" s="1"/>
  <c r="AC163" i="38"/>
  <c r="D164" i="39" s="1"/>
  <c r="E164" i="39" s="1"/>
  <c r="H164" i="39" s="1"/>
  <c r="J164" i="39" s="1"/>
  <c r="AC164" i="38"/>
  <c r="D165" i="39" s="1"/>
  <c r="E165" i="39" s="1"/>
  <c r="H165" i="39" s="1"/>
  <c r="AC167" i="38"/>
  <c r="D168" i="39" s="1"/>
  <c r="E168" i="39" s="1"/>
  <c r="H168" i="39" s="1"/>
  <c r="AC168" i="38"/>
  <c r="D169" i="39" s="1"/>
  <c r="E169" i="39" s="1"/>
  <c r="H169" i="39" s="1"/>
  <c r="AC171" i="38"/>
  <c r="D172" i="39" s="1"/>
  <c r="E172" i="39" s="1"/>
  <c r="H172" i="39" s="1"/>
  <c r="L172" i="39" s="1"/>
  <c r="AC172" i="38"/>
  <c r="D173" i="39" s="1"/>
  <c r="E173" i="39" s="1"/>
  <c r="H173" i="39" s="1"/>
  <c r="J173" i="39" s="1"/>
  <c r="AC175" i="38"/>
  <c r="D176" i="39" s="1"/>
  <c r="E176" i="39" s="1"/>
  <c r="H176" i="39" s="1"/>
  <c r="AC179" i="38"/>
  <c r="D180" i="39" s="1"/>
  <c r="E180" i="39" s="1"/>
  <c r="H180" i="39" s="1"/>
  <c r="J28" i="39"/>
  <c r="I28" i="39"/>
  <c r="J57" i="39"/>
  <c r="I57" i="39"/>
  <c r="AE19" i="49"/>
  <c r="D20" i="50" s="1"/>
  <c r="E20" i="50" s="1"/>
  <c r="H20" i="50" s="1"/>
  <c r="J20" i="50" s="1"/>
  <c r="AE23" i="49"/>
  <c r="D24" i="50" s="1"/>
  <c r="E24" i="50" s="1"/>
  <c r="H24" i="50" s="1"/>
  <c r="I24" i="50" s="1"/>
  <c r="AE24" i="49"/>
  <c r="D25" i="50" s="1"/>
  <c r="E25" i="50" s="1"/>
  <c r="H25" i="50" s="1"/>
  <c r="AE27" i="49"/>
  <c r="D28" i="50" s="1"/>
  <c r="E28" i="50" s="1"/>
  <c r="H28" i="50" s="1"/>
  <c r="AE31" i="49"/>
  <c r="D32" i="50" s="1"/>
  <c r="E32" i="50" s="1"/>
  <c r="H32" i="50" s="1"/>
  <c r="J32" i="50" s="1"/>
  <c r="AE32" i="49"/>
  <c r="D33" i="50" s="1"/>
  <c r="E33" i="50" s="1"/>
  <c r="H33" i="50" s="1"/>
  <c r="I33" i="50" s="1"/>
  <c r="AE35" i="49"/>
  <c r="D36" i="50" s="1"/>
  <c r="E36" i="50" s="1"/>
  <c r="H36" i="50" s="1"/>
  <c r="AE39" i="49"/>
  <c r="D40" i="50" s="1"/>
  <c r="E40" i="50" s="1"/>
  <c r="H40" i="50" s="1"/>
  <c r="I40" i="50" s="1"/>
  <c r="K40" i="50" s="1"/>
  <c r="L40" i="50" s="1"/>
  <c r="AE40" i="49"/>
  <c r="D41" i="50" s="1"/>
  <c r="E41" i="50" s="1"/>
  <c r="H41" i="50" s="1"/>
  <c r="J41" i="50" s="1"/>
  <c r="AE43" i="49"/>
  <c r="D44" i="50" s="1"/>
  <c r="E44" i="50" s="1"/>
  <c r="H44" i="50" s="1"/>
  <c r="J44" i="50" s="1"/>
  <c r="AE47" i="49"/>
  <c r="D48" i="50" s="1"/>
  <c r="E48" i="50" s="1"/>
  <c r="H48" i="50" s="1"/>
  <c r="AE48" i="49"/>
  <c r="D49" i="50" s="1"/>
  <c r="E49" i="50" s="1"/>
  <c r="H49" i="50" s="1"/>
  <c r="AE51" i="49"/>
  <c r="D52" i="50" s="1"/>
  <c r="E52" i="50" s="1"/>
  <c r="H52" i="50" s="1"/>
  <c r="L52" i="50" s="1"/>
  <c r="AE55" i="49"/>
  <c r="D56" i="50" s="1"/>
  <c r="E56" i="50" s="1"/>
  <c r="H56" i="50" s="1"/>
  <c r="I56" i="50" s="1"/>
  <c r="AE56" i="49"/>
  <c r="D57" i="50" s="1"/>
  <c r="E57" i="50" s="1"/>
  <c r="H57" i="50" s="1"/>
  <c r="AE60" i="49"/>
  <c r="D61" i="50" s="1"/>
  <c r="E61" i="50" s="1"/>
  <c r="H61" i="50" s="1"/>
  <c r="I61" i="50" s="1"/>
  <c r="K61" i="50" s="1"/>
  <c r="L61" i="50" s="1"/>
  <c r="AE63" i="49"/>
  <c r="D64" i="50" s="1"/>
  <c r="E64" i="50" s="1"/>
  <c r="H64" i="50" s="1"/>
  <c r="I64" i="50" s="1"/>
  <c r="AE64" i="49"/>
  <c r="D65" i="50" s="1"/>
  <c r="E65" i="50" s="1"/>
  <c r="H65" i="50" s="1"/>
  <c r="I65" i="50" s="1"/>
  <c r="K65" i="50" s="1"/>
  <c r="L65" i="50" s="1"/>
  <c r="AE67" i="49"/>
  <c r="D68" i="50" s="1"/>
  <c r="E68" i="50" s="1"/>
  <c r="H68" i="50" s="1"/>
  <c r="I68" i="50" s="1"/>
  <c r="K68" i="50" s="1"/>
  <c r="L68" i="50" s="1"/>
  <c r="AE68" i="49"/>
  <c r="D69" i="50" s="1"/>
  <c r="E69" i="50" s="1"/>
  <c r="H69" i="50" s="1"/>
  <c r="AE71" i="49"/>
  <c r="D72" i="50" s="1"/>
  <c r="E72" i="50" s="1"/>
  <c r="H72" i="50" s="1"/>
  <c r="J72" i="50" s="1"/>
  <c r="AE72" i="49"/>
  <c r="D73" i="50" s="1"/>
  <c r="E73" i="50" s="1"/>
  <c r="H73" i="50" s="1"/>
  <c r="J73" i="50" s="1"/>
  <c r="AE75" i="49"/>
  <c r="D76" i="50" s="1"/>
  <c r="E76" i="50" s="1"/>
  <c r="H76" i="50" s="1"/>
  <c r="I76" i="50" s="1"/>
  <c r="K76" i="50" s="1"/>
  <c r="L76" i="50" s="1"/>
  <c r="AE76" i="49"/>
  <c r="D77" i="50" s="1"/>
  <c r="E77" i="50" s="1"/>
  <c r="H77" i="50" s="1"/>
  <c r="AE79" i="49"/>
  <c r="D80" i="50" s="1"/>
  <c r="E80" i="50" s="1"/>
  <c r="H80" i="50" s="1"/>
  <c r="J80" i="50" s="1"/>
  <c r="K80" i="50" s="1"/>
  <c r="L80" i="50" s="1"/>
  <c r="AE80" i="49"/>
  <c r="D81" i="50" s="1"/>
  <c r="E81" i="50" s="1"/>
  <c r="H81" i="50" s="1"/>
  <c r="J81" i="50" s="1"/>
  <c r="K81" i="50" s="1"/>
  <c r="L81" i="50" s="1"/>
  <c r="AE83" i="49"/>
  <c r="D84" i="50" s="1"/>
  <c r="E84" i="50" s="1"/>
  <c r="H84" i="50" s="1"/>
  <c r="L84" i="50" s="1"/>
  <c r="AE84" i="49"/>
  <c r="D85" i="50" s="1"/>
  <c r="E85" i="50" s="1"/>
  <c r="H85" i="50" s="1"/>
  <c r="J85" i="50" s="1"/>
  <c r="K85" i="50" s="1"/>
  <c r="L85" i="50" s="1"/>
  <c r="AE87" i="49"/>
  <c r="D88" i="50" s="1"/>
  <c r="E88" i="50" s="1"/>
  <c r="H88" i="50" s="1"/>
  <c r="J88" i="50" s="1"/>
  <c r="K88" i="50" s="1"/>
  <c r="L88" i="50" s="1"/>
  <c r="AE88" i="49"/>
  <c r="D89" i="50" s="1"/>
  <c r="E89" i="50" s="1"/>
  <c r="H89" i="50" s="1"/>
  <c r="J89" i="50" s="1"/>
  <c r="K89" i="50" s="1"/>
  <c r="L89" i="50" s="1"/>
  <c r="AE91" i="49"/>
  <c r="D92" i="50" s="1"/>
  <c r="E92" i="50" s="1"/>
  <c r="H92" i="50" s="1"/>
  <c r="J92" i="50" s="1"/>
  <c r="K92" i="50" s="1"/>
  <c r="L92" i="50" s="1"/>
  <c r="AE92" i="49"/>
  <c r="D93" i="50" s="1"/>
  <c r="E93" i="50" s="1"/>
  <c r="H93" i="50" s="1"/>
  <c r="J93" i="50" s="1"/>
  <c r="K93" i="50" s="1"/>
  <c r="L93" i="50" s="1"/>
  <c r="AE95" i="49"/>
  <c r="D96" i="50" s="1"/>
  <c r="E96" i="50" s="1"/>
  <c r="H96" i="50" s="1"/>
  <c r="J96" i="50" s="1"/>
  <c r="K96" i="50" s="1"/>
  <c r="L96" i="50" s="1"/>
  <c r="AE96" i="49"/>
  <c r="D97" i="50" s="1"/>
  <c r="E97" i="50" s="1"/>
  <c r="H97" i="50" s="1"/>
  <c r="L97" i="50" s="1"/>
  <c r="AE99" i="49"/>
  <c r="D100" i="50" s="1"/>
  <c r="E100" i="50" s="1"/>
  <c r="H100" i="50" s="1"/>
  <c r="J100" i="50" s="1"/>
  <c r="K100" i="50" s="1"/>
  <c r="L100" i="50" s="1"/>
  <c r="AE100" i="49"/>
  <c r="D101" i="50" s="1"/>
  <c r="E101" i="50" s="1"/>
  <c r="H101" i="50" s="1"/>
  <c r="J101" i="50" s="1"/>
  <c r="K101" i="50" s="1"/>
  <c r="L101" i="50" s="1"/>
  <c r="AE103" i="49"/>
  <c r="D104" i="50" s="1"/>
  <c r="E104" i="50" s="1"/>
  <c r="H104" i="50" s="1"/>
  <c r="J104" i="50" s="1"/>
  <c r="K104" i="50" s="1"/>
  <c r="L104" i="50" s="1"/>
  <c r="AE104" i="49"/>
  <c r="D105" i="50" s="1"/>
  <c r="E105" i="50" s="1"/>
  <c r="H105" i="50" s="1"/>
  <c r="J105" i="50" s="1"/>
  <c r="K105" i="50" s="1"/>
  <c r="L105" i="50" s="1"/>
  <c r="AE107" i="49"/>
  <c r="D108" i="50" s="1"/>
  <c r="E108" i="50" s="1"/>
  <c r="H108" i="50" s="1"/>
  <c r="J108" i="50" s="1"/>
  <c r="K108" i="50" s="1"/>
  <c r="L108" i="50" s="1"/>
  <c r="AE108" i="49"/>
  <c r="D109" i="50" s="1"/>
  <c r="E109" i="50" s="1"/>
  <c r="H109" i="50" s="1"/>
  <c r="J109" i="50" s="1"/>
  <c r="K109" i="50" s="1"/>
  <c r="L109" i="50" s="1"/>
  <c r="AE111" i="49"/>
  <c r="D112" i="50" s="1"/>
  <c r="E112" i="50" s="1"/>
  <c r="H112" i="50" s="1"/>
  <c r="J112" i="50" s="1"/>
  <c r="K112" i="50" s="1"/>
  <c r="AE112" i="49"/>
  <c r="D113" i="50" s="1"/>
  <c r="E113" i="50" s="1"/>
  <c r="H113" i="50" s="1"/>
  <c r="J113" i="50" s="1"/>
  <c r="K113" i="50" s="1"/>
  <c r="AE115" i="49"/>
  <c r="D116" i="50" s="1"/>
  <c r="E116" i="50" s="1"/>
  <c r="H116" i="50" s="1"/>
  <c r="J116" i="50" s="1"/>
  <c r="K116" i="50" s="1"/>
  <c r="AE116" i="49"/>
  <c r="D117" i="50" s="1"/>
  <c r="E117" i="50" s="1"/>
  <c r="H117" i="50" s="1"/>
  <c r="AE119" i="49"/>
  <c r="D120" i="50" s="1"/>
  <c r="E120" i="50" s="1"/>
  <c r="H120" i="50" s="1"/>
  <c r="J120" i="50" s="1"/>
  <c r="K120" i="50" s="1"/>
  <c r="AE123" i="49"/>
  <c r="D124" i="50" s="1"/>
  <c r="E124" i="50" s="1"/>
  <c r="H124" i="50" s="1"/>
  <c r="AE127" i="49"/>
  <c r="D128" i="50" s="1"/>
  <c r="E128" i="50" s="1"/>
  <c r="H128" i="50" s="1"/>
  <c r="J128" i="50" s="1"/>
  <c r="K128" i="50" s="1"/>
  <c r="AE131" i="49"/>
  <c r="D132" i="50" s="1"/>
  <c r="E132" i="50" s="1"/>
  <c r="H132" i="50" s="1"/>
  <c r="J132" i="50" s="1"/>
  <c r="K132" i="50" s="1"/>
  <c r="AE135" i="49"/>
  <c r="D136" i="50" s="1"/>
  <c r="E136" i="50" s="1"/>
  <c r="H136" i="50" s="1"/>
  <c r="AE139" i="49"/>
  <c r="D140" i="50" s="1"/>
  <c r="E140" i="50" s="1"/>
  <c r="H140" i="50" s="1"/>
  <c r="J140" i="50" s="1"/>
  <c r="K140" i="50" s="1"/>
  <c r="AE143" i="49"/>
  <c r="D144" i="50" s="1"/>
  <c r="E144" i="50" s="1"/>
  <c r="H144" i="50" s="1"/>
  <c r="AE147" i="49"/>
  <c r="D148" i="50" s="1"/>
  <c r="E148" i="50" s="1"/>
  <c r="H148" i="50" s="1"/>
  <c r="J148" i="50" s="1"/>
  <c r="K148" i="50" s="1"/>
  <c r="AE151" i="49"/>
  <c r="D152" i="50" s="1"/>
  <c r="E152" i="50" s="1"/>
  <c r="H152" i="50" s="1"/>
  <c r="J152" i="50" s="1"/>
  <c r="K152" i="50" s="1"/>
  <c r="AE155" i="49"/>
  <c r="D156" i="50" s="1"/>
  <c r="E156" i="50" s="1"/>
  <c r="H156" i="50" s="1"/>
  <c r="J156" i="50" s="1"/>
  <c r="K156" i="50" s="1"/>
  <c r="AE159" i="49"/>
  <c r="D160" i="50" s="1"/>
  <c r="E160" i="50" s="1"/>
  <c r="H160" i="50" s="1"/>
  <c r="J160" i="50" s="1"/>
  <c r="K160" i="50" s="1"/>
  <c r="AE163" i="49"/>
  <c r="D164" i="50" s="1"/>
  <c r="E164" i="50" s="1"/>
  <c r="H164" i="50" s="1"/>
  <c r="J164" i="50" s="1"/>
  <c r="K164" i="50" s="1"/>
  <c r="AE167" i="49"/>
  <c r="D168" i="50" s="1"/>
  <c r="E168" i="50" s="1"/>
  <c r="H168" i="50" s="1"/>
  <c r="J168" i="50" s="1"/>
  <c r="K168" i="50" s="1"/>
  <c r="AE171" i="49"/>
  <c r="D172" i="50" s="1"/>
  <c r="E172" i="50" s="1"/>
  <c r="H172" i="50" s="1"/>
  <c r="J172" i="50" s="1"/>
  <c r="K172" i="50" s="1"/>
  <c r="AE175" i="49"/>
  <c r="D176" i="50" s="1"/>
  <c r="E176" i="50" s="1"/>
  <c r="H176" i="50" s="1"/>
  <c r="J176" i="50" s="1"/>
  <c r="K176" i="50" s="1"/>
  <c r="L176" i="50" s="1"/>
  <c r="AE179" i="49"/>
  <c r="D180" i="50" s="1"/>
  <c r="E180" i="50" s="1"/>
  <c r="H180" i="50" s="1"/>
  <c r="J180" i="50" s="1"/>
  <c r="K180" i="50" s="1"/>
  <c r="L180" i="50" s="1"/>
  <c r="AE183" i="49"/>
  <c r="D184" i="50" s="1"/>
  <c r="E184" i="50" s="1"/>
  <c r="H184" i="50" s="1"/>
  <c r="J184" i="50" s="1"/>
  <c r="K184" i="50" s="1"/>
  <c r="L184" i="50" s="1"/>
  <c r="AE187" i="49"/>
  <c r="D188" i="50" s="1"/>
  <c r="E188" i="50" s="1"/>
  <c r="H188" i="50" s="1"/>
  <c r="J188" i="50" s="1"/>
  <c r="K188" i="50" s="1"/>
  <c r="L188" i="50" s="1"/>
  <c r="AE191" i="49"/>
  <c r="D192" i="50" s="1"/>
  <c r="E192" i="50" s="1"/>
  <c r="H192" i="50" s="1"/>
  <c r="J192" i="50" s="1"/>
  <c r="K192" i="50" s="1"/>
  <c r="L192" i="50" s="1"/>
  <c r="AE195" i="49"/>
  <c r="D196" i="50" s="1"/>
  <c r="E196" i="50" s="1"/>
  <c r="H196" i="50" s="1"/>
  <c r="J196" i="50" s="1"/>
  <c r="K196" i="50" s="1"/>
  <c r="L196" i="50" s="1"/>
  <c r="AE199" i="49"/>
  <c r="D200" i="50" s="1"/>
  <c r="E200" i="50" s="1"/>
  <c r="H200" i="50" s="1"/>
  <c r="J200" i="50" s="1"/>
  <c r="K200" i="50" s="1"/>
  <c r="L200" i="50" s="1"/>
  <c r="AE203" i="49"/>
  <c r="D204" i="50" s="1"/>
  <c r="E204" i="50" s="1"/>
  <c r="H204" i="50" s="1"/>
  <c r="J204" i="50" s="1"/>
  <c r="K204" i="50" s="1"/>
  <c r="L204" i="50" s="1"/>
  <c r="AE207" i="49"/>
  <c r="D208" i="50" s="1"/>
  <c r="E208" i="50" s="1"/>
  <c r="H208" i="50" s="1"/>
  <c r="J208" i="50" s="1"/>
  <c r="K208" i="50" s="1"/>
  <c r="L208" i="50" s="1"/>
  <c r="AE211" i="49"/>
  <c r="D212" i="50" s="1"/>
  <c r="E212" i="50" s="1"/>
  <c r="H212" i="50" s="1"/>
  <c r="J212" i="50" s="1"/>
  <c r="K212" i="50" s="1"/>
  <c r="L212" i="50" s="1"/>
  <c r="AE215" i="49"/>
  <c r="D216" i="50" s="1"/>
  <c r="E216" i="50" s="1"/>
  <c r="H216" i="50" s="1"/>
  <c r="J216" i="50" s="1"/>
  <c r="K216" i="50" s="1"/>
  <c r="L216" i="50" s="1"/>
  <c r="AE219" i="49"/>
  <c r="D220" i="50" s="1"/>
  <c r="E220" i="50" s="1"/>
  <c r="H220" i="50" s="1"/>
  <c r="J220" i="50" s="1"/>
  <c r="K220" i="50" s="1"/>
  <c r="L220" i="50" s="1"/>
  <c r="AE223" i="49"/>
  <c r="D224" i="50" s="1"/>
  <c r="E224" i="50" s="1"/>
  <c r="H224" i="50" s="1"/>
  <c r="AE227" i="49"/>
  <c r="D228" i="50" s="1"/>
  <c r="E228" i="50" s="1"/>
  <c r="H228" i="50" s="1"/>
  <c r="J228" i="50" s="1"/>
  <c r="K228" i="50" s="1"/>
  <c r="L228" i="50" s="1"/>
  <c r="AE231" i="49"/>
  <c r="D232" i="50" s="1"/>
  <c r="E232" i="50" s="1"/>
  <c r="H232" i="50" s="1"/>
  <c r="J232" i="50" s="1"/>
  <c r="K232" i="50" s="1"/>
  <c r="L232" i="50" s="1"/>
  <c r="AE235" i="49"/>
  <c r="D236" i="50" s="1"/>
  <c r="E236" i="50" s="1"/>
  <c r="H236" i="50" s="1"/>
  <c r="J236" i="50" s="1"/>
  <c r="K236" i="50" s="1"/>
  <c r="L236" i="50" s="1"/>
  <c r="AE239" i="49"/>
  <c r="D240" i="50" s="1"/>
  <c r="E240" i="50" s="1"/>
  <c r="H240" i="50" s="1"/>
  <c r="J240" i="50" s="1"/>
  <c r="K240" i="50" s="1"/>
  <c r="L240" i="50" s="1"/>
  <c r="AE243" i="49"/>
  <c r="D244" i="50" s="1"/>
  <c r="E244" i="50" s="1"/>
  <c r="H244" i="50" s="1"/>
  <c r="J244" i="50" s="1"/>
  <c r="K244" i="50" s="1"/>
  <c r="L244" i="50" s="1"/>
  <c r="AE247" i="49"/>
  <c r="D248" i="50" s="1"/>
  <c r="E248" i="50" s="1"/>
  <c r="H248" i="50" s="1"/>
  <c r="J248" i="50" s="1"/>
  <c r="K248" i="50" s="1"/>
  <c r="L248" i="50" s="1"/>
  <c r="AE251" i="49"/>
  <c r="D252" i="50" s="1"/>
  <c r="E252" i="50" s="1"/>
  <c r="H252" i="50" s="1"/>
  <c r="J252" i="50" s="1"/>
  <c r="K252" i="50" s="1"/>
  <c r="L252" i="50" s="1"/>
  <c r="AE255" i="49"/>
  <c r="D256" i="50" s="1"/>
  <c r="E256" i="50" s="1"/>
  <c r="H256" i="50" s="1"/>
  <c r="J256" i="50" s="1"/>
  <c r="K256" i="50" s="1"/>
  <c r="L256" i="50" s="1"/>
  <c r="AE259" i="49"/>
  <c r="D260" i="50" s="1"/>
  <c r="E260" i="50" s="1"/>
  <c r="H260" i="50" s="1"/>
  <c r="J260" i="50" s="1"/>
  <c r="K260" i="50" s="1"/>
  <c r="L260" i="50" s="1"/>
  <c r="AE263" i="49"/>
  <c r="D264" i="50" s="1"/>
  <c r="E264" i="50" s="1"/>
  <c r="H264" i="50" s="1"/>
  <c r="J264" i="50" s="1"/>
  <c r="K264" i="50" s="1"/>
  <c r="L264" i="50" s="1"/>
  <c r="AE267" i="49"/>
  <c r="D268" i="50" s="1"/>
  <c r="E268" i="50" s="1"/>
  <c r="H268" i="50" s="1"/>
  <c r="J268" i="50" s="1"/>
  <c r="K268" i="50" s="1"/>
  <c r="L268" i="50" s="1"/>
  <c r="AE271" i="49"/>
  <c r="D272" i="50" s="1"/>
  <c r="E272" i="50" s="1"/>
  <c r="H272" i="50" s="1"/>
  <c r="J272" i="50" s="1"/>
  <c r="K272" i="50" s="1"/>
  <c r="L272" i="50" s="1"/>
  <c r="AE275" i="49"/>
  <c r="D276" i="50" s="1"/>
  <c r="E276" i="50" s="1"/>
  <c r="H276" i="50" s="1"/>
  <c r="J276" i="50" s="1"/>
  <c r="K276" i="50" s="1"/>
  <c r="L276" i="50" s="1"/>
  <c r="AE249" i="49"/>
  <c r="D250" i="50" s="1"/>
  <c r="E250" i="50" s="1"/>
  <c r="H250" i="50" s="1"/>
  <c r="J250" i="50" s="1"/>
  <c r="K250" i="50" s="1"/>
  <c r="L250" i="50" s="1"/>
  <c r="AE253" i="49"/>
  <c r="D254" i="50" s="1"/>
  <c r="E254" i="50" s="1"/>
  <c r="H254" i="50" s="1"/>
  <c r="J254" i="50" s="1"/>
  <c r="K254" i="50" s="1"/>
  <c r="L254" i="50" s="1"/>
  <c r="AE257" i="49"/>
  <c r="D258" i="50" s="1"/>
  <c r="E258" i="50" s="1"/>
  <c r="H258" i="50" s="1"/>
  <c r="J258" i="50" s="1"/>
  <c r="K258" i="50" s="1"/>
  <c r="L258" i="50" s="1"/>
  <c r="AE261" i="49"/>
  <c r="D262" i="50" s="1"/>
  <c r="E262" i="50" s="1"/>
  <c r="H262" i="50" s="1"/>
  <c r="J262" i="50" s="1"/>
  <c r="K262" i="50" s="1"/>
  <c r="L262" i="50" s="1"/>
  <c r="AE265" i="49"/>
  <c r="D266" i="50" s="1"/>
  <c r="E266" i="50" s="1"/>
  <c r="H266" i="50" s="1"/>
  <c r="J266" i="50" s="1"/>
  <c r="K266" i="50" s="1"/>
  <c r="L266" i="50" s="1"/>
  <c r="AE269" i="49"/>
  <c r="D270" i="50" s="1"/>
  <c r="E270" i="50" s="1"/>
  <c r="H270" i="50" s="1"/>
  <c r="J270" i="50" s="1"/>
  <c r="K270" i="50" s="1"/>
  <c r="L270" i="50" s="1"/>
  <c r="AE273" i="49"/>
  <c r="D274" i="50" s="1"/>
  <c r="E274" i="50" s="1"/>
  <c r="H274" i="50" s="1"/>
  <c r="J274" i="50" s="1"/>
  <c r="K274" i="50" s="1"/>
  <c r="L274" i="50" s="1"/>
  <c r="D278" i="38"/>
  <c r="L278" i="38"/>
  <c r="T278" i="38"/>
  <c r="AB278" i="38"/>
  <c r="P18" i="43" s="1"/>
  <c r="AC11" i="38"/>
  <c r="D12" i="39" s="1"/>
  <c r="E12" i="39" s="1"/>
  <c r="H12" i="39" s="1"/>
  <c r="AC15" i="38"/>
  <c r="D16" i="39" s="1"/>
  <c r="E16" i="39" s="1"/>
  <c r="H16" i="39" s="1"/>
  <c r="I16" i="39" s="1"/>
  <c r="AC19" i="38"/>
  <c r="D20" i="39" s="1"/>
  <c r="E20" i="39" s="1"/>
  <c r="H20" i="39" s="1"/>
  <c r="J20" i="39" s="1"/>
  <c r="AC23" i="38"/>
  <c r="D24" i="39" s="1"/>
  <c r="E24" i="39" s="1"/>
  <c r="H24" i="39" s="1"/>
  <c r="AC27" i="38"/>
  <c r="D28" i="39" s="1"/>
  <c r="AC30" i="38"/>
  <c r="D31" i="39" s="1"/>
  <c r="AC31" i="38"/>
  <c r="D32" i="39" s="1"/>
  <c r="AC35" i="38"/>
  <c r="D36" i="39" s="1"/>
  <c r="E36" i="39" s="1"/>
  <c r="H36" i="39" s="1"/>
  <c r="AC39" i="38"/>
  <c r="D40" i="39" s="1"/>
  <c r="E40" i="39" s="1"/>
  <c r="H40" i="39" s="1"/>
  <c r="AC43" i="38"/>
  <c r="D44" i="39" s="1"/>
  <c r="E44" i="39" s="1"/>
  <c r="H44" i="39" s="1"/>
  <c r="J44" i="39" s="1"/>
  <c r="AC47" i="38"/>
  <c r="D48" i="39" s="1"/>
  <c r="E48" i="39" s="1"/>
  <c r="H48" i="39" s="1"/>
  <c r="J48" i="39" s="1"/>
  <c r="AC51" i="38"/>
  <c r="D52" i="39" s="1"/>
  <c r="E52" i="39" s="1"/>
  <c r="H52" i="39" s="1"/>
  <c r="AC176" i="38"/>
  <c r="D177" i="39" s="1"/>
  <c r="E177" i="39" s="1"/>
  <c r="H177" i="39" s="1"/>
  <c r="AC180" i="38"/>
  <c r="D181" i="39" s="1"/>
  <c r="E181" i="39" s="1"/>
  <c r="H181" i="39" s="1"/>
  <c r="J181" i="39" s="1"/>
  <c r="K181" i="39" s="1"/>
  <c r="AC181" i="38"/>
  <c r="D182" i="39" s="1"/>
  <c r="E182" i="39" s="1"/>
  <c r="H182" i="39" s="1"/>
  <c r="J182" i="39" s="1"/>
  <c r="K182" i="39" s="1"/>
  <c r="AC184" i="38"/>
  <c r="D185" i="39" s="1"/>
  <c r="E185" i="39" s="1"/>
  <c r="H185" i="39" s="1"/>
  <c r="J185" i="39" s="1"/>
  <c r="K185" i="39" s="1"/>
  <c r="AC185" i="38"/>
  <c r="D186" i="39" s="1"/>
  <c r="E186" i="39" s="1"/>
  <c r="H186" i="39" s="1"/>
  <c r="J186" i="39" s="1"/>
  <c r="K186" i="39" s="1"/>
  <c r="AC188" i="38"/>
  <c r="D189" i="39" s="1"/>
  <c r="E189" i="39" s="1"/>
  <c r="H189" i="39" s="1"/>
  <c r="AC189" i="38"/>
  <c r="D190" i="39" s="1"/>
  <c r="E190" i="39" s="1"/>
  <c r="H190" i="39" s="1"/>
  <c r="AC192" i="38"/>
  <c r="D193" i="39" s="1"/>
  <c r="E193" i="39" s="1"/>
  <c r="H193" i="39" s="1"/>
  <c r="J193" i="39" s="1"/>
  <c r="K193" i="39" s="1"/>
  <c r="AC193" i="38"/>
  <c r="D194" i="39" s="1"/>
  <c r="E194" i="39" s="1"/>
  <c r="H194" i="39" s="1"/>
  <c r="AC196" i="38"/>
  <c r="D197" i="39" s="1"/>
  <c r="E197" i="39" s="1"/>
  <c r="H197" i="39" s="1"/>
  <c r="J197" i="39" s="1"/>
  <c r="K197" i="39" s="1"/>
  <c r="AC197" i="38"/>
  <c r="D198" i="39" s="1"/>
  <c r="E198" i="39" s="1"/>
  <c r="H198" i="39" s="1"/>
  <c r="J198" i="39" s="1"/>
  <c r="K198" i="39" s="1"/>
  <c r="AC200" i="38"/>
  <c r="D201" i="39" s="1"/>
  <c r="E201" i="39" s="1"/>
  <c r="H201" i="39" s="1"/>
  <c r="J201" i="39" s="1"/>
  <c r="K201" i="39" s="1"/>
  <c r="AC201" i="38"/>
  <c r="D202" i="39" s="1"/>
  <c r="E202" i="39" s="1"/>
  <c r="H202" i="39" s="1"/>
  <c r="J202" i="39" s="1"/>
  <c r="K202" i="39" s="1"/>
  <c r="AC204" i="38"/>
  <c r="D205" i="39" s="1"/>
  <c r="E205" i="39" s="1"/>
  <c r="H205" i="39" s="1"/>
  <c r="J205" i="39" s="1"/>
  <c r="K205" i="39" s="1"/>
  <c r="AC205" i="38"/>
  <c r="D206" i="39" s="1"/>
  <c r="E206" i="39" s="1"/>
  <c r="H206" i="39" s="1"/>
  <c r="J206" i="39" s="1"/>
  <c r="K206" i="39" s="1"/>
  <c r="AC208" i="38"/>
  <c r="D209" i="39" s="1"/>
  <c r="E209" i="39" s="1"/>
  <c r="H209" i="39" s="1"/>
  <c r="J209" i="39" s="1"/>
  <c r="K209" i="39" s="1"/>
  <c r="AC209" i="38"/>
  <c r="D210" i="39" s="1"/>
  <c r="E210" i="39" s="1"/>
  <c r="H210" i="39" s="1"/>
  <c r="J210" i="39" s="1"/>
  <c r="K210" i="39" s="1"/>
  <c r="AC212" i="38"/>
  <c r="D213" i="39" s="1"/>
  <c r="E213" i="39" s="1"/>
  <c r="H213" i="39" s="1"/>
  <c r="J213" i="39" s="1"/>
  <c r="K213" i="39" s="1"/>
  <c r="AC213" i="38"/>
  <c r="D214" i="39" s="1"/>
  <c r="E214" i="39" s="1"/>
  <c r="H214" i="39" s="1"/>
  <c r="J214" i="39" s="1"/>
  <c r="K214" i="39" s="1"/>
  <c r="AC216" i="38"/>
  <c r="D217" i="39" s="1"/>
  <c r="E217" i="39" s="1"/>
  <c r="H217" i="39" s="1"/>
  <c r="J217" i="39" s="1"/>
  <c r="K217" i="39" s="1"/>
  <c r="AC217" i="38"/>
  <c r="D218" i="39" s="1"/>
  <c r="E218" i="39" s="1"/>
  <c r="H218" i="39" s="1"/>
  <c r="J218" i="39" s="1"/>
  <c r="K218" i="39" s="1"/>
  <c r="AC220" i="38"/>
  <c r="D221" i="39" s="1"/>
  <c r="E221" i="39" s="1"/>
  <c r="H221" i="39" s="1"/>
  <c r="J221" i="39" s="1"/>
  <c r="K221" i="39" s="1"/>
  <c r="AC221" i="38"/>
  <c r="D222" i="39" s="1"/>
  <c r="E222" i="39" s="1"/>
  <c r="H222" i="39" s="1"/>
  <c r="J222" i="39" s="1"/>
  <c r="K222" i="39" s="1"/>
  <c r="AC224" i="38"/>
  <c r="D225" i="39" s="1"/>
  <c r="E225" i="39" s="1"/>
  <c r="H225" i="39" s="1"/>
  <c r="J225" i="39" s="1"/>
  <c r="K225" i="39" s="1"/>
  <c r="AC225" i="38"/>
  <c r="D226" i="39" s="1"/>
  <c r="E226" i="39" s="1"/>
  <c r="H226" i="39" s="1"/>
  <c r="J226" i="39" s="1"/>
  <c r="K226" i="39" s="1"/>
  <c r="AC228" i="38"/>
  <c r="D229" i="39" s="1"/>
  <c r="E229" i="39" s="1"/>
  <c r="H229" i="39" s="1"/>
  <c r="J229" i="39" s="1"/>
  <c r="K229" i="39" s="1"/>
  <c r="AC229" i="38"/>
  <c r="D230" i="39" s="1"/>
  <c r="E230" i="39" s="1"/>
  <c r="H230" i="39" s="1"/>
  <c r="J230" i="39" s="1"/>
  <c r="K230" i="39" s="1"/>
  <c r="AC232" i="38"/>
  <c r="D233" i="39" s="1"/>
  <c r="E233" i="39" s="1"/>
  <c r="H233" i="39" s="1"/>
  <c r="J233" i="39" s="1"/>
  <c r="K233" i="39" s="1"/>
  <c r="AC233" i="38"/>
  <c r="D234" i="39" s="1"/>
  <c r="E234" i="39" s="1"/>
  <c r="H234" i="39" s="1"/>
  <c r="J234" i="39" s="1"/>
  <c r="K234" i="39" s="1"/>
  <c r="AC236" i="38"/>
  <c r="D237" i="39" s="1"/>
  <c r="E237" i="39" s="1"/>
  <c r="H237" i="39" s="1"/>
  <c r="J237" i="39" s="1"/>
  <c r="K237" i="39" s="1"/>
  <c r="AC237" i="38"/>
  <c r="D238" i="39" s="1"/>
  <c r="E238" i="39" s="1"/>
  <c r="H238" i="39" s="1"/>
  <c r="J238" i="39" s="1"/>
  <c r="K238" i="39" s="1"/>
  <c r="AC240" i="38"/>
  <c r="D241" i="39" s="1"/>
  <c r="E241" i="39" s="1"/>
  <c r="H241" i="39" s="1"/>
  <c r="J241" i="39" s="1"/>
  <c r="K241" i="39" s="1"/>
  <c r="AC241" i="38"/>
  <c r="D242" i="39" s="1"/>
  <c r="E242" i="39" s="1"/>
  <c r="H242" i="39" s="1"/>
  <c r="J242" i="39" s="1"/>
  <c r="K242" i="39" s="1"/>
  <c r="AC244" i="38"/>
  <c r="D245" i="39" s="1"/>
  <c r="E245" i="39" s="1"/>
  <c r="H245" i="39" s="1"/>
  <c r="J245" i="39" s="1"/>
  <c r="K245" i="39" s="1"/>
  <c r="L245" i="39" s="1"/>
  <c r="AC245" i="38"/>
  <c r="D246" i="39" s="1"/>
  <c r="E246" i="39" s="1"/>
  <c r="H246" i="39" s="1"/>
  <c r="J246" i="39" s="1"/>
  <c r="K246" i="39" s="1"/>
  <c r="L246" i="39" s="1"/>
  <c r="AC248" i="38"/>
  <c r="D249" i="39" s="1"/>
  <c r="E249" i="39" s="1"/>
  <c r="H249" i="39" s="1"/>
  <c r="J249" i="39" s="1"/>
  <c r="K249" i="39" s="1"/>
  <c r="L249" i="39" s="1"/>
  <c r="AC249" i="38"/>
  <c r="D250" i="39" s="1"/>
  <c r="E250" i="39" s="1"/>
  <c r="H250" i="39" s="1"/>
  <c r="J250" i="39" s="1"/>
  <c r="K250" i="39" s="1"/>
  <c r="L250" i="39" s="1"/>
  <c r="AC252" i="38"/>
  <c r="D253" i="39" s="1"/>
  <c r="E253" i="39" s="1"/>
  <c r="H253" i="39" s="1"/>
  <c r="J253" i="39" s="1"/>
  <c r="K253" i="39" s="1"/>
  <c r="L253" i="39" s="1"/>
  <c r="AC253" i="38"/>
  <c r="D254" i="39" s="1"/>
  <c r="E254" i="39" s="1"/>
  <c r="H254" i="39" s="1"/>
  <c r="J254" i="39" s="1"/>
  <c r="K254" i="39" s="1"/>
  <c r="L254" i="39" s="1"/>
  <c r="AC256" i="38"/>
  <c r="D257" i="39" s="1"/>
  <c r="E257" i="39" s="1"/>
  <c r="H257" i="39" s="1"/>
  <c r="J257" i="39" s="1"/>
  <c r="K257" i="39" s="1"/>
  <c r="L257" i="39" s="1"/>
  <c r="AC257" i="38"/>
  <c r="D258" i="39" s="1"/>
  <c r="E258" i="39" s="1"/>
  <c r="H258" i="39" s="1"/>
  <c r="J258" i="39" s="1"/>
  <c r="K258" i="39" s="1"/>
  <c r="L258" i="39" s="1"/>
  <c r="AC260" i="38"/>
  <c r="D261" i="39" s="1"/>
  <c r="E261" i="39" s="1"/>
  <c r="H261" i="39" s="1"/>
  <c r="J261" i="39" s="1"/>
  <c r="K261" i="39" s="1"/>
  <c r="L261" i="39" s="1"/>
  <c r="AC261" i="38"/>
  <c r="D262" i="39" s="1"/>
  <c r="E262" i="39" s="1"/>
  <c r="H262" i="39" s="1"/>
  <c r="J262" i="39" s="1"/>
  <c r="K262" i="39" s="1"/>
  <c r="L262" i="39" s="1"/>
  <c r="AC264" i="38"/>
  <c r="D265" i="39" s="1"/>
  <c r="E265" i="39" s="1"/>
  <c r="H265" i="39" s="1"/>
  <c r="J265" i="39" s="1"/>
  <c r="K265" i="39" s="1"/>
  <c r="L265" i="39" s="1"/>
  <c r="AC265" i="38"/>
  <c r="D266" i="39" s="1"/>
  <c r="E266" i="39" s="1"/>
  <c r="H266" i="39" s="1"/>
  <c r="J266" i="39" s="1"/>
  <c r="K266" i="39" s="1"/>
  <c r="L266" i="39" s="1"/>
  <c r="AC268" i="38"/>
  <c r="D269" i="39" s="1"/>
  <c r="E269" i="39" s="1"/>
  <c r="H269" i="39" s="1"/>
  <c r="J269" i="39" s="1"/>
  <c r="K269" i="39" s="1"/>
  <c r="L269" i="39" s="1"/>
  <c r="AC269" i="38"/>
  <c r="D270" i="39" s="1"/>
  <c r="E270" i="39" s="1"/>
  <c r="H270" i="39" s="1"/>
  <c r="J270" i="39" s="1"/>
  <c r="K270" i="39" s="1"/>
  <c r="L270" i="39" s="1"/>
  <c r="AC272" i="38"/>
  <c r="D273" i="39" s="1"/>
  <c r="E273" i="39" s="1"/>
  <c r="H273" i="39" s="1"/>
  <c r="J273" i="39" s="1"/>
  <c r="K273" i="39" s="1"/>
  <c r="L273" i="39" s="1"/>
  <c r="AC273" i="38"/>
  <c r="D274" i="39" s="1"/>
  <c r="E274" i="39" s="1"/>
  <c r="H274" i="39" s="1"/>
  <c r="J274" i="39" s="1"/>
  <c r="K274" i="39" s="1"/>
  <c r="L274" i="39" s="1"/>
  <c r="AC276" i="38"/>
  <c r="D277" i="39" s="1"/>
  <c r="E277" i="39" s="1"/>
  <c r="H277" i="39" s="1"/>
  <c r="J277" i="39" s="1"/>
  <c r="K277" i="39" s="1"/>
  <c r="L277" i="39" s="1"/>
  <c r="AC277" i="38"/>
  <c r="D278" i="39" s="1"/>
  <c r="E278" i="39" s="1"/>
  <c r="H278" i="39" s="1"/>
  <c r="J278" i="39" s="1"/>
  <c r="K278" i="39" s="1"/>
  <c r="L278" i="39" s="1"/>
  <c r="G279" i="39"/>
  <c r="AE258" i="49"/>
  <c r="D259" i="50" s="1"/>
  <c r="E259" i="50" s="1"/>
  <c r="H259" i="50" s="1"/>
  <c r="J259" i="50" s="1"/>
  <c r="K259" i="50" s="1"/>
  <c r="L259" i="50" s="1"/>
  <c r="AE262" i="49"/>
  <c r="D263" i="50" s="1"/>
  <c r="E263" i="50" s="1"/>
  <c r="H263" i="50" s="1"/>
  <c r="J263" i="50" s="1"/>
  <c r="K263" i="50" s="1"/>
  <c r="L263" i="50" s="1"/>
  <c r="AE266" i="49"/>
  <c r="D267" i="50" s="1"/>
  <c r="E267" i="50" s="1"/>
  <c r="H267" i="50" s="1"/>
  <c r="J267" i="50" s="1"/>
  <c r="K267" i="50" s="1"/>
  <c r="L267" i="50" s="1"/>
  <c r="AE270" i="49"/>
  <c r="D271" i="50" s="1"/>
  <c r="E271" i="50" s="1"/>
  <c r="H271" i="50" s="1"/>
  <c r="J271" i="50" s="1"/>
  <c r="K271" i="50" s="1"/>
  <c r="L271" i="50" s="1"/>
  <c r="AE274" i="49"/>
  <c r="D275" i="50" s="1"/>
  <c r="E275" i="50" s="1"/>
  <c r="H275" i="50" s="1"/>
  <c r="J275" i="50" s="1"/>
  <c r="K275" i="50" s="1"/>
  <c r="L275" i="50" s="1"/>
  <c r="H274" i="51"/>
  <c r="F278" i="38"/>
  <c r="N278" i="38"/>
  <c r="V278" i="38"/>
  <c r="D18" i="43" s="1"/>
  <c r="AC14" i="38"/>
  <c r="D15" i="39" s="1"/>
  <c r="E15" i="39" s="1"/>
  <c r="H15" i="39" s="1"/>
  <c r="J15" i="39" s="1"/>
  <c r="AC18" i="38"/>
  <c r="D19" i="39" s="1"/>
  <c r="E19" i="39" s="1"/>
  <c r="H19" i="39" s="1"/>
  <c r="I19" i="39" s="1"/>
  <c r="AC22" i="38"/>
  <c r="D23" i="39" s="1"/>
  <c r="E23" i="39" s="1"/>
  <c r="H23" i="39" s="1"/>
  <c r="AC26" i="38"/>
  <c r="D27" i="39" s="1"/>
  <c r="E27" i="39" s="1"/>
  <c r="H27" i="39" s="1"/>
  <c r="AC34" i="38"/>
  <c r="D35" i="39" s="1"/>
  <c r="E35" i="39" s="1"/>
  <c r="H35" i="39" s="1"/>
  <c r="I35" i="39" s="1"/>
  <c r="AC38" i="38"/>
  <c r="D39" i="39" s="1"/>
  <c r="E39" i="39" s="1"/>
  <c r="H39" i="39" s="1"/>
  <c r="I39" i="39" s="1"/>
  <c r="AC42" i="38"/>
  <c r="D43" i="39" s="1"/>
  <c r="E43" i="39" s="1"/>
  <c r="H43" i="39" s="1"/>
  <c r="AC46" i="38"/>
  <c r="D47" i="39" s="1"/>
  <c r="E47" i="39" s="1"/>
  <c r="H47" i="39" s="1"/>
  <c r="AC50" i="38"/>
  <c r="D51" i="39" s="1"/>
  <c r="E51" i="39" s="1"/>
  <c r="H51" i="39" s="1"/>
  <c r="J51" i="39" s="1"/>
  <c r="AC53" i="38"/>
  <c r="D54" i="39" s="1"/>
  <c r="AC54" i="38"/>
  <c r="D55" i="39" s="1"/>
  <c r="AC57" i="38"/>
  <c r="D58" i="39" s="1"/>
  <c r="AC58" i="38"/>
  <c r="D59" i="39" s="1"/>
  <c r="AC61" i="38"/>
  <c r="D62" i="39" s="1"/>
  <c r="E62" i="39" s="1"/>
  <c r="H62" i="39" s="1"/>
  <c r="AC62" i="38"/>
  <c r="D63" i="39" s="1"/>
  <c r="E63" i="39" s="1"/>
  <c r="H63" i="39" s="1"/>
  <c r="AC65" i="38"/>
  <c r="D66" i="39" s="1"/>
  <c r="E66" i="39" s="1"/>
  <c r="H66" i="39" s="1"/>
  <c r="I66" i="39" s="1"/>
  <c r="K66" i="39" s="1"/>
  <c r="L66" i="39" s="1"/>
  <c r="AC66" i="38"/>
  <c r="D67" i="39" s="1"/>
  <c r="E67" i="39" s="1"/>
  <c r="H67" i="39" s="1"/>
  <c r="J67" i="39" s="1"/>
  <c r="AC69" i="38"/>
  <c r="D70" i="39" s="1"/>
  <c r="AC70" i="38"/>
  <c r="D71" i="39" s="1"/>
  <c r="E71" i="39" s="1"/>
  <c r="H71" i="39" s="1"/>
  <c r="AC73" i="38"/>
  <c r="D74" i="39" s="1"/>
  <c r="E74" i="39" s="1"/>
  <c r="H74" i="39" s="1"/>
  <c r="AC74" i="38"/>
  <c r="D75" i="39" s="1"/>
  <c r="E75" i="39" s="1"/>
  <c r="H75" i="39" s="1"/>
  <c r="J75" i="39" s="1"/>
  <c r="AC77" i="38"/>
  <c r="D78" i="39" s="1"/>
  <c r="E78" i="39" s="1"/>
  <c r="H78" i="39" s="1"/>
  <c r="J78" i="39" s="1"/>
  <c r="AC78" i="38"/>
  <c r="D79" i="39" s="1"/>
  <c r="E79" i="39" s="1"/>
  <c r="H79" i="39" s="1"/>
  <c r="AC81" i="38"/>
  <c r="D82" i="39" s="1"/>
  <c r="E82" i="39" s="1"/>
  <c r="H82" i="39" s="1"/>
  <c r="J82" i="39" s="1"/>
  <c r="K82" i="39" s="1"/>
  <c r="L82" i="39" s="1"/>
  <c r="AC82" i="38"/>
  <c r="D83" i="39" s="1"/>
  <c r="E83" i="39" s="1"/>
  <c r="H83" i="39" s="1"/>
  <c r="L83" i="39" s="1"/>
  <c r="AC85" i="38"/>
  <c r="D86" i="39" s="1"/>
  <c r="E86" i="39" s="1"/>
  <c r="H86" i="39" s="1"/>
  <c r="J86" i="39" s="1"/>
  <c r="K86" i="39" s="1"/>
  <c r="L86" i="39" s="1"/>
  <c r="AC86" i="38"/>
  <c r="D87" i="39" s="1"/>
  <c r="E87" i="39" s="1"/>
  <c r="H87" i="39" s="1"/>
  <c r="J87" i="39" s="1"/>
  <c r="K87" i="39" s="1"/>
  <c r="L87" i="39" s="1"/>
  <c r="AC89" i="38"/>
  <c r="D90" i="39" s="1"/>
  <c r="E90" i="39" s="1"/>
  <c r="H90" i="39" s="1"/>
  <c r="J90" i="39" s="1"/>
  <c r="K90" i="39" s="1"/>
  <c r="L90" i="39" s="1"/>
  <c r="AC90" i="38"/>
  <c r="D91" i="39" s="1"/>
  <c r="E91" i="39" s="1"/>
  <c r="H91" i="39" s="1"/>
  <c r="J91" i="39" s="1"/>
  <c r="K91" i="39" s="1"/>
  <c r="L91" i="39" s="1"/>
  <c r="AC93" i="38"/>
  <c r="D94" i="39" s="1"/>
  <c r="E94" i="39" s="1"/>
  <c r="H94" i="39" s="1"/>
  <c r="J94" i="39" s="1"/>
  <c r="K94" i="39" s="1"/>
  <c r="L94" i="39" s="1"/>
  <c r="AC94" i="38"/>
  <c r="D95" i="39" s="1"/>
  <c r="E95" i="39" s="1"/>
  <c r="H95" i="39" s="1"/>
  <c r="J95" i="39" s="1"/>
  <c r="K95" i="39" s="1"/>
  <c r="L95" i="39" s="1"/>
  <c r="AC97" i="38"/>
  <c r="D98" i="39" s="1"/>
  <c r="E98" i="39" s="1"/>
  <c r="H98" i="39" s="1"/>
  <c r="L98" i="39" s="1"/>
  <c r="AC98" i="38"/>
  <c r="D99" i="39" s="1"/>
  <c r="E99" i="39" s="1"/>
  <c r="H99" i="39" s="1"/>
  <c r="J99" i="39" s="1"/>
  <c r="K99" i="39" s="1"/>
  <c r="L99" i="39" s="1"/>
  <c r="AC101" i="38"/>
  <c r="D102" i="39" s="1"/>
  <c r="E102" i="39" s="1"/>
  <c r="H102" i="39" s="1"/>
  <c r="J102" i="39" s="1"/>
  <c r="K102" i="39" s="1"/>
  <c r="L102" i="39" s="1"/>
  <c r="AC102" i="38"/>
  <c r="D103" i="39" s="1"/>
  <c r="E103" i="39" s="1"/>
  <c r="H103" i="39" s="1"/>
  <c r="J103" i="39" s="1"/>
  <c r="K103" i="39" s="1"/>
  <c r="L103" i="39" s="1"/>
  <c r="AC105" i="38"/>
  <c r="D106" i="39" s="1"/>
  <c r="E106" i="39" s="1"/>
  <c r="H106" i="39" s="1"/>
  <c r="J106" i="39" s="1"/>
  <c r="K106" i="39" s="1"/>
  <c r="L106" i="39" s="1"/>
  <c r="AC106" i="38"/>
  <c r="D107" i="39" s="1"/>
  <c r="E107" i="39" s="1"/>
  <c r="H107" i="39" s="1"/>
  <c r="J107" i="39" s="1"/>
  <c r="K107" i="39" s="1"/>
  <c r="L107" i="39" s="1"/>
  <c r="AC109" i="38"/>
  <c r="D110" i="39" s="1"/>
  <c r="E110" i="39" s="1"/>
  <c r="H110" i="39" s="1"/>
  <c r="L110" i="39" s="1"/>
  <c r="AC110" i="38"/>
  <c r="D111" i="39" s="1"/>
  <c r="E111" i="39" s="1"/>
  <c r="H111" i="39" s="1"/>
  <c r="J111" i="39" s="1"/>
  <c r="K111" i="39" s="1"/>
  <c r="L111" i="39" s="1"/>
  <c r="AC113" i="38"/>
  <c r="D114" i="39" s="1"/>
  <c r="E114" i="39" s="1"/>
  <c r="H114" i="39" s="1"/>
  <c r="J114" i="39" s="1"/>
  <c r="K114" i="39" s="1"/>
  <c r="L114" i="39" s="1"/>
  <c r="AC114" i="38"/>
  <c r="D115" i="39" s="1"/>
  <c r="E115" i="39" s="1"/>
  <c r="H115" i="39" s="1"/>
  <c r="J115" i="39" s="1"/>
  <c r="K115" i="39" s="1"/>
  <c r="L115" i="39" s="1"/>
  <c r="AC117" i="38"/>
  <c r="D118" i="39" s="1"/>
  <c r="E118" i="39" s="1"/>
  <c r="H118" i="39" s="1"/>
  <c r="J118" i="39" s="1"/>
  <c r="AC118" i="38"/>
  <c r="D119" i="39" s="1"/>
  <c r="E119" i="39" s="1"/>
  <c r="H119" i="39" s="1"/>
  <c r="AC121" i="38"/>
  <c r="D122" i="39" s="1"/>
  <c r="E122" i="39" s="1"/>
  <c r="H122" i="39" s="1"/>
  <c r="AC122" i="38"/>
  <c r="D123" i="39" s="1"/>
  <c r="E123" i="39" s="1"/>
  <c r="H123" i="39" s="1"/>
  <c r="J123" i="39" s="1"/>
  <c r="AC125" i="38"/>
  <c r="D126" i="39" s="1"/>
  <c r="E126" i="39" s="1"/>
  <c r="H126" i="39" s="1"/>
  <c r="AC126" i="38"/>
  <c r="D127" i="39" s="1"/>
  <c r="E127" i="39" s="1"/>
  <c r="H127" i="39" s="1"/>
  <c r="AC129" i="38"/>
  <c r="D130" i="39" s="1"/>
  <c r="E130" i="39" s="1"/>
  <c r="H130" i="39" s="1"/>
  <c r="AC130" i="38"/>
  <c r="D131" i="39" s="1"/>
  <c r="E131" i="39" s="1"/>
  <c r="H131" i="39" s="1"/>
  <c r="J131" i="39" s="1"/>
  <c r="AC133" i="38"/>
  <c r="D134" i="39" s="1"/>
  <c r="E134" i="39" s="1"/>
  <c r="H134" i="39" s="1"/>
  <c r="L134" i="39" s="1"/>
  <c r="AC134" i="38"/>
  <c r="D135" i="39" s="1"/>
  <c r="E135" i="39" s="1"/>
  <c r="H135" i="39" s="1"/>
  <c r="AC137" i="38"/>
  <c r="D138" i="39" s="1"/>
  <c r="E138" i="39" s="1"/>
  <c r="H138" i="39" s="1"/>
  <c r="AC138" i="38"/>
  <c r="D139" i="39" s="1"/>
  <c r="E139" i="39" s="1"/>
  <c r="H139" i="39" s="1"/>
  <c r="J139" i="39" s="1"/>
  <c r="AC141" i="38"/>
  <c r="D142" i="39" s="1"/>
  <c r="E142" i="39" s="1"/>
  <c r="H142" i="39" s="1"/>
  <c r="L142" i="39" s="1"/>
  <c r="AC142" i="38"/>
  <c r="D143" i="39" s="1"/>
  <c r="E143" i="39" s="1"/>
  <c r="H143" i="39" s="1"/>
  <c r="AC145" i="38"/>
  <c r="D146" i="39" s="1"/>
  <c r="E146" i="39" s="1"/>
  <c r="H146" i="39" s="1"/>
  <c r="AC146" i="38"/>
  <c r="D147" i="39" s="1"/>
  <c r="E147" i="39" s="1"/>
  <c r="H147" i="39" s="1"/>
  <c r="J147" i="39" s="1"/>
  <c r="AC149" i="38"/>
  <c r="D150" i="39" s="1"/>
  <c r="E150" i="39" s="1"/>
  <c r="H150" i="39" s="1"/>
  <c r="J150" i="39" s="1"/>
  <c r="AC150" i="38"/>
  <c r="D151" i="39" s="1"/>
  <c r="E151" i="39" s="1"/>
  <c r="H151" i="39" s="1"/>
  <c r="AC153" i="38"/>
  <c r="D154" i="39" s="1"/>
  <c r="E154" i="39" s="1"/>
  <c r="H154" i="39" s="1"/>
  <c r="AC154" i="38"/>
  <c r="D155" i="39" s="1"/>
  <c r="E155" i="39" s="1"/>
  <c r="H155" i="39" s="1"/>
  <c r="J155" i="39" s="1"/>
  <c r="AC157" i="38"/>
  <c r="D158" i="39" s="1"/>
  <c r="E158" i="39" s="1"/>
  <c r="H158" i="39" s="1"/>
  <c r="AC158" i="38"/>
  <c r="D159" i="39" s="1"/>
  <c r="E159" i="39" s="1"/>
  <c r="H159" i="39" s="1"/>
  <c r="AC161" i="38"/>
  <c r="D162" i="39" s="1"/>
  <c r="E162" i="39" s="1"/>
  <c r="H162" i="39" s="1"/>
  <c r="L162" i="39" s="1"/>
  <c r="AC162" i="38"/>
  <c r="D163" i="39" s="1"/>
  <c r="E163" i="39" s="1"/>
  <c r="H163" i="39" s="1"/>
  <c r="L163" i="39" s="1"/>
  <c r="AC165" i="38"/>
  <c r="D166" i="39" s="1"/>
  <c r="E166" i="39" s="1"/>
  <c r="H166" i="39" s="1"/>
  <c r="AC166" i="38"/>
  <c r="D167" i="39" s="1"/>
  <c r="E167" i="39" s="1"/>
  <c r="H167" i="39" s="1"/>
  <c r="AC169" i="38"/>
  <c r="D170" i="39" s="1"/>
  <c r="E170" i="39" s="1"/>
  <c r="H170" i="39" s="1"/>
  <c r="AC170" i="38"/>
  <c r="D171" i="39" s="1"/>
  <c r="E171" i="39" s="1"/>
  <c r="H171" i="39" s="1"/>
  <c r="L171" i="39" s="1"/>
  <c r="AC173" i="38"/>
  <c r="D174" i="39" s="1"/>
  <c r="E174" i="39" s="1"/>
  <c r="H174" i="39" s="1"/>
  <c r="L174" i="39" s="1"/>
  <c r="AC177" i="38"/>
  <c r="D178" i="39" s="1"/>
  <c r="E178" i="39" s="1"/>
  <c r="H178" i="39" s="1"/>
  <c r="AC9" i="38"/>
  <c r="H278" i="38"/>
  <c r="P278" i="38"/>
  <c r="X278" i="38"/>
  <c r="L18" i="43" s="1"/>
  <c r="AC13" i="38"/>
  <c r="D14" i="39" s="1"/>
  <c r="E14" i="39" s="1"/>
  <c r="H14" i="39" s="1"/>
  <c r="J14" i="39" s="1"/>
  <c r="AC17" i="38"/>
  <c r="D18" i="39" s="1"/>
  <c r="E18" i="39" s="1"/>
  <c r="H18" i="39" s="1"/>
  <c r="I18" i="39" s="1"/>
  <c r="AC21" i="38"/>
  <c r="D22" i="39" s="1"/>
  <c r="E22" i="39" s="1"/>
  <c r="H22" i="39" s="1"/>
  <c r="J22" i="39" s="1"/>
  <c r="AC25" i="38"/>
  <c r="D26" i="39" s="1"/>
  <c r="E26" i="39" s="1"/>
  <c r="H26" i="39" s="1"/>
  <c r="AC28" i="38"/>
  <c r="D29" i="39" s="1"/>
  <c r="AC29" i="38"/>
  <c r="D30" i="39" s="1"/>
  <c r="AC33" i="38"/>
  <c r="D34" i="39" s="1"/>
  <c r="E34" i="39" s="1"/>
  <c r="H34" i="39" s="1"/>
  <c r="J34" i="39" s="1"/>
  <c r="AC37" i="38"/>
  <c r="D38" i="39" s="1"/>
  <c r="E38" i="39" s="1"/>
  <c r="H38" i="39" s="1"/>
  <c r="AC41" i="38"/>
  <c r="D42" i="39" s="1"/>
  <c r="E42" i="39" s="1"/>
  <c r="H42" i="39" s="1"/>
  <c r="AC45" i="38"/>
  <c r="D46" i="39" s="1"/>
  <c r="E46" i="39" s="1"/>
  <c r="H46" i="39" s="1"/>
  <c r="J46" i="39" s="1"/>
  <c r="AC49" i="38"/>
  <c r="D50" i="39" s="1"/>
  <c r="E50" i="39" s="1"/>
  <c r="H50" i="39" s="1"/>
  <c r="J50" i="39" s="1"/>
  <c r="AC174" i="38"/>
  <c r="D175" i="39" s="1"/>
  <c r="E175" i="39" s="1"/>
  <c r="H175" i="39" s="1"/>
  <c r="AC178" i="38"/>
  <c r="D179" i="39" s="1"/>
  <c r="E179" i="39" s="1"/>
  <c r="H179" i="39" s="1"/>
  <c r="AC182" i="38"/>
  <c r="D183" i="39" s="1"/>
  <c r="E183" i="39" s="1"/>
  <c r="H183" i="39" s="1"/>
  <c r="J183" i="39" s="1"/>
  <c r="K183" i="39" s="1"/>
  <c r="AC183" i="38"/>
  <c r="D184" i="39" s="1"/>
  <c r="E184" i="39" s="1"/>
  <c r="H184" i="39" s="1"/>
  <c r="J184" i="39" s="1"/>
  <c r="K184" i="39" s="1"/>
  <c r="AC186" i="38"/>
  <c r="D187" i="39" s="1"/>
  <c r="E187" i="39" s="1"/>
  <c r="H187" i="39" s="1"/>
  <c r="J187" i="39" s="1"/>
  <c r="K187" i="39" s="1"/>
  <c r="AC187" i="38"/>
  <c r="D188" i="39" s="1"/>
  <c r="E188" i="39" s="1"/>
  <c r="H188" i="39" s="1"/>
  <c r="J188" i="39" s="1"/>
  <c r="K188" i="39" s="1"/>
  <c r="AC190" i="38"/>
  <c r="D191" i="39" s="1"/>
  <c r="E191" i="39" s="1"/>
  <c r="H191" i="39" s="1"/>
  <c r="J191" i="39" s="1"/>
  <c r="K191" i="39" s="1"/>
  <c r="AC191" i="38"/>
  <c r="D192" i="39" s="1"/>
  <c r="E192" i="39" s="1"/>
  <c r="H192" i="39" s="1"/>
  <c r="J192" i="39" s="1"/>
  <c r="K192" i="39" s="1"/>
  <c r="AC194" i="38"/>
  <c r="D195" i="39" s="1"/>
  <c r="E195" i="39" s="1"/>
  <c r="H195" i="39" s="1"/>
  <c r="J195" i="39" s="1"/>
  <c r="K195" i="39" s="1"/>
  <c r="AC195" i="38"/>
  <c r="D196" i="39" s="1"/>
  <c r="E196" i="39" s="1"/>
  <c r="H196" i="39" s="1"/>
  <c r="J196" i="39" s="1"/>
  <c r="K196" i="39" s="1"/>
  <c r="AC198" i="38"/>
  <c r="D199" i="39" s="1"/>
  <c r="E199" i="39" s="1"/>
  <c r="H199" i="39" s="1"/>
  <c r="J199" i="39" s="1"/>
  <c r="K199" i="39" s="1"/>
  <c r="AC199" i="38"/>
  <c r="D200" i="39" s="1"/>
  <c r="E200" i="39" s="1"/>
  <c r="H200" i="39" s="1"/>
  <c r="J200" i="39" s="1"/>
  <c r="K200" i="39" s="1"/>
  <c r="AC202" i="38"/>
  <c r="D203" i="39" s="1"/>
  <c r="E203" i="39" s="1"/>
  <c r="H203" i="39" s="1"/>
  <c r="J203" i="39" s="1"/>
  <c r="K203" i="39" s="1"/>
  <c r="AC203" i="38"/>
  <c r="D204" i="39" s="1"/>
  <c r="E204" i="39" s="1"/>
  <c r="H204" i="39" s="1"/>
  <c r="J204" i="39" s="1"/>
  <c r="K204" i="39" s="1"/>
  <c r="AC206" i="38"/>
  <c r="D207" i="39" s="1"/>
  <c r="E207" i="39" s="1"/>
  <c r="H207" i="39" s="1"/>
  <c r="J207" i="39" s="1"/>
  <c r="K207" i="39" s="1"/>
  <c r="AC207" i="38"/>
  <c r="D208" i="39" s="1"/>
  <c r="E208" i="39" s="1"/>
  <c r="H208" i="39" s="1"/>
  <c r="J208" i="39" s="1"/>
  <c r="K208" i="39" s="1"/>
  <c r="AC210" i="38"/>
  <c r="D211" i="39" s="1"/>
  <c r="E211" i="39" s="1"/>
  <c r="H211" i="39" s="1"/>
  <c r="J211" i="39" s="1"/>
  <c r="K211" i="39" s="1"/>
  <c r="AC211" i="38"/>
  <c r="D212" i="39" s="1"/>
  <c r="E212" i="39" s="1"/>
  <c r="H212" i="39" s="1"/>
  <c r="J212" i="39" s="1"/>
  <c r="K212" i="39" s="1"/>
  <c r="AC214" i="38"/>
  <c r="D215" i="39" s="1"/>
  <c r="E215" i="39" s="1"/>
  <c r="H215" i="39" s="1"/>
  <c r="J215" i="39" s="1"/>
  <c r="K215" i="39" s="1"/>
  <c r="AC215" i="38"/>
  <c r="D216" i="39" s="1"/>
  <c r="E216" i="39" s="1"/>
  <c r="H216" i="39" s="1"/>
  <c r="J216" i="39" s="1"/>
  <c r="K216" i="39" s="1"/>
  <c r="AC218" i="38"/>
  <c r="D219" i="39" s="1"/>
  <c r="E219" i="39" s="1"/>
  <c r="H219" i="39" s="1"/>
  <c r="J219" i="39" s="1"/>
  <c r="K219" i="39" s="1"/>
  <c r="AC219" i="38"/>
  <c r="D220" i="39" s="1"/>
  <c r="E220" i="39" s="1"/>
  <c r="H220" i="39" s="1"/>
  <c r="J220" i="39" s="1"/>
  <c r="K220" i="39" s="1"/>
  <c r="AC222" i="38"/>
  <c r="D223" i="39" s="1"/>
  <c r="E223" i="39" s="1"/>
  <c r="H223" i="39" s="1"/>
  <c r="J223" i="39" s="1"/>
  <c r="K223" i="39" s="1"/>
  <c r="AC223" i="38"/>
  <c r="D224" i="39" s="1"/>
  <c r="E224" i="39" s="1"/>
  <c r="H224" i="39" s="1"/>
  <c r="J224" i="39" s="1"/>
  <c r="K224" i="39" s="1"/>
  <c r="AC226" i="38"/>
  <c r="D227" i="39" s="1"/>
  <c r="E227" i="39" s="1"/>
  <c r="H227" i="39" s="1"/>
  <c r="J227" i="39" s="1"/>
  <c r="K227" i="39" s="1"/>
  <c r="AC227" i="38"/>
  <c r="D228" i="39" s="1"/>
  <c r="E228" i="39" s="1"/>
  <c r="H228" i="39" s="1"/>
  <c r="J228" i="39" s="1"/>
  <c r="K228" i="39" s="1"/>
  <c r="AC230" i="38"/>
  <c r="D231" i="39" s="1"/>
  <c r="E231" i="39" s="1"/>
  <c r="H231" i="39" s="1"/>
  <c r="J231" i="39" s="1"/>
  <c r="K231" i="39" s="1"/>
  <c r="AC231" i="38"/>
  <c r="D232" i="39" s="1"/>
  <c r="E232" i="39" s="1"/>
  <c r="H232" i="39" s="1"/>
  <c r="J232" i="39" s="1"/>
  <c r="K232" i="39" s="1"/>
  <c r="AC234" i="38"/>
  <c r="D235" i="39" s="1"/>
  <c r="E235" i="39" s="1"/>
  <c r="H235" i="39" s="1"/>
  <c r="J235" i="39" s="1"/>
  <c r="K235" i="39" s="1"/>
  <c r="AC235" i="38"/>
  <c r="D236" i="39" s="1"/>
  <c r="E236" i="39" s="1"/>
  <c r="H236" i="39" s="1"/>
  <c r="J236" i="39" s="1"/>
  <c r="K236" i="39" s="1"/>
  <c r="AC238" i="38"/>
  <c r="D239" i="39" s="1"/>
  <c r="E239" i="39" s="1"/>
  <c r="H239" i="39" s="1"/>
  <c r="J239" i="39" s="1"/>
  <c r="K239" i="39" s="1"/>
  <c r="AC239" i="38"/>
  <c r="D240" i="39" s="1"/>
  <c r="E240" i="39" s="1"/>
  <c r="H240" i="39" s="1"/>
  <c r="J240" i="39" s="1"/>
  <c r="K240" i="39" s="1"/>
  <c r="AC242" i="38"/>
  <c r="D243" i="39" s="1"/>
  <c r="E243" i="39" s="1"/>
  <c r="H243" i="39" s="1"/>
  <c r="J243" i="39" s="1"/>
  <c r="K243" i="39" s="1"/>
  <c r="AC243" i="38"/>
  <c r="D244" i="39" s="1"/>
  <c r="E244" i="39" s="1"/>
  <c r="H244" i="39" s="1"/>
  <c r="AC246" i="38"/>
  <c r="D247" i="39" s="1"/>
  <c r="E247" i="39" s="1"/>
  <c r="H247" i="39" s="1"/>
  <c r="J247" i="39" s="1"/>
  <c r="K247" i="39" s="1"/>
  <c r="L247" i="39" s="1"/>
  <c r="AC247" i="38"/>
  <c r="D248" i="39" s="1"/>
  <c r="E248" i="39" s="1"/>
  <c r="H248" i="39" s="1"/>
  <c r="J248" i="39" s="1"/>
  <c r="K248" i="39" s="1"/>
  <c r="L248" i="39" s="1"/>
  <c r="AC250" i="38"/>
  <c r="D251" i="39" s="1"/>
  <c r="E251" i="39" s="1"/>
  <c r="H251" i="39" s="1"/>
  <c r="J251" i="39" s="1"/>
  <c r="K251" i="39" s="1"/>
  <c r="L251" i="39" s="1"/>
  <c r="AC251" i="38"/>
  <c r="D252" i="39" s="1"/>
  <c r="E252" i="39" s="1"/>
  <c r="H252" i="39" s="1"/>
  <c r="J252" i="39" s="1"/>
  <c r="K252" i="39" s="1"/>
  <c r="L252" i="39" s="1"/>
  <c r="AC254" i="38"/>
  <c r="D255" i="39" s="1"/>
  <c r="E255" i="39" s="1"/>
  <c r="H255" i="39" s="1"/>
  <c r="J255" i="39" s="1"/>
  <c r="K255" i="39" s="1"/>
  <c r="L255" i="39" s="1"/>
  <c r="AC255" i="38"/>
  <c r="D256" i="39" s="1"/>
  <c r="E256" i="39" s="1"/>
  <c r="H256" i="39" s="1"/>
  <c r="J256" i="39" s="1"/>
  <c r="K256" i="39" s="1"/>
  <c r="L256" i="39" s="1"/>
  <c r="AC258" i="38"/>
  <c r="D259" i="39" s="1"/>
  <c r="E259" i="39" s="1"/>
  <c r="H259" i="39" s="1"/>
  <c r="J259" i="39" s="1"/>
  <c r="K259" i="39" s="1"/>
  <c r="L259" i="39" s="1"/>
  <c r="AC259" i="38"/>
  <c r="D260" i="39" s="1"/>
  <c r="E260" i="39" s="1"/>
  <c r="H260" i="39" s="1"/>
  <c r="J260" i="39" s="1"/>
  <c r="K260" i="39" s="1"/>
  <c r="L260" i="39" s="1"/>
  <c r="AC262" i="38"/>
  <c r="D263" i="39" s="1"/>
  <c r="E263" i="39" s="1"/>
  <c r="H263" i="39" s="1"/>
  <c r="J263" i="39" s="1"/>
  <c r="K263" i="39" s="1"/>
  <c r="L263" i="39" s="1"/>
  <c r="AC263" i="38"/>
  <c r="D264" i="39" s="1"/>
  <c r="E264" i="39" s="1"/>
  <c r="H264" i="39" s="1"/>
  <c r="J264" i="39" s="1"/>
  <c r="K264" i="39" s="1"/>
  <c r="L264" i="39" s="1"/>
  <c r="AC266" i="38"/>
  <c r="D267" i="39" s="1"/>
  <c r="E267" i="39" s="1"/>
  <c r="H267" i="39" s="1"/>
  <c r="J267" i="39" s="1"/>
  <c r="K267" i="39" s="1"/>
  <c r="L267" i="39" s="1"/>
  <c r="AC267" i="38"/>
  <c r="D268" i="39" s="1"/>
  <c r="E268" i="39" s="1"/>
  <c r="H268" i="39" s="1"/>
  <c r="J268" i="39" s="1"/>
  <c r="K268" i="39" s="1"/>
  <c r="L268" i="39" s="1"/>
  <c r="AC270" i="38"/>
  <c r="D271" i="39" s="1"/>
  <c r="E271" i="39" s="1"/>
  <c r="H271" i="39" s="1"/>
  <c r="J271" i="39" s="1"/>
  <c r="K271" i="39" s="1"/>
  <c r="L271" i="39" s="1"/>
  <c r="AC271" i="38"/>
  <c r="D272" i="39" s="1"/>
  <c r="E272" i="39" s="1"/>
  <c r="H272" i="39" s="1"/>
  <c r="J272" i="39" s="1"/>
  <c r="K272" i="39" s="1"/>
  <c r="L272" i="39" s="1"/>
  <c r="AC274" i="38"/>
  <c r="D275" i="39" s="1"/>
  <c r="E275" i="39" s="1"/>
  <c r="H275" i="39" s="1"/>
  <c r="J275" i="39" s="1"/>
  <c r="K275" i="39" s="1"/>
  <c r="L275" i="39" s="1"/>
  <c r="AC275" i="38"/>
  <c r="D276" i="39" s="1"/>
  <c r="E276" i="39" s="1"/>
  <c r="H276" i="39" s="1"/>
  <c r="J276" i="39" s="1"/>
  <c r="K276" i="39" s="1"/>
  <c r="L276" i="39" s="1"/>
  <c r="H275" i="40"/>
  <c r="U10" i="53"/>
  <c r="D11" i="54" s="1"/>
  <c r="E11" i="54" s="1"/>
  <c r="H11" i="54" s="1"/>
  <c r="J11" i="54" s="1"/>
  <c r="K11" i="54" s="1"/>
  <c r="L11" i="54" s="1"/>
  <c r="M11" i="54" s="1"/>
  <c r="U11" i="53"/>
  <c r="D12" i="54" s="1"/>
  <c r="E12" i="54" s="1"/>
  <c r="H12" i="54" s="1"/>
  <c r="U14" i="53"/>
  <c r="D15" i="54" s="1"/>
  <c r="E15" i="54" s="1"/>
  <c r="H15" i="54" s="1"/>
  <c r="U15" i="53"/>
  <c r="D16" i="54" s="1"/>
  <c r="E16" i="54" s="1"/>
  <c r="H16" i="54" s="1"/>
  <c r="L16" i="54" s="1"/>
  <c r="M16" i="54" s="1"/>
  <c r="U18" i="53"/>
  <c r="D19" i="54" s="1"/>
  <c r="E19" i="54" s="1"/>
  <c r="H19" i="54" s="1"/>
  <c r="J19" i="54" s="1"/>
  <c r="K19" i="54" s="1"/>
  <c r="L19" i="54" s="1"/>
  <c r="M19" i="54" s="1"/>
  <c r="U19" i="53"/>
  <c r="D20" i="54" s="1"/>
  <c r="E20" i="54" s="1"/>
  <c r="H20" i="54" s="1"/>
  <c r="J20" i="54" s="1"/>
  <c r="K20" i="54" s="1"/>
  <c r="L20" i="54" s="1"/>
  <c r="M20" i="54" s="1"/>
  <c r="U22" i="53"/>
  <c r="D23" i="54" s="1"/>
  <c r="E23" i="54" s="1"/>
  <c r="H23" i="54" s="1"/>
  <c r="J23" i="54" s="1"/>
  <c r="K23" i="54" s="1"/>
  <c r="L23" i="54" s="1"/>
  <c r="M23" i="54" s="1"/>
  <c r="U23" i="53"/>
  <c r="D24" i="54" s="1"/>
  <c r="E24" i="54" s="1"/>
  <c r="H24" i="54" s="1"/>
  <c r="J24" i="54" s="1"/>
  <c r="K24" i="54" s="1"/>
  <c r="L24" i="54" s="1"/>
  <c r="M24" i="54" s="1"/>
  <c r="U26" i="53"/>
  <c r="D27" i="54" s="1"/>
  <c r="E27" i="54" s="1"/>
  <c r="H27" i="54" s="1"/>
  <c r="J27" i="54" s="1"/>
  <c r="K27" i="54" s="1"/>
  <c r="L27" i="54" s="1"/>
  <c r="U27" i="53"/>
  <c r="D28" i="54" s="1"/>
  <c r="E28" i="54" s="1"/>
  <c r="H28" i="54" s="1"/>
  <c r="J28" i="54" s="1"/>
  <c r="K28" i="54" s="1"/>
  <c r="L28" i="54" s="1"/>
  <c r="U30" i="53"/>
  <c r="D31" i="54" s="1"/>
  <c r="E31" i="54" s="1"/>
  <c r="H31" i="54" s="1"/>
  <c r="J31" i="54" s="1"/>
  <c r="K31" i="54" s="1"/>
  <c r="L31" i="54" s="1"/>
  <c r="U31" i="53"/>
  <c r="D32" i="54" s="1"/>
  <c r="E32" i="54" s="1"/>
  <c r="H32" i="54" s="1"/>
  <c r="J32" i="54" s="1"/>
  <c r="K32" i="54" s="1"/>
  <c r="L32" i="54" s="1"/>
  <c r="U34" i="53"/>
  <c r="D35" i="54" s="1"/>
  <c r="E35" i="54" s="1"/>
  <c r="H35" i="54" s="1"/>
  <c r="J35" i="54" s="1"/>
  <c r="K35" i="54" s="1"/>
  <c r="L35" i="54" s="1"/>
  <c r="U35" i="53"/>
  <c r="D36" i="54" s="1"/>
  <c r="E36" i="54" s="1"/>
  <c r="H36" i="54" s="1"/>
  <c r="J36" i="54" s="1"/>
  <c r="K36" i="54" s="1"/>
  <c r="L36" i="54" s="1"/>
  <c r="U38" i="53"/>
  <c r="D39" i="54" s="1"/>
  <c r="E39" i="54" s="1"/>
  <c r="H39" i="54" s="1"/>
  <c r="U39" i="53"/>
  <c r="D40" i="54" s="1"/>
  <c r="E40" i="54" s="1"/>
  <c r="H40" i="54" s="1"/>
  <c r="I40" i="54" s="1"/>
  <c r="U42" i="53"/>
  <c r="D43" i="54" s="1"/>
  <c r="E43" i="54" s="1"/>
  <c r="H43" i="54" s="1"/>
  <c r="J43" i="54" s="1"/>
  <c r="K43" i="54" s="1"/>
  <c r="L43" i="54" s="1"/>
  <c r="U43" i="53"/>
  <c r="D44" i="54" s="1"/>
  <c r="E44" i="54" s="1"/>
  <c r="H44" i="54" s="1"/>
  <c r="J44" i="54" s="1"/>
  <c r="K44" i="54" s="1"/>
  <c r="L44" i="54" s="1"/>
  <c r="U46" i="53"/>
  <c r="D47" i="54" s="1"/>
  <c r="E47" i="54" s="1"/>
  <c r="H47" i="54" s="1"/>
  <c r="J47" i="54" s="1"/>
  <c r="K47" i="54" s="1"/>
  <c r="L47" i="54" s="1"/>
  <c r="U47" i="53"/>
  <c r="D48" i="54" s="1"/>
  <c r="E48" i="54" s="1"/>
  <c r="H48" i="54" s="1"/>
  <c r="J48" i="54" s="1"/>
  <c r="K48" i="54" s="1"/>
  <c r="L48" i="54" s="1"/>
  <c r="U50" i="53"/>
  <c r="D51" i="54" s="1"/>
  <c r="E51" i="54" s="1"/>
  <c r="H51" i="54" s="1"/>
  <c r="I51" i="54" s="1"/>
  <c r="K51" i="54" s="1"/>
  <c r="L51" i="54" s="1"/>
  <c r="U51" i="53"/>
  <c r="D52" i="54" s="1"/>
  <c r="E52" i="54" s="1"/>
  <c r="H52" i="54" s="1"/>
  <c r="U54" i="53"/>
  <c r="D55" i="54" s="1"/>
  <c r="E55" i="54" s="1"/>
  <c r="H55" i="54" s="1"/>
  <c r="U55" i="53"/>
  <c r="D56" i="54" s="1"/>
  <c r="E56" i="54" s="1"/>
  <c r="H56" i="54" s="1"/>
  <c r="I56" i="54" s="1"/>
  <c r="U58" i="53"/>
  <c r="D59" i="54" s="1"/>
  <c r="E59" i="54" s="1"/>
  <c r="H59" i="54" s="1"/>
  <c r="L59" i="54" s="1"/>
  <c r="U59" i="53"/>
  <c r="D60" i="54" s="1"/>
  <c r="E60" i="54" s="1"/>
  <c r="H60" i="54" s="1"/>
  <c r="J60" i="54" s="1"/>
  <c r="K60" i="54" s="1"/>
  <c r="L60" i="54" s="1"/>
  <c r="U62" i="53"/>
  <c r="D63" i="54" s="1"/>
  <c r="E63" i="54" s="1"/>
  <c r="H63" i="54" s="1"/>
  <c r="U63" i="53"/>
  <c r="D64" i="54" s="1"/>
  <c r="E64" i="54" s="1"/>
  <c r="H64" i="54" s="1"/>
  <c r="I64" i="54" s="1"/>
  <c r="U66" i="53"/>
  <c r="D67" i="54" s="1"/>
  <c r="E67" i="54" s="1"/>
  <c r="H67" i="54" s="1"/>
  <c r="J67" i="54" s="1"/>
  <c r="U67" i="53"/>
  <c r="D68" i="54" s="1"/>
  <c r="E68" i="54" s="1"/>
  <c r="H68" i="54" s="1"/>
  <c r="U70" i="53"/>
  <c r="D71" i="54" s="1"/>
  <c r="E71" i="54" s="1"/>
  <c r="H71" i="54" s="1"/>
  <c r="J71" i="54" s="1"/>
  <c r="K71" i="54" s="1"/>
  <c r="L71" i="54" s="1"/>
  <c r="U71" i="53"/>
  <c r="D72" i="54" s="1"/>
  <c r="E72" i="54" s="1"/>
  <c r="H72" i="54" s="1"/>
  <c r="J72" i="54" s="1"/>
  <c r="K72" i="54" s="1"/>
  <c r="L72" i="54" s="1"/>
  <c r="U74" i="53"/>
  <c r="D75" i="54" s="1"/>
  <c r="E75" i="54" s="1"/>
  <c r="H75" i="54" s="1"/>
  <c r="J75" i="54" s="1"/>
  <c r="K75" i="54" s="1"/>
  <c r="L75" i="54" s="1"/>
  <c r="U75" i="53"/>
  <c r="D76" i="54" s="1"/>
  <c r="E76" i="54" s="1"/>
  <c r="H76" i="54" s="1"/>
  <c r="U78" i="53"/>
  <c r="D79" i="54" s="1"/>
  <c r="E79" i="54" s="1"/>
  <c r="H79" i="54" s="1"/>
  <c r="U79" i="53"/>
  <c r="D80" i="54" s="1"/>
  <c r="E80" i="54" s="1"/>
  <c r="H80" i="54" s="1"/>
  <c r="J80" i="54" s="1"/>
  <c r="U81" i="53"/>
  <c r="D82" i="54" s="1"/>
  <c r="E82" i="54" s="1"/>
  <c r="H82" i="54" s="1"/>
  <c r="J82" i="54" s="1"/>
  <c r="U85" i="53"/>
  <c r="D86" i="54" s="1"/>
  <c r="E86" i="54" s="1"/>
  <c r="H86" i="54" s="1"/>
  <c r="U83" i="53"/>
  <c r="D84" i="54" s="1"/>
  <c r="E84" i="54" s="1"/>
  <c r="H84" i="54" s="1"/>
  <c r="U87" i="53"/>
  <c r="D88" i="54" s="1"/>
  <c r="E88" i="54" s="1"/>
  <c r="H88" i="54" s="1"/>
  <c r="L88" i="54" s="1"/>
  <c r="U88" i="53"/>
  <c r="D89" i="54" s="1"/>
  <c r="E89" i="54" s="1"/>
  <c r="H89" i="54" s="1"/>
  <c r="J89" i="54" s="1"/>
  <c r="K89" i="54" s="1"/>
  <c r="L89" i="54" s="1"/>
  <c r="U91" i="53"/>
  <c r="D92" i="54" s="1"/>
  <c r="E92" i="54" s="1"/>
  <c r="H92" i="54" s="1"/>
  <c r="J92" i="54" s="1"/>
  <c r="K92" i="54" s="1"/>
  <c r="L92" i="54" s="1"/>
  <c r="U92" i="53"/>
  <c r="D93" i="54" s="1"/>
  <c r="E93" i="54" s="1"/>
  <c r="H93" i="54" s="1"/>
  <c r="J93" i="54" s="1"/>
  <c r="K93" i="54" s="1"/>
  <c r="L93" i="54" s="1"/>
  <c r="U95" i="53"/>
  <c r="D96" i="54" s="1"/>
  <c r="E96" i="54" s="1"/>
  <c r="H96" i="54" s="1"/>
  <c r="L96" i="54" s="1"/>
  <c r="U96" i="53"/>
  <c r="D97" i="54" s="1"/>
  <c r="E97" i="54" s="1"/>
  <c r="H97" i="54" s="1"/>
  <c r="J97" i="54" s="1"/>
  <c r="K97" i="54" s="1"/>
  <c r="L97" i="54" s="1"/>
  <c r="U99" i="53"/>
  <c r="D100" i="54" s="1"/>
  <c r="E100" i="54" s="1"/>
  <c r="H100" i="54" s="1"/>
  <c r="J100" i="54" s="1"/>
  <c r="K100" i="54" s="1"/>
  <c r="L100" i="54" s="1"/>
  <c r="U100" i="53"/>
  <c r="D101" i="54" s="1"/>
  <c r="E101" i="54" s="1"/>
  <c r="H101" i="54" s="1"/>
  <c r="J101" i="54" s="1"/>
  <c r="K101" i="54" s="1"/>
  <c r="L101" i="54" s="1"/>
  <c r="U103" i="53"/>
  <c r="D104" i="54" s="1"/>
  <c r="E104" i="54" s="1"/>
  <c r="H104" i="54" s="1"/>
  <c r="J104" i="54" s="1"/>
  <c r="K104" i="54" s="1"/>
  <c r="L104" i="54" s="1"/>
  <c r="U104" i="53"/>
  <c r="D105" i="54" s="1"/>
  <c r="E105" i="54" s="1"/>
  <c r="H105" i="54" s="1"/>
  <c r="J105" i="54" s="1"/>
  <c r="K105" i="54" s="1"/>
  <c r="L105" i="54" s="1"/>
  <c r="U107" i="53"/>
  <c r="D108" i="54" s="1"/>
  <c r="E108" i="54" s="1"/>
  <c r="H108" i="54" s="1"/>
  <c r="J108" i="54" s="1"/>
  <c r="K108" i="54" s="1"/>
  <c r="L108" i="54" s="1"/>
  <c r="U108" i="53"/>
  <c r="D109" i="54" s="1"/>
  <c r="E109" i="54" s="1"/>
  <c r="H109" i="54" s="1"/>
  <c r="J109" i="54" s="1"/>
  <c r="K109" i="54" s="1"/>
  <c r="L109" i="54" s="1"/>
  <c r="U111" i="53"/>
  <c r="D112" i="54" s="1"/>
  <c r="E112" i="54" s="1"/>
  <c r="H112" i="54" s="1"/>
  <c r="J112" i="54" s="1"/>
  <c r="K112" i="54" s="1"/>
  <c r="L112" i="54" s="1"/>
  <c r="U112" i="53"/>
  <c r="D113" i="54" s="1"/>
  <c r="E113" i="54" s="1"/>
  <c r="H113" i="54" s="1"/>
  <c r="J113" i="54" s="1"/>
  <c r="K113" i="54" s="1"/>
  <c r="L113" i="54" s="1"/>
  <c r="U115" i="53"/>
  <c r="D116" i="54" s="1"/>
  <c r="E116" i="54" s="1"/>
  <c r="H116" i="54" s="1"/>
  <c r="J116" i="54" s="1"/>
  <c r="K116" i="54" s="1"/>
  <c r="L116" i="54" s="1"/>
  <c r="U116" i="53"/>
  <c r="D117" i="54" s="1"/>
  <c r="E117" i="54" s="1"/>
  <c r="H117" i="54" s="1"/>
  <c r="J117" i="54" s="1"/>
  <c r="K117" i="54" s="1"/>
  <c r="L117" i="54" s="1"/>
  <c r="U119" i="53"/>
  <c r="D120" i="54" s="1"/>
  <c r="E120" i="54" s="1"/>
  <c r="H120" i="54" s="1"/>
  <c r="J120" i="54" s="1"/>
  <c r="K120" i="54" s="1"/>
  <c r="L120" i="54" s="1"/>
  <c r="U120" i="53"/>
  <c r="D121" i="54" s="1"/>
  <c r="E121" i="54" s="1"/>
  <c r="H121" i="54" s="1"/>
  <c r="J121" i="54" s="1"/>
  <c r="K121" i="54" s="1"/>
  <c r="L121" i="54" s="1"/>
  <c r="U123" i="53"/>
  <c r="D124" i="54" s="1"/>
  <c r="E124" i="54" s="1"/>
  <c r="H124" i="54" s="1"/>
  <c r="J124" i="54" s="1"/>
  <c r="K124" i="54" s="1"/>
  <c r="L124" i="54" s="1"/>
  <c r="U124" i="53"/>
  <c r="D125" i="54" s="1"/>
  <c r="E125" i="54" s="1"/>
  <c r="H125" i="54" s="1"/>
  <c r="J125" i="54" s="1"/>
  <c r="K125" i="54" s="1"/>
  <c r="L125" i="54" s="1"/>
  <c r="U127" i="53"/>
  <c r="D128" i="54" s="1"/>
  <c r="E128" i="54" s="1"/>
  <c r="H128" i="54" s="1"/>
  <c r="J128" i="54" s="1"/>
  <c r="K128" i="54" s="1"/>
  <c r="L128" i="54" s="1"/>
  <c r="U128" i="53"/>
  <c r="D129" i="54" s="1"/>
  <c r="E129" i="54" s="1"/>
  <c r="H129" i="54" s="1"/>
  <c r="J129" i="54" s="1"/>
  <c r="K129" i="54" s="1"/>
  <c r="L129" i="54" s="1"/>
  <c r="U131" i="53"/>
  <c r="D132" i="54" s="1"/>
  <c r="E132" i="54" s="1"/>
  <c r="H132" i="54" s="1"/>
  <c r="J132" i="54" s="1"/>
  <c r="K132" i="54" s="1"/>
  <c r="L132" i="54" s="1"/>
  <c r="U132" i="53"/>
  <c r="D133" i="54" s="1"/>
  <c r="E133" i="54" s="1"/>
  <c r="H133" i="54" s="1"/>
  <c r="J133" i="54" s="1"/>
  <c r="K133" i="54" s="1"/>
  <c r="L133" i="54" s="1"/>
  <c r="U135" i="53"/>
  <c r="D136" i="54" s="1"/>
  <c r="E136" i="54" s="1"/>
  <c r="H136" i="54" s="1"/>
  <c r="J136" i="54" s="1"/>
  <c r="K136" i="54" s="1"/>
  <c r="L136" i="54" s="1"/>
  <c r="U136" i="53"/>
  <c r="D137" i="54" s="1"/>
  <c r="E137" i="54" s="1"/>
  <c r="H137" i="54" s="1"/>
  <c r="J137" i="54" s="1"/>
  <c r="K137" i="54" s="1"/>
  <c r="L137" i="54" s="1"/>
  <c r="U139" i="53"/>
  <c r="D140" i="54" s="1"/>
  <c r="E140" i="54" s="1"/>
  <c r="H140" i="54" s="1"/>
  <c r="J140" i="54" s="1"/>
  <c r="K140" i="54" s="1"/>
  <c r="L140" i="54" s="1"/>
  <c r="U140" i="53"/>
  <c r="D141" i="54" s="1"/>
  <c r="E141" i="54" s="1"/>
  <c r="H141" i="54" s="1"/>
  <c r="J141" i="54" s="1"/>
  <c r="K141" i="54" s="1"/>
  <c r="L141" i="54" s="1"/>
  <c r="U143" i="53"/>
  <c r="D144" i="54" s="1"/>
  <c r="E144" i="54" s="1"/>
  <c r="H144" i="54" s="1"/>
  <c r="J144" i="54" s="1"/>
  <c r="K144" i="54" s="1"/>
  <c r="L144" i="54" s="1"/>
  <c r="U144" i="53"/>
  <c r="D145" i="54" s="1"/>
  <c r="E145" i="54" s="1"/>
  <c r="H145" i="54" s="1"/>
  <c r="J145" i="54" s="1"/>
  <c r="K145" i="54" s="1"/>
  <c r="L145" i="54" s="1"/>
  <c r="U147" i="53"/>
  <c r="D148" i="54" s="1"/>
  <c r="E148" i="54" s="1"/>
  <c r="H148" i="54" s="1"/>
  <c r="J148" i="54" s="1"/>
  <c r="K148" i="54" s="1"/>
  <c r="L148" i="54" s="1"/>
  <c r="U148" i="53"/>
  <c r="D149" i="54" s="1"/>
  <c r="E149" i="54" s="1"/>
  <c r="H149" i="54" s="1"/>
  <c r="J149" i="54" s="1"/>
  <c r="K149" i="54" s="1"/>
  <c r="L149" i="54" s="1"/>
  <c r="U151" i="53"/>
  <c r="D152" i="54" s="1"/>
  <c r="E152" i="54" s="1"/>
  <c r="H152" i="54" s="1"/>
  <c r="J152" i="54" s="1"/>
  <c r="K152" i="54" s="1"/>
  <c r="L152" i="54" s="1"/>
  <c r="U152" i="53"/>
  <c r="D153" i="54" s="1"/>
  <c r="E153" i="54" s="1"/>
  <c r="H153" i="54" s="1"/>
  <c r="J153" i="54" s="1"/>
  <c r="K153" i="54" s="1"/>
  <c r="L153" i="54" s="1"/>
  <c r="U155" i="53"/>
  <c r="D156" i="54" s="1"/>
  <c r="E156" i="54" s="1"/>
  <c r="H156" i="54" s="1"/>
  <c r="U156" i="53"/>
  <c r="D157" i="54" s="1"/>
  <c r="E157" i="54" s="1"/>
  <c r="H157" i="54" s="1"/>
  <c r="U13" i="53"/>
  <c r="D14" i="54" s="1"/>
  <c r="E14" i="54" s="1"/>
  <c r="H14" i="54" s="1"/>
  <c r="L14" i="54" s="1"/>
  <c r="M14" i="54" s="1"/>
  <c r="U17" i="53"/>
  <c r="D18" i="54" s="1"/>
  <c r="E18" i="54" s="1"/>
  <c r="H18" i="54" s="1"/>
  <c r="J18" i="54" s="1"/>
  <c r="K18" i="54" s="1"/>
  <c r="L18" i="54" s="1"/>
  <c r="M18" i="54" s="1"/>
  <c r="U21" i="53"/>
  <c r="D22" i="54" s="1"/>
  <c r="E22" i="54" s="1"/>
  <c r="H22" i="54" s="1"/>
  <c r="J22" i="54" s="1"/>
  <c r="K22" i="54" s="1"/>
  <c r="L22" i="54" s="1"/>
  <c r="M22" i="54" s="1"/>
  <c r="U25" i="53"/>
  <c r="D26" i="54" s="1"/>
  <c r="E26" i="54" s="1"/>
  <c r="H26" i="54" s="1"/>
  <c r="J26" i="54" s="1"/>
  <c r="K26" i="54" s="1"/>
  <c r="L26" i="54" s="1"/>
  <c r="U29" i="53"/>
  <c r="D30" i="54" s="1"/>
  <c r="E30" i="54" s="1"/>
  <c r="H30" i="54" s="1"/>
  <c r="J30" i="54" s="1"/>
  <c r="K30" i="54" s="1"/>
  <c r="L30" i="54" s="1"/>
  <c r="U33" i="53"/>
  <c r="D34" i="54" s="1"/>
  <c r="E34" i="54" s="1"/>
  <c r="H34" i="54" s="1"/>
  <c r="J34" i="54" s="1"/>
  <c r="K34" i="54" s="1"/>
  <c r="L34" i="54" s="1"/>
  <c r="U37" i="53"/>
  <c r="D38" i="54" s="1"/>
  <c r="E38" i="54" s="1"/>
  <c r="H38" i="54" s="1"/>
  <c r="I38" i="54" s="1"/>
  <c r="K38" i="54" s="1"/>
  <c r="L38" i="54" s="1"/>
  <c r="U41" i="53"/>
  <c r="D42" i="54" s="1"/>
  <c r="E42" i="54" s="1"/>
  <c r="H42" i="54" s="1"/>
  <c r="U45" i="53"/>
  <c r="D46" i="54" s="1"/>
  <c r="E46" i="54" s="1"/>
  <c r="H46" i="54" s="1"/>
  <c r="J46" i="54" s="1"/>
  <c r="K46" i="54" s="1"/>
  <c r="L46" i="54" s="1"/>
  <c r="U49" i="53"/>
  <c r="D50" i="54" s="1"/>
  <c r="E50" i="54" s="1"/>
  <c r="H50" i="54" s="1"/>
  <c r="U53" i="53"/>
  <c r="D54" i="54" s="1"/>
  <c r="E54" i="54" s="1"/>
  <c r="H54" i="54" s="1"/>
  <c r="U57" i="53"/>
  <c r="D58" i="54" s="1"/>
  <c r="E58" i="54" s="1"/>
  <c r="H58" i="54" s="1"/>
  <c r="J58" i="54" s="1"/>
  <c r="K58" i="54" s="1"/>
  <c r="L58" i="54" s="1"/>
  <c r="U61" i="53"/>
  <c r="D62" i="54" s="1"/>
  <c r="E62" i="54" s="1"/>
  <c r="H62" i="54" s="1"/>
  <c r="J62" i="54" s="1"/>
  <c r="K62" i="54" s="1"/>
  <c r="L62" i="54" s="1"/>
  <c r="U65" i="53"/>
  <c r="D66" i="54" s="1"/>
  <c r="E66" i="54" s="1"/>
  <c r="H66" i="54" s="1"/>
  <c r="U69" i="53"/>
  <c r="D70" i="54" s="1"/>
  <c r="E70" i="54" s="1"/>
  <c r="H70" i="54" s="1"/>
  <c r="J70" i="54" s="1"/>
  <c r="K70" i="54" s="1"/>
  <c r="L70" i="54" s="1"/>
  <c r="U73" i="53"/>
  <c r="D74" i="54" s="1"/>
  <c r="E74" i="54" s="1"/>
  <c r="H74" i="54" s="1"/>
  <c r="J74" i="54" s="1"/>
  <c r="K74" i="54" s="1"/>
  <c r="L74" i="54" s="1"/>
  <c r="J59" i="36"/>
  <c r="M59" i="36"/>
  <c r="K59" i="36"/>
  <c r="J62" i="36"/>
  <c r="M62" i="36"/>
  <c r="K62" i="36"/>
  <c r="J73" i="36"/>
  <c r="M73" i="36"/>
  <c r="K73" i="36"/>
  <c r="J74" i="36"/>
  <c r="M74" i="36"/>
  <c r="K74" i="36"/>
  <c r="K78" i="36"/>
  <c r="J78" i="36"/>
  <c r="L78" i="36" s="1"/>
  <c r="M78" i="36" s="1"/>
  <c r="K82" i="36"/>
  <c r="J82" i="36"/>
  <c r="L82" i="36" s="1"/>
  <c r="M82" i="36" s="1"/>
  <c r="K86" i="36"/>
  <c r="J86" i="36"/>
  <c r="L86" i="36" s="1"/>
  <c r="M86" i="36" s="1"/>
  <c r="K90" i="36"/>
  <c r="J90" i="36"/>
  <c r="L90" i="36" s="1"/>
  <c r="M90" i="36" s="1"/>
  <c r="K94" i="36"/>
  <c r="J94" i="36"/>
  <c r="L94" i="36" s="1"/>
  <c r="M94" i="36" s="1"/>
  <c r="K98" i="36"/>
  <c r="J98" i="36"/>
  <c r="L98" i="36" s="1"/>
  <c r="M98" i="36" s="1"/>
  <c r="K102" i="36"/>
  <c r="J102" i="36"/>
  <c r="L102" i="36" s="1"/>
  <c r="M102" i="36" s="1"/>
  <c r="K106" i="36"/>
  <c r="J106" i="36"/>
  <c r="L106" i="36" s="1"/>
  <c r="M106" i="36" s="1"/>
  <c r="I104" i="37"/>
  <c r="K106" i="12"/>
  <c r="J106" i="12"/>
  <c r="L106" i="12" s="1"/>
  <c r="M106" i="12" s="1"/>
  <c r="J58" i="12"/>
  <c r="M58" i="12"/>
  <c r="J64" i="12"/>
  <c r="M64" i="12"/>
  <c r="J72" i="12"/>
  <c r="M72" i="12"/>
  <c r="J74" i="12"/>
  <c r="L74" i="12" s="1"/>
  <c r="M74" i="12" s="1"/>
  <c r="K74" i="12"/>
  <c r="J58" i="36"/>
  <c r="M58" i="36"/>
  <c r="K58" i="36"/>
  <c r="J61" i="36"/>
  <c r="M61" i="36"/>
  <c r="K61" i="36"/>
  <c r="J67" i="36"/>
  <c r="M67" i="36"/>
  <c r="K67" i="36"/>
  <c r="K79" i="36"/>
  <c r="J79" i="36"/>
  <c r="L79" i="36" s="1"/>
  <c r="M79" i="36" s="1"/>
  <c r="K87" i="36"/>
  <c r="J87" i="36"/>
  <c r="L87" i="36" s="1"/>
  <c r="M87" i="36" s="1"/>
  <c r="K99" i="36"/>
  <c r="J99" i="36"/>
  <c r="L99" i="36" s="1"/>
  <c r="M99" i="36" s="1"/>
  <c r="K107" i="36"/>
  <c r="J107" i="36"/>
  <c r="L107" i="36" s="1"/>
  <c r="M107" i="36" s="1"/>
  <c r="M59" i="12"/>
  <c r="J59" i="12"/>
  <c r="J60" i="12"/>
  <c r="M60" i="12"/>
  <c r="J56" i="36"/>
  <c r="M56" i="36"/>
  <c r="K56" i="36"/>
  <c r="J57" i="36"/>
  <c r="M57" i="36"/>
  <c r="K57" i="36"/>
  <c r="J64" i="36"/>
  <c r="M64" i="36"/>
  <c r="K64" i="36"/>
  <c r="J65" i="36"/>
  <c r="M65" i="36"/>
  <c r="K65" i="36"/>
  <c r="J69" i="36"/>
  <c r="M69" i="36"/>
  <c r="K69" i="36"/>
  <c r="J70" i="36"/>
  <c r="M70" i="36"/>
  <c r="K70" i="36"/>
  <c r="J72" i="36"/>
  <c r="M72" i="36"/>
  <c r="K72" i="36"/>
  <c r="K77" i="36"/>
  <c r="J77" i="36"/>
  <c r="L77" i="36" s="1"/>
  <c r="M77" i="36" s="1"/>
  <c r="K81" i="36"/>
  <c r="J81" i="36"/>
  <c r="L81" i="36" s="1"/>
  <c r="M81" i="36" s="1"/>
  <c r="K85" i="36"/>
  <c r="J85" i="36"/>
  <c r="L85" i="36" s="1"/>
  <c r="M85" i="36" s="1"/>
  <c r="K89" i="36"/>
  <c r="J89" i="36"/>
  <c r="L89" i="36" s="1"/>
  <c r="M89" i="36" s="1"/>
  <c r="K93" i="36"/>
  <c r="J93" i="36"/>
  <c r="L93" i="36" s="1"/>
  <c r="M93" i="36" s="1"/>
  <c r="K97" i="36"/>
  <c r="J97" i="36"/>
  <c r="L97" i="36" s="1"/>
  <c r="M97" i="36" s="1"/>
  <c r="K101" i="36"/>
  <c r="J101" i="36"/>
  <c r="L101" i="36" s="1"/>
  <c r="M101" i="36" s="1"/>
  <c r="K105" i="36"/>
  <c r="J105" i="36"/>
  <c r="L105" i="36" s="1"/>
  <c r="M105" i="36" s="1"/>
  <c r="M56" i="12"/>
  <c r="J56" i="12"/>
  <c r="K77" i="12"/>
  <c r="J77" i="12"/>
  <c r="L77" i="12" s="1"/>
  <c r="M77" i="12" s="1"/>
  <c r="K78" i="12"/>
  <c r="J78" i="12"/>
  <c r="L78" i="12" s="1"/>
  <c r="M78" i="12" s="1"/>
  <c r="K81" i="12"/>
  <c r="J81" i="12"/>
  <c r="L81" i="12" s="1"/>
  <c r="M81" i="12" s="1"/>
  <c r="K82" i="12"/>
  <c r="J82" i="12"/>
  <c r="L82" i="12" s="1"/>
  <c r="M82" i="12" s="1"/>
  <c r="K85" i="12"/>
  <c r="J85" i="12"/>
  <c r="L85" i="12" s="1"/>
  <c r="M85" i="12" s="1"/>
  <c r="K86" i="12"/>
  <c r="J86" i="12"/>
  <c r="L86" i="12" s="1"/>
  <c r="M86" i="12" s="1"/>
  <c r="K89" i="12"/>
  <c r="J89" i="12"/>
  <c r="L89" i="12" s="1"/>
  <c r="M89" i="12" s="1"/>
  <c r="K90" i="12"/>
  <c r="J90" i="12"/>
  <c r="L90" i="12" s="1"/>
  <c r="M90" i="12" s="1"/>
  <c r="K93" i="12"/>
  <c r="J93" i="12"/>
  <c r="L93" i="12" s="1"/>
  <c r="M93" i="12" s="1"/>
  <c r="K94" i="12"/>
  <c r="J94" i="12"/>
  <c r="L94" i="12" s="1"/>
  <c r="M94" i="12" s="1"/>
  <c r="K97" i="12"/>
  <c r="J97" i="12"/>
  <c r="L97" i="12" s="1"/>
  <c r="M97" i="12" s="1"/>
  <c r="K98" i="12"/>
  <c r="J98" i="12"/>
  <c r="L98" i="12" s="1"/>
  <c r="M98" i="12" s="1"/>
  <c r="K101" i="12"/>
  <c r="J101" i="12"/>
  <c r="L101" i="12" s="1"/>
  <c r="M101" i="12" s="1"/>
  <c r="K102" i="12"/>
  <c r="J102" i="12"/>
  <c r="L102" i="12" s="1"/>
  <c r="M102" i="12" s="1"/>
  <c r="K105" i="12"/>
  <c r="J105" i="12"/>
  <c r="L105" i="12" s="1"/>
  <c r="M105" i="12" s="1"/>
  <c r="J60" i="36"/>
  <c r="M60" i="36"/>
  <c r="K60" i="36"/>
  <c r="J75" i="36"/>
  <c r="M75" i="36"/>
  <c r="K75" i="36"/>
  <c r="K83" i="36"/>
  <c r="J83" i="36"/>
  <c r="L83" i="36" s="1"/>
  <c r="M83" i="36" s="1"/>
  <c r="K91" i="36"/>
  <c r="J91" i="36"/>
  <c r="L91" i="36" s="1"/>
  <c r="M91" i="36" s="1"/>
  <c r="K95" i="36"/>
  <c r="J95" i="36"/>
  <c r="L95" i="36" s="1"/>
  <c r="M95" i="36" s="1"/>
  <c r="K103" i="36"/>
  <c r="J103" i="36"/>
  <c r="L103" i="36" s="1"/>
  <c r="M103" i="36" s="1"/>
  <c r="BQ107" i="35"/>
  <c r="H55" i="36"/>
  <c r="E109" i="36"/>
  <c r="J63" i="36"/>
  <c r="M63" i="36"/>
  <c r="K63" i="36"/>
  <c r="J66" i="36"/>
  <c r="M66" i="36"/>
  <c r="K66" i="36"/>
  <c r="J68" i="36"/>
  <c r="M68" i="36"/>
  <c r="K68" i="36"/>
  <c r="J71" i="36"/>
  <c r="M71" i="36"/>
  <c r="K71" i="36"/>
  <c r="J76" i="36"/>
  <c r="L76" i="36" s="1"/>
  <c r="K76" i="36"/>
  <c r="J80" i="36"/>
  <c r="L80" i="36" s="1"/>
  <c r="M80" i="36" s="1"/>
  <c r="K80" i="36"/>
  <c r="J84" i="36"/>
  <c r="L84" i="36" s="1"/>
  <c r="M84" i="36" s="1"/>
  <c r="K84" i="36"/>
  <c r="J88" i="36"/>
  <c r="L88" i="36" s="1"/>
  <c r="M88" i="36" s="1"/>
  <c r="K88" i="36"/>
  <c r="J92" i="36"/>
  <c r="L92" i="36" s="1"/>
  <c r="M92" i="36" s="1"/>
  <c r="K92" i="36"/>
  <c r="J96" i="36"/>
  <c r="L96" i="36" s="1"/>
  <c r="M96" i="36" s="1"/>
  <c r="K96" i="36"/>
  <c r="J100" i="36"/>
  <c r="L100" i="36" s="1"/>
  <c r="M100" i="36" s="1"/>
  <c r="K100" i="36"/>
  <c r="J104" i="36"/>
  <c r="L104" i="36" s="1"/>
  <c r="M104" i="36" s="1"/>
  <c r="K104" i="36"/>
  <c r="J108" i="36"/>
  <c r="L108" i="36" s="1"/>
  <c r="M108" i="36" s="1"/>
  <c r="K108" i="36"/>
  <c r="CD105" i="11"/>
  <c r="J55" i="12"/>
  <c r="M55" i="12"/>
  <c r="J68" i="12"/>
  <c r="M68" i="12"/>
  <c r="J13" i="36"/>
  <c r="K17" i="36"/>
  <c r="J20" i="36"/>
  <c r="J23" i="36"/>
  <c r="J27" i="36"/>
  <c r="J30" i="36"/>
  <c r="J34" i="36"/>
  <c r="J38" i="36"/>
  <c r="J42" i="36"/>
  <c r="J46" i="36"/>
  <c r="J50" i="36"/>
  <c r="K54" i="36"/>
  <c r="H104" i="37"/>
  <c r="J54" i="12"/>
  <c r="J80" i="12"/>
  <c r="L80" i="12" s="1"/>
  <c r="M80" i="12" s="1"/>
  <c r="J84" i="12"/>
  <c r="L84" i="12" s="1"/>
  <c r="M84" i="12" s="1"/>
  <c r="J88" i="12"/>
  <c r="L88" i="12" s="1"/>
  <c r="M88" i="12" s="1"/>
  <c r="J92" i="12"/>
  <c r="L92" i="12" s="1"/>
  <c r="M92" i="12" s="1"/>
  <c r="J96" i="12"/>
  <c r="L96" i="12" s="1"/>
  <c r="M96" i="12" s="1"/>
  <c r="J100" i="12"/>
  <c r="L100" i="12" s="1"/>
  <c r="M100" i="12" s="1"/>
  <c r="J104" i="12"/>
  <c r="L104" i="12" s="1"/>
  <c r="M104" i="12" s="1"/>
  <c r="M16" i="2"/>
  <c r="L16" i="2"/>
  <c r="N16" i="2" s="1"/>
  <c r="O16" i="2" s="1"/>
  <c r="K14" i="9"/>
  <c r="J14" i="9"/>
  <c r="L14" i="9" s="1"/>
  <c r="M14" i="9" s="1"/>
  <c r="K17" i="9"/>
  <c r="J17" i="9"/>
  <c r="L17" i="9" s="1"/>
  <c r="M17" i="9" s="1"/>
  <c r="K22" i="9"/>
  <c r="J22" i="9"/>
  <c r="L22" i="9" s="1"/>
  <c r="M22" i="9" s="1"/>
  <c r="K30" i="9"/>
  <c r="J30" i="9"/>
  <c r="L30" i="9" s="1"/>
  <c r="M30" i="9" s="1"/>
  <c r="J32" i="9"/>
  <c r="L32" i="9" s="1"/>
  <c r="M32" i="9" s="1"/>
  <c r="K32" i="9"/>
  <c r="K45" i="9"/>
  <c r="J45" i="9"/>
  <c r="L45" i="9" s="1"/>
  <c r="M45" i="9" s="1"/>
  <c r="J24" i="50"/>
  <c r="I28" i="50"/>
  <c r="J28" i="50"/>
  <c r="I32" i="50"/>
  <c r="I36" i="50"/>
  <c r="J36" i="50"/>
  <c r="J48" i="50"/>
  <c r="I48" i="50"/>
  <c r="BD10" i="35"/>
  <c r="BD107" i="35" s="1"/>
  <c r="AX107" i="35"/>
  <c r="J11" i="36"/>
  <c r="K13" i="36"/>
  <c r="J16" i="36"/>
  <c r="J19" i="36"/>
  <c r="K20" i="36"/>
  <c r="K23" i="36"/>
  <c r="J26" i="36"/>
  <c r="K27" i="36"/>
  <c r="K30" i="36"/>
  <c r="J33" i="36"/>
  <c r="K34" i="36"/>
  <c r="J37" i="36"/>
  <c r="K38" i="36"/>
  <c r="J41" i="36"/>
  <c r="K42" i="36"/>
  <c r="J45" i="36"/>
  <c r="K46" i="36"/>
  <c r="J49" i="36"/>
  <c r="K50" i="36"/>
  <c r="J53" i="36"/>
  <c r="D11" i="12"/>
  <c r="J23" i="12"/>
  <c r="J25" i="12"/>
  <c r="J27" i="12"/>
  <c r="J29" i="12"/>
  <c r="J31" i="12"/>
  <c r="J33" i="12"/>
  <c r="J35" i="12"/>
  <c r="J37" i="12"/>
  <c r="J39" i="12"/>
  <c r="J41" i="12"/>
  <c r="J43" i="12"/>
  <c r="J45" i="12"/>
  <c r="M76" i="12"/>
  <c r="D17" i="2"/>
  <c r="K12" i="9"/>
  <c r="J12" i="9"/>
  <c r="L12" i="9" s="1"/>
  <c r="M12" i="9" s="1"/>
  <c r="AW45" i="8"/>
  <c r="K13" i="9"/>
  <c r="J13" i="9"/>
  <c r="L13" i="9" s="1"/>
  <c r="M13" i="9" s="1"/>
  <c r="K15" i="9"/>
  <c r="J15" i="9"/>
  <c r="L15" i="9" s="1"/>
  <c r="M15" i="9" s="1"/>
  <c r="K20" i="9"/>
  <c r="J20" i="9"/>
  <c r="L20" i="9" s="1"/>
  <c r="M20" i="9" s="1"/>
  <c r="K23" i="9"/>
  <c r="J23" i="9"/>
  <c r="L23" i="9" s="1"/>
  <c r="M23" i="9" s="1"/>
  <c r="K25" i="9"/>
  <c r="J25" i="9"/>
  <c r="L25" i="9" s="1"/>
  <c r="M25" i="9" s="1"/>
  <c r="K26" i="9"/>
  <c r="J26" i="9"/>
  <c r="L26" i="9" s="1"/>
  <c r="M26" i="9" s="1"/>
  <c r="K35" i="9"/>
  <c r="J35" i="9"/>
  <c r="L35" i="9" s="1"/>
  <c r="M35" i="9" s="1"/>
  <c r="J40" i="9"/>
  <c r="L40" i="9" s="1"/>
  <c r="M40" i="9" s="1"/>
  <c r="K40" i="9"/>
  <c r="K41" i="9"/>
  <c r="J41" i="9"/>
  <c r="L41" i="9" s="1"/>
  <c r="M41" i="9" s="1"/>
  <c r="K44" i="9"/>
  <c r="J44" i="9"/>
  <c r="L44" i="9" s="1"/>
  <c r="M44" i="9" s="1"/>
  <c r="BZ9" i="35"/>
  <c r="L104" i="11"/>
  <c r="K104" i="11" s="1"/>
  <c r="K105" i="11" s="1"/>
  <c r="M61" i="12"/>
  <c r="J61" i="12"/>
  <c r="M65" i="12"/>
  <c r="J65" i="12"/>
  <c r="M69" i="12"/>
  <c r="J69" i="12"/>
  <c r="K73" i="12"/>
  <c r="J73" i="12"/>
  <c r="L73" i="12" s="1"/>
  <c r="I19" i="22"/>
  <c r="L15" i="2"/>
  <c r="N15" i="2" s="1"/>
  <c r="O15" i="2" s="1"/>
  <c r="M15" i="2"/>
  <c r="M14" i="2"/>
  <c r="L14" i="2"/>
  <c r="N14" i="2" s="1"/>
  <c r="O14" i="2" s="1"/>
  <c r="P14" i="2" s="1"/>
  <c r="K18" i="9"/>
  <c r="J18" i="9"/>
  <c r="L18" i="9" s="1"/>
  <c r="M18" i="9" s="1"/>
  <c r="K21" i="9"/>
  <c r="J21" i="9"/>
  <c r="L21" i="9" s="1"/>
  <c r="M21" i="9" s="1"/>
  <c r="K28" i="9"/>
  <c r="J28" i="9"/>
  <c r="L28" i="9" s="1"/>
  <c r="M28" i="9" s="1"/>
  <c r="K29" i="9"/>
  <c r="J29" i="9"/>
  <c r="L29" i="9" s="1"/>
  <c r="M29" i="9" s="1"/>
  <c r="K33" i="9"/>
  <c r="J33" i="9"/>
  <c r="L33" i="9" s="1"/>
  <c r="M33" i="9" s="1"/>
  <c r="K36" i="9"/>
  <c r="J36" i="9"/>
  <c r="L36" i="9" s="1"/>
  <c r="M36" i="9" s="1"/>
  <c r="K37" i="9"/>
  <c r="J37" i="9"/>
  <c r="L37" i="9" s="1"/>
  <c r="M37" i="9" s="1"/>
  <c r="K46" i="9"/>
  <c r="J46" i="9"/>
  <c r="L46" i="9" s="1"/>
  <c r="M46" i="9" s="1"/>
  <c r="I42" i="10"/>
  <c r="I102" i="13"/>
  <c r="BR15" i="1"/>
  <c r="M12" i="2"/>
  <c r="L12" i="2"/>
  <c r="N12" i="2" s="1"/>
  <c r="O12" i="2" s="1"/>
  <c r="P12" i="2" s="1"/>
  <c r="M13" i="2"/>
  <c r="L13" i="2"/>
  <c r="N13" i="2" s="1"/>
  <c r="O13" i="2" s="1"/>
  <c r="P13" i="2" s="1"/>
  <c r="J16" i="9"/>
  <c r="L16" i="9" s="1"/>
  <c r="M16" i="9" s="1"/>
  <c r="K16" i="9"/>
  <c r="K19" i="9"/>
  <c r="J19" i="9"/>
  <c r="L19" i="9" s="1"/>
  <c r="M19" i="9" s="1"/>
  <c r="J24" i="9"/>
  <c r="L24" i="9" s="1"/>
  <c r="M24" i="9" s="1"/>
  <c r="K24" i="9"/>
  <c r="K27" i="9"/>
  <c r="J27" i="9"/>
  <c r="L27" i="9" s="1"/>
  <c r="M27" i="9" s="1"/>
  <c r="K31" i="9"/>
  <c r="J31" i="9"/>
  <c r="L31" i="9" s="1"/>
  <c r="M31" i="9" s="1"/>
  <c r="K34" i="9"/>
  <c r="J34" i="9"/>
  <c r="L34" i="9" s="1"/>
  <c r="M34" i="9" s="1"/>
  <c r="K38" i="9"/>
  <c r="J38" i="9"/>
  <c r="L38" i="9" s="1"/>
  <c r="M38" i="9" s="1"/>
  <c r="K39" i="9"/>
  <c r="J39" i="9"/>
  <c r="L39" i="9" s="1"/>
  <c r="M39" i="9" s="1"/>
  <c r="K42" i="9"/>
  <c r="J42" i="9"/>
  <c r="L42" i="9" s="1"/>
  <c r="M42" i="9" s="1"/>
  <c r="K43" i="9"/>
  <c r="J43" i="9"/>
  <c r="L43" i="9" s="1"/>
  <c r="M43" i="9" s="1"/>
  <c r="BG9" i="20"/>
  <c r="H19" i="22"/>
  <c r="H13" i="3"/>
  <c r="AE17" i="49"/>
  <c r="D18" i="50" s="1"/>
  <c r="E18" i="50" s="1"/>
  <c r="H18" i="50" s="1"/>
  <c r="J25" i="50"/>
  <c r="I25" i="50"/>
  <c r="J31" i="50"/>
  <c r="I31" i="50"/>
  <c r="AE33" i="49"/>
  <c r="D34" i="50" s="1"/>
  <c r="E34" i="50" s="1"/>
  <c r="H34" i="50" s="1"/>
  <c r="I41" i="50"/>
  <c r="AE49" i="49"/>
  <c r="D50" i="50" s="1"/>
  <c r="E50" i="50" s="1"/>
  <c r="H50" i="50" s="1"/>
  <c r="J57" i="50"/>
  <c r="I57" i="50"/>
  <c r="AE59" i="49"/>
  <c r="D60" i="50" s="1"/>
  <c r="E60" i="50" s="1"/>
  <c r="H60" i="50" s="1"/>
  <c r="I60" i="50" s="1"/>
  <c r="K60" i="50" s="1"/>
  <c r="L60" i="50" s="1"/>
  <c r="I69" i="50"/>
  <c r="J69" i="50"/>
  <c r="I73" i="50"/>
  <c r="J77" i="50"/>
  <c r="I77" i="50"/>
  <c r="L11" i="50"/>
  <c r="K22" i="20"/>
  <c r="AU22" i="20"/>
  <c r="E11" i="2"/>
  <c r="BW9" i="8"/>
  <c r="AR10" i="8"/>
  <c r="AR45" i="8" s="1"/>
  <c r="H42" i="10"/>
  <c r="H277" i="49"/>
  <c r="P277" i="49"/>
  <c r="X277" i="49"/>
  <c r="AD277" i="49"/>
  <c r="AE12" i="49"/>
  <c r="D13" i="50" s="1"/>
  <c r="E13" i="50" s="1"/>
  <c r="H13" i="50" s="1"/>
  <c r="J13" i="50" s="1"/>
  <c r="K13" i="50" s="1"/>
  <c r="L13" i="50" s="1"/>
  <c r="AE18" i="49"/>
  <c r="D19" i="50" s="1"/>
  <c r="E19" i="50" s="1"/>
  <c r="H19" i="50" s="1"/>
  <c r="AE21" i="49"/>
  <c r="D22" i="50" s="1"/>
  <c r="E22" i="50" s="1"/>
  <c r="H22" i="50" s="1"/>
  <c r="AE28" i="49"/>
  <c r="D29" i="50" s="1"/>
  <c r="E29" i="50" s="1"/>
  <c r="H29" i="50" s="1"/>
  <c r="AE34" i="49"/>
  <c r="D35" i="50" s="1"/>
  <c r="E35" i="50" s="1"/>
  <c r="H35" i="50" s="1"/>
  <c r="AE37" i="49"/>
  <c r="D38" i="50" s="1"/>
  <c r="E38" i="50" s="1"/>
  <c r="H38" i="50" s="1"/>
  <c r="AE44" i="49"/>
  <c r="D45" i="50" s="1"/>
  <c r="E45" i="50" s="1"/>
  <c r="H45" i="50" s="1"/>
  <c r="AE50" i="49"/>
  <c r="D51" i="50" s="1"/>
  <c r="E51" i="50" s="1"/>
  <c r="H51" i="50" s="1"/>
  <c r="AE53" i="49"/>
  <c r="D54" i="50" s="1"/>
  <c r="E54" i="50" s="1"/>
  <c r="H54" i="50" s="1"/>
  <c r="AN45" i="8"/>
  <c r="AV45" i="8"/>
  <c r="BD45" i="8"/>
  <c r="BL45" i="8"/>
  <c r="BT45" i="8"/>
  <c r="J277" i="49"/>
  <c r="R277" i="49"/>
  <c r="Z277" i="49"/>
  <c r="AE9" i="49"/>
  <c r="AE22" i="49"/>
  <c r="D23" i="50" s="1"/>
  <c r="E23" i="50" s="1"/>
  <c r="H23" i="50" s="1"/>
  <c r="AE25" i="49"/>
  <c r="D26" i="50" s="1"/>
  <c r="E26" i="50" s="1"/>
  <c r="H26" i="50" s="1"/>
  <c r="J33" i="50"/>
  <c r="AE38" i="49"/>
  <c r="D39" i="50" s="1"/>
  <c r="E39" i="50" s="1"/>
  <c r="H39" i="50" s="1"/>
  <c r="AE41" i="49"/>
  <c r="D42" i="50" s="1"/>
  <c r="E42" i="50" s="1"/>
  <c r="H42" i="50" s="1"/>
  <c r="J49" i="50"/>
  <c r="I49" i="50"/>
  <c r="AE54" i="49"/>
  <c r="D55" i="50" s="1"/>
  <c r="E55" i="50" s="1"/>
  <c r="H55" i="50" s="1"/>
  <c r="AE57" i="49"/>
  <c r="D58" i="50" s="1"/>
  <c r="E58" i="50" s="1"/>
  <c r="H58" i="50" s="1"/>
  <c r="I58" i="50" s="1"/>
  <c r="K58" i="50" s="1"/>
  <c r="L58" i="50" s="1"/>
  <c r="J62" i="50"/>
  <c r="I62" i="50"/>
  <c r="J66" i="50"/>
  <c r="I66" i="50"/>
  <c r="J70" i="50"/>
  <c r="I70" i="50"/>
  <c r="J74" i="50"/>
  <c r="I74" i="50"/>
  <c r="L82" i="50"/>
  <c r="AF45" i="8"/>
  <c r="D277" i="49"/>
  <c r="L277" i="49"/>
  <c r="T277" i="49"/>
  <c r="AB277" i="49"/>
  <c r="AE13" i="49"/>
  <c r="D14" i="50" s="1"/>
  <c r="E14" i="50" s="1"/>
  <c r="H14" i="50" s="1"/>
  <c r="AE20" i="49"/>
  <c r="D21" i="50" s="1"/>
  <c r="E21" i="50" s="1"/>
  <c r="H21" i="50" s="1"/>
  <c r="J27" i="50"/>
  <c r="I27" i="50"/>
  <c r="AE29" i="49"/>
  <c r="D30" i="50" s="1"/>
  <c r="E30" i="50" s="1"/>
  <c r="H30" i="50" s="1"/>
  <c r="AE36" i="49"/>
  <c r="D37" i="50" s="1"/>
  <c r="E37" i="50" s="1"/>
  <c r="H37" i="50" s="1"/>
  <c r="J43" i="50"/>
  <c r="I43" i="50"/>
  <c r="AE45" i="49"/>
  <c r="D46" i="50" s="1"/>
  <c r="E46" i="50" s="1"/>
  <c r="H46" i="50" s="1"/>
  <c r="AE52" i="49"/>
  <c r="D53" i="50" s="1"/>
  <c r="E53" i="50" s="1"/>
  <c r="H53" i="50" s="1"/>
  <c r="J59" i="50"/>
  <c r="I59" i="50"/>
  <c r="I63" i="50"/>
  <c r="J63" i="50"/>
  <c r="J67" i="50"/>
  <c r="I67" i="50"/>
  <c r="J71" i="50"/>
  <c r="I71" i="50"/>
  <c r="J75" i="50"/>
  <c r="I75" i="50"/>
  <c r="L12" i="50"/>
  <c r="L218" i="50"/>
  <c r="L224" i="50"/>
  <c r="D10" i="39"/>
  <c r="I22" i="39"/>
  <c r="J26" i="39"/>
  <c r="I26" i="39"/>
  <c r="I34" i="39"/>
  <c r="J38" i="39"/>
  <c r="I38" i="39"/>
  <c r="J42" i="39"/>
  <c r="I42" i="39"/>
  <c r="I46" i="39"/>
  <c r="L175" i="39"/>
  <c r="J175" i="39"/>
  <c r="L179" i="39"/>
  <c r="J179" i="39"/>
  <c r="I6" i="51"/>
  <c r="I274" i="51" s="1"/>
  <c r="J21" i="39"/>
  <c r="I21" i="39"/>
  <c r="I25" i="39"/>
  <c r="J25" i="39"/>
  <c r="J37" i="39"/>
  <c r="I37" i="39"/>
  <c r="J41" i="39"/>
  <c r="I41" i="39"/>
  <c r="J45" i="39"/>
  <c r="I45" i="39"/>
  <c r="J49" i="39"/>
  <c r="I49" i="39"/>
  <c r="J53" i="39"/>
  <c r="I53" i="39"/>
  <c r="J61" i="39"/>
  <c r="I61" i="39"/>
  <c r="J64" i="39"/>
  <c r="I64" i="39"/>
  <c r="J65" i="39"/>
  <c r="I65" i="39"/>
  <c r="I68" i="39"/>
  <c r="J68" i="39"/>
  <c r="J69" i="39"/>
  <c r="I69" i="39"/>
  <c r="J72" i="39"/>
  <c r="I72" i="39"/>
  <c r="J76" i="39"/>
  <c r="I76" i="39"/>
  <c r="J77" i="39"/>
  <c r="I77" i="39"/>
  <c r="J80" i="39"/>
  <c r="I80" i="39"/>
  <c r="I81" i="39"/>
  <c r="J81" i="39"/>
  <c r="L117" i="39"/>
  <c r="J117" i="39"/>
  <c r="L120" i="39"/>
  <c r="J120" i="39"/>
  <c r="L121" i="39"/>
  <c r="J121" i="39"/>
  <c r="L124" i="39"/>
  <c r="L125" i="39"/>
  <c r="J125" i="39"/>
  <c r="L128" i="39"/>
  <c r="J128" i="39"/>
  <c r="L129" i="39"/>
  <c r="J129" i="39"/>
  <c r="L132" i="39"/>
  <c r="L133" i="39"/>
  <c r="J133" i="39"/>
  <c r="L136" i="39"/>
  <c r="J136" i="39"/>
  <c r="L137" i="39"/>
  <c r="J137" i="39"/>
  <c r="L140" i="39"/>
  <c r="L141" i="39"/>
  <c r="J141" i="39"/>
  <c r="L144" i="39"/>
  <c r="J144" i="39"/>
  <c r="L145" i="39"/>
  <c r="J145" i="39"/>
  <c r="L148" i="39"/>
  <c r="L149" i="39"/>
  <c r="J149" i="39"/>
  <c r="L152" i="39"/>
  <c r="J152" i="39"/>
  <c r="L153" i="39"/>
  <c r="J153" i="39"/>
  <c r="L156" i="39"/>
  <c r="L157" i="39"/>
  <c r="J157" i="39"/>
  <c r="L160" i="39"/>
  <c r="J160" i="39"/>
  <c r="L161" i="39"/>
  <c r="J161" i="39"/>
  <c r="L164" i="39"/>
  <c r="L165" i="39"/>
  <c r="J165" i="39"/>
  <c r="L168" i="39"/>
  <c r="J168" i="39"/>
  <c r="L169" i="39"/>
  <c r="J169" i="39"/>
  <c r="L173" i="39"/>
  <c r="L176" i="39"/>
  <c r="J176" i="39"/>
  <c r="L180" i="39"/>
  <c r="J180" i="39"/>
  <c r="I20" i="39"/>
  <c r="I24" i="39"/>
  <c r="J24" i="39"/>
  <c r="I36" i="39"/>
  <c r="J36" i="39"/>
  <c r="I40" i="39"/>
  <c r="J40" i="39"/>
  <c r="I48" i="39"/>
  <c r="I52" i="39"/>
  <c r="J52" i="39"/>
  <c r="K52" i="39" s="1"/>
  <c r="L52" i="39" s="1"/>
  <c r="J177" i="39"/>
  <c r="L177" i="39"/>
  <c r="G274" i="51"/>
  <c r="I15" i="39"/>
  <c r="J23" i="39"/>
  <c r="I23" i="39"/>
  <c r="J27" i="39"/>
  <c r="I27" i="39"/>
  <c r="J39" i="39"/>
  <c r="J43" i="39"/>
  <c r="I43" i="39"/>
  <c r="J47" i="39"/>
  <c r="I47" i="39"/>
  <c r="I51" i="39"/>
  <c r="J62" i="39"/>
  <c r="I62" i="39"/>
  <c r="I63" i="39"/>
  <c r="J63" i="39"/>
  <c r="K63" i="39" s="1"/>
  <c r="L63" i="39" s="1"/>
  <c r="J71" i="39"/>
  <c r="I71" i="39"/>
  <c r="J74" i="39"/>
  <c r="I74" i="39"/>
  <c r="I75" i="39"/>
  <c r="I78" i="39"/>
  <c r="I79" i="39"/>
  <c r="J79" i="39"/>
  <c r="K79" i="39" s="1"/>
  <c r="L79" i="39" s="1"/>
  <c r="L118" i="39"/>
  <c r="J119" i="39"/>
  <c r="L119" i="39"/>
  <c r="L122" i="39"/>
  <c r="J122" i="39"/>
  <c r="L123" i="39"/>
  <c r="L126" i="39"/>
  <c r="J126" i="39"/>
  <c r="J127" i="39"/>
  <c r="L127" i="39"/>
  <c r="L130" i="39"/>
  <c r="J130" i="39"/>
  <c r="L131" i="39"/>
  <c r="J134" i="39"/>
  <c r="J135" i="39"/>
  <c r="L135" i="39"/>
  <c r="L138" i="39"/>
  <c r="J138" i="39"/>
  <c r="L139" i="39"/>
  <c r="J143" i="39"/>
  <c r="L143" i="39"/>
  <c r="L146" i="39"/>
  <c r="J146" i="39"/>
  <c r="L147" i="39"/>
  <c r="L150" i="39"/>
  <c r="J151" i="39"/>
  <c r="L151" i="39"/>
  <c r="L154" i="39"/>
  <c r="J154" i="39"/>
  <c r="L155" i="39"/>
  <c r="L158" i="39"/>
  <c r="J158" i="39"/>
  <c r="J159" i="39"/>
  <c r="L159" i="39"/>
  <c r="J166" i="39"/>
  <c r="L166" i="39"/>
  <c r="L167" i="39"/>
  <c r="J167" i="39"/>
  <c r="J170" i="39"/>
  <c r="L170" i="39"/>
  <c r="L178" i="39"/>
  <c r="J178" i="39"/>
  <c r="J29" i="39"/>
  <c r="J31" i="39"/>
  <c r="J33" i="39"/>
  <c r="AC10" i="38"/>
  <c r="D11" i="39" s="1"/>
  <c r="E11" i="39" s="1"/>
  <c r="H11" i="39" s="1"/>
  <c r="J11" i="39" s="1"/>
  <c r="I275" i="40"/>
  <c r="D159" i="53"/>
  <c r="L159" i="53"/>
  <c r="T159" i="53"/>
  <c r="J39" i="54"/>
  <c r="I39" i="54"/>
  <c r="J52" i="54"/>
  <c r="I52" i="54"/>
  <c r="J55" i="54"/>
  <c r="I55" i="54"/>
  <c r="J56" i="54"/>
  <c r="J68" i="54"/>
  <c r="I68" i="54"/>
  <c r="I76" i="54"/>
  <c r="J76" i="54"/>
  <c r="J79" i="54"/>
  <c r="I79" i="54"/>
  <c r="I80" i="54"/>
  <c r="I82" i="54"/>
  <c r="J86" i="54"/>
  <c r="I86" i="54"/>
  <c r="H159" i="53"/>
  <c r="P159" i="53"/>
  <c r="I84" i="54"/>
  <c r="J84" i="54"/>
  <c r="G275" i="40"/>
  <c r="U12" i="53"/>
  <c r="D13" i="54" s="1"/>
  <c r="E13" i="54" s="1"/>
  <c r="H13" i="54" s="1"/>
  <c r="L13" i="54" s="1"/>
  <c r="M13" i="54" s="1"/>
  <c r="U16" i="53"/>
  <c r="D17" i="54" s="1"/>
  <c r="E17" i="54" s="1"/>
  <c r="H17" i="54" s="1"/>
  <c r="L17" i="54" s="1"/>
  <c r="M17" i="54" s="1"/>
  <c r="U20" i="53"/>
  <c r="D21" i="54" s="1"/>
  <c r="E21" i="54" s="1"/>
  <c r="H21" i="54" s="1"/>
  <c r="J21" i="54" s="1"/>
  <c r="K21" i="54" s="1"/>
  <c r="L21" i="54" s="1"/>
  <c r="M21" i="54" s="1"/>
  <c r="U24" i="53"/>
  <c r="D25" i="54" s="1"/>
  <c r="E25" i="54" s="1"/>
  <c r="H25" i="54" s="1"/>
  <c r="J25" i="54" s="1"/>
  <c r="K25" i="54" s="1"/>
  <c r="L25" i="54" s="1"/>
  <c r="U28" i="53"/>
  <c r="D29" i="54" s="1"/>
  <c r="E29" i="54" s="1"/>
  <c r="H29" i="54" s="1"/>
  <c r="J29" i="54" s="1"/>
  <c r="K29" i="54" s="1"/>
  <c r="L29" i="54" s="1"/>
  <c r="U32" i="53"/>
  <c r="D33" i="54" s="1"/>
  <c r="E33" i="54" s="1"/>
  <c r="H33" i="54" s="1"/>
  <c r="J33" i="54" s="1"/>
  <c r="K33" i="54" s="1"/>
  <c r="L33" i="54" s="1"/>
  <c r="U36" i="53"/>
  <c r="D37" i="54" s="1"/>
  <c r="E37" i="54" s="1"/>
  <c r="H37" i="54" s="1"/>
  <c r="U40" i="53"/>
  <c r="D41" i="54" s="1"/>
  <c r="E41" i="54" s="1"/>
  <c r="H41" i="54" s="1"/>
  <c r="J42" i="54"/>
  <c r="I42" i="54"/>
  <c r="U44" i="53"/>
  <c r="D45" i="54" s="1"/>
  <c r="E45" i="54" s="1"/>
  <c r="H45" i="54" s="1"/>
  <c r="J45" i="54" s="1"/>
  <c r="K45" i="54" s="1"/>
  <c r="L45" i="54" s="1"/>
  <c r="U48" i="53"/>
  <c r="D49" i="54" s="1"/>
  <c r="E49" i="54" s="1"/>
  <c r="H49" i="54" s="1"/>
  <c r="J49" i="54" s="1"/>
  <c r="K49" i="54" s="1"/>
  <c r="L49" i="54" s="1"/>
  <c r="J50" i="54"/>
  <c r="I50" i="54"/>
  <c r="U52" i="53"/>
  <c r="D53" i="54" s="1"/>
  <c r="E53" i="54" s="1"/>
  <c r="H53" i="54" s="1"/>
  <c r="I53" i="54" s="1"/>
  <c r="K53" i="54" s="1"/>
  <c r="L53" i="54" s="1"/>
  <c r="I54" i="54"/>
  <c r="J54" i="54"/>
  <c r="U56" i="53"/>
  <c r="D57" i="54" s="1"/>
  <c r="E57" i="54" s="1"/>
  <c r="H57" i="54" s="1"/>
  <c r="J57" i="54" s="1"/>
  <c r="K57" i="54" s="1"/>
  <c r="L57" i="54" s="1"/>
  <c r="U60" i="53"/>
  <c r="D61" i="54" s="1"/>
  <c r="E61" i="54" s="1"/>
  <c r="H61" i="54" s="1"/>
  <c r="J61" i="54" s="1"/>
  <c r="K61" i="54" s="1"/>
  <c r="L61" i="54" s="1"/>
  <c r="U64" i="53"/>
  <c r="D65" i="54" s="1"/>
  <c r="E65" i="54" s="1"/>
  <c r="H65" i="54" s="1"/>
  <c r="J66" i="54"/>
  <c r="I66" i="54"/>
  <c r="U68" i="53"/>
  <c r="D69" i="54" s="1"/>
  <c r="E69" i="54" s="1"/>
  <c r="H69" i="54" s="1"/>
  <c r="J69" i="54" s="1"/>
  <c r="K69" i="54" s="1"/>
  <c r="L69" i="54" s="1"/>
  <c r="U72" i="53"/>
  <c r="D73" i="54" s="1"/>
  <c r="E73" i="54" s="1"/>
  <c r="H73" i="54" s="1"/>
  <c r="J73" i="54" s="1"/>
  <c r="K73" i="54" s="1"/>
  <c r="L73" i="54" s="1"/>
  <c r="U76" i="53"/>
  <c r="D77" i="54" s="1"/>
  <c r="E77" i="54" s="1"/>
  <c r="H77" i="54" s="1"/>
  <c r="U77" i="53"/>
  <c r="D78" i="54" s="1"/>
  <c r="E78" i="54" s="1"/>
  <c r="H78" i="54" s="1"/>
  <c r="J87" i="54"/>
  <c r="I87" i="54"/>
  <c r="U89" i="53"/>
  <c r="D90" i="54" s="1"/>
  <c r="E90" i="54" s="1"/>
  <c r="H90" i="54" s="1"/>
  <c r="J90" i="54" s="1"/>
  <c r="K90" i="54" s="1"/>
  <c r="L90" i="54" s="1"/>
  <c r="U93" i="53"/>
  <c r="D94" i="54" s="1"/>
  <c r="E94" i="54" s="1"/>
  <c r="H94" i="54" s="1"/>
  <c r="J94" i="54" s="1"/>
  <c r="K94" i="54" s="1"/>
  <c r="L94" i="54" s="1"/>
  <c r="I158" i="54"/>
  <c r="J158" i="54"/>
  <c r="J159" i="54"/>
  <c r="I159" i="54"/>
  <c r="J159" i="53"/>
  <c r="R159" i="53"/>
  <c r="U84" i="53"/>
  <c r="D85" i="54" s="1"/>
  <c r="E85" i="54" s="1"/>
  <c r="H85" i="54" s="1"/>
  <c r="L12" i="54"/>
  <c r="M12" i="54" s="1"/>
  <c r="J83" i="54"/>
  <c r="I83" i="54"/>
  <c r="I156" i="54"/>
  <c r="J156" i="54"/>
  <c r="J157" i="54"/>
  <c r="I157" i="54"/>
  <c r="L15" i="54"/>
  <c r="M15" i="54" s="1"/>
  <c r="F159" i="53"/>
  <c r="N159" i="53"/>
  <c r="U9" i="53"/>
  <c r="U80" i="53"/>
  <c r="D81" i="54" s="1"/>
  <c r="E81" i="54" s="1"/>
  <c r="H81" i="54" s="1"/>
  <c r="L63" i="54"/>
  <c r="G156" i="55"/>
  <c r="I156" i="55"/>
  <c r="H156" i="55"/>
  <c r="CY34" i="114" l="1"/>
  <c r="DB34" i="114" s="1"/>
  <c r="R25" i="43"/>
  <c r="Q27" i="43" s="1"/>
  <c r="I67" i="54"/>
  <c r="J174" i="39"/>
  <c r="J142" i="39"/>
  <c r="I50" i="39"/>
  <c r="K50" i="39" s="1"/>
  <c r="L50" i="39" s="1"/>
  <c r="J56" i="50"/>
  <c r="I44" i="50"/>
  <c r="K80" i="54"/>
  <c r="L80" i="54" s="1"/>
  <c r="K41" i="50"/>
  <c r="L41" i="50" s="1"/>
  <c r="K32" i="50"/>
  <c r="L32" i="50" s="1"/>
  <c r="I72" i="50"/>
  <c r="K57" i="50"/>
  <c r="L57" i="50" s="1"/>
  <c r="K25" i="50"/>
  <c r="L25" i="50" s="1"/>
  <c r="K82" i="54"/>
  <c r="L82" i="54" s="1"/>
  <c r="K79" i="54"/>
  <c r="L79" i="54" s="1"/>
  <c r="J64" i="54"/>
  <c r="K64" i="54" s="1"/>
  <c r="L64" i="54" s="1"/>
  <c r="K55" i="54"/>
  <c r="L55" i="54" s="1"/>
  <c r="J40" i="54"/>
  <c r="K40" i="54" s="1"/>
  <c r="L40" i="54" s="1"/>
  <c r="J171" i="39"/>
  <c r="J163" i="39"/>
  <c r="I67" i="39"/>
  <c r="K67" i="39" s="1"/>
  <c r="L67" i="39" s="1"/>
  <c r="I44" i="39"/>
  <c r="K63" i="50"/>
  <c r="L63" i="50" s="1"/>
  <c r="J64" i="50"/>
  <c r="K64" i="50" s="1"/>
  <c r="L64" i="50" s="1"/>
  <c r="K48" i="50"/>
  <c r="L48" i="50" s="1"/>
  <c r="I20" i="50"/>
  <c r="K57" i="39"/>
  <c r="L57" i="39" s="1"/>
  <c r="T25" i="43"/>
  <c r="K87" i="54"/>
  <c r="L87" i="54" s="1"/>
  <c r="K84" i="54"/>
  <c r="L84" i="54" s="1"/>
  <c r="K76" i="54"/>
  <c r="L76" i="54" s="1"/>
  <c r="K74" i="39"/>
  <c r="L74" i="39" s="1"/>
  <c r="K62" i="39"/>
  <c r="L62" i="39" s="1"/>
  <c r="K81" i="39"/>
  <c r="L81" i="39" s="1"/>
  <c r="K68" i="39"/>
  <c r="L68" i="39" s="1"/>
  <c r="K73" i="50"/>
  <c r="L73" i="50" s="1"/>
  <c r="K69" i="50"/>
  <c r="L69" i="50" s="1"/>
  <c r="K56" i="50"/>
  <c r="L56" i="50" s="1"/>
  <c r="K24" i="50"/>
  <c r="L24" i="50" s="1"/>
  <c r="BG10" i="20"/>
  <c r="D12" i="21" s="1"/>
  <c r="E12" i="21" s="1"/>
  <c r="H12" i="21" s="1"/>
  <c r="J12" i="21" s="1"/>
  <c r="K12" i="21" s="1"/>
  <c r="L12" i="21" s="1"/>
  <c r="J37" i="50"/>
  <c r="I37" i="50"/>
  <c r="J51" i="50"/>
  <c r="I51" i="50"/>
  <c r="J34" i="50"/>
  <c r="I34" i="50"/>
  <c r="L109" i="36"/>
  <c r="J109" i="36" s="1"/>
  <c r="M76" i="36"/>
  <c r="U159" i="53"/>
  <c r="D10" i="54"/>
  <c r="J53" i="50"/>
  <c r="I53" i="50"/>
  <c r="J21" i="50"/>
  <c r="I21" i="50"/>
  <c r="K157" i="54"/>
  <c r="L157" i="54" s="1"/>
  <c r="K83" i="54"/>
  <c r="L83" i="54" s="1"/>
  <c r="K56" i="54"/>
  <c r="L56" i="54" s="1"/>
  <c r="K39" i="54"/>
  <c r="L39" i="54" s="1"/>
  <c r="K77" i="39"/>
  <c r="L77" i="39" s="1"/>
  <c r="K53" i="39"/>
  <c r="L53" i="39" s="1"/>
  <c r="D279" i="39"/>
  <c r="E10" i="39"/>
  <c r="K71" i="50"/>
  <c r="L71" i="50" s="1"/>
  <c r="J46" i="50"/>
  <c r="I46" i="50"/>
  <c r="J30" i="50"/>
  <c r="I30" i="50"/>
  <c r="J14" i="50"/>
  <c r="I14" i="50"/>
  <c r="K66" i="50"/>
  <c r="L66" i="50" s="1"/>
  <c r="K72" i="50"/>
  <c r="L72" i="50" s="1"/>
  <c r="I50" i="50"/>
  <c r="J50" i="50"/>
  <c r="K50" i="50" s="1"/>
  <c r="L50" i="50" s="1"/>
  <c r="J18" i="50"/>
  <c r="I18" i="50"/>
  <c r="D11" i="21"/>
  <c r="BG22" i="20"/>
  <c r="D11" i="36"/>
  <c r="D109" i="36" s="1"/>
  <c r="BZ107" i="35"/>
  <c r="D107" i="12"/>
  <c r="E11" i="12"/>
  <c r="J37" i="54"/>
  <c r="I37" i="54"/>
  <c r="J42" i="50"/>
  <c r="I42" i="50"/>
  <c r="J26" i="50"/>
  <c r="I26" i="50"/>
  <c r="J78" i="54"/>
  <c r="I78" i="54"/>
  <c r="K86" i="54"/>
  <c r="L86" i="54" s="1"/>
  <c r="K67" i="54"/>
  <c r="L67" i="54" s="1"/>
  <c r="K52" i="54"/>
  <c r="L52" i="54" s="1"/>
  <c r="K74" i="50"/>
  <c r="L74" i="50" s="1"/>
  <c r="J55" i="50"/>
  <c r="I55" i="50"/>
  <c r="J39" i="50"/>
  <c r="I39" i="50"/>
  <c r="J23" i="50"/>
  <c r="I23" i="50"/>
  <c r="J22" i="50"/>
  <c r="I22" i="50"/>
  <c r="K77" i="50"/>
  <c r="L77" i="50" s="1"/>
  <c r="K156" i="54"/>
  <c r="L156" i="54" s="1"/>
  <c r="K159" i="54"/>
  <c r="L159" i="54" s="1"/>
  <c r="J77" i="54"/>
  <c r="I77" i="54"/>
  <c r="K66" i="54"/>
  <c r="L66" i="54" s="1"/>
  <c r="K54" i="54"/>
  <c r="L54" i="54" s="1"/>
  <c r="K50" i="54"/>
  <c r="L50" i="54" s="1"/>
  <c r="K42" i="54"/>
  <c r="L42" i="54" s="1"/>
  <c r="K75" i="39"/>
  <c r="L75" i="39" s="1"/>
  <c r="K71" i="39"/>
  <c r="L71" i="39" s="1"/>
  <c r="K51" i="39"/>
  <c r="L51" i="39" s="1"/>
  <c r="AC278" i="38"/>
  <c r="D10" i="50"/>
  <c r="AE277" i="49"/>
  <c r="J38" i="50"/>
  <c r="I38" i="50"/>
  <c r="J19" i="50"/>
  <c r="I19" i="50"/>
  <c r="D11" i="9"/>
  <c r="BW45" i="8"/>
  <c r="K31" i="50"/>
  <c r="L31" i="50" s="1"/>
  <c r="L107" i="12"/>
  <c r="J107" i="12" s="1"/>
  <c r="M73" i="12"/>
  <c r="L105" i="11"/>
  <c r="K44" i="50"/>
  <c r="L44" i="50" s="1"/>
  <c r="J55" i="36"/>
  <c r="M55" i="36"/>
  <c r="K55" i="36"/>
  <c r="K109" i="36" s="1"/>
  <c r="J85" i="54"/>
  <c r="I85" i="54"/>
  <c r="J29" i="50"/>
  <c r="K29" i="50" s="1"/>
  <c r="L29" i="50" s="1"/>
  <c r="I29" i="50"/>
  <c r="K72" i="39"/>
  <c r="L72" i="39" s="1"/>
  <c r="K64" i="39"/>
  <c r="L64" i="39" s="1"/>
  <c r="I45" i="50"/>
  <c r="J45" i="50"/>
  <c r="J81" i="54"/>
  <c r="I81" i="54"/>
  <c r="K158" i="54"/>
  <c r="L158" i="54" s="1"/>
  <c r="I65" i="54"/>
  <c r="J65" i="54"/>
  <c r="K65" i="54" s="1"/>
  <c r="L65" i="54" s="1"/>
  <c r="I41" i="54"/>
  <c r="J41" i="54"/>
  <c r="K68" i="54"/>
  <c r="L68" i="54" s="1"/>
  <c r="K78" i="39"/>
  <c r="L78" i="39" s="1"/>
  <c r="K80" i="39"/>
  <c r="L80" i="39" s="1"/>
  <c r="K76" i="39"/>
  <c r="L76" i="39" s="1"/>
  <c r="K69" i="39"/>
  <c r="L69" i="39" s="1"/>
  <c r="K65" i="39"/>
  <c r="L65" i="39" s="1"/>
  <c r="K61" i="39"/>
  <c r="L61" i="39" s="1"/>
  <c r="K75" i="50"/>
  <c r="L75" i="50" s="1"/>
  <c r="K67" i="50"/>
  <c r="L67" i="50" s="1"/>
  <c r="K59" i="50"/>
  <c r="L59" i="50" s="1"/>
  <c r="K43" i="50"/>
  <c r="L43" i="50" s="1"/>
  <c r="K27" i="50"/>
  <c r="L27" i="50" s="1"/>
  <c r="K70" i="50"/>
  <c r="L70" i="50" s="1"/>
  <c r="K62" i="50"/>
  <c r="L62" i="50" s="1"/>
  <c r="K49" i="50"/>
  <c r="L49" i="50" s="1"/>
  <c r="K33" i="50"/>
  <c r="L33" i="50" s="1"/>
  <c r="J54" i="50"/>
  <c r="I54" i="50"/>
  <c r="J35" i="50"/>
  <c r="I35" i="50"/>
  <c r="E17" i="2"/>
  <c r="J11" i="2"/>
  <c r="K107" i="12"/>
  <c r="M47" i="9"/>
  <c r="K36" i="50"/>
  <c r="L36" i="50" s="1"/>
  <c r="K28" i="50"/>
  <c r="L28" i="50" s="1"/>
  <c r="K20" i="50"/>
  <c r="L20" i="50" s="1"/>
  <c r="H109" i="36"/>
  <c r="DA34" i="114" l="1"/>
  <c r="K22" i="50"/>
  <c r="L22" i="50" s="1"/>
  <c r="K39" i="50"/>
  <c r="L39" i="50" s="1"/>
  <c r="K78" i="54"/>
  <c r="L78" i="54" s="1"/>
  <c r="K42" i="50"/>
  <c r="L42" i="50" s="1"/>
  <c r="K81" i="54"/>
  <c r="L81" i="54" s="1"/>
  <c r="K85" i="54"/>
  <c r="L85" i="54" s="1"/>
  <c r="K41" i="54"/>
  <c r="L41" i="54" s="1"/>
  <c r="K30" i="50"/>
  <c r="L30" i="50" s="1"/>
  <c r="I279" i="39"/>
  <c r="K53" i="50"/>
  <c r="L53" i="50" s="1"/>
  <c r="M109" i="36"/>
  <c r="K18" i="50"/>
  <c r="L18" i="50" s="1"/>
  <c r="K23" i="50"/>
  <c r="L23" i="50" s="1"/>
  <c r="K55" i="50"/>
  <c r="L55" i="50" s="1"/>
  <c r="K26" i="50"/>
  <c r="L26" i="50" s="1"/>
  <c r="K37" i="54"/>
  <c r="L37" i="54" s="1"/>
  <c r="K14" i="50"/>
  <c r="L14" i="50" s="1"/>
  <c r="K46" i="50"/>
  <c r="L46" i="50" s="1"/>
  <c r="K21" i="50"/>
  <c r="L21" i="50" s="1"/>
  <c r="K34" i="50"/>
  <c r="L34" i="50" s="1"/>
  <c r="K37" i="50"/>
  <c r="L37" i="50" s="1"/>
  <c r="J17" i="2"/>
  <c r="L11" i="2"/>
  <c r="N11" i="2" s="1"/>
  <c r="M11" i="2"/>
  <c r="M17" i="2" s="1"/>
  <c r="K54" i="50"/>
  <c r="L54" i="50" s="1"/>
  <c r="K45" i="50"/>
  <c r="L45" i="50" s="1"/>
  <c r="E11" i="9"/>
  <c r="D47" i="9"/>
  <c r="K38" i="50"/>
  <c r="L38" i="50" s="1"/>
  <c r="K77" i="54"/>
  <c r="L77" i="54" s="1"/>
  <c r="D24" i="21"/>
  <c r="E11" i="21"/>
  <c r="L279" i="39"/>
  <c r="E107" i="12"/>
  <c r="H11" i="12"/>
  <c r="E279" i="39"/>
  <c r="H10" i="39"/>
  <c r="K51" i="50"/>
  <c r="L51" i="50" s="1"/>
  <c r="K279" i="39"/>
  <c r="J279" i="39" s="1"/>
  <c r="K35" i="50"/>
  <c r="L35" i="50" s="1"/>
  <c r="K19" i="50"/>
  <c r="L19" i="50" s="1"/>
  <c r="D278" i="50"/>
  <c r="E10" i="50"/>
  <c r="I160" i="54"/>
  <c r="I278" i="50"/>
  <c r="D160" i="54"/>
  <c r="E10" i="54"/>
  <c r="DD34" i="114" l="1"/>
  <c r="DC34" i="114"/>
  <c r="E160" i="54"/>
  <c r="H10" i="54"/>
  <c r="E278" i="50"/>
  <c r="H10" i="50"/>
  <c r="E47" i="9"/>
  <c r="H11" i="9"/>
  <c r="N17" i="2"/>
  <c r="L17" i="2" s="1"/>
  <c r="O11" i="2"/>
  <c r="H107" i="12"/>
  <c r="M11" i="12"/>
  <c r="M107" i="12" s="1"/>
  <c r="J11" i="12"/>
  <c r="H279" i="39"/>
  <c r="J10" i="39"/>
  <c r="E24" i="21"/>
  <c r="H11" i="21"/>
  <c r="DE34" i="114" l="1"/>
  <c r="DG34" i="114" s="1"/>
  <c r="DF34" i="114"/>
  <c r="J11" i="21"/>
  <c r="K11" i="21" s="1"/>
  <c r="H24" i="21"/>
  <c r="K11" i="9"/>
  <c r="K47" i="9" s="1"/>
  <c r="J11" i="9"/>
  <c r="L11" i="9" s="1"/>
  <c r="L47" i="9" s="1"/>
  <c r="J47" i="9" s="1"/>
  <c r="H47" i="9"/>
  <c r="H278" i="50"/>
  <c r="J10" i="50"/>
  <c r="K10" i="50" s="1"/>
  <c r="P11" i="2"/>
  <c r="P17" i="2" s="1"/>
  <c r="O17" i="2"/>
  <c r="H160" i="54"/>
  <c r="J10" i="54"/>
  <c r="K10" i="54" s="1"/>
  <c r="DI34" i="114" l="1"/>
  <c r="DH34" i="114"/>
  <c r="K160" i="54"/>
  <c r="J160" i="54" s="1"/>
  <c r="L10" i="54"/>
  <c r="K278" i="50"/>
  <c r="J278" i="50" s="1"/>
  <c r="L10" i="50"/>
  <c r="L278" i="50" s="1"/>
  <c r="K24" i="21"/>
  <c r="J24" i="21" s="1"/>
  <c r="L11" i="21"/>
  <c r="L24" i="21" s="1"/>
  <c r="DK34" i="114" l="1"/>
  <c r="DJ34" i="114"/>
  <c r="L160" i="54"/>
  <c r="M10" i="54"/>
  <c r="M160" i="54" s="1"/>
  <c r="DL34" i="114" l="1"/>
  <c r="DN34" i="114" s="1"/>
  <c r="DM34" i="114"/>
  <c r="F22" i="43"/>
  <c r="DO34" i="114" l="1"/>
  <c r="DP34" i="114"/>
  <c r="S23" i="43"/>
  <c r="H26" i="43"/>
  <c r="I25" i="43"/>
  <c r="DR34" i="114" l="1"/>
  <c r="DQ34" i="114"/>
  <c r="DT34" i="114" s="1"/>
  <c r="Z18" i="43"/>
  <c r="U4" i="43"/>
  <c r="A11" i="43"/>
  <c r="B11" i="43"/>
  <c r="V18" i="43"/>
  <c r="L26" i="43" s="1"/>
  <c r="U24" i="43"/>
  <c r="F11" i="43"/>
  <c r="U18" i="43"/>
  <c r="E11" i="43"/>
  <c r="V4" i="43"/>
  <c r="DS34" i="114" l="1"/>
  <c r="F24" i="43"/>
  <c r="H23" i="43" s="1"/>
  <c r="M23" i="43"/>
  <c r="DV34" i="114" l="1"/>
  <c r="DU34" i="114"/>
  <c r="M24" i="43"/>
  <c r="BE605" i="17"/>
  <c r="BI607" i="17"/>
  <c r="BG606" i="17" l="1"/>
  <c r="DX34" i="114"/>
  <c r="DW34" i="114"/>
  <c r="BJ605" i="17"/>
  <c r="BK605" i="17" s="1"/>
  <c r="G604" i="18"/>
  <c r="DZ34" i="114" l="1"/>
  <c r="DY34" i="114"/>
  <c r="H604" i="18"/>
  <c r="G13" i="41" s="1"/>
  <c r="EB34" i="114" l="1"/>
  <c r="EA34" i="114"/>
  <c r="G11" i="41"/>
  <c r="ED34" i="114" l="1"/>
  <c r="EC34" i="114"/>
  <c r="Y604" i="18"/>
  <c r="EF34" i="114" l="1"/>
  <c r="EE34" i="114"/>
  <c r="AA604" i="18"/>
  <c r="AB604" i="18"/>
  <c r="AE615" i="18" s="1"/>
  <c r="BI605" i="17"/>
  <c r="G21" i="41"/>
  <c r="G20" i="41" s="1"/>
  <c r="G25" i="41" s="1"/>
  <c r="G24" i="41" s="1"/>
  <c r="EH34" i="114" l="1"/>
  <c r="EG34" i="114"/>
  <c r="EJ34" i="114" l="1"/>
  <c r="EI34" i="114"/>
  <c r="EK34" i="114" l="1"/>
  <c r="EL34" i="114"/>
  <c r="EN34" i="114" l="1"/>
  <c r="EM34" i="114"/>
  <c r="EO34" i="114" l="1"/>
  <c r="EQ34" i="114" s="1"/>
  <c r="EP34" i="114"/>
  <c r="ER34" i="114" l="1"/>
  <c r="ES34" i="114"/>
  <c r="EU34" i="114" l="1"/>
  <c r="ET34" i="114"/>
  <c r="EW34" i="114" l="1"/>
  <c r="EV34" i="114"/>
  <c r="EX34" i="114" l="1"/>
  <c r="EY34" i="114"/>
  <c r="FA34" i="114" l="1"/>
  <c r="EZ34" i="114"/>
  <c r="FC34" i="114" l="1"/>
  <c r="FB34" i="114"/>
  <c r="FD34" i="114" l="1"/>
  <c r="FE34" i="114"/>
  <c r="FG34" i="114" l="1"/>
  <c r="FF34" i="114"/>
  <c r="FI34" i="114" l="1"/>
  <c r="FH34" i="114"/>
  <c r="FK34" i="114" s="1"/>
  <c r="FJ34" i="114" l="1"/>
  <c r="FM34" i="114" l="1"/>
  <c r="FL34" i="114"/>
  <c r="FO34" i="114" l="1"/>
  <c r="FN34" i="114"/>
  <c r="FP34" i="114" s="1"/>
  <c r="FR34" i="114" l="1"/>
  <c r="FQ34" i="114"/>
  <c r="FT34" i="114" s="1"/>
  <c r="FS34" i="114" l="1"/>
  <c r="FV34" i="114" l="1"/>
  <c r="FU34" i="114"/>
  <c r="FX34" i="114" l="1"/>
  <c r="FW34" i="114"/>
  <c r="FZ34" i="114" s="1"/>
  <c r="FY34" i="114" l="1"/>
  <c r="GB34" i="114" s="1"/>
  <c r="GA34" i="114" l="1"/>
  <c r="GD34" i="114" s="1"/>
  <c r="GC34" i="114" l="1"/>
  <c r="GF34" i="114" s="1"/>
  <c r="GE34" i="114" l="1"/>
  <c r="GH34" i="114" s="1"/>
  <c r="GG34" i="114" l="1"/>
  <c r="GJ34" i="114" s="1"/>
  <c r="GI34" i="114" l="1"/>
  <c r="GL34" i="114" s="1"/>
  <c r="GK34" i="114" l="1"/>
  <c r="GN34" i="114" s="1"/>
  <c r="GM34" i="114" l="1"/>
  <c r="GP34" i="114" s="1"/>
  <c r="GO34" i="114" l="1"/>
  <c r="GR34" i="114" s="1"/>
  <c r="GQ34" i="114" l="1"/>
  <c r="GT34" i="114" l="1"/>
  <c r="GS34" i="114"/>
  <c r="GV34" i="114" l="1"/>
  <c r="GU34" i="114"/>
  <c r="GX34" i="114" l="1"/>
  <c r="GW34" i="114"/>
  <c r="GZ34" i="114" l="1"/>
  <c r="GY34" i="114"/>
  <c r="HB34" i="114" l="1"/>
  <c r="HA34" i="114"/>
  <c r="HD34" i="114" l="1"/>
  <c r="HC34" i="114"/>
  <c r="HE34" i="114" l="1"/>
  <c r="HG34" i="114" s="1"/>
  <c r="HF34" i="114"/>
  <c r="HH34" i="114" l="1"/>
  <c r="HI34" i="114"/>
  <c r="HK34" i="114" l="1"/>
  <c r="HJ34" i="114"/>
  <c r="HM34" i="114" l="1"/>
  <c r="HL34" i="114"/>
  <c r="HO34" i="114" s="1"/>
  <c r="HN34" i="114" l="1"/>
  <c r="HP34" i="114" l="1"/>
  <c r="HQ34" i="114"/>
  <c r="HR34" i="114" l="1"/>
  <c r="HT34" i="114" s="1"/>
  <c r="HS34" i="114"/>
  <c r="HU34" i="114" l="1"/>
  <c r="HV34" i="114"/>
  <c r="HX34" i="114" l="1"/>
  <c r="HW34" i="114"/>
  <c r="HZ34" i="114" s="1"/>
  <c r="HY34" i="114" l="1"/>
  <c r="IB34" i="114" l="1"/>
  <c r="IA34" i="114"/>
  <c r="IC34" i="114" l="1"/>
  <c r="ID34" i="114"/>
  <c r="IE34" i="114"/>
  <c r="IF34" i="114" l="1"/>
  <c r="IG34" i="114"/>
  <c r="II34" i="114" l="1"/>
  <c r="IH34" i="114"/>
  <c r="IK34" i="114" s="1"/>
  <c r="IJ34" i="114" l="1"/>
  <c r="IM34" i="114" l="1"/>
  <c r="IL34" i="114"/>
  <c r="IO34" i="114" l="1"/>
  <c r="IN34" i="114"/>
  <c r="IQ34" i="114" l="1"/>
  <c r="IP34" i="114"/>
  <c r="IS34" i="114" l="1"/>
  <c r="IR34" i="114"/>
  <c r="IU34" i="114" l="1"/>
  <c r="IT34" i="114"/>
  <c r="IW34" i="114" l="1"/>
  <c r="IV34" i="114"/>
  <c r="IX34" i="114" l="1"/>
  <c r="IY34" i="114"/>
  <c r="IZ34" i="114" l="1"/>
  <c r="JA34" i="114"/>
  <c r="JB34" i="114" l="1"/>
  <c r="JC34" i="114"/>
  <c r="JD34" i="114" l="1"/>
  <c r="JF34" i="114" s="1"/>
  <c r="JE34" i="114"/>
  <c r="JH34" i="114" l="1"/>
  <c r="JG34" i="114"/>
  <c r="JI34" i="114" s="1"/>
  <c r="JK34" i="114" s="1"/>
  <c r="JJ34" i="114" l="1"/>
  <c r="JM34" i="114" s="1"/>
  <c r="JL34" i="114" l="1"/>
  <c r="JO34" i="114" s="1"/>
  <c r="JN34" i="114" l="1"/>
  <c r="JP34" i="114" s="1"/>
  <c r="JR34" i="114" s="1"/>
  <c r="JQ34" i="114" l="1"/>
  <c r="JT34" i="114"/>
  <c r="JS34" i="114"/>
  <c r="JV34" i="114" l="1"/>
  <c r="JU34" i="114"/>
  <c r="JX34" i="114" s="1"/>
  <c r="JW34" i="114" l="1"/>
  <c r="JZ34" i="114" l="1"/>
  <c r="JY34" i="114"/>
  <c r="KB34" i="114" l="1"/>
  <c r="KA34" i="114"/>
  <c r="KD34" i="114" s="1"/>
  <c r="KC34" i="114" l="1"/>
  <c r="KF34" i="114" s="1"/>
  <c r="KE34" i="114" l="1"/>
  <c r="KH34" i="114" l="1"/>
  <c r="KG34" i="114"/>
  <c r="KJ34" i="114" l="1"/>
  <c r="KI34" i="114"/>
  <c r="KK34" i="114" s="1"/>
  <c r="KL34" i="114" l="1"/>
  <c r="KN34" i="114" s="1"/>
  <c r="KM34" i="114"/>
  <c r="KO34" i="114" l="1"/>
  <c r="KP34" i="114"/>
  <c r="KR34" i="114" l="1"/>
  <c r="KQ34" i="114"/>
  <c r="KT34" i="114" l="1"/>
  <c r="KS34" i="114"/>
  <c r="KV34" i="114" l="1"/>
  <c r="KU34" i="114"/>
  <c r="KX34" i="114" l="1"/>
  <c r="KW34" i="114"/>
  <c r="KZ34" i="114" l="1"/>
  <c r="KY34" i="114"/>
  <c r="LB34" i="114" l="1"/>
  <c r="LA34" i="114"/>
  <c r="LD34" i="114" s="1"/>
  <c r="LC34" i="114" l="1"/>
  <c r="LF34" i="114" s="1"/>
  <c r="LE34" i="114" l="1"/>
  <c r="LH34" i="114" s="1"/>
  <c r="LG34" i="114" l="1"/>
  <c r="LJ34" i="114" s="1"/>
  <c r="LI34" i="114" l="1"/>
  <c r="LL34" i="114" s="1"/>
  <c r="LK34" i="114" l="1"/>
  <c r="LN34" i="114" l="1"/>
  <c r="LM34" i="114"/>
  <c r="LP34" i="114" l="1"/>
  <c r="LO34" i="114"/>
  <c r="LR34" i="114" s="1"/>
  <c r="LQ34" i="114" l="1"/>
  <c r="LS34" i="114" l="1"/>
  <c r="LT34" i="114"/>
  <c r="LU34" i="114" l="1"/>
  <c r="LV34" i="114"/>
  <c r="LX34" i="114" l="1"/>
  <c r="LW34" i="114"/>
  <c r="LZ34" i="114" l="1"/>
  <c r="LY34" i="114"/>
  <c r="MA34" i="114" l="1"/>
  <c r="MB34" i="114"/>
  <c r="MC34" i="114" l="1"/>
  <c r="MD34" i="114"/>
  <c r="MF34" i="114" l="1"/>
  <c r="ME34" i="114"/>
  <c r="MG34" i="114" s="1"/>
  <c r="MI34" i="114" l="1"/>
  <c r="MH34" i="114"/>
  <c r="MK34" i="114" l="1"/>
  <c r="MJ34" i="114"/>
  <c r="MM34" i="114" l="1"/>
  <c r="ML34" i="114"/>
  <c r="MO34" i="114" s="1"/>
  <c r="MN34" i="114" l="1"/>
  <c r="MQ34" i="114" s="1"/>
  <c r="MP34" i="114" l="1"/>
  <c r="MS34" i="114" s="1"/>
  <c r="MR34" i="114" l="1"/>
  <c r="MU34" i="114" l="1"/>
  <c r="MT34" i="114"/>
  <c r="MW34" i="114" l="1"/>
  <c r="MV34" i="114"/>
  <c r="MY34" i="114" l="1"/>
  <c r="MX34" i="114"/>
  <c r="NA34" i="114" l="1"/>
  <c r="MZ34" i="114"/>
  <c r="NC34" i="114" l="1"/>
  <c r="NB34" i="114"/>
  <c r="NE34" i="114" s="1"/>
  <c r="ND34" i="114" l="1"/>
  <c r="NG34" i="114" s="1"/>
  <c r="NF34" i="114" l="1"/>
  <c r="NI34" i="114" s="1"/>
  <c r="NH34" i="114" l="1"/>
  <c r="NJ34" i="114" s="1"/>
  <c r="NL34" i="114" s="1"/>
  <c r="NK34" i="114" l="1"/>
  <c r="NM34" i="114" s="1"/>
  <c r="NO34" i="114" l="1"/>
  <c r="NN34" i="114"/>
  <c r="NP34" i="114" s="1"/>
  <c r="NQ34" i="114" l="1"/>
  <c r="NS34" i="114" s="1"/>
  <c r="NR34" i="114"/>
  <c r="NT34" i="114" s="1"/>
  <c r="NU34" i="114" l="1"/>
  <c r="NW34" i="114" s="1"/>
  <c r="NV34" i="114"/>
  <c r="NY34" i="114" l="1"/>
  <c r="NX34" i="114"/>
  <c r="OA34" i="114" s="1"/>
  <c r="NZ34" i="114" l="1"/>
  <c r="OC34" i="114" l="1"/>
  <c r="OB34" i="114"/>
  <c r="OD34" i="114" l="1"/>
  <c r="OF34" i="114" s="1"/>
  <c r="OE34" i="114"/>
  <c r="OG34" i="114" l="1"/>
  <c r="OH34" i="114"/>
  <c r="OJ34" i="114" l="1"/>
  <c r="OI34" i="114"/>
  <c r="OL34" i="114" s="1"/>
  <c r="OK34" i="114" l="1"/>
  <c r="OM34" i="114" l="1"/>
  <c r="ON34" i="114"/>
  <c r="OO34" i="114" l="1"/>
  <c r="OP34" i="114"/>
  <c r="OR34" i="114" l="1"/>
  <c r="OQ34" i="114"/>
  <c r="OT34" i="114" s="1"/>
  <c r="OS34" i="114" l="1"/>
  <c r="OU34" i="114" s="1"/>
  <c r="OV34" i="114" l="1"/>
  <c r="OX34" i="114" s="1"/>
  <c r="OW34" i="114"/>
  <c r="OY34" i="114" l="1"/>
  <c r="OZ34" i="114"/>
  <c r="PB34" i="114" l="1"/>
  <c r="PA34" i="114"/>
  <c r="PD34" i="114" s="1"/>
  <c r="PC34" i="114" l="1"/>
  <c r="PF34" i="114" l="1"/>
  <c r="PE34" i="114"/>
  <c r="PH34" i="114" l="1"/>
  <c r="PG34" i="114"/>
  <c r="PI34" i="114" l="1"/>
  <c r="PK34" i="114" s="1"/>
  <c r="PJ34" i="114"/>
  <c r="PM34" i="114" l="1"/>
  <c r="PL34" i="114"/>
  <c r="PN34" i="114" s="1"/>
  <c r="PO34" i="114" l="1"/>
  <c r="PP34" i="114"/>
  <c r="PR34" i="114" l="1"/>
  <c r="PQ34" i="114"/>
  <c r="PT34" i="114" s="1"/>
  <c r="PS34" i="114" l="1"/>
  <c r="PU34" i="114" s="1"/>
  <c r="PW34" i="114" s="1"/>
  <c r="PV34" i="114" l="1"/>
  <c r="PX34" i="114" l="1"/>
  <c r="PY34" i="114"/>
  <c r="PZ34" i="114" l="1"/>
  <c r="QC34" i="114" s="1"/>
  <c r="QA34" i="114"/>
  <c r="QB34" i="114" l="1"/>
  <c r="QE34" i="114" s="1"/>
  <c r="QD34" i="114" l="1"/>
  <c r="QG34" i="114" l="1"/>
  <c r="QF34" i="114"/>
  <c r="QI34" i="114" l="1"/>
  <c r="QH34" i="114"/>
  <c r="QJ34" i="114" l="1"/>
  <c r="QM34" i="114" s="1"/>
  <c r="QK34" i="114"/>
  <c r="QL34" i="114" l="1"/>
  <c r="QO34" i="114" s="1"/>
  <c r="QN34" i="114" l="1"/>
  <c r="QQ34" i="114" l="1"/>
  <c r="QP34" i="114"/>
  <c r="QS34" i="114" l="1"/>
  <c r="QR34" i="114"/>
  <c r="QT34" i="114" s="1"/>
  <c r="QU34" i="114" l="1"/>
  <c r="QX34" i="114" s="1"/>
  <c r="QV34" i="114"/>
  <c r="QW34" i="114" l="1"/>
  <c r="QZ34" i="114" s="1"/>
  <c r="QY34" i="114" l="1"/>
  <c r="RA34" i="114" l="1"/>
  <c r="RB34" i="114"/>
  <c r="RC34" i="114" l="1"/>
  <c r="RF34" i="114" s="1"/>
  <c r="RD34" i="114"/>
  <c r="RE34" i="114" l="1"/>
  <c r="RG34" i="114" s="1"/>
  <c r="RI34" i="114" s="1"/>
  <c r="RH34" i="114" l="1"/>
  <c r="RJ34" i="114" s="1"/>
  <c r="RL34" i="114" s="1"/>
  <c r="RK34" i="114" l="1"/>
  <c r="RM34" i="114" s="1"/>
  <c r="RO34" i="114" s="1"/>
  <c r="RN34" i="114" l="1"/>
  <c r="RP34" i="114" s="1"/>
  <c r="RR34" i="114" s="1"/>
  <c r="RQ34" i="114" l="1"/>
  <c r="RS34" i="114" l="1"/>
  <c r="RU34" i="114" s="1"/>
  <c r="RT34" i="114"/>
  <c r="RV34" i="114" l="1"/>
  <c r="RX34" i="114" s="1"/>
  <c r="RW34" i="114"/>
  <c r="RY34" i="114" l="1"/>
  <c r="SB34" i="114" s="1"/>
  <c r="RZ34" i="114"/>
  <c r="SA34" i="114" l="1"/>
  <c r="SD34" i="114" s="1"/>
  <c r="SC34" i="114" l="1"/>
  <c r="SF34" i="114" l="1"/>
  <c r="SE34" i="114"/>
  <c r="SH34" i="114" l="1"/>
  <c r="SG34" i="114"/>
  <c r="SI34" i="114" s="1"/>
  <c r="SJ34" i="114" l="1"/>
  <c r="SL34" i="114" s="1"/>
  <c r="SK34" i="114"/>
  <c r="SM34" i="114" l="1"/>
  <c r="SN34" i="114"/>
  <c r="SO34" i="114" l="1"/>
  <c r="SR34" i="114" s="1"/>
  <c r="SP34" i="114"/>
  <c r="SQ34" i="114" l="1"/>
  <c r="ST34" i="114" s="1"/>
  <c r="SS34" i="114" l="1"/>
  <c r="SV34" i="114" l="1"/>
  <c r="SU34" i="114"/>
  <c r="SW34" i="114" s="1"/>
  <c r="SX34" i="114" l="1"/>
  <c r="SY34" i="114"/>
  <c r="SZ34" i="114" l="1"/>
  <c r="TC34" i="114" s="1"/>
  <c r="TA34" i="114"/>
  <c r="TB34" i="114" l="1"/>
  <c r="TE34" i="114" s="1"/>
  <c r="TD34" i="114" l="1"/>
  <c r="TG34" i="114" l="1"/>
  <c r="TF34" i="114"/>
  <c r="TH34" i="114" s="1"/>
  <c r="TI34" i="114" l="1"/>
  <c r="TL34" i="114" s="1"/>
  <c r="TJ34" i="114"/>
  <c r="TK34" i="114" l="1"/>
  <c r="TN34" i="114" s="1"/>
  <c r="TM34" i="114" l="1"/>
  <c r="TP34" i="114" l="1"/>
  <c r="TO34" i="114"/>
  <c r="TR34" i="114" l="1"/>
  <c r="TQ34" i="114"/>
  <c r="TT34" i="114" s="1"/>
  <c r="TS34" i="114" l="1"/>
  <c r="TV34" i="114" s="1"/>
  <c r="TU34" i="114" l="1"/>
  <c r="TX34" i="114" l="1"/>
  <c r="TW34" i="114"/>
  <c r="TY34" i="114" l="1"/>
  <c r="UA34" i="114" s="1"/>
  <c r="TZ34" i="114"/>
  <c r="UC34" i="114" l="1"/>
  <c r="UB34" i="114"/>
  <c r="UE34" i="114" s="1"/>
  <c r="UD34" i="114" l="1"/>
  <c r="UG34" i="114" s="1"/>
  <c r="UF34" i="114" l="1"/>
  <c r="UI34" i="114" l="1"/>
  <c r="UH34" i="114"/>
  <c r="UJ34" i="114" l="1"/>
  <c r="UK34" i="114"/>
  <c r="UL34" i="114" l="1"/>
  <c r="UO34" i="114" s="1"/>
  <c r="UM34" i="114"/>
  <c r="UN34" i="114" l="1"/>
  <c r="UQ34" i="114" s="1"/>
  <c r="UP34" i="114" l="1"/>
  <c r="US34" i="114" l="1"/>
  <c r="UR34" i="114"/>
  <c r="UU34" i="114" l="1"/>
  <c r="UT34" i="114"/>
  <c r="UW34" i="114" s="1"/>
  <c r="UV34" i="114" l="1"/>
  <c r="UY34" i="114" s="1"/>
  <c r="UX34" i="114" l="1"/>
  <c r="VA34" i="114" l="1"/>
  <c r="UZ34" i="114"/>
  <c r="VC34" i="114" l="1"/>
  <c r="VB34" i="114"/>
  <c r="VE34" i="114" s="1"/>
  <c r="VD34" i="114" l="1"/>
  <c r="VG34" i="114" s="1"/>
  <c r="VF34" i="114" l="1"/>
  <c r="VI34" i="114" l="1"/>
  <c r="VH34" i="114"/>
  <c r="VK34" i="114" l="1"/>
  <c r="VJ34" i="114"/>
  <c r="VM34" i="114" s="1"/>
  <c r="VL34" i="114" l="1"/>
  <c r="VO34" i="114" s="1"/>
  <c r="VN34" i="114"/>
  <c r="VQ34" i="114" s="1"/>
  <c r="VR34" i="114" l="1"/>
  <c r="VU34" i="114" s="1"/>
  <c r="VP34" i="114"/>
  <c r="VS34" i="114" s="1"/>
  <c r="VT34" i="114" l="1"/>
  <c r="VV34" i="114" s="1"/>
  <c r="VY34" i="114" l="1"/>
  <c r="WB34" i="114" s="1"/>
  <c r="VX34" i="114"/>
  <c r="VW34" i="114"/>
  <c r="VZ34" i="114" s="1"/>
  <c r="WA34" i="114" l="1"/>
  <c r="WD34" i="114" s="1"/>
  <c r="WC34" i="114" l="1"/>
  <c r="WE34" i="114" s="1"/>
  <c r="WG34" i="114" s="1"/>
  <c r="WF34" i="114" l="1"/>
  <c r="WI34" i="114" s="1"/>
  <c r="WH34" i="114"/>
  <c r="WK34" i="114" s="1"/>
  <c r="WL34" i="114" l="1"/>
  <c r="WO34" i="114" s="1"/>
  <c r="WJ34" i="114"/>
  <c r="WM34" i="114" s="1"/>
  <c r="WN34" i="114" l="1"/>
  <c r="WQ34" i="114" s="1"/>
  <c r="WP34" i="114" l="1"/>
  <c r="WR34" i="114" l="1"/>
  <c r="WS34" i="114"/>
  <c r="WT34" i="114" l="1"/>
  <c r="WU34" i="114"/>
  <c r="WW34" i="114" l="1"/>
  <c r="WV34" i="114"/>
  <c r="WY34" i="114" s="1"/>
  <c r="WX34" i="114" l="1"/>
  <c r="XA34" i="114" s="1"/>
  <c r="WZ34" i="114"/>
  <c r="XB34" i="114" s="1"/>
  <c r="XD34" i="114" l="1"/>
  <c r="XF34" i="114" s="1"/>
  <c r="XC34" i="114"/>
  <c r="XE34" i="114" s="1"/>
  <c r="XH34" i="114" l="1"/>
  <c r="XG34" i="114"/>
  <c r="XJ34" i="114" l="1"/>
  <c r="XI34" i="114"/>
  <c r="XL34" i="114" l="1"/>
  <c r="XK34" i="114"/>
  <c r="XN34" i="114" s="1"/>
  <c r="XM34" i="114" l="1"/>
  <c r="XP34" i="114" s="1"/>
  <c r="XO34" i="114" l="1"/>
  <c r="XQ34" i="114" l="1"/>
  <c r="XR34" i="114"/>
  <c r="XT34" i="114" l="1"/>
  <c r="XS34" i="114"/>
  <c r="XV34" i="114" s="1"/>
  <c r="XU34" i="114" l="1"/>
  <c r="XX34" i="114" s="1"/>
  <c r="XW34" i="114" l="1"/>
  <c r="XY34" i="114" l="1"/>
  <c r="YA34" i="114" s="1"/>
  <c r="XZ34" i="114"/>
  <c r="YB34" i="114" l="1"/>
  <c r="YD34" i="114" s="1"/>
  <c r="YC34" i="114"/>
  <c r="YE34" i="114" l="1"/>
  <c r="YF34" i="114"/>
  <c r="YG34" i="114" l="1"/>
  <c r="YH34" i="114"/>
  <c r="YJ34" i="114" l="1"/>
  <c r="YI34" i="114"/>
  <c r="YL34" i="114" s="1"/>
  <c r="YK34" i="114" l="1"/>
  <c r="YM34" i="114" s="1"/>
  <c r="YO34" i="114" s="1"/>
  <c r="YN34" i="114" l="1"/>
  <c r="YQ34" i="114" s="1"/>
  <c r="YP34" i="114" l="1"/>
  <c r="YS34" i="114" s="1"/>
  <c r="YR34" i="114" l="1"/>
  <c r="YT34" i="114" s="1"/>
  <c r="YU34" i="114" l="1"/>
  <c r="YW34" i="114" s="1"/>
  <c r="YV34" i="114"/>
  <c r="YY34" i="114" l="1"/>
  <c r="YX34" i="114"/>
  <c r="ZA34" i="114" s="1"/>
  <c r="YZ34" i="114" l="1"/>
  <c r="ZC34" i="114" l="1"/>
  <c r="ZB34" i="114"/>
  <c r="ZE34" i="114" l="1"/>
  <c r="ZD34" i="114"/>
  <c r="ZG34" i="114" l="1"/>
  <c r="ZF34" i="114"/>
  <c r="ZI34" i="114" l="1"/>
  <c r="ZH34" i="114"/>
  <c r="ZJ34" i="114" l="1"/>
  <c r="ZK34" i="114"/>
  <c r="ZL34" i="114" l="1"/>
  <c r="ZN34" i="114" s="1"/>
  <c r="ZM34" i="114"/>
  <c r="ZO34" i="114" l="1"/>
  <c r="ZQ34" i="114" s="1"/>
  <c r="ZP34" i="114"/>
  <c r="ZS34" i="114" l="1"/>
  <c r="ZR34" i="114"/>
  <c r="ZU34" i="114" s="1"/>
  <c r="ZT34" i="114" l="1"/>
  <c r="ZW34" i="114" l="1"/>
  <c r="ZV34" i="114"/>
  <c r="ZY34" i="114" l="1"/>
  <c r="ZX34" i="114"/>
  <c r="AAA34" i="114" l="1"/>
  <c r="ZZ34" i="114"/>
  <c r="AAC34" i="114" s="1"/>
  <c r="AAB34" i="114" l="1"/>
  <c r="AAE34" i="114" s="1"/>
  <c r="AAD34" i="114" l="1"/>
  <c r="AAG34" i="114" s="1"/>
  <c r="AAF34" i="114" l="1"/>
  <c r="AAI34" i="114" s="1"/>
  <c r="AAH34" i="114" l="1"/>
  <c r="AAK34" i="114"/>
  <c r="AAJ34" i="114"/>
  <c r="AAM34" i="114" s="1"/>
  <c r="AAL34" i="114" l="1"/>
  <c r="AAO34" i="114" s="1"/>
  <c r="AAN34" i="114" l="1"/>
  <c r="AAQ34" i="114" l="1"/>
  <c r="AAP34" i="114"/>
  <c r="AAR34" i="114" l="1"/>
  <c r="AAT34" i="114" s="1"/>
  <c r="AAS34" i="114"/>
  <c r="AAU34" i="114" l="1"/>
  <c r="AAW34" i="114" s="1"/>
  <c r="AAV34" i="114"/>
  <c r="AAX34" i="114" l="1"/>
  <c r="AAY34" i="114"/>
  <c r="ABA34" i="114" l="1"/>
  <c r="AAZ34" i="114"/>
  <c r="ABC34" i="114" s="1"/>
  <c r="ABB34" i="114" l="1"/>
  <c r="ABE34" i="114" s="1"/>
  <c r="ABD34" i="114" l="1"/>
  <c r="ABG34" i="114" l="1"/>
  <c r="ABF34" i="114"/>
  <c r="ABI34" i="114" l="1"/>
  <c r="ABH34" i="114"/>
  <c r="ABK34" i="114" s="1"/>
  <c r="ABJ34" i="114" l="1"/>
  <c r="ABM34" i="114" s="1"/>
  <c r="ABL34" i="114" l="1"/>
  <c r="ABO34" i="114" s="1"/>
  <c r="ABN34" i="114" l="1"/>
  <c r="ABQ34" i="114" s="1"/>
  <c r="ABP34" i="114" l="1"/>
  <c r="ABS34" i="114" s="1"/>
  <c r="ABR34" i="114" l="1"/>
  <c r="ABU34" i="114" s="1"/>
  <c r="ABT34" i="114" l="1"/>
  <c r="ABW34" i="114" s="1"/>
  <c r="ABV34" i="114"/>
  <c r="ABY34" i="114" s="1"/>
  <c r="ABX34" i="114" l="1"/>
  <c r="ACA34" i="114"/>
  <c r="ABZ34" i="114"/>
  <c r="ACC34" i="114" l="1"/>
  <c r="ACB34" i="114"/>
  <c r="ACE34" i="114" s="1"/>
  <c r="ACD34" i="114" l="1"/>
  <c r="ACG34" i="114" s="1"/>
  <c r="ACF34" i="114" l="1"/>
  <c r="ACI34" i="114" l="1"/>
  <c r="ACH34" i="114"/>
  <c r="ACK34" i="114" l="1"/>
  <c r="ACJ34" i="114"/>
  <c r="ACM34" i="114" l="1"/>
  <c r="ACL34" i="114"/>
  <c r="ACO34" i="114" s="1"/>
  <c r="ACN34" i="114" l="1"/>
  <c r="ACQ34" i="114" s="1"/>
  <c r="ACP34" i="114"/>
  <c r="ACS34" i="114" l="1"/>
  <c r="ACR34" i="114"/>
  <c r="ACU34" i="114" l="1"/>
  <c r="ACT34" i="114"/>
  <c r="ACW34" i="114" s="1"/>
  <c r="ACV34" i="114" l="1"/>
  <c r="ACY34" i="114" s="1"/>
  <c r="ACX34" i="114" l="1"/>
  <c r="ADA34" i="114" s="1"/>
  <c r="ACZ34" i="114" l="1"/>
  <c r="ADC34" i="114" s="1"/>
  <c r="ADB34" i="114" l="1"/>
  <c r="ADD34" i="114" s="1"/>
  <c r="ADE34" i="114"/>
  <c r="ADF34" i="114" l="1"/>
  <c r="ADH34" i="114" s="1"/>
  <c r="ADG34" i="114"/>
  <c r="ADJ34" i="114" l="1"/>
  <c r="ADI34" i="114"/>
  <c r="ADL34" i="114" s="1"/>
  <c r="ADK34" i="114" l="1"/>
  <c r="ADN34" i="114" s="1"/>
  <c r="ADM34" i="114" l="1"/>
  <c r="ADP34" i="114" l="1"/>
  <c r="ADO34" i="114"/>
  <c r="ADR34" i="114" l="1"/>
  <c r="ADQ34" i="114"/>
  <c r="ADT34" i="114" s="1"/>
  <c r="ADS34" i="114" l="1"/>
  <c r="ADV34" i="114" s="1"/>
  <c r="ADU34" i="114" l="1"/>
  <c r="ADX34" i="114" s="1"/>
  <c r="ADW34" i="114"/>
  <c r="ADY34" i="114" l="1"/>
  <c r="ADZ34" i="114"/>
  <c r="AEB34" i="114" l="1"/>
  <c r="AEA34" i="114"/>
  <c r="AED34" i="114" s="1"/>
  <c r="AEC34" i="114" l="1"/>
  <c r="AEF34" i="114" s="1"/>
  <c r="AEE34" i="114" l="1"/>
  <c r="AEH34" i="114" l="1"/>
  <c r="AEG34" i="114"/>
  <c r="AEJ34" i="114" l="1"/>
  <c r="AEI34" i="114"/>
  <c r="AEL34" i="114" s="1"/>
  <c r="AEK34" i="114" l="1"/>
  <c r="AEN34" i="114" s="1"/>
  <c r="AEM34" i="114"/>
  <c r="AEP34" i="114" s="1"/>
  <c r="AEO34" i="114" l="1"/>
  <c r="AEQ34" i="114" l="1"/>
  <c r="AER34" i="114"/>
  <c r="AET34" i="114" l="1"/>
  <c r="AES34" i="114"/>
  <c r="AEV34" i="114" l="1"/>
  <c r="AEU34" i="114"/>
  <c r="AEX34" i="114" l="1"/>
  <c r="AEW34" i="114"/>
  <c r="AEZ34" i="114" s="1"/>
  <c r="AEY34" i="114" l="1"/>
  <c r="AFB34" i="114" l="1"/>
  <c r="AFA34" i="114"/>
  <c r="AFD34" i="114" l="1"/>
  <c r="AFC34" i="114"/>
  <c r="AFE34" i="114" l="1"/>
  <c r="AFG34" i="114" s="1"/>
  <c r="AFF34" i="114"/>
  <c r="AFH34" i="114" l="1"/>
  <c r="AFJ34" i="114" s="1"/>
  <c r="AFI34" i="114"/>
  <c r="AFL34" i="114" l="1"/>
  <c r="AFK34" i="114"/>
  <c r="AFN34" i="114" s="1"/>
  <c r="AFM34" i="114" l="1"/>
  <c r="AFP34" i="114" s="1"/>
  <c r="AFO34" i="114" l="1"/>
  <c r="AFR34" i="114" l="1"/>
  <c r="AFQ34" i="114"/>
  <c r="AFT34" i="114" l="1"/>
  <c r="AFS34" i="114"/>
  <c r="AFV34" i="114" s="1"/>
  <c r="AFU34" i="114" l="1"/>
  <c r="AFX34" i="114" s="1"/>
  <c r="AFW34" i="114"/>
  <c r="AFY34" i="114" l="1"/>
  <c r="AFZ34" i="114"/>
  <c r="AGB34" i="114" l="1"/>
  <c r="AGA34" i="114"/>
  <c r="AGD34" i="114" s="1"/>
  <c r="AGC34" i="114" l="1"/>
  <c r="AGE34" i="114" s="1"/>
  <c r="AGG34" i="114" l="1"/>
  <c r="AGF34" i="114"/>
  <c r="AGH34" i="114" s="1"/>
  <c r="AGI34" i="114" l="1"/>
  <c r="AGJ34" i="114"/>
  <c r="AGL34" i="114" l="1"/>
  <c r="AGK34" i="114"/>
  <c r="AGM34" i="114" l="1"/>
  <c r="AGO34" i="114" s="1"/>
  <c r="AGN34" i="114"/>
  <c r="AGQ34" i="114" l="1"/>
  <c r="AGP34" i="114"/>
  <c r="AGS34" i="114" s="1"/>
  <c r="AGR34" i="114" l="1"/>
  <c r="AGT34" i="114" l="1"/>
  <c r="AGU34" i="114"/>
  <c r="AGW34" i="114" l="1"/>
  <c r="AGV34" i="114"/>
  <c r="AGY34" i="114" s="1"/>
  <c r="AGX34" i="114" l="1"/>
  <c r="AHA34" i="114" s="1"/>
  <c r="AGZ34" i="114" l="1"/>
  <c r="AHC34" i="114" l="1"/>
  <c r="AHB34" i="114"/>
  <c r="AHE34" i="114" l="1"/>
  <c r="AHD34" i="114"/>
  <c r="AHG34" i="114" s="1"/>
  <c r="AHF34" i="114" l="1"/>
  <c r="AHI34" i="114" s="1"/>
  <c r="AHH34" i="114" l="1"/>
  <c r="AHJ34" i="114" s="1"/>
  <c r="AHL34" i="114" s="1"/>
  <c r="AHK34" i="114"/>
  <c r="AHN34" i="114" l="1"/>
  <c r="AHM34" i="114"/>
  <c r="AHP34" i="114" s="1"/>
  <c r="AHO34" i="114" l="1"/>
  <c r="AHR34" i="114" l="1"/>
  <c r="AHQ34" i="114"/>
  <c r="AHT34" i="114" l="1"/>
  <c r="AHS34" i="114"/>
  <c r="AHV34" i="114" s="1"/>
  <c r="AHU34" i="114" l="1"/>
  <c r="AHX34" i="114" s="1"/>
  <c r="AHW34" i="114"/>
  <c r="AHZ34" i="114" s="1"/>
  <c r="AHY34" i="114" l="1"/>
  <c r="AIB34" i="114" l="1"/>
  <c r="AIA34" i="114"/>
  <c r="AID34" i="114" l="1"/>
  <c r="AIC34" i="114"/>
  <c r="AIF34" i="114" s="1"/>
  <c r="AIE34" i="114" l="1"/>
  <c r="AIH34" i="114" s="1"/>
  <c r="AIG34" i="114"/>
  <c r="AIJ34" i="114" s="1"/>
  <c r="AII34" i="114" l="1"/>
  <c r="AIL34" i="114" l="1"/>
  <c r="AIK34" i="114"/>
  <c r="AIN34" i="114" l="1"/>
  <c r="AIM34" i="114"/>
  <c r="AIP34" i="114" s="1"/>
  <c r="AIO34" i="114" l="1"/>
  <c r="AIR34" i="114" s="1"/>
  <c r="AIQ34" i="114"/>
  <c r="AIT34" i="114" s="1"/>
  <c r="AIS34" i="114" l="1"/>
  <c r="AIV34" i="114" l="1"/>
  <c r="AIU34" i="114"/>
  <c r="AIX34" i="114" l="1"/>
  <c r="AIW34" i="114"/>
  <c r="AIZ34" i="114" s="1"/>
  <c r="AIY34" i="114" l="1"/>
  <c r="AJB34" i="114" s="1"/>
  <c r="AJA34" i="114" l="1"/>
  <c r="AJD34" i="114" s="1"/>
  <c r="AJC34" i="114"/>
  <c r="AJF34" i="114" l="1"/>
  <c r="AJE34" i="114"/>
  <c r="AJG34" i="114" l="1"/>
  <c r="AJH34" i="114"/>
  <c r="AJI34" i="114"/>
  <c r="AJK34" i="114" l="1"/>
  <c r="AJJ34" i="114"/>
  <c r="AJM34" i="114" s="1"/>
  <c r="AJL34" i="114" l="1"/>
  <c r="AJO34" i="114" s="1"/>
  <c r="AJN34" i="114" l="1"/>
  <c r="AJQ34" i="114" l="1"/>
  <c r="AJP34" i="114"/>
  <c r="AJS34" i="114" l="1"/>
  <c r="AJR34" i="114"/>
  <c r="AJU34" i="114" s="1"/>
  <c r="AJT34" i="114"/>
  <c r="AJW34" i="114" s="1"/>
  <c r="AJV34" i="114" l="1"/>
  <c r="AJY34" i="114" s="1"/>
  <c r="AJX34" i="114" l="1"/>
  <c r="AKA34" i="114" l="1"/>
  <c r="AJZ34" i="114"/>
  <c r="AKC34" i="114" l="1"/>
  <c r="AKB34" i="114"/>
  <c r="AKE34" i="114" s="1"/>
  <c r="AKD34" i="114" l="1"/>
  <c r="AKG34" i="114" s="1"/>
  <c r="AKF34" i="114"/>
  <c r="AKI34" i="114" s="1"/>
  <c r="AKH34" i="114" l="1"/>
  <c r="AKK34" i="114" l="1"/>
  <c r="AKJ34" i="114"/>
  <c r="AKM34" i="114" l="1"/>
  <c r="AKL34" i="114"/>
  <c r="AKO34" i="114" s="1"/>
  <c r="AKN34" i="114" l="1"/>
  <c r="AKQ34" i="114"/>
  <c r="AKP34" i="114"/>
  <c r="AKS34" i="114" l="1"/>
  <c r="AKR34" i="114"/>
  <c r="AKU34" i="114" s="1"/>
  <c r="AKT34" i="114" l="1"/>
  <c r="AKW34" i="114" s="1"/>
  <c r="AKV34" i="114"/>
  <c r="AKY34" i="114" s="1"/>
  <c r="AKX34" i="114" l="1"/>
  <c r="ALA34" i="114" l="1"/>
  <c r="AKZ34" i="114"/>
  <c r="ALC34" i="114" l="1"/>
  <c r="ALB34" i="114"/>
  <c r="ALE34" i="114" s="1"/>
  <c r="ALD34" i="114" l="1"/>
  <c r="ALG34" i="114" s="1"/>
  <c r="ALF34" i="114"/>
  <c r="ALI34" i="114" s="1"/>
  <c r="ALH34" i="114" l="1"/>
  <c r="ALK34" i="114" l="1"/>
  <c r="ALJ34" i="114"/>
  <c r="ALM34" i="114" l="1"/>
  <c r="ALL34" i="114"/>
  <c r="ALO34" i="114" s="1"/>
  <c r="ALN34" i="114" l="1"/>
  <c r="ALQ34" i="114" s="1"/>
  <c r="ALP34" i="114"/>
  <c r="ALS34" i="114" s="1"/>
  <c r="ALR34" i="114" l="1"/>
  <c r="ALU34" i="114" l="1"/>
  <c r="ALT34" i="114"/>
  <c r="ALW34" i="114" l="1"/>
  <c r="ALV34" i="114"/>
  <c r="ALY34" i="114" s="1"/>
  <c r="ALX34" i="114" l="1"/>
  <c r="AMA34" i="114" s="1"/>
  <c r="ALZ34" i="114"/>
  <c r="AMC34" i="114" s="1"/>
  <c r="AMB34" i="114" l="1"/>
  <c r="AME34" i="114" l="1"/>
  <c r="AMD34" i="114"/>
  <c r="AMG34" i="114" l="1"/>
  <c r="AMF34" i="114"/>
  <c r="AMI34" i="114" s="1"/>
  <c r="AMH34" i="114" l="1"/>
  <c r="AMK34" i="114" s="1"/>
  <c r="AMJ34" i="114"/>
  <c r="AMM34" i="114" s="1"/>
  <c r="AML34" i="114" l="1"/>
  <c r="AMO34" i="114" l="1"/>
  <c r="AMN34" i="114"/>
  <c r="AMQ34" i="114" l="1"/>
  <c r="AMP34" i="114"/>
  <c r="AMS34" i="114" l="1"/>
  <c r="AMR34" i="114"/>
  <c r="AMU34" i="114" l="1"/>
  <c r="AMT34" i="114"/>
  <c r="AMW34" i="114" s="1"/>
  <c r="AMV34" i="114" l="1"/>
  <c r="AMY34" i="114" s="1"/>
  <c r="AMX34" i="114"/>
  <c r="AMZ34" i="114" s="1"/>
  <c r="ANB34" i="114" s="1"/>
  <c r="ANA34" i="114" l="1"/>
  <c r="ANC34" i="114"/>
  <c r="AND34" i="114"/>
  <c r="ANF34" i="114" l="1"/>
  <c r="ANE34" i="114"/>
  <c r="ANH34" i="114" s="1"/>
  <c r="ANG34" i="114" l="1"/>
  <c r="ANJ34" i="114" s="1"/>
  <c r="ANI34" i="114" l="1"/>
  <c r="ANK34" i="114" l="1"/>
  <c r="ANL34" i="114"/>
  <c r="ANN34" i="114" l="1"/>
  <c r="ANM34" i="114"/>
  <c r="ANP34" i="114" s="1"/>
  <c r="ANO34" i="114" l="1"/>
  <c r="ANR34" i="114" s="1"/>
  <c r="ANQ34" i="114" l="1"/>
  <c r="ANT34" i="114" l="1"/>
  <c r="ANS34" i="114"/>
  <c r="ANV34" i="114" l="1"/>
  <c r="ANU34" i="114"/>
  <c r="ANX34" i="114" s="1"/>
  <c r="ANW34" i="114" l="1"/>
  <c r="ANZ34" i="114" s="1"/>
  <c r="ANY34" i="114" l="1"/>
  <c r="AOB34" i="114" l="1"/>
  <c r="AOA34" i="114"/>
  <c r="AOD34" i="114" l="1"/>
  <c r="AOC34" i="114"/>
  <c r="AOF34" i="114" s="1"/>
  <c r="AOE34" i="114" l="1"/>
  <c r="AOH34" i="114" s="1"/>
  <c r="AOG34" i="114"/>
  <c r="AOJ34" i="114" s="1"/>
  <c r="AOI34" i="114" l="1"/>
  <c r="AOL34" i="114" s="1"/>
  <c r="AOK34" i="114"/>
  <c r="AOM34" i="114" l="1"/>
  <c r="AON34" i="114"/>
  <c r="AOO34" i="114"/>
  <c r="AOQ34" i="114" l="1"/>
  <c r="AOP34" i="114"/>
  <c r="AOR34" i="114" s="1"/>
  <c r="AOS34" i="114" l="1"/>
  <c r="AOU34" i="114" s="1"/>
  <c r="AOT34" i="114"/>
  <c r="AOV34" i="114" l="1"/>
  <c r="AOW34" i="114"/>
  <c r="AOY34" i="114" l="1"/>
  <c r="AOX34" i="114"/>
  <c r="APA34" i="114" s="1"/>
  <c r="AOZ34" i="114" l="1"/>
  <c r="APB34" i="114" s="1"/>
  <c r="APD34" i="114" s="1"/>
  <c r="APC34" i="114"/>
  <c r="APE34" i="114" s="1"/>
  <c r="APG34" i="114" s="1"/>
  <c r="APF34" i="114" l="1"/>
  <c r="APH34" i="114" s="1"/>
  <c r="APJ34" i="114" s="1"/>
  <c r="API34" i="114" l="1"/>
  <c r="APL34" i="114" s="1"/>
  <c r="APK34" i="114" l="1"/>
  <c r="APN34" i="114" l="1"/>
  <c r="APM34" i="114"/>
  <c r="APP34" i="114" l="1"/>
  <c r="APO34" i="114"/>
  <c r="APR34" i="114" s="1"/>
  <c r="APQ34" i="114" l="1"/>
  <c r="APT34" i="114" s="1"/>
  <c r="APS34" i="114" l="1"/>
  <c r="APV34" i="114" l="1"/>
  <c r="APU34" i="114"/>
  <c r="APW34" i="114" l="1"/>
  <c r="APX34" i="114"/>
  <c r="APZ34" i="114" l="1"/>
  <c r="APY34" i="114"/>
  <c r="AQB34" i="114" l="1"/>
  <c r="AQA34" i="114"/>
  <c r="AQD34" i="114" l="1"/>
  <c r="AQC34" i="114"/>
  <c r="AQF34" i="114" s="1"/>
  <c r="AQE34" i="114" l="1"/>
  <c r="AQH34" i="114" s="1"/>
  <c r="AQG34" i="114"/>
  <c r="AQJ34" i="114" s="1"/>
  <c r="AQI34" i="114" l="1"/>
  <c r="AQL34" i="114" l="1"/>
  <c r="AQK34" i="114"/>
  <c r="AQM34" i="114" l="1"/>
  <c r="AQN34" i="114"/>
  <c r="AQP34" i="114" l="1"/>
  <c r="AQO34" i="114"/>
  <c r="AQR34" i="114" s="1"/>
  <c r="AQQ34" i="114" l="1"/>
  <c r="AQS34" i="114" s="1"/>
  <c r="AQU34" i="114" s="1"/>
  <c r="AQT34" i="114" l="1"/>
  <c r="AQV34" i="114" l="1"/>
  <c r="AQW34" i="114"/>
  <c r="AQY34" i="114" l="1"/>
  <c r="AQX34" i="114"/>
  <c r="ARA34" i="114" s="1"/>
  <c r="AQZ34" i="114" l="1"/>
  <c r="ARC34" i="114" s="1"/>
  <c r="ARB34" i="114" l="1"/>
  <c r="ARE34" i="114" l="1"/>
  <c r="ARD34" i="114"/>
  <c r="ARG34" i="114" l="1"/>
  <c r="ARF34" i="114"/>
  <c r="ARI34" i="114" s="1"/>
  <c r="ARH34" i="114" l="1"/>
  <c r="ARK34" i="114" s="1"/>
  <c r="ARJ34" i="114" l="1"/>
  <c r="ARM34" i="114" s="1"/>
  <c r="ARL34" i="114" l="1"/>
  <c r="ARO34" i="114" s="1"/>
  <c r="ARN34" i="114"/>
  <c r="ARQ34" i="114" l="1"/>
  <c r="ARP34" i="114"/>
  <c r="ARS34" i="114" s="1"/>
  <c r="ARR34" i="114" l="1"/>
  <c r="ARU34" i="114" s="1"/>
  <c r="ART34" i="114"/>
  <c r="ARV34" i="114" s="1"/>
  <c r="ARW34" i="114" l="1"/>
  <c r="ARX34" i="114"/>
  <c r="ARZ34" i="114" l="1"/>
  <c r="ARY34" i="114"/>
  <c r="ASB34" i="114" s="1"/>
  <c r="ASA34" i="114" l="1"/>
  <c r="ASD34" i="114" l="1"/>
  <c r="ASC34" i="114"/>
  <c r="ASF34" i="114" l="1"/>
  <c r="ASE34" i="114"/>
  <c r="ASH34" i="114" s="1"/>
  <c r="ASG34" i="114" l="1"/>
  <c r="ASJ34" i="114" s="1"/>
  <c r="ASI34" i="114"/>
  <c r="ASL34" i="114" s="1"/>
  <c r="ASK34" i="114" l="1"/>
  <c r="ASN34" i="114" l="1"/>
  <c r="ASM34" i="114"/>
  <c r="ASP34" i="114" l="1"/>
  <c r="ASO34" i="114"/>
  <c r="ASR34" i="114" s="1"/>
  <c r="ASQ34" i="114" l="1"/>
  <c r="AST34" i="114"/>
  <c r="ASS34" i="114"/>
  <c r="ASV34" i="114" l="1"/>
  <c r="ASU34" i="114"/>
  <c r="ASX34" i="114" s="1"/>
  <c r="ASW34" i="114" l="1"/>
  <c r="ASZ34" i="114" l="1"/>
  <c r="ASY34" i="114"/>
  <c r="ATB34" i="114" l="1"/>
  <c r="ATA34" i="114"/>
  <c r="ATD34" i="114" s="1"/>
  <c r="ATC34" i="114" l="1"/>
  <c r="ATE34" i="114"/>
  <c r="ATF34" i="114"/>
  <c r="ATH34" i="114" l="1"/>
  <c r="ATG34" i="114"/>
  <c r="ATJ34" i="114" s="1"/>
  <c r="ATI34" i="114" l="1"/>
  <c r="ATK34" i="114" l="1"/>
  <c r="ATL34" i="114"/>
  <c r="ATM34" i="114" l="1"/>
  <c r="ATN34" i="114"/>
  <c r="ATP34" i="114" l="1"/>
  <c r="ATO34" i="114"/>
  <c r="ATR34" i="114" s="1"/>
  <c r="ATQ34" i="114" l="1"/>
  <c r="ATS34" i="114" s="1"/>
  <c r="ATU34" i="114" s="1"/>
  <c r="ATT34" i="114" l="1"/>
  <c r="ATV34" i="114" l="1"/>
  <c r="ATW34" i="114"/>
  <c r="ATY34" i="114" l="1"/>
  <c r="ATX34" i="114"/>
  <c r="AUA34" i="114" s="1"/>
  <c r="ATZ34" i="114" l="1"/>
  <c r="AUB34" i="114" s="1"/>
  <c r="AUD34" i="114" s="1"/>
  <c r="AUC34" i="114" l="1"/>
  <c r="AUE34" i="114" s="1"/>
  <c r="AUG34" i="114" s="1"/>
  <c r="AUF34" i="114" l="1"/>
  <c r="AUH34" i="114" l="1"/>
  <c r="AUI34" i="114"/>
  <c r="AUK34" i="114" l="1"/>
  <c r="AUJ34" i="114"/>
  <c r="AUM34" i="114" s="1"/>
  <c r="AUL34" i="114" l="1"/>
  <c r="AUO34" i="114" s="1"/>
  <c r="AUN34" i="114" l="1"/>
  <c r="AUQ34" i="114" l="1"/>
  <c r="AUP34" i="114"/>
  <c r="AUS34" i="114" l="1"/>
  <c r="AUR34" i="114"/>
  <c r="AUT34" i="114" s="1"/>
  <c r="AUU34" i="114" l="1"/>
  <c r="AUW34" i="114" s="1"/>
  <c r="AUV34" i="114"/>
  <c r="AUY34" i="114" l="1"/>
  <c r="AUX34" i="114"/>
  <c r="AVA34" i="114" l="1"/>
  <c r="AUZ34" i="114"/>
  <c r="AVC34" i="114" l="1"/>
  <c r="AVB34" i="114"/>
  <c r="AVD34" i="114" s="1"/>
  <c r="AVE34" i="114" l="1"/>
  <c r="AVG34" i="114" s="1"/>
  <c r="AVF34" i="114"/>
  <c r="AVI34" i="114" l="1"/>
  <c r="AVH34" i="114"/>
  <c r="AVK34" i="114" l="1"/>
  <c r="AVJ34" i="114"/>
  <c r="AVM34" i="114" l="1"/>
  <c r="AVL34" i="114"/>
  <c r="AVO34" i="114" s="1"/>
  <c r="AVN34" i="114" l="1"/>
  <c r="AVQ34" i="114" s="1"/>
  <c r="AVP34" i="114"/>
  <c r="AVS34" i="114" s="1"/>
  <c r="AVR34" i="114" l="1"/>
  <c r="AVU34" i="114" l="1"/>
  <c r="AVT34" i="114"/>
  <c r="AVW34" i="114" l="1"/>
  <c r="AVV34" i="114"/>
  <c r="AVX34" i="114" s="1"/>
  <c r="AVY34" i="114" l="1"/>
  <c r="AWA34" i="114" s="1"/>
  <c r="AVZ34" i="114"/>
  <c r="AWC34" i="114" l="1"/>
  <c r="AWB34" i="114"/>
  <c r="AWE34" i="114" l="1"/>
  <c r="AWD34" i="114"/>
  <c r="AWG34" i="114" l="1"/>
  <c r="AWF34" i="114"/>
  <c r="AWI34" i="114" s="1"/>
  <c r="AWH34" i="114" l="1"/>
  <c r="AWK34" i="114" s="1"/>
  <c r="AWJ34" i="114" l="1"/>
  <c r="AWM34" i="114" s="1"/>
  <c r="AWL34" i="114"/>
  <c r="AWO34" i="114" l="1"/>
  <c r="AWN34" i="114"/>
  <c r="AWQ34" i="114" l="1"/>
  <c r="AWP34" i="114"/>
  <c r="AWS34" i="114" s="1"/>
  <c r="AWR34" i="114" l="1"/>
  <c r="AWU34" i="114" s="1"/>
  <c r="AWT34" i="114" l="1"/>
  <c r="AWW34" i="114" s="1"/>
  <c r="AWV34" i="114"/>
  <c r="AWY34" i="114" l="1"/>
  <c r="AWX34" i="114"/>
  <c r="AXA34" i="114" l="1"/>
  <c r="AWZ34" i="114"/>
  <c r="AXC34" i="114" l="1"/>
  <c r="AXB34" i="114"/>
  <c r="AXE34" i="114" l="1"/>
  <c r="AXD34" i="114"/>
  <c r="AXF34" i="114" l="1"/>
  <c r="AXH34" i="114" s="1"/>
  <c r="AXG34" i="114"/>
  <c r="AXI34" i="114" l="1"/>
  <c r="AXJ34" i="114"/>
  <c r="AXK34" i="114"/>
  <c r="AXM34" i="114" l="1"/>
  <c r="AXL34" i="114"/>
  <c r="AXO34" i="114" s="1"/>
  <c r="AXN34" i="114" l="1"/>
  <c r="AXQ34" i="114" s="1"/>
  <c r="AXP34" i="114" l="1"/>
  <c r="AXS34" i="114" l="1"/>
  <c r="AXR34" i="114"/>
  <c r="AXT34" i="114" l="1"/>
  <c r="AXU34" i="114"/>
  <c r="AXV34" i="114"/>
  <c r="AXX34" i="114" l="1"/>
  <c r="AXW34" i="114"/>
  <c r="AXZ34" i="114" s="1"/>
  <c r="AXY34" i="114" l="1"/>
  <c r="AYB34" i="114" s="1"/>
  <c r="AYA34" i="114"/>
  <c r="AYC34" i="114" s="1"/>
  <c r="AYD34" i="114" l="1"/>
  <c r="AYE34" i="114"/>
  <c r="AYF34" i="114"/>
  <c r="AYG34" i="114"/>
  <c r="AYI34" i="114" l="1"/>
  <c r="AYH34" i="114"/>
  <c r="AYK34" i="114" l="1"/>
  <c r="AYJ34" i="114"/>
  <c r="AYL34" i="114" s="1"/>
  <c r="AYN34" i="114" l="1"/>
  <c r="AYM34" i="114"/>
  <c r="AYO34" i="114" s="1"/>
  <c r="AYP34" i="114" l="1"/>
  <c r="AYQ34" i="114"/>
  <c r="AYS34" i="114" l="1"/>
  <c r="AYR34" i="114"/>
  <c r="AYU34" i="114" s="1"/>
  <c r="AYT34" i="114" l="1"/>
  <c r="AYV34" i="114" l="1"/>
  <c r="AYW34" i="114"/>
  <c r="AYY34" i="114" l="1"/>
  <c r="AYX34" i="114"/>
  <c r="AZA34" i="114" s="1"/>
  <c r="AYZ34" i="114" l="1"/>
  <c r="AZC34" i="114" s="1"/>
  <c r="AZB34" i="114" l="1"/>
  <c r="AZE34" i="114" l="1"/>
  <c r="AZD34" i="114"/>
  <c r="AZG34" i="114" l="1"/>
  <c r="AZF34" i="114"/>
  <c r="AZI34" i="114" l="1"/>
  <c r="AZH34" i="114"/>
  <c r="AZK34" i="114" s="1"/>
  <c r="AZJ34" i="114" l="1"/>
  <c r="AZM34" i="114" s="1"/>
  <c r="AZL34" i="114"/>
  <c r="AZO34" i="114" s="1"/>
  <c r="AZN34" i="114" l="1"/>
  <c r="AZQ34" i="114" s="1"/>
  <c r="AZP34" i="114" l="1"/>
  <c r="AZR34" i="114" s="1"/>
  <c r="AZS34" i="114"/>
  <c r="AZU34" i="114" l="1"/>
  <c r="AZT34" i="114"/>
  <c r="AZW34" i="114" s="1"/>
  <c r="AZV34" i="114" l="1"/>
  <c r="AZY34" i="114" s="1"/>
  <c r="AZX34" i="114" l="1"/>
  <c r="BAA34" i="114" s="1"/>
  <c r="AZZ34" i="114" l="1"/>
  <c r="BAC34" i="114" s="1"/>
  <c r="BAB34" i="114" l="1"/>
  <c r="BAD34" i="114" s="1"/>
  <c r="BAE34" i="114" l="1"/>
  <c r="BAG34" i="114"/>
  <c r="BAF34" i="114"/>
  <c r="BAI34" i="114" l="1"/>
  <c r="BAH34" i="114"/>
  <c r="BAK34" i="114" s="1"/>
  <c r="BAJ34" i="114" l="1"/>
  <c r="BAM34" i="114" s="1"/>
  <c r="BAL34" i="114"/>
  <c r="BAO34" i="114" s="1"/>
  <c r="BAN34" i="114" l="1"/>
  <c r="BAQ34" i="114" s="1"/>
  <c r="BAP34" i="114" l="1"/>
  <c r="BAR34" i="114" s="1"/>
  <c r="BAT34" i="114" s="1"/>
  <c r="BAS34" i="114" l="1"/>
  <c r="BAU34" i="114" s="1"/>
  <c r="BAW34" i="114" s="1"/>
  <c r="BAV34" i="114" l="1"/>
  <c r="BAY34" i="114" s="1"/>
  <c r="BAX34" i="114"/>
  <c r="BBA34" i="114" l="1"/>
  <c r="BAZ34" i="114"/>
  <c r="BBC34" i="114" s="1"/>
  <c r="BBB34" i="114" l="1"/>
  <c r="BBE34" i="114" l="1"/>
  <c r="BBD34" i="114"/>
  <c r="BBG34" i="114" l="1"/>
  <c r="BBF34" i="114"/>
  <c r="BBI34" i="114" l="1"/>
  <c r="BBH34" i="114"/>
  <c r="BBK34" i="114" s="1"/>
  <c r="BBJ34" i="114" l="1"/>
  <c r="BBM34" i="114" s="1"/>
  <c r="BBL34" i="114" l="1"/>
  <c r="BBO34" i="114" s="1"/>
  <c r="BBN34" i="114" l="1"/>
  <c r="BBQ34" i="114" s="1"/>
  <c r="BBP34" i="114"/>
  <c r="BBR34" i="114" s="1"/>
  <c r="BBT34" i="114" s="1"/>
  <c r="BBS34" i="114" l="1"/>
  <c r="BBU34" i="114" s="1"/>
  <c r="BBW34" i="114" s="1"/>
  <c r="BBV34" i="114"/>
  <c r="BBX34" i="114" l="1"/>
  <c r="BBY34" i="114"/>
  <c r="BCA34" i="114" l="1"/>
  <c r="BBZ34" i="114"/>
  <c r="BCB34" i="114" s="1"/>
  <c r="BCC34" i="114" l="1"/>
  <c r="BCD34" i="114"/>
  <c r="BCF34" i="114" l="1"/>
  <c r="BCE34" i="114"/>
  <c r="BCH34" i="114" s="1"/>
  <c r="BCG34" i="114" l="1"/>
  <c r="BCJ34" i="114" s="1"/>
  <c r="BCI34" i="114" l="1"/>
  <c r="BCK34" i="114" s="1"/>
  <c r="BCM34" i="114" s="1"/>
  <c r="BCL34" i="114" l="1"/>
  <c r="BCN34" i="114" l="1"/>
  <c r="BCO34" i="114"/>
  <c r="BCQ34" i="114" l="1"/>
  <c r="BCP34" i="114"/>
  <c r="BCS34" i="114" s="1"/>
  <c r="BCR34" i="114" l="1"/>
  <c r="BCU34" i="114" s="1"/>
  <c r="BCT34" i="114" l="1"/>
  <c r="BCW34" i="114" l="1"/>
  <c r="BCV34" i="114"/>
  <c r="BCY34" i="114" l="1"/>
  <c r="BCX34" i="114"/>
  <c r="BDA34" i="114" s="1"/>
  <c r="BCZ34" i="114" l="1"/>
  <c r="BDC34" i="114" s="1"/>
  <c r="BDB34" i="114" l="1"/>
  <c r="BDE34" i="114" s="1"/>
  <c r="BDD34" i="114"/>
  <c r="BDG34" i="114" s="1"/>
  <c r="BDF34" i="114" l="1"/>
  <c r="BDH34" i="114" s="1"/>
  <c r="BDJ34" i="114" s="1"/>
  <c r="BDI34" i="114"/>
  <c r="BDK34" i="114" s="1"/>
  <c r="BDL34" i="114" l="1"/>
  <c r="BDM34" i="114"/>
  <c r="BDO34" i="114" l="1"/>
  <c r="BDN34" i="114"/>
  <c r="BDQ34" i="114" s="1"/>
  <c r="BDP34" i="114" l="1"/>
  <c r="BDS34" i="114" s="1"/>
  <c r="BDR34" i="114" l="1"/>
  <c r="BDU34" i="114" l="1"/>
  <c r="BDT34" i="114"/>
  <c r="BDW34" i="114" l="1"/>
  <c r="BDV34" i="114"/>
  <c r="BDY34" i="114" s="1"/>
  <c r="BDX34" i="114" l="1"/>
  <c r="BDZ34" i="114" s="1"/>
  <c r="BEA34" i="114"/>
  <c r="BEC34" i="114" l="1"/>
  <c r="BEB34" i="114"/>
  <c r="BEE34" i="114" s="1"/>
  <c r="BED34" i="114" l="1"/>
  <c r="BEG34" i="114" l="1"/>
  <c r="BEF34" i="114"/>
  <c r="BEI34" i="114" l="1"/>
  <c r="BEH34" i="114"/>
  <c r="BEK34" i="114" s="1"/>
  <c r="BEJ34" i="114" l="1"/>
  <c r="BEM34" i="114" s="1"/>
  <c r="BEL34" i="114" l="1"/>
  <c r="BEO34" i="114" s="1"/>
  <c r="BEN34" i="114" l="1"/>
  <c r="BEQ34" i="114" l="1"/>
  <c r="BEP34" i="114"/>
  <c r="BES34" i="114" l="1"/>
  <c r="BER34" i="114"/>
  <c r="BET34" i="114" s="1"/>
  <c r="BEV34" i="114" l="1"/>
  <c r="BEU34" i="114"/>
  <c r="BEX34" i="114" s="1"/>
  <c r="BEW34" i="114" l="1"/>
  <c r="BEY34" i="114" s="1"/>
  <c r="BFA34" i="114" s="1"/>
  <c r="BEZ34" i="114" l="1"/>
  <c r="BFC34" i="114" s="1"/>
  <c r="BFB34" i="114" l="1"/>
  <c r="BFE34" i="114" l="1"/>
  <c r="BFD34" i="114"/>
  <c r="BFF34" i="114" l="1"/>
  <c r="BFG34" i="114"/>
  <c r="BFI34" i="114" l="1"/>
  <c r="BFH34" i="114"/>
  <c r="BFJ34" i="114" l="1"/>
  <c r="BFK34" i="114"/>
  <c r="BFM34" i="114" l="1"/>
  <c r="BFL34" i="114"/>
  <c r="BFN34" i="114" s="1"/>
  <c r="BFP34" i="114" l="1"/>
  <c r="BFO34" i="114"/>
  <c r="BFQ34" i="114" s="1"/>
  <c r="BFR34" i="114" l="1"/>
  <c r="BFS34" i="114"/>
  <c r="BFU34" i="114" s="1"/>
  <c r="BFT34" i="114"/>
  <c r="BFW34" i="114" l="1"/>
  <c r="BFV34" i="114"/>
  <c r="BFY34" i="114" s="1"/>
  <c r="BFX34" i="114" l="1"/>
  <c r="BGA34" i="114" l="1"/>
  <c r="BFZ34" i="114"/>
  <c r="BGC34" i="114" l="1"/>
  <c r="BGB34" i="114"/>
  <c r="BGE34" i="114" s="1"/>
  <c r="BGD34" i="114" l="1"/>
  <c r="BGG34" i="114" s="1"/>
  <c r="BGF34" i="114" l="1"/>
  <c r="BGI34" i="114" s="1"/>
  <c r="BGH34" i="114" l="1"/>
  <c r="BGK34" i="114" s="1"/>
  <c r="BGJ34" i="114" l="1"/>
  <c r="BGM34" i="114" s="1"/>
  <c r="BGL34" i="114"/>
  <c r="BGO34" i="114" l="1"/>
  <c r="BGN34" i="114"/>
  <c r="BGQ34" i="114" s="1"/>
  <c r="BGP34" i="114" l="1"/>
  <c r="BGS34" i="114" s="1"/>
  <c r="BGR34" i="114" l="1"/>
  <c r="BGU34" i="114" l="1"/>
  <c r="BGT34" i="114"/>
  <c r="BGW34" i="114" l="1"/>
  <c r="BGV34" i="114"/>
  <c r="BGY34" i="114" s="1"/>
  <c r="BGX34" i="114" l="1"/>
  <c r="BHA34" i="114" s="1"/>
  <c r="BGZ34" i="114"/>
  <c r="BHC34" i="114" s="1"/>
  <c r="BHB34" i="114" l="1"/>
  <c r="BHD34" i="114" l="1"/>
  <c r="BHE34" i="114"/>
  <c r="BHF34" i="114" l="1"/>
  <c r="BHG34" i="114"/>
  <c r="BHI34" i="114" l="1"/>
  <c r="BHH34" i="114"/>
  <c r="BHK34" i="114" s="1"/>
  <c r="BHJ34" i="114" l="1"/>
  <c r="BHM34" i="114" s="1"/>
  <c r="BHL34" i="114" l="1"/>
  <c r="BHN34" i="114" l="1"/>
  <c r="BHO34" i="114"/>
  <c r="BHP34" i="114" l="1"/>
  <c r="BHQ34" i="114"/>
  <c r="BHS34" i="114" l="1"/>
  <c r="BHR34" i="114"/>
  <c r="BHT34" i="114" s="1"/>
  <c r="BHV34" i="114" l="1"/>
  <c r="BHU34" i="114"/>
  <c r="BHX34" i="114" l="1"/>
  <c r="BHW34" i="114"/>
  <c r="BHZ34" i="114" s="1"/>
  <c r="BHY34" i="114" l="1"/>
  <c r="BIB34" i="114" l="1"/>
  <c r="BIA34" i="114"/>
  <c r="BID34" i="114" l="1"/>
  <c r="BIC34" i="114"/>
  <c r="BIF34" i="114" l="1"/>
  <c r="BIE34" i="114"/>
  <c r="BIH34" i="114" l="1"/>
  <c r="BIG34" i="114"/>
  <c r="BIJ34" i="114" l="1"/>
  <c r="BII34" i="114"/>
  <c r="BIK34" i="114" l="1"/>
  <c r="BIM34" i="114" s="1"/>
  <c r="BIL34" i="114"/>
  <c r="BIO34" i="114" l="1"/>
  <c r="BIN34" i="114"/>
  <c r="BIQ34" i="114" s="1"/>
  <c r="BIP34" i="114" l="1"/>
  <c r="BIS34" i="114" s="1"/>
  <c r="BIR34" i="114" l="1"/>
  <c r="BIU34" i="114" l="1"/>
  <c r="BIT34" i="114"/>
  <c r="BIW34" i="114" l="1"/>
  <c r="BIV34" i="114"/>
  <c r="BIY34" i="114" s="1"/>
  <c r="BIX34" i="114" l="1"/>
  <c r="BJA34" i="114" s="1"/>
  <c r="BIZ34" i="114" l="1"/>
  <c r="BJC34" i="114" s="1"/>
  <c r="BJB34" i="114" l="1"/>
  <c r="BJE34" i="114" s="1"/>
  <c r="BJD34" i="114" l="1"/>
  <c r="BJG34" i="114" l="1"/>
  <c r="BJF34" i="114"/>
  <c r="BJI34" i="114" l="1"/>
  <c r="BJH34" i="114"/>
  <c r="BJK34" i="114" s="1"/>
  <c r="BJJ34" i="114" l="1"/>
  <c r="BJM34" i="114" s="1"/>
  <c r="BJL34" i="114" l="1"/>
  <c r="BJO34" i="114" l="1"/>
  <c r="BJN34" i="114"/>
  <c r="BJQ34" i="114" l="1"/>
  <c r="BJP34" i="114"/>
  <c r="BJS34" i="114" l="1"/>
  <c r="BJR34" i="114"/>
  <c r="BJU34" i="114" l="1"/>
  <c r="BJT34" i="114"/>
  <c r="BJV34" i="114" l="1"/>
  <c r="BJW34" i="114"/>
  <c r="BJX34" i="114" l="1"/>
  <c r="BJY34" i="114"/>
  <c r="BKA34" i="114" l="1"/>
  <c r="BJZ34" i="114"/>
  <c r="BKC34" i="114" s="1"/>
  <c r="BKB34" i="114" l="1"/>
  <c r="BKE34" i="114" s="1"/>
  <c r="BKD34" i="114"/>
  <c r="BKF34" i="114" s="1"/>
  <c r="BKH34" i="114" l="1"/>
  <c r="BKG34" i="114"/>
  <c r="BKI34" i="114" s="1"/>
  <c r="BKJ34" i="114" l="1"/>
  <c r="BKL34" i="114" s="1"/>
  <c r="BKK34" i="114"/>
  <c r="BKN34" i="114" l="1"/>
  <c r="BKM34" i="114"/>
  <c r="BKP34" i="114" s="1"/>
  <c r="BKO34" i="114" l="1"/>
  <c r="BKQ34" i="114" l="1"/>
  <c r="BKR34" i="114"/>
  <c r="BKT34" i="114" l="1"/>
  <c r="BKS34" i="114"/>
  <c r="BKV34" i="114" s="1"/>
  <c r="BKU34" i="114" l="1"/>
  <c r="BKX34" i="114" s="1"/>
  <c r="BKW34" i="114" l="1"/>
  <c r="BKZ34" i="114" l="1"/>
  <c r="BKY34" i="114"/>
  <c r="BLB34" i="114" l="1"/>
  <c r="BLA34" i="114"/>
  <c r="BLD34" i="114" s="1"/>
  <c r="BLC34" i="114" l="1"/>
  <c r="BLF34" i="114" s="1"/>
  <c r="BLE34" i="114" l="1"/>
  <c r="BLH34" i="114" s="1"/>
  <c r="BLG34" i="114"/>
  <c r="BLI34" i="114" l="1"/>
  <c r="BLJ34" i="114"/>
  <c r="BLL34" i="114" l="1"/>
  <c r="BLK34" i="114"/>
  <c r="BLN34" i="114" s="1"/>
  <c r="BLM34" i="114" l="1"/>
  <c r="BLP34" i="114" s="1"/>
  <c r="BLO34" i="114" l="1"/>
  <c r="BLR34" i="114" l="1"/>
  <c r="BLQ34" i="114"/>
  <c r="BLT34" i="114" l="1"/>
  <c r="BLS34" i="114"/>
  <c r="BLV34" i="114" s="1"/>
  <c r="BLU34" i="114" l="1"/>
  <c r="BLX34" i="114" s="1"/>
  <c r="BLW34" i="114" l="1"/>
  <c r="BLZ34" i="114" s="1"/>
  <c r="BLY34" i="114" l="1"/>
  <c r="BMA34" i="114" s="1"/>
  <c r="BMC34" i="114" s="1"/>
  <c r="BMB34" i="114"/>
  <c r="BME34" i="114" l="1"/>
  <c r="BMD34" i="114"/>
  <c r="BMG34" i="114" s="1"/>
  <c r="BMF34" i="114" l="1"/>
  <c r="BMI34" i="114" l="1"/>
  <c r="BMH34" i="114"/>
  <c r="BMK34" i="114" l="1"/>
  <c r="BMJ34" i="114"/>
  <c r="BML34" i="114" s="1"/>
  <c r="BMM34" i="114" l="1"/>
  <c r="BMO34" i="114" s="1"/>
  <c r="BMN34" i="114"/>
  <c r="BMP34" i="114" l="1"/>
  <c r="BMQ34" i="114"/>
  <c r="BMR34" i="114" l="1"/>
  <c r="BMT34" i="114" s="1"/>
  <c r="BMS34" i="114"/>
  <c r="BMU34" i="114" l="1"/>
  <c r="BMW34" i="114" s="1"/>
  <c r="BMV34" i="114"/>
  <c r="BMX34" i="114" l="1"/>
  <c r="BMY34" i="114"/>
  <c r="BNA34" i="114" l="1"/>
  <c r="BMZ34" i="114"/>
  <c r="BNB34" i="114" s="1"/>
  <c r="BND34" i="114" l="1"/>
  <c r="BNC34" i="114"/>
  <c r="BNF34" i="114" s="1"/>
  <c r="BNE34" i="114" l="1"/>
  <c r="BNH34" i="114" s="1"/>
  <c r="BNG34" i="114" l="1"/>
  <c r="BNJ34" i="114" l="1"/>
  <c r="BNI34" i="114"/>
  <c r="BNL34" i="114" l="1"/>
  <c r="BNK34" i="114"/>
  <c r="BNN34" i="114" s="1"/>
  <c r="BNM34" i="114" l="1"/>
  <c r="BNP34" i="114" s="1"/>
  <c r="BNO34" i="114" l="1"/>
  <c r="BNR34" i="114" l="1"/>
  <c r="BNQ34" i="114"/>
  <c r="BNT34" i="114" l="1"/>
  <c r="BNS34" i="114"/>
  <c r="BNV34" i="114" s="1"/>
  <c r="BNU34" i="114" l="1"/>
  <c r="BNX34" i="114" s="1"/>
  <c r="BNW34" i="114" l="1"/>
  <c r="BNZ34" i="114" l="1"/>
  <c r="BNY34" i="114"/>
  <c r="BOB34" i="114" l="1"/>
  <c r="BOA34" i="114"/>
  <c r="BOD34" i="114" s="1"/>
  <c r="BOC34" i="114" l="1"/>
  <c r="BOF34" i="114" s="1"/>
  <c r="BOE34" i="114" l="1"/>
  <c r="BOH34" i="114" s="1"/>
  <c r="BOG34" i="114"/>
  <c r="BOJ34" i="114" s="1"/>
  <c r="BOI34" i="114" l="1"/>
  <c r="BOK34" i="114" l="1"/>
  <c r="BOL34" i="114"/>
  <c r="BOM34" i="114" l="1"/>
  <c r="BON34" i="114"/>
  <c r="BOP34" i="114" l="1"/>
  <c r="BOO34" i="114"/>
  <c r="BOR34" i="114" s="1"/>
  <c r="BOQ34" i="114" l="1"/>
  <c r="BOT34" i="114" s="1"/>
  <c r="BOS34" i="114" l="1"/>
  <c r="BOU34" i="114" l="1"/>
  <c r="BOV34" i="114"/>
  <c r="BOW34" i="114" l="1"/>
  <c r="BOY34" i="114" s="1"/>
  <c r="BOX34" i="114"/>
  <c r="BOZ34" i="114" l="1"/>
  <c r="BPB34" i="114" s="1"/>
  <c r="BPA34" i="114"/>
  <c r="BPC34" i="114" l="1"/>
  <c r="BPD34" i="114"/>
  <c r="BPF34" i="114" l="1"/>
  <c r="BPE34" i="114"/>
  <c r="BPH34" i="114" s="1"/>
  <c r="BPG34" i="114" l="1"/>
  <c r="BPJ34" i="114" s="1"/>
  <c r="BPI34" i="114" l="1"/>
  <c r="BPK34" i="114" s="1"/>
  <c r="BPM34" i="114" l="1"/>
  <c r="BPL34" i="114"/>
  <c r="BPN34" i="114" s="1"/>
  <c r="BPO34" i="114" l="1"/>
  <c r="BPQ34" i="114" s="1"/>
  <c r="BPP34" i="114"/>
  <c r="BPR34" i="114" l="1"/>
  <c r="BPS34" i="114"/>
  <c r="BPU34" i="114" l="1"/>
  <c r="BPT34" i="114"/>
  <c r="BPW34" i="114" s="1"/>
  <c r="BPV34" i="114" l="1"/>
  <c r="BPX34" i="114" s="1"/>
  <c r="BPZ34" i="114" s="1"/>
  <c r="BPY34" i="114" l="1"/>
  <c r="BQB34" i="114" s="1"/>
  <c r="BQA34" i="114" l="1"/>
  <c r="BQC34" i="114" l="1"/>
  <c r="BQD34" i="114"/>
  <c r="BQF34" i="114" l="1"/>
  <c r="BQE34" i="114"/>
  <c r="BQH34" i="114" s="1"/>
  <c r="BQG34" i="114" l="1"/>
  <c r="BQJ34" i="114" s="1"/>
  <c r="BQI34" i="114" l="1"/>
  <c r="BQL34" i="114" l="1"/>
  <c r="BQK34" i="114"/>
  <c r="BQM34" i="114" s="1"/>
  <c r="BQN34" i="114" l="1"/>
  <c r="BQO34" i="114"/>
  <c r="BQQ34" i="114" l="1"/>
  <c r="BQP34" i="114"/>
  <c r="BQS34" i="114" s="1"/>
  <c r="BQR34" i="114" l="1"/>
  <c r="BQU34" i="114" s="1"/>
  <c r="BQT34" i="114" l="1"/>
  <c r="BQW34" i="114" l="1"/>
  <c r="BQV34" i="114"/>
  <c r="BQX34" i="114" l="1"/>
  <c r="BQZ34" i="114" s="1"/>
  <c r="BQY34" i="114"/>
  <c r="BRA34" i="114" l="1"/>
  <c r="BRB34" i="114"/>
  <c r="BRD34" i="114" l="1"/>
  <c r="BRC34" i="114"/>
  <c r="BRF34" i="114" l="1"/>
  <c r="BRE34" i="114"/>
  <c r="BRH34" i="114" s="1"/>
  <c r="BRG34" i="114" l="1"/>
  <c r="BRJ34" i="114" l="1"/>
  <c r="BRI34" i="114"/>
  <c r="BRL34" i="114" l="1"/>
  <c r="BRK34" i="114"/>
  <c r="BRN34" i="114" s="1"/>
  <c r="BRM34" i="114" l="1"/>
  <c r="BRP34" i="114" s="1"/>
  <c r="BRO34" i="114" l="1"/>
  <c r="BRR34" i="114" s="1"/>
  <c r="BRQ34" i="114" l="1"/>
  <c r="BRT34" i="114" s="1"/>
  <c r="BRS34" i="114"/>
  <c r="BRV34" i="114" l="1"/>
  <c r="BRU34" i="114"/>
  <c r="BRX34" i="114" l="1"/>
  <c r="BRW34" i="114"/>
  <c r="BRZ34" i="114" s="1"/>
  <c r="BRY34" i="114" l="1"/>
  <c r="BSB34" i="114" s="1"/>
  <c r="BSA34" i="114" l="1"/>
  <c r="BSD34" i="114"/>
  <c r="BSC34" i="114"/>
  <c r="BSF34" i="114" l="1"/>
  <c r="BSE34" i="114"/>
  <c r="BSH34" i="114" s="1"/>
  <c r="BSG34" i="114" l="1"/>
  <c r="BSJ34" i="114" s="1"/>
  <c r="BSI34" i="114" l="1"/>
  <c r="BSL34" i="114" s="1"/>
  <c r="BSK34" i="114" l="1"/>
  <c r="BSN34" i="114" s="1"/>
  <c r="BSM34" i="114" l="1"/>
  <c r="BSO34" i="114" s="1"/>
  <c r="BSQ34" i="114" s="1"/>
  <c r="BSP34" i="114"/>
  <c r="BSS34" i="114" l="1"/>
  <c r="BSR34" i="114"/>
  <c r="BSU34" i="114" s="1"/>
  <c r="BST34" i="114" l="1"/>
  <c r="BSW34" i="114" l="1"/>
  <c r="BSV34" i="114"/>
  <c r="BSY34" i="114" l="1"/>
  <c r="BSX34" i="114"/>
  <c r="BSZ34" i="114" s="1"/>
  <c r="BTA34" i="114" l="1"/>
  <c r="BTB34" i="114"/>
  <c r="BTD34" i="114" l="1"/>
  <c r="BTC34" i="114"/>
  <c r="BTF34" i="114" s="1"/>
  <c r="BTE34" i="114" l="1"/>
  <c r="BTH34" i="114" s="1"/>
  <c r="BTG34" i="114" l="1"/>
  <c r="BTJ34" i="114" l="1"/>
  <c r="BTI34" i="114"/>
  <c r="BTL34" i="114" l="1"/>
  <c r="BTK34" i="114"/>
  <c r="BTN34" i="114" s="1"/>
  <c r="BTM34" i="114" l="1"/>
  <c r="BTP34" i="114" s="1"/>
  <c r="BTO34" i="114" l="1"/>
  <c r="BTR34" i="114" s="1"/>
  <c r="BTQ34" i="114"/>
  <c r="BTS34" i="114" l="1"/>
  <c r="BTT34" i="114"/>
  <c r="BTU34" i="114" l="1"/>
  <c r="BTV34" i="114"/>
  <c r="BTX34" i="114" l="1"/>
  <c r="BTW34" i="114"/>
  <c r="BTZ34" i="114" l="1"/>
  <c r="BTY34" i="114"/>
  <c r="BUB34" i="114" s="1"/>
  <c r="BUA34" i="114" l="1"/>
  <c r="BUC34" i="114" l="1"/>
  <c r="BUD34" i="114"/>
  <c r="BUE34" i="114" l="1"/>
  <c r="BUF34" i="114"/>
  <c r="BUH34" i="114" l="1"/>
  <c r="BUG34" i="114"/>
  <c r="BUJ34" i="114" s="1"/>
  <c r="BUI34" i="114" l="1"/>
  <c r="BUL34" i="114" s="1"/>
  <c r="BUK34" i="114" l="1"/>
  <c r="BUN34" i="114" l="1"/>
  <c r="BUM34" i="114"/>
  <c r="BUP34" i="114" l="1"/>
  <c r="BUO34" i="114"/>
  <c r="BUR34" i="114" l="1"/>
  <c r="BUQ34" i="114"/>
  <c r="BUT34" i="114" s="1"/>
  <c r="BUS34" i="114" l="1"/>
  <c r="BUV34" i="114" l="1"/>
  <c r="BUU34" i="114"/>
  <c r="BUX34" i="114" l="1"/>
  <c r="BUW34" i="114"/>
  <c r="BUZ34" i="114" s="1"/>
  <c r="BUY34" i="114" l="1"/>
  <c r="BVB34" i="114" s="1"/>
  <c r="BVA34" i="114" l="1"/>
  <c r="BVD34" i="114" s="1"/>
  <c r="BVC34" i="114" l="1"/>
  <c r="BVE34" i="114" s="1"/>
  <c r="BVF34" i="114"/>
  <c r="BVH34" i="114" s="1"/>
  <c r="BVG34" i="114"/>
  <c r="BVI34" i="114" l="1"/>
  <c r="BVJ34" i="114"/>
  <c r="BVL34" i="114" l="1"/>
  <c r="BVK34" i="114"/>
  <c r="BVN34" i="114" s="1"/>
  <c r="BVM34" i="114" l="1"/>
  <c r="BVP34" i="114" s="1"/>
  <c r="BVO34" i="114" l="1"/>
  <c r="BVQ34" i="114" l="1"/>
  <c r="BVR34" i="114"/>
  <c r="BVT34" i="114" l="1"/>
  <c r="BVS34" i="114"/>
  <c r="BVV34" i="114" s="1"/>
  <c r="BVU34" i="114" l="1"/>
  <c r="BVX34" i="114" s="1"/>
  <c r="BVW34" i="114" l="1"/>
  <c r="BVZ34" i="114" l="1"/>
  <c r="BVY34" i="114"/>
  <c r="BWA34" i="114" s="1"/>
  <c r="BWB34" i="114" l="1"/>
  <c r="BWC34" i="114"/>
  <c r="BWE34" i="114" l="1"/>
  <c r="BWD34" i="114"/>
  <c r="BWG34" i="114" s="1"/>
  <c r="BWF34" i="114" l="1"/>
  <c r="BWI34" i="114" l="1"/>
  <c r="BWH34" i="114"/>
  <c r="BWK34" i="114" l="1"/>
  <c r="BWJ34" i="114"/>
  <c r="BWM34" i="114" l="1"/>
  <c r="BWL34" i="114"/>
  <c r="BWO34" i="114" s="1"/>
  <c r="BWN34" i="114" l="1"/>
  <c r="BWQ34" i="114" s="1"/>
  <c r="BWP34" i="114" l="1"/>
  <c r="BWR34" i="114" s="1"/>
  <c r="BWS34" i="114" l="1"/>
  <c r="BWU34" i="114" s="1"/>
  <c r="BWT34" i="114"/>
  <c r="BWW34" i="114" l="1"/>
  <c r="BWV34" i="114"/>
  <c r="BWY34" i="114" s="1"/>
  <c r="BWX34" i="114" l="1"/>
  <c r="BXA34" i="114" l="1"/>
  <c r="BWZ34" i="114"/>
  <c r="BXC34" i="114" l="1"/>
  <c r="BXB34" i="114"/>
  <c r="BXE34" i="114" s="1"/>
  <c r="BXD34" i="114" l="1"/>
  <c r="BXG34" i="114" s="1"/>
  <c r="BXF34" i="114" l="1"/>
  <c r="BXI34" i="114" s="1"/>
  <c r="BXH34" i="114" l="1"/>
  <c r="BXK34" i="114"/>
  <c r="BXJ34" i="114"/>
  <c r="BXM34" i="114" l="1"/>
  <c r="BXL34" i="114"/>
  <c r="BXN34" i="114" s="1"/>
  <c r="BXO34" i="114" l="1"/>
  <c r="BXQ34" i="114" s="1"/>
  <c r="BXP34" i="114"/>
  <c r="BXR34" i="114" s="1"/>
  <c r="BXS34" i="114" l="1"/>
  <c r="BXT34" i="114"/>
  <c r="BXU34" i="114" l="1"/>
  <c r="BXV34" i="114"/>
  <c r="BXX34" i="114" l="1"/>
  <c r="BXW34" i="114"/>
  <c r="BXZ34" i="114" s="1"/>
  <c r="BXY34" i="114" l="1"/>
  <c r="BYB34" i="114" s="1"/>
  <c r="BYA34" i="114" l="1"/>
  <c r="BYD34" i="114" l="1"/>
  <c r="BYC34" i="114"/>
  <c r="BYF34" i="114" l="1"/>
  <c r="BYE34" i="114"/>
  <c r="BYH34" i="114" s="1"/>
  <c r="BYG34" i="114" l="1"/>
  <c r="BYJ34" i="114" s="1"/>
  <c r="BYI34" i="114" l="1"/>
  <c r="BYL34" i="114" s="1"/>
  <c r="BYK34" i="114"/>
  <c r="BYN34" i="114" l="1"/>
  <c r="BYM34" i="114"/>
  <c r="BYP34" i="114" l="1"/>
  <c r="BYO34" i="114"/>
  <c r="BYR34" i="114" s="1"/>
  <c r="BYQ34" i="114" l="1"/>
  <c r="BYT34" i="114" s="1"/>
  <c r="BYS34" i="114" l="1"/>
  <c r="BYV34" i="114" s="1"/>
  <c r="BYU34" i="114" l="1"/>
  <c r="BYX34" i="114" s="1"/>
  <c r="BYW34" i="114" l="1"/>
  <c r="BYZ34" i="114" s="1"/>
  <c r="BYY34" i="114"/>
  <c r="BZB34" i="114" l="1"/>
  <c r="BZA34" i="114"/>
  <c r="BZD34" i="114" s="1"/>
  <c r="BZC34" i="114" l="1"/>
  <c r="BZF34" i="114" s="1"/>
  <c r="BZE34" i="114"/>
  <c r="BZH34" i="114" s="1"/>
  <c r="BZG34" i="114" l="1"/>
  <c r="BZJ34" i="114" s="1"/>
  <c r="BZI34" i="114" l="1"/>
  <c r="BZL34" i="114" s="1"/>
  <c r="BZK34" i="114" l="1"/>
  <c r="BZN34" i="114" s="1"/>
  <c r="BZM34" i="114"/>
  <c r="BZP34" i="114" l="1"/>
  <c r="BZO34" i="114"/>
  <c r="BZR34" i="114" s="1"/>
  <c r="BZQ34" i="114" l="1"/>
  <c r="BZT34" i="114" s="1"/>
  <c r="BZS34" i="114"/>
  <c r="BZV34" i="114" s="1"/>
  <c r="BZU34" i="114"/>
  <c r="BZX34" i="114" s="1"/>
  <c r="BZW34" i="114" l="1"/>
  <c r="BZZ34" i="114" s="1"/>
  <c r="BZY34" i="114" l="1"/>
  <c r="CAB34" i="114" l="1"/>
  <c r="CAA34" i="114"/>
  <c r="CAD34" i="114" l="1"/>
  <c r="CAC34" i="114"/>
  <c r="CAF34" i="114" s="1"/>
  <c r="CAE34" i="114" l="1"/>
  <c r="CAH34" i="114" s="1"/>
  <c r="CAG34" i="114"/>
  <c r="CAJ34" i="114" s="1"/>
  <c r="CAI34" i="114" l="1"/>
  <c r="CAL34" i="114" l="1"/>
  <c r="CAK34" i="114"/>
  <c r="CAN34" i="114" l="1"/>
  <c r="CAM34" i="114"/>
  <c r="CAP34" i="114" s="1"/>
  <c r="CAO34" i="114" l="1"/>
  <c r="CAR34" i="114" s="1"/>
  <c r="CAQ34" i="114" l="1"/>
  <c r="CAT34" i="114" s="1"/>
  <c r="CAS34" i="114" l="1"/>
  <c r="CAV34" i="114"/>
  <c r="CAU34" i="114"/>
  <c r="CAX34" i="114" l="1"/>
  <c r="CAW34" i="114"/>
  <c r="CAZ34" i="114" s="1"/>
  <c r="CAY34" i="114" l="1"/>
  <c r="CBB34" i="114" s="1"/>
  <c r="CBA34" i="114"/>
  <c r="CBD34" i="114" s="1"/>
  <c r="CBC34" i="114" l="1"/>
  <c r="CBF34" i="114" l="1"/>
  <c r="CBE34" i="114"/>
  <c r="CBH34" i="114" l="1"/>
  <c r="CBG34" i="114"/>
  <c r="CBJ34" i="114" l="1"/>
  <c r="CBI34" i="114"/>
  <c r="CBK34" i="114" l="1"/>
  <c r="CBL34" i="114"/>
  <c r="CBM34" i="114" l="1"/>
  <c r="CBN34" i="114"/>
  <c r="CBP34" i="114" l="1"/>
  <c r="CBO34" i="114"/>
  <c r="CBR34" i="114" l="1"/>
  <c r="CBQ34" i="114"/>
  <c r="CBT34" i="114" l="1"/>
  <c r="CBS34" i="114"/>
  <c r="CBV34" i="114" l="1"/>
  <c r="CBU34" i="114"/>
  <c r="CBX34" i="114" l="1"/>
  <c r="CBW34" i="114"/>
  <c r="CBZ34" i="114" l="1"/>
  <c r="CBY34" i="114"/>
  <c r="CCB34" i="114" l="1"/>
  <c r="CCA34" i="114"/>
  <c r="CCD34" i="114" l="1"/>
  <c r="CCC34" i="114"/>
  <c r="CCF34" i="114" l="1"/>
  <c r="CCE34" i="114"/>
  <c r="CCH34" i="114" l="1"/>
  <c r="CCG34" i="114"/>
  <c r="CCJ34" i="114" l="1"/>
  <c r="CCI34" i="114"/>
  <c r="CCK34" i="114" l="1"/>
  <c r="CCL34" i="114"/>
  <c r="CCN34" i="114" l="1"/>
  <c r="CCM34" i="114"/>
  <c r="CCP34" i="114" l="1"/>
  <c r="CCO34" i="114"/>
  <c r="CCQ34" i="114" l="1"/>
  <c r="CCR34" i="114"/>
  <c r="CCT34" i="114" l="1"/>
  <c r="CCS34" i="114"/>
  <c r="CCV34" i="114" s="1"/>
  <c r="CCU34" i="114" l="1"/>
  <c r="CCX34" i="114" s="1"/>
  <c r="CCW34" i="114" l="1"/>
  <c r="CCZ34" i="114" l="1"/>
  <c r="CCY34" i="114"/>
  <c r="CDB34" i="114" l="1"/>
  <c r="CDA34" i="114"/>
  <c r="CDD34" i="114" s="1"/>
  <c r="CDC34" i="114" l="1"/>
  <c r="CDF34" i="114" s="1"/>
  <c r="CDE34" i="114" l="1"/>
  <c r="CDG34" i="114"/>
  <c r="CDH34" i="114"/>
  <c r="CDI34" i="114"/>
  <c r="CDJ34" i="114" l="1"/>
  <c r="CDK34" i="114"/>
  <c r="CDM34" i="114" l="1"/>
  <c r="CDL34" i="114"/>
  <c r="CDO34" i="114" s="1"/>
  <c r="CDN34" i="114" l="1"/>
  <c r="CDQ34" i="114" s="1"/>
  <c r="CDP34" i="114" l="1"/>
  <c r="CDR34" i="114" l="1"/>
  <c r="CDS34" i="114"/>
  <c r="CDT34" i="114" l="1"/>
  <c r="CDU34" i="114"/>
  <c r="CDW34" i="114" l="1"/>
  <c r="CDV34" i="114"/>
  <c r="CDY34" i="114" s="1"/>
  <c r="CDX34" i="114" l="1"/>
  <c r="CEA34" i="114" s="1"/>
  <c r="CDZ34" i="114" l="1"/>
  <c r="CEC34" i="114" s="1"/>
  <c r="CEB34" i="114"/>
  <c r="CEE34" i="114" s="1"/>
  <c r="CED34" i="114" l="1"/>
  <c r="CEG34" i="114" s="1"/>
  <c r="CEF34" i="114"/>
  <c r="CEI34" i="114" s="1"/>
  <c r="CEH34" i="114" l="1"/>
  <c r="CEK34" i="114" l="1"/>
  <c r="CEJ34" i="114"/>
  <c r="CEM34" i="114" l="1"/>
  <c r="CEL34" i="114"/>
  <c r="CEO34" i="114" l="1"/>
  <c r="CEN34" i="114"/>
  <c r="CEP34" i="114" l="1"/>
  <c r="CEQ34" i="114"/>
  <c r="CER34" i="114" l="1"/>
  <c r="CES34" i="114"/>
  <c r="CEU34" i="114" l="1"/>
  <c r="CET34" i="114"/>
  <c r="CEW34" i="114" s="1"/>
  <c r="CEV34" i="114" l="1"/>
  <c r="CEY34" i="114" s="1"/>
  <c r="CEX34" i="114" l="1"/>
  <c r="CEZ34" i="114" l="1"/>
  <c r="CFA34" i="114"/>
  <c r="CFB34" i="114" l="1"/>
  <c r="CFC34" i="114"/>
  <c r="CFE34" i="114" l="1"/>
  <c r="CFD34" i="114"/>
  <c r="CFG34" i="114" s="1"/>
  <c r="CFF34" i="114" l="1"/>
  <c r="CFI34" i="114" s="1"/>
  <c r="CFH34" i="114" l="1"/>
  <c r="CFK34" i="114" l="1"/>
  <c r="CFJ34" i="114"/>
  <c r="CFM34" i="114" l="1"/>
  <c r="CFL34" i="114"/>
  <c r="CFO34" i="114" s="1"/>
  <c r="CFN34" i="114" l="1"/>
  <c r="CFQ34" i="114" s="1"/>
  <c r="CFP34" i="114" l="1"/>
  <c r="CFS34" i="114" l="1"/>
  <c r="CFR34" i="114"/>
  <c r="CFU34" i="114" l="1"/>
  <c r="CFT34" i="114"/>
  <c r="CFW34" i="114" s="1"/>
  <c r="CFV34" i="114" l="1"/>
  <c r="CFY34" i="114" s="1"/>
  <c r="CFX34" i="114"/>
  <c r="CGA34" i="114" s="1"/>
  <c r="CFZ34" i="114" l="1"/>
  <c r="CGC34" i="114" l="1"/>
  <c r="CGB34" i="114"/>
  <c r="CGE34" i="114" l="1"/>
  <c r="CGD34" i="114"/>
  <c r="CGG34" i="114" s="1"/>
  <c r="CGF34" i="114" l="1"/>
  <c r="CGI34" i="114" s="1"/>
  <c r="CGH34" i="114" l="1"/>
  <c r="CGK34" i="114" s="1"/>
  <c r="CGJ34" i="114"/>
  <c r="CGL34" i="114" l="1"/>
  <c r="CGM34" i="114"/>
  <c r="CGN34" i="114" l="1"/>
  <c r="CGO34" i="114"/>
  <c r="CGQ34" i="114" l="1"/>
  <c r="CGP34" i="114"/>
  <c r="CGS34" i="114" s="1"/>
  <c r="CGR34" i="114" l="1"/>
  <c r="CGU34" i="114" l="1"/>
  <c r="CGT34" i="114"/>
  <c r="CGW34" i="114" l="1"/>
  <c r="CGV34" i="114"/>
  <c r="CGY34" i="114" s="1"/>
  <c r="CGX34" i="114" l="1"/>
  <c r="CHA34" i="114" s="1"/>
  <c r="CGZ34" i="114"/>
  <c r="CHC34" i="114" s="1"/>
  <c r="CHB34" i="114" l="1"/>
  <c r="CHE34" i="114" s="1"/>
  <c r="CHD34" i="114" l="1"/>
  <c r="CHG34" i="114" s="1"/>
  <c r="CHF34" i="114" l="1"/>
  <c r="CHI34" i="114" s="1"/>
  <c r="CHH34" i="114" l="1"/>
  <c r="CHJ34" i="114"/>
  <c r="CHK34" i="114"/>
  <c r="CHL34" i="114" l="1"/>
  <c r="CHM34" i="114"/>
  <c r="CHO34" i="114" l="1"/>
  <c r="CHN34" i="114"/>
  <c r="CHQ34" i="114" s="1"/>
  <c r="CHP34" i="114" l="1"/>
  <c r="CHS34" i="114" s="1"/>
  <c r="CHR34" i="114" l="1"/>
  <c r="CHU34" i="114" l="1"/>
  <c r="CHT34" i="114"/>
  <c r="CHW34" i="114" l="1"/>
  <c r="CHV34" i="114"/>
  <c r="CHY34" i="114" s="1"/>
  <c r="CHX34" i="114" l="1"/>
  <c r="CIA34" i="114" s="1"/>
  <c r="CHZ34" i="114"/>
  <c r="CIC34" i="114" s="1"/>
  <c r="CIB34" i="114" l="1"/>
  <c r="CIE34" i="114" s="1"/>
  <c r="CID34" i="114" l="1"/>
  <c r="CIG34" i="114" l="1"/>
  <c r="CIF34" i="114"/>
  <c r="CII34" i="114" l="1"/>
  <c r="CIH34" i="114"/>
  <c r="CIK34" i="114" s="1"/>
  <c r="CIJ34" i="114" l="1"/>
  <c r="CIM34" i="114" s="1"/>
  <c r="CIL34" i="114"/>
  <c r="CIO34" i="114" s="1"/>
  <c r="CIN34" i="114" l="1"/>
  <c r="CIQ34" i="114" l="1"/>
  <c r="CIP34" i="114"/>
  <c r="CIS34" i="114" l="1"/>
  <c r="CIR34" i="114"/>
  <c r="CIU34" i="114" s="1"/>
  <c r="CIT34" i="114" l="1"/>
  <c r="CIW34" i="114" s="1"/>
  <c r="CIV34" i="114" l="1"/>
  <c r="CIY34" i="114" l="1"/>
  <c r="CIX34" i="114"/>
  <c r="CJA34" i="114" l="1"/>
  <c r="CIZ34" i="114"/>
  <c r="CJC34" i="114" s="1"/>
  <c r="CJB34" i="114" l="1"/>
  <c r="CJE34" i="114" s="1"/>
  <c r="CJD34" i="114" l="1"/>
  <c r="CJF34" i="114" s="1"/>
  <c r="CJG34" i="114"/>
  <c r="CJH34" i="114"/>
  <c r="CJJ34" i="114" l="1"/>
  <c r="CJI34" i="114"/>
  <c r="CJL34" i="114" s="1"/>
  <c r="CJK34" i="114" l="1"/>
  <c r="CJN34" i="114" l="1"/>
  <c r="CJM34" i="114"/>
  <c r="CJP34" i="114" l="1"/>
  <c r="CJO34" i="114"/>
  <c r="CJR34" i="114" s="1"/>
  <c r="CJQ34" i="114" l="1"/>
  <c r="CJT34" i="114" s="1"/>
  <c r="CJS34" i="114" l="1"/>
  <c r="CJV34" i="114" l="1"/>
  <c r="CJU34" i="114"/>
  <c r="CJX34" i="114" l="1"/>
  <c r="CJW34" i="114"/>
  <c r="CJZ34" i="114" s="1"/>
  <c r="CJY34" i="114" l="1"/>
  <c r="CKB34" i="114" s="1"/>
  <c r="CKA34" i="114" l="1"/>
  <c r="CKD34" i="114" s="1"/>
  <c r="CKC34" i="114" l="1"/>
  <c r="CKF34" i="114" l="1"/>
  <c r="CKE34" i="114"/>
  <c r="CKH34" i="114" l="1"/>
  <c r="CKG34" i="114"/>
  <c r="CKJ34" i="114" l="1"/>
  <c r="CKI34" i="114"/>
  <c r="CKL34" i="114" l="1"/>
  <c r="CKK34" i="114"/>
  <c r="CKN34" i="114" l="1"/>
  <c r="CKM34" i="114"/>
  <c r="CKP34" i="114" l="1"/>
  <c r="CKO34" i="114"/>
  <c r="CKR34" i="114" s="1"/>
  <c r="CKQ34" i="114" l="1"/>
  <c r="CKT34" i="114" s="1"/>
  <c r="CKS34" i="114"/>
  <c r="CKV34" i="114" s="1"/>
  <c r="CKU34" i="114" l="1"/>
  <c r="CKX34" i="114" l="1"/>
  <c r="CKW34" i="114"/>
  <c r="CKY34" i="114" l="1"/>
  <c r="CKZ34" i="114"/>
  <c r="CLB34" i="114" l="1"/>
  <c r="CLA34" i="114"/>
  <c r="CLD34" i="114" s="1"/>
  <c r="CLC34" i="114" l="1"/>
  <c r="CLF34" i="114" s="1"/>
  <c r="CLE34" i="114" l="1"/>
  <c r="CLH34" i="114" l="1"/>
  <c r="CLG34" i="114"/>
  <c r="CLJ34" i="114" l="1"/>
  <c r="CLI34" i="114"/>
  <c r="CLL34" i="114" s="1"/>
  <c r="CLK34" i="114" l="1"/>
  <c r="CLN34" i="114" s="1"/>
  <c r="CLM34" i="114" l="1"/>
  <c r="CLP34" i="114" s="1"/>
  <c r="CLO34" i="114"/>
  <c r="CLR34" i="114" l="1"/>
  <c r="CLQ34" i="114"/>
  <c r="CLS34" i="114" l="1"/>
  <c r="CLT34" i="114"/>
  <c r="CLU34" i="114"/>
  <c r="CLW34" i="114" l="1"/>
  <c r="CLV34" i="114"/>
  <c r="CLY34" i="114" s="1"/>
  <c r="CLX34" i="114" l="1"/>
  <c r="CMA34" i="114" s="1"/>
  <c r="CLZ34" i="114"/>
  <c r="CMC34" i="114" s="1"/>
  <c r="CMB34" i="114" l="1"/>
  <c r="CME34" i="114" s="1"/>
  <c r="CMD34" i="114" l="1"/>
  <c r="CMG34" i="114" l="1"/>
  <c r="CMF34" i="114"/>
  <c r="CMI34" i="114" l="1"/>
  <c r="CMH34" i="114"/>
  <c r="CMK34" i="114" s="1"/>
  <c r="CMJ34" i="114" l="1"/>
  <c r="CMM34" i="114" s="1"/>
  <c r="CML34" i="114" l="1"/>
  <c r="CMO34" i="114" s="1"/>
  <c r="CMN34" i="114"/>
  <c r="CMQ34" i="114" l="1"/>
  <c r="CMP34" i="114"/>
  <c r="CMS34" i="114" l="1"/>
  <c r="CMR34" i="114"/>
  <c r="CMU34" i="114" s="1"/>
  <c r="CMT34" i="114" l="1"/>
  <c r="CMW34" i="114" s="1"/>
  <c r="CMV34" i="114" l="1"/>
  <c r="CMY34" i="114" l="1"/>
  <c r="CMX34" i="114"/>
  <c r="CNA34" i="114" l="1"/>
  <c r="CMZ34" i="114"/>
  <c r="CNC34" i="114" s="1"/>
  <c r="CNB34" i="114" l="1"/>
  <c r="CNE34" i="114" s="1"/>
  <c r="CND34" i="114"/>
  <c r="CNF34" i="114" l="1"/>
  <c r="CNG34" i="114"/>
  <c r="CNI34" i="114" l="1"/>
  <c r="CNH34" i="114"/>
  <c r="CNK34" i="114" s="1"/>
  <c r="CNJ34" i="114" l="1"/>
  <c r="CNM34" i="114" s="1"/>
  <c r="CNL34" i="114" l="1"/>
  <c r="CNO34" i="114" l="1"/>
  <c r="CNN34" i="114"/>
  <c r="CNQ34" i="114" l="1"/>
  <c r="CNP34" i="114"/>
  <c r="CNS34" i="114" s="1"/>
  <c r="CNR34" i="114" l="1"/>
  <c r="CNU34" i="114" s="1"/>
  <c r="CNT34" i="114"/>
  <c r="CNW34" i="114" s="1"/>
  <c r="CNV34" i="114" l="1"/>
  <c r="CNX34" i="114" l="1"/>
  <c r="CNY34" i="114"/>
  <c r="CNZ34" i="114" l="1"/>
  <c r="COA34" i="114"/>
  <c r="COC34" i="114" l="1"/>
  <c r="COB34" i="114"/>
  <c r="COE34" i="114" s="1"/>
  <c r="COD34" i="114" l="1"/>
  <c r="COG34" i="114" s="1"/>
  <c r="COF34" i="114"/>
  <c r="COH34" i="114" s="1"/>
  <c r="COJ34" i="114" s="1"/>
  <c r="COI34" i="114" l="1"/>
  <c r="COK34" i="114"/>
  <c r="COL34" i="114"/>
  <c r="CON34" i="114" l="1"/>
  <c r="COM34" i="114"/>
  <c r="COP34" i="114" s="1"/>
  <c r="COO34" i="114" l="1"/>
  <c r="COR34" i="114" s="1"/>
  <c r="COQ34" i="114" l="1"/>
  <c r="COT34" i="114" s="1"/>
  <c r="COS34" i="114"/>
  <c r="COV34" i="114" s="1"/>
  <c r="COU34" i="114" l="1"/>
  <c r="COW34" i="114" l="1"/>
  <c r="COX34" i="114"/>
  <c r="COY34" i="114" l="1"/>
  <c r="COZ34" i="114"/>
  <c r="CPB34" i="114" l="1"/>
  <c r="CPA34" i="114"/>
  <c r="CPD34" i="114" s="1"/>
  <c r="CPC34" i="114" l="1"/>
  <c r="CPF34" i="114" s="1"/>
  <c r="CPE34" i="114" l="1"/>
  <c r="CPH34" i="114" l="1"/>
  <c r="CPG34" i="114"/>
  <c r="CPJ34" i="114" l="1"/>
  <c r="CPI34" i="114"/>
  <c r="CPL34" i="114" s="1"/>
  <c r="CPK34" i="114" l="1"/>
  <c r="CPN34" i="114" s="1"/>
  <c r="CPM34" i="114" l="1"/>
  <c r="CPP34" i="114" s="1"/>
  <c r="CPO34" i="114"/>
  <c r="CPQ34" i="114" l="1"/>
  <c r="CPS34" i="114" s="1"/>
  <c r="CPR34" i="114"/>
  <c r="CPT34" i="114" l="1"/>
  <c r="CPU34" i="114"/>
  <c r="CPV34" i="114" l="1"/>
  <c r="CPW34" i="114"/>
  <c r="CPY34" i="114" l="1"/>
  <c r="CPX34" i="114"/>
  <c r="CQA34" i="114" s="1"/>
  <c r="CPZ34" i="114" l="1"/>
  <c r="CQC34" i="114" s="1"/>
  <c r="CQB34" i="114" l="1"/>
  <c r="CQE34" i="114" l="1"/>
  <c r="CQD34" i="114"/>
  <c r="CQG34" i="114" l="1"/>
  <c r="CQF34" i="114"/>
  <c r="CQH34" i="114" s="1"/>
  <c r="CQJ34" i="114" l="1"/>
  <c r="CQI34" i="114"/>
  <c r="CQL34" i="114" s="1"/>
  <c r="CQK34" i="114" l="1"/>
  <c r="CQN34" i="114" s="1"/>
  <c r="CQM34" i="114" l="1"/>
  <c r="CQP34" i="114" l="1"/>
  <c r="CQO34" i="114"/>
  <c r="CQR34" i="114" l="1"/>
  <c r="CQQ34" i="114"/>
  <c r="CQT34" i="114" s="1"/>
  <c r="CQS34" i="114" l="1"/>
  <c r="CQV34" i="114" s="1"/>
  <c r="CQU34" i="114"/>
  <c r="CQW34" i="114" l="1"/>
  <c r="CQX34" i="114"/>
  <c r="CQZ34" i="114" l="1"/>
  <c r="CQY34" i="114"/>
  <c r="CRB34" i="114" l="1"/>
  <c r="CRA34" i="114"/>
  <c r="CRD34" i="114" s="1"/>
  <c r="CRC34" i="114" l="1"/>
  <c r="CRE34" i="114" s="1"/>
  <c r="CRG34" i="114" s="1"/>
  <c r="CRF34" i="114" l="1"/>
  <c r="CRH34" i="114" s="1"/>
  <c r="CRI34" i="114"/>
  <c r="CRK34" i="114" s="1"/>
  <c r="CRJ34" i="114"/>
  <c r="CRM34" i="114" l="1"/>
  <c r="CRL34" i="114"/>
  <c r="CRO34" i="114" l="1"/>
  <c r="CRN34" i="114"/>
  <c r="CRP34" i="114" l="1"/>
  <c r="CRQ34" i="114"/>
  <c r="CRR34" i="114" l="1"/>
  <c r="CRS34" i="114"/>
  <c r="CRU34" i="114" l="1"/>
  <c r="CRT34" i="114"/>
  <c r="CRW34" i="114" s="1"/>
  <c r="CRV34" i="114" l="1"/>
  <c r="CRY34" i="114" s="1"/>
  <c r="CRX34" i="114" l="1"/>
  <c r="CSA34" i="114" l="1"/>
  <c r="CRZ34" i="114"/>
  <c r="CSC34" i="114" l="1"/>
  <c r="CSB34" i="114"/>
  <c r="CSE34" i="114" l="1"/>
  <c r="CSD34" i="114"/>
  <c r="CSG34" i="114" s="1"/>
  <c r="CSF34" i="114" l="1"/>
  <c r="CSI34" i="114" s="1"/>
  <c r="CSH34" i="114" l="1"/>
  <c r="CSK34" i="114" s="1"/>
  <c r="CSJ34" i="114" l="1"/>
  <c r="CSM34" i="114" s="1"/>
  <c r="CSL34" i="114" l="1"/>
  <c r="CSN34" i="114" s="1"/>
  <c r="CSP34" i="114" s="1"/>
  <c r="CSO34" i="114" l="1"/>
  <c r="CSR34" i="114"/>
  <c r="CSQ34" i="114"/>
  <c r="CST34" i="114" l="1"/>
  <c r="CSS34" i="114"/>
  <c r="CSV34" i="114" s="1"/>
  <c r="CSU34" i="114" l="1"/>
  <c r="CSX34" i="114" l="1"/>
  <c r="CSW34" i="114"/>
  <c r="CSZ34" i="114" l="1"/>
  <c r="CSY34" i="114"/>
  <c r="CTB34" i="114" s="1"/>
  <c r="CTA34" i="114" l="1"/>
  <c r="CTD34" i="114" s="1"/>
  <c r="CTC34" i="114" l="1"/>
  <c r="CTF34" i="114" s="1"/>
  <c r="CTE34" i="114" l="1"/>
  <c r="CTH34" i="114" s="1"/>
  <c r="CTG34" i="114" l="1"/>
  <c r="CTJ34" i="114" s="1"/>
  <c r="CTI34" i="114"/>
  <c r="CTL34" i="114" l="1"/>
  <c r="CTK34" i="114"/>
  <c r="CTN34" i="114" l="1"/>
  <c r="CTM34" i="114"/>
  <c r="CTO34" i="114" s="1"/>
  <c r="CTP34" i="114" l="1"/>
  <c r="CTR34" i="114"/>
  <c r="CTQ34" i="114"/>
  <c r="CTT34" i="114" l="1"/>
  <c r="CTS34" i="114"/>
  <c r="CTV34" i="114" l="1"/>
  <c r="CTU34" i="114"/>
  <c r="CTX34" i="114" l="1"/>
  <c r="CTW34" i="114"/>
  <c r="CTZ34" i="114" s="1"/>
  <c r="CTY34" i="114" l="1"/>
  <c r="CUB34" i="114" s="1"/>
  <c r="CUA34" i="114"/>
  <c r="CUD34" i="114" l="1"/>
  <c r="CUC34" i="114"/>
  <c r="CUF34" i="114" s="1"/>
  <c r="CUE34" i="114" l="1"/>
  <c r="CUH34" i="114" s="1"/>
  <c r="CUG34" i="114" l="1"/>
  <c r="CUJ34" i="114" s="1"/>
  <c r="CUI34" i="114"/>
  <c r="CUK34" i="114" l="1"/>
  <c r="CUL34" i="114"/>
  <c r="CUN34" i="114" l="1"/>
  <c r="CUM34" i="114"/>
  <c r="CUP34" i="114" s="1"/>
  <c r="CUO34" i="114" l="1"/>
  <c r="CUR34" i="114" s="1"/>
  <c r="CUQ34" i="114" l="1"/>
  <c r="CUT34" i="114" l="1"/>
  <c r="CUS34" i="114"/>
  <c r="CUV34" i="114" l="1"/>
  <c r="CUU34" i="114"/>
  <c r="CUX34" i="114" s="1"/>
  <c r="CUW34" i="114" l="1"/>
  <c r="CUY34" i="114" s="1"/>
  <c r="CUZ34" i="114" l="1"/>
  <c r="CVB34" i="114"/>
  <c r="CVA34" i="114"/>
  <c r="CVD34" i="114" l="1"/>
  <c r="CVC34" i="114"/>
  <c r="CVE34" i="114" l="1"/>
  <c r="CVG34" i="114" s="1"/>
  <c r="CVF34" i="114"/>
  <c r="CVH34" i="114" l="1"/>
  <c r="CVI34" i="114"/>
  <c r="CVJ34" i="114"/>
  <c r="CVL34" i="114" l="1"/>
  <c r="CVK34" i="114"/>
  <c r="CVN34" i="114" l="1"/>
  <c r="CVM34" i="114"/>
  <c r="CVP34" i="114" s="1"/>
  <c r="CVO34" i="114" l="1"/>
  <c r="CVR34" i="114" l="1"/>
  <c r="CVQ34" i="114"/>
  <c r="CVT34" i="114" l="1"/>
  <c r="CVS34" i="114"/>
  <c r="CVV34" i="114" s="1"/>
  <c r="CVU34" i="114" l="1"/>
  <c r="CVX34" i="114" s="1"/>
  <c r="CVW34" i="114" l="1"/>
  <c r="CVZ34" i="114" s="1"/>
  <c r="CVY34" i="114"/>
  <c r="CWB34" i="114" l="1"/>
  <c r="CWA34" i="114"/>
  <c r="CWC34" i="114" l="1"/>
  <c r="CWD34" i="114"/>
  <c r="CWE34" i="114" l="1"/>
  <c r="CWF34" i="114"/>
  <c r="CWH34" i="114" l="1"/>
  <c r="CWG34" i="114"/>
  <c r="CWJ34" i="114" s="1"/>
  <c r="CWI34" i="114" l="1"/>
  <c r="CWL34" i="114" s="1"/>
  <c r="CWK34" i="114" l="1"/>
  <c r="CWM34" i="114" l="1"/>
  <c r="CWN34" i="114"/>
  <c r="CWO34" i="114" l="1"/>
  <c r="CWP34" i="114"/>
  <c r="CWR34" i="114" l="1"/>
  <c r="CWQ34" i="114"/>
  <c r="CWT34" i="114" l="1"/>
  <c r="CWS34" i="114"/>
  <c r="CWV34" i="114" l="1"/>
  <c r="CWU34" i="114"/>
  <c r="CWW34" i="114" l="1"/>
  <c r="CWX34" i="114"/>
  <c r="CWZ34" i="114" l="1"/>
  <c r="CWY34" i="114"/>
  <c r="CXB34" i="114" s="1"/>
  <c r="CXA34" i="114" l="1"/>
  <c r="CXD34" i="114" l="1"/>
  <c r="CXC34" i="114"/>
  <c r="CXE34" i="114" l="1"/>
  <c r="CXF34" i="114"/>
  <c r="CXH34" i="114" l="1"/>
  <c r="CXG34" i="114"/>
  <c r="CXJ34" i="114" l="1"/>
  <c r="CXI34" i="114"/>
  <c r="CXL34" i="114" s="1"/>
  <c r="CXK34" i="114" l="1"/>
  <c r="CXN34" i="114" s="1"/>
  <c r="CXM34" i="114" l="1"/>
  <c r="CXO34" i="114" l="1"/>
  <c r="CXP34" i="114"/>
  <c r="CXQ34" i="114" l="1"/>
  <c r="CXR34" i="114"/>
  <c r="CXT34" i="114" l="1"/>
  <c r="CXS34" i="114"/>
  <c r="CXV34" i="114" s="1"/>
  <c r="CXU34" i="114" l="1"/>
  <c r="CXX34" i="114" l="1"/>
  <c r="CXW34" i="114"/>
  <c r="CXZ34" i="114" l="1"/>
  <c r="CXY34" i="114"/>
  <c r="CYB34" i="114" s="1"/>
  <c r="CYA34" i="114" l="1"/>
  <c r="CYD34" i="114" s="1"/>
  <c r="CYC34" i="114" l="1"/>
  <c r="CYF34" i="114" s="1"/>
  <c r="CYE34" i="114" l="1"/>
  <c r="CYH34" i="114" s="1"/>
  <c r="CYG34" i="114" l="1"/>
  <c r="CYJ34" i="114" s="1"/>
  <c r="CYI34" i="114" l="1"/>
  <c r="CYL34" i="114" s="1"/>
  <c r="CYK34" i="114"/>
  <c r="CYN34" i="114" s="1"/>
  <c r="CYM34" i="114" l="1"/>
  <c r="CYP34" i="114"/>
  <c r="CYO34" i="114"/>
  <c r="CYR34" i="114" l="1"/>
  <c r="CYQ34" i="114"/>
  <c r="CYT34" i="114" l="1"/>
  <c r="CYS34" i="114"/>
  <c r="CYU34" i="114" l="1"/>
  <c r="CYV34" i="114"/>
  <c r="CYW34" i="114" l="1"/>
  <c r="CYX34" i="114"/>
  <c r="CYZ34" i="114" l="1"/>
  <c r="CYY34" i="114"/>
  <c r="CZB34" i="114" l="1"/>
  <c r="CZA34" i="114"/>
  <c r="CZD34" i="114" l="1"/>
  <c r="CZC34" i="114"/>
  <c r="CZE34" i="114" l="1"/>
  <c r="CZF34" i="114"/>
  <c r="CZH34" i="114" l="1"/>
  <c r="CZG34" i="114"/>
  <c r="CZJ34" i="114" s="1"/>
  <c r="CZI34" i="114" l="1"/>
  <c r="CZL34" i="114" s="1"/>
  <c r="CZK34" i="114" l="1"/>
  <c r="CZN34" i="114" l="1"/>
  <c r="CZM34" i="114"/>
  <c r="CZO34" i="114" l="1"/>
  <c r="CZP34" i="114"/>
  <c r="CZQ34" i="114" l="1"/>
  <c r="CZR34" i="114"/>
  <c r="CZT34" i="114" l="1"/>
  <c r="CZS34" i="114"/>
  <c r="CZV34" i="114" l="1"/>
  <c r="CZU34" i="114"/>
  <c r="CZX34" i="114" s="1"/>
  <c r="CZW34" i="114" l="1"/>
  <c r="CZZ34" i="114" s="1"/>
  <c r="CZY34" i="114"/>
  <c r="DAB34" i="114" l="1"/>
  <c r="DAA34" i="114"/>
  <c r="DAC34" i="114" l="1"/>
  <c r="DAD34" i="114"/>
  <c r="DAF34" i="114" l="1"/>
  <c r="DAE34" i="114"/>
  <c r="DAH34" i="114" s="1"/>
  <c r="DAG34" i="114" l="1"/>
  <c r="DAI34" i="114" l="1"/>
  <c r="DAJ34" i="114"/>
  <c r="DAL34" i="114" l="1"/>
  <c r="DAK34" i="114"/>
  <c r="DAN34" i="114" s="1"/>
  <c r="DAM34" i="114" l="1"/>
  <c r="DAO34" i="114" l="1"/>
  <c r="DAP34" i="114"/>
  <c r="DAR34" i="114" l="1"/>
  <c r="DAQ34" i="114"/>
  <c r="DAT34" i="114" s="1"/>
  <c r="DAS34" i="114" l="1"/>
  <c r="DAV34" i="114" s="1"/>
  <c r="DAU34" i="114" l="1"/>
  <c r="DAX34" i="114" l="1"/>
  <c r="DAW34" i="114"/>
  <c r="DAZ34" i="114" l="1"/>
  <c r="DAY34" i="114"/>
  <c r="DBB34" i="114" s="1"/>
  <c r="DBA34" i="114" l="1"/>
  <c r="DBD34" i="114" s="1"/>
  <c r="DBC34" i="114"/>
  <c r="DBE34" i="114" s="1"/>
  <c r="DBG34" i="114" l="1"/>
  <c r="DBF34" i="114"/>
  <c r="DBI34" i="114" s="1"/>
  <c r="DBH34" i="114" l="1"/>
  <c r="DBK34" i="114" s="1"/>
  <c r="DBJ34" i="114" l="1"/>
  <c r="DBM34" i="114" l="1"/>
  <c r="DBL34" i="114"/>
  <c r="DBO34" i="114" l="1"/>
  <c r="DBN34" i="114"/>
  <c r="DBP34" i="114" s="1"/>
  <c r="DBQ34" i="114" l="1"/>
  <c r="DBR34" i="114"/>
  <c r="DBT34" i="114" l="1"/>
  <c r="DBS34" i="114"/>
  <c r="DBV34" i="114" s="1"/>
  <c r="DBU34" i="114" l="1"/>
  <c r="DBX34" i="114" l="1"/>
  <c r="DBW34" i="114"/>
  <c r="DBZ34" i="114" l="1"/>
  <c r="DBY34" i="114"/>
  <c r="DCB34" i="114" s="1"/>
  <c r="DCA34" i="114" l="1"/>
  <c r="DCD34" i="114" s="1"/>
  <c r="DCC34" i="114" l="1"/>
  <c r="DCF34" i="114" s="1"/>
  <c r="DCE34" i="114"/>
  <c r="DCH34" i="114" l="1"/>
  <c r="DCG34" i="114"/>
  <c r="DCJ34" i="114" l="1"/>
  <c r="DCI34" i="114"/>
  <c r="DCL34" i="114" s="1"/>
  <c r="DCK34" i="114" l="1"/>
  <c r="DCN34" i="114" s="1"/>
  <c r="DCM34" i="114" l="1"/>
  <c r="DCP34" i="114"/>
  <c r="DCO34" i="114"/>
  <c r="DCR34" i="114" l="1"/>
  <c r="DCQ34" i="114"/>
  <c r="DCT34" i="114" l="1"/>
  <c r="DCS34" i="114"/>
  <c r="DCV34" i="114" l="1"/>
  <c r="DCU34" i="114"/>
  <c r="DCX34" i="114" s="1"/>
  <c r="DCW34" i="114" l="1"/>
  <c r="DCZ34" i="114" s="1"/>
  <c r="DCY34" i="114" l="1"/>
  <c r="DDB34" i="114" s="1"/>
  <c r="DDA34" i="114"/>
  <c r="DDD34" i="114" l="1"/>
  <c r="DDC34" i="114"/>
  <c r="DDF34" i="114" l="1"/>
  <c r="DDE34" i="114"/>
  <c r="DDH34" i="114" s="1"/>
  <c r="DDG34" i="114" l="1"/>
  <c r="DDJ34" i="114" s="1"/>
  <c r="DDI34" i="114" l="1"/>
  <c r="DDL34" i="114" s="1"/>
  <c r="DDK34" i="114" l="1"/>
  <c r="DDN34" i="114" s="1"/>
  <c r="DDM34" i="114" l="1"/>
  <c r="DDO34" i="114"/>
  <c r="DDP34" i="114"/>
  <c r="DDQ34" i="114"/>
  <c r="DDR34" i="114" l="1"/>
  <c r="DDS34" i="114"/>
  <c r="DDT34" i="114"/>
  <c r="DDV34" i="114" l="1"/>
  <c r="DDU34" i="114"/>
  <c r="DDX34" i="114" s="1"/>
  <c r="DDW34" i="114" l="1"/>
  <c r="DDZ34" i="114" s="1"/>
  <c r="DDY34" i="114" l="1"/>
  <c r="DEB34" i="114" l="1"/>
  <c r="DEA34" i="114"/>
  <c r="DED34" i="114" l="1"/>
  <c r="DEC34" i="114"/>
  <c r="DEF34" i="114" s="1"/>
  <c r="DEE34" i="114" l="1"/>
  <c r="DEH34" i="114" s="1"/>
  <c r="DEG34" i="114" l="1"/>
  <c r="DEJ34" i="114" s="1"/>
  <c r="DEI34" i="114" l="1"/>
  <c r="DEL34" i="114"/>
  <c r="DEK34" i="114"/>
  <c r="DEN34" i="114" l="1"/>
  <c r="DEM34" i="114"/>
  <c r="DEO34" i="114" l="1"/>
  <c r="DEQ34" i="114" s="1"/>
  <c r="DEP34" i="114"/>
  <c r="DER34" i="114" l="1"/>
  <c r="DES34" i="114"/>
  <c r="DET34" i="114"/>
  <c r="DEV34" i="114" l="1"/>
  <c r="DEU34" i="114"/>
  <c r="DEX34" i="114" s="1"/>
  <c r="DEW34" i="114" l="1"/>
  <c r="DEZ34" i="114" l="1"/>
  <c r="DEY34" i="114"/>
  <c r="DFA34" i="114" l="1"/>
  <c r="DFB34" i="114"/>
  <c r="DFD34" i="114" l="1"/>
  <c r="DFC34" i="114"/>
  <c r="DFF34" i="114" s="1"/>
  <c r="DFE34" i="114" l="1"/>
  <c r="DFH34" i="114" s="1"/>
  <c r="DFG34" i="114" l="1"/>
  <c r="DFJ34" i="114" l="1"/>
  <c r="DFI34" i="114"/>
  <c r="DFK34" i="114" l="1"/>
  <c r="DFM34" i="114" s="1"/>
  <c r="DFL34" i="114"/>
  <c r="DFN34" i="114" l="1"/>
  <c r="DFO34" i="114"/>
  <c r="DFQ34" i="114" l="1"/>
  <c r="DFP34" i="114"/>
  <c r="DFS34" i="114" s="1"/>
  <c r="DFR34" i="114" l="1"/>
  <c r="DFU34" i="114" s="1"/>
  <c r="DFT34" i="114" l="1"/>
  <c r="DFV34" i="114" s="1"/>
  <c r="DFX34" i="114" s="1"/>
  <c r="DFW34" i="114"/>
  <c r="DFZ34" i="114" s="1"/>
  <c r="DFY34" i="114" l="1"/>
  <c r="DGB34" i="114" s="1"/>
  <c r="DGA34" i="114" l="1"/>
  <c r="DGD34" i="114" s="1"/>
  <c r="DGC34" i="114" l="1"/>
  <c r="DGF34" i="114" s="1"/>
  <c r="DGE34" i="114"/>
  <c r="DGH34" i="114" l="1"/>
  <c r="DGG34" i="114"/>
  <c r="DGJ34" i="114" s="1"/>
  <c r="DGI34" i="114" l="1"/>
  <c r="DGL34" i="114" l="1"/>
  <c r="DGK34" i="114"/>
  <c r="DGN34" i="114" l="1"/>
  <c r="DGM34" i="114"/>
  <c r="DGP34" i="114" s="1"/>
  <c r="DGO34" i="114" l="1"/>
  <c r="DGR34" i="114" s="1"/>
  <c r="DGQ34" i="114" l="1"/>
  <c r="DGT34" i="114" l="1"/>
  <c r="DGS34" i="114"/>
  <c r="DGV34" i="114" l="1"/>
  <c r="DGU34" i="114"/>
  <c r="DGX34" i="114" s="1"/>
  <c r="DGW34" i="114" l="1"/>
  <c r="DGZ34" i="114" s="1"/>
  <c r="DGY34" i="114" l="1"/>
  <c r="DHB34" i="114" s="1"/>
  <c r="DHA34" i="114" l="1"/>
  <c r="DHC34" i="114" s="1"/>
  <c r="DHD34" i="114" l="1"/>
  <c r="DHE34" i="114"/>
  <c r="DHF34" i="114"/>
  <c r="DHH34" i="114" l="1"/>
  <c r="DHG34" i="114"/>
  <c r="DHJ34" i="114" s="1"/>
  <c r="DHI34" i="114" l="1"/>
  <c r="DHK34" i="114" l="1"/>
  <c r="DHL34" i="114"/>
  <c r="DHN34" i="114" l="1"/>
  <c r="DHM34" i="114"/>
  <c r="DHP34" i="114" l="1"/>
  <c r="DHO34" i="114"/>
  <c r="DHR34" i="114" l="1"/>
  <c r="DHQ34" i="114"/>
  <c r="DHT34" i="114" s="1"/>
  <c r="DHS34" i="114" l="1"/>
  <c r="DHU34" i="114" l="1"/>
  <c r="DHV34" i="114"/>
  <c r="DHX34" i="114" l="1"/>
  <c r="DHW34" i="114"/>
  <c r="DHZ34" i="114" s="1"/>
  <c r="DHY34" i="114" l="1"/>
  <c r="DIB34" i="114" s="1"/>
  <c r="DIA34" i="114" l="1"/>
  <c r="DIC34" i="114" l="1"/>
  <c r="DID34" i="114"/>
  <c r="DIE34" i="114" l="1"/>
  <c r="DIF34" i="114"/>
  <c r="DIH34" i="114" l="1"/>
  <c r="DIG34" i="114"/>
  <c r="DIJ34" i="114" s="1"/>
  <c r="DII34" i="114" l="1"/>
  <c r="DIK34" i="114" l="1"/>
  <c r="DIM34" i="114" s="1"/>
  <c r="DIL34" i="114"/>
  <c r="DIN34" i="114" l="1"/>
  <c r="DIP34" i="114" s="1"/>
  <c r="DIO34" i="114"/>
  <c r="DIQ34" i="114" l="1"/>
  <c r="DIR34" i="114"/>
  <c r="DIS34" i="114"/>
  <c r="DIU34" i="114" l="1"/>
  <c r="DIT34" i="114"/>
  <c r="DIW34" i="114" l="1"/>
  <c r="DIV34" i="114"/>
  <c r="DIY34" i="114" l="1"/>
  <c r="DIX34" i="114"/>
  <c r="DJA34" i="114" l="1"/>
  <c r="DIZ34" i="114"/>
  <c r="DJC34" i="114" l="1"/>
  <c r="DJB34" i="114"/>
  <c r="DJE34" i="114" l="1"/>
  <c r="DJD34" i="114"/>
  <c r="DJG34" i="114" l="1"/>
  <c r="DJF34" i="114"/>
  <c r="DJI34" i="114" l="1"/>
  <c r="DJH34" i="114"/>
  <c r="DJJ34" i="114" l="1"/>
  <c r="DJK34" i="114"/>
  <c r="DJM34" i="114" l="1"/>
  <c r="DJL34" i="114"/>
  <c r="DJO34" i="114" l="1"/>
  <c r="DJN34" i="114"/>
  <c r="DJQ34" i="114" l="1"/>
  <c r="DJP34" i="114"/>
  <c r="DJS34" i="114" s="1"/>
  <c r="DJR34" i="114" l="1"/>
  <c r="DJU34" i="114" s="1"/>
  <c r="DJT34" i="114" l="1"/>
  <c r="DJW34" i="114" l="1"/>
  <c r="DJV34" i="114"/>
  <c r="DJY34" i="114" l="1"/>
  <c r="DJX34" i="114"/>
  <c r="DKA34" i="114" s="1"/>
  <c r="DJZ34" i="114" l="1"/>
  <c r="DKC34" i="114" s="1"/>
  <c r="DKB34" i="114" l="1"/>
  <c r="DKE34" i="114" s="1"/>
  <c r="DKD34" i="114" l="1"/>
  <c r="DKF34" i="114"/>
  <c r="DKG34" i="114"/>
  <c r="DKH34" i="114" l="1"/>
  <c r="DKI34" i="114"/>
  <c r="DKK34" i="114" l="1"/>
  <c r="DKJ34" i="114"/>
  <c r="DKM34" i="114" l="1"/>
  <c r="DKL34" i="114"/>
  <c r="DKO34" i="114" s="1"/>
  <c r="DKN34" i="114" l="1"/>
  <c r="DKQ34" i="114" l="1"/>
  <c r="DKP34" i="114"/>
  <c r="DKS34" i="114" l="1"/>
  <c r="DKR34" i="114"/>
  <c r="DKU34" i="114" s="1"/>
  <c r="DKT34" i="114" l="1"/>
  <c r="DKW34" i="114" s="1"/>
  <c r="DKV34" i="114" l="1"/>
  <c r="DKY34" i="114" s="1"/>
  <c r="DKX34" i="114" l="1"/>
  <c r="DLA34" i="114" s="1"/>
  <c r="DKZ34" i="114" l="1"/>
  <c r="DLC34" i="114" s="1"/>
  <c r="DLB34" i="114" l="1"/>
  <c r="DLE34" i="114"/>
  <c r="DLD34" i="114"/>
  <c r="DLG34" i="114" l="1"/>
  <c r="DLF34" i="114"/>
  <c r="DLI34" i="114" s="1"/>
  <c r="DLH34" i="114" l="1"/>
  <c r="DLJ34" i="114" s="1"/>
  <c r="DLK34" i="114" l="1"/>
  <c r="DLL34" i="114"/>
  <c r="DLM34" i="114"/>
  <c r="DLO34" i="114" l="1"/>
  <c r="DLN34" i="114"/>
  <c r="DLQ34" i="114" l="1"/>
  <c r="DLP34" i="114"/>
  <c r="DLS34" i="114" l="1"/>
  <c r="DLR34" i="114"/>
  <c r="DLU34" i="114" l="1"/>
  <c r="DLT34" i="114"/>
  <c r="DLW34" i="114" l="1"/>
  <c r="DLV34" i="114"/>
  <c r="DLY34" i="114" l="1"/>
  <c r="DLX34" i="114"/>
  <c r="DMA34" i="114" l="1"/>
  <c r="DLZ34" i="114"/>
  <c r="DMC34" i="114" l="1"/>
  <c r="DMB34" i="114"/>
  <c r="DME34" i="114" l="1"/>
  <c r="DMD34" i="114"/>
  <c r="DMG34" i="114" l="1"/>
  <c r="DMF34" i="114"/>
  <c r="DMI34" i="114" l="1"/>
  <c r="DMH34" i="114"/>
  <c r="DMK34" i="114" l="1"/>
  <c r="DMJ34" i="114"/>
  <c r="DMM34" i="114" l="1"/>
  <c r="DML34" i="114"/>
  <c r="DMO34" i="114" l="1"/>
  <c r="DMN34" i="114"/>
  <c r="DMQ34" i="114" l="1"/>
  <c r="DMP34" i="114"/>
  <c r="DMS34" i="114" l="1"/>
  <c r="DMR34" i="114"/>
  <c r="DMU34" i="114" l="1"/>
  <c r="DMT34" i="114"/>
  <c r="DMW34" i="114" l="1"/>
  <c r="DMV34" i="114"/>
  <c r="DMX34" i="114" l="1"/>
  <c r="DMY34" i="114"/>
  <c r="DNA34" i="114" l="1"/>
  <c r="DMZ34" i="114"/>
  <c r="DNC34" i="114" s="1"/>
  <c r="DNB34" i="114" l="1"/>
  <c r="DNE34" i="114" l="1"/>
  <c r="DND34" i="114"/>
  <c r="DNF34" i="114" l="1"/>
  <c r="DNG34" i="114"/>
  <c r="DNI34" i="114" l="1"/>
  <c r="DNH34" i="114"/>
  <c r="DNK34" i="114" s="1"/>
  <c r="DNJ34" i="114" l="1"/>
  <c r="DNM34" i="114" s="1"/>
  <c r="DNL34" i="114" l="1"/>
  <c r="DNO34" i="114" l="1"/>
  <c r="DNN34" i="114"/>
  <c r="DNQ34" i="114" l="1"/>
  <c r="DNP34" i="114"/>
  <c r="DNS34" i="114" s="1"/>
  <c r="DNR34" i="114" l="1"/>
  <c r="DNU34" i="114" s="1"/>
  <c r="DNT34" i="114" l="1"/>
  <c r="DNW34" i="114" s="1"/>
  <c r="DNV34" i="114" l="1"/>
  <c r="DNY34" i="114" s="1"/>
  <c r="DNX34" i="114"/>
  <c r="DOA34" i="114" l="1"/>
  <c r="DNZ34" i="114"/>
  <c r="DOC34" i="114" s="1"/>
  <c r="DOB34" i="114" l="1"/>
  <c r="DOE34" i="114" s="1"/>
  <c r="DOD34" i="114" l="1"/>
  <c r="DOG34" i="114" s="1"/>
  <c r="DOF34" i="114" l="1"/>
  <c r="DOI34" i="114"/>
  <c r="DOH34" i="114"/>
  <c r="DOK34" i="114" l="1"/>
  <c r="DOJ34" i="114"/>
  <c r="DOL34" i="114" l="1"/>
  <c r="DOM34" i="114"/>
  <c r="DON34" i="114"/>
  <c r="DOP34" i="114" l="1"/>
  <c r="DOO34" i="114"/>
  <c r="DOR34" i="114" s="1"/>
  <c r="DOQ34" i="114" l="1"/>
  <c r="DOT34" i="114" s="1"/>
  <c r="DOS34" i="114" l="1"/>
  <c r="DOV34" i="114" l="1"/>
  <c r="DOU34" i="114"/>
  <c r="DOX34" i="114" l="1"/>
  <c r="DOW34" i="114"/>
  <c r="DOZ34" i="114" s="1"/>
  <c r="DOY34" i="114" l="1"/>
  <c r="DPB34" i="114" s="1"/>
  <c r="DPA34" i="114" l="1"/>
  <c r="DPD34" i="114" s="1"/>
  <c r="DPC34" i="114" l="1"/>
  <c r="DPF34" i="114" s="1"/>
  <c r="DPE34" i="114" l="1"/>
  <c r="DPH34" i="114" s="1"/>
  <c r="DPG34" i="114"/>
  <c r="DPJ34" i="114" l="1"/>
  <c r="DPI34" i="114"/>
  <c r="DPL34" i="114" l="1"/>
  <c r="DPK34" i="114"/>
  <c r="DPN34" i="114" s="1"/>
  <c r="DPM34" i="114" l="1"/>
  <c r="DPP34" i="114" s="1"/>
  <c r="DPO34" i="114" l="1"/>
  <c r="DPR34" i="114" s="1"/>
  <c r="DPQ34" i="114" l="1"/>
  <c r="DPT34" i="114"/>
  <c r="DPS34" i="114"/>
  <c r="DPV34" i="114" l="1"/>
  <c r="DPU34" i="114"/>
  <c r="DPX34" i="114" s="1"/>
  <c r="DPW34" i="114" l="1"/>
  <c r="DPZ34" i="114" s="1"/>
  <c r="DPY34" i="114" l="1"/>
  <c r="DQB34" i="114" s="1"/>
  <c r="DQA34" i="114" l="1"/>
  <c r="DQD34" i="114" s="1"/>
  <c r="DQC34" i="114" l="1"/>
  <c r="DQF34" i="114" s="1"/>
  <c r="DQE34" i="114"/>
  <c r="DQH34" i="114" l="1"/>
  <c r="DQG34" i="114"/>
  <c r="DQJ34" i="114" s="1"/>
  <c r="DQI34" i="114" l="1"/>
  <c r="DQL34" i="114" s="1"/>
  <c r="DQK34" i="114" l="1"/>
  <c r="DQN34" i="114" s="1"/>
  <c r="DQM34" i="114"/>
  <c r="DQP34" i="114" l="1"/>
  <c r="DQO34" i="114"/>
  <c r="DQR34" i="114" l="1"/>
  <c r="DQQ34" i="114"/>
  <c r="DQT34" i="114" l="1"/>
  <c r="DQS34" i="114"/>
  <c r="DQV34" i="114" l="1"/>
  <c r="DQU34" i="114"/>
  <c r="DQX34" i="114" s="1"/>
  <c r="DQW34" i="114" l="1"/>
  <c r="DQZ34" i="114" s="1"/>
  <c r="DQY34" i="114" l="1"/>
  <c r="DRA34" i="114" s="1"/>
  <c r="DRB34" i="114" l="1"/>
  <c r="DRC34" i="114"/>
  <c r="DRD34" i="114"/>
  <c r="DRF34" i="114" l="1"/>
  <c r="DRE34" i="114"/>
  <c r="DRH34" i="114" l="1"/>
  <c r="DRG34" i="114"/>
  <c r="DRI34" i="114" l="1"/>
  <c r="DRJ34" i="114"/>
  <c r="DRL34" i="114" l="1"/>
  <c r="DRK34" i="114"/>
  <c r="DRN34" i="114" s="1"/>
  <c r="DRM34" i="114" l="1"/>
  <c r="DRO34" i="114" s="1"/>
  <c r="DRQ34" i="114" l="1"/>
  <c r="DRP34" i="114"/>
  <c r="DRR34" i="114" s="1"/>
  <c r="DRS34" i="114" l="1"/>
  <c r="DRU34" i="114" s="1"/>
  <c r="DRT34" i="114"/>
  <c r="DRV34" i="114" l="1"/>
  <c r="DRX34" i="114" s="1"/>
  <c r="DRW34" i="114"/>
  <c r="DRZ34" i="114" l="1"/>
  <c r="DRY34" i="114"/>
  <c r="DSB34" i="114" s="1"/>
  <c r="DSA34" i="114" l="1"/>
  <c r="DSD34" i="114" l="1"/>
  <c r="DSC34" i="114"/>
  <c r="DSF34" i="114" l="1"/>
  <c r="DSE34" i="114"/>
  <c r="DSH34" i="114" s="1"/>
  <c r="DSG34" i="114" l="1"/>
  <c r="DSJ34" i="114" s="1"/>
  <c r="DSI34" i="114" l="1"/>
  <c r="DSK34" i="114" s="1"/>
  <c r="DSM34" i="114" s="1"/>
  <c r="DSL34" i="114"/>
  <c r="DSN34" i="114" s="1"/>
  <c r="DSO34" i="114" l="1"/>
  <c r="DSP34" i="114"/>
  <c r="DSR34" i="114" l="1"/>
  <c r="DSQ34" i="114"/>
  <c r="DST34" i="114" s="1"/>
  <c r="DSS34" i="114" l="1"/>
  <c r="DSV34" i="114" l="1"/>
  <c r="DSU34" i="114"/>
  <c r="DSX34" i="114" l="1"/>
  <c r="DSW34" i="114"/>
  <c r="DSZ34" i="114" s="1"/>
  <c r="DSY34" i="114" l="1"/>
  <c r="DTB34" i="114" s="1"/>
  <c r="DTA34" i="114" l="1"/>
  <c r="DTD34" i="114" s="1"/>
  <c r="DTC34" i="114"/>
  <c r="DTE34" i="114" l="1"/>
  <c r="DTF34" i="114"/>
  <c r="DTH34" i="114" l="1"/>
  <c r="DTG34" i="114"/>
  <c r="DTJ34" i="114" l="1"/>
  <c r="DTI34" i="114"/>
  <c r="DTL34" i="114" s="1"/>
  <c r="DTK34" i="114" l="1"/>
  <c r="DTN34" i="114" s="1"/>
  <c r="DTM34" i="114" l="1"/>
  <c r="DTP34" i="114" l="1"/>
  <c r="DTO34" i="114"/>
  <c r="DTR34" i="114" l="1"/>
  <c r="DTQ34" i="114"/>
  <c r="DTT34" i="114" s="1"/>
  <c r="DTS34" i="114" l="1"/>
  <c r="DTV34" i="114" s="1"/>
  <c r="DTU34" i="114"/>
  <c r="DTX34" i="114" s="1"/>
  <c r="DTW34" i="114" l="1"/>
  <c r="DTZ34" i="114" l="1"/>
  <c r="DTY34" i="114"/>
  <c r="DUB34" i="114" l="1"/>
  <c r="DUA34" i="114"/>
  <c r="DUD34" i="114" s="1"/>
  <c r="DUC34" i="114" l="1"/>
  <c r="DUF34" i="114" s="1"/>
  <c r="DUE34" i="114" l="1"/>
  <c r="DUH34" i="114" s="1"/>
  <c r="DUG34" i="114"/>
  <c r="DUJ34" i="114" l="1"/>
  <c r="DUI34" i="114"/>
  <c r="DUL34" i="114" l="1"/>
  <c r="DUK34" i="114"/>
  <c r="DUN34" i="114" s="1"/>
  <c r="DUM34" i="114" l="1"/>
  <c r="DUP34" i="114" s="1"/>
  <c r="DUO34" i="114" l="1"/>
  <c r="DUR34" i="114" s="1"/>
  <c r="DUQ34" i="114" l="1"/>
  <c r="DUT34" i="114" s="1"/>
  <c r="DUS34" i="114" l="1"/>
  <c r="DUV34" i="114"/>
  <c r="DUU34" i="114"/>
  <c r="DUX34" i="114" l="1"/>
  <c r="DUW34" i="114"/>
  <c r="DUZ34" i="114" s="1"/>
  <c r="DUY34" i="114" l="1"/>
  <c r="DVB34" i="114" l="1"/>
  <c r="DVA34" i="114"/>
  <c r="DVD34" i="114" l="1"/>
  <c r="DVC34" i="114"/>
  <c r="DVF34" i="114" s="1"/>
  <c r="DVE34" i="114" l="1"/>
  <c r="DVH34" i="114" s="1"/>
  <c r="DVG34" i="114" l="1"/>
  <c r="DVJ34" i="114" s="1"/>
  <c r="DVI34" i="114" l="1"/>
  <c r="DVL34" i="114"/>
  <c r="DVK34" i="114"/>
  <c r="DVN34" i="114" l="1"/>
  <c r="DVM34" i="114"/>
  <c r="DVP34" i="114" s="1"/>
  <c r="DVO34" i="114" l="1"/>
  <c r="DVR34" i="114" s="1"/>
  <c r="DVQ34" i="114" l="1"/>
  <c r="DVT34" i="114" s="1"/>
  <c r="DVS34" i="114"/>
  <c r="DVU34" i="114" l="1"/>
  <c r="DVV34" i="114"/>
  <c r="DVW34" i="114" l="1"/>
  <c r="DVX34" i="114"/>
  <c r="DVZ34" i="114" l="1"/>
  <c r="DVY34" i="114"/>
  <c r="DWB34" i="114" s="1"/>
  <c r="DWA34" i="114" l="1"/>
  <c r="DWD34" i="114" s="1"/>
  <c r="DWC34" i="114" l="1"/>
  <c r="DWF34" i="114" l="1"/>
  <c r="DWE34" i="114"/>
  <c r="DWH34" i="114" l="1"/>
  <c r="DWG34" i="114"/>
  <c r="DWJ34" i="114" s="1"/>
  <c r="DWI34" i="114" l="1"/>
  <c r="DWL34" i="114" s="1"/>
  <c r="DWK34" i="114" l="1"/>
  <c r="DWN34" i="114" l="1"/>
  <c r="DWM34" i="114"/>
  <c r="DWP34" i="114" l="1"/>
  <c r="DWO34" i="114"/>
  <c r="DWR34" i="114" s="1"/>
  <c r="DWQ34" i="114" l="1"/>
  <c r="DWT34" i="114" s="1"/>
  <c r="DWS34" i="114" l="1"/>
  <c r="DWV34" i="114" l="1"/>
  <c r="DWU34" i="114"/>
  <c r="DWX34" i="114" l="1"/>
  <c r="DWW34" i="114"/>
  <c r="DWZ34" i="114" l="1"/>
  <c r="DWY34" i="114"/>
  <c r="DXA34" i="114" l="1"/>
  <c r="DXB34" i="114"/>
  <c r="DXD34" i="114" l="1"/>
  <c r="DXC34" i="114"/>
  <c r="DXF34" i="114" s="1"/>
  <c r="DXE34" i="114" l="1"/>
  <c r="DXH34" i="114" l="1"/>
  <c r="DXG34" i="114"/>
  <c r="DXJ34" i="114" l="1"/>
  <c r="DXI34" i="114"/>
  <c r="DXL34" i="114" l="1"/>
  <c r="DXK34" i="114"/>
  <c r="DXN34" i="114" s="1"/>
  <c r="DXM34" i="114" l="1"/>
  <c r="DXP34" i="114" s="1"/>
  <c r="DXO34" i="114" l="1"/>
  <c r="DXR34" i="114" l="1"/>
  <c r="DXQ34" i="114"/>
  <c r="DXT34" i="114" l="1"/>
  <c r="DXS34" i="114"/>
  <c r="DXV34" i="114" s="1"/>
  <c r="DXU34" i="114" l="1"/>
  <c r="DXX34" i="114" s="1"/>
  <c r="DXW34" i="114" l="1"/>
  <c r="DXZ34" i="114" s="1"/>
  <c r="DXY34" i="114" l="1"/>
  <c r="DYB34" i="114" s="1"/>
  <c r="DYA34" i="114" l="1"/>
  <c r="DYD34" i="114" s="1"/>
  <c r="DYC34" i="114" l="1"/>
  <c r="DYF34" i="114" s="1"/>
  <c r="DYE34" i="114" l="1"/>
  <c r="DYH34" i="114" s="1"/>
  <c r="DYG34" i="114"/>
  <c r="DYJ34" i="114" s="1"/>
  <c r="DYI34" i="114" l="1"/>
  <c r="DYK34" i="114" s="1"/>
  <c r="DYM34" i="114"/>
  <c r="DYL34" i="114" l="1"/>
  <c r="DYO34" i="114"/>
  <c r="DYN34" i="114"/>
  <c r="DYQ34" i="114" l="1"/>
  <c r="DYP34" i="114"/>
  <c r="DYS34" i="114" l="1"/>
  <c r="DYR34" i="114"/>
  <c r="DYU34" i="114" l="1"/>
  <c r="DYT34" i="114"/>
  <c r="DYW34" i="114" s="1"/>
  <c r="DYV34" i="114" l="1"/>
  <c r="DYY34" i="114" s="1"/>
  <c r="DYX34" i="114" l="1"/>
  <c r="DZA34" i="114" s="1"/>
  <c r="DYZ34" i="114" l="1"/>
  <c r="DZB34" i="114" s="1"/>
  <c r="DZC34" i="114" l="1"/>
  <c r="DZD34" i="114"/>
  <c r="DZE34" i="114"/>
  <c r="DZG34" i="114" l="1"/>
  <c r="DZF34" i="114"/>
  <c r="DZI34" i="114" s="1"/>
  <c r="DZH34" i="114" l="1"/>
  <c r="DZK34" i="114" s="1"/>
  <c r="DZJ34" i="114" l="1"/>
  <c r="DZM34" i="114" l="1"/>
  <c r="DZL34" i="114"/>
  <c r="DZO34" i="114" l="1"/>
  <c r="DZN34" i="114"/>
  <c r="DZQ34" i="114" s="1"/>
  <c r="DZP34" i="114" l="1"/>
  <c r="DZS34" i="114" s="1"/>
  <c r="DZR34" i="114" l="1"/>
  <c r="DZU34" i="114" s="1"/>
  <c r="DZT34" i="114" l="1"/>
  <c r="DZW34" i="114" s="1"/>
  <c r="DZV34" i="114" l="1"/>
  <c r="DZY34" i="114"/>
  <c r="DZX34" i="114"/>
  <c r="EAA34" i="114" l="1"/>
  <c r="DZZ34" i="114"/>
  <c r="EAC34" i="114" s="1"/>
  <c r="EAB34" i="114" l="1"/>
  <c r="EAE34" i="114" s="1"/>
  <c r="EAD34" i="114" l="1"/>
  <c r="EAG34" i="114" s="1"/>
  <c r="EAF34" i="114"/>
  <c r="EAI34" i="114" l="1"/>
  <c r="EAH34" i="114"/>
  <c r="EAK34" i="114" s="1"/>
  <c r="EAJ34" i="114" l="1"/>
  <c r="EAM34" i="114" s="1"/>
  <c r="EAL34" i="114" l="1"/>
  <c r="EAO34" i="114" s="1"/>
  <c r="EAN34" i="114" l="1"/>
  <c r="EAQ34" i="114" s="1"/>
  <c r="EAP34" i="114" l="1"/>
  <c r="EAS34" i="114" s="1"/>
  <c r="EAR34" i="114"/>
  <c r="EAU34" i="114" l="1"/>
  <c r="EAT34" i="114"/>
  <c r="EAW34" i="114" s="1"/>
  <c r="EAV34" i="114" l="1"/>
  <c r="EAY34" i="114" s="1"/>
  <c r="EAX34" i="114"/>
  <c r="EBA34" i="114" l="1"/>
  <c r="EAZ34" i="114"/>
  <c r="EBC34" i="114" l="1"/>
  <c r="EBB34" i="114"/>
  <c r="EBE34" i="114" l="1"/>
  <c r="EBD34" i="114"/>
  <c r="EBG34" i="114" s="1"/>
  <c r="EBF34" i="114" l="1"/>
  <c r="EBI34" i="114" s="1"/>
  <c r="EBH34" i="114" l="1"/>
  <c r="EBK34" i="114" s="1"/>
  <c r="EBJ34" i="114"/>
  <c r="EBM34" i="114" l="1"/>
  <c r="EBL34" i="114"/>
  <c r="EBO34" i="114" l="1"/>
  <c r="EBN34" i="114"/>
  <c r="EBP34" i="114" s="1"/>
  <c r="EBQ34" i="114" l="1"/>
  <c r="EBR34" i="114"/>
  <c r="EBT34" i="114" l="1"/>
  <c r="EBS34" i="114"/>
  <c r="EBV34" i="114" s="1"/>
  <c r="EBU34" i="114" l="1"/>
  <c r="EBX34" i="114" s="1"/>
  <c r="EBW34" i="114" l="1"/>
  <c r="EBZ34" i="114" s="1"/>
  <c r="EBY34" i="114" l="1"/>
  <c r="ECB34" i="114" s="1"/>
  <c r="ECA34" i="114" l="1"/>
  <c r="ECD34" i="114" s="1"/>
  <c r="ECC34" i="114" l="1"/>
  <c r="ECF34" i="114" s="1"/>
  <c r="ECE34" i="114" l="1"/>
  <c r="ECG34" i="114" s="1"/>
  <c r="ECI34" i="114" s="1"/>
  <c r="ECH34" i="114"/>
  <c r="ECK34" i="114" l="1"/>
  <c r="ECJ34" i="114"/>
  <c r="ECM34" i="114" s="1"/>
  <c r="ECL34" i="114" l="1"/>
  <c r="ECO34" i="114" l="1"/>
  <c r="ECN34" i="114"/>
  <c r="ECQ34" i="114" l="1"/>
  <c r="ECP34" i="114"/>
  <c r="ECS34" i="114" l="1"/>
  <c r="ECR34" i="114"/>
  <c r="ECU34" i="114" l="1"/>
  <c r="ECT34" i="114"/>
  <c r="ECW34" i="114" l="1"/>
  <c r="ECV34" i="114"/>
  <c r="ECX34" i="114" s="1"/>
  <c r="ECY34" i="114" l="1"/>
  <c r="EDA34" i="114"/>
  <c r="ECZ34" i="114"/>
  <c r="EDC34" i="114" l="1"/>
  <c r="EDB34" i="114"/>
  <c r="EDE34" i="114" s="1"/>
  <c r="EDD34" i="114" l="1"/>
  <c r="EDG34" i="114" s="1"/>
  <c r="EDF34" i="114" l="1"/>
  <c r="EDI34" i="114"/>
  <c r="EDH34" i="114"/>
  <c r="EDJ34" i="114" l="1"/>
  <c r="EDK34" i="114"/>
  <c r="EDM34" i="114" l="1"/>
  <c r="EDL34" i="114"/>
  <c r="EDO34" i="114" l="1"/>
  <c r="EDN34" i="114"/>
  <c r="EDP34" i="114" l="1"/>
  <c r="EDR34" i="114" s="1"/>
  <c r="EDQ34" i="114"/>
  <c r="EDT34" i="114" l="1"/>
  <c r="EDS34" i="114"/>
  <c r="EDV34" i="114" s="1"/>
  <c r="EDU34" i="114" l="1"/>
  <c r="EDX34" i="114" s="1"/>
  <c r="EDW34" i="114" l="1"/>
  <c r="EDY34" i="114" l="1"/>
  <c r="EDZ34" i="114"/>
  <c r="EEA34" i="114" l="1"/>
  <c r="EEB34" i="114"/>
  <c r="EED34" i="114" l="1"/>
  <c r="EEC34" i="114"/>
  <c r="EEF34" i="114" s="1"/>
  <c r="EEE34" i="114" l="1"/>
  <c r="EEH34" i="114" s="1"/>
  <c r="EEG34" i="114" l="1"/>
  <c r="EEJ34" i="114" s="1"/>
  <c r="EEI34" i="114" l="1"/>
  <c r="EEL34" i="114" s="1"/>
  <c r="EEK34" i="114"/>
  <c r="EEM34" i="114" l="1"/>
  <c r="EEN34" i="114"/>
  <c r="EEO34" i="114" l="1"/>
  <c r="EEP34" i="114"/>
  <c r="EER34" i="114" l="1"/>
  <c r="EEQ34" i="114"/>
  <c r="EET34" i="114" s="1"/>
  <c r="EES34" i="114" l="1"/>
  <c r="EEV34" i="114" s="1"/>
  <c r="EEU34" i="114" l="1"/>
  <c r="EEX34" i="114" l="1"/>
  <c r="EEW34" i="114"/>
  <c r="EEZ34" i="114" l="1"/>
  <c r="EEY34" i="114"/>
  <c r="EFB34" i="114" s="1"/>
  <c r="EFA34" i="114" l="1"/>
  <c r="EFD34" i="114" s="1"/>
  <c r="EFC34" i="114" l="1"/>
  <c r="EFF34" i="114" s="1"/>
  <c r="EFE34" i="114" l="1"/>
  <c r="EFH34" i="114" s="1"/>
  <c r="EFG34" i="114" l="1"/>
  <c r="EFI34" i="114" s="1"/>
  <c r="EFJ34" i="114"/>
  <c r="EFK34" i="114" l="1"/>
  <c r="EFL34" i="114"/>
  <c r="EFN34" i="114" l="1"/>
  <c r="EFM34" i="114"/>
  <c r="EFP34" i="114" s="1"/>
  <c r="EFO34" i="114" l="1"/>
  <c r="EFR34" i="114" s="1"/>
  <c r="EFQ34" i="114" l="1"/>
  <c r="EFT34" i="114" l="1"/>
  <c r="EFS34" i="114"/>
  <c r="EFV34" i="114" l="1"/>
  <c r="EFU34" i="114"/>
  <c r="EFX34" i="114" s="1"/>
  <c r="EFW34" i="114" l="1"/>
  <c r="EFZ34" i="114" s="1"/>
  <c r="EFY34" i="114" l="1"/>
  <c r="EGB34" i="114" l="1"/>
  <c r="EGA34" i="114"/>
  <c r="EGD34" i="114" l="1"/>
  <c r="EGC34" i="114"/>
  <c r="EGF34" i="114" s="1"/>
  <c r="EGE34" i="114" l="1"/>
  <c r="EGH34" i="114" s="1"/>
  <c r="EGG34" i="114" l="1"/>
  <c r="EGJ34" i="114" s="1"/>
  <c r="EGI34" i="114" l="1"/>
  <c r="EGL34" i="114" s="1"/>
  <c r="EGK34" i="114" l="1"/>
  <c r="EGM34" i="114"/>
  <c r="EGO34" i="114" s="1"/>
  <c r="EGN34" i="114"/>
  <c r="EGQ34" i="114" l="1"/>
  <c r="EGP34" i="114"/>
  <c r="EGS34" i="114" s="1"/>
  <c r="EGR34" i="114" l="1"/>
  <c r="EGU34" i="114" s="1"/>
  <c r="EGT34" i="114" l="1"/>
  <c r="EGW34" i="114" l="1"/>
  <c r="EGV34" i="114"/>
  <c r="EGY34" i="114" l="1"/>
  <c r="EGX34" i="114"/>
  <c r="EHA34" i="114" s="1"/>
  <c r="EGZ34" i="114" l="1"/>
  <c r="EHC34" i="114" s="1"/>
  <c r="EHB34" i="114" l="1"/>
  <c r="EHE34" i="114" s="1"/>
  <c r="EHD34" i="114" l="1"/>
  <c r="EHG34" i="114" s="1"/>
  <c r="EHF34" i="114"/>
  <c r="EHI34" i="114" l="1"/>
  <c r="EHH34" i="114"/>
  <c r="EHK34" i="114" s="1"/>
  <c r="EHJ34" i="114" l="1"/>
  <c r="EHM34" i="114" s="1"/>
  <c r="EHL34" i="114" l="1"/>
  <c r="EHO34" i="114" l="1"/>
  <c r="EHN34" i="114"/>
  <c r="EHQ34" i="114" l="1"/>
  <c r="EHP34" i="114"/>
  <c r="EHS34" i="114" s="1"/>
  <c r="EHR34" i="114" l="1"/>
  <c r="EHU34" i="114" s="1"/>
  <c r="EHT34" i="114" l="1"/>
  <c r="EHW34" i="114" l="1"/>
  <c r="EHV34" i="114"/>
  <c r="EHY34" i="114" l="1"/>
  <c r="EHX34" i="114"/>
  <c r="EIA34" i="114" l="1"/>
  <c r="EHZ34" i="114"/>
  <c r="EIC34" i="114" s="1"/>
  <c r="EIB34" i="114" l="1"/>
  <c r="EIE34" i="114" l="1"/>
  <c r="EID34" i="114"/>
  <c r="EIG34" i="114" l="1"/>
  <c r="EIF34" i="114"/>
  <c r="EII34" i="114" s="1"/>
  <c r="EIH34" i="114" l="1"/>
  <c r="EIK34" i="114" s="1"/>
  <c r="EIJ34" i="114" l="1"/>
  <c r="EIM34" i="114" s="1"/>
  <c r="EIL34" i="114" l="1"/>
  <c r="EIO34" i="114" s="1"/>
  <c r="EIN34" i="114"/>
  <c r="EIQ34" i="114" l="1"/>
  <c r="EIP34" i="114"/>
  <c r="EIS34" i="114" l="1"/>
  <c r="EIR34" i="114"/>
  <c r="EIU34" i="114" l="1"/>
  <c r="EIT34" i="114"/>
  <c r="EIV34" i="114" s="1"/>
  <c r="EIW34" i="114" l="1"/>
  <c r="EIY34" i="114" s="1"/>
  <c r="EIX34" i="114"/>
  <c r="EJA34" i="114" l="1"/>
  <c r="EIZ34" i="114"/>
  <c r="EJC34" i="114" l="1"/>
  <c r="EJB34" i="114"/>
  <c r="EJE34" i="114" l="1"/>
  <c r="EJD34" i="114"/>
  <c r="EJG34" i="114" l="1"/>
  <c r="EJF34" i="114"/>
  <c r="EJI34" i="114" l="1"/>
  <c r="EJH34" i="114"/>
  <c r="EJK34" i="114" l="1"/>
  <c r="EJJ34" i="114"/>
  <c r="EJM34" i="114" l="1"/>
  <c r="EJL34" i="114"/>
  <c r="EJO34" i="114" s="1"/>
  <c r="EJN34" i="114" l="1"/>
  <c r="EJQ34" i="114" s="1"/>
  <c r="EJP34" i="114" l="1"/>
  <c r="EJS34" i="114" s="1"/>
  <c r="EJR34" i="114" l="1"/>
  <c r="EJU34" i="114" s="1"/>
  <c r="EJT34" i="114" l="1"/>
  <c r="EJW34" i="114" s="1"/>
  <c r="EJV34" i="114" l="1"/>
  <c r="EJY34" i="114" s="1"/>
  <c r="EJX34" i="114" l="1"/>
  <c r="EKA34" i="114" s="1"/>
  <c r="EJZ34" i="114"/>
  <c r="EKC34" i="114" l="1"/>
  <c r="EKB34" i="114"/>
  <c r="EKE34" i="114" l="1"/>
  <c r="EKD34" i="114"/>
  <c r="EKG34" i="114" s="1"/>
  <c r="EKF34" i="114" l="1"/>
  <c r="EKI34" i="114" s="1"/>
  <c r="EKH34" i="114" l="1"/>
  <c r="EKK34" i="114" s="1"/>
  <c r="EKJ34" i="114" l="1"/>
  <c r="EKM34" i="114" s="1"/>
  <c r="EKL34" i="114" l="1"/>
  <c r="EKO34" i="114" s="1"/>
  <c r="EKN34" i="114" l="1"/>
  <c r="EKQ34" i="114" s="1"/>
  <c r="EKP34" i="114" l="1"/>
  <c r="EKS34" i="114" s="1"/>
  <c r="EKR34" i="114"/>
  <c r="EKT34" i="114" s="1"/>
  <c r="EKU34" i="114" l="1"/>
  <c r="EKV34" i="114"/>
  <c r="EKW34" i="114"/>
  <c r="EKY34" i="114" l="1"/>
  <c r="EKX34" i="114"/>
  <c r="ELA34" i="114" l="1"/>
  <c r="EKZ34" i="114"/>
  <c r="ELC34" i="114" l="1"/>
  <c r="ELB34" i="114"/>
  <c r="ELE34" i="114" l="1"/>
  <c r="ELD34" i="114"/>
  <c r="ELF34" i="114" l="1"/>
  <c r="ELG34" i="114"/>
  <c r="ELH34" i="114" l="1"/>
  <c r="ELI34" i="114"/>
  <c r="ELK34" i="114" l="1"/>
  <c r="ELJ34" i="114"/>
  <c r="ELM34" i="114" l="1"/>
  <c r="ELL34" i="114"/>
  <c r="ELO34" i="114" l="1"/>
  <c r="ELN34" i="114"/>
  <c r="ELQ34" i="114" l="1"/>
  <c r="ELP34" i="114"/>
  <c r="ELS34" i="114" s="1"/>
  <c r="ELR34" i="114" l="1"/>
  <c r="ELU34" i="114" s="1"/>
  <c r="ELT34" i="114" l="1"/>
  <c r="ELW34" i="114" s="1"/>
  <c r="ELV34" i="114"/>
  <c r="ELY34" i="114" l="1"/>
  <c r="ELX34" i="114"/>
  <c r="ELZ34" i="114" l="1"/>
  <c r="EMA34" i="114"/>
  <c r="EMC34" i="114" l="1"/>
  <c r="EMB34" i="114"/>
  <c r="EME34" i="114" l="1"/>
  <c r="EMD34" i="114"/>
  <c r="EMG34" i="114" l="1"/>
  <c r="EMF34" i="114"/>
  <c r="EMI34" i="114" s="1"/>
  <c r="EMH34" i="114" l="1"/>
  <c r="EMK34" i="114" l="1"/>
  <c r="EMJ34" i="114"/>
  <c r="EMM34" i="114" l="1"/>
  <c r="EML34" i="114"/>
  <c r="EMO34" i="114" l="1"/>
  <c r="EMN34" i="114"/>
  <c r="EMQ34" i="114" l="1"/>
  <c r="EMP34" i="114"/>
  <c r="EMS34" i="114" l="1"/>
  <c r="EMR34" i="114"/>
  <c r="EMU34" i="114" s="1"/>
  <c r="EMT34" i="114" l="1"/>
  <c r="EMW34" i="114" s="1"/>
  <c r="EMV34" i="114" l="1"/>
  <c r="EMY34" i="114" l="1"/>
  <c r="EMX34" i="114"/>
  <c r="ENA34" i="114" l="1"/>
  <c r="EMZ34" i="114"/>
  <c r="ENC34" i="114" s="1"/>
  <c r="ENB34" i="114" l="1"/>
  <c r="ENE34" i="114" s="1"/>
  <c r="END34" i="114" l="1"/>
  <c r="ENG34" i="114" l="1"/>
  <c r="ENF34" i="114"/>
  <c r="ENI34" i="114" l="1"/>
  <c r="ENH34" i="114"/>
  <c r="ENK34" i="114" s="1"/>
  <c r="ENJ34" i="114" l="1"/>
  <c r="ENM34" i="114" s="1"/>
  <c r="ENL34" i="114" l="1"/>
  <c r="ENO34" i="114" l="1"/>
  <c r="ENN34" i="114"/>
  <c r="ENQ34" i="114" l="1"/>
  <c r="ENP34" i="114"/>
  <c r="ENS34" i="114" s="1"/>
  <c r="ENR34" i="114" l="1"/>
  <c r="ENU34" i="114" s="1"/>
  <c r="ENT34" i="114" l="1"/>
  <c r="ENW34" i="114" l="1"/>
  <c r="ENV34" i="114"/>
  <c r="ENY34" i="114" l="1"/>
  <c r="ENX34" i="114"/>
  <c r="EOA34" i="114" s="1"/>
  <c r="ENZ34" i="114" l="1"/>
  <c r="EOC34" i="114" s="1"/>
  <c r="EOB34" i="114" l="1"/>
  <c r="EOE34" i="114" s="1"/>
  <c r="EOD34" i="114" l="1"/>
  <c r="EOG34" i="114" s="1"/>
  <c r="EOF34" i="114" l="1"/>
  <c r="EOI34" i="114" s="1"/>
  <c r="EOH34" i="114" l="1"/>
  <c r="EOK34" i="114" s="1"/>
  <c r="EOJ34" i="114"/>
  <c r="EOM34" i="114" s="1"/>
  <c r="EOL34" i="114" l="1"/>
  <c r="EOO34" i="114" s="1"/>
  <c r="EON34" i="114" l="1"/>
  <c r="EOQ34" i="114"/>
  <c r="EOP34" i="114"/>
  <c r="EOS34" i="114" l="1"/>
  <c r="EOR34" i="114"/>
  <c r="EOU34" i="114" s="1"/>
  <c r="EOT34" i="114" l="1"/>
  <c r="EOW34" i="114" s="1"/>
  <c r="EOV34" i="114" l="1"/>
  <c r="EOY34" i="114" s="1"/>
  <c r="EOX34" i="114" l="1"/>
  <c r="EPA34" i="114" s="1"/>
  <c r="EOZ34" i="114"/>
  <c r="EPC34" i="114" l="1"/>
  <c r="EPB34" i="114"/>
  <c r="EPE34" i="114" l="1"/>
  <c r="EPD34" i="114"/>
  <c r="EPG34" i="114" s="1"/>
  <c r="EPF34" i="114" l="1"/>
  <c r="EPI34" i="114" s="1"/>
  <c r="EPH34" i="114"/>
  <c r="EPK34" i="114" l="1"/>
  <c r="EPJ34" i="114"/>
  <c r="EPM34" i="114" l="1"/>
  <c r="EPL34" i="114"/>
  <c r="EPO34" i="114" s="1"/>
  <c r="EPN34" i="114" l="1"/>
  <c r="EPQ34" i="114" s="1"/>
  <c r="EPP34" i="114" l="1"/>
  <c r="EPS34" i="114" s="1"/>
  <c r="EPR34" i="114" l="1"/>
  <c r="EPU34" i="114" s="1"/>
  <c r="EPT34" i="114" l="1"/>
  <c r="EPW34" i="114" s="1"/>
  <c r="EPV34" i="114" l="1"/>
  <c r="EPY34" i="114"/>
  <c r="EPX34" i="114"/>
  <c r="EQA34" i="114" l="1"/>
  <c r="EPZ34" i="114"/>
  <c r="EQC34" i="114" s="1"/>
  <c r="EQB34" i="114" l="1"/>
  <c r="EQE34" i="114" s="1"/>
  <c r="EQD34" i="114" l="1"/>
  <c r="EQG34" i="114"/>
  <c r="EQF34" i="114"/>
  <c r="EQI34" i="114" l="1"/>
  <c r="EQH34" i="114"/>
  <c r="EQK34" i="114" s="1"/>
  <c r="EQJ34" i="114" l="1"/>
  <c r="EQM34" i="114" s="1"/>
  <c r="EQL34" i="114" l="1"/>
  <c r="EQO34" i="114" s="1"/>
  <c r="EQN34" i="114"/>
  <c r="EQQ34" i="114" l="1"/>
  <c r="EQP34" i="114"/>
  <c r="EQS34" i="114" l="1"/>
  <c r="EQR34" i="114"/>
  <c r="EQU34" i="114" s="1"/>
  <c r="EQT34" i="114" l="1"/>
  <c r="EQW34" i="114" s="1"/>
  <c r="EQV34" i="114" l="1"/>
  <c r="EQY34" i="114" s="1"/>
  <c r="EQX34" i="114" l="1"/>
  <c r="ERA34" i="114" s="1"/>
  <c r="EQZ34" i="114" l="1"/>
  <c r="ERC34" i="114" s="1"/>
  <c r="ERB34" i="114"/>
  <c r="ERE34" i="114" l="1"/>
  <c r="ERD34" i="114"/>
  <c r="ERG34" i="114" s="1"/>
  <c r="ERF34" i="114" l="1"/>
  <c r="ERI34" i="114" s="1"/>
  <c r="ERH34" i="114" l="1"/>
  <c r="ERK34" i="114"/>
  <c r="ERJ34" i="114"/>
  <c r="ERM34" i="114" l="1"/>
  <c r="ERL34" i="114"/>
  <c r="ERO34" i="114" s="1"/>
  <c r="ERN34" i="114" l="1"/>
  <c r="ERQ34" i="114" s="1"/>
  <c r="ERP34" i="114" l="1"/>
  <c r="ERS34" i="114"/>
  <c r="ERR34" i="114"/>
  <c r="ERU34" i="114" l="1"/>
  <c r="ERT34" i="114"/>
  <c r="ERW34" i="114" l="1"/>
  <c r="ERV34" i="114"/>
  <c r="ERY34" i="114" l="1"/>
  <c r="ERX34" i="114"/>
  <c r="ESA34" i="114" s="1"/>
  <c r="ERZ34" i="114" l="1"/>
  <c r="ESC34" i="114" s="1"/>
  <c r="ESB34" i="114" l="1"/>
  <c r="ESD34" i="114" s="1"/>
  <c r="ESF34" i="114" s="1"/>
  <c r="ESE34" i="114" l="1"/>
  <c r="ESH34" i="114" s="1"/>
  <c r="ESG34" i="114"/>
  <c r="ESJ34" i="114" l="1"/>
  <c r="ESI34" i="114"/>
  <c r="ESL34" i="114" l="1"/>
  <c r="ESK34" i="114"/>
  <c r="ESN34" i="114" l="1"/>
  <c r="ESM34" i="114"/>
  <c r="ESP34" i="114" s="1"/>
  <c r="ESO34" i="114" l="1"/>
  <c r="ESR34" i="114" s="1"/>
  <c r="ESQ34" i="114" l="1"/>
  <c r="EST34" i="114" s="1"/>
  <c r="ESS34" i="114" l="1"/>
  <c r="ESV34" i="114" s="1"/>
  <c r="ESU34" i="114"/>
  <c r="ESX34" i="114" l="1"/>
  <c r="ESW34" i="114"/>
  <c r="ESY34" i="114" s="1"/>
  <c r="ESZ34" i="114" l="1"/>
  <c r="ETA34" i="114"/>
  <c r="ETC34" i="114" l="1"/>
  <c r="ETB34" i="114"/>
  <c r="ETE34" i="114" s="1"/>
  <c r="ETD34" i="114" l="1"/>
  <c r="ETG34" i="114" s="1"/>
  <c r="ETF34" i="114" l="1"/>
  <c r="ETI34" i="114" l="1"/>
  <c r="ETH34" i="114"/>
  <c r="ETK34" i="114" l="1"/>
  <c r="ETJ34" i="114"/>
  <c r="ETM34" i="114" s="1"/>
  <c r="ETL34" i="114" l="1"/>
  <c r="ETO34" i="114" s="1"/>
  <c r="ETN34" i="114" l="1"/>
  <c r="ETQ34" i="114" s="1"/>
  <c r="ETP34" i="114" l="1"/>
  <c r="ETS34" i="114" s="1"/>
  <c r="ETR34" i="114" l="1"/>
  <c r="ETU34" i="114"/>
  <c r="ETT34" i="114"/>
  <c r="ETV34" i="114" s="1"/>
  <c r="ETW34" i="114" l="1"/>
  <c r="ETX34" i="114"/>
  <c r="ETZ34" i="114" l="1"/>
  <c r="ETY34" i="114"/>
  <c r="EUB34" i="114" s="1"/>
  <c r="EUA34" i="114" l="1"/>
  <c r="EUD34" i="114" l="1"/>
  <c r="EUC34" i="114"/>
  <c r="EUF34" i="114" l="1"/>
  <c r="EUE34" i="114"/>
  <c r="EUH34" i="114" l="1"/>
  <c r="EUG34" i="114"/>
  <c r="EUJ34" i="114" s="1"/>
  <c r="EUI34" i="114" l="1"/>
  <c r="EUL34" i="114" l="1"/>
  <c r="EUK34" i="114"/>
  <c r="EUN34" i="114" l="1"/>
  <c r="EUM34" i="114"/>
  <c r="EUP34" i="114" s="1"/>
  <c r="EUO34" i="114" l="1"/>
  <c r="EUR34" i="114" s="1"/>
  <c r="EUQ34" i="114" l="1"/>
  <c r="EUT34" i="114" l="1"/>
  <c r="EUS34" i="114"/>
  <c r="EUV34" i="114" l="1"/>
  <c r="EUU34" i="114"/>
  <c r="EUX34" i="114" s="1"/>
  <c r="EUW34" i="114" l="1"/>
  <c r="EUZ34" i="114" s="1"/>
  <c r="EUY34" i="114" l="1"/>
  <c r="EVB34" i="114" s="1"/>
  <c r="EVA34" i="114" l="1"/>
  <c r="EVD34" i="114" s="1"/>
  <c r="EVC34" i="114"/>
  <c r="EVF34" i="114" l="1"/>
  <c r="EVE34" i="114"/>
  <c r="EVH34" i="114" s="1"/>
  <c r="EVG34" i="114" l="1"/>
  <c r="EVJ34" i="114" s="1"/>
  <c r="EVI34" i="114" l="1"/>
  <c r="EVL34" i="114" l="1"/>
  <c r="EVK34" i="114"/>
  <c r="EVN34" i="114" l="1"/>
  <c r="EVM34" i="114"/>
  <c r="EVP34" i="114" s="1"/>
  <c r="EVO34" i="114" l="1"/>
  <c r="EVR34" i="114" s="1"/>
  <c r="EVQ34" i="114" l="1"/>
  <c r="EVT34" i="114" l="1"/>
  <c r="EVS34" i="114"/>
  <c r="EVV34" i="114" l="1"/>
  <c r="EVU34" i="114"/>
  <c r="EVX34" i="114" s="1"/>
  <c r="EVW34" i="114" l="1"/>
  <c r="EVZ34" i="114" s="1"/>
  <c r="EVY34" i="114" l="1"/>
  <c r="EWB34" i="114" s="1"/>
  <c r="EWA34" i="114" l="1"/>
  <c r="EWD34" i="114" s="1"/>
  <c r="EWC34" i="114"/>
  <c r="EWF34" i="114" l="1"/>
  <c r="EWE34" i="114"/>
  <c r="EWH34" i="114" s="1"/>
  <c r="EWG34" i="114" l="1"/>
  <c r="EWI34" i="114" s="1"/>
  <c r="EWK34" i="114" s="1"/>
  <c r="EWJ34" i="114" l="1"/>
  <c r="EWM34" i="114"/>
  <c r="EWL34" i="114"/>
  <c r="EWO34" i="114" l="1"/>
  <c r="EWN34" i="114"/>
  <c r="EWQ34" i="114" l="1"/>
  <c r="EWP34" i="114"/>
  <c r="EWS34" i="114" l="1"/>
  <c r="EWR34" i="114"/>
  <c r="EWU34" i="114" s="1"/>
  <c r="EWT34" i="114" l="1"/>
  <c r="EWW34" i="114" s="1"/>
  <c r="EWV34" i="114" l="1"/>
  <c r="EWY34" i="114" s="1"/>
  <c r="EWX34" i="114" l="1"/>
  <c r="EXA34" i="114"/>
  <c r="EWZ34" i="114"/>
  <c r="EXC34" i="114" l="1"/>
  <c r="EXB34" i="114"/>
  <c r="EXE34" i="114" s="1"/>
  <c r="EXD34" i="114" l="1"/>
  <c r="EXG34" i="114" s="1"/>
  <c r="EXF34" i="114" l="1"/>
  <c r="EXI34" i="114" s="1"/>
  <c r="EXH34" i="114"/>
  <c r="EXK34" i="114" l="1"/>
  <c r="EXJ34" i="114"/>
  <c r="EXM34" i="114" s="1"/>
  <c r="EXL34" i="114" l="1"/>
  <c r="EXO34" i="114" s="1"/>
  <c r="EXN34" i="114"/>
  <c r="EXQ34" i="114" l="1"/>
  <c r="EXP34" i="114"/>
  <c r="EXS34" i="114" s="1"/>
  <c r="EXR34" i="114" l="1"/>
  <c r="EXU34" i="114" l="1"/>
  <c r="EXT34" i="114"/>
  <c r="EXW34" i="114" l="1"/>
  <c r="EXV34" i="114"/>
  <c r="EXY34" i="114" s="1"/>
  <c r="EXX34" i="114" l="1"/>
  <c r="EYA34" i="114" s="1"/>
  <c r="EXZ34" i="114" l="1"/>
  <c r="EYC34" i="114" l="1"/>
  <c r="EYB34" i="114"/>
  <c r="EYE34" i="114" l="1"/>
  <c r="EYD34" i="114"/>
  <c r="EYG34" i="114" s="1"/>
  <c r="EYF34" i="114" l="1"/>
  <c r="EYI34" i="114" s="1"/>
  <c r="EYH34" i="114" l="1"/>
  <c r="EYK34" i="114" l="1"/>
  <c r="EYJ34" i="114"/>
  <c r="EYM34" i="114" l="1"/>
  <c r="EYL34" i="114"/>
  <c r="EYO34" i="114" s="1"/>
  <c r="EYN34" i="114" l="1"/>
  <c r="EYQ34" i="114" s="1"/>
  <c r="EYP34" i="114" l="1"/>
  <c r="EYS34" i="114" l="1"/>
  <c r="EYR34" i="114"/>
  <c r="EYU34" i="114" l="1"/>
  <c r="EYT34" i="114"/>
  <c r="EYW34" i="114" s="1"/>
  <c r="EYV34" i="114" l="1"/>
  <c r="EYY34" i="114" s="1"/>
  <c r="EYX34" i="114" l="1"/>
  <c r="EZA34" i="114" l="1"/>
  <c r="EYZ34" i="114"/>
  <c r="EZC34" i="114" l="1"/>
  <c r="EZB34" i="114"/>
  <c r="EZE34" i="114" s="1"/>
  <c r="EZD34" i="114" l="1"/>
  <c r="EZG34" i="114" s="1"/>
  <c r="EZF34" i="114" l="1"/>
  <c r="EZI34" i="114" l="1"/>
  <c r="EZH34" i="114"/>
  <c r="EZK34" i="114" l="1"/>
  <c r="EZJ34" i="114"/>
  <c r="EZM34" i="114" s="1"/>
  <c r="EZL34" i="114" l="1"/>
  <c r="EZO34" i="114" s="1"/>
  <c r="EZN34" i="114" l="1"/>
  <c r="EZQ34" i="114" l="1"/>
  <c r="EZP34" i="114"/>
  <c r="EZS34" i="114" l="1"/>
  <c r="EZR34" i="114"/>
  <c r="EZU34" i="114" s="1"/>
  <c r="EZT34" i="114" l="1"/>
  <c r="EZW34" i="114" s="1"/>
  <c r="EZV34" i="114" l="1"/>
  <c r="EZY34" i="114" l="1"/>
  <c r="EZX34" i="114"/>
  <c r="FAA34" i="114" l="1"/>
  <c r="EZZ34" i="114"/>
  <c r="FAC34" i="114" s="1"/>
  <c r="FAB34" i="114" l="1"/>
  <c r="FAE34" i="114" s="1"/>
  <c r="FAD34" i="114" l="1"/>
  <c r="FAG34" i="114" s="1"/>
  <c r="FAF34" i="114" l="1"/>
  <c r="FAI34" i="114" s="1"/>
  <c r="FAH34" i="114" l="1"/>
  <c r="FAK34" i="114" s="1"/>
  <c r="FAJ34" i="114" l="1"/>
  <c r="FAM34" i="114" s="1"/>
  <c r="FAL34" i="114"/>
  <c r="FAO34" i="114" s="1"/>
  <c r="FAN34" i="114" l="1"/>
  <c r="FAQ34" i="114" s="1"/>
  <c r="FAP34" i="114"/>
  <c r="FAS34" i="114" l="1"/>
  <c r="FAR34" i="114"/>
  <c r="FAU34" i="114" l="1"/>
  <c r="FAT34" i="114"/>
  <c r="FAW34" i="114" s="1"/>
  <c r="FAV34" i="114" l="1"/>
  <c r="FAY34" i="114" s="1"/>
  <c r="FAX34" i="114" l="1"/>
  <c r="FBA34" i="114" l="1"/>
  <c r="FAZ34" i="114"/>
  <c r="FBC34" i="114" l="1"/>
  <c r="FBB34" i="114"/>
  <c r="FBE34" i="114" l="1"/>
  <c r="FBD34" i="114"/>
  <c r="FBG34" i="114" s="1"/>
  <c r="FBF34" i="114" l="1"/>
  <c r="FBI34" i="114" s="1"/>
  <c r="FBH34" i="114" l="1"/>
  <c r="FBK34" i="114" s="1"/>
  <c r="FBJ34" i="114" l="1"/>
  <c r="FBM34" i="114" s="1"/>
  <c r="FBL34" i="114" l="1"/>
  <c r="FBO34" i="114" s="1"/>
  <c r="FBN34" i="114" l="1"/>
  <c r="FBQ34" i="114" l="1"/>
  <c r="FBP34" i="114"/>
  <c r="FBS34" i="114" l="1"/>
  <c r="FBR34" i="114"/>
  <c r="FBT34" i="114" l="1"/>
  <c r="FBU34" i="114"/>
  <c r="FBW34" i="114" l="1"/>
  <c r="FBV34" i="114"/>
  <c r="FBY34" i="114" s="1"/>
  <c r="FBX34" i="114" l="1"/>
  <c r="FCA34" i="114" s="1"/>
  <c r="FBZ34" i="114" l="1"/>
  <c r="FCC34" i="114" l="1"/>
  <c r="FCB34" i="114"/>
  <c r="FCE34" i="114" l="1"/>
  <c r="FCD34" i="114"/>
  <c r="FCG34" i="114" s="1"/>
  <c r="FCF34" i="114" l="1"/>
  <c r="FCI34" i="114" s="1"/>
  <c r="FCH34" i="114"/>
  <c r="FCK34" i="114" l="1"/>
  <c r="FCJ34" i="114"/>
  <c r="FCM34" i="114" l="1"/>
  <c r="FCL34" i="114"/>
  <c r="FCO34" i="114" s="1"/>
  <c r="FCN34" i="114" l="1"/>
  <c r="FCQ34" i="114" s="1"/>
  <c r="FCP34" i="114"/>
  <c r="FCS34" i="114" s="1"/>
  <c r="FCR34" i="114" l="1"/>
  <c r="FCU34" i="114" s="1"/>
  <c r="FCT34" i="114" l="1"/>
  <c r="FCW34" i="114" l="1"/>
  <c r="FCV34" i="114"/>
  <c r="FCY34" i="114" l="1"/>
  <c r="FCX34" i="114"/>
  <c r="FDA34" i="114" s="1"/>
  <c r="FCZ34" i="114" l="1"/>
  <c r="FDC34" i="114" s="1"/>
  <c r="FDB34" i="114" l="1"/>
  <c r="FDE34" i="114" l="1"/>
  <c r="FDD34" i="114"/>
  <c r="FDG34" i="114" l="1"/>
  <c r="FDF34" i="114"/>
  <c r="FDI34" i="114" s="1"/>
  <c r="FDH34" i="114" l="1"/>
  <c r="FDK34" i="114" s="1"/>
  <c r="FDJ34" i="114" l="1"/>
  <c r="FDM34" i="114" s="1"/>
  <c r="FDL34" i="114"/>
  <c r="FDO34" i="114" l="1"/>
  <c r="FDN34" i="114"/>
  <c r="FDQ34" i="114" l="1"/>
  <c r="FDP34" i="114"/>
  <c r="FDS34" i="114" s="1"/>
  <c r="FDR34" i="114" l="1"/>
  <c r="FDU34" i="114" s="1"/>
  <c r="FDT34" i="114" l="1"/>
  <c r="FDW34" i="114" s="1"/>
  <c r="FDV34" i="114"/>
  <c r="FDY34" i="114" s="1"/>
  <c r="FDX34" i="114" l="1"/>
  <c r="FEA34" i="114" l="1"/>
  <c r="FDZ34" i="114"/>
  <c r="FEC34" i="114" l="1"/>
  <c r="FEB34" i="114"/>
  <c r="FEE34" i="114" s="1"/>
  <c r="FED34" i="114" l="1"/>
  <c r="FEG34" i="114" s="1"/>
  <c r="FEF34" i="114" l="1"/>
  <c r="FEI34" i="114" s="1"/>
  <c r="FEH34" i="114" l="1"/>
  <c r="FEK34" i="114" s="1"/>
  <c r="FEJ34" i="114" l="1"/>
  <c r="FEM34" i="114"/>
  <c r="FEL34" i="114"/>
  <c r="FEO34" i="114" l="1"/>
  <c r="FEN34" i="114"/>
  <c r="FEQ34" i="114" s="1"/>
  <c r="FEP34" i="114" l="1"/>
  <c r="FES34" i="114" s="1"/>
  <c r="FER34" i="114" l="1"/>
  <c r="FEU34" i="114" s="1"/>
  <c r="FET34" i="114" l="1"/>
  <c r="FEW34" i="114" s="1"/>
  <c r="FEV34" i="114" l="1"/>
  <c r="FEY34" i="114"/>
  <c r="FEX34" i="114"/>
  <c r="FFA34" i="114" l="1"/>
  <c r="FEZ34" i="114"/>
  <c r="FFC34" i="114" s="1"/>
  <c r="FFB34" i="114" l="1"/>
  <c r="FFE34" i="114" s="1"/>
  <c r="FFD34" i="114" l="1"/>
  <c r="FFG34" i="114" l="1"/>
  <c r="FFF34" i="114"/>
  <c r="FFI34" i="114" l="1"/>
  <c r="FFH34" i="114"/>
  <c r="FFK34" i="114" l="1"/>
  <c r="FFJ34" i="114"/>
  <c r="FFM34" i="114" l="1"/>
  <c r="FFL34" i="114"/>
  <c r="FFO34" i="114" l="1"/>
  <c r="FFN34" i="114"/>
  <c r="FFQ34" i="114" l="1"/>
  <c r="FFP34" i="114"/>
  <c r="FFS34" i="114" s="1"/>
  <c r="FFR34" i="114" l="1"/>
  <c r="FFU34" i="114" s="1"/>
  <c r="FFT34" i="114" l="1"/>
  <c r="FFW34" i="114" s="1"/>
  <c r="FFV34" i="114"/>
  <c r="FFY34" i="114" s="1"/>
  <c r="FFX34" i="114" l="1"/>
  <c r="FGA34" i="114" s="1"/>
  <c r="FFZ34" i="114"/>
  <c r="FGC34" i="114" s="1"/>
  <c r="FGB34" i="114" l="1"/>
  <c r="FGE34" i="114" l="1"/>
  <c r="FGD34" i="114"/>
  <c r="FGG34" i="114" l="1"/>
  <c r="FGF34" i="114"/>
  <c r="FGI34" i="114" l="1"/>
  <c r="FGH34" i="114"/>
  <c r="FGJ34" i="114" s="1"/>
  <c r="FGK34" i="114" l="1"/>
  <c r="FGM34" i="114" s="1"/>
  <c r="FGL34" i="114"/>
  <c r="FGN34" i="114" l="1"/>
  <c r="FGO34" i="114"/>
  <c r="FGP34" i="114"/>
  <c r="FGQ34" i="114" l="1"/>
  <c r="FGS34" i="114" s="1"/>
  <c r="FGR34" i="114"/>
  <c r="FGU34" i="114" l="1"/>
  <c r="FGT34" i="114"/>
  <c r="FGW34" i="114" l="1"/>
  <c r="FGV34" i="114"/>
  <c r="FGY34" i="114" l="1"/>
  <c r="FGX34" i="114"/>
  <c r="FHA34" i="114" s="1"/>
  <c r="FGZ34" i="114" l="1"/>
  <c r="FHC34" i="114" s="1"/>
  <c r="FHB34" i="114"/>
  <c r="FHE34" i="114" l="1"/>
  <c r="FHD34" i="114"/>
  <c r="FHG34" i="114" l="1"/>
  <c r="FHF34" i="114"/>
  <c r="FHI34" i="114" l="1"/>
  <c r="FHH34" i="114"/>
  <c r="FHK34" i="114" s="1"/>
  <c r="FHJ34" i="114" l="1"/>
  <c r="FHM34" i="114" s="1"/>
  <c r="FHL34" i="114"/>
  <c r="FHO34" i="114" s="1"/>
  <c r="FHN34" i="114" l="1"/>
  <c r="FHQ34" i="114" l="1"/>
  <c r="FHP34" i="114"/>
  <c r="FHS34" i="114" l="1"/>
  <c r="FHR34" i="114"/>
  <c r="FHU34" i="114" s="1"/>
  <c r="FHT34" i="114" l="1"/>
  <c r="FHW34" i="114" s="1"/>
  <c r="FHV34" i="114"/>
  <c r="FHY34" i="114" s="1"/>
  <c r="FHX34" i="114" l="1"/>
  <c r="FIA34" i="114" s="1"/>
  <c r="FHZ34" i="114" l="1"/>
  <c r="FIC34" i="114" s="1"/>
  <c r="FIB34" i="114" l="1"/>
  <c r="FIE34" i="114" s="1"/>
  <c r="FID34" i="114" l="1"/>
  <c r="FIG34" i="114" s="1"/>
  <c r="FIF34" i="114"/>
  <c r="FII34" i="114" l="1"/>
  <c r="FIH34" i="114"/>
  <c r="FIK34" i="114" l="1"/>
  <c r="FIJ34" i="114"/>
  <c r="FIM34" i="114" s="1"/>
  <c r="FIL34" i="114" l="1"/>
  <c r="FIO34" i="114" s="1"/>
  <c r="FIN34" i="114" l="1"/>
  <c r="FIQ34" i="114" s="1"/>
  <c r="FIP34" i="114" l="1"/>
  <c r="FIS34" i="114" s="1"/>
  <c r="FIR34" i="114"/>
  <c r="FIU34" i="114" l="1"/>
  <c r="FIT34" i="114"/>
  <c r="FIV34" i="114" l="1"/>
  <c r="FIX34" i="114" s="1"/>
  <c r="FIW34" i="114"/>
  <c r="FIZ34" i="114" l="1"/>
  <c r="FIY34" i="114"/>
  <c r="FJB34" i="114" l="1"/>
  <c r="FJA34" i="114"/>
  <c r="FJD34" i="114" l="1"/>
  <c r="FJC34" i="114"/>
  <c r="FJF34" i="114" l="1"/>
  <c r="FJE34" i="114"/>
  <c r="FJG34" i="114" l="1"/>
  <c r="FJH34" i="114"/>
  <c r="FJJ34" i="114" l="1"/>
  <c r="FJI34" i="114"/>
  <c r="FJL34" i="114" l="1"/>
  <c r="FJK34" i="114"/>
  <c r="FJN34" i="114" s="1"/>
  <c r="FJM34" i="114" l="1"/>
  <c r="FJP34" i="114" s="1"/>
  <c r="FJO34" i="114"/>
  <c r="FJR34" i="114" s="1"/>
  <c r="FJQ34" i="114" l="1"/>
  <c r="FJT34" i="114" l="1"/>
  <c r="FJS34" i="114"/>
  <c r="FJV34" i="114" l="1"/>
  <c r="FJU34" i="114"/>
  <c r="FJX34" i="114" l="1"/>
  <c r="FJW34" i="114"/>
  <c r="FJY34" i="114" l="1"/>
  <c r="FJZ34" i="114"/>
  <c r="FKA34" i="114" l="1"/>
  <c r="FKB34" i="114"/>
  <c r="FKD34" i="114" l="1"/>
  <c r="FKC34" i="114"/>
  <c r="FKF34" i="114" l="1"/>
  <c r="FKE34" i="114"/>
  <c r="FKH34" i="114" s="1"/>
  <c r="FKG34" i="114" l="1"/>
  <c r="FKJ34" i="114" l="1"/>
  <c r="FKI34" i="114"/>
  <c r="FKL34" i="114" l="1"/>
  <c r="FKK34" i="114"/>
  <c r="FKN34" i="114" l="1"/>
  <c r="FKM34" i="114"/>
  <c r="FKP34" i="114" s="1"/>
  <c r="FKO34" i="114" l="1"/>
  <c r="FKR34" i="114" s="1"/>
  <c r="FKQ34" i="114" l="1"/>
  <c r="FKT34" i="114" s="1"/>
  <c r="FKS34" i="114" l="1"/>
  <c r="FKV34" i="114" s="1"/>
  <c r="FKU34" i="114"/>
  <c r="FKX34" i="114" l="1"/>
  <c r="FKW34" i="114"/>
  <c r="FKZ34" i="114" l="1"/>
  <c r="FKY34" i="114"/>
  <c r="FLA34" i="114"/>
  <c r="FLB34" i="114" l="1"/>
  <c r="FLD34" i="114" s="1"/>
  <c r="FLC34" i="114"/>
  <c r="FLE34" i="114" s="1"/>
  <c r="FLF34" i="114" l="1"/>
  <c r="FLH34" i="114" s="1"/>
  <c r="FLG34" i="114"/>
  <c r="FLI34" i="114" s="1"/>
  <c r="FLK34" i="114" l="1"/>
  <c r="FLJ34" i="114"/>
  <c r="FLM34" i="114" s="1"/>
  <c r="FLL34" i="114"/>
  <c r="FLO34" i="114" s="1"/>
  <c r="FLN34" i="114" l="1"/>
  <c r="FLQ34" i="114" s="1"/>
  <c r="FLP34" i="114"/>
  <c r="FLR34" i="114" s="1"/>
  <c r="FLS34" i="114" l="1"/>
  <c r="FLU34" i="114" s="1"/>
  <c r="FLT34" i="114"/>
  <c r="FLW34" i="114" l="1"/>
  <c r="FLV34" i="114"/>
  <c r="FLY34" i="114" l="1"/>
  <c r="FLX34" i="114"/>
  <c r="FMA34" i="114" l="1"/>
  <c r="FLZ34" i="114"/>
  <c r="FMB34" i="114" s="1"/>
  <c r="FMC34" i="114" l="1"/>
  <c r="FME34" i="114" s="1"/>
  <c r="FMD34" i="114"/>
  <c r="FMG34" i="114" l="1"/>
  <c r="FMF34" i="114"/>
  <c r="FMI34" i="114" l="1"/>
  <c r="FMH34" i="114"/>
  <c r="FMK34" i="114" l="1"/>
  <c r="FMJ34" i="114"/>
  <c r="FML34" i="114" s="1"/>
  <c r="FMM34" i="114" l="1"/>
  <c r="FMO34" i="114" s="1"/>
  <c r="FMN34" i="114"/>
  <c r="FMQ34" i="114" l="1"/>
  <c r="FMP34" i="114"/>
  <c r="FMS34" i="114" l="1"/>
  <c r="FMR34" i="114"/>
  <c r="FMU34" i="114" l="1"/>
  <c r="FMT34" i="114"/>
  <c r="FMW34" i="114" s="1"/>
  <c r="FMV34" i="114" l="1"/>
  <c r="FMX34" i="114" s="1"/>
  <c r="FMY34" i="114"/>
  <c r="FNA34" i="114" l="1"/>
  <c r="FMZ34" i="114"/>
  <c r="FNC34" i="114" s="1"/>
  <c r="FNB34" i="114" l="1"/>
  <c r="FNE34" i="114" l="1"/>
  <c r="FND34" i="114"/>
  <c r="FNG34" i="114" l="1"/>
  <c r="FNF34" i="114"/>
  <c r="FNH34" i="114" s="1"/>
  <c r="FNI34" i="114" l="1"/>
  <c r="FNK34" i="114" s="1"/>
  <c r="FNJ34" i="114"/>
  <c r="FNM34" i="114" l="1"/>
  <c r="FNL34" i="114"/>
  <c r="FNO34" i="114" l="1"/>
  <c r="FNN34" i="114"/>
  <c r="FNQ34" i="114" l="1"/>
  <c r="FNP34" i="114"/>
  <c r="FNS34" i="114" l="1"/>
  <c r="FNR34" i="114"/>
  <c r="FNU34" i="114" s="1"/>
  <c r="FNT34" i="114" l="1"/>
  <c r="FNW34" i="114" l="1"/>
  <c r="FNV34" i="114"/>
  <c r="FNY34" i="114" l="1"/>
  <c r="FNX34" i="114"/>
  <c r="FOA34" i="114" s="1"/>
  <c r="FNZ34" i="114" l="1"/>
  <c r="FOC34" i="114" s="1"/>
  <c r="FOB34" i="114" l="1"/>
  <c r="FOE34" i="114" l="1"/>
  <c r="FOD34" i="114"/>
  <c r="FOG34" i="114" l="1"/>
  <c r="FOF34" i="114"/>
  <c r="FOI34" i="114" s="1"/>
  <c r="FOH34" i="114" l="1"/>
  <c r="FOK34" i="114" s="1"/>
  <c r="FOJ34" i="114" l="1"/>
  <c r="FOM34" i="114" l="1"/>
  <c r="FOL34" i="114"/>
  <c r="FOO34" i="114" l="1"/>
  <c r="FON34" i="114"/>
  <c r="FOQ34" i="114" s="1"/>
  <c r="FOP34" i="114" l="1"/>
  <c r="FOS34" i="114" s="1"/>
  <c r="FOR34" i="114" l="1"/>
  <c r="FOU34" i="114" l="1"/>
  <c r="FOT34" i="114"/>
  <c r="FOW34" i="114" l="1"/>
  <c r="FOV34" i="114"/>
  <c r="FOY34" i="114" s="1"/>
  <c r="FOX34" i="114" l="1"/>
  <c r="FPA34" i="114" s="1"/>
  <c r="FOZ34" i="114" l="1"/>
  <c r="FPC34" i="114" l="1"/>
  <c r="FPB34" i="114"/>
  <c r="FPE34" i="114" l="1"/>
  <c r="FPD34" i="114"/>
  <c r="FPG34" i="114" l="1"/>
  <c r="FPF34" i="114"/>
  <c r="FPI34" i="114" s="1"/>
  <c r="FPH34" i="114" l="1"/>
  <c r="FPK34" i="114" l="1"/>
  <c r="FPJ34" i="114"/>
  <c r="FPM34" i="114" l="1"/>
  <c r="FPL34" i="114"/>
  <c r="FPO34" i="114" s="1"/>
  <c r="FPN34" i="114" l="1"/>
  <c r="FPQ34" i="114" s="1"/>
  <c r="FPP34" i="114" l="1"/>
  <c r="FPS34" i="114" l="1"/>
  <c r="FPR34" i="114"/>
  <c r="FPU34" i="114" l="1"/>
  <c r="FPT34" i="114"/>
  <c r="FPV34" i="114" s="1"/>
  <c r="FPW34" i="114" l="1"/>
  <c r="FPX34" i="114"/>
  <c r="FPZ34" i="114" l="1"/>
  <c r="FPY34" i="114"/>
  <c r="FQB34" i="114" s="1"/>
  <c r="FQA34" i="114" l="1"/>
  <c r="FQD34" i="114" s="1"/>
  <c r="FQC34" i="114" l="1"/>
  <c r="FQF34" i="114" s="1"/>
  <c r="FQE34" i="114" l="1"/>
  <c r="FQH34" i="114" s="1"/>
  <c r="FQG34" i="114" l="1"/>
  <c r="FQJ34" i="114"/>
  <c r="FQI34" i="114"/>
  <c r="FQL34" i="114" l="1"/>
  <c r="FQK34" i="114"/>
  <c r="FQN34" i="114" s="1"/>
  <c r="FQM34" i="114" l="1"/>
  <c r="FQP34" i="114" s="1"/>
  <c r="FQO34" i="114"/>
  <c r="FQR34" i="114" s="1"/>
  <c r="FQQ34" i="114" l="1"/>
  <c r="FQT34" i="114" l="1"/>
  <c r="FQS34" i="114"/>
  <c r="FQV34" i="114" l="1"/>
  <c r="FQU34" i="114"/>
  <c r="FQX34" i="114" s="1"/>
  <c r="FQW34" i="114" l="1"/>
  <c r="FQZ34" i="114" s="1"/>
  <c r="FQY34" i="114" l="1"/>
  <c r="FRB34" i="114" l="1"/>
  <c r="FRA34" i="114"/>
  <c r="FRD34" i="114" l="1"/>
  <c r="FRC34" i="114"/>
  <c r="FRF34" i="114" s="1"/>
  <c r="FRE34" i="114" l="1"/>
  <c r="FRH34" i="114" s="1"/>
  <c r="FRG34" i="114" l="1"/>
  <c r="FRJ34" i="114" l="1"/>
  <c r="FRI34" i="114"/>
  <c r="FRL34" i="114" l="1"/>
  <c r="FRK34" i="114"/>
  <c r="FRN34" i="114" s="1"/>
  <c r="FRM34" i="114" l="1"/>
  <c r="FRP34" i="114" s="1"/>
  <c r="FRO34" i="114" l="1"/>
  <c r="FRR34" i="114" s="1"/>
  <c r="FRQ34" i="114"/>
  <c r="FRT34" i="114" l="1"/>
  <c r="FRS34" i="114"/>
  <c r="FRV34" i="114" l="1"/>
  <c r="FRU34" i="114"/>
  <c r="FRX34" i="114" l="1"/>
  <c r="FRW34" i="114"/>
  <c r="FRZ34" i="114" l="1"/>
  <c r="FRY34" i="114"/>
  <c r="FSB34" i="114" s="1"/>
  <c r="FSA34" i="114" l="1"/>
  <c r="FSD34" i="114" l="1"/>
  <c r="FSC34" i="114"/>
  <c r="FSF34" i="114" l="1"/>
  <c r="FSE34" i="114"/>
  <c r="FSG34" i="114" s="1"/>
  <c r="FSH34" i="114" l="1"/>
  <c r="FSJ34" i="114" s="1"/>
  <c r="FSI34" i="114"/>
  <c r="FSL34" i="114" l="1"/>
  <c r="FSK34" i="114"/>
  <c r="FSN34" i="114" l="1"/>
  <c r="FSM34" i="114"/>
  <c r="FSP34" i="114" l="1"/>
  <c r="FSO34" i="114"/>
  <c r="FSQ34" i="114" s="1"/>
  <c r="FSR34" i="114" l="1"/>
  <c r="FST34" i="114" s="1"/>
  <c r="FSS34" i="114"/>
  <c r="FSV34" i="114" l="1"/>
  <c r="FSU34" i="114"/>
  <c r="FSX34" i="114" l="1"/>
  <c r="FSW34" i="114"/>
  <c r="FSZ34" i="114" l="1"/>
  <c r="FSY34" i="114"/>
  <c r="FTB34" i="114" s="1"/>
  <c r="FTA34" i="114" l="1"/>
  <c r="FTD34" i="114" s="1"/>
  <c r="FTC34" i="114" l="1"/>
  <c r="FTF34" i="114" l="1"/>
  <c r="FTE34" i="114"/>
  <c r="FTH34" i="114" l="1"/>
  <c r="FTG34" i="114"/>
  <c r="FTJ34" i="114" s="1"/>
  <c r="FTI34" i="114" l="1"/>
  <c r="FTL34" i="114" s="1"/>
  <c r="FTK34" i="114" l="1"/>
  <c r="FTN34" i="114" s="1"/>
  <c r="FTM34" i="114"/>
  <c r="FTP34" i="114" l="1"/>
  <c r="FTO34" i="114"/>
  <c r="FTR34" i="114" l="1"/>
  <c r="FTQ34" i="114"/>
  <c r="FTS34" i="114" s="1"/>
  <c r="FTT34" i="114" l="1"/>
  <c r="FTU34" i="114"/>
  <c r="FTW34" i="114" l="1"/>
  <c r="FTV34" i="114"/>
  <c r="FTY34" i="114" s="1"/>
  <c r="FTX34" i="114" l="1"/>
  <c r="FUA34" i="114" l="1"/>
  <c r="FTZ34" i="114"/>
  <c r="FUC34" i="114" l="1"/>
  <c r="FUB34" i="114"/>
  <c r="FUE34" i="114" s="1"/>
  <c r="FUD34" i="114" l="1"/>
  <c r="FUG34" i="114" s="1"/>
  <c r="FUF34" i="114" l="1"/>
  <c r="FUI34" i="114" l="1"/>
  <c r="FUH34" i="114"/>
  <c r="FUK34" i="114" l="1"/>
  <c r="FUJ34" i="114"/>
  <c r="FUM34" i="114" s="1"/>
  <c r="FUL34" i="114" l="1"/>
  <c r="FUO34" i="114" s="1"/>
  <c r="FUN34" i="114" l="1"/>
  <c r="FUQ34" i="114" s="1"/>
  <c r="FUP34" i="114"/>
  <c r="FUS34" i="114" l="1"/>
  <c r="FUR34" i="114"/>
  <c r="FUU34" i="114" l="1"/>
  <c r="FUT34" i="114"/>
  <c r="FUW34" i="114" s="1"/>
  <c r="FUV34" i="114" l="1"/>
  <c r="FUY34" i="114" s="1"/>
  <c r="FUX34" i="114" l="1"/>
  <c r="FVA34" i="114" l="1"/>
  <c r="FUZ34" i="114"/>
  <c r="FVC34" i="114" l="1"/>
  <c r="FVB34" i="114"/>
  <c r="FVE34" i="114" s="1"/>
  <c r="FVD34" i="114" l="1"/>
  <c r="FVG34" i="114" s="1"/>
  <c r="FVF34" i="114" l="1"/>
  <c r="FVI34" i="114" s="1"/>
  <c r="FVH34" i="114"/>
  <c r="FVK34" i="114" l="1"/>
  <c r="FVJ34" i="114"/>
  <c r="FVM34" i="114" l="1"/>
  <c r="FVL34" i="114"/>
  <c r="FVO34" i="114" s="1"/>
  <c r="FVN34" i="114" l="1"/>
  <c r="FVQ34" i="114" s="1"/>
  <c r="FVP34" i="114"/>
  <c r="FVS34" i="114" s="1"/>
  <c r="FVR34" i="114" l="1"/>
  <c r="FVU34" i="114" l="1"/>
  <c r="FVT34" i="114"/>
  <c r="FVW34" i="114" l="1"/>
  <c r="FVV34" i="114"/>
  <c r="FVY34" i="114" s="1"/>
  <c r="FVX34" i="114" l="1"/>
  <c r="FWA34" i="114" s="1"/>
  <c r="FVZ34" i="114" l="1"/>
  <c r="FWC34" i="114" l="1"/>
  <c r="FWB34" i="114"/>
  <c r="FWE34" i="114" l="1"/>
  <c r="FWD34" i="114"/>
  <c r="FWF34" i="114" s="1"/>
  <c r="FWG34" i="114" l="1"/>
  <c r="FWH34" i="114"/>
  <c r="FWJ34" i="114" l="1"/>
  <c r="FWI34" i="114"/>
  <c r="FWL34" i="114" s="1"/>
  <c r="FWK34" i="114" l="1"/>
  <c r="FWN34" i="114" l="1"/>
  <c r="FWM34" i="114"/>
  <c r="FWP34" i="114" l="1"/>
  <c r="FWO34" i="114"/>
  <c r="FWR34" i="114" s="1"/>
  <c r="FWQ34" i="114" l="1"/>
  <c r="FWT34" i="114" s="1"/>
  <c r="FWS34" i="114" l="1"/>
  <c r="FWV34" i="114" s="1"/>
  <c r="FWU34" i="114"/>
  <c r="FWX34" i="114" l="1"/>
  <c r="FWW34" i="114"/>
  <c r="FWZ34" i="114" l="1"/>
  <c r="FWY34" i="114"/>
  <c r="FXB34" i="114" s="1"/>
  <c r="FXA34" i="114" l="1"/>
  <c r="FXD34" i="114" s="1"/>
  <c r="FXC34" i="114" l="1"/>
  <c r="FXE34" i="114" s="1"/>
  <c r="FXG34" i="114" s="1"/>
  <c r="FXF34" i="114" l="1"/>
  <c r="FXI34" i="114"/>
  <c r="FXH34" i="114"/>
  <c r="FXK34" i="114" l="1"/>
  <c r="FXJ34" i="114"/>
  <c r="FXM34" i="114" l="1"/>
  <c r="FXL34" i="114"/>
  <c r="FXO34" i="114" l="1"/>
  <c r="FXN34" i="114"/>
  <c r="FXQ34" i="114" s="1"/>
  <c r="FXP34" i="114" l="1"/>
  <c r="FXS34" i="114" s="1"/>
  <c r="FXR34" i="114" l="1"/>
  <c r="FXU34" i="114" s="1"/>
  <c r="FXT34" i="114"/>
  <c r="FXW34" i="114" l="1"/>
  <c r="FXV34" i="114"/>
  <c r="FXY34" i="114" l="1"/>
  <c r="FXX34" i="114"/>
  <c r="FYA34" i="114" s="1"/>
  <c r="FXZ34" i="114" l="1"/>
  <c r="FYC34" i="114" s="1"/>
  <c r="FYB34" i="114" l="1"/>
  <c r="FYE34" i="114" l="1"/>
  <c r="FYD34" i="114"/>
  <c r="FYG34" i="114" l="1"/>
  <c r="FYF34" i="114"/>
  <c r="FYI34" i="114" s="1"/>
  <c r="FYH34" i="114" l="1"/>
  <c r="FYK34" i="114" s="1"/>
  <c r="FYJ34" i="114" l="1"/>
  <c r="FYM34" i="114" s="1"/>
  <c r="FYL34" i="114"/>
  <c r="FYO34" i="114" l="1"/>
  <c r="FYN34" i="114"/>
  <c r="FYQ34" i="114" l="1"/>
  <c r="FYP34" i="114"/>
  <c r="FYS34" i="114" s="1"/>
  <c r="FYR34" i="114" l="1"/>
  <c r="FYU34" i="114" s="1"/>
  <c r="FYT34" i="114" l="1"/>
  <c r="FYW34" i="114" s="1"/>
  <c r="FYV34" i="114"/>
  <c r="FYY34" i="114" l="1"/>
  <c r="FYX34" i="114"/>
  <c r="FZA34" i="114" l="1"/>
  <c r="FYZ34" i="114"/>
  <c r="FZC34" i="114" s="1"/>
  <c r="FZB34" i="114" l="1"/>
  <c r="FZE34" i="114" s="1"/>
  <c r="FZD34" i="114" l="1"/>
  <c r="FZG34" i="114" s="1"/>
  <c r="FZF34" i="114" l="1"/>
  <c r="FZI34" i="114" s="1"/>
  <c r="FZH34" i="114" l="1"/>
  <c r="FZJ34" i="114" s="1"/>
  <c r="FZK34" i="114"/>
  <c r="FZM34" i="114" l="1"/>
  <c r="FZL34" i="114"/>
  <c r="FZO34" i="114" s="1"/>
  <c r="FZN34" i="114" l="1"/>
  <c r="FZQ34" i="114" s="1"/>
  <c r="FZP34" i="114"/>
  <c r="FZS34" i="114" l="1"/>
  <c r="FZR34" i="114"/>
  <c r="FZT34" i="114" s="1"/>
  <c r="FZU34" i="114" l="1"/>
  <c r="FZV34" i="114"/>
  <c r="FZX34" i="114" l="1"/>
  <c r="FZW34" i="114"/>
  <c r="FZZ34" i="114" s="1"/>
  <c r="FZY34" i="114" l="1"/>
  <c r="GAB34" i="114" l="1"/>
  <c r="GAA34" i="114"/>
  <c r="GAD34" i="114" l="1"/>
  <c r="GAC34" i="114"/>
  <c r="GAF34" i="114" s="1"/>
  <c r="GAE34" i="114" l="1"/>
  <c r="GAH34" i="114" s="1"/>
  <c r="GAG34" i="114" l="1"/>
  <c r="GAJ34" i="114" s="1"/>
  <c r="GAI34" i="114" l="1"/>
  <c r="GAL34" i="114"/>
  <c r="GAK34" i="114"/>
  <c r="GAN34" i="114" l="1"/>
  <c r="GAM34" i="114"/>
  <c r="GAP34" i="114" s="1"/>
  <c r="GAO34" i="114" l="1"/>
  <c r="GAR34" i="114" s="1"/>
  <c r="GAQ34" i="114" l="1"/>
  <c r="GAT34" i="114" s="1"/>
  <c r="GAS34" i="114"/>
  <c r="GAV34" i="114" l="1"/>
  <c r="GAU34" i="114"/>
  <c r="GAX34" i="114" l="1"/>
  <c r="GAW34" i="114"/>
  <c r="GAZ34" i="114" l="1"/>
  <c r="GAY34" i="114"/>
  <c r="GBB34" i="114" l="1"/>
  <c r="GBA34" i="114"/>
  <c r="GBD34" i="114" l="1"/>
  <c r="GBC34" i="114"/>
  <c r="GBF34" i="114" l="1"/>
  <c r="GBE34" i="114"/>
  <c r="GBH34" i="114" l="1"/>
  <c r="GBG34" i="114"/>
  <c r="GBJ34" i="114" l="1"/>
  <c r="GBI34" i="114"/>
  <c r="GBL34" i="114" l="1"/>
  <c r="GBK34" i="114"/>
  <c r="GBN34" i="114" l="1"/>
  <c r="GBM34" i="114"/>
  <c r="GBP34" i="114" l="1"/>
  <c r="GBO34" i="114"/>
  <c r="GBR34" i="114" s="1"/>
  <c r="GBQ34" i="114" l="1"/>
  <c r="GBT34" i="114" l="1"/>
  <c r="GBS34" i="114"/>
  <c r="GBV34" i="114" l="1"/>
  <c r="GBU34" i="114"/>
  <c r="GBX34" i="114" s="1"/>
  <c r="GBW34" i="114" l="1"/>
  <c r="GBZ34" i="114" s="1"/>
  <c r="GBY34" i="114" l="1"/>
  <c r="GCB34" i="114" s="1"/>
  <c r="GCA34" i="114" l="1"/>
  <c r="GCD34" i="114" s="1"/>
  <c r="GCC34" i="114" l="1"/>
  <c r="GCF34" i="114" s="1"/>
  <c r="GCE34" i="114" l="1"/>
  <c r="GCH34" i="114" s="1"/>
  <c r="GCG34" i="114"/>
  <c r="GCJ34" i="114" l="1"/>
  <c r="GCI34" i="114"/>
  <c r="GCL34" i="114" s="1"/>
  <c r="GCK34" i="114" l="1"/>
  <c r="GCN34" i="114" l="1"/>
  <c r="GCM34" i="114"/>
  <c r="GCP34" i="114" l="1"/>
  <c r="GCO34" i="114"/>
  <c r="GCR34" i="114" s="1"/>
  <c r="GCQ34" i="114" l="1"/>
  <c r="GCT34" i="114" s="1"/>
  <c r="GCS34" i="114" l="1"/>
  <c r="GCV34" i="114" s="1"/>
  <c r="GCU34" i="114" l="1"/>
  <c r="GCX34" i="114" s="1"/>
  <c r="GCW34" i="114" l="1"/>
  <c r="GCZ34" i="114" s="1"/>
  <c r="GCY34" i="114" l="1"/>
  <c r="GDB34" i="114"/>
  <c r="GDA34" i="114"/>
  <c r="GDD34" i="114" l="1"/>
  <c r="GDC34" i="114"/>
  <c r="GDF34" i="114" l="1"/>
  <c r="GDE34" i="114"/>
  <c r="GDH34" i="114" l="1"/>
  <c r="GDG34" i="114"/>
  <c r="GDJ34" i="114" s="1"/>
  <c r="GDI34" i="114" l="1"/>
  <c r="GDL34" i="114" s="1"/>
  <c r="GDK34" i="114" l="1"/>
  <c r="GDN34" i="114" s="1"/>
  <c r="GDM34" i="114" l="1"/>
  <c r="GDP34" i="114" s="1"/>
  <c r="GDO34" i="114" l="1"/>
  <c r="GDR34" i="114"/>
  <c r="GDQ34" i="114"/>
  <c r="GDT34" i="114" l="1"/>
  <c r="GDS34" i="114"/>
  <c r="GDV34" i="114" s="1"/>
  <c r="GDU34" i="114" l="1"/>
  <c r="GDX34" i="114" s="1"/>
  <c r="GDW34" i="114" l="1"/>
  <c r="GDZ34" i="114" l="1"/>
  <c r="GDY34" i="114"/>
  <c r="GEB34" i="114" l="1"/>
  <c r="GEA34" i="114"/>
  <c r="GED34" i="114" s="1"/>
  <c r="GEC34" i="114" l="1"/>
  <c r="GEF34" i="114" s="1"/>
  <c r="GEE34" i="114" l="1"/>
  <c r="GEH34" i="114" l="1"/>
  <c r="GEG34" i="114"/>
  <c r="GEJ34" i="114" l="1"/>
  <c r="GEI34" i="114"/>
  <c r="GEL34" i="114" s="1"/>
  <c r="GEK34" i="114" l="1"/>
  <c r="GEN34" i="114" s="1"/>
  <c r="GEM34" i="114" l="1"/>
  <c r="GEP34" i="114" s="1"/>
  <c r="GEO34" i="114" l="1"/>
  <c r="GER34" i="114" s="1"/>
  <c r="GEQ34" i="114"/>
  <c r="GET34" i="114" l="1"/>
  <c r="GES34" i="114"/>
  <c r="GEV34" i="114" s="1"/>
  <c r="GEU34" i="114" l="1"/>
  <c r="GEX34" i="114" s="1"/>
  <c r="GEW34" i="114" l="1"/>
  <c r="GEZ34" i="114" l="1"/>
  <c r="GEY34" i="114"/>
  <c r="GFB34" i="114" l="1"/>
  <c r="GFA34" i="114"/>
  <c r="GFD34" i="114" l="1"/>
  <c r="GFC34" i="114"/>
  <c r="GFF34" i="114" s="1"/>
  <c r="GFE34" i="114" l="1"/>
  <c r="GFH34" i="114" l="1"/>
  <c r="GFG34" i="114"/>
  <c r="GFJ34" i="114" l="1"/>
  <c r="GFI34" i="114"/>
  <c r="GFL34" i="114" s="1"/>
  <c r="GFK34" i="114" l="1"/>
  <c r="GFN34" i="114" s="1"/>
  <c r="GFM34" i="114" l="1"/>
  <c r="GFP34" i="114" l="1"/>
  <c r="GFO34" i="114"/>
  <c r="GFR34" i="114" l="1"/>
  <c r="GFQ34" i="114"/>
  <c r="GFT34" i="114" s="1"/>
  <c r="GFS34" i="114" l="1"/>
  <c r="GFV34" i="114" s="1"/>
  <c r="GFU34" i="114" l="1"/>
  <c r="GFX34" i="114" l="1"/>
  <c r="GFW34" i="114"/>
  <c r="GFZ34" i="114" l="1"/>
  <c r="GFY34" i="114"/>
  <c r="GGB34" i="114" s="1"/>
  <c r="GGA34" i="114" l="1"/>
  <c r="GGD34" i="114" s="1"/>
  <c r="GGC34" i="114" l="1"/>
  <c r="GGF34" i="114" l="1"/>
  <c r="GGE34" i="114"/>
  <c r="GGH34" i="114" l="1"/>
  <c r="GGG34" i="114"/>
  <c r="GGJ34" i="114" l="1"/>
  <c r="GGI34" i="114"/>
  <c r="GGL34" i="114" l="1"/>
  <c r="GGK34" i="114"/>
  <c r="GGN34" i="114" l="1"/>
  <c r="GGM34" i="114"/>
  <c r="GGP34" i="114" l="1"/>
  <c r="GGO34" i="114"/>
  <c r="GGR34" i="114" s="1"/>
  <c r="GGQ34" i="114" l="1"/>
  <c r="GGT34" i="114" s="1"/>
  <c r="GGS34" i="114" l="1"/>
  <c r="GGV34" i="114" s="1"/>
  <c r="GGU34" i="114" l="1"/>
  <c r="GGX34" i="114" s="1"/>
  <c r="GGW34" i="114" l="1"/>
  <c r="GGZ34" i="114" s="1"/>
  <c r="GGY34" i="114"/>
  <c r="GHB34" i="114" l="1"/>
  <c r="GHA34" i="114"/>
  <c r="GHD34" i="114" s="1"/>
  <c r="GHC34" i="114" l="1"/>
  <c r="GHF34" i="114" s="1"/>
  <c r="GHE34" i="114" l="1"/>
  <c r="GHH34" i="114" l="1"/>
  <c r="GHG34" i="114"/>
  <c r="GHJ34" i="114" l="1"/>
  <c r="GHI34" i="114"/>
  <c r="GHL34" i="114" s="1"/>
  <c r="GHK34" i="114" l="1"/>
  <c r="GHN34" i="114" s="1"/>
  <c r="GHM34" i="114" l="1"/>
  <c r="GHP34" i="114" l="1"/>
  <c r="GHO34" i="114"/>
  <c r="GHR34" i="114" l="1"/>
  <c r="GHQ34" i="114"/>
  <c r="GHT34" i="114" s="1"/>
  <c r="GHS34" i="114" l="1"/>
  <c r="GHV34" i="114" s="1"/>
  <c r="GHU34" i="114" l="1"/>
  <c r="GHX34" i="114" l="1"/>
  <c r="GHW34" i="114"/>
  <c r="GHZ34" i="114" l="1"/>
  <c r="GHY34" i="114"/>
  <c r="GIA34" i="114" s="1"/>
  <c r="GIB34" i="114" l="1"/>
  <c r="GID34" i="114" s="1"/>
  <c r="GIC34" i="114"/>
  <c r="GIF34" i="114" l="1"/>
  <c r="GIE34" i="114"/>
  <c r="GIH34" i="114" l="1"/>
  <c r="GIG34" i="114"/>
  <c r="GIJ34" i="114" l="1"/>
  <c r="GII34" i="114"/>
  <c r="GIL34" i="114" l="1"/>
  <c r="GIK34" i="114"/>
  <c r="GIN34" i="114" s="1"/>
  <c r="GIM34" i="114" l="1"/>
  <c r="GIP34" i="114" s="1"/>
  <c r="GIO34" i="114" l="1"/>
  <c r="GIR34" i="114" s="1"/>
  <c r="GIQ34" i="114" l="1"/>
  <c r="GIT34" i="114" s="1"/>
  <c r="GIS34" i="114" l="1"/>
  <c r="GIV34" i="114" s="1"/>
  <c r="GIU34" i="114" l="1"/>
  <c r="GIX34" i="114" l="1"/>
  <c r="GIW34" i="114"/>
  <c r="GIZ34" i="114" l="1"/>
  <c r="GIY34" i="114"/>
  <c r="GJA34" i="114" l="1"/>
  <c r="GJB34" i="114"/>
  <c r="GJD34" i="114" l="1"/>
  <c r="GJC34" i="114"/>
  <c r="GJF34" i="114" l="1"/>
  <c r="GJE34" i="114"/>
  <c r="GJH34" i="114" l="1"/>
  <c r="GJG34" i="114"/>
  <c r="GJJ34" i="114" s="1"/>
  <c r="GJI34" i="114" l="1"/>
  <c r="GJL34" i="114" l="1"/>
  <c r="GJK34" i="114"/>
  <c r="GJM34" i="114" l="1"/>
  <c r="GJN34" i="114"/>
  <c r="GJO34" i="114"/>
  <c r="GJP34" i="114" l="1"/>
  <c r="GJQ34" i="114"/>
  <c r="GJR34" i="114"/>
  <c r="GJT34" i="114" l="1"/>
  <c r="GJS34" i="114"/>
  <c r="GJV34" i="114" s="1"/>
  <c r="GJU34" i="114" l="1"/>
  <c r="GJX34" i="114" s="1"/>
  <c r="GJW34" i="114" l="1"/>
  <c r="GJZ34" i="114" l="1"/>
  <c r="GJY34" i="114"/>
  <c r="GKB34" i="114" l="1"/>
  <c r="GKA34" i="114"/>
  <c r="GKD34" i="114" s="1"/>
  <c r="GKC34" i="114" l="1"/>
  <c r="GKF34" i="114" s="1"/>
  <c r="GKE34" i="114" l="1"/>
  <c r="GKH34" i="114" s="1"/>
  <c r="GKG34" i="114"/>
  <c r="GKJ34" i="114" l="1"/>
  <c r="GKI34" i="114"/>
  <c r="GKL34" i="114" l="1"/>
  <c r="GKK34" i="114"/>
  <c r="GKN34" i="114" l="1"/>
  <c r="GKM34" i="114"/>
  <c r="GKP34" i="114" s="1"/>
  <c r="GKO34" i="114" l="1"/>
  <c r="GKR34" i="114" s="1"/>
  <c r="GKQ34" i="114"/>
  <c r="GKT34" i="114" l="1"/>
  <c r="GKS34" i="114"/>
  <c r="GKV34" i="114" l="1"/>
  <c r="GKU34" i="114"/>
  <c r="GKX34" i="114" s="1"/>
  <c r="GKW34" i="114" l="1"/>
  <c r="GKZ34" i="114" s="1"/>
  <c r="GKY34" i="114" l="1"/>
  <c r="GLB34" i="114" l="1"/>
  <c r="GLA34" i="114"/>
  <c r="GLD34" i="114" l="1"/>
  <c r="GLC34" i="114"/>
  <c r="GLF34" i="114" s="1"/>
  <c r="GLE34" i="114" l="1"/>
  <c r="GLH34" i="114" s="1"/>
  <c r="GLG34" i="114" l="1"/>
  <c r="GLJ34" i="114" l="1"/>
  <c r="GLI34" i="114"/>
  <c r="GLL34" i="114" l="1"/>
  <c r="GLK34" i="114"/>
  <c r="GLN34" i="114" s="1"/>
  <c r="GLM34" i="114" l="1"/>
  <c r="GLP34" i="114" s="1"/>
  <c r="GLO34" i="114" l="1"/>
  <c r="GLR34" i="114" s="1"/>
  <c r="GLQ34" i="114"/>
  <c r="GLT34" i="114" l="1"/>
  <c r="GLS34" i="114"/>
  <c r="GLV34" i="114" l="1"/>
  <c r="GLU34" i="114"/>
  <c r="GLX34" i="114" s="1"/>
  <c r="GLW34" i="114" l="1"/>
  <c r="GLZ34" i="114" s="1"/>
  <c r="GLY34" i="114" l="1"/>
  <c r="GMB34" i="114" l="1"/>
  <c r="GMA34" i="114"/>
  <c r="GMD34" i="114" l="1"/>
  <c r="GMC34" i="114"/>
  <c r="GMF34" i="114" s="1"/>
  <c r="GME34" i="114" l="1"/>
  <c r="GMH34" i="114" s="1"/>
  <c r="GMG34" i="114" l="1"/>
  <c r="GMJ34" i="114" s="1"/>
  <c r="GMI34" i="114"/>
  <c r="GML34" i="114" l="1"/>
  <c r="GMK34" i="114"/>
  <c r="GMN34" i="114" l="1"/>
  <c r="GMM34" i="114"/>
  <c r="GMP34" i="114" s="1"/>
  <c r="GMO34" i="114" l="1"/>
  <c r="GMR34" i="114" s="1"/>
  <c r="GMQ34" i="114"/>
  <c r="GMT34" i="114" s="1"/>
  <c r="GMS34" i="114" l="1"/>
  <c r="GMV34" i="114" s="1"/>
  <c r="GMU34" i="114" l="1"/>
  <c r="GMX34" i="114" l="1"/>
  <c r="GMW34" i="114"/>
  <c r="GMZ34" i="114" l="1"/>
  <c r="GMY34" i="114"/>
  <c r="GNB34" i="114" s="1"/>
  <c r="GNA34" i="114" l="1"/>
  <c r="GND34" i="114" s="1"/>
  <c r="GNC34" i="114" l="1"/>
  <c r="GNF34" i="114" s="1"/>
  <c r="GNE34" i="114"/>
  <c r="GNH34" i="114" s="1"/>
  <c r="GNG34" i="114" l="1"/>
  <c r="GNJ34" i="114" l="1"/>
  <c r="GNI34" i="114"/>
  <c r="GNL34" i="114" l="1"/>
  <c r="GNK34" i="114"/>
  <c r="GNN34" i="114" s="1"/>
  <c r="GNM34" i="114" l="1"/>
  <c r="GNP34" i="114" s="1"/>
  <c r="GNO34" i="114" l="1"/>
  <c r="GNR34" i="114" s="1"/>
  <c r="GNQ34" i="114" l="1"/>
  <c r="GNT34" i="114" s="1"/>
  <c r="GNS34" i="114"/>
  <c r="GNV34" i="114" l="1"/>
  <c r="GNU34" i="114"/>
  <c r="GNX34" i="114" s="1"/>
  <c r="GNW34" i="114" l="1"/>
  <c r="GNZ34" i="114" s="1"/>
  <c r="GNY34" i="114"/>
  <c r="GOB34" i="114" s="1"/>
  <c r="GOA34" i="114" l="1"/>
  <c r="GOD34" i="114" s="1"/>
  <c r="GOC34" i="114" l="1"/>
  <c r="GOF34" i="114" l="1"/>
  <c r="GOE34" i="114"/>
  <c r="GOH34" i="114" l="1"/>
  <c r="GOG34" i="114"/>
  <c r="GOJ34" i="114" s="1"/>
  <c r="GOI34" i="114" l="1"/>
  <c r="GOL34" i="114" s="1"/>
  <c r="GOK34" i="114" l="1"/>
  <c r="GON34" i="114" s="1"/>
  <c r="GOM34" i="114"/>
  <c r="GOP34" i="114" l="1"/>
  <c r="GOO34" i="114"/>
  <c r="GOR34" i="114" l="1"/>
  <c r="GOQ34" i="114"/>
  <c r="GOT34" i="114" l="1"/>
  <c r="GOS34" i="114"/>
  <c r="GOV34" i="114" s="1"/>
  <c r="GOU34" i="114" l="1"/>
  <c r="GOX34" i="114" s="1"/>
  <c r="GOW34" i="114" l="1"/>
  <c r="GOZ34" i="114" s="1"/>
  <c r="GOY34" i="114" l="1"/>
  <c r="GPB34" i="114" s="1"/>
  <c r="GPA34" i="114"/>
  <c r="GPD34" i="114" l="1"/>
  <c r="GPC34" i="114"/>
  <c r="GPF34" i="114" s="1"/>
  <c r="GPE34" i="114" l="1"/>
  <c r="GPH34" i="114" s="1"/>
  <c r="GPG34" i="114" l="1"/>
  <c r="GPJ34" i="114" s="1"/>
  <c r="GPI34" i="114" l="1"/>
  <c r="GPL34" i="114" s="1"/>
  <c r="GPK34" i="114"/>
  <c r="GPN34" i="114" l="1"/>
  <c r="GPM34" i="114"/>
  <c r="GPP34" i="114" s="1"/>
  <c r="GPO34" i="114" l="1"/>
  <c r="GPR34" i="114" s="1"/>
  <c r="GPQ34" i="114"/>
  <c r="GPT34" i="114" s="1"/>
  <c r="GPS34" i="114" l="1"/>
  <c r="GPV34" i="114" l="1"/>
  <c r="GPU34" i="114"/>
  <c r="GPX34" i="114" l="1"/>
  <c r="GPW34" i="114"/>
  <c r="GPZ34" i="114" s="1"/>
  <c r="GPY34" i="114" l="1"/>
  <c r="GQB34" i="114" s="1"/>
  <c r="GQA34" i="114" l="1"/>
  <c r="GQD34" i="114" s="1"/>
  <c r="GQC34" i="114"/>
  <c r="GQF34" i="114" l="1"/>
  <c r="GQE34" i="114"/>
  <c r="GQH34" i="114" l="1"/>
  <c r="GQG34" i="114"/>
  <c r="GQJ34" i="114" s="1"/>
  <c r="GQI34" i="114" l="1"/>
  <c r="GQL34" i="114" s="1"/>
  <c r="GQK34" i="114" l="1"/>
  <c r="GQN34" i="114" s="1"/>
  <c r="GQM34" i="114"/>
  <c r="GQP34" i="114" l="1"/>
  <c r="GQO34" i="114"/>
  <c r="GQR34" i="114" l="1"/>
  <c r="GQQ34" i="114"/>
  <c r="GQT34" i="114" s="1"/>
  <c r="GQS34" i="114" l="1"/>
  <c r="GQV34" i="114" s="1"/>
  <c r="GQU34" i="114" l="1"/>
  <c r="GQX34" i="114" s="1"/>
  <c r="GQW34" i="114"/>
  <c r="GQZ34" i="114" l="1"/>
  <c r="GQY34" i="114"/>
  <c r="GRB34" i="114" l="1"/>
  <c r="GRA34" i="114"/>
  <c r="GRD34" i="114" s="1"/>
  <c r="GRC34" i="114" l="1"/>
  <c r="GRF34" i="114" s="1"/>
  <c r="GRE34" i="114" l="1"/>
  <c r="GRH34" i="114" s="1"/>
  <c r="GRG34" i="114"/>
  <c r="GRJ34" i="114" l="1"/>
  <c r="GRI34" i="114"/>
  <c r="GRL34" i="114" l="1"/>
  <c r="GRK34" i="114"/>
  <c r="GRN34" i="114" s="1"/>
  <c r="GRM34" i="114" l="1"/>
  <c r="GRP34" i="114" s="1"/>
  <c r="GRO34" i="114"/>
  <c r="GRR34" i="114" l="1"/>
  <c r="GRQ34" i="114"/>
  <c r="GRT34" i="114" l="1"/>
  <c r="GRS34" i="114"/>
  <c r="GRV34" i="114" l="1"/>
  <c r="GRU34" i="114"/>
  <c r="GRX34" i="114" s="1"/>
  <c r="GRW34" i="114" l="1"/>
  <c r="GRZ34" i="114" s="1"/>
  <c r="GRY34" i="114" l="1"/>
  <c r="GSB34" i="114" s="1"/>
  <c r="GSA34" i="114" l="1"/>
  <c r="GSD34" i="114" l="1"/>
  <c r="GSC34" i="114"/>
  <c r="GSF34" i="114" l="1"/>
  <c r="GSE34" i="114"/>
  <c r="GSH34" i="114" s="1"/>
  <c r="GSG34" i="114" l="1"/>
  <c r="GSJ34" i="114" s="1"/>
  <c r="GSI34" i="114" l="1"/>
  <c r="GSL34" i="114" l="1"/>
  <c r="GSK34" i="114"/>
  <c r="GSN34" i="114" l="1"/>
  <c r="GSM34" i="114"/>
  <c r="GSP34" i="114" l="1"/>
  <c r="GSO34" i="114"/>
  <c r="GSR34" i="114" s="1"/>
  <c r="GSQ34" i="114" l="1"/>
  <c r="GST34" i="114" s="1"/>
  <c r="GSS34" i="114" l="1"/>
  <c r="GSV34" i="114" l="1"/>
  <c r="GSU34" i="114"/>
  <c r="GSX34" i="114" l="1"/>
  <c r="GSW34" i="114"/>
  <c r="GSZ34" i="114" s="1"/>
  <c r="GSY34" i="114" l="1"/>
  <c r="GTB34" i="114" s="1"/>
  <c r="GTA34" i="114" l="1"/>
  <c r="GTD34" i="114" l="1"/>
  <c r="GTC34" i="114"/>
  <c r="GTF34" i="114" l="1"/>
  <c r="GTE34" i="114"/>
  <c r="GTH34" i="114" s="1"/>
  <c r="GTG34" i="114" l="1"/>
  <c r="GTJ34" i="114" s="1"/>
  <c r="GTI34" i="114"/>
  <c r="GTL34" i="114" s="1"/>
  <c r="GTK34" i="114" l="1"/>
  <c r="GTN34" i="114" s="1"/>
  <c r="GTM34" i="114"/>
  <c r="GTP34" i="114" s="1"/>
  <c r="GTO34" i="114" l="1"/>
  <c r="GTR34" i="114" s="1"/>
  <c r="GTQ34" i="114" l="1"/>
  <c r="GTT34" i="114" l="1"/>
  <c r="GTS34" i="114"/>
  <c r="GTV34" i="114" l="1"/>
  <c r="GTU34" i="114"/>
  <c r="GTX34" i="114" s="1"/>
  <c r="GTW34" i="114" l="1"/>
  <c r="GTZ34" i="114" s="1"/>
  <c r="GTY34" i="114"/>
  <c r="GUB34" i="114" s="1"/>
  <c r="GUA34" i="114" l="1"/>
  <c r="GUD34" i="114" l="1"/>
  <c r="GUC34" i="114"/>
  <c r="GUF34" i="114" l="1"/>
  <c r="GUE34" i="114"/>
  <c r="GUH34" i="114" s="1"/>
  <c r="GUG34" i="114" l="1"/>
  <c r="GUJ34" i="114" s="1"/>
  <c r="GUI34" i="114"/>
  <c r="GUL34" i="114" s="1"/>
  <c r="GUK34" i="114" l="1"/>
  <c r="GUN34" i="114" s="1"/>
  <c r="GUM34" i="114" l="1"/>
  <c r="GUP34" i="114" l="1"/>
  <c r="GUO34" i="114"/>
  <c r="GUR34" i="114" l="1"/>
  <c r="GUQ34" i="114"/>
  <c r="GUT34" i="114" s="1"/>
  <c r="GUS34" i="114" l="1"/>
  <c r="GUV34" i="114" s="1"/>
  <c r="GUU34" i="114" l="1"/>
  <c r="GUX34" i="114" l="1"/>
  <c r="GUW34" i="114"/>
  <c r="GUZ34" i="114" l="1"/>
  <c r="GUY34" i="114"/>
  <c r="GVB34" i="114" s="1"/>
  <c r="GVA34" i="114" l="1"/>
  <c r="GVD34" i="114" s="1"/>
  <c r="GVC34" i="114" l="1"/>
  <c r="GVF34" i="114" l="1"/>
  <c r="GVE34" i="114"/>
  <c r="GVH34" i="114" l="1"/>
  <c r="GVG34" i="114"/>
  <c r="GVJ34" i="114" s="1"/>
  <c r="GVI34" i="114" l="1"/>
  <c r="GVL34" i="114" s="1"/>
  <c r="GVK34" i="114" l="1"/>
  <c r="GVN34" i="114" l="1"/>
  <c r="GVM34" i="114"/>
  <c r="GVP34" i="114" l="1"/>
  <c r="GVO34" i="114"/>
  <c r="GVR34" i="114" s="1"/>
  <c r="GVQ34" i="114" l="1"/>
  <c r="GVT34" i="114" s="1"/>
  <c r="GVS34" i="114"/>
  <c r="GVV34" i="114" s="1"/>
  <c r="GVU34" i="114" l="1"/>
  <c r="GVX34" i="114" l="1"/>
  <c r="GVW34" i="114"/>
  <c r="GVZ34" i="114" l="1"/>
  <c r="GVY34" i="114"/>
  <c r="GWB34" i="114" s="1"/>
  <c r="GWA34" i="114" l="1"/>
  <c r="GWD34" i="114" s="1"/>
  <c r="GWC34" i="114"/>
  <c r="GWF34" i="114" s="1"/>
  <c r="GWE34" i="114" l="1"/>
  <c r="GWH34" i="114" s="1"/>
  <c r="GWG34" i="114"/>
  <c r="GWJ34" i="114" s="1"/>
  <c r="GWI34" i="114" l="1"/>
  <c r="GWL34" i="114" l="1"/>
  <c r="GWK34" i="114"/>
  <c r="GWN34" i="114" l="1"/>
  <c r="GWM34" i="114"/>
  <c r="GWP34" i="114" s="1"/>
  <c r="GWO34" i="114" l="1"/>
  <c r="GWR34" i="114" s="1"/>
  <c r="GWQ34" i="114"/>
  <c r="GWT34" i="114" s="1"/>
  <c r="GWS34" i="114" l="1"/>
  <c r="GWV34" i="114" s="1"/>
  <c r="GWU34" i="114"/>
  <c r="GWX34" i="114" s="1"/>
  <c r="GWW34" i="114" l="1"/>
  <c r="GWZ34" i="114" s="1"/>
  <c r="GWY34" i="114" l="1"/>
  <c r="GXB34" i="114" l="1"/>
  <c r="GXA34" i="114"/>
  <c r="GXD34" i="114" l="1"/>
  <c r="GXC34" i="114"/>
  <c r="GXF34" i="114" s="1"/>
  <c r="GXE34" i="114" l="1"/>
  <c r="GXH34" i="114" s="1"/>
  <c r="GXG34" i="114"/>
  <c r="GXJ34" i="114" s="1"/>
  <c r="GXI34" i="114" l="1"/>
  <c r="GXL34" i="114" s="1"/>
  <c r="GXK34" i="114" l="1"/>
  <c r="GXN34" i="114" l="1"/>
  <c r="GXM34" i="114"/>
  <c r="GXP34" i="114" l="1"/>
  <c r="GXO34" i="114"/>
  <c r="GXQ34" i="114" s="1"/>
  <c r="GXR34" i="114" l="1"/>
  <c r="GXS34" i="114"/>
  <c r="GXU34" i="114" l="1"/>
  <c r="GXT34" i="114"/>
  <c r="GXW34" i="114" s="1"/>
  <c r="GXV34" i="114" l="1"/>
  <c r="GXY34" i="114" l="1"/>
  <c r="GXX34" i="114"/>
  <c r="GYA34" i="114" l="1"/>
  <c r="GXZ34" i="114"/>
  <c r="GYC34" i="114" s="1"/>
  <c r="GYB34" i="114" l="1"/>
  <c r="GYE34" i="114" s="1"/>
  <c r="GYD34" i="114"/>
  <c r="GYG34" i="114" s="1"/>
  <c r="GYF34" i="114" l="1"/>
  <c r="GYI34" i="114" l="1"/>
  <c r="GYH34" i="114"/>
  <c r="GYK34" i="114" l="1"/>
  <c r="GYJ34" i="114"/>
  <c r="GYM34" i="114" s="1"/>
  <c r="GYL34" i="114" l="1"/>
  <c r="GYO34" i="114" s="1"/>
  <c r="GYN34" i="114"/>
  <c r="GYQ34" i="114" s="1"/>
  <c r="GYP34" i="114" l="1"/>
  <c r="GYS34" i="114" s="1"/>
  <c r="GYR34" i="114"/>
  <c r="GYU34" i="114" s="1"/>
  <c r="GYT34" i="114" l="1"/>
  <c r="GYW34" i="114" s="1"/>
  <c r="GYV34" i="114" l="1"/>
  <c r="GYY34" i="114" l="1"/>
  <c r="GYX34" i="114"/>
  <c r="GZA34" i="114" l="1"/>
  <c r="GYZ34" i="114"/>
  <c r="GZC34" i="114" l="1"/>
  <c r="GZB34" i="114"/>
  <c r="GZE34" i="114" s="1"/>
  <c r="GZD34" i="114" l="1"/>
  <c r="GZG34" i="114" s="1"/>
  <c r="GZF34" i="114" l="1"/>
  <c r="GZI34" i="114" l="1"/>
  <c r="GZH34" i="114"/>
  <c r="GZK34" i="114" l="1"/>
  <c r="GZJ34" i="114"/>
  <c r="GZM34" i="114" l="1"/>
  <c r="GZL34" i="114"/>
  <c r="GZO34" i="114" l="1"/>
  <c r="GZN34" i="114"/>
  <c r="GZP34" i="114" l="1"/>
  <c r="GZQ34" i="114"/>
  <c r="GZS34" i="114" l="1"/>
  <c r="GZR34" i="114"/>
  <c r="GZU34" i="114" s="1"/>
  <c r="GZT34" i="114" l="1"/>
  <c r="GZW34" i="114" l="1"/>
  <c r="GZV34" i="114"/>
  <c r="GZY34" i="114" l="1"/>
  <c r="GZX34" i="114"/>
  <c r="HAA34" i="114" s="1"/>
  <c r="GZZ34" i="114" l="1"/>
  <c r="HAC34" i="114" s="1"/>
  <c r="HAB34" i="114" l="1"/>
  <c r="HAD34" i="114"/>
  <c r="HAE34" i="114"/>
  <c r="HAG34" i="114" l="1"/>
  <c r="HAF34" i="114"/>
  <c r="HAI34" i="114" s="1"/>
  <c r="HAH34" i="114" l="1"/>
  <c r="HAK34" i="114" s="1"/>
  <c r="HAJ34" i="114" l="1"/>
  <c r="HAM34" i="114" l="1"/>
  <c r="HAL34" i="114"/>
  <c r="HAO34" i="114" l="1"/>
  <c r="HAN34" i="114"/>
  <c r="HAQ34" i="114" s="1"/>
  <c r="HAP34" i="114" l="1"/>
  <c r="HAS34" i="114" s="1"/>
  <c r="HAR34" i="114" l="1"/>
  <c r="HAU34" i="114" l="1"/>
  <c r="HAT34" i="114"/>
  <c r="HAW34" i="114" l="1"/>
  <c r="HAV34" i="114"/>
  <c r="HAY34" i="114" s="1"/>
  <c r="HAX34" i="114" l="1"/>
  <c r="HBA34" i="114" s="1"/>
  <c r="HAZ34" i="114"/>
  <c r="HBC34" i="114" s="1"/>
  <c r="HBB34" i="114" l="1"/>
  <c r="HBE34" i="114" s="1"/>
  <c r="HBD34" i="114" l="1"/>
  <c r="HBF34" i="114" l="1"/>
  <c r="HBG34" i="114"/>
  <c r="HBH34" i="114" l="1"/>
  <c r="HBI34" i="114"/>
  <c r="HBK34" i="114" l="1"/>
  <c r="HBJ34" i="114"/>
  <c r="HBM34" i="114" s="1"/>
  <c r="HBL34" i="114" l="1"/>
  <c r="HBO34" i="114" l="1"/>
  <c r="HBN34" i="114"/>
  <c r="HBQ34" i="114" l="1"/>
  <c r="HBP34" i="114"/>
  <c r="HBS34" i="114" s="1"/>
  <c r="HBR34" i="114" l="1"/>
  <c r="HBU34" i="114" s="1"/>
  <c r="HBT34" i="114"/>
  <c r="HBW34" i="114" s="1"/>
  <c r="HBV34" i="114" l="1"/>
  <c r="HBY34" i="114" l="1"/>
  <c r="HBX34" i="114"/>
  <c r="HCA34" i="114" l="1"/>
  <c r="HBZ34" i="114"/>
  <c r="HCC34" i="114" s="1"/>
  <c r="HCB34" i="114" l="1"/>
  <c r="HCE34" i="114" s="1"/>
  <c r="HCD34" i="114"/>
  <c r="HCG34" i="114" s="1"/>
  <c r="HCF34" i="114" l="1"/>
  <c r="HCI34" i="114" s="1"/>
  <c r="HCH34" i="114" l="1"/>
  <c r="HCK34" i="114" l="1"/>
  <c r="HCJ34" i="114"/>
  <c r="HCM34" i="114" l="1"/>
  <c r="HCL34" i="114"/>
  <c r="HCO34" i="114" s="1"/>
  <c r="HCN34" i="114" l="1"/>
  <c r="HCQ34" i="114" s="1"/>
  <c r="HCP34" i="114" l="1"/>
  <c r="HCS34" i="114" l="1"/>
  <c r="HCR34" i="114"/>
  <c r="HCU34" i="114" l="1"/>
  <c r="HCT34" i="114"/>
  <c r="HCW34" i="114" s="1"/>
  <c r="HCV34" i="114" l="1"/>
  <c r="HCY34" i="114" s="1"/>
  <c r="HCX34" i="114" l="1"/>
  <c r="HDA34" i="114" s="1"/>
  <c r="HCZ34" i="114"/>
  <c r="HDC34" i="114" l="1"/>
  <c r="HDB34" i="114"/>
  <c r="HDE34" i="114" l="1"/>
  <c r="HDD34" i="114"/>
  <c r="HDG34" i="114" s="1"/>
  <c r="HDF34" i="114" l="1"/>
  <c r="HDI34" i="114" s="1"/>
  <c r="HDH34" i="114"/>
  <c r="HDK34" i="114" s="1"/>
  <c r="HDJ34" i="114" l="1"/>
  <c r="HDM34" i="114" s="1"/>
  <c r="HDL34" i="114" l="1"/>
  <c r="HDO34" i="114" s="1"/>
  <c r="HDN34" i="114"/>
  <c r="HDQ34" i="114" l="1"/>
  <c r="HDP34" i="114"/>
  <c r="HDS34" i="114" l="1"/>
  <c r="HDR34" i="114"/>
  <c r="HDU34" i="114" s="1"/>
  <c r="HDT34" i="114" l="1"/>
  <c r="HDW34" i="114" s="1"/>
  <c r="HDV34" i="114"/>
  <c r="HDY34" i="114" s="1"/>
  <c r="HDX34" i="114" l="1"/>
  <c r="HEA34" i="114" l="1"/>
  <c r="HDZ34" i="114"/>
  <c r="HEC34" i="114" l="1"/>
  <c r="HEB34" i="114"/>
  <c r="HEE34" i="114" s="1"/>
  <c r="HED34" i="114" l="1"/>
  <c r="HEG34" i="114" s="1"/>
  <c r="HEF34" i="114"/>
  <c r="HEI34" i="114" s="1"/>
  <c r="HEH34" i="114" l="1"/>
  <c r="HEK34" i="114" s="1"/>
  <c r="HEJ34" i="114" l="1"/>
  <c r="HEM34" i="114" l="1"/>
  <c r="HEL34" i="114"/>
  <c r="HEO34" i="114" l="1"/>
  <c r="HEN34" i="114"/>
  <c r="HEQ34" i="114" s="1"/>
  <c r="HEP34" i="114" l="1"/>
  <c r="HES34" i="114" s="1"/>
  <c r="HER34" i="114"/>
  <c r="HEU34" i="114" s="1"/>
  <c r="HET34" i="114" l="1"/>
  <c r="HEW34" i="114" s="1"/>
  <c r="HEV34" i="114" l="1"/>
  <c r="HEY34" i="114" l="1"/>
  <c r="HEX34" i="114"/>
  <c r="HFA34" i="114" l="1"/>
  <c r="HEZ34" i="114"/>
  <c r="HFC34" i="114" s="1"/>
  <c r="HFB34" i="114" l="1"/>
  <c r="HFE34" i="114" s="1"/>
  <c r="HFD34" i="114"/>
  <c r="HFG34" i="114" s="1"/>
  <c r="HFF34" i="114" l="1"/>
  <c r="HFI34" i="114" s="1"/>
  <c r="HFH34" i="114" l="1"/>
  <c r="HFK34" i="114" s="1"/>
  <c r="HFJ34" i="114"/>
  <c r="HFM34" i="114" l="1"/>
  <c r="HFL34" i="114"/>
  <c r="HFO34" i="114" l="1"/>
  <c r="HFN34" i="114"/>
  <c r="HFQ34" i="114" s="1"/>
  <c r="HFP34" i="114" l="1"/>
  <c r="HFS34" i="114" s="1"/>
  <c r="HFR34" i="114"/>
  <c r="HFU34" i="114" s="1"/>
  <c r="HFT34" i="114" l="1"/>
  <c r="HFW34" i="114" s="1"/>
  <c r="HFV34" i="114" l="1"/>
  <c r="HFY34" i="114" l="1"/>
  <c r="HFX34" i="114"/>
  <c r="HGA34" i="114" l="1"/>
  <c r="HFZ34" i="114"/>
  <c r="HGC34" i="114" s="1"/>
  <c r="HGB34" i="114" l="1"/>
  <c r="HGE34" i="114" s="1"/>
  <c r="HGD34" i="114"/>
  <c r="HGG34" i="114" s="1"/>
  <c r="HGF34" i="114" l="1"/>
  <c r="HGI34" i="114" s="1"/>
  <c r="HGH34" i="114" l="1"/>
  <c r="HGK34" i="114" l="1"/>
  <c r="HGJ34" i="114"/>
  <c r="HGM34" i="114" l="1"/>
  <c r="HGL34" i="114"/>
  <c r="HGO34" i="114" s="1"/>
  <c r="HGN34" i="114" l="1"/>
  <c r="HGQ34" i="114" s="1"/>
  <c r="HGP34" i="114"/>
  <c r="HGS34" i="114" s="1"/>
  <c r="HGR34" i="114" l="1"/>
  <c r="HGU34" i="114" l="1"/>
  <c r="HGT34" i="114"/>
  <c r="HGW34" i="114" l="1"/>
  <c r="HGV34" i="114"/>
  <c r="HGY34" i="114" s="1"/>
  <c r="HGX34" i="114" l="1"/>
  <c r="HHA34" i="114" s="1"/>
  <c r="HGZ34" i="114" l="1"/>
  <c r="HHC34" i="114" l="1"/>
  <c r="HHB34" i="114"/>
  <c r="HHE34" i="114" l="1"/>
  <c r="HHD34" i="114"/>
  <c r="HHG34" i="114" s="1"/>
  <c r="HHF34" i="114" l="1"/>
  <c r="HHI34" i="114" s="1"/>
  <c r="HHH34" i="114" l="1"/>
  <c r="HHK34" i="114" l="1"/>
  <c r="HHJ34" i="114"/>
  <c r="HHM34" i="114" l="1"/>
  <c r="HHL34" i="114"/>
  <c r="HHO34" i="114" s="1"/>
  <c r="HHN34" i="114" l="1"/>
  <c r="HHP34" i="114" l="1"/>
  <c r="HHQ34" i="114"/>
  <c r="HHS34" i="114" l="1"/>
  <c r="HHR34" i="114"/>
  <c r="HHU34" i="114" s="1"/>
  <c r="HHT34" i="114" l="1"/>
  <c r="HHW34" i="114" s="1"/>
  <c r="HHV34" i="114" l="1"/>
  <c r="HHY34" i="114" l="1"/>
  <c r="HHX34" i="114"/>
  <c r="HIA34" i="114" l="1"/>
  <c r="HHZ34" i="114"/>
  <c r="HIC34" i="114" s="1"/>
  <c r="HIB34" i="114" l="1"/>
  <c r="HIE34" i="114" s="1"/>
  <c r="HID34" i="114"/>
  <c r="HIG34" i="114" s="1"/>
  <c r="HIF34" i="114" l="1"/>
  <c r="HII34" i="114" s="1"/>
  <c r="HIH34" i="114"/>
  <c r="HIK34" i="114" s="1"/>
  <c r="HIJ34" i="114" l="1"/>
  <c r="HIM34" i="114" s="1"/>
  <c r="HIL34" i="114" l="1"/>
  <c r="HIO34" i="114" l="1"/>
  <c r="HIN34" i="114"/>
  <c r="HIQ34" i="114" l="1"/>
  <c r="HIP34" i="114"/>
  <c r="HIS34" i="114" s="1"/>
  <c r="HIR34" i="114" l="1"/>
  <c r="HIU34" i="114" s="1"/>
  <c r="HIT34" i="114" l="1"/>
  <c r="HIW34" i="114" s="1"/>
  <c r="HIV34" i="114"/>
  <c r="HIY34" i="114" s="1"/>
  <c r="HIX34" i="114" l="1"/>
  <c r="HIZ34" i="114" l="1"/>
  <c r="HJA34" i="114"/>
  <c r="HJB34" i="114" l="1"/>
  <c r="HJC34" i="114"/>
  <c r="HJE34" i="114" l="1"/>
  <c r="HJD34" i="114"/>
  <c r="HJG34" i="114" s="1"/>
  <c r="HJF34" i="114" l="1"/>
  <c r="HJI34" i="114" s="1"/>
  <c r="HJH34" i="114" l="1"/>
  <c r="HJK34" i="114" l="1"/>
  <c r="HJJ34" i="114"/>
  <c r="HJM34" i="114" l="1"/>
  <c r="HJL34" i="114"/>
  <c r="HJO34" i="114" s="1"/>
  <c r="HJN34" i="114" l="1"/>
  <c r="HJQ34" i="114" s="1"/>
  <c r="HJP34" i="114"/>
  <c r="HJS34" i="114" s="1"/>
  <c r="HJR34" i="114" l="1"/>
  <c r="HJT34" i="114" l="1"/>
  <c r="HJU34" i="114"/>
  <c r="HJV34" i="114" l="1"/>
  <c r="HJW34" i="114"/>
  <c r="HJY34" i="114" l="1"/>
  <c r="HJX34" i="114"/>
  <c r="HKA34" i="114" s="1"/>
  <c r="HJZ34" i="114" l="1"/>
  <c r="HKC34" i="114" s="1"/>
  <c r="HKB34" i="114" l="1"/>
  <c r="HKD34" i="114" l="1"/>
  <c r="HKE34" i="114"/>
  <c r="HKF34" i="114" l="1"/>
  <c r="HKG34" i="114"/>
  <c r="HKI34" i="114" l="1"/>
  <c r="HKH34" i="114"/>
  <c r="HKK34" i="114" l="1"/>
  <c r="HKJ34" i="114"/>
  <c r="HKM34" i="114" s="1"/>
  <c r="HKL34" i="114" l="1"/>
  <c r="HKO34" i="114" s="1"/>
  <c r="HKN34" i="114" l="1"/>
  <c r="HKQ34" i="114" l="1"/>
  <c r="HKP34" i="114"/>
  <c r="HKS34" i="114" l="1"/>
  <c r="HKR34" i="114"/>
  <c r="HKU34" i="114" s="1"/>
  <c r="HKT34" i="114" l="1"/>
  <c r="HKW34" i="114" s="1"/>
  <c r="HKV34" i="114"/>
  <c r="HKY34" i="114" s="1"/>
  <c r="HKX34" i="114" l="1"/>
  <c r="HLA34" i="114" l="1"/>
  <c r="HKZ34" i="114"/>
  <c r="HLC34" i="114" l="1"/>
  <c r="HLB34" i="114"/>
  <c r="HLE34" i="114" s="1"/>
  <c r="HLD34" i="114" l="1"/>
  <c r="HLG34" i="114" s="1"/>
  <c r="HLF34" i="114"/>
  <c r="HLI34" i="114" s="1"/>
  <c r="HLH34" i="114" l="1"/>
  <c r="HLK34" i="114" l="1"/>
  <c r="HLJ34" i="114"/>
  <c r="HLM34" i="114" l="1"/>
  <c r="HLL34" i="114"/>
  <c r="HLN34" i="114" s="1"/>
  <c r="HLO34" i="114" l="1"/>
  <c r="HLP34" i="114"/>
  <c r="HLR34" i="114" l="1"/>
  <c r="HLQ34" i="114"/>
  <c r="HLT34" i="114" s="1"/>
  <c r="HLS34" i="114" l="1"/>
  <c r="HLV34" i="114" l="1"/>
  <c r="HLU34" i="114"/>
  <c r="HLX34" i="114" l="1"/>
  <c r="HLW34" i="114"/>
  <c r="HLZ34" i="114" s="1"/>
  <c r="HLY34" i="114" l="1"/>
  <c r="HMB34" i="114" s="1"/>
  <c r="HMA34" i="114"/>
  <c r="HMD34" i="114" s="1"/>
  <c r="HMC34" i="114" l="1"/>
  <c r="HMF34" i="114" l="1"/>
  <c r="HME34" i="114"/>
  <c r="HMH34" i="114" l="1"/>
  <c r="HMG34" i="114"/>
  <c r="HMJ34" i="114" s="1"/>
  <c r="HMI34" i="114" l="1"/>
  <c r="HML34" i="114" s="1"/>
  <c r="HMK34" i="114"/>
  <c r="HMN34" i="114" s="1"/>
  <c r="HMM34" i="114" l="1"/>
  <c r="HMP34" i="114" l="1"/>
  <c r="HMO34" i="114"/>
  <c r="HMR34" i="114" l="1"/>
  <c r="HMQ34" i="114"/>
  <c r="HMT34" i="114" s="1"/>
  <c r="HMS34" i="114" l="1"/>
  <c r="HMV34" i="114" s="1"/>
  <c r="HMU34" i="114"/>
  <c r="HMX34" i="114" s="1"/>
  <c r="HMW34" i="114" l="1"/>
  <c r="HMZ34" i="114" l="1"/>
  <c r="HMY34" i="114"/>
  <c r="HNB34" i="114" l="1"/>
  <c r="HNA34" i="114"/>
  <c r="HND34" i="114" s="1"/>
  <c r="HNC34" i="114" l="1"/>
  <c r="HNF34" i="114" s="1"/>
  <c r="HNE34" i="114"/>
  <c r="HNH34" i="114" s="1"/>
  <c r="HNG34" i="114" l="1"/>
  <c r="HNJ34" i="114" l="1"/>
  <c r="HNI34" i="114"/>
  <c r="HNL34" i="114" l="1"/>
  <c r="HNK34" i="114"/>
  <c r="HNN34" i="114" s="1"/>
  <c r="HNM34" i="114" l="1"/>
  <c r="HNP34" i="114" s="1"/>
  <c r="HNO34" i="114"/>
  <c r="HNR34" i="114" s="1"/>
  <c r="HNQ34" i="114" l="1"/>
  <c r="HNT34" i="114" l="1"/>
  <c r="HNS34" i="114"/>
  <c r="HNV34" i="114" l="1"/>
  <c r="HNU34" i="114"/>
  <c r="HNX34" i="114" s="1"/>
  <c r="HNW34" i="114" l="1"/>
  <c r="HNZ34" i="114" s="1"/>
  <c r="HNY34" i="114" l="1"/>
  <c r="HOB34" i="114" s="1"/>
  <c r="HOA34" i="114"/>
  <c r="HOD34" i="114" s="1"/>
  <c r="HOC34" i="114" l="1"/>
  <c r="HOF34" i="114" s="1"/>
  <c r="HOE34" i="114" l="1"/>
  <c r="HOH34" i="114" l="1"/>
  <c r="HOG34" i="114"/>
  <c r="HOJ34" i="114" l="1"/>
  <c r="HOI34" i="114"/>
  <c r="HOL34" i="114" s="1"/>
  <c r="HOK34" i="114" l="1"/>
  <c r="HON34" i="114" s="1"/>
  <c r="HOM34" i="114"/>
  <c r="HOP34" i="114" s="1"/>
  <c r="HOO34" i="114" l="1"/>
  <c r="HOR34" i="114" l="1"/>
  <c r="HOQ34" i="114"/>
  <c r="HOT34" i="114" l="1"/>
  <c r="HOS34" i="114"/>
  <c r="HOV34" i="114" s="1"/>
  <c r="HOU34" i="114" l="1"/>
  <c r="HOX34" i="114" s="1"/>
  <c r="HOW34" i="114" l="1"/>
  <c r="HOZ34" i="114" s="1"/>
  <c r="HOY34" i="114"/>
  <c r="HPB34" i="114" l="1"/>
  <c r="HPA34" i="114"/>
  <c r="HPD34" i="114" l="1"/>
  <c r="HPC34" i="114"/>
  <c r="HPF34" i="114" s="1"/>
  <c r="HPE34" i="114" l="1"/>
  <c r="HPH34" i="114" s="1"/>
  <c r="HPG34" i="114"/>
  <c r="HPJ34" i="114" s="1"/>
  <c r="HPI34" i="114" l="1"/>
  <c r="HPL34" i="114" l="1"/>
  <c r="HPK34" i="114"/>
  <c r="HPN34" i="114" l="1"/>
  <c r="HPM34" i="114"/>
  <c r="HPP34" i="114" s="1"/>
  <c r="HPO34" i="114" l="1"/>
  <c r="HPR34" i="114" s="1"/>
  <c r="HPQ34" i="114"/>
  <c r="HPT34" i="114" s="1"/>
  <c r="HPS34" i="114" l="1"/>
  <c r="HPV34" i="114" l="1"/>
  <c r="HPU34" i="114"/>
  <c r="HPX34" i="114" l="1"/>
  <c r="HPW34" i="114"/>
  <c r="HPZ34" i="114" s="1"/>
  <c r="HPY34" i="114" l="1"/>
  <c r="HQB34" i="114" s="1"/>
  <c r="HQA34" i="114"/>
  <c r="HQD34" i="114" s="1"/>
  <c r="HQC34" i="114" l="1"/>
  <c r="HQF34" i="114" l="1"/>
  <c r="HQE34" i="114"/>
  <c r="HQH34" i="114" l="1"/>
  <c r="HQG34" i="114"/>
  <c r="HQJ34" i="114" s="1"/>
  <c r="HQI34" i="114" l="1"/>
  <c r="HQL34" i="114" s="1"/>
  <c r="HQK34" i="114"/>
  <c r="HQN34" i="114" s="1"/>
  <c r="HQM34" i="114" l="1"/>
  <c r="HQP34" i="114" l="1"/>
  <c r="HQO34" i="114"/>
  <c r="HQR34" i="114" l="1"/>
  <c r="HQQ34" i="114"/>
  <c r="HQT34" i="114" s="1"/>
  <c r="HQS34" i="114" l="1"/>
  <c r="HQV34" i="114" s="1"/>
  <c r="HQU34" i="114"/>
  <c r="HQX34" i="114" s="1"/>
  <c r="HQW34" i="114" l="1"/>
  <c r="HQZ34" i="114" l="1"/>
  <c r="HQY34" i="114"/>
  <c r="HRB34" i="114" l="1"/>
  <c r="HRA34" i="114"/>
  <c r="HRD34" i="114" s="1"/>
  <c r="HRC34" i="114" l="1"/>
  <c r="HRF34" i="114" s="1"/>
  <c r="HRE34" i="114"/>
  <c r="HRH34" i="114" s="1"/>
  <c r="HRG34" i="114" l="1"/>
  <c r="HRJ34" i="114" l="1"/>
  <c r="HRI34" i="114"/>
  <c r="HRL34" i="114" l="1"/>
  <c r="HRK34" i="114"/>
  <c r="HRN34" i="114" s="1"/>
  <c r="HRM34" i="114" l="1"/>
  <c r="HRP34" i="114" s="1"/>
  <c r="HRO34" i="114"/>
  <c r="HRR34" i="114" s="1"/>
  <c r="HRQ34" i="114" l="1"/>
  <c r="HRT34" i="114" l="1"/>
  <c r="HRS34" i="114"/>
  <c r="HRV34" i="114" l="1"/>
  <c r="HRU34" i="114"/>
  <c r="HRW34" i="114" l="1"/>
  <c r="HRX34" i="114"/>
  <c r="HRZ34" i="114" l="1"/>
  <c r="HRY34" i="114"/>
  <c r="HSB34" i="114" s="1"/>
  <c r="HSA34" i="114" l="1"/>
  <c r="HSD34" i="114" l="1"/>
  <c r="HSC34" i="114"/>
  <c r="HSE34" i="114" l="1"/>
  <c r="HSF34" i="114"/>
  <c r="HSH34" i="114" l="1"/>
  <c r="HSG34" i="114"/>
  <c r="HSJ34" i="114" s="1"/>
  <c r="HSI34" i="114" l="1"/>
  <c r="HSL34" i="114" s="1"/>
  <c r="HSK34" i="114" l="1"/>
  <c r="HSN34" i="114" l="1"/>
  <c r="HSM34" i="114"/>
  <c r="HSP34" i="114" l="1"/>
  <c r="HSO34" i="114"/>
  <c r="HSR34" i="114" s="1"/>
  <c r="HSQ34" i="114" l="1"/>
  <c r="HST34" i="114" s="1"/>
  <c r="HSS34" i="114"/>
  <c r="HSV34" i="114" s="1"/>
  <c r="HSU34" i="114" l="1"/>
  <c r="HSX34" i="114" l="1"/>
  <c r="HSW34" i="114"/>
  <c r="HSZ34" i="114" l="1"/>
  <c r="HSY34" i="114"/>
  <c r="HTB34" i="114" s="1"/>
  <c r="HTA34" i="114" l="1"/>
  <c r="HTD34" i="114" s="1"/>
  <c r="HTC34" i="114" l="1"/>
  <c r="HTF34" i="114" s="1"/>
  <c r="HTE34" i="114"/>
  <c r="HTH34" i="114" l="1"/>
  <c r="HTG34" i="114"/>
  <c r="HTJ34" i="114" l="1"/>
  <c r="HTI34" i="114"/>
  <c r="HTL34" i="114" s="1"/>
  <c r="HTK34" i="114" l="1"/>
  <c r="HTN34" i="114" s="1"/>
  <c r="HTM34" i="114" l="1"/>
  <c r="HTP34" i="114" s="1"/>
  <c r="HTO34" i="114"/>
  <c r="HTQ34" i="114" l="1"/>
  <c r="HTR34" i="114"/>
  <c r="HTT34" i="114" l="1"/>
  <c r="HTS34" i="114"/>
  <c r="HTV34" i="114" l="1"/>
  <c r="HTU34" i="114"/>
  <c r="HTX34" i="114" l="1"/>
  <c r="HTW34" i="114"/>
  <c r="HTZ34" i="114" l="1"/>
  <c r="HTY34" i="114"/>
  <c r="HUA34" i="114"/>
  <c r="HUB34" i="114" l="1"/>
  <c r="HUD34" i="114" s="1"/>
  <c r="HUC34" i="114"/>
  <c r="HUF34" i="114" l="1"/>
  <c r="HUE34" i="114"/>
  <c r="HUH34" i="114" l="1"/>
  <c r="HUG34" i="114"/>
  <c r="HUJ34" i="114" l="1"/>
  <c r="HUI34" i="114"/>
  <c r="HUL34" i="114" s="1"/>
  <c r="HUK34" i="114" l="1"/>
  <c r="HUN34" i="114" s="1"/>
  <c r="HUM34" i="114" l="1"/>
  <c r="HUP34" i="114" s="1"/>
  <c r="HUO34" i="114" l="1"/>
  <c r="HUQ34" i="114" s="1"/>
  <c r="HUR34" i="114"/>
  <c r="HUS34" i="114" l="1"/>
  <c r="HUT34" i="114"/>
  <c r="HUV34" i="114" l="1"/>
  <c r="HUU34" i="114"/>
  <c r="HUX34" i="114" s="1"/>
  <c r="HUW34" i="114" l="1"/>
  <c r="HUZ34" i="114" s="1"/>
  <c r="HUY34" i="114" l="1"/>
  <c r="HVB34" i="114" l="1"/>
  <c r="HVA34" i="114"/>
  <c r="HVD34" i="114" l="1"/>
  <c r="HVC34" i="114"/>
  <c r="HVF34" i="114" s="1"/>
  <c r="HVE34" i="114" l="1"/>
  <c r="HVH34" i="114" s="1"/>
  <c r="HVG34" i="114"/>
  <c r="HVJ34" i="114" s="1"/>
  <c r="HVI34" i="114" l="1"/>
  <c r="HVL34" i="114" l="1"/>
  <c r="HVK34" i="114"/>
  <c r="HVN34" i="114" l="1"/>
  <c r="HVM34" i="114"/>
  <c r="HVP34" i="114" l="1"/>
  <c r="HVO34" i="114"/>
  <c r="HVR34" i="114" l="1"/>
  <c r="HVQ34" i="114"/>
  <c r="HVT34" i="114" l="1"/>
  <c r="HVS34" i="114"/>
  <c r="HVV34" i="114" l="1"/>
  <c r="HVU34" i="114"/>
  <c r="HVX34" i="114" l="1"/>
  <c r="HVW34" i="114"/>
  <c r="HVZ34" i="114" l="1"/>
  <c r="HVY34" i="114"/>
  <c r="HWB34" i="114" l="1"/>
  <c r="HWA34" i="114"/>
  <c r="HWD34" i="114" l="1"/>
  <c r="HWC34" i="114"/>
  <c r="HWF34" i="114" l="1"/>
  <c r="HWE34" i="114"/>
  <c r="HWH34" i="114" l="1"/>
  <c r="HWG34" i="114"/>
  <c r="HWJ34" i="114" l="1"/>
  <c r="HWI34" i="114"/>
  <c r="HWL34" i="114" s="1"/>
  <c r="HWK34" i="114" l="1"/>
  <c r="HWN34" i="114" s="1"/>
  <c r="HWM34" i="114"/>
  <c r="HWP34" i="114" s="1"/>
  <c r="HWO34" i="114" l="1"/>
  <c r="HWR34" i="114" l="1"/>
  <c r="HWQ34" i="114"/>
  <c r="HWT34" i="114" l="1"/>
  <c r="HWS34" i="114"/>
  <c r="HWV34" i="114" s="1"/>
  <c r="HWU34" i="114" l="1"/>
  <c r="HWX34" i="114" s="1"/>
  <c r="HWW34" i="114"/>
  <c r="HWZ34" i="114" s="1"/>
  <c r="HWY34" i="114" l="1"/>
  <c r="HXB34" i="114" l="1"/>
  <c r="HXA34" i="114"/>
  <c r="HXD34" i="114" l="1"/>
  <c r="HXC34" i="114"/>
  <c r="HXE34" i="114" s="1"/>
  <c r="HXF34" i="114" l="1"/>
  <c r="HXH34" i="114" s="1"/>
  <c r="HXG34" i="114"/>
  <c r="HXJ34" i="114" l="1"/>
  <c r="HXI34" i="114"/>
  <c r="HXL34" i="114" l="1"/>
  <c r="HXK34" i="114"/>
  <c r="HXN34" i="114" l="1"/>
  <c r="HXM34" i="114"/>
  <c r="HXP34" i="114" l="1"/>
  <c r="HXO34" i="114"/>
  <c r="HXR34" i="114" s="1"/>
  <c r="HXQ34" i="114" l="1"/>
  <c r="HXT34" i="114" s="1"/>
  <c r="HXS34" i="114" l="1"/>
  <c r="HXV34" i="114" s="1"/>
  <c r="HXU34" i="114" l="1"/>
  <c r="HXX34" i="114" s="1"/>
  <c r="HXW34" i="114" l="1"/>
  <c r="HXZ34" i="114" s="1"/>
  <c r="HXY34" i="114" l="1"/>
  <c r="HYB34" i="114" s="1"/>
  <c r="HYA34" i="114" l="1"/>
  <c r="HYD34" i="114" l="1"/>
  <c r="HYC34" i="114"/>
  <c r="HYF34" i="114" l="1"/>
  <c r="HYE34" i="114"/>
  <c r="HYH34" i="114" l="1"/>
  <c r="HYG34" i="114"/>
  <c r="HYJ34" i="114" l="1"/>
  <c r="HYI34" i="114"/>
  <c r="HYL34" i="114" l="1"/>
  <c r="HYK34" i="114"/>
  <c r="HYN34" i="114" s="1"/>
  <c r="HYM34" i="114" l="1"/>
  <c r="HYP34" i="114" s="1"/>
  <c r="HYO34" i="114" l="1"/>
  <c r="HYR34" i="114" s="1"/>
  <c r="HYQ34" i="114"/>
  <c r="HYT34" i="114" l="1"/>
  <c r="HYS34" i="114"/>
  <c r="HYV34" i="114" l="1"/>
  <c r="HYU34" i="114"/>
  <c r="HYX34" i="114" l="1"/>
  <c r="HYW34" i="114"/>
  <c r="HYZ34" i="114" l="1"/>
  <c r="HYY34" i="114"/>
  <c r="HZB34" i="114" l="1"/>
  <c r="HZA34" i="114"/>
  <c r="HZD34" i="114" l="1"/>
  <c r="HZC34" i="114"/>
  <c r="HZF34" i="114" l="1"/>
  <c r="HZE34" i="114"/>
  <c r="HZH34" i="114" l="1"/>
  <c r="HZG34" i="114"/>
  <c r="HZJ34" i="114" s="1"/>
  <c r="HZI34" i="114" l="1"/>
  <c r="HZL34" i="114" s="1"/>
  <c r="HZK34" i="114"/>
  <c r="HZN34" i="114" s="1"/>
  <c r="HZM34" i="114" l="1"/>
  <c r="HZP34" i="114" l="1"/>
  <c r="HZO34" i="114"/>
  <c r="HZQ34" i="114" l="1"/>
  <c r="HZR34" i="114"/>
  <c r="HZS34" i="114"/>
  <c r="HZU34" i="114" l="1"/>
  <c r="HZT34" i="114"/>
  <c r="HZW34" i="114" s="1"/>
  <c r="HZV34" i="114" l="1"/>
  <c r="HZY34" i="114" l="1"/>
  <c r="HZX34" i="114"/>
  <c r="IAA34" i="114" l="1"/>
  <c r="HZZ34" i="114"/>
  <c r="IAC34" i="114" l="1"/>
  <c r="IAB34" i="114"/>
  <c r="IAE34" i="114" l="1"/>
  <c r="IAD34" i="114"/>
  <c r="IAG34" i="114" s="1"/>
  <c r="IAF34" i="114" l="1"/>
  <c r="IAI34" i="114" s="1"/>
  <c r="IAH34" i="114"/>
  <c r="IAK34" i="114" s="1"/>
  <c r="IAJ34" i="114" l="1"/>
  <c r="IAM34" i="114" l="1"/>
  <c r="IAL34" i="114"/>
  <c r="IAN34" i="114" l="1"/>
  <c r="IAO34" i="114"/>
  <c r="IAP34" i="114"/>
  <c r="IAR34" i="114" l="1"/>
  <c r="IAQ34" i="114"/>
  <c r="IAT34" i="114" s="1"/>
  <c r="IAS34" i="114" l="1"/>
  <c r="IAV34" i="114" s="1"/>
  <c r="IAU34" i="114"/>
  <c r="IAW34" i="114" s="1"/>
  <c r="IAY34" i="114" l="1"/>
  <c r="IAX34" i="114"/>
  <c r="IBA34" i="114" s="1"/>
  <c r="IAZ34" i="114" l="1"/>
  <c r="IBC34" i="114" l="1"/>
  <c r="IBB34" i="114"/>
  <c r="IBE34" i="114" l="1"/>
  <c r="IBD34" i="114"/>
  <c r="IBG34" i="114" l="1"/>
  <c r="IBF34" i="114"/>
  <c r="IBI34" i="114" l="1"/>
  <c r="IBH34" i="114"/>
  <c r="IBK34" i="114" s="1"/>
  <c r="IBJ34" i="114" l="1"/>
  <c r="IBM34" i="114" s="1"/>
  <c r="IBL34" i="114" l="1"/>
  <c r="IBO34" i="114" s="1"/>
  <c r="IBN34" i="114"/>
  <c r="IBQ34" i="114" l="1"/>
  <c r="IBP34" i="114"/>
  <c r="IBR34" i="114" l="1"/>
  <c r="IBS34" i="114"/>
  <c r="IBT34" i="114"/>
  <c r="IBV34" i="114" l="1"/>
  <c r="IBU34" i="114"/>
  <c r="IBX34" i="114" s="1"/>
  <c r="IBW34" i="114" l="1"/>
  <c r="IBZ34" i="114" s="1"/>
  <c r="IBY34" i="114"/>
  <c r="ICA34" i="114" s="1"/>
  <c r="ICC34" i="114" l="1"/>
  <c r="ICB34" i="114"/>
  <c r="ICE34" i="114" s="1"/>
  <c r="ICD34" i="114" l="1"/>
  <c r="ICG34" i="114" l="1"/>
  <c r="ICF34" i="114"/>
  <c r="ICI34" i="114" l="1"/>
  <c r="ICH34" i="114"/>
  <c r="ICK34" i="114" l="1"/>
  <c r="ICJ34" i="114"/>
  <c r="ICM34" i="114" l="1"/>
  <c r="ICL34" i="114"/>
  <c r="ICO34" i="114" s="1"/>
  <c r="ICN34" i="114" l="1"/>
  <c r="ICQ34" i="114" s="1"/>
  <c r="ICP34" i="114" l="1"/>
  <c r="ICS34" i="114" s="1"/>
  <c r="ICR34" i="114"/>
  <c r="ICU34" i="114" l="1"/>
  <c r="ICT34" i="114"/>
  <c r="ICV34" i="114" l="1"/>
  <c r="ICW34" i="114"/>
  <c r="ICX34" i="114"/>
  <c r="ICZ34" i="114" l="1"/>
  <c r="ICY34" i="114"/>
  <c r="IDB34" i="114" s="1"/>
  <c r="IDA34" i="114" l="1"/>
  <c r="IDD34" i="114" s="1"/>
  <c r="IDC34" i="114"/>
  <c r="IDE34" i="114" s="1"/>
  <c r="IDG34" i="114" s="1"/>
  <c r="IDF34" i="114" l="1"/>
  <c r="IDI34" i="114" s="1"/>
  <c r="IDH34" i="114"/>
  <c r="IDK34" i="114" s="1"/>
  <c r="IDJ34" i="114" l="1"/>
  <c r="IDM34" i="114" l="1"/>
  <c r="IDL34" i="114"/>
  <c r="IDO34" i="114" l="1"/>
  <c r="IDN34" i="114"/>
  <c r="IDQ34" i="114" s="1"/>
  <c r="IDP34" i="114" l="1"/>
  <c r="IDS34" i="114" s="1"/>
  <c r="IDR34" i="114"/>
  <c r="IDU34" i="114" s="1"/>
  <c r="IDT34" i="114" l="1"/>
  <c r="IDW34" i="114" l="1"/>
  <c r="IDV34" i="114"/>
  <c r="IDX34" i="114" s="1"/>
  <c r="IDY34" i="114" l="1"/>
  <c r="IDZ34" i="114"/>
  <c r="IEB34" i="114" l="1"/>
  <c r="IEA34" i="114"/>
  <c r="IED34" i="114" s="1"/>
  <c r="IEC34" i="114" l="1"/>
  <c r="IEF34" i="114" s="1"/>
  <c r="IEE34" i="114"/>
  <c r="IEH34" i="114" s="1"/>
  <c r="IEG34" i="114" l="1"/>
  <c r="IEJ34" i="114" s="1"/>
  <c r="IEI34" i="114"/>
  <c r="IEK34" i="114" s="1"/>
  <c r="IEM34" i="114" s="1"/>
  <c r="IEL34" i="114" l="1"/>
  <c r="IEO34" i="114"/>
  <c r="IEN34" i="114"/>
  <c r="IEQ34" i="114" l="1"/>
  <c r="IEP34" i="114"/>
  <c r="IES34" i="114" s="1"/>
  <c r="IER34" i="114" l="1"/>
  <c r="IEU34" i="114"/>
  <c r="IET34" i="114"/>
  <c r="IEW34" i="114" l="1"/>
  <c r="IEV34" i="114"/>
  <c r="IEY34" i="114" s="1"/>
  <c r="IEX34" i="114" l="1"/>
  <c r="IFA34" i="114" s="1"/>
  <c r="IEZ34" i="114" l="1"/>
  <c r="IFC34" i="114" s="1"/>
  <c r="IFB34" i="114" l="1"/>
  <c r="IFE34" i="114" s="1"/>
  <c r="IFD34" i="114"/>
  <c r="IFG34" i="114" l="1"/>
  <c r="IFF34" i="114"/>
  <c r="IFI34" i="114" l="1"/>
  <c r="IFH34" i="114"/>
  <c r="IFK34" i="114" s="1"/>
  <c r="IFJ34" i="114" l="1"/>
  <c r="IFM34" i="114" s="1"/>
  <c r="IFL34" i="114" l="1"/>
  <c r="IFN34" i="114" s="1"/>
  <c r="IFO34" i="114"/>
  <c r="IFQ34" i="114" l="1"/>
  <c r="IFP34" i="114"/>
  <c r="IFS34" i="114" s="1"/>
  <c r="IFR34" i="114" l="1"/>
  <c r="IFU34" i="114" s="1"/>
  <c r="IFT34" i="114" l="1"/>
  <c r="IFV34" i="114" l="1"/>
  <c r="IFW34" i="114"/>
  <c r="IFY34" i="114" l="1"/>
  <c r="IFX34" i="114"/>
  <c r="IGA34" i="114" l="1"/>
  <c r="IFZ34" i="114"/>
  <c r="IGC34" i="114" s="1"/>
  <c r="IGB34" i="114" l="1"/>
  <c r="IGE34" i="114" l="1"/>
  <c r="IGD34" i="114"/>
  <c r="IGG34" i="114" l="1"/>
  <c r="IGF34" i="114"/>
  <c r="IGI34" i="114" s="1"/>
  <c r="IGH34" i="114" l="1"/>
  <c r="IGK34" i="114" s="1"/>
  <c r="IGJ34" i="114" l="1"/>
  <c r="IGM34" i="114" s="1"/>
  <c r="IGL34" i="114" l="1"/>
  <c r="IGO34" i="114" s="1"/>
  <c r="IGN34" i="114" l="1"/>
  <c r="IGQ34" i="114"/>
  <c r="IGP34" i="114"/>
  <c r="IGS34" i="114" l="1"/>
  <c r="IGR34" i="114"/>
  <c r="IGU34" i="114" s="1"/>
  <c r="IGT34" i="114" l="1"/>
  <c r="IGW34" i="114" s="1"/>
  <c r="IGV34" i="114"/>
  <c r="IGY34" i="114" l="1"/>
  <c r="IGX34" i="114"/>
  <c r="IHA34" i="114" l="1"/>
  <c r="IGZ34" i="114"/>
  <c r="IHC34" i="114" s="1"/>
  <c r="IHB34" i="114" l="1"/>
  <c r="IHE34" i="114" s="1"/>
  <c r="IHD34" i="114" l="1"/>
  <c r="IHG34" i="114" s="1"/>
  <c r="IHF34" i="114" l="1"/>
  <c r="IHI34" i="114"/>
  <c r="IHH34" i="114"/>
  <c r="IHK34" i="114" l="1"/>
  <c r="IHJ34" i="114"/>
  <c r="IHM34" i="114" s="1"/>
  <c r="IHL34" i="114" l="1"/>
  <c r="IHO34" i="114" s="1"/>
  <c r="IHN34" i="114" l="1"/>
  <c r="IHQ34" i="114" s="1"/>
  <c r="IHP34" i="114"/>
  <c r="IHS34" i="114" l="1"/>
  <c r="IHR34" i="114"/>
  <c r="IHU34" i="114" l="1"/>
  <c r="IHT34" i="114"/>
  <c r="IHW34" i="114" s="1"/>
  <c r="IHV34" i="114" l="1"/>
  <c r="IHY34" i="114" s="1"/>
  <c r="IHX34" i="114" l="1"/>
  <c r="IIA34" i="114" s="1"/>
  <c r="IHZ34" i="114"/>
  <c r="IIC34" i="114" l="1"/>
  <c r="IIB34" i="114"/>
  <c r="IIE34" i="114" l="1"/>
  <c r="IID34" i="114"/>
  <c r="IIG34" i="114" s="1"/>
  <c r="IIF34" i="114" l="1"/>
  <c r="III34" i="114" s="1"/>
  <c r="IIH34" i="114"/>
  <c r="IIK34" i="114" s="1"/>
  <c r="IIJ34" i="114" l="1"/>
  <c r="IIM34" i="114" l="1"/>
  <c r="IIL34" i="114"/>
  <c r="IIO34" i="114" l="1"/>
  <c r="IIN34" i="114"/>
  <c r="IIQ34" i="114" s="1"/>
  <c r="IIP34" i="114" l="1"/>
  <c r="IIS34" i="114" s="1"/>
  <c r="IIR34" i="114"/>
  <c r="IIU34" i="114" s="1"/>
  <c r="IIT34" i="114" l="1"/>
  <c r="IIW34" i="114" l="1"/>
  <c r="IIV34" i="114"/>
  <c r="IIY34" i="114" l="1"/>
  <c r="IIX34" i="114"/>
  <c r="IJA34" i="114" s="1"/>
  <c r="IIZ34" i="114" l="1"/>
  <c r="IJC34" i="114" s="1"/>
  <c r="IJB34" i="114"/>
  <c r="IJE34" i="114" s="1"/>
  <c r="IJD34" i="114" l="1"/>
  <c r="IJG34" i="114" l="1"/>
  <c r="IJF34" i="114"/>
  <c r="IJI34" i="114" l="1"/>
  <c r="IJH34" i="114"/>
  <c r="IJK34" i="114" s="1"/>
  <c r="IJJ34" i="114" l="1"/>
  <c r="IJM34" i="114" s="1"/>
  <c r="IJL34" i="114"/>
  <c r="IJO34" i="114" s="1"/>
  <c r="IJN34" i="114" l="1"/>
  <c r="IJP34" i="114" l="1"/>
  <c r="IJQ34" i="114"/>
  <c r="IJR34" i="114" l="1"/>
  <c r="IJS34" i="114"/>
  <c r="IJU34" i="114" l="1"/>
  <c r="IJT34" i="114"/>
  <c r="IJW34" i="114" s="1"/>
  <c r="IJV34" i="114" l="1"/>
  <c r="IJX34" i="114" l="1"/>
  <c r="IJY34" i="114"/>
  <c r="IJZ34" i="114" l="1"/>
  <c r="IKA34" i="114"/>
  <c r="IKC34" i="114" l="1"/>
  <c r="IKB34" i="114"/>
  <c r="IKE34" i="114" s="1"/>
  <c r="IKD34" i="114" l="1"/>
  <c r="IKG34" i="114" s="1"/>
  <c r="IKF34" i="114"/>
  <c r="IKH34" i="114" s="1"/>
  <c r="IKJ34" i="114" s="1"/>
  <c r="IKI34" i="114" l="1"/>
  <c r="IKL34" i="114" s="1"/>
  <c r="IKK34" i="114" l="1"/>
  <c r="IKM34" i="114"/>
  <c r="IKN34" i="114"/>
  <c r="IKO34" i="114" l="1"/>
  <c r="IKP34" i="114"/>
  <c r="IKR34" i="114" l="1"/>
  <c r="IKQ34" i="114"/>
  <c r="IKT34" i="114" s="1"/>
  <c r="IKS34" i="114" l="1"/>
  <c r="IKV34" i="114" s="1"/>
  <c r="IKU34" i="114" l="1"/>
  <c r="IKW34" i="114" l="1"/>
  <c r="IKX34" i="114"/>
  <c r="IKY34" i="114" l="1"/>
  <c r="IKZ34" i="114"/>
  <c r="ILB34" i="114" l="1"/>
  <c r="ILA34" i="114"/>
  <c r="ILD34" i="114" s="1"/>
  <c r="ILC34" i="114" l="1"/>
  <c r="ILF34" i="114" s="1"/>
  <c r="ILE34" i="114" l="1"/>
  <c r="ILG34" i="114" l="1"/>
  <c r="ILH34" i="114"/>
  <c r="ILI34" i="114" l="1"/>
  <c r="ILJ34" i="114"/>
  <c r="ILL34" i="114" l="1"/>
  <c r="ILK34" i="114"/>
  <c r="ILN34" i="114" s="1"/>
  <c r="ILM34" i="114" l="1"/>
  <c r="ILP34" i="114" s="1"/>
  <c r="ILO34" i="114" l="1"/>
  <c r="ILQ34" i="114" l="1"/>
  <c r="ILR34" i="114"/>
  <c r="ILS34" i="114" l="1"/>
  <c r="ILT34" i="114"/>
  <c r="ILV34" i="114" l="1"/>
  <c r="ILU34" i="114"/>
  <c r="ILX34" i="114" s="1"/>
  <c r="ILW34" i="114" l="1"/>
  <c r="ILY34" i="114" l="1"/>
  <c r="ILZ34" i="114"/>
  <c r="IMA34" i="114" l="1"/>
  <c r="IMB34" i="114"/>
  <c r="IMD34" i="114" l="1"/>
  <c r="IMC34" i="114"/>
  <c r="IMF34" i="114" s="1"/>
  <c r="IME34" i="114" l="1"/>
  <c r="IMG34" i="114" l="1"/>
  <c r="IMH34" i="114"/>
  <c r="IMI34" i="114" l="1"/>
  <c r="IMJ34" i="114"/>
  <c r="IML34" i="114" l="1"/>
  <c r="IMK34" i="114"/>
  <c r="IMN34" i="114" s="1"/>
  <c r="IMM34" i="114" l="1"/>
  <c r="IMP34" i="114" s="1"/>
  <c r="IMO34" i="114" l="1"/>
  <c r="IMQ34" i="114" l="1"/>
  <c r="IMR34" i="114"/>
  <c r="IMS34" i="114" l="1"/>
  <c r="IMT34" i="114"/>
  <c r="IMV34" i="114" l="1"/>
  <c r="IMU34" i="114"/>
  <c r="IMX34" i="114" s="1"/>
  <c r="IMW34" i="114" l="1"/>
  <c r="IMZ34" i="114" s="1"/>
  <c r="IMY34" i="114" l="1"/>
  <c r="INA34" i="114" l="1"/>
  <c r="INB34" i="114"/>
  <c r="INC34" i="114" l="1"/>
  <c r="IND34" i="114"/>
  <c r="INF34" i="114" l="1"/>
  <c r="INE34" i="114"/>
  <c r="INH34" i="114" s="1"/>
  <c r="ING34" i="114" l="1"/>
  <c r="INI34" i="114" l="1"/>
  <c r="INJ34" i="114"/>
  <c r="INK34" i="114" l="1"/>
  <c r="INL34" i="114"/>
  <c r="INN34" i="114" l="1"/>
  <c r="INM34" i="114"/>
  <c r="INP34" i="114" l="1"/>
  <c r="INO34" i="114"/>
  <c r="INR34" i="114" s="1"/>
  <c r="INQ34" i="114" l="1"/>
  <c r="INS34" i="114" l="1"/>
  <c r="INT34" i="114"/>
  <c r="INU34" i="114" l="1"/>
  <c r="INV34" i="114"/>
  <c r="INX34" i="114" l="1"/>
  <c r="INW34" i="114"/>
  <c r="INZ34" i="114" s="1"/>
  <c r="INY34" i="114" l="1"/>
  <c r="IOB34" i="114" s="1"/>
  <c r="IOA34" i="114" l="1"/>
  <c r="IOC34" i="114" l="1"/>
  <c r="IOD34" i="114"/>
  <c r="IOF34" i="114" l="1"/>
  <c r="IOE34" i="114"/>
  <c r="IOH34" i="114" l="1"/>
  <c r="IOG34" i="114"/>
  <c r="IOJ34" i="114" s="1"/>
  <c r="IOI34" i="114" l="1"/>
  <c r="IOL34" i="114" s="1"/>
  <c r="IOK34" i="114" l="1"/>
  <c r="ION34" i="114" l="1"/>
  <c r="IOM34" i="114"/>
  <c r="IOP34" i="114" l="1"/>
  <c r="IOO34" i="114"/>
  <c r="IOR34" i="114" s="1"/>
  <c r="IOQ34" i="114" l="1"/>
  <c r="IOT34" i="114" s="1"/>
  <c r="IOS34" i="114"/>
  <c r="IOV34" i="114" s="1"/>
  <c r="IOU34" i="114" l="1"/>
  <c r="IOW34" i="114" l="1"/>
  <c r="IOX34" i="114"/>
  <c r="IOY34" i="114" l="1"/>
  <c r="IOZ34" i="114"/>
  <c r="IPB34" i="114" l="1"/>
  <c r="IPA34" i="114"/>
  <c r="IPD34" i="114" s="1"/>
  <c r="IPC34" i="114" l="1"/>
  <c r="IPE34" i="114" l="1"/>
  <c r="IPF34" i="114"/>
  <c r="IPG34" i="114" l="1"/>
  <c r="IPH34" i="114"/>
  <c r="IPJ34" i="114" l="1"/>
  <c r="IPI34" i="114"/>
  <c r="IPL34" i="114" s="1"/>
  <c r="IPK34" i="114" l="1"/>
  <c r="IPM34" i="114" l="1"/>
  <c r="IPN34" i="114"/>
  <c r="IPP34" i="114" l="1"/>
  <c r="IPO34" i="114"/>
  <c r="IPR34" i="114" l="1"/>
  <c r="IPQ34" i="114"/>
  <c r="IPT34" i="114" s="1"/>
  <c r="IPS34" i="114" l="1"/>
  <c r="IPV34" i="114" s="1"/>
  <c r="IPU34" i="114" l="1"/>
  <c r="IPW34" i="114" l="1"/>
  <c r="IPX34" i="114"/>
  <c r="IPY34" i="114" l="1"/>
  <c r="IPZ34" i="114"/>
  <c r="IQB34" i="114" l="1"/>
  <c r="IQA34" i="114"/>
  <c r="IQD34" i="114" s="1"/>
  <c r="IQC34" i="114" l="1"/>
  <c r="IQF34" i="114" s="1"/>
  <c r="IQE34" i="114" l="1"/>
  <c r="IQH34" i="114" l="1"/>
  <c r="IQG34" i="114"/>
  <c r="IQJ34" i="114" l="1"/>
  <c r="IQI34" i="114"/>
  <c r="IQK34" i="114" s="1"/>
  <c r="IQL34" i="114" l="1"/>
  <c r="IQM34" i="114"/>
  <c r="IQO34" i="114" l="1"/>
  <c r="IQN34" i="114"/>
  <c r="IQQ34" i="114" s="1"/>
  <c r="IQP34" i="114" l="1"/>
  <c r="IQS34" i="114" s="1"/>
  <c r="IQR34" i="114" l="1"/>
  <c r="IQU34" i="114" l="1"/>
  <c r="IQT34" i="114"/>
  <c r="IQW34" i="114" l="1"/>
  <c r="IQV34" i="114"/>
  <c r="IQY34" i="114" s="1"/>
  <c r="IQX34" i="114" l="1"/>
  <c r="IRA34" i="114" s="1"/>
  <c r="IQZ34" i="114"/>
  <c r="IRC34" i="114" s="1"/>
  <c r="IRB34" i="114" l="1"/>
  <c r="IRE34" i="114" l="1"/>
  <c r="IRD34" i="114"/>
  <c r="IRG34" i="114" l="1"/>
  <c r="IRF34" i="114"/>
  <c r="IRI34" i="114" s="1"/>
  <c r="IRH34" i="114" l="1"/>
  <c r="IRK34" i="114"/>
  <c r="IRJ34" i="114"/>
  <c r="IRM34" i="114" l="1"/>
  <c r="IRL34" i="114"/>
  <c r="IRO34" i="114" s="1"/>
  <c r="IRN34" i="114" l="1"/>
  <c r="IRQ34" i="114" l="1"/>
  <c r="IRP34" i="114"/>
  <c r="IRS34" i="114" l="1"/>
  <c r="IRR34" i="114"/>
  <c r="IRT34" i="114" s="1"/>
  <c r="IRU34" i="114" l="1"/>
  <c r="IRV34" i="114"/>
  <c r="IRX34" i="114" l="1"/>
  <c r="IRW34" i="114"/>
  <c r="IRY34" i="114" s="1"/>
  <c r="IRZ34" i="114" l="1"/>
  <c r="ISA34" i="114"/>
  <c r="ISC34" i="114" l="1"/>
  <c r="ISB34" i="114"/>
  <c r="ISE34" i="114" l="1"/>
  <c r="ISD34" i="114"/>
  <c r="ISF34" i="114" l="1"/>
  <c r="ISG34" i="114"/>
  <c r="ISH34" i="114" l="1"/>
  <c r="ISI34" i="114"/>
  <c r="ISK34" i="114" l="1"/>
  <c r="ISJ34" i="114"/>
  <c r="ISM34" i="114" s="1"/>
  <c r="ISL34" i="114" l="1"/>
  <c r="ISO34" i="114" s="1"/>
  <c r="ISN34" i="114" l="1"/>
  <c r="ISP34" i="114" l="1"/>
  <c r="ISQ34" i="114"/>
  <c r="ISR34" i="114" l="1"/>
  <c r="ISS34" i="114"/>
  <c r="ISU34" i="114" l="1"/>
  <c r="IST34" i="114"/>
  <c r="ISW34" i="114" l="1"/>
  <c r="ISV34" i="114"/>
  <c r="ISY34" i="114" s="1"/>
  <c r="ISX34" i="114" l="1"/>
  <c r="ITA34" i="114" l="1"/>
  <c r="ISZ34" i="114"/>
  <c r="ITC34" i="114" l="1"/>
  <c r="ITB34" i="114"/>
  <c r="ITE34" i="114" l="1"/>
  <c r="ITD34" i="114"/>
  <c r="ITF34" i="114" s="1"/>
  <c r="ITG34" i="114" l="1"/>
  <c r="ITI34" i="114" s="1"/>
  <c r="ITH34" i="114"/>
  <c r="ITK34" i="114" l="1"/>
  <c r="ITJ34" i="114"/>
  <c r="ITM34" i="114" l="1"/>
  <c r="ITL34" i="114"/>
  <c r="ITO34" i="114" l="1"/>
  <c r="ITN34" i="114"/>
  <c r="ITP34" i="114" l="1"/>
  <c r="ITQ34" i="114"/>
  <c r="ITR34" i="114" l="1"/>
  <c r="ITS34" i="114"/>
  <c r="ITU34" i="114" l="1"/>
  <c r="ITT34" i="114"/>
  <c r="ITW34" i="114" l="1"/>
  <c r="ITV34" i="114"/>
  <c r="ITY34" i="114" s="1"/>
  <c r="ITX34" i="114" l="1"/>
  <c r="IUA34" i="114" l="1"/>
  <c r="ITZ34" i="114"/>
  <c r="IUC34" i="114" l="1"/>
  <c r="IUB34" i="114"/>
  <c r="IUE34" i="114" s="1"/>
  <c r="IUD34" i="114" l="1"/>
  <c r="IUG34" i="114" s="1"/>
  <c r="IUF34" i="114" l="1"/>
  <c r="IUI34" i="114" s="1"/>
  <c r="IUH34" i="114" l="1"/>
  <c r="IUK34" i="114" s="1"/>
  <c r="IUJ34" i="114" l="1"/>
  <c r="IUM34" i="114"/>
  <c r="IUL34" i="114"/>
  <c r="IUO34" i="114" l="1"/>
  <c r="IUN34" i="114"/>
  <c r="IUQ34" i="114" s="1"/>
  <c r="IUP34" i="114" l="1"/>
  <c r="IUS34" i="114" s="1"/>
  <c r="IUR34" i="114" l="1"/>
  <c r="IUU34" i="114"/>
  <c r="IUT34" i="114"/>
  <c r="IUW34" i="114" l="1"/>
  <c r="IUV34" i="114"/>
  <c r="IUY34" i="114" s="1"/>
  <c r="IUX34" i="114" l="1"/>
  <c r="IVA34" i="114" s="1"/>
  <c r="IUZ34" i="114" l="1"/>
  <c r="IVC34" i="114" s="1"/>
  <c r="IVB34" i="114" l="1"/>
  <c r="IVE34" i="114" s="1"/>
  <c r="IVD34" i="114"/>
  <c r="IVG34" i="114" l="1"/>
  <c r="IVF34" i="114"/>
  <c r="IVI34" i="114" s="1"/>
  <c r="IVH34" i="114" l="1"/>
  <c r="IVK34" i="114" s="1"/>
  <c r="IVJ34" i="114" l="1"/>
  <c r="IVM34" i="114" s="1"/>
  <c r="IVL34" i="114"/>
  <c r="IVO34" i="114" l="1"/>
  <c r="IVN34" i="114"/>
  <c r="IVQ34" i="114" l="1"/>
  <c r="IVP34" i="114"/>
  <c r="IVS34" i="114" s="1"/>
  <c r="IVR34" i="114" l="1"/>
  <c r="IVU34" i="114" s="1"/>
  <c r="IVT34" i="114" l="1"/>
  <c r="IVW34" i="114"/>
  <c r="IVV34" i="114"/>
  <c r="IVY34" i="114" l="1"/>
  <c r="IVX34" i="114"/>
  <c r="IWA34" i="114" s="1"/>
  <c r="IVZ34" i="114" l="1"/>
  <c r="IWC34" i="114" l="1"/>
  <c r="IWB34" i="114"/>
  <c r="IWE34" i="114" l="1"/>
  <c r="IWD34" i="114"/>
  <c r="IWG34" i="114" s="1"/>
  <c r="IWF34" i="114" l="1"/>
  <c r="IWI34" i="114" s="1"/>
  <c r="IWH34" i="114" l="1"/>
  <c r="IWK34" i="114" l="1"/>
  <c r="IWJ34" i="114"/>
  <c r="IWM34" i="114" l="1"/>
  <c r="IWL34" i="114"/>
  <c r="IWO34" i="114" s="1"/>
  <c r="IWN34" i="114" l="1"/>
  <c r="IWQ34" i="114" s="1"/>
  <c r="IWP34" i="114" l="1"/>
  <c r="IWS34" i="114" l="1"/>
  <c r="IWR34" i="114"/>
  <c r="IWU34" i="114" l="1"/>
  <c r="IWT34" i="114"/>
  <c r="IWW34" i="114" l="1"/>
  <c r="IWV34" i="114"/>
  <c r="IWY34" i="114" s="1"/>
  <c r="IWX34" i="114" l="1"/>
  <c r="IXA34" i="114" s="1"/>
  <c r="IWZ34" i="114" l="1"/>
  <c r="IXC34" i="114" s="1"/>
  <c r="IXB34" i="114" l="1"/>
  <c r="IXE34" i="114" s="1"/>
  <c r="IXD34" i="114" l="1"/>
  <c r="IXG34" i="114" s="1"/>
  <c r="IXF34" i="114" l="1"/>
  <c r="IXI34" i="114" s="1"/>
  <c r="IXH34" i="114" l="1"/>
  <c r="IXK34" i="114" l="1"/>
  <c r="IXJ34" i="114"/>
  <c r="IXM34" i="114" l="1"/>
  <c r="IXL34" i="114"/>
  <c r="IXO34" i="114" l="1"/>
  <c r="IXN34" i="114"/>
  <c r="IXQ34" i="114" l="1"/>
  <c r="IXP34" i="114"/>
  <c r="IXS34" i="114" l="1"/>
  <c r="IXR34" i="114"/>
  <c r="IXU34" i="114" l="1"/>
  <c r="IXT34" i="114"/>
  <c r="IXW34" i="114" s="1"/>
  <c r="IXV34" i="114"/>
  <c r="IXY34" i="114" s="1"/>
  <c r="IXX34" i="114" l="1"/>
  <c r="IYA34" i="114" s="1"/>
  <c r="IXZ34" i="114" l="1"/>
  <c r="IYC34" i="114" l="1"/>
  <c r="IYB34" i="114"/>
  <c r="IYE34" i="114" l="1"/>
  <c r="IYD34" i="114"/>
  <c r="IYG34" i="114" l="1"/>
  <c r="IYF34" i="114"/>
  <c r="IYI34" i="114" l="1"/>
  <c r="IYH34" i="114"/>
  <c r="IYK34" i="114" l="1"/>
  <c r="IYJ34" i="114"/>
  <c r="IYM34" i="114" s="1"/>
  <c r="IYL34" i="114"/>
  <c r="IYN34" i="114" l="1"/>
  <c r="IYO34" i="114"/>
  <c r="IYP34" i="114" l="1"/>
  <c r="IYS34" i="114" s="1"/>
  <c r="IYQ34" i="114"/>
  <c r="IYR34" i="114" l="1"/>
  <c r="IYU34" i="114" s="1"/>
  <c r="IYT34" i="114" l="1"/>
  <c r="IYV34" i="114" l="1"/>
  <c r="IYW34" i="114"/>
  <c r="IYX34" i="114" l="1"/>
  <c r="IZA34" i="114" s="1"/>
  <c r="IYY34" i="114"/>
  <c r="IYZ34" i="114" l="1"/>
  <c r="IZC34" i="114" s="1"/>
  <c r="IZB34" i="114" l="1"/>
  <c r="IZD34" i="114" l="1"/>
  <c r="IZE34" i="114"/>
  <c r="IZF34" i="114" l="1"/>
  <c r="IZI34" i="114" s="1"/>
  <c r="IZG34" i="114"/>
  <c r="IZH34" i="114" l="1"/>
  <c r="IZK34" i="114" s="1"/>
  <c r="IZJ34" i="114" l="1"/>
  <c r="IZL34" i="114" s="1"/>
  <c r="IZM34" i="114"/>
  <c r="IZN34" i="114"/>
  <c r="IZP34" i="114" l="1"/>
  <c r="IZO34" i="114"/>
  <c r="IZQ34" i="114" s="1"/>
  <c r="IZR34" i="114" l="1"/>
  <c r="IZT34" i="114" s="1"/>
  <c r="IZS34" i="114"/>
  <c r="IZU34" i="114" l="1"/>
  <c r="IZX34" i="114" s="1"/>
  <c r="IZV34" i="114"/>
  <c r="IZW34" i="114" l="1"/>
  <c r="IZZ34" i="114" s="1"/>
  <c r="IZY34" i="114" l="1"/>
  <c r="JAA34" i="114" l="1"/>
  <c r="JAB34" i="114"/>
  <c r="JAD34" i="114" l="1"/>
  <c r="JAC34" i="114"/>
  <c r="JAF34" i="114" s="1"/>
  <c r="JAE34" i="114" l="1"/>
  <c r="JAH34" i="114" s="1"/>
  <c r="JAG34" i="114" l="1"/>
  <c r="JAJ34" i="114" l="1"/>
  <c r="JAI34" i="114"/>
  <c r="JAL34" i="114" l="1"/>
  <c r="JAK34" i="114"/>
  <c r="JAN34" i="114" s="1"/>
  <c r="JAM34" i="114"/>
  <c r="JAP34" i="114" s="1"/>
  <c r="JAO34" i="114" l="1"/>
  <c r="JAR34" i="114" s="1"/>
  <c r="JAQ34" i="114" l="1"/>
  <c r="JAS34" i="114" l="1"/>
  <c r="JAT34" i="114"/>
  <c r="JAV34" i="114" l="1"/>
  <c r="JAU34" i="114"/>
  <c r="JAX34" i="114" s="1"/>
  <c r="JAW34" i="114" l="1"/>
  <c r="JAZ34" i="114" s="1"/>
  <c r="JAY34" i="114" l="1"/>
  <c r="JBA34" i="114" l="1"/>
  <c r="JBB34" i="114"/>
  <c r="JBD34" i="114" l="1"/>
  <c r="JBC34" i="114"/>
  <c r="JBF34" i="114" s="1"/>
  <c r="JBE34" i="114" l="1"/>
  <c r="JBH34" i="114" s="1"/>
  <c r="JBG34" i="114" l="1"/>
  <c r="JBJ34" i="114" l="1"/>
  <c r="JBI34" i="114"/>
  <c r="JBL34" i="114" l="1"/>
  <c r="JBK34" i="114"/>
  <c r="JBN34" i="114" s="1"/>
  <c r="JBM34" i="114"/>
  <c r="JBP34" i="114" s="1"/>
  <c r="JBO34" i="114" l="1"/>
  <c r="JBR34" i="114" s="1"/>
  <c r="JBQ34" i="114" l="1"/>
  <c r="JBS34" i="114" l="1"/>
  <c r="JBT34" i="114"/>
  <c r="JBV34" i="114" l="1"/>
  <c r="JBU34" i="114"/>
  <c r="JBX34" i="114" s="1"/>
  <c r="JBW34" i="114" l="1"/>
  <c r="JBZ34" i="114" s="1"/>
  <c r="JBY34" i="114" l="1"/>
  <c r="JCA34" i="114" l="1"/>
  <c r="JCB34" i="114"/>
  <c r="JCD34" i="114" l="1"/>
  <c r="JCC34" i="114"/>
  <c r="JCF34" i="114" s="1"/>
  <c r="JCE34" i="114" l="1"/>
  <c r="JCH34" i="114" s="1"/>
  <c r="JCG34" i="114" l="1"/>
  <c r="JCI34" i="114" l="1"/>
  <c r="JCJ34" i="114"/>
  <c r="JCL34" i="114" l="1"/>
  <c r="JCK34" i="114"/>
  <c r="JCN34" i="114" s="1"/>
  <c r="JCM34" i="114" l="1"/>
  <c r="JCP34" i="114" s="1"/>
  <c r="JCO34" i="114" l="1"/>
  <c r="JCQ34" i="114" l="1"/>
  <c r="JCR34" i="114"/>
  <c r="JCT34" i="114" l="1"/>
  <c r="JCS34" i="114"/>
  <c r="JCV34" i="114" s="1"/>
  <c r="JCU34" i="114" l="1"/>
  <c r="JCX34" i="114" s="1"/>
  <c r="JCW34" i="114" l="1"/>
  <c r="JCY34" i="114" l="1"/>
  <c r="JCZ34" i="114"/>
  <c r="JDB34" i="114" l="1"/>
  <c r="JDA34" i="114"/>
  <c r="JDD34" i="114" s="1"/>
  <c r="JDC34" i="114" l="1"/>
  <c r="JDF34" i="114" s="1"/>
  <c r="JDE34" i="114" l="1"/>
  <c r="JDG34" i="114" l="1"/>
  <c r="JDH34" i="114"/>
  <c r="JDJ34" i="114" l="1"/>
  <c r="JDI34" i="114"/>
  <c r="JDL34" i="114" s="1"/>
  <c r="JDK34" i="114" l="1"/>
  <c r="JDN34" i="114" s="1"/>
  <c r="JDM34" i="114" l="1"/>
  <c r="JDP34" i="114" l="1"/>
  <c r="JDO34" i="114"/>
  <c r="JDR34" i="114" l="1"/>
  <c r="JDQ34" i="114"/>
  <c r="JDT34" i="114" s="1"/>
  <c r="JDS34" i="114"/>
  <c r="JDV34" i="114" s="1"/>
  <c r="JDU34" i="114" l="1"/>
  <c r="JDX34" i="114" s="1"/>
  <c r="JDW34" i="114" l="1"/>
  <c r="JDY34" i="114" l="1"/>
  <c r="JDZ34" i="114"/>
  <c r="JEB34" i="114" l="1"/>
  <c r="JEA34" i="114"/>
  <c r="JED34" i="114" s="1"/>
  <c r="JEC34" i="114" l="1"/>
  <c r="JEF34" i="114" s="1"/>
  <c r="JEE34" i="114" l="1"/>
  <c r="JEH34" i="114" l="1"/>
  <c r="JEG34" i="114"/>
  <c r="JEJ34" i="114" l="1"/>
  <c r="JEI34" i="114"/>
  <c r="JEL34" i="114" s="1"/>
  <c r="JEK34" i="114"/>
  <c r="JEN34" i="114" s="1"/>
  <c r="JEM34" i="114" l="1"/>
  <c r="JEP34" i="114" s="1"/>
  <c r="JEO34" i="114" l="1"/>
  <c r="JEQ34" i="114" l="1"/>
  <c r="JER34" i="114"/>
  <c r="JET34" i="114" l="1"/>
  <c r="JES34" i="114"/>
  <c r="JEV34" i="114" s="1"/>
  <c r="JEU34" i="114" l="1"/>
  <c r="JEX34" i="114" s="1"/>
  <c r="JEW34" i="114" l="1"/>
  <c r="JEY34" i="114" l="1"/>
  <c r="JEZ34" i="114"/>
  <c r="JFB34" i="114" l="1"/>
  <c r="JFA34" i="114"/>
  <c r="JFD34" i="114" s="1"/>
  <c r="JFC34" i="114" l="1"/>
  <c r="JFF34" i="114" s="1"/>
  <c r="JFE34" i="114" l="1"/>
  <c r="JFG34" i="114" l="1"/>
  <c r="JFH34" i="114"/>
  <c r="JFJ34" i="114" l="1"/>
  <c r="JFI34" i="114"/>
  <c r="JFL34" i="114" s="1"/>
  <c r="JFK34" i="114" l="1"/>
  <c r="JFN34" i="114" s="1"/>
  <c r="JFM34" i="114" l="1"/>
  <c r="JFP34" i="114" l="1"/>
  <c r="JFO34" i="114"/>
  <c r="JFR34" i="114" l="1"/>
  <c r="JFQ34" i="114"/>
  <c r="JFT34" i="114" s="1"/>
  <c r="JFS34" i="114"/>
  <c r="JFV34" i="114" s="1"/>
  <c r="JFU34" i="114" l="1"/>
  <c r="JFX34" i="114" s="1"/>
  <c r="JFW34" i="114" l="1"/>
  <c r="JFZ34" i="114" l="1"/>
  <c r="JFY34" i="114"/>
  <c r="JGB34" i="114" l="1"/>
  <c r="JGA34" i="114"/>
  <c r="JGD34" i="114" s="1"/>
  <c r="JGC34" i="114"/>
  <c r="JGF34" i="114" s="1"/>
  <c r="JGE34" i="114" l="1"/>
  <c r="JGH34" i="114" s="1"/>
  <c r="JGG34" i="114" l="1"/>
  <c r="JGJ34" i="114" l="1"/>
  <c r="JGI34" i="114"/>
  <c r="JGL34" i="114" l="1"/>
  <c r="JGK34" i="114"/>
  <c r="JGN34" i="114" s="1"/>
  <c r="JGM34" i="114"/>
  <c r="JGP34" i="114" s="1"/>
  <c r="JGO34" i="114" l="1"/>
  <c r="JGR34" i="114" s="1"/>
  <c r="JGQ34" i="114" l="1"/>
  <c r="JGT34" i="114" l="1"/>
  <c r="JGS34" i="114"/>
  <c r="JGV34" i="114" l="1"/>
  <c r="JGU34" i="114"/>
  <c r="JGX34" i="114" s="1"/>
  <c r="JGW34" i="114"/>
  <c r="JGZ34" i="114" l="1"/>
  <c r="JGY34" i="114"/>
  <c r="JHB34" i="114" s="1"/>
  <c r="JHA34" i="114" l="1"/>
  <c r="JHD34" i="114" s="1"/>
  <c r="JHC34" i="114"/>
  <c r="JHF34" i="114" s="1"/>
  <c r="JHE34" i="114" l="1"/>
  <c r="JHH34" i="114" s="1"/>
  <c r="JHG34" i="114" l="1"/>
  <c r="JHJ34" i="114" l="1"/>
  <c r="JHI34" i="114"/>
  <c r="JHL34" i="114" l="1"/>
  <c r="JHK34" i="114"/>
  <c r="JHN34" i="114" s="1"/>
  <c r="JHM34" i="114"/>
  <c r="JHP34" i="114" s="1"/>
  <c r="JHO34" i="114" l="1"/>
  <c r="JHR34" i="114" s="1"/>
  <c r="JHQ34" i="114" l="1"/>
  <c r="JHT34" i="114" l="1"/>
  <c r="JHS34" i="114"/>
  <c r="JHV34" i="114" l="1"/>
  <c r="JHU34" i="114"/>
  <c r="JHX34" i="114" s="1"/>
  <c r="JHW34" i="114"/>
  <c r="JHZ34" i="114" s="1"/>
  <c r="JHY34" i="114" l="1"/>
  <c r="JIB34" i="114" s="1"/>
  <c r="JIA34" i="114" l="1"/>
  <c r="JID34" i="114" l="1"/>
  <c r="JIC34" i="114"/>
  <c r="JIF34" i="114" l="1"/>
  <c r="JIE34" i="114"/>
  <c r="JIH34" i="114" s="1"/>
  <c r="JIG34" i="114"/>
  <c r="JIJ34" i="114" s="1"/>
  <c r="JII34" i="114" l="1"/>
  <c r="JIL34" i="114" s="1"/>
  <c r="JIK34" i="114" l="1"/>
  <c r="JIM34" i="114" l="1"/>
  <c r="JIN34" i="114"/>
  <c r="JIP34" i="114" l="1"/>
  <c r="JIO34" i="114"/>
  <c r="JIR34" i="114" s="1"/>
  <c r="JIQ34" i="114" l="1"/>
  <c r="JIT34" i="114" s="1"/>
  <c r="JIS34" i="114" l="1"/>
  <c r="JIV34" i="114" l="1"/>
  <c r="JIU34" i="114"/>
  <c r="JIW34" i="114" s="1"/>
  <c r="JIX34" i="114" l="1"/>
  <c r="JIY34" i="114"/>
  <c r="JJA34" i="114" l="1"/>
  <c r="JIZ34" i="114"/>
  <c r="JJC34" i="114" s="1"/>
  <c r="JJB34" i="114" l="1"/>
  <c r="JJE34" i="114" s="1"/>
  <c r="JJD34" i="114"/>
  <c r="JJG34" i="114" s="1"/>
  <c r="JJF34" i="114" l="1"/>
  <c r="JJI34" i="114" s="1"/>
  <c r="JJH34" i="114" l="1"/>
  <c r="JJJ34" i="114" l="1"/>
  <c r="JJK34" i="114"/>
  <c r="JJM34" i="114" l="1"/>
  <c r="JJL34" i="114"/>
  <c r="JJO34" i="114" s="1"/>
  <c r="JJN34" i="114" l="1"/>
  <c r="JJQ34" i="114" s="1"/>
  <c r="JJP34" i="114" l="1"/>
  <c r="JJR34" i="114" l="1"/>
  <c r="JJS34" i="114"/>
  <c r="JJU34" i="114" l="1"/>
  <c r="JJT34" i="114"/>
  <c r="JJW34" i="114" s="1"/>
  <c r="JJV34" i="114" l="1"/>
  <c r="JJY34" i="114" s="1"/>
  <c r="JJX34" i="114" l="1"/>
  <c r="JKA34" i="114" l="1"/>
  <c r="JJZ34" i="114"/>
  <c r="JKC34" i="114" l="1"/>
  <c r="JKB34" i="114"/>
  <c r="JKE34" i="114" s="1"/>
  <c r="JKD34" i="114"/>
  <c r="JKG34" i="114" s="1"/>
  <c r="JKF34" i="114" l="1"/>
  <c r="JKI34" i="114" s="1"/>
  <c r="JKH34" i="114" l="1"/>
  <c r="JKK34" i="114" l="1"/>
  <c r="JKJ34" i="114"/>
  <c r="JKM34" i="114" l="1"/>
  <c r="JKL34" i="114"/>
  <c r="JKO34" i="114" s="1"/>
  <c r="JKN34" i="114"/>
  <c r="JKQ34" i="114" s="1"/>
  <c r="JKP34" i="114" l="1"/>
  <c r="JKS34" i="114" s="1"/>
  <c r="JKR34" i="114" l="1"/>
  <c r="JKU34" i="114" l="1"/>
  <c r="JKT34" i="114"/>
  <c r="JKW34" i="114" l="1"/>
  <c r="JKV34" i="114"/>
  <c r="JKY34" i="114" s="1"/>
  <c r="JKX34" i="114"/>
  <c r="JLA34" i="114" s="1"/>
  <c r="JKZ34" i="114" l="1"/>
  <c r="JLC34" i="114" s="1"/>
  <c r="JLB34" i="114" l="1"/>
  <c r="JLE34" i="114" l="1"/>
  <c r="JLD34" i="114"/>
  <c r="JLG34" i="114" l="1"/>
  <c r="JLF34" i="114"/>
  <c r="JLI34" i="114" s="1"/>
  <c r="JLH34" i="114"/>
  <c r="JLK34" i="114" s="1"/>
  <c r="JLJ34" i="114" l="1"/>
  <c r="JLM34" i="114" s="1"/>
  <c r="JLL34" i="114" l="1"/>
  <c r="JLN34" i="114" l="1"/>
  <c r="JLO34" i="114"/>
  <c r="JLQ34" i="114" l="1"/>
  <c r="JLP34" i="114"/>
  <c r="JLS34" i="114" s="1"/>
  <c r="JLR34" i="114" l="1"/>
  <c r="JLU34" i="114" s="1"/>
  <c r="JLT34" i="114" l="1"/>
  <c r="JLW34" i="114" l="1"/>
  <c r="JLV34" i="114"/>
  <c r="JLY34" i="114" l="1"/>
  <c r="JLX34" i="114"/>
  <c r="JMA34" i="114" s="1"/>
  <c r="JLZ34" i="114"/>
  <c r="JMC34" i="114" s="1"/>
  <c r="JMB34" i="114" l="1"/>
  <c r="JME34" i="114" s="1"/>
  <c r="JMD34" i="114" l="1"/>
  <c r="JMG34" i="114" l="1"/>
  <c r="JMF34" i="114"/>
  <c r="JMI34" i="114" l="1"/>
  <c r="JMH34" i="114"/>
  <c r="JMK34" i="114" s="1"/>
  <c r="JMJ34" i="114"/>
  <c r="JMM34" i="114" s="1"/>
  <c r="JML34" i="114" l="1"/>
  <c r="JMO34" i="114" s="1"/>
  <c r="JMN34" i="114" l="1"/>
  <c r="JMP34" i="114" l="1"/>
  <c r="JMQ34" i="114"/>
  <c r="JMS34" i="114" l="1"/>
  <c r="JMR34" i="114"/>
  <c r="JMU34" i="114" s="1"/>
  <c r="JMT34" i="114" l="1"/>
  <c r="JMW34" i="114" s="1"/>
  <c r="JMV34" i="114" l="1"/>
  <c r="JMX34" i="114" l="1"/>
  <c r="JMY34" i="114"/>
  <c r="JNA34" i="114" l="1"/>
  <c r="JMZ34" i="114"/>
  <c r="JNC34" i="114" s="1"/>
  <c r="JNB34" i="114" l="1"/>
  <c r="JNE34" i="114" s="1"/>
  <c r="JND34" i="114" l="1"/>
  <c r="JNF34" i="114" l="1"/>
  <c r="JNG34" i="114"/>
  <c r="JNI34" i="114" l="1"/>
  <c r="JNH34" i="114"/>
  <c r="JNK34" i="114" s="1"/>
  <c r="JNJ34" i="114" l="1"/>
  <c r="JNM34" i="114" s="1"/>
  <c r="JNL34" i="114" l="1"/>
  <c r="JNO34" i="114" l="1"/>
  <c r="JNN34" i="114"/>
  <c r="JNQ34" i="114" l="1"/>
  <c r="JNP34" i="114"/>
  <c r="JNS34" i="114" s="1"/>
  <c r="JNR34" i="114"/>
  <c r="JNU34" i="114" s="1"/>
  <c r="JNT34" i="114" l="1"/>
  <c r="JNW34" i="114" s="1"/>
  <c r="JNV34" i="114" l="1"/>
  <c r="JNY34" i="114" l="1"/>
  <c r="JNX34" i="114"/>
  <c r="JOA34" i="114" l="1"/>
  <c r="JNZ34" i="114"/>
  <c r="JOC34" i="114" s="1"/>
  <c r="JOB34" i="114"/>
  <c r="JOE34" i="114" s="1"/>
  <c r="JOD34" i="114" l="1"/>
  <c r="JOG34" i="114" s="1"/>
  <c r="JOF34" i="114" l="1"/>
  <c r="JOI34" i="114" l="1"/>
  <c r="JOH34" i="114"/>
  <c r="JOK34" i="114" l="1"/>
  <c r="JOJ34" i="114"/>
  <c r="JOM34" i="114" s="1"/>
  <c r="JOL34" i="114"/>
  <c r="JOO34" i="114" s="1"/>
  <c r="JON34" i="114" l="1"/>
  <c r="JOQ34" i="114" s="1"/>
  <c r="JOP34" i="114" l="1"/>
  <c r="JOS34" i="114" l="1"/>
  <c r="JOR34" i="114"/>
  <c r="JOU34" i="114" l="1"/>
  <c r="JOT34" i="114"/>
  <c r="JOW34" i="114" s="1"/>
  <c r="JOV34" i="114"/>
  <c r="JOY34" i="114" s="1"/>
  <c r="JOX34" i="114" l="1"/>
  <c r="JPA34" i="114" s="1"/>
  <c r="JOZ34" i="114" l="1"/>
  <c r="JPC34" i="114" l="1"/>
  <c r="JPB34" i="114"/>
  <c r="JPD34" i="114" s="1"/>
  <c r="JPE34" i="114" l="1"/>
  <c r="JPG34" i="114" s="1"/>
  <c r="JPF34" i="114"/>
  <c r="JPH34" i="114" l="1"/>
  <c r="JPI34" i="114"/>
  <c r="JPK34" i="114" l="1"/>
  <c r="JPJ34" i="114"/>
  <c r="JPM34" i="114" s="1"/>
  <c r="JPL34" i="114" l="1"/>
  <c r="JPO34" i="114" s="1"/>
  <c r="JPN34" i="114" l="1"/>
  <c r="JPQ34" i="114" l="1"/>
  <c r="JPP34" i="114"/>
  <c r="JPR34" i="114" l="1"/>
  <c r="JPU34" i="114" s="1"/>
  <c r="JPS34" i="114"/>
  <c r="JPT34" i="114"/>
  <c r="JPW34" i="114" s="1"/>
  <c r="JPV34" i="114" l="1"/>
  <c r="JPY34" i="114" s="1"/>
  <c r="JPX34" i="114"/>
  <c r="JQA34" i="114" s="1"/>
  <c r="JPZ34" i="114" l="1"/>
  <c r="JQC34" i="114" s="1"/>
  <c r="JQB34" i="114" l="1"/>
  <c r="JQE34" i="114" l="1"/>
  <c r="JQD34" i="114"/>
  <c r="JQG34" i="114" l="1"/>
  <c r="JQF34" i="114"/>
  <c r="JQI34" i="114" s="1"/>
  <c r="JQH34" i="114"/>
  <c r="JQK34" i="114" s="1"/>
  <c r="JQJ34" i="114" l="1"/>
  <c r="JQM34" i="114" s="1"/>
  <c r="JQL34" i="114" l="1"/>
  <c r="JQN34" i="114" l="1"/>
  <c r="JQO34" i="114"/>
  <c r="JQP34" i="114" l="1"/>
  <c r="JQQ34" i="114"/>
  <c r="JQS34" i="114" l="1"/>
  <c r="JQR34" i="114"/>
  <c r="JQU34" i="114" s="1"/>
  <c r="JQT34" i="114" l="1"/>
  <c r="JQW34" i="114" s="1"/>
  <c r="JQV34" i="114" l="1"/>
  <c r="JQX34" i="114" l="1"/>
  <c r="JQY34" i="114"/>
  <c r="JQZ34" i="114" l="1"/>
  <c r="JRA34" i="114"/>
  <c r="JRC34" i="114" l="1"/>
  <c r="JRB34" i="114"/>
  <c r="JRE34" i="114" s="1"/>
  <c r="JRD34" i="114" l="1"/>
  <c r="JRG34" i="114" s="1"/>
  <c r="JRF34" i="114"/>
  <c r="JRI34" i="114" s="1"/>
  <c r="JRH34" i="114" l="1"/>
  <c r="JRK34" i="114" s="1"/>
  <c r="JRJ34" i="114" l="1"/>
  <c r="JRL34" i="114" l="1"/>
  <c r="JRM34" i="114"/>
  <c r="JRN34" i="114" l="1"/>
  <c r="JRO34" i="114"/>
  <c r="JRQ34" i="114" l="1"/>
  <c r="JRP34" i="114"/>
  <c r="JRS34" i="114" s="1"/>
  <c r="JRR34" i="114" l="1"/>
  <c r="JRU34" i="114" s="1"/>
  <c r="JRT34" i="114"/>
  <c r="JRV34" i="114" s="1"/>
  <c r="JRW34" i="114" l="1"/>
  <c r="JRX34" i="114"/>
  <c r="JRY34" i="114" l="1"/>
  <c r="JRZ34" i="114"/>
  <c r="JSB34" i="114" l="1"/>
  <c r="JSA34" i="114"/>
  <c r="JSD34" i="114" s="1"/>
  <c r="JSC34" i="114" l="1"/>
  <c r="JSF34" i="114" s="1"/>
  <c r="JSE34" i="114"/>
  <c r="JSH34" i="114" s="1"/>
  <c r="JSG34" i="114" l="1"/>
  <c r="JSJ34" i="114" s="1"/>
  <c r="JSI34" i="114"/>
  <c r="JSK34" i="114" s="1"/>
  <c r="JSL34" i="114"/>
  <c r="JSM34" i="114" l="1"/>
  <c r="JSO34" i="114" s="1"/>
  <c r="JSN34" i="114"/>
  <c r="JSQ34" i="114" l="1"/>
  <c r="JSP34" i="114"/>
  <c r="JSS34" i="114" l="1"/>
  <c r="JSR34" i="114"/>
  <c r="JSU34" i="114" s="1"/>
  <c r="JST34" i="114" l="1"/>
  <c r="JSW34" i="114" s="1"/>
  <c r="JSV34" i="114"/>
  <c r="JSY34" i="114" l="1"/>
  <c r="JSX34" i="114"/>
  <c r="JTA34" i="114" l="1"/>
  <c r="JSZ34" i="114"/>
  <c r="JTC34" i="114" s="1"/>
  <c r="JTB34" i="114" l="1"/>
  <c r="JTE34" i="114" s="1"/>
  <c r="JTD34" i="114" l="1"/>
  <c r="JTG34" i="114" s="1"/>
  <c r="JTF34" i="114" l="1"/>
  <c r="JTI34" i="114" s="1"/>
  <c r="JTH34" i="114"/>
  <c r="JTK34" i="114" l="1"/>
  <c r="JTJ34" i="114"/>
  <c r="JTM34" i="114" l="1"/>
  <c r="JTL34" i="114"/>
  <c r="JTO34" i="114" l="1"/>
  <c r="JTN34" i="114"/>
  <c r="JTP34" i="114" s="1"/>
  <c r="JTQ34" i="114" l="1"/>
  <c r="JTS34" i="114" s="1"/>
  <c r="JTR34" i="114"/>
  <c r="JTU34" i="114" l="1"/>
  <c r="JTT34" i="114"/>
  <c r="JTW34" i="114" s="1"/>
  <c r="JTV34" i="114" l="1"/>
  <c r="JTY34" i="114" s="1"/>
  <c r="JTX34" i="114" l="1"/>
  <c r="JUA34" i="114" l="1"/>
  <c r="JTZ34" i="114"/>
  <c r="JUC34" i="114" l="1"/>
  <c r="JUB34" i="114"/>
  <c r="JUE34" i="114" s="1"/>
  <c r="JUD34" i="114" l="1"/>
  <c r="JUG34" i="114" s="1"/>
  <c r="JUF34" i="114" l="1"/>
  <c r="JUI34" i="114" l="1"/>
  <c r="JUH34" i="114"/>
  <c r="JUK34" i="114" l="1"/>
  <c r="JUJ34" i="114"/>
  <c r="JUM34" i="114" s="1"/>
  <c r="JUL34" i="114" l="1"/>
  <c r="JUO34" i="114" s="1"/>
  <c r="JUN34" i="114" l="1"/>
  <c r="JUQ34" i="114" l="1"/>
  <c r="JUP34" i="114"/>
  <c r="JUS34" i="114" l="1"/>
  <c r="JUR34" i="114"/>
  <c r="JUU34" i="114" s="1"/>
  <c r="JUT34" i="114" l="1"/>
  <c r="JUW34" i="114" s="1"/>
  <c r="JUV34" i="114" l="1"/>
  <c r="JUY34" i="114" l="1"/>
  <c r="JUX34" i="114"/>
  <c r="JVA34" i="114" l="1"/>
  <c r="JUZ34" i="114"/>
  <c r="JVC34" i="114" s="1"/>
  <c r="JVB34" i="114" l="1"/>
  <c r="JVE34" i="114" s="1"/>
  <c r="JVD34" i="114" l="1"/>
  <c r="JVG34" i="114" l="1"/>
  <c r="JVF34" i="114"/>
  <c r="JVI34" i="114" l="1"/>
  <c r="JVH34" i="114"/>
  <c r="JVK34" i="114" s="1"/>
  <c r="JVJ34" i="114" l="1"/>
  <c r="JVM34" i="114" s="1"/>
  <c r="JVL34" i="114" l="1"/>
  <c r="JVO34" i="114" l="1"/>
  <c r="JVN34" i="114"/>
  <c r="JVQ34" i="114" l="1"/>
  <c r="JVP34" i="114"/>
  <c r="JVS34" i="114" s="1"/>
  <c r="JVR34" i="114" l="1"/>
  <c r="JVU34" i="114" s="1"/>
  <c r="JVT34" i="114" l="1"/>
  <c r="JVW34" i="114" l="1"/>
  <c r="JVV34" i="114"/>
  <c r="JVY34" i="114" l="1"/>
  <c r="JVX34" i="114"/>
  <c r="JWA34" i="114" s="1"/>
  <c r="JVZ34" i="114" l="1"/>
  <c r="JWC34" i="114" s="1"/>
  <c r="JWB34" i="114" l="1"/>
  <c r="JWE34" i="114" s="1"/>
  <c r="JWD34" i="114"/>
  <c r="JWG34" i="114" l="1"/>
  <c r="JWF34" i="114"/>
  <c r="JWI34" i="114" l="1"/>
  <c r="JWH34" i="114"/>
  <c r="JWK34" i="114" s="1"/>
  <c r="JWJ34" i="114" l="1"/>
  <c r="JWM34" i="114" s="1"/>
  <c r="JWL34" i="114" l="1"/>
  <c r="JWO34" i="114" s="1"/>
  <c r="JWN34" i="114"/>
  <c r="JWQ34" i="114" l="1"/>
  <c r="JWP34" i="114"/>
  <c r="JWS34" i="114" l="1"/>
  <c r="JWR34" i="114"/>
  <c r="JWU34" i="114" s="1"/>
  <c r="JWT34" i="114" l="1"/>
  <c r="JWW34" i="114" s="1"/>
  <c r="JWV34" i="114" l="1"/>
  <c r="JWY34" i="114" l="1"/>
  <c r="JWX34" i="114"/>
  <c r="JXA34" i="114" l="1"/>
  <c r="JWZ34" i="114"/>
  <c r="JXC34" i="114" s="1"/>
  <c r="JXB34" i="114" l="1"/>
  <c r="JXE34" i="114" s="1"/>
  <c r="JXD34" i="114" l="1"/>
  <c r="JXG34" i="114" s="1"/>
  <c r="JXF34" i="114"/>
  <c r="JXI34" i="114" l="1"/>
  <c r="JXH34" i="114"/>
  <c r="JXK34" i="114" l="1"/>
  <c r="JXJ34" i="114"/>
  <c r="JXM34" i="114" s="1"/>
  <c r="JXL34" i="114" l="1"/>
  <c r="JXO34" i="114" s="1"/>
  <c r="JXN34" i="114" l="1"/>
  <c r="JXQ34" i="114" s="1"/>
  <c r="JXP34" i="114"/>
  <c r="JXS34" i="114" l="1"/>
  <c r="JXR34" i="114"/>
  <c r="JXU34" i="114" l="1"/>
  <c r="JXT34" i="114"/>
  <c r="JXW34" i="114" s="1"/>
  <c r="JXV34" i="114" l="1"/>
  <c r="JXY34" i="114" s="1"/>
  <c r="JXX34" i="114"/>
  <c r="JYA34" i="114" s="1"/>
  <c r="JXZ34" i="114" l="1"/>
  <c r="JYC34" i="114" l="1"/>
  <c r="JYB34" i="114"/>
  <c r="JYE34" i="114" l="1"/>
  <c r="JYD34" i="114"/>
  <c r="JYF34" i="114" s="1"/>
  <c r="JYG34" i="114" l="1"/>
  <c r="JYH34" i="114"/>
  <c r="JYJ34" i="114" l="1"/>
  <c r="JYI34" i="114"/>
  <c r="JYL34" i="114" s="1"/>
  <c r="JYK34" i="114" l="1"/>
  <c r="JYN34" i="114" s="1"/>
  <c r="JYM34" i="114" l="1"/>
  <c r="JYP34" i="114" l="1"/>
  <c r="JYO34" i="114"/>
  <c r="JYR34" i="114" l="1"/>
  <c r="JYQ34" i="114"/>
  <c r="JYT34" i="114" s="1"/>
  <c r="JYS34" i="114" l="1"/>
  <c r="JYV34" i="114" s="1"/>
  <c r="JYU34" i="114" l="1"/>
  <c r="JYX34" i="114" s="1"/>
  <c r="JYW34" i="114"/>
  <c r="JYZ34" i="114" l="1"/>
  <c r="JYY34" i="114"/>
  <c r="JZB34" i="114" l="1"/>
  <c r="JZA34" i="114"/>
  <c r="JZD34" i="114" s="1"/>
  <c r="JZC34" i="114" l="1"/>
  <c r="JZF34" i="114" s="1"/>
  <c r="JZE34" i="114"/>
  <c r="JZH34" i="114" s="1"/>
  <c r="JZG34" i="114" l="1"/>
  <c r="JZJ34" i="114" l="1"/>
  <c r="JZI34" i="114"/>
  <c r="JZL34" i="114" l="1"/>
  <c r="JZK34" i="114"/>
  <c r="JZN34" i="114" s="1"/>
  <c r="JZM34" i="114" l="1"/>
  <c r="JZP34" i="114" s="1"/>
  <c r="JZO34" i="114" l="1"/>
  <c r="JZR34" i="114" l="1"/>
  <c r="JZQ34" i="114"/>
  <c r="JZT34" i="114" l="1"/>
  <c r="JZS34" i="114"/>
  <c r="JZV34" i="114" s="1"/>
  <c r="JZU34" i="114" l="1"/>
  <c r="JZX34" i="114" s="1"/>
  <c r="JZW34" i="114" l="1"/>
  <c r="JZZ34" i="114" l="1"/>
  <c r="JZY34" i="114"/>
  <c r="KAB34" i="114" l="1"/>
  <c r="KAA34" i="114"/>
  <c r="KAD34" i="114" s="1"/>
  <c r="KAC34" i="114" l="1"/>
  <c r="KAF34" i="114"/>
  <c r="KAE34" i="114"/>
  <c r="KAH34" i="114" l="1"/>
  <c r="KAG34" i="114"/>
  <c r="KAJ34" i="114" s="1"/>
  <c r="KAI34" i="114" l="1"/>
  <c r="KAK34" i="114" l="1"/>
  <c r="KAM34" i="114" s="1"/>
  <c r="KAL34" i="114"/>
  <c r="KAN34" i="114" l="1"/>
  <c r="KAO34" i="114"/>
  <c r="KAP34" i="114"/>
  <c r="KAR34" i="114" l="1"/>
  <c r="KAQ34" i="114"/>
  <c r="KAT34" i="114" s="1"/>
  <c r="KAS34" i="114" l="1"/>
  <c r="KAV34" i="114" s="1"/>
  <c r="KAU34" i="114"/>
  <c r="KAW34" i="114" l="1"/>
  <c r="KAX34" i="114"/>
  <c r="KAY34" i="114"/>
  <c r="KAZ34" i="114" l="1"/>
  <c r="KBA34" i="114"/>
  <c r="KBB34" i="114"/>
  <c r="KBC34" i="114" l="1"/>
  <c r="KBD34" i="114"/>
  <c r="KBE34" i="114"/>
  <c r="KBF34" i="114" l="1"/>
  <c r="KBG34" i="114"/>
  <c r="KBH34" i="114"/>
  <c r="KBI34" i="114" l="1"/>
  <c r="KBJ34" i="114"/>
  <c r="KBK34" i="114"/>
  <c r="KBM34" i="114" l="1"/>
  <c r="KBL34" i="114"/>
  <c r="KBO34" i="114" s="1"/>
  <c r="KBN34" i="114" l="1"/>
  <c r="KBQ34" i="114" s="1"/>
  <c r="KBP34" i="114"/>
  <c r="KBS34" i="114" s="1"/>
  <c r="KBR34" i="114" l="1"/>
  <c r="KBU34" i="114" s="1"/>
  <c r="KBT34" i="114" l="1"/>
  <c r="KBW34" i="114" l="1"/>
  <c r="KBV34" i="114"/>
  <c r="KBY34" i="114" l="1"/>
  <c r="KBX34" i="114"/>
  <c r="KCA34" i="114" s="1"/>
  <c r="KBZ34" i="114" l="1"/>
  <c r="KCC34" i="114" s="1"/>
  <c r="KCB34" i="114"/>
  <c r="KCE34" i="114" s="1"/>
  <c r="KCD34" i="114" l="1"/>
  <c r="KCG34" i="114" l="1"/>
  <c r="KCF34" i="114"/>
  <c r="KCI34" i="114" l="1"/>
  <c r="KCH34" i="114"/>
  <c r="KCK34" i="114" s="1"/>
  <c r="KCJ34" i="114" l="1"/>
  <c r="KCM34" i="114" s="1"/>
  <c r="KCL34" i="114"/>
  <c r="KCO34" i="114" s="1"/>
  <c r="KCN34" i="114" l="1"/>
  <c r="KCQ34" i="114" l="1"/>
  <c r="KCP34" i="114"/>
  <c r="KCS34" i="114" l="1"/>
  <c r="KCR34" i="114"/>
  <c r="KCU34" i="114" s="1"/>
  <c r="KCT34" i="114" l="1"/>
  <c r="KCV34" i="114"/>
  <c r="KCX34" i="114" s="1"/>
  <c r="KCW34" i="114"/>
  <c r="KCY34" i="114" l="1"/>
  <c r="KDA34" i="114" s="1"/>
  <c r="KCZ34" i="114"/>
  <c r="KDB34" i="114" l="1"/>
  <c r="KDC34" i="114"/>
  <c r="KDE34" i="114" l="1"/>
  <c r="KDD34" i="114"/>
  <c r="KDG34" i="114" s="1"/>
  <c r="KDF34" i="114" l="1"/>
  <c r="KDI34" i="114" l="1"/>
  <c r="KDH34" i="114"/>
  <c r="KDK34" i="114" l="1"/>
  <c r="KDJ34" i="114"/>
  <c r="KDM34" i="114" s="1"/>
  <c r="KDL34" i="114" l="1"/>
  <c r="KDO34" i="114" s="1"/>
  <c r="KDN34" i="114" l="1"/>
  <c r="KDQ34" i="114"/>
  <c r="KDP34" i="114"/>
  <c r="KDS34" i="114" l="1"/>
  <c r="KDR34" i="114"/>
  <c r="KDU34" i="114" l="1"/>
  <c r="KDT34" i="114"/>
  <c r="KDW34" i="114" l="1"/>
  <c r="KDV34" i="114"/>
  <c r="KDY34" i="114" s="1"/>
  <c r="KDX34" i="114" l="1"/>
  <c r="KEA34" i="114" s="1"/>
  <c r="KDZ34" i="114" l="1"/>
  <c r="KEC34" i="114" l="1"/>
  <c r="KEB34" i="114"/>
  <c r="KEE34" i="114" l="1"/>
  <c r="KED34" i="114"/>
  <c r="KEG34" i="114" s="1"/>
  <c r="KEF34" i="114" l="1"/>
  <c r="KEI34" i="114" s="1"/>
  <c r="KEH34" i="114"/>
  <c r="KEK34" i="114" s="1"/>
  <c r="KEJ34" i="114" l="1"/>
  <c r="KEM34" i="114" s="1"/>
  <c r="KEL34" i="114" l="1"/>
  <c r="KEO34" i="114" l="1"/>
  <c r="KEN34" i="114"/>
  <c r="KEQ34" i="114" l="1"/>
  <c r="KEP34" i="114"/>
  <c r="KES34" i="114" s="1"/>
  <c r="KER34" i="114" l="1"/>
  <c r="KEU34" i="114" s="1"/>
  <c r="KET34" i="114"/>
  <c r="KEW34" i="114" s="1"/>
  <c r="KEV34" i="114" l="1"/>
  <c r="KEY34" i="114" l="1"/>
  <c r="KEX34" i="114"/>
  <c r="KFA34" i="114" l="1"/>
  <c r="KEZ34" i="114"/>
  <c r="KFC34" i="114" s="1"/>
  <c r="KFB34" i="114" l="1"/>
  <c r="KFE34" i="114" s="1"/>
  <c r="KFD34" i="114" l="1"/>
  <c r="KFG34" i="114" l="1"/>
  <c r="KFF34" i="114"/>
  <c r="KFI34" i="114" l="1"/>
  <c r="KFH34" i="114"/>
  <c r="KFK34" i="114" s="1"/>
  <c r="KFJ34" i="114" l="1"/>
  <c r="KFM34" i="114" s="1"/>
  <c r="KFL34" i="114" l="1"/>
  <c r="KFO34" i="114" s="1"/>
  <c r="KFN34" i="114" l="1"/>
  <c r="KFQ34" i="114" s="1"/>
  <c r="KFP34" i="114" l="1"/>
  <c r="KFS34" i="114" s="1"/>
  <c r="KFR34" i="114" l="1"/>
  <c r="KFU34" i="114" s="1"/>
  <c r="KFT34" i="114"/>
  <c r="KFW34" i="114" s="1"/>
  <c r="KFV34" i="114" l="1"/>
  <c r="KFY34" i="114" s="1"/>
  <c r="KFX34" i="114" l="1"/>
  <c r="KFZ34" i="114" s="1"/>
  <c r="KGB34" i="114" s="1"/>
  <c r="KGA34" i="114" l="1"/>
  <c r="KGD34" i="114" s="1"/>
  <c r="KGC34" i="114" l="1"/>
  <c r="KGF34" i="114" s="1"/>
  <c r="KGE34" i="114"/>
  <c r="KGH34" i="114" l="1"/>
  <c r="KGG34" i="114"/>
  <c r="KGJ34" i="114" l="1"/>
  <c r="KGI34" i="114"/>
  <c r="KGL34" i="114" s="1"/>
  <c r="KGK34" i="114" l="1"/>
  <c r="KGN34" i="114" s="1"/>
  <c r="KGM34" i="114"/>
  <c r="KGP34" i="114" l="1"/>
  <c r="KGO34" i="114"/>
  <c r="KGR34" i="114" l="1"/>
  <c r="KGQ34" i="114"/>
  <c r="KGT34" i="114" s="1"/>
  <c r="KGS34" i="114" l="1"/>
  <c r="KGV34" i="114" s="1"/>
  <c r="KGU34" i="114" l="1"/>
  <c r="KGX34" i="114" s="1"/>
  <c r="KGW34" i="114" l="1"/>
  <c r="KGZ34" i="114" s="1"/>
  <c r="KGY34" i="114" l="1"/>
  <c r="KHB34" i="114" s="1"/>
  <c r="KHA34" i="114"/>
  <c r="KHC34" i="114" s="1"/>
  <c r="KHD34" i="114" l="1"/>
  <c r="KHE34" i="114"/>
  <c r="KHG34" i="114" l="1"/>
  <c r="KHF34" i="114"/>
  <c r="KHI34" i="114" l="1"/>
  <c r="KHH34" i="114"/>
  <c r="KHK34" i="114" s="1"/>
  <c r="KHJ34" i="114" l="1"/>
  <c r="KHM34" i="114" s="1"/>
  <c r="KHL34" i="114"/>
  <c r="KHO34" i="114" l="1"/>
  <c r="KHN34" i="114"/>
  <c r="KHQ34" i="114" s="1"/>
  <c r="KHP34" i="114" l="1"/>
  <c r="KHS34" i="114" l="1"/>
  <c r="KHR34" i="114"/>
  <c r="KHU34" i="114" l="1"/>
  <c r="KHT34" i="114"/>
  <c r="KHW34" i="114" l="1"/>
  <c r="KHV34" i="114"/>
  <c r="KHY34" i="114" l="1"/>
  <c r="KHX34" i="114"/>
  <c r="KIA34" i="114" l="1"/>
  <c r="KHZ34" i="114"/>
  <c r="KIC34" i="114" l="1"/>
  <c r="KIB34" i="114"/>
  <c r="KIE34" i="114" s="1"/>
  <c r="KID34" i="114" l="1"/>
  <c r="KIG34" i="114" s="1"/>
  <c r="KIF34" i="114" l="1"/>
  <c r="KII34" i="114"/>
  <c r="KIH34" i="114"/>
  <c r="KIK34" i="114" l="1"/>
  <c r="KIJ34" i="114"/>
  <c r="KIM34" i="114" l="1"/>
  <c r="KIL34" i="114"/>
  <c r="KIO34" i="114" s="1"/>
  <c r="KIN34" i="114" l="1"/>
  <c r="KIQ34" i="114" s="1"/>
  <c r="KIP34" i="114" l="1"/>
  <c r="KIS34" i="114" s="1"/>
  <c r="KIR34" i="114" l="1"/>
  <c r="KIU34" i="114"/>
  <c r="KIT34" i="114"/>
  <c r="KIW34" i="114" l="1"/>
  <c r="KIV34" i="114"/>
  <c r="KIY34" i="114" s="1"/>
  <c r="KIX34" i="114" l="1"/>
  <c r="KJA34" i="114" s="1"/>
  <c r="KIZ34" i="114" l="1"/>
  <c r="KJC34" i="114" l="1"/>
  <c r="KJB34" i="114"/>
  <c r="KJE34" i="114" l="1"/>
  <c r="KJD34" i="114"/>
  <c r="KJG34" i="114" s="1"/>
  <c r="KJF34" i="114" l="1"/>
  <c r="KJI34" i="114" s="1"/>
  <c r="KJH34" i="114" l="1"/>
  <c r="KJK34" i="114" s="1"/>
  <c r="KJJ34" i="114"/>
  <c r="KJM34" i="114" l="1"/>
  <c r="KJL34" i="114"/>
  <c r="KJO34" i="114" l="1"/>
  <c r="KJN34" i="114"/>
  <c r="KJQ34" i="114" s="1"/>
  <c r="KJP34" i="114" l="1"/>
  <c r="KJR34" i="114" l="1"/>
  <c r="KJS34" i="114"/>
  <c r="KJU34" i="114" l="1"/>
  <c r="KJT34" i="114"/>
  <c r="KJW34" i="114" s="1"/>
  <c r="KJV34" i="114" l="1"/>
  <c r="KJY34" i="114" s="1"/>
  <c r="KJX34" i="114" l="1"/>
  <c r="KKA34" i="114" l="1"/>
  <c r="KJZ34" i="114"/>
  <c r="KKC34" i="114" l="1"/>
  <c r="KKB34" i="114"/>
  <c r="KKE34" i="114" s="1"/>
  <c r="KKD34" i="114" l="1"/>
  <c r="KKG34" i="114" s="1"/>
  <c r="KKF34" i="114"/>
  <c r="KKH34" i="114" s="1"/>
  <c r="KKJ34" i="114" s="1"/>
  <c r="KKI34" i="114" l="1"/>
  <c r="KKK34" i="114" l="1"/>
  <c r="KKL34" i="114"/>
  <c r="KKN34" i="114" l="1"/>
  <c r="KKM34" i="114"/>
  <c r="KKO34" i="114" s="1"/>
  <c r="KKP34" i="114" l="1"/>
  <c r="KKQ34" i="114"/>
  <c r="KKS34" i="114" l="1"/>
  <c r="KKR34" i="114"/>
  <c r="KKT34" i="114" s="1"/>
  <c r="KKU34" i="114" l="1"/>
  <c r="KKV34" i="114"/>
  <c r="KKX34" i="114" l="1"/>
  <c r="KKW34" i="114"/>
  <c r="KKZ34" i="114" s="1"/>
  <c r="KKY34" i="114" l="1"/>
  <c r="KLB34" i="114" l="1"/>
  <c r="KLA34" i="114"/>
  <c r="KLD34" i="114" l="1"/>
  <c r="KLC34" i="114"/>
  <c r="KLF34" i="114" s="1"/>
  <c r="KLE34" i="114" l="1"/>
  <c r="KLH34" i="114" s="1"/>
  <c r="KLG34" i="114" l="1"/>
  <c r="KLJ34" i="114" l="1"/>
  <c r="KLI34" i="114"/>
  <c r="KLL34" i="114" l="1"/>
  <c r="KLK34" i="114"/>
  <c r="KLN34" i="114" s="1"/>
  <c r="KLM34" i="114" l="1"/>
  <c r="KLP34" i="114"/>
  <c r="KLO34" i="114"/>
  <c r="KLR34" i="114" l="1"/>
  <c r="KLQ34" i="114"/>
  <c r="KLT34" i="114" s="1"/>
  <c r="KLS34" i="114" l="1"/>
  <c r="KLV34" i="114" l="1"/>
  <c r="KLU34" i="114"/>
  <c r="KLX34" i="114" l="1"/>
  <c r="KLW34" i="114"/>
  <c r="KLZ34" i="114" s="1"/>
  <c r="KLY34" i="114" l="1"/>
  <c r="KMB34" i="114" s="1"/>
  <c r="KMA34" i="114" l="1"/>
  <c r="KMD34" i="114" s="1"/>
  <c r="KMC34" i="114"/>
  <c r="KMF34" i="114" l="1"/>
  <c r="KME34" i="114"/>
  <c r="KMH34" i="114" l="1"/>
  <c r="KMG34" i="114"/>
  <c r="KMJ34" i="114" s="1"/>
  <c r="KMI34" i="114" l="1"/>
  <c r="KML34" i="114" s="1"/>
  <c r="KMK34" i="114"/>
  <c r="KMN34" i="114" s="1"/>
  <c r="KMM34" i="114" l="1"/>
  <c r="KMP34" i="114" l="1"/>
  <c r="KMO34" i="114"/>
  <c r="KMR34" i="114" l="1"/>
  <c r="KMQ34" i="114"/>
  <c r="KMT34" i="114" s="1"/>
  <c r="KMS34" i="114" l="1"/>
  <c r="KMV34" i="114" s="1"/>
  <c r="KMU34" i="114"/>
  <c r="KMX34" i="114" s="1"/>
  <c r="KMW34" i="114" l="1"/>
  <c r="KMZ34" i="114" l="1"/>
  <c r="KMY34" i="114"/>
  <c r="KNB34" i="114" l="1"/>
  <c r="KNA34" i="114"/>
  <c r="KND34" i="114" s="1"/>
  <c r="KNC34" i="114" l="1"/>
  <c r="KNF34" i="114" s="1"/>
  <c r="KNE34" i="114" l="1"/>
  <c r="KNH34" i="114" s="1"/>
  <c r="KNG34" i="114" l="1"/>
  <c r="KNJ34" i="114"/>
  <c r="KNI34" i="114"/>
  <c r="KNL34" i="114" l="1"/>
  <c r="KNK34" i="114"/>
  <c r="KNN34" i="114" s="1"/>
  <c r="KNM34" i="114" l="1"/>
  <c r="KNP34" i="114" s="1"/>
  <c r="KNO34" i="114" l="1"/>
  <c r="KNR34" i="114" s="1"/>
  <c r="KNQ34" i="114"/>
  <c r="KNT34" i="114" l="1"/>
  <c r="KNS34" i="114"/>
  <c r="KNV34" i="114" l="1"/>
  <c r="KNU34" i="114"/>
  <c r="KNX34" i="114" s="1"/>
  <c r="KNW34" i="114" l="1"/>
  <c r="KNZ34" i="114" s="1"/>
  <c r="KNY34" i="114" l="1"/>
  <c r="KOB34" i="114" s="1"/>
  <c r="KOA34" i="114" l="1"/>
  <c r="KOD34" i="114" s="1"/>
  <c r="KOC34" i="114"/>
  <c r="KOF34" i="114" l="1"/>
  <c r="KOE34" i="114"/>
  <c r="KOH34" i="114" s="1"/>
  <c r="KOG34" i="114" l="1"/>
  <c r="KOJ34" i="114" s="1"/>
  <c r="KOI34" i="114"/>
  <c r="KOL34" i="114" s="1"/>
  <c r="KOK34" i="114" l="1"/>
  <c r="KON34" i="114" l="1"/>
  <c r="KOM34" i="114"/>
  <c r="KOP34" i="114" l="1"/>
  <c r="KOO34" i="114"/>
  <c r="KOR34" i="114" s="1"/>
  <c r="KOQ34" i="114" l="1"/>
  <c r="KOT34" i="114"/>
  <c r="KOS34" i="114"/>
  <c r="KOV34" i="114" l="1"/>
  <c r="KOU34" i="114"/>
  <c r="KOX34" i="114" s="1"/>
  <c r="KOW34" i="114" l="1"/>
  <c r="KOZ34" i="114" l="1"/>
  <c r="KOY34" i="114"/>
  <c r="KPB34" i="114" l="1"/>
  <c r="KPA34" i="114"/>
  <c r="KPD34" i="114" s="1"/>
  <c r="KPC34" i="114" l="1"/>
  <c r="KPF34" i="114" s="1"/>
  <c r="KPE34" i="114" l="1"/>
  <c r="KPH34" i="114" s="1"/>
  <c r="KPG34" i="114"/>
  <c r="KPJ34" i="114" l="1"/>
  <c r="KPI34" i="114"/>
  <c r="KPL34" i="114" l="1"/>
  <c r="KPK34" i="114"/>
  <c r="KPN34" i="114" s="1"/>
  <c r="KPM34" i="114" l="1"/>
  <c r="KPP34" i="114" s="1"/>
  <c r="KPO34" i="114" l="1"/>
  <c r="KPR34" i="114" s="1"/>
  <c r="KPQ34" i="114"/>
  <c r="KPT34" i="114" l="1"/>
  <c r="KPS34" i="114"/>
  <c r="KPV34" i="114" l="1"/>
  <c r="KPU34" i="114"/>
  <c r="KPX34" i="114" s="1"/>
  <c r="KPW34" i="114" l="1"/>
  <c r="KPZ34" i="114" s="1"/>
  <c r="KPY34" i="114" l="1"/>
  <c r="KQB34" i="114" s="1"/>
  <c r="KQA34" i="114"/>
  <c r="KQD34" i="114" l="1"/>
  <c r="KQC34" i="114"/>
  <c r="KQF34" i="114" l="1"/>
  <c r="KQE34" i="114"/>
  <c r="KQH34" i="114" s="1"/>
  <c r="KQG34" i="114" l="1"/>
  <c r="KQJ34" i="114" s="1"/>
  <c r="KQI34" i="114" l="1"/>
  <c r="KQL34" i="114" s="1"/>
  <c r="KQK34" i="114"/>
  <c r="KQN34" i="114" l="1"/>
  <c r="KQM34" i="114"/>
  <c r="KQP34" i="114" l="1"/>
  <c r="KQO34" i="114"/>
  <c r="KQR34" i="114" s="1"/>
  <c r="KQQ34" i="114" l="1"/>
  <c r="KQT34" i="114" s="1"/>
  <c r="KQS34" i="114" l="1"/>
  <c r="KQV34" i="114" s="1"/>
  <c r="KQU34" i="114" l="1"/>
  <c r="KQX34" i="114" s="1"/>
  <c r="KQW34" i="114" l="1"/>
  <c r="KQZ34" i="114"/>
  <c r="KQY34" i="114"/>
  <c r="KRB34" i="114" l="1"/>
  <c r="KRA34" i="114"/>
  <c r="KRD34" i="114" s="1"/>
  <c r="KRC34" i="114" l="1"/>
  <c r="KRF34" i="114" s="1"/>
  <c r="KRE34" i="114"/>
  <c r="KRH34" i="114" l="1"/>
  <c r="KRG34" i="114"/>
  <c r="KRJ34" i="114" l="1"/>
  <c r="KRI34" i="114"/>
  <c r="KRL34" i="114" s="1"/>
  <c r="KRK34" i="114" l="1"/>
  <c r="KRN34" i="114" s="1"/>
  <c r="KRM34" i="114"/>
  <c r="KRP34" i="114" s="1"/>
  <c r="KRO34" i="114" l="1"/>
  <c r="KRR34" i="114" l="1"/>
  <c r="KRQ34" i="114"/>
  <c r="KRT34" i="114" l="1"/>
  <c r="KRS34" i="114"/>
  <c r="KRV34" i="114" s="1"/>
  <c r="KRU34" i="114" l="1"/>
  <c r="KRX34" i="114" s="1"/>
  <c r="KRW34" i="114" l="1"/>
  <c r="KRZ34" i="114" s="1"/>
  <c r="KRY34" i="114"/>
  <c r="KSB34" i="114" l="1"/>
  <c r="KSA34" i="114"/>
  <c r="KSD34" i="114" l="1"/>
  <c r="KSC34" i="114"/>
  <c r="KSF34" i="114" s="1"/>
  <c r="KSE34" i="114" l="1"/>
  <c r="KSH34" i="114" s="1"/>
  <c r="KSG34" i="114" l="1"/>
  <c r="KSJ34" i="114" l="1"/>
  <c r="KSI34" i="114"/>
  <c r="KSL34" i="114" l="1"/>
  <c r="KSK34" i="114"/>
  <c r="KSN34" i="114" s="1"/>
  <c r="KSM34" i="114" l="1"/>
  <c r="KSP34" i="114" s="1"/>
  <c r="KSO34" i="114" l="1"/>
  <c r="KSR34" i="114" s="1"/>
  <c r="KSQ34" i="114" l="1"/>
  <c r="KST34" i="114"/>
  <c r="KSS34" i="114"/>
  <c r="KSV34" i="114" l="1"/>
  <c r="KSU34" i="114"/>
  <c r="KSX34" i="114" s="1"/>
  <c r="KSW34" i="114" l="1"/>
  <c r="KSZ34" i="114" s="1"/>
  <c r="KSY34" i="114" l="1"/>
  <c r="KTB34" i="114" s="1"/>
  <c r="KTA34" i="114"/>
  <c r="KTD34" i="114" l="1"/>
  <c r="KTC34" i="114"/>
  <c r="KTF34" i="114" l="1"/>
  <c r="KTE34" i="114"/>
  <c r="KTH34" i="114" s="1"/>
  <c r="KTG34" i="114" l="1"/>
  <c r="KTJ34" i="114" s="1"/>
  <c r="KTI34" i="114" l="1"/>
  <c r="KTL34" i="114" l="1"/>
  <c r="KTK34" i="114"/>
  <c r="KTN34" i="114" l="1"/>
  <c r="KTM34" i="114"/>
  <c r="KTP34" i="114" s="1"/>
  <c r="KTO34" i="114" l="1"/>
  <c r="KTR34" i="114" s="1"/>
  <c r="KTQ34" i="114" l="1"/>
  <c r="KTT34" i="114" l="1"/>
  <c r="KTS34" i="114"/>
  <c r="KTV34" i="114" l="1"/>
  <c r="KTU34" i="114"/>
  <c r="KTX34" i="114" s="1"/>
  <c r="KTW34" i="114" l="1"/>
  <c r="KTZ34" i="114" s="1"/>
  <c r="KTY34" i="114" l="1"/>
  <c r="KUA34" i="114" s="1"/>
  <c r="KUC34" i="114" l="1"/>
  <c r="KUB34" i="114"/>
  <c r="KUE34" i="114" s="1"/>
  <c r="KUD34" i="114" l="1"/>
  <c r="KUG34" i="114" s="1"/>
  <c r="KUF34" i="114" l="1"/>
  <c r="KUI34" i="114" l="1"/>
  <c r="KUH34" i="114"/>
  <c r="KUK34" i="114" l="1"/>
  <c r="KUJ34" i="114"/>
  <c r="KUM34" i="114" s="1"/>
  <c r="KUL34" i="114" l="1"/>
  <c r="KUO34" i="114" s="1"/>
  <c r="KUN34" i="114" l="1"/>
  <c r="KUQ34" i="114" l="1"/>
  <c r="KUP34" i="114"/>
  <c r="KUS34" i="114" l="1"/>
  <c r="KUR34" i="114"/>
  <c r="KUU34" i="114" l="1"/>
  <c r="KUT34" i="114"/>
  <c r="KUW34" i="114" s="1"/>
  <c r="KUV34" i="114" l="1"/>
  <c r="KUY34" i="114" l="1"/>
  <c r="KUX34" i="114"/>
  <c r="KVA34" i="114" l="1"/>
  <c r="KUZ34" i="114"/>
  <c r="KVC34" i="114" s="1"/>
  <c r="KVB34" i="114" l="1"/>
  <c r="KVE34" i="114" s="1"/>
  <c r="KVD34" i="114" l="1"/>
  <c r="KVG34" i="114" s="1"/>
  <c r="KVF34" i="114"/>
  <c r="KVI34" i="114" l="1"/>
  <c r="KVH34" i="114"/>
  <c r="KVK34" i="114" l="1"/>
  <c r="KVJ34" i="114"/>
  <c r="KVM34" i="114" s="1"/>
  <c r="KVL34" i="114" l="1"/>
  <c r="KVO34" i="114" s="1"/>
  <c r="KVN34" i="114" l="1"/>
  <c r="KVQ34" i="114" l="1"/>
  <c r="KVP34" i="114"/>
  <c r="KVS34" i="114" l="1"/>
  <c r="KVR34" i="114"/>
  <c r="KVU34" i="114" s="1"/>
  <c r="KVT34" i="114" l="1"/>
  <c r="KVW34" i="114" s="1"/>
  <c r="KVV34" i="114" l="1"/>
  <c r="KVY34" i="114" l="1"/>
  <c r="KVX34" i="114"/>
  <c r="KWA34" i="114" l="1"/>
  <c r="KVZ34" i="114"/>
  <c r="KWC34" i="114" s="1"/>
  <c r="KWB34" i="114" l="1"/>
  <c r="KWE34" i="114" s="1"/>
  <c r="KWD34" i="114" l="1"/>
  <c r="KWG34" i="114" l="1"/>
  <c r="KWF34" i="114"/>
  <c r="KWI34" i="114" l="1"/>
  <c r="KWH34" i="114"/>
  <c r="KWK34" i="114" s="1"/>
  <c r="KWJ34" i="114" l="1"/>
  <c r="KWM34" i="114" s="1"/>
  <c r="KWL34" i="114" l="1"/>
  <c r="KWO34" i="114" s="1"/>
  <c r="KWN34" i="114" l="1"/>
  <c r="KWQ34" i="114" s="1"/>
  <c r="KWP34" i="114" l="1"/>
  <c r="KWS34" i="114" s="1"/>
  <c r="KWR34" i="114"/>
  <c r="KWU34" i="114" l="1"/>
  <c r="KWT34" i="114"/>
  <c r="KWW34" i="114" s="1"/>
  <c r="KWV34" i="114" l="1"/>
  <c r="KWY34" i="114" l="1"/>
  <c r="KWX34" i="114"/>
  <c r="KXA34" i="114" l="1"/>
  <c r="KWZ34" i="114"/>
  <c r="KXC34" i="114" s="1"/>
  <c r="KXB34" i="114" l="1"/>
  <c r="KXE34" i="114" s="1"/>
  <c r="KXD34" i="114" l="1"/>
  <c r="KXG34" i="114" l="1"/>
  <c r="KXF34" i="114"/>
  <c r="KXI34" i="114" l="1"/>
  <c r="KXH34" i="114"/>
  <c r="KXK34" i="114" s="1"/>
  <c r="KXJ34" i="114" l="1"/>
  <c r="KXM34" i="114" s="1"/>
  <c r="KXL34" i="114" l="1"/>
  <c r="KXO34" i="114" l="1"/>
  <c r="KXN34" i="114"/>
  <c r="KXQ34" i="114" l="1"/>
  <c r="KXP34" i="114"/>
  <c r="KXS34" i="114" s="1"/>
  <c r="KXR34" i="114" l="1"/>
  <c r="KXU34" i="114" s="1"/>
  <c r="KXT34" i="114" l="1"/>
  <c r="KXW34" i="114" l="1"/>
  <c r="KXV34" i="114"/>
  <c r="KXY34" i="114" l="1"/>
  <c r="KXX34" i="114"/>
  <c r="KYA34" i="114" l="1"/>
  <c r="KXZ34" i="114"/>
  <c r="KYC34" i="114" s="1"/>
  <c r="KYB34" i="114" l="1"/>
  <c r="KYE34" i="114" s="1"/>
  <c r="KYD34" i="114"/>
  <c r="KYG34" i="114" l="1"/>
  <c r="KYF34" i="114"/>
  <c r="KYI34" i="114" l="1"/>
  <c r="KYH34" i="114"/>
  <c r="KYK34" i="114" l="1"/>
  <c r="KYJ34" i="114"/>
  <c r="KYM34" i="114" s="1"/>
  <c r="KYL34" i="114" l="1"/>
  <c r="KYO34" i="114" s="1"/>
  <c r="KYN34" i="114"/>
  <c r="KYQ34" i="114" l="1"/>
  <c r="KYP34" i="114"/>
  <c r="KYS34" i="114" l="1"/>
  <c r="KYR34" i="114"/>
  <c r="KYU34" i="114" s="1"/>
  <c r="KYT34" i="114" l="1"/>
  <c r="KYW34" i="114" s="1"/>
  <c r="KYV34" i="114" l="1"/>
  <c r="KYY34" i="114" s="1"/>
  <c r="KYX34" i="114"/>
  <c r="KZA34" i="114" l="1"/>
  <c r="KYZ34" i="114"/>
  <c r="KZC34" i="114" l="1"/>
  <c r="KZB34" i="114"/>
  <c r="KZE34" i="114" s="1"/>
  <c r="KZD34" i="114" l="1"/>
  <c r="KZG34" i="114" s="1"/>
  <c r="KZF34" i="114" l="1"/>
  <c r="KZI34" i="114" s="1"/>
  <c r="KZH34" i="114" l="1"/>
  <c r="KZK34" i="114"/>
  <c r="KZJ34" i="114"/>
  <c r="KZM34" i="114" l="1"/>
  <c r="KZL34" i="114"/>
  <c r="KZO34" i="114" s="1"/>
  <c r="KZN34" i="114" l="1"/>
  <c r="KZQ34" i="114" s="1"/>
  <c r="KZP34" i="114"/>
  <c r="KZS34" i="114" s="1"/>
  <c r="KZR34" i="114" l="1"/>
  <c r="KZU34" i="114" l="1"/>
  <c r="KZT34" i="114"/>
  <c r="KZW34" i="114" l="1"/>
  <c r="KZV34" i="114"/>
  <c r="KZY34" i="114" s="1"/>
  <c r="KZX34" i="114" l="1"/>
  <c r="LAA34" i="114" s="1"/>
  <c r="KZZ34" i="114" l="1"/>
  <c r="LAC34" i="114" s="1"/>
  <c r="LAB34" i="114" l="1"/>
  <c r="LAE34" i="114" s="1"/>
  <c r="LAD34" i="114" l="1"/>
  <c r="LAG34" i="114"/>
  <c r="LAF34" i="114"/>
  <c r="LAI34" i="114" l="1"/>
  <c r="LAH34" i="114"/>
  <c r="LAK34" i="114" s="1"/>
  <c r="LAJ34" i="114" l="1"/>
  <c r="LAM34" i="114" s="1"/>
  <c r="LAL34" i="114"/>
  <c r="LAO34" i="114" l="1"/>
  <c r="LAN34" i="114"/>
  <c r="LAQ34" i="114" l="1"/>
  <c r="LAP34" i="114"/>
  <c r="LAS34" i="114" s="1"/>
  <c r="LAR34" i="114" l="1"/>
  <c r="LAU34" i="114" s="1"/>
  <c r="LAT34" i="114"/>
  <c r="LAW34" i="114" s="1"/>
  <c r="LAV34" i="114" l="1"/>
  <c r="LAY34" i="114" l="1"/>
  <c r="LAX34" i="114"/>
  <c r="LBA34" i="114" l="1"/>
  <c r="LAZ34" i="114"/>
  <c r="LBC34" i="114" s="1"/>
  <c r="LBB34" i="114" l="1"/>
  <c r="LBE34" i="114" s="1"/>
  <c r="LBD34" i="114"/>
  <c r="LBG34" i="114" s="1"/>
  <c r="LBF34" i="114" l="1"/>
  <c r="LBI34" i="114" l="1"/>
  <c r="LBH34" i="114"/>
  <c r="LBK34" i="114" l="1"/>
  <c r="LBJ34" i="114"/>
  <c r="LBM34" i="114" s="1"/>
  <c r="LBL34" i="114" l="1"/>
  <c r="LBO34" i="114" s="1"/>
  <c r="LBN34" i="114"/>
  <c r="LBQ34" i="114" s="1"/>
  <c r="LBP34" i="114" l="1"/>
  <c r="LBS34" i="114" l="1"/>
  <c r="LBR34" i="114"/>
  <c r="LBU34" i="114" l="1"/>
  <c r="LBT34" i="114"/>
  <c r="LBW34" i="114" s="1"/>
  <c r="LBV34" i="114" l="1"/>
  <c r="LBY34" i="114" s="1"/>
  <c r="LBX34" i="114" l="1"/>
  <c r="LCA34" i="114" l="1"/>
  <c r="LBZ34" i="114"/>
  <c r="LCC34" i="114" l="1"/>
  <c r="LCB34" i="114"/>
  <c r="LCE34" i="114" s="1"/>
  <c r="LCD34" i="114" l="1"/>
  <c r="LCG34" i="114" s="1"/>
  <c r="LCF34" i="114" l="1"/>
  <c r="LCI34" i="114" l="1"/>
  <c r="LCH34" i="114"/>
  <c r="LCK34" i="114" l="1"/>
  <c r="LCJ34" i="114"/>
  <c r="LCM34" i="114" s="1"/>
  <c r="LCL34" i="114" l="1"/>
  <c r="LCO34" i="114" s="1"/>
  <c r="LCN34" i="114" l="1"/>
  <c r="LCQ34" i="114" l="1"/>
  <c r="LCP34" i="114"/>
  <c r="LCS34" i="114" l="1"/>
  <c r="LCR34" i="114"/>
  <c r="LCU34" i="114" s="1"/>
  <c r="LCT34" i="114" l="1"/>
  <c r="LCW34" i="114" s="1"/>
  <c r="LCV34" i="114" l="1"/>
  <c r="LCY34" i="114" l="1"/>
  <c r="LCX34" i="114"/>
  <c r="LDA34" i="114" l="1"/>
  <c r="LCZ34" i="114"/>
  <c r="LDC34" i="114" s="1"/>
  <c r="LDB34" i="114" l="1"/>
  <c r="LDE34" i="114" s="1"/>
  <c r="LDD34" i="114" l="1"/>
  <c r="LDG34" i="114" l="1"/>
  <c r="LDF34" i="114"/>
  <c r="LDI34" i="114" l="1"/>
  <c r="LDH34" i="114"/>
  <c r="LDK34" i="114" s="1"/>
  <c r="LDJ34" i="114" l="1"/>
  <c r="LDM34" i="114" s="1"/>
  <c r="LDL34" i="114" l="1"/>
  <c r="LDO34" i="114" l="1"/>
  <c r="LDN34" i="114"/>
  <c r="LDQ34" i="114" l="1"/>
  <c r="LDP34" i="114"/>
  <c r="LDS34" i="114" s="1"/>
  <c r="LDR34" i="114" l="1"/>
  <c r="LDU34" i="114" s="1"/>
  <c r="LDT34" i="114" l="1"/>
  <c r="LDW34" i="114" l="1"/>
  <c r="LDV34" i="114"/>
  <c r="LDY34" i="114" l="1"/>
  <c r="LDX34" i="114"/>
  <c r="LEA34" i="114" s="1"/>
  <c r="LDZ34" i="114" l="1"/>
  <c r="LEC34" i="114" s="1"/>
  <c r="LEB34" i="114" l="1"/>
  <c r="LEE34" i="114" l="1"/>
  <c r="LED34" i="114"/>
  <c r="LEG34" i="114" l="1"/>
  <c r="LEF34" i="114"/>
  <c r="LEI34" i="114" s="1"/>
  <c r="LEH34" i="114" l="1"/>
  <c r="LEK34" i="114" s="1"/>
  <c r="LEJ34" i="114" l="1"/>
  <c r="LEM34" i="114" l="1"/>
  <c r="LEL34" i="114"/>
  <c r="LEO34" i="114" l="1"/>
  <c r="LEN34" i="114"/>
  <c r="LEQ34" i="114" s="1"/>
  <c r="LEP34" i="114" l="1"/>
  <c r="LES34" i="114" s="1"/>
  <c r="LER34" i="114"/>
  <c r="LEU34" i="114" s="1"/>
  <c r="LET34" i="114" l="1"/>
  <c r="LEW34" i="114" l="1"/>
  <c r="LEV34" i="114"/>
  <c r="LEY34" i="114" l="1"/>
  <c r="LEX34" i="114"/>
  <c r="LFA34" i="114" s="1"/>
  <c r="LEZ34" i="114" l="1"/>
  <c r="LFC34" i="114" s="1"/>
  <c r="LFB34" i="114"/>
  <c r="LFE34" i="114" s="1"/>
  <c r="LFD34" i="114" l="1"/>
  <c r="LFG34" i="114" l="1"/>
  <c r="LFF34" i="114"/>
  <c r="LFI34" i="114" l="1"/>
  <c r="LFH34" i="114"/>
  <c r="LFK34" i="114" s="1"/>
  <c r="LFJ34" i="114" l="1"/>
  <c r="LFM34" i="114"/>
  <c r="LFL34" i="114"/>
  <c r="LFO34" i="114" l="1"/>
  <c r="LFN34" i="114"/>
  <c r="LFQ34" i="114" s="1"/>
  <c r="LFP34" i="114" l="1"/>
  <c r="LFS34" i="114" l="1"/>
  <c r="LFR34" i="114"/>
  <c r="LFU34" i="114" l="1"/>
  <c r="LFT34" i="114"/>
  <c r="LFW34" i="114" s="1"/>
  <c r="LFV34" i="114" l="1"/>
  <c r="LFY34" i="114" s="1"/>
  <c r="LFX34" i="114"/>
  <c r="LGA34" i="114" s="1"/>
  <c r="LFZ34" i="114" l="1"/>
  <c r="LGC34" i="114" l="1"/>
  <c r="LGB34" i="114"/>
  <c r="LGE34" i="114" l="1"/>
  <c r="LGD34" i="114"/>
  <c r="LGG34" i="114" s="1"/>
  <c r="LGF34" i="114" l="1"/>
  <c r="LGI34" i="114" s="1"/>
  <c r="LGH34" i="114" l="1"/>
  <c r="LGK34" i="114" s="1"/>
  <c r="LGJ34" i="114" l="1"/>
  <c r="LGM34" i="114" s="1"/>
  <c r="LGL34" i="114"/>
  <c r="LGO34" i="114" l="1"/>
  <c r="LGN34" i="114"/>
  <c r="LGQ34" i="114" s="1"/>
  <c r="LGP34" i="114" l="1"/>
  <c r="LGS34" i="114" s="1"/>
  <c r="LGR34" i="114"/>
  <c r="LGU34" i="114" l="1"/>
  <c r="LGT34" i="114"/>
  <c r="LGW34" i="114" l="1"/>
  <c r="LGV34" i="114"/>
  <c r="LGY34" i="114" l="1"/>
  <c r="LGX34" i="114"/>
  <c r="LHA34" i="114" s="1"/>
  <c r="LGZ34" i="114" l="1"/>
  <c r="LHC34" i="114" s="1"/>
  <c r="LHB34" i="114" l="1"/>
  <c r="LHE34" i="114" s="1"/>
  <c r="LHD34" i="114"/>
  <c r="LHG34" i="114" l="1"/>
  <c r="LHF34" i="114"/>
  <c r="LHI34" i="114" l="1"/>
  <c r="LHH34" i="114"/>
  <c r="LHK34" i="114" s="1"/>
  <c r="LHJ34" i="114" l="1"/>
  <c r="LHM34" i="114" s="1"/>
  <c r="LHL34" i="114" l="1"/>
  <c r="LHO34" i="114" s="1"/>
  <c r="LHN34" i="114" l="1"/>
  <c r="LHQ34" i="114"/>
  <c r="LHP34" i="114"/>
  <c r="LHS34" i="114" l="1"/>
  <c r="LHR34" i="114"/>
  <c r="LHU34" i="114" s="1"/>
  <c r="LHT34" i="114" l="1"/>
  <c r="LHW34" i="114" s="1"/>
  <c r="LHV34" i="114" l="1"/>
  <c r="LHY34" i="114" s="1"/>
  <c r="LHX34" i="114" l="1"/>
  <c r="LIA34" i="114"/>
  <c r="LHZ34" i="114"/>
  <c r="LIC34" i="114" l="1"/>
  <c r="LIB34" i="114"/>
  <c r="LIE34" i="114" s="1"/>
  <c r="LID34" i="114" l="1"/>
  <c r="LIG34" i="114" s="1"/>
  <c r="LIF34" i="114" l="1"/>
  <c r="LII34" i="114" s="1"/>
  <c r="LIH34" i="114"/>
  <c r="LIK34" i="114" l="1"/>
  <c r="LIJ34" i="114"/>
  <c r="LIM34" i="114" l="1"/>
  <c r="LIL34" i="114"/>
  <c r="LIO34" i="114" s="1"/>
  <c r="LIN34" i="114" l="1"/>
  <c r="LIQ34" i="114" s="1"/>
  <c r="LIP34" i="114"/>
  <c r="LIS34" i="114" s="1"/>
  <c r="LIR34" i="114" l="1"/>
  <c r="LIU34" i="114" l="1"/>
  <c r="LIT34" i="114"/>
  <c r="LIW34" i="114" l="1"/>
  <c r="LIV34" i="114"/>
  <c r="LIY34" i="114" s="1"/>
  <c r="LIX34" i="114" l="1"/>
  <c r="LJA34" i="114" s="1"/>
  <c r="LIZ34" i="114"/>
  <c r="LJC34" i="114" s="1"/>
  <c r="LJB34" i="114" l="1"/>
  <c r="LJE34" i="114" s="1"/>
  <c r="LJD34" i="114" l="1"/>
  <c r="LJG34" i="114" l="1"/>
  <c r="LJF34" i="114"/>
  <c r="LJI34" i="114" l="1"/>
  <c r="LJH34" i="114"/>
  <c r="LJK34" i="114" s="1"/>
  <c r="LJJ34" i="114" l="1"/>
  <c r="LJM34" i="114" s="1"/>
  <c r="LJL34" i="114" l="1"/>
  <c r="LJO34" i="114" l="1"/>
  <c r="LJN34" i="114"/>
  <c r="LJQ34" i="114" l="1"/>
  <c r="LJP34" i="114"/>
  <c r="LJS34" i="114" s="1"/>
  <c r="LJR34" i="114" l="1"/>
  <c r="LJU34" i="114" s="1"/>
  <c r="LJT34" i="114" l="1"/>
  <c r="LJW34" i="114" l="1"/>
  <c r="LJV34" i="114"/>
  <c r="LJY34" i="114" l="1"/>
  <c r="LJX34" i="114"/>
  <c r="LKA34" i="114" s="1"/>
  <c r="LJZ34" i="114" l="1"/>
  <c r="LKC34" i="114" s="1"/>
  <c r="LKB34" i="114" l="1"/>
  <c r="LKE34" i="114" s="1"/>
  <c r="LKD34" i="114"/>
  <c r="LKG34" i="114" l="1"/>
  <c r="LKF34" i="114"/>
  <c r="LKI34" i="114" l="1"/>
  <c r="LKH34" i="114"/>
  <c r="LKK34" i="114" s="1"/>
  <c r="LKJ34" i="114" l="1"/>
  <c r="LKM34" i="114" s="1"/>
  <c r="LKL34" i="114" l="1"/>
  <c r="LKO34" i="114" l="1"/>
  <c r="LKN34" i="114"/>
  <c r="LKQ34" i="114" l="1"/>
  <c r="LKP34" i="114"/>
  <c r="LKS34" i="114" s="1"/>
  <c r="LKR34" i="114" l="1"/>
  <c r="LKU34" i="114" s="1"/>
  <c r="LKT34" i="114" l="1"/>
  <c r="LKW34" i="114" l="1"/>
  <c r="LKV34" i="114"/>
  <c r="LKY34" i="114" l="1"/>
  <c r="LKX34" i="114"/>
  <c r="LLA34" i="114" l="1"/>
  <c r="LKZ34" i="114"/>
  <c r="LLC34" i="114" s="1"/>
  <c r="LLB34" i="114" l="1"/>
  <c r="LLE34" i="114" l="1"/>
  <c r="LLD34" i="114"/>
  <c r="LLG34" i="114" l="1"/>
  <c r="LLF34" i="114"/>
  <c r="LLI34" i="114" s="1"/>
  <c r="LLH34" i="114" l="1"/>
  <c r="LLK34" i="114" s="1"/>
  <c r="LLJ34" i="114" l="1"/>
  <c r="LLM34" i="114" l="1"/>
  <c r="LLL34" i="114"/>
  <c r="LLO34" i="114" l="1"/>
  <c r="LLN34" i="114"/>
  <c r="LLQ34" i="114" s="1"/>
  <c r="LLP34" i="114" l="1"/>
  <c r="LLS34" i="114" s="1"/>
  <c r="LLR34" i="114" l="1"/>
  <c r="LLU34" i="114" l="1"/>
  <c r="LLT34" i="114"/>
  <c r="LLW34" i="114" l="1"/>
  <c r="LLV34" i="114"/>
  <c r="LLY34" i="114" s="1"/>
  <c r="LLX34" i="114" l="1"/>
  <c r="LMA34" i="114" s="1"/>
  <c r="LLZ34" i="114" l="1"/>
  <c r="LMC34" i="114" l="1"/>
  <c r="LMB34" i="114"/>
  <c r="LME34" i="114" l="1"/>
  <c r="LMD34" i="114"/>
  <c r="LMG34" i="114" s="1"/>
  <c r="LMF34" i="114" l="1"/>
  <c r="LMI34" i="114" s="1"/>
  <c r="LMH34" i="114" l="1"/>
  <c r="LMK34" i="114" l="1"/>
  <c r="LMJ34" i="114"/>
  <c r="LMM34" i="114" l="1"/>
  <c r="LML34" i="114"/>
  <c r="LMO34" i="114" s="1"/>
  <c r="LMN34" i="114" l="1"/>
  <c r="LMQ34" i="114" s="1"/>
  <c r="LMP34" i="114" l="1"/>
  <c r="LMS34" i="114" l="1"/>
  <c r="LMR34" i="114"/>
  <c r="LMU34" i="114" l="1"/>
  <c r="LMT34" i="114"/>
  <c r="LMW34" i="114" s="1"/>
  <c r="LMV34" i="114" l="1"/>
  <c r="LMY34" i="114" s="1"/>
  <c r="LMX34" i="114" l="1"/>
  <c r="LNA34" i="114" l="1"/>
  <c r="LMZ34" i="114"/>
  <c r="LNC34" i="114" l="1"/>
  <c r="LNB34" i="114"/>
  <c r="LNE34" i="114" s="1"/>
  <c r="LND34" i="114" l="1"/>
  <c r="LNG34" i="114" s="1"/>
  <c r="LNF34" i="114" l="1"/>
  <c r="LNI34" i="114" l="1"/>
  <c r="LNH34" i="114"/>
  <c r="LNK34" i="114" l="1"/>
  <c r="LNJ34" i="114"/>
  <c r="LNM34" i="114" s="1"/>
  <c r="LNL34" i="114" l="1"/>
  <c r="LNO34" i="114" s="1"/>
  <c r="LNN34" i="114" l="1"/>
  <c r="LNQ34" i="114" s="1"/>
  <c r="LNP34" i="114" l="1"/>
  <c r="LNS34" i="114"/>
  <c r="LNR34" i="114"/>
  <c r="LNU34" i="114" l="1"/>
  <c r="LNT34" i="114"/>
  <c r="LNW34" i="114" s="1"/>
  <c r="LNV34" i="114" l="1"/>
  <c r="LNY34" i="114" s="1"/>
  <c r="LNX34" i="114" l="1"/>
  <c r="LOA34" i="114" s="1"/>
  <c r="LNZ34" i="114" l="1"/>
  <c r="LOC34" i="114" s="1"/>
  <c r="LOB34" i="114" l="1"/>
  <c r="LOE34" i="114"/>
  <c r="LOD34" i="114"/>
  <c r="LOF34" i="114" s="1"/>
  <c r="LOH34" i="114" l="1"/>
  <c r="LOG34" i="114"/>
  <c r="LOJ34" i="114" s="1"/>
  <c r="LOI34" i="114" l="1"/>
  <c r="LOL34" i="114" l="1"/>
  <c r="LOK34" i="114"/>
  <c r="LON34" i="114" l="1"/>
  <c r="LOM34" i="114"/>
  <c r="LOP34" i="114" s="1"/>
  <c r="LOO34" i="114" l="1"/>
  <c r="LOR34" i="114" s="1"/>
  <c r="LOQ34" i="114" l="1"/>
  <c r="LOT34" i="114" s="1"/>
  <c r="LOS34" i="114" l="1"/>
  <c r="LOV34" i="114" s="1"/>
  <c r="LOU34" i="114" l="1"/>
  <c r="LOX34" i="114" s="1"/>
  <c r="LOW34" i="114" l="1"/>
  <c r="LOZ34" i="114"/>
  <c r="LOY34" i="114"/>
  <c r="LPB34" i="114" l="1"/>
  <c r="LPA34" i="114"/>
  <c r="LPD34" i="114" s="1"/>
  <c r="LPC34" i="114" l="1"/>
  <c r="LPF34" i="114" l="1"/>
  <c r="LPE34" i="114"/>
  <c r="LPH34" i="114" l="1"/>
  <c r="LPG34" i="114"/>
  <c r="LPJ34" i="114" s="1"/>
  <c r="LPI34" i="114" l="1"/>
  <c r="LPL34" i="114" s="1"/>
  <c r="LPK34" i="114" l="1"/>
  <c r="LPN34" i="114" l="1"/>
  <c r="LPM34" i="114"/>
  <c r="LPP34" i="114" l="1"/>
  <c r="LPO34" i="114"/>
  <c r="LPR34" i="114" s="1"/>
  <c r="LPQ34" i="114" l="1"/>
  <c r="LPT34" i="114" s="1"/>
  <c r="LPS34" i="114" l="1"/>
  <c r="LPV34" i="114" s="1"/>
  <c r="LPU34" i="114"/>
  <c r="LPX34" i="114" l="1"/>
  <c r="LPW34" i="114"/>
  <c r="LPZ34" i="114" l="1"/>
  <c r="LPY34" i="114"/>
  <c r="LQB34" i="114" s="1"/>
  <c r="LQA34" i="114" l="1"/>
  <c r="LQD34" i="114" s="1"/>
  <c r="LQC34" i="114" l="1"/>
  <c r="LQF34" i="114" l="1"/>
  <c r="LQE34" i="114"/>
  <c r="LQH34" i="114" l="1"/>
  <c r="LQG34" i="114"/>
  <c r="LQJ34" i="114" s="1"/>
  <c r="LQI34" i="114" l="1"/>
  <c r="LQL34" i="114" s="1"/>
  <c r="LQK34" i="114" l="1"/>
  <c r="LQN34" i="114" l="1"/>
  <c r="LQM34" i="114"/>
  <c r="LQP34" i="114" l="1"/>
  <c r="LQO34" i="114"/>
  <c r="LQR34" i="114" s="1"/>
  <c r="LQQ34" i="114" l="1"/>
  <c r="LQT34" i="114" s="1"/>
  <c r="LQS34" i="114" l="1"/>
  <c r="LQV34" i="114" s="1"/>
  <c r="LQU34" i="114"/>
  <c r="LQX34" i="114" l="1"/>
  <c r="LQW34" i="114"/>
  <c r="LQZ34" i="114" l="1"/>
  <c r="LQY34" i="114"/>
  <c r="LRB34" i="114" s="1"/>
  <c r="LRA34" i="114" l="1"/>
  <c r="LRD34" i="114" s="1"/>
  <c r="LRC34" i="114" l="1"/>
  <c r="LRF34" i="114" l="1"/>
  <c r="LRE34" i="114"/>
  <c r="LRH34" i="114" l="1"/>
  <c r="LRG34" i="114"/>
  <c r="LRJ34" i="114" s="1"/>
  <c r="LRI34" i="114" l="1"/>
  <c r="LRL34" i="114" s="1"/>
  <c r="LRK34" i="114" l="1"/>
  <c r="LRN34" i="114" l="1"/>
  <c r="LRM34" i="114"/>
  <c r="LRP34" i="114" l="1"/>
  <c r="LRO34" i="114"/>
  <c r="LRR34" i="114" l="1"/>
  <c r="LRQ34" i="114"/>
  <c r="LRT34" i="114" s="1"/>
  <c r="LRS34" i="114" l="1"/>
  <c r="LRV34" i="114" l="1"/>
  <c r="LRU34" i="114"/>
  <c r="LRX34" i="114" l="1"/>
  <c r="LRW34" i="114"/>
  <c r="LRZ34" i="114" s="1"/>
  <c r="LRY34" i="114" l="1"/>
  <c r="LSB34" i="114" s="1"/>
  <c r="LSA34" i="114" l="1"/>
  <c r="LSD34" i="114" l="1"/>
  <c r="LSC34" i="114"/>
  <c r="LSF34" i="114" l="1"/>
  <c r="LSE34" i="114"/>
  <c r="LSH34" i="114" s="1"/>
  <c r="LSG34" i="114" l="1"/>
  <c r="LSJ34" i="114" s="1"/>
  <c r="LSI34" i="114" l="1"/>
  <c r="LSL34" i="114" l="1"/>
  <c r="LSK34" i="114"/>
  <c r="LSN34" i="114" l="1"/>
  <c r="LSM34" i="114"/>
  <c r="LSP34" i="114" s="1"/>
  <c r="LSO34" i="114" l="1"/>
  <c r="LSR34" i="114" s="1"/>
  <c r="LSQ34" i="114" l="1"/>
  <c r="LST34" i="114" l="1"/>
  <c r="LSS34" i="114"/>
  <c r="LSV34" i="114" l="1"/>
  <c r="LSU34" i="114"/>
  <c r="LSX34" i="114" s="1"/>
  <c r="LSW34" i="114" l="1"/>
  <c r="LSZ34" i="114" s="1"/>
  <c r="LSY34" i="114" l="1"/>
  <c r="LTB34" i="114" l="1"/>
  <c r="LTA34" i="114"/>
  <c r="LTD34" i="114" l="1"/>
  <c r="LTC34" i="114"/>
  <c r="LTE34" i="114" s="1"/>
  <c r="LTF34" i="114" l="1"/>
  <c r="LTG34" i="114"/>
  <c r="LTI34" i="114" l="1"/>
  <c r="LTH34" i="114"/>
  <c r="LTK34" i="114" s="1"/>
  <c r="LTJ34" i="114" l="1"/>
  <c r="LTM34" i="114" s="1"/>
  <c r="LTL34" i="114" l="1"/>
  <c r="LTO34" i="114" l="1"/>
  <c r="LTN34" i="114"/>
  <c r="LTQ34" i="114" l="1"/>
  <c r="LTP34" i="114"/>
  <c r="LTR34" i="114" s="1"/>
  <c r="LTS34" i="114" l="1"/>
  <c r="LTU34" i="114" s="1"/>
  <c r="LTT34" i="114"/>
  <c r="LTW34" i="114" l="1"/>
  <c r="LTV34" i="114"/>
  <c r="LTY34" i="114" s="1"/>
  <c r="LTX34" i="114" l="1"/>
  <c r="LUA34" i="114" l="1"/>
  <c r="LTZ34" i="114"/>
  <c r="LUC34" i="114" l="1"/>
  <c r="LUB34" i="114"/>
  <c r="LUE34" i="114" l="1"/>
  <c r="LUD34" i="114"/>
  <c r="LUG34" i="114" s="1"/>
  <c r="LUF34" i="114" l="1"/>
  <c r="LUI34" i="114" s="1"/>
  <c r="LUH34" i="114" l="1"/>
  <c r="LUK34" i="114" s="1"/>
  <c r="LUJ34" i="114" l="1"/>
  <c r="LUM34" i="114"/>
  <c r="LUL34" i="114"/>
  <c r="LUO34" i="114" l="1"/>
  <c r="LUN34" i="114"/>
  <c r="LUQ34" i="114" s="1"/>
  <c r="LUP34" i="114" l="1"/>
  <c r="LUS34" i="114" s="1"/>
  <c r="LUR34" i="114" l="1"/>
  <c r="LUU34" i="114" l="1"/>
  <c r="LUT34" i="114"/>
  <c r="LUW34" i="114" l="1"/>
  <c r="LUV34" i="114"/>
  <c r="LUX34" i="114" s="1"/>
  <c r="LUY34" i="114" l="1"/>
  <c r="LVA34" i="114" s="1"/>
  <c r="LUZ34" i="114"/>
  <c r="LVC34" i="114" l="1"/>
  <c r="LVB34" i="114"/>
  <c r="LVE34" i="114" l="1"/>
  <c r="LVD34" i="114"/>
  <c r="LVG34" i="114" l="1"/>
  <c r="LVF34" i="114"/>
  <c r="LVI34" i="114" s="1"/>
  <c r="LVH34" i="114" l="1"/>
  <c r="LVK34" i="114" s="1"/>
  <c r="LVJ34" i="114" l="1"/>
  <c r="LVM34" i="114" l="1"/>
  <c r="LVL34" i="114"/>
  <c r="LVO34" i="114" l="1"/>
  <c r="LVN34" i="114"/>
  <c r="LVQ34" i="114" s="1"/>
  <c r="LVP34" i="114" l="1"/>
  <c r="LVS34" i="114" s="1"/>
  <c r="LVR34" i="114" l="1"/>
  <c r="LVU34" i="114" s="1"/>
  <c r="LVT34" i="114"/>
  <c r="LVW34" i="114" l="1"/>
  <c r="LVV34" i="114"/>
  <c r="LVY34" i="114" l="1"/>
  <c r="LVX34" i="114"/>
  <c r="LWA34" i="114" s="1"/>
  <c r="LVZ34" i="114" l="1"/>
  <c r="LWC34" i="114" s="1"/>
  <c r="LWB34" i="114" l="1"/>
  <c r="LWE34" i="114" s="1"/>
  <c r="LWD34" i="114" l="1"/>
  <c r="LWG34" i="114" s="1"/>
  <c r="LWF34" i="114"/>
  <c r="LWI34" i="114" l="1"/>
  <c r="LWH34" i="114"/>
  <c r="LWK34" i="114" l="1"/>
  <c r="LWJ34" i="114"/>
  <c r="LWM34" i="114" l="1"/>
  <c r="LWL34" i="114"/>
  <c r="LWO34" i="114" s="1"/>
  <c r="LWN34" i="114" l="1"/>
  <c r="LWQ34" i="114" s="1"/>
  <c r="LWP34" i="114" l="1"/>
  <c r="LWS34" i="114" s="1"/>
  <c r="LWR34" i="114" l="1"/>
  <c r="LWU34" i="114" s="1"/>
  <c r="LWT34" i="114"/>
  <c r="LWW34" i="114" l="1"/>
  <c r="LWV34" i="114"/>
  <c r="LWY34" i="114" s="1"/>
  <c r="LWX34" i="114" l="1"/>
  <c r="LXA34" i="114" s="1"/>
  <c r="LWZ34" i="114" l="1"/>
  <c r="LXC34" i="114" s="1"/>
  <c r="LXB34" i="114" l="1"/>
  <c r="LXE34" i="114" s="1"/>
  <c r="LXD34" i="114" l="1"/>
  <c r="LXG34" i="114"/>
  <c r="LXF34" i="114"/>
  <c r="LXI34" i="114" l="1"/>
  <c r="LXH34" i="114"/>
  <c r="LXK34" i="114" s="1"/>
  <c r="LXJ34" i="114" l="1"/>
  <c r="LXM34" i="114" s="1"/>
  <c r="LXL34" i="114" l="1"/>
  <c r="LXO34" i="114"/>
  <c r="LXN34" i="114"/>
  <c r="LXQ34" i="114" l="1"/>
  <c r="LXP34" i="114"/>
  <c r="LXS34" i="114" s="1"/>
  <c r="LXR34" i="114" l="1"/>
  <c r="LXU34" i="114" s="1"/>
  <c r="LXT34" i="114" l="1"/>
  <c r="LXW34" i="114" s="1"/>
  <c r="LXV34" i="114" l="1"/>
  <c r="LXY34" i="114" s="1"/>
  <c r="LXX34" i="114" l="1"/>
  <c r="LYA34" i="114"/>
  <c r="LXZ34" i="114"/>
  <c r="LYC34" i="114" l="1"/>
  <c r="LYB34" i="114"/>
  <c r="LYE34" i="114" s="1"/>
  <c r="LYD34" i="114" l="1"/>
  <c r="LYG34" i="114"/>
  <c r="LYF34" i="114"/>
  <c r="LYI34" i="114" l="1"/>
  <c r="LYH34" i="114"/>
  <c r="LYK34" i="114" s="1"/>
  <c r="LYJ34" i="114" l="1"/>
  <c r="LYM34" i="114" s="1"/>
  <c r="LYL34" i="114"/>
  <c r="LYO34" i="114" s="1"/>
  <c r="LYN34" i="114" l="1"/>
  <c r="LYQ34" i="114" l="1"/>
  <c r="LYP34" i="114"/>
  <c r="LYS34" i="114" l="1"/>
  <c r="LYR34" i="114"/>
  <c r="LYU34" i="114" s="1"/>
  <c r="LYT34" i="114" l="1"/>
  <c r="LYW34" i="114" s="1"/>
  <c r="LYV34" i="114" l="1"/>
  <c r="LYY34" i="114" s="1"/>
  <c r="LYX34" i="114" l="1"/>
  <c r="LZA34" i="114" s="1"/>
  <c r="LYZ34" i="114"/>
  <c r="LZC34" i="114" l="1"/>
  <c r="LZB34" i="114"/>
  <c r="LZE34" i="114" s="1"/>
  <c r="LZD34" i="114" l="1"/>
  <c r="LZG34" i="114" s="1"/>
  <c r="LZF34" i="114" l="1"/>
  <c r="LZI34" i="114" s="1"/>
  <c r="LZH34" i="114"/>
  <c r="LZK34" i="114" l="1"/>
  <c r="LZJ34" i="114"/>
  <c r="LZM34" i="114" l="1"/>
  <c r="LZL34" i="114"/>
  <c r="LZO34" i="114" s="1"/>
  <c r="LZN34" i="114" l="1"/>
  <c r="LZQ34" i="114" s="1"/>
  <c r="LZP34" i="114" l="1"/>
  <c r="LZS34" i="114" s="1"/>
  <c r="LZR34" i="114" l="1"/>
  <c r="LZU34" i="114"/>
  <c r="LZT34" i="114"/>
  <c r="LZW34" i="114" l="1"/>
  <c r="LZV34" i="114"/>
  <c r="LZY34" i="114" l="1"/>
  <c r="LZX34" i="114"/>
  <c r="MAA34" i="114" s="1"/>
  <c r="LZZ34" i="114" l="1"/>
  <c r="MAC34" i="114" s="1"/>
  <c r="MAB34" i="114" l="1"/>
  <c r="MAE34" i="114" s="1"/>
  <c r="MAD34" i="114" l="1"/>
  <c r="MAG34" i="114" s="1"/>
  <c r="MAF34" i="114" l="1"/>
  <c r="MAH34" i="114" s="1"/>
  <c r="MAJ34" i="114" s="1"/>
  <c r="MAI34" i="114" l="1"/>
  <c r="MAL34" i="114" s="1"/>
  <c r="MAK34" i="114" l="1"/>
  <c r="MAN34" i="114" s="1"/>
  <c r="MAM34" i="114" l="1"/>
  <c r="MAP34" i="114" s="1"/>
  <c r="MAO34" i="114" l="1"/>
  <c r="MAR34" i="114" s="1"/>
  <c r="MAQ34" i="114"/>
  <c r="MAT34" i="114" l="1"/>
  <c r="MAS34" i="114"/>
  <c r="MAV34" i="114" s="1"/>
  <c r="MAU34" i="114" l="1"/>
  <c r="MAX34" i="114" s="1"/>
  <c r="MAW34" i="114" l="1"/>
  <c r="MAZ34" i="114" s="1"/>
  <c r="MAY34" i="114" l="1"/>
  <c r="MBB34" i="114"/>
  <c r="MBA34" i="114"/>
  <c r="MBD34" i="114" l="1"/>
  <c r="MBC34" i="114"/>
  <c r="MBF34" i="114" s="1"/>
  <c r="MBE34" i="114" l="1"/>
  <c r="MBH34" i="114" s="1"/>
  <c r="MBG34" i="114" l="1"/>
  <c r="MBJ34" i="114" l="1"/>
  <c r="MBI34" i="114"/>
  <c r="MBL34" i="114" l="1"/>
  <c r="MBK34" i="114"/>
  <c r="MBN34" i="114" s="1"/>
  <c r="MBM34" i="114" l="1"/>
  <c r="MBP34" i="114" s="1"/>
  <c r="MBO34" i="114" l="1"/>
  <c r="MBR34" i="114" s="1"/>
  <c r="MBQ34" i="114" l="1"/>
  <c r="MBT34" i="114" s="1"/>
  <c r="MBS34" i="114"/>
  <c r="MBV34" i="114" l="1"/>
  <c r="MBU34" i="114"/>
  <c r="MBX34" i="114" s="1"/>
  <c r="MBW34" i="114" l="1"/>
  <c r="MBZ34" i="114" s="1"/>
  <c r="MBY34" i="114" l="1"/>
  <c r="MCB34" i="114" s="1"/>
  <c r="MCA34" i="114" l="1"/>
  <c r="MCD34" i="114" s="1"/>
  <c r="MCC34" i="114"/>
  <c r="MCF34" i="114" l="1"/>
  <c r="MCE34" i="114"/>
  <c r="MCH34" i="114" s="1"/>
  <c r="MCG34" i="114" l="1"/>
  <c r="MCJ34" i="114" s="1"/>
  <c r="MCI34" i="114" l="1"/>
  <c r="MCL34" i="114" s="1"/>
  <c r="MCK34" i="114"/>
  <c r="MCN34" i="114" l="1"/>
  <c r="MCM34" i="114"/>
  <c r="MCP34" i="114" l="1"/>
  <c r="MCO34" i="114"/>
  <c r="MCR34" i="114" s="1"/>
  <c r="MCQ34" i="114" l="1"/>
  <c r="MCT34" i="114" s="1"/>
  <c r="MCS34" i="114" l="1"/>
  <c r="MCV34" i="114" s="1"/>
  <c r="MCU34" i="114"/>
  <c r="MCX34" i="114" l="1"/>
  <c r="MCW34" i="114"/>
  <c r="MCZ34" i="114" l="1"/>
  <c r="MCY34" i="114"/>
  <c r="MDB34" i="114" s="1"/>
  <c r="MDA34" i="114" l="1"/>
  <c r="MDD34" i="114" s="1"/>
  <c r="MDC34" i="114" l="1"/>
  <c r="MDF34" i="114" s="1"/>
  <c r="MDE34" i="114" l="1"/>
  <c r="MDH34" i="114" s="1"/>
  <c r="MDG34" i="114" l="1"/>
  <c r="MDJ34" i="114"/>
  <c r="MDI34" i="114"/>
  <c r="MDL34" i="114" l="1"/>
  <c r="MDK34" i="114"/>
  <c r="MDN34" i="114" s="1"/>
  <c r="MDM34" i="114" l="1"/>
  <c r="MDP34" i="114" l="1"/>
  <c r="MDO34" i="114"/>
  <c r="MDR34" i="114" l="1"/>
  <c r="MDQ34" i="114"/>
  <c r="MDT34" i="114" s="1"/>
  <c r="MDS34" i="114" l="1"/>
  <c r="MDV34" i="114" s="1"/>
  <c r="MDU34" i="114" l="1"/>
  <c r="MDX34" i="114" s="1"/>
  <c r="MDW34" i="114"/>
  <c r="MDZ34" i="114" l="1"/>
  <c r="MDY34" i="114"/>
  <c r="MEB34" i="114" l="1"/>
  <c r="MEA34" i="114"/>
  <c r="MED34" i="114" s="1"/>
  <c r="MEC34" i="114" l="1"/>
  <c r="MEF34" i="114" s="1"/>
  <c r="MEE34" i="114" l="1"/>
  <c r="MEH34" i="114" s="1"/>
  <c r="MEG34" i="114"/>
  <c r="MEJ34" i="114" l="1"/>
  <c r="MEI34" i="114"/>
  <c r="MEL34" i="114" l="1"/>
  <c r="MEK34" i="114"/>
  <c r="MEN34" i="114" s="1"/>
  <c r="MEM34" i="114" l="1"/>
  <c r="MEP34" i="114" s="1"/>
  <c r="MEO34" i="114" l="1"/>
  <c r="MER34" i="114" s="1"/>
  <c r="MEQ34" i="114"/>
  <c r="MET34" i="114" l="1"/>
  <c r="MES34" i="114"/>
  <c r="MEV34" i="114" l="1"/>
  <c r="MEU34" i="114"/>
  <c r="MEX34" i="114" s="1"/>
  <c r="MEW34" i="114" l="1"/>
  <c r="MEZ34" i="114" s="1"/>
  <c r="MEY34" i="114" l="1"/>
  <c r="MFB34" i="114" s="1"/>
  <c r="MFA34" i="114" l="1"/>
  <c r="MFD34" i="114" s="1"/>
  <c r="MFC34" i="114" l="1"/>
  <c r="MFF34" i="114"/>
  <c r="MFE34" i="114"/>
  <c r="MFH34" i="114" l="1"/>
  <c r="MFG34" i="114"/>
  <c r="MFJ34" i="114" s="1"/>
  <c r="MFI34" i="114" l="1"/>
  <c r="MFL34" i="114" s="1"/>
  <c r="MFK34" i="114" l="1"/>
  <c r="MFN34" i="114" s="1"/>
  <c r="MFM34" i="114"/>
  <c r="MFO34" i="114" l="1"/>
  <c r="MFP34" i="114"/>
  <c r="MFQ34" i="114" l="1"/>
  <c r="MFR34" i="114"/>
  <c r="MFT34" i="114" l="1"/>
  <c r="MFS34" i="114"/>
  <c r="MFV34" i="114" s="1"/>
  <c r="MFU34" i="114" l="1"/>
  <c r="MFX34" i="114" s="1"/>
  <c r="MFW34" i="114" l="1"/>
  <c r="MFZ34" i="114" l="1"/>
  <c r="MFY34" i="114"/>
  <c r="MGB34" i="114" l="1"/>
  <c r="MGA34" i="114"/>
  <c r="MGD34" i="114" l="1"/>
  <c r="MGC34" i="114"/>
  <c r="MGF34" i="114" s="1"/>
  <c r="MGE34" i="114" l="1"/>
  <c r="MGH34" i="114" s="1"/>
  <c r="MGG34" i="114" l="1"/>
  <c r="MGJ34" i="114"/>
  <c r="MGI34" i="114"/>
  <c r="MGL34" i="114" l="1"/>
  <c r="MGK34" i="114"/>
  <c r="MGN34" i="114" s="1"/>
  <c r="MGM34" i="114" l="1"/>
  <c r="MGP34" i="114" s="1"/>
  <c r="MGO34" i="114" l="1"/>
  <c r="MGR34" i="114" s="1"/>
  <c r="MGQ34" i="114" l="1"/>
  <c r="MGT34" i="114" s="1"/>
  <c r="MGS34" i="114"/>
  <c r="MGV34" i="114" l="1"/>
  <c r="MGU34" i="114"/>
  <c r="MGW34" i="114" s="1"/>
  <c r="MGX34" i="114" l="1"/>
  <c r="MGY34" i="114"/>
  <c r="MHA34" i="114" l="1"/>
  <c r="MGZ34" i="114"/>
  <c r="MHC34" i="114" l="1"/>
  <c r="MHB34" i="114"/>
  <c r="MHE34" i="114" l="1"/>
  <c r="MHD34" i="114"/>
  <c r="MHG34" i="114" l="1"/>
  <c r="MHF34" i="114"/>
  <c r="MHI34" i="114" s="1"/>
  <c r="MHH34" i="114" l="1"/>
  <c r="MHK34" i="114" s="1"/>
  <c r="MHJ34" i="114" l="1"/>
  <c r="MHM34" i="114" l="1"/>
  <c r="MHL34" i="114"/>
  <c r="MHO34" i="114" l="1"/>
  <c r="MHN34" i="114"/>
  <c r="MHQ34" i="114" s="1"/>
  <c r="MHP34" i="114" l="1"/>
  <c r="MHS34" i="114" s="1"/>
  <c r="MHR34" i="114" l="1"/>
  <c r="MHU34" i="114" l="1"/>
  <c r="MHT34" i="114"/>
  <c r="MHW34" i="114" l="1"/>
  <c r="MHV34" i="114"/>
  <c r="MHX34" i="114" s="1"/>
  <c r="MHY34" i="114" l="1"/>
  <c r="MIA34" i="114" s="1"/>
  <c r="MHZ34" i="114"/>
  <c r="MIB34" i="114" l="1"/>
  <c r="MIC34" i="114"/>
  <c r="MID34" i="114" l="1"/>
  <c r="MIE34" i="114"/>
  <c r="MIG34" i="114" l="1"/>
  <c r="MIF34" i="114"/>
  <c r="MII34" i="114" s="1"/>
  <c r="MIH34" i="114" l="1"/>
  <c r="MIK34" i="114" l="1"/>
  <c r="MIJ34" i="114"/>
  <c r="MIM34" i="114" l="1"/>
  <c r="MIL34" i="114"/>
  <c r="MIO34" i="114" s="1"/>
  <c r="MIN34" i="114" l="1"/>
  <c r="MIQ34" i="114" s="1"/>
  <c r="MIP34" i="114" l="1"/>
  <c r="MIS34" i="114" s="1"/>
  <c r="MIR34" i="114"/>
  <c r="MIU34" i="114" l="1"/>
  <c r="MIT34" i="114"/>
  <c r="MIW34" i="114" l="1"/>
  <c r="MIV34" i="114"/>
  <c r="MIY34" i="114" s="1"/>
  <c r="MIX34" i="114" l="1"/>
  <c r="MJA34" i="114" s="1"/>
  <c r="MIZ34" i="114" l="1"/>
  <c r="MJC34" i="114" s="1"/>
  <c r="MJB34" i="114" l="1"/>
  <c r="MJE34" i="114"/>
  <c r="MJD34" i="114"/>
  <c r="MJG34" i="114" l="1"/>
  <c r="MJF34" i="114"/>
  <c r="MJI34" i="114" s="1"/>
  <c r="MJH34" i="114" l="1"/>
  <c r="MJK34" i="114" s="1"/>
  <c r="MJJ34" i="114" l="1"/>
  <c r="MJM34" i="114" s="1"/>
  <c r="MJL34" i="114" l="1"/>
  <c r="MJO34" i="114" s="1"/>
  <c r="MJN34" i="114" l="1"/>
  <c r="MJQ34" i="114" s="1"/>
  <c r="MJP34" i="114" l="1"/>
  <c r="MJS34" i="114" s="1"/>
  <c r="MJR34" i="114" l="1"/>
  <c r="MJU34" i="114" s="1"/>
  <c r="MJT34" i="114" l="1"/>
  <c r="MJW34" i="114" l="1"/>
  <c r="MJV34" i="114"/>
  <c r="MJX34" i="114" l="1"/>
  <c r="MJY34" i="114"/>
  <c r="MKA34" i="114" l="1"/>
  <c r="MJZ34" i="114"/>
  <c r="MKC34" i="114" s="1"/>
  <c r="MKB34" i="114" l="1"/>
  <c r="MKE34" i="114" l="1"/>
  <c r="MKD34" i="114"/>
  <c r="MKF34" i="114" l="1"/>
  <c r="MKG34" i="114"/>
  <c r="MKI34" i="114" l="1"/>
  <c r="MKH34" i="114"/>
  <c r="MKK34" i="114" l="1"/>
  <c r="MKJ34" i="114"/>
  <c r="MKM34" i="114" l="1"/>
  <c r="MKL34" i="114"/>
  <c r="MKO34" i="114" l="1"/>
  <c r="MKN34" i="114"/>
  <c r="MKQ34" i="114" l="1"/>
  <c r="MKP34" i="114"/>
  <c r="MKS34" i="114" l="1"/>
  <c r="MKR34" i="114"/>
  <c r="MKU34" i="114" s="1"/>
  <c r="MKT34" i="114" l="1"/>
  <c r="MKW34" i="114" s="1"/>
  <c r="MKV34" i="114" l="1"/>
  <c r="MKY34" i="114" l="1"/>
  <c r="MKX34" i="114"/>
  <c r="MLA34" i="114" l="1"/>
  <c r="MKZ34" i="114"/>
  <c r="MLB34" i="114" s="1"/>
  <c r="MLC34" i="114" l="1"/>
  <c r="MLD34" i="114"/>
  <c r="MLF34" i="114" l="1"/>
  <c r="MLE34" i="114"/>
  <c r="MLH34" i="114" s="1"/>
  <c r="MLG34" i="114" l="1"/>
  <c r="MLI34" i="114" l="1"/>
  <c r="MLJ34" i="114"/>
  <c r="MLL34" i="114" l="1"/>
  <c r="MLK34" i="114"/>
  <c r="MLN34" i="114" s="1"/>
  <c r="MLM34" i="114" l="1"/>
  <c r="MLP34" i="114" s="1"/>
  <c r="MLO34" i="114" l="1"/>
  <c r="MLR34" i="114" l="1"/>
  <c r="MLQ34" i="114"/>
  <c r="MLT34" i="114" l="1"/>
  <c r="MLS34" i="114"/>
  <c r="MLV34" i="114" s="1"/>
  <c r="MLU34" i="114" l="1"/>
  <c r="MLX34" i="114" s="1"/>
  <c r="MLW34" i="114" l="1"/>
  <c r="MLZ34" i="114" s="1"/>
  <c r="MLY34" i="114" l="1"/>
  <c r="MMB34" i="114" s="1"/>
  <c r="MMA34" i="114"/>
  <c r="MMD34" i="114" l="1"/>
  <c r="MMC34" i="114"/>
  <c r="MMF34" i="114" l="1"/>
  <c r="MME34" i="114"/>
  <c r="MMH34" i="114" s="1"/>
  <c r="MMG34" i="114" l="1"/>
  <c r="MMJ34" i="114" s="1"/>
  <c r="MMI34" i="114" l="1"/>
  <c r="MML34" i="114" l="1"/>
  <c r="MMK34" i="114"/>
  <c r="MMM34" i="114" l="1"/>
  <c r="MMO34" i="114" s="1"/>
  <c r="MMN34" i="114"/>
  <c r="MMQ34" i="114" l="1"/>
  <c r="MMP34" i="114"/>
  <c r="MMS34" i="114" s="1"/>
  <c r="MMR34" i="114" l="1"/>
  <c r="MMU34" i="114" l="1"/>
  <c r="MMT34" i="114"/>
  <c r="MMW34" i="114" l="1"/>
  <c r="MMV34" i="114"/>
  <c r="MMY34" i="114" l="1"/>
  <c r="MMX34" i="114"/>
  <c r="MNA34" i="114" s="1"/>
  <c r="MMZ34" i="114" l="1"/>
  <c r="MNC34" i="114" l="1"/>
  <c r="MNB34" i="114"/>
  <c r="MNE34" i="114" l="1"/>
  <c r="MND34" i="114"/>
  <c r="MNG34" i="114" s="1"/>
  <c r="MNF34" i="114" l="1"/>
  <c r="MNI34" i="114" s="1"/>
  <c r="MNH34" i="114" l="1"/>
  <c r="MNK34" i="114" s="1"/>
  <c r="MNJ34" i="114"/>
  <c r="MNM34" i="114" l="1"/>
  <c r="MNL34" i="114"/>
  <c r="MNO34" i="114" l="1"/>
  <c r="MNN34" i="114"/>
  <c r="MNQ34" i="114" s="1"/>
  <c r="MNP34" i="114" l="1"/>
  <c r="MNS34" i="114" s="1"/>
  <c r="MNR34" i="114" l="1"/>
  <c r="MNU34" i="114" s="1"/>
  <c r="MNT34" i="114"/>
  <c r="MNW34" i="114" l="1"/>
  <c r="MNV34" i="114"/>
  <c r="MNY34" i="114" l="1"/>
  <c r="MNX34" i="114"/>
  <c r="MOA34" i="114" s="1"/>
  <c r="MNZ34" i="114" l="1"/>
  <c r="MOC34" i="114" s="1"/>
  <c r="MOB34" i="114" l="1"/>
  <c r="MOE34" i="114" l="1"/>
  <c r="MOD34" i="114"/>
  <c r="MOG34" i="114" l="1"/>
  <c r="MOF34" i="114"/>
  <c r="MOH34" i="114" s="1"/>
  <c r="MOI34" i="114" l="1"/>
  <c r="MOJ34" i="114"/>
  <c r="MOL34" i="114" l="1"/>
  <c r="MOK34" i="114"/>
  <c r="MON34" i="114" s="1"/>
  <c r="MOM34" i="114" l="1"/>
  <c r="MOP34" i="114" s="1"/>
  <c r="MOO34" i="114" l="1"/>
  <c r="MOR34" i="114" l="1"/>
  <c r="MOQ34" i="114"/>
  <c r="MOT34" i="114" l="1"/>
  <c r="MOS34" i="114"/>
  <c r="MOU34" i="114" s="1"/>
  <c r="MOV34" i="114" l="1"/>
  <c r="MOW34" i="114"/>
  <c r="MOY34" i="114" l="1"/>
  <c r="MOX34" i="114"/>
  <c r="MPA34" i="114" s="1"/>
  <c r="MOZ34" i="114" l="1"/>
  <c r="MPC34" i="114" s="1"/>
  <c r="MPB34" i="114" l="1"/>
  <c r="MPE34" i="114"/>
  <c r="MPD34" i="114"/>
  <c r="MPG34" i="114" l="1"/>
  <c r="MPF34" i="114"/>
  <c r="MPH34" i="114" s="1"/>
  <c r="MPI34" i="114" l="1"/>
  <c r="MPJ34" i="114"/>
  <c r="MPL34" i="114" l="1"/>
  <c r="MPK34" i="114"/>
  <c r="MPN34" i="114" s="1"/>
  <c r="MPM34" i="114" l="1"/>
  <c r="MPP34" i="114" s="1"/>
  <c r="MPO34" i="114" l="1"/>
  <c r="MPR34" i="114" l="1"/>
  <c r="MPQ34" i="114"/>
  <c r="MPT34" i="114" l="1"/>
  <c r="MPS34" i="114"/>
  <c r="MPV34" i="114" s="1"/>
  <c r="MPU34" i="114" l="1"/>
  <c r="MPX34" i="114" s="1"/>
  <c r="MPW34" i="114"/>
  <c r="MPZ34" i="114" s="1"/>
  <c r="MPY34" i="114" l="1"/>
  <c r="MQB34" i="114" l="1"/>
  <c r="MQA34" i="114"/>
  <c r="MQD34" i="114" l="1"/>
  <c r="MQC34" i="114"/>
  <c r="MQF34" i="114" s="1"/>
  <c r="MQE34" i="114" l="1"/>
  <c r="MQH34" i="114" s="1"/>
  <c r="MQG34" i="114" l="1"/>
  <c r="MQJ34" i="114" l="1"/>
  <c r="MQI34" i="114"/>
  <c r="MQL34" i="114" l="1"/>
  <c r="MQK34" i="114"/>
  <c r="MQM34" i="114" s="1"/>
  <c r="MQN34" i="114" l="1"/>
  <c r="MQO34" i="114"/>
  <c r="MQQ34" i="114" l="1"/>
  <c r="MQP34" i="114"/>
  <c r="MQS34" i="114" s="1"/>
  <c r="MQR34" i="114" l="1"/>
  <c r="MQU34" i="114" s="1"/>
  <c r="MQT34" i="114"/>
  <c r="MQW34" i="114" l="1"/>
  <c r="MQV34" i="114"/>
  <c r="MQY34" i="114" s="1"/>
  <c r="MQX34" i="114" l="1"/>
  <c r="MRA34" i="114" l="1"/>
  <c r="MQZ34" i="114"/>
  <c r="MRC34" i="114" l="1"/>
  <c r="MRB34" i="114"/>
  <c r="MRE34" i="114" s="1"/>
  <c r="MRD34" i="114" l="1"/>
  <c r="MRG34" i="114" s="1"/>
  <c r="MRF34" i="114"/>
  <c r="MRI34" i="114" s="1"/>
  <c r="MRH34" i="114" l="1"/>
  <c r="MRK34" i="114" l="1"/>
  <c r="MRJ34" i="114"/>
  <c r="MRM34" i="114" l="1"/>
  <c r="MRL34" i="114"/>
  <c r="MRN34" i="114" s="1"/>
  <c r="MRO34" i="114" l="1"/>
  <c r="MRP34" i="114"/>
  <c r="MRR34" i="114" l="1"/>
  <c r="MRQ34" i="114"/>
  <c r="MRT34" i="114" s="1"/>
  <c r="MRS34" i="114" l="1"/>
  <c r="MRV34" i="114" s="1"/>
  <c r="MRU34" i="114"/>
  <c r="MRX34" i="114" s="1"/>
  <c r="MRW34" i="114" l="1"/>
  <c r="MRZ34" i="114" s="1"/>
  <c r="MRY34" i="114" l="1"/>
  <c r="MSB34" i="114" l="1"/>
  <c r="MSA34" i="114"/>
  <c r="MSD34" i="114" l="1"/>
  <c r="MSC34" i="114"/>
  <c r="MSF34" i="114" s="1"/>
  <c r="MSE34" i="114" l="1"/>
  <c r="MSH34" i="114" s="1"/>
  <c r="MSG34" i="114"/>
  <c r="MSJ34" i="114" s="1"/>
  <c r="MSI34" i="114" l="1"/>
  <c r="MSL34" i="114" l="1"/>
  <c r="MSK34" i="114"/>
  <c r="MSN34" i="114" l="1"/>
  <c r="MSM34" i="114"/>
  <c r="MSP34" i="114" s="1"/>
  <c r="MSO34" i="114" l="1"/>
  <c r="MSR34" i="114" s="1"/>
  <c r="MSQ34" i="114"/>
  <c r="MST34" i="114" s="1"/>
  <c r="MSS34" i="114" l="1"/>
  <c r="MSV34" i="114" l="1"/>
  <c r="MSU34" i="114"/>
  <c r="MSX34" i="114" l="1"/>
  <c r="MSW34" i="114"/>
  <c r="MSZ34" i="114" s="1"/>
  <c r="MSY34" i="114" l="1"/>
  <c r="MTB34" i="114" s="1"/>
  <c r="MTA34" i="114"/>
  <c r="MTD34" i="114" s="1"/>
  <c r="MTC34" i="114" l="1"/>
  <c r="MTF34" i="114" l="1"/>
  <c r="MTE34" i="114"/>
  <c r="MTH34" i="114" l="1"/>
  <c r="MTG34" i="114"/>
  <c r="MTJ34" i="114" s="1"/>
  <c r="MTI34" i="114" l="1"/>
  <c r="MTL34" i="114" s="1"/>
  <c r="MTK34" i="114"/>
  <c r="MTN34" i="114" s="1"/>
  <c r="MTM34" i="114" l="1"/>
  <c r="MTP34" i="114" l="1"/>
  <c r="MTO34" i="114"/>
  <c r="MTR34" i="114" l="1"/>
  <c r="MTQ34" i="114"/>
  <c r="MTT34" i="114" s="1"/>
  <c r="MTS34" i="114" l="1"/>
  <c r="MTV34" i="114" s="1"/>
  <c r="MTU34" i="114" l="1"/>
  <c r="MTX34" i="114" l="1"/>
  <c r="MTW34" i="114"/>
  <c r="MTZ34" i="114" l="1"/>
  <c r="MTY34" i="114"/>
  <c r="MUB34" i="114" s="1"/>
  <c r="MUA34" i="114" l="1"/>
  <c r="MUD34" i="114" s="1"/>
  <c r="MUC34" i="114" l="1"/>
  <c r="MUF34" i="114" l="1"/>
  <c r="MUE34" i="114"/>
  <c r="MUH34" i="114" l="1"/>
  <c r="MUG34" i="114"/>
  <c r="MUJ34" i="114" s="1"/>
  <c r="MUI34" i="114" l="1"/>
  <c r="MUL34" i="114" s="1"/>
  <c r="MUK34" i="114" l="1"/>
  <c r="MUN34" i="114" l="1"/>
  <c r="MUM34" i="114"/>
  <c r="MUP34" i="114" l="1"/>
  <c r="MUO34" i="114"/>
  <c r="MUR34" i="114" s="1"/>
  <c r="MUQ34" i="114" l="1"/>
  <c r="MUT34" i="114" s="1"/>
  <c r="MUS34" i="114" l="1"/>
  <c r="MUV34" i="114" s="1"/>
  <c r="MUU34" i="114"/>
  <c r="MUX34" i="114" s="1"/>
  <c r="MUW34" i="114" l="1"/>
  <c r="MUZ34" i="114" s="1"/>
  <c r="MUY34" i="114"/>
  <c r="MVB34" i="114" s="1"/>
  <c r="MVA34" i="114" l="1"/>
  <c r="MVD34" i="114" l="1"/>
  <c r="MVC34" i="114"/>
  <c r="MVF34" i="114" l="1"/>
  <c r="MVE34" i="114"/>
  <c r="MVG34" i="114" s="1"/>
  <c r="MVH34" i="114" l="1"/>
  <c r="MVI34" i="114"/>
  <c r="MVK34" i="114" l="1"/>
  <c r="MVJ34" i="114"/>
  <c r="MVM34" i="114" s="1"/>
  <c r="MVL34" i="114" l="1"/>
  <c r="MVO34" i="114" l="1"/>
  <c r="MVN34" i="114"/>
  <c r="MVQ34" i="114" l="1"/>
  <c r="MVP34" i="114"/>
  <c r="MVS34" i="114" s="1"/>
  <c r="MVR34" i="114" l="1"/>
  <c r="MVU34" i="114" s="1"/>
  <c r="MVT34" i="114" l="1"/>
  <c r="MVW34" i="114" s="1"/>
  <c r="MVV34" i="114"/>
  <c r="MVY34" i="114" l="1"/>
  <c r="MVX34" i="114"/>
  <c r="MWA34" i="114" l="1"/>
  <c r="MVZ34" i="114"/>
  <c r="MWC34" i="114" s="1"/>
  <c r="MWB34" i="114" l="1"/>
  <c r="MWE34" i="114"/>
  <c r="MWD34" i="114"/>
  <c r="MWG34" i="114" l="1"/>
  <c r="MWF34" i="114"/>
  <c r="MWI34" i="114" s="1"/>
  <c r="MWH34" i="114" l="1"/>
  <c r="MWK34" i="114" l="1"/>
  <c r="MWJ34" i="114"/>
  <c r="MWM34" i="114" l="1"/>
  <c r="MWL34" i="114"/>
  <c r="MWN34" i="114" s="1"/>
  <c r="MWO34" i="114" l="1"/>
  <c r="MWQ34" i="114" s="1"/>
  <c r="MWP34" i="114"/>
  <c r="MWS34" i="114" l="1"/>
  <c r="MWR34" i="114"/>
  <c r="MWU34" i="114" s="1"/>
  <c r="MWT34" i="114" l="1"/>
  <c r="MWW34" i="114" s="1"/>
  <c r="MWV34" i="114" l="1"/>
  <c r="MWY34" i="114" l="1"/>
  <c r="MWX34" i="114"/>
  <c r="MXA34" i="114" l="1"/>
  <c r="MWZ34" i="114"/>
  <c r="MXC34" i="114" s="1"/>
  <c r="MXB34" i="114" l="1"/>
  <c r="MXE34" i="114" s="1"/>
  <c r="MXD34" i="114" l="1"/>
  <c r="MXG34" i="114" l="1"/>
  <c r="MXF34" i="114"/>
  <c r="MXI34" i="114" l="1"/>
  <c r="MXH34" i="114"/>
  <c r="MXK34" i="114" s="1"/>
  <c r="MXJ34" i="114" l="1"/>
  <c r="MXM34" i="114" s="1"/>
  <c r="MXL34" i="114"/>
  <c r="MXO34" i="114" s="1"/>
  <c r="MXN34" i="114" l="1"/>
  <c r="MXQ34" i="114" l="1"/>
  <c r="MXP34" i="114"/>
  <c r="MXS34" i="114" l="1"/>
  <c r="MXR34" i="114"/>
  <c r="MXU34" i="114" s="1"/>
  <c r="MXT34" i="114" l="1"/>
  <c r="MXW34" i="114" s="1"/>
  <c r="MXV34" i="114" l="1"/>
  <c r="MXY34" i="114" l="1"/>
  <c r="MXX34" i="114"/>
  <c r="MYA34" i="114" l="1"/>
  <c r="MXZ34" i="114"/>
  <c r="MYB34" i="114" s="1"/>
  <c r="MYC34" i="114" l="1"/>
  <c r="MYD34" i="114"/>
  <c r="MYF34" i="114" l="1"/>
  <c r="MYE34" i="114"/>
  <c r="MYH34" i="114" l="1"/>
  <c r="MYG34" i="114"/>
  <c r="MYJ34" i="114" l="1"/>
  <c r="MYI34" i="114"/>
  <c r="MYL34" i="114" l="1"/>
  <c r="MYK34" i="114"/>
  <c r="MYN34" i="114" s="1"/>
  <c r="MYM34" i="114" l="1"/>
  <c r="MYP34" i="114" s="1"/>
  <c r="MYO34" i="114" l="1"/>
  <c r="MYR34" i="114" s="1"/>
  <c r="MYQ34" i="114"/>
  <c r="MYT34" i="114" l="1"/>
  <c r="MYS34" i="114"/>
  <c r="MYV34" i="114" l="1"/>
  <c r="MYU34" i="114"/>
  <c r="MYX34" i="114" l="1"/>
  <c r="MYW34" i="114"/>
  <c r="MYZ34" i="114" s="1"/>
  <c r="MYY34" i="114" l="1"/>
  <c r="MZB34" i="114" s="1"/>
  <c r="MZA34" i="114" l="1"/>
  <c r="MZD34" i="114" s="1"/>
  <c r="MZC34" i="114" l="1"/>
  <c r="MZF34" i="114" s="1"/>
  <c r="MZE34" i="114" l="1"/>
  <c r="MZH34" i="114" s="1"/>
  <c r="MZG34" i="114" l="1"/>
  <c r="MZJ34" i="114" s="1"/>
  <c r="MZI34" i="114" l="1"/>
  <c r="MZL34" i="114" l="1"/>
  <c r="MZK34" i="114"/>
  <c r="MZN34" i="114" l="1"/>
  <c r="MZM34" i="114"/>
  <c r="MZP34" i="114" l="1"/>
  <c r="MZO34" i="114"/>
  <c r="MZR34" i="114" s="1"/>
  <c r="MZQ34" i="114" l="1"/>
  <c r="MZT34" i="114" l="1"/>
  <c r="MZS34" i="114"/>
  <c r="MZV34" i="114" l="1"/>
  <c r="MZU34" i="114"/>
  <c r="MZX34" i="114" s="1"/>
  <c r="MZW34" i="114" l="1"/>
  <c r="MZZ34" i="114" s="1"/>
  <c r="MZY34" i="114"/>
  <c r="NAB34" i="114" s="1"/>
  <c r="NAA34" i="114" l="1"/>
  <c r="NAD34" i="114" l="1"/>
  <c r="NAC34" i="114"/>
  <c r="NAF34" i="114" l="1"/>
  <c r="NAE34" i="114"/>
  <c r="NAH34" i="114" l="1"/>
  <c r="NAG34" i="114"/>
  <c r="NAJ34" i="114" l="1"/>
  <c r="NAI34" i="114"/>
  <c r="NAK34" i="114" l="1"/>
  <c r="NAL34" i="114"/>
  <c r="NAM34" i="114"/>
  <c r="NAO34" i="114" l="1"/>
  <c r="NAN34" i="114"/>
  <c r="NAQ34" i="114" s="1"/>
  <c r="NAP34" i="114" l="1"/>
  <c r="NAS34" i="114" l="1"/>
  <c r="NAR34" i="114"/>
  <c r="NAT34" i="114" l="1"/>
  <c r="NAU34" i="114"/>
  <c r="NAW34" i="114" l="1"/>
  <c r="NAV34" i="114"/>
  <c r="NAY34" i="114" s="1"/>
  <c r="NAX34" i="114" l="1"/>
  <c r="NBA34" i="114" s="1"/>
  <c r="NAZ34" i="114" l="1"/>
  <c r="NBC34" i="114" l="1"/>
  <c r="NBB34" i="114"/>
  <c r="NBE34" i="114" l="1"/>
  <c r="NBD34" i="114"/>
  <c r="NBG34" i="114" s="1"/>
  <c r="NBF34" i="114" l="1"/>
  <c r="NBI34" i="114" s="1"/>
  <c r="NBH34" i="114"/>
  <c r="NBK34" i="114" s="1"/>
  <c r="NBJ34" i="114" l="1"/>
  <c r="NBM34" i="114" l="1"/>
  <c r="NBL34" i="114"/>
  <c r="NBO34" i="114" l="1"/>
  <c r="NBN34" i="114"/>
  <c r="NBQ34" i="114" s="1"/>
  <c r="NBP34" i="114" l="1"/>
  <c r="NBS34" i="114" s="1"/>
  <c r="NBR34" i="114"/>
  <c r="NBU34" i="114" s="1"/>
  <c r="NBT34" i="114" l="1"/>
  <c r="NBV34" i="114" l="1"/>
  <c r="NBW34" i="114"/>
  <c r="NBX34" i="114" l="1"/>
  <c r="NBY34" i="114"/>
  <c r="NCA34" i="114" l="1"/>
  <c r="NBZ34" i="114"/>
  <c r="NCC34" i="114" l="1"/>
  <c r="NCB34" i="114"/>
  <c r="NCE34" i="114" l="1"/>
  <c r="NCD34" i="114"/>
  <c r="NCG34" i="114" l="1"/>
  <c r="NCF34" i="114"/>
  <c r="NCI34" i="114" l="1"/>
  <c r="NCH34" i="114"/>
  <c r="NCK34" i="114" l="1"/>
  <c r="NCJ34" i="114"/>
  <c r="NCL34" i="114" l="1"/>
  <c r="NCM34" i="114"/>
  <c r="NCO34" i="114" l="1"/>
  <c r="NCN34" i="114"/>
  <c r="NCQ34" i="114" s="1"/>
  <c r="NCP34" i="114" l="1"/>
  <c r="NCS34" i="114" l="1"/>
  <c r="NCR34" i="114"/>
  <c r="NCT34" i="114" l="1"/>
  <c r="NCU34" i="114"/>
  <c r="NCW34" i="114" l="1"/>
  <c r="NCV34" i="114"/>
  <c r="NCY34" i="114" l="1"/>
  <c r="NCX34" i="114"/>
  <c r="NDA34" i="114" s="1"/>
  <c r="NCZ34" i="114" l="1"/>
  <c r="NDB34" i="114" s="1"/>
  <c r="NDC34" i="114"/>
  <c r="NDE34" i="114" l="1"/>
  <c r="NDD34" i="114"/>
  <c r="NDG34" i="114" s="1"/>
  <c r="NDF34" i="114" l="1"/>
  <c r="NDI34" i="114" s="1"/>
  <c r="NDH34" i="114"/>
  <c r="NDK34" i="114" s="1"/>
  <c r="NDJ34" i="114" l="1"/>
  <c r="NDL34" i="114" s="1"/>
  <c r="NDN34" i="114" s="1"/>
  <c r="NDM34" i="114"/>
  <c r="NDP34" i="114" l="1"/>
  <c r="NDO34" i="114"/>
  <c r="NDR34" i="114" s="1"/>
  <c r="NDQ34" i="114" l="1"/>
  <c r="NDT34" i="114" s="1"/>
  <c r="NDS34" i="114"/>
  <c r="NDU34" i="114" l="1"/>
  <c r="NDV34" i="114"/>
  <c r="NDX34" i="114" l="1"/>
  <c r="NDW34" i="114"/>
  <c r="NDZ34" i="114" s="1"/>
  <c r="NDY34" i="114" l="1"/>
  <c r="NEB34" i="114" s="1"/>
  <c r="NEA34" i="114" l="1"/>
  <c r="NEC34" i="114" s="1"/>
  <c r="NEE34" i="114" s="1"/>
  <c r="NED34" i="114" l="1"/>
  <c r="NEG34" i="114" s="1"/>
  <c r="NEF34" i="114" l="1"/>
  <c r="NEI34" i="114" l="1"/>
  <c r="NEH34" i="114"/>
  <c r="NEJ34" i="114" s="1"/>
  <c r="NEK34" i="114" l="1"/>
  <c r="NEL34" i="114"/>
  <c r="NEN34" i="114" l="1"/>
  <c r="NEM34" i="114"/>
  <c r="NEP34" i="114" s="1"/>
  <c r="NEO34" i="114" l="1"/>
  <c r="NER34" i="114" s="1"/>
  <c r="NEQ34" i="114" l="1"/>
  <c r="NET34" i="114" l="1"/>
  <c r="NES34" i="114"/>
  <c r="NEV34" i="114" l="1"/>
  <c r="NEU34" i="114"/>
  <c r="NEX34" i="114" s="1"/>
  <c r="NEW34" i="114" l="1"/>
  <c r="NEZ34" i="114" s="1"/>
  <c r="NEY34" i="114" l="1"/>
  <c r="NFB34" i="114" l="1"/>
  <c r="NFA34" i="114"/>
  <c r="NFD34" i="114" l="1"/>
  <c r="NFC34" i="114"/>
  <c r="NFF34" i="114" l="1"/>
  <c r="NFE34" i="114"/>
  <c r="NFH34" i="114" l="1"/>
  <c r="NFG34" i="114"/>
  <c r="NFJ34" i="114" l="1"/>
  <c r="NFI34" i="114"/>
  <c r="NFL34" i="114" l="1"/>
  <c r="NFK34" i="114"/>
  <c r="NFN34" i="114" s="1"/>
  <c r="NFM34" i="114" l="1"/>
  <c r="NFP34" i="114" s="1"/>
  <c r="NFO34" i="114" l="1"/>
  <c r="NFR34" i="114" s="1"/>
  <c r="NFQ34" i="114"/>
  <c r="NFT34" i="114" l="1"/>
  <c r="NFS34" i="114"/>
  <c r="NFV34" i="114" l="1"/>
  <c r="NFU34" i="114"/>
  <c r="NFX34" i="114" s="1"/>
  <c r="NFW34" i="114" l="1"/>
  <c r="NFZ34" i="114" s="1"/>
  <c r="NFY34" i="114"/>
  <c r="NGB34" i="114" s="1"/>
  <c r="NGA34" i="114" l="1"/>
  <c r="NGD34" i="114" l="1"/>
  <c r="NGC34" i="114"/>
  <c r="NGF34" i="114" l="1"/>
  <c r="NGE34" i="114"/>
  <c r="NGH34" i="114" s="1"/>
  <c r="NGG34" i="114" l="1"/>
  <c r="NGJ34" i="114" s="1"/>
  <c r="NGI34" i="114" l="1"/>
  <c r="NGL34" i="114" s="1"/>
  <c r="NGK34" i="114" l="1"/>
  <c r="NGN34" i="114"/>
  <c r="NGM34" i="114"/>
  <c r="NGP34" i="114" l="1"/>
  <c r="NGO34" i="114"/>
  <c r="NGR34" i="114" l="1"/>
  <c r="NGQ34" i="114"/>
  <c r="NGT34" i="114" s="1"/>
  <c r="NGS34" i="114" l="1"/>
  <c r="NGV34" i="114" s="1"/>
  <c r="NGU34" i="114"/>
  <c r="NGX34" i="114" l="1"/>
  <c r="NGW34" i="114"/>
  <c r="NGZ34" i="114" l="1"/>
  <c r="NGY34" i="114"/>
  <c r="NHB34" i="114" s="1"/>
  <c r="NHA34" i="114" l="1"/>
  <c r="NHD34" i="114" s="1"/>
  <c r="NHC34" i="114"/>
  <c r="NHF34" i="114" s="1"/>
  <c r="NHE34" i="114" l="1"/>
  <c r="NHH34" i="114" l="1"/>
  <c r="NHG34" i="114"/>
  <c r="NHJ34" i="114" l="1"/>
  <c r="NHI34" i="114"/>
  <c r="NHK34" i="114" s="1"/>
  <c r="NHL34" i="114" l="1"/>
  <c r="NHM34" i="114"/>
  <c r="NHO34" i="114" l="1"/>
  <c r="NHN34" i="114"/>
  <c r="NHQ34" i="114" s="1"/>
  <c r="NHP34" i="114" l="1"/>
  <c r="NHS34" i="114" s="1"/>
  <c r="NHR34" i="114" l="1"/>
  <c r="NHU34" i="114" l="1"/>
  <c r="NHT34" i="114"/>
  <c r="NHW34" i="114" l="1"/>
  <c r="NHV34" i="114"/>
  <c r="NHY34" i="114" l="1"/>
  <c r="NHX34" i="114"/>
  <c r="NIA34" i="114" l="1"/>
  <c r="NHZ34" i="114"/>
  <c r="NIC34" i="114" l="1"/>
  <c r="NIB34" i="114"/>
  <c r="NID34" i="114" s="1"/>
  <c r="NIE34" i="114" l="1"/>
  <c r="NIG34" i="114"/>
  <c r="NIF34" i="114"/>
  <c r="NII34" i="114" l="1"/>
  <c r="NIH34" i="114"/>
  <c r="NIK34" i="114" s="1"/>
  <c r="NIJ34" i="114" l="1"/>
  <c r="NIL34" i="114" l="1"/>
  <c r="NIM34" i="114"/>
  <c r="NIO34" i="114" l="1"/>
  <c r="NIN34" i="114"/>
  <c r="NIQ34" i="114" s="1"/>
  <c r="NIP34" i="114" l="1"/>
  <c r="NIS34" i="114" s="1"/>
  <c r="NIR34" i="114" l="1"/>
  <c r="NIU34" i="114" l="1"/>
  <c r="NIT34" i="114"/>
  <c r="NIW34" i="114" l="1"/>
  <c r="NIV34" i="114"/>
  <c r="NIY34" i="114" s="1"/>
  <c r="NIX34" i="114" l="1"/>
  <c r="NJA34" i="114" s="1"/>
  <c r="NIZ34" i="114" l="1"/>
  <c r="NJC34" i="114" l="1"/>
  <c r="NJB34" i="114"/>
  <c r="NJE34" i="114" l="1"/>
  <c r="NJD34" i="114"/>
  <c r="NJG34" i="114" l="1"/>
  <c r="NJF34" i="114"/>
  <c r="NJI34" i="114" s="1"/>
  <c r="NJH34" i="114" l="1"/>
  <c r="NJK34" i="114" s="1"/>
  <c r="NJJ34" i="114"/>
  <c r="NJM34" i="114" l="1"/>
  <c r="NJL34" i="114"/>
  <c r="NJO34" i="114" l="1"/>
  <c r="NJN34" i="114"/>
  <c r="NJQ34" i="114" l="1"/>
  <c r="NJP34" i="114"/>
  <c r="NJS34" i="114" s="1"/>
  <c r="NJR34" i="114" l="1"/>
  <c r="NJU34" i="114" s="1"/>
  <c r="NJT34" i="114"/>
  <c r="NJW34" i="114" l="1"/>
  <c r="NJV34" i="114"/>
  <c r="NJY34" i="114" l="1"/>
  <c r="NJX34" i="114"/>
  <c r="NKA34" i="114" s="1"/>
  <c r="NJZ34" i="114" l="1"/>
  <c r="NKC34" i="114" s="1"/>
  <c r="NKB34" i="114" l="1"/>
  <c r="NKE34" i="114" s="1"/>
  <c r="NKD34" i="114"/>
  <c r="NKG34" i="114" s="1"/>
  <c r="NKF34" i="114" l="1"/>
  <c r="NKI34" i="114" l="1"/>
  <c r="NKH34" i="114"/>
  <c r="NKK34" i="114" l="1"/>
  <c r="NKJ34" i="114"/>
  <c r="NKM34" i="114" s="1"/>
  <c r="NKL34" i="114" l="1"/>
  <c r="NKO34" i="114" s="1"/>
  <c r="NKN34" i="114"/>
  <c r="NKQ34" i="114" s="1"/>
  <c r="NKP34" i="114" l="1"/>
  <c r="NKS34" i="114" l="1"/>
  <c r="NKR34" i="114"/>
  <c r="NKU34" i="114" l="1"/>
  <c r="NKT34" i="114"/>
  <c r="NKW34" i="114" s="1"/>
  <c r="NKV34" i="114" l="1"/>
  <c r="NKY34" i="114" s="1"/>
  <c r="NKX34" i="114"/>
  <c r="NLA34" i="114" s="1"/>
  <c r="NKZ34" i="114" l="1"/>
  <c r="NLC34" i="114" l="1"/>
  <c r="NLB34" i="114"/>
  <c r="NLE34" i="114" l="1"/>
  <c r="NLD34" i="114"/>
  <c r="NLG34" i="114" s="1"/>
  <c r="NLF34" i="114" l="1"/>
  <c r="NLI34" i="114" s="1"/>
  <c r="NLH34" i="114"/>
  <c r="NLK34" i="114" s="1"/>
  <c r="NLJ34" i="114" l="1"/>
  <c r="NLL34" i="114" l="1"/>
  <c r="NLM34" i="114"/>
  <c r="NLN34" i="114" l="1"/>
  <c r="NLO34" i="114"/>
  <c r="NLQ34" i="114" l="1"/>
  <c r="NLP34" i="114"/>
  <c r="NLS34" i="114" s="1"/>
  <c r="NLR34" i="114" l="1"/>
  <c r="NLU34" i="114" s="1"/>
  <c r="NLT34" i="114" l="1"/>
  <c r="NLW34" i="114" l="1"/>
  <c r="NLV34" i="114"/>
  <c r="NLY34" i="114" l="1"/>
  <c r="NLX34" i="114"/>
  <c r="NMA34" i="114" s="1"/>
  <c r="NLZ34" i="114" l="1"/>
  <c r="NMC34" i="114" s="1"/>
  <c r="NMB34" i="114"/>
  <c r="NME34" i="114" s="1"/>
  <c r="NMD34" i="114" l="1"/>
  <c r="NMF34" i="114" l="1"/>
  <c r="NMG34" i="114"/>
  <c r="NMI34" i="114" l="1"/>
  <c r="NMH34" i="114"/>
  <c r="NMK34" i="114" s="1"/>
  <c r="NMJ34" i="114" l="1"/>
  <c r="NMM34" i="114" s="1"/>
  <c r="NML34" i="114" l="1"/>
  <c r="NMO34" i="114" l="1"/>
  <c r="NMN34" i="114"/>
  <c r="NMQ34" i="114" l="1"/>
  <c r="NMP34" i="114"/>
  <c r="NMS34" i="114" s="1"/>
  <c r="NMR34" i="114" l="1"/>
  <c r="NMU34" i="114" s="1"/>
  <c r="NMT34" i="114"/>
  <c r="NMW34" i="114" s="1"/>
  <c r="NMV34" i="114" l="1"/>
  <c r="NMX34" i="114" l="1"/>
  <c r="NMY34" i="114"/>
  <c r="NNA34" i="114" l="1"/>
  <c r="NMZ34" i="114"/>
  <c r="NNC34" i="114" s="1"/>
  <c r="NNB34" i="114" l="1"/>
  <c r="NNE34" i="114" s="1"/>
  <c r="NND34" i="114" l="1"/>
  <c r="NNF34" i="114" l="1"/>
  <c r="NNG34" i="114"/>
  <c r="NNI34" i="114" l="1"/>
  <c r="NNH34" i="114"/>
  <c r="NNK34" i="114" s="1"/>
  <c r="NNJ34" i="114" l="1"/>
  <c r="NNM34" i="114" s="1"/>
  <c r="NNL34" i="114" l="1"/>
  <c r="NNN34" i="114" l="1"/>
  <c r="NNO34" i="114"/>
  <c r="NNQ34" i="114" l="1"/>
  <c r="NNP34" i="114"/>
  <c r="NNS34" i="114" s="1"/>
  <c r="NNR34" i="114" l="1"/>
  <c r="NNU34" i="114" s="1"/>
  <c r="NNT34" i="114" l="1"/>
  <c r="NNV34" i="114" l="1"/>
  <c r="NNW34" i="114"/>
  <c r="NNY34" i="114" l="1"/>
  <c r="NNX34" i="114"/>
  <c r="NOA34" i="114" s="1"/>
  <c r="NNZ34" i="114" l="1"/>
  <c r="NOC34" i="114" s="1"/>
  <c r="NOB34" i="114" l="1"/>
  <c r="NOD34" i="114" l="1"/>
  <c r="NOE34" i="114"/>
  <c r="NOG34" i="114" l="1"/>
  <c r="NOF34" i="114"/>
  <c r="NOI34" i="114" s="1"/>
  <c r="NOH34" i="114" l="1"/>
  <c r="NOK34" i="114" s="1"/>
  <c r="NOJ34" i="114" l="1"/>
  <c r="NOM34" i="114" l="1"/>
  <c r="NOL34" i="114"/>
  <c r="NOO34" i="114" l="1"/>
  <c r="NON34" i="114"/>
  <c r="NOQ34" i="114" s="1"/>
  <c r="NOP34" i="114" l="1"/>
  <c r="NOS34" i="114" s="1"/>
  <c r="NOR34" i="114" l="1"/>
  <c r="NOU34" i="114" s="1"/>
  <c r="NOT34" i="114"/>
  <c r="NOV34" i="114" l="1"/>
  <c r="NOW34" i="114"/>
  <c r="NOY34" i="114" l="1"/>
  <c r="NOX34" i="114"/>
  <c r="NPA34" i="114" s="1"/>
  <c r="NOZ34" i="114" l="1"/>
  <c r="NPC34" i="114" s="1"/>
  <c r="NPB34" i="114" l="1"/>
  <c r="NPD34" i="114" l="1"/>
  <c r="NPE34" i="114"/>
  <c r="NPG34" i="114" l="1"/>
  <c r="NPF34" i="114"/>
  <c r="NPI34" i="114" s="1"/>
  <c r="NPH34" i="114" l="1"/>
  <c r="NPK34" i="114" s="1"/>
  <c r="NPJ34" i="114" l="1"/>
  <c r="NPL34" i="114" l="1"/>
  <c r="NPM34" i="114"/>
  <c r="NPO34" i="114" l="1"/>
  <c r="NPN34" i="114"/>
  <c r="NPQ34" i="114" s="1"/>
  <c r="NPP34" i="114" l="1"/>
  <c r="NPS34" i="114" s="1"/>
  <c r="NPR34" i="114" l="1"/>
  <c r="NPU34" i="114" l="1"/>
  <c r="NPT34" i="114"/>
  <c r="NPW34" i="114" l="1"/>
  <c r="NPV34" i="114"/>
  <c r="NPY34" i="114" s="1"/>
  <c r="NPX34" i="114" l="1"/>
  <c r="NQA34" i="114" s="1"/>
  <c r="NPZ34" i="114" l="1"/>
  <c r="NQC34" i="114" s="1"/>
  <c r="NQB34" i="114"/>
  <c r="NQE34" i="114" l="1"/>
  <c r="NQD34" i="114"/>
  <c r="NQG34" i="114" l="1"/>
  <c r="NQF34" i="114"/>
  <c r="NQI34" i="114" s="1"/>
  <c r="NQH34" i="114" l="1"/>
  <c r="NQK34" i="114" s="1"/>
  <c r="NQJ34" i="114"/>
  <c r="NQM34" i="114" s="1"/>
  <c r="NQL34" i="114" l="1"/>
  <c r="NQN34" i="114" l="1"/>
  <c r="NQO34" i="114"/>
  <c r="NQQ34" i="114" l="1"/>
  <c r="NQP34" i="114"/>
  <c r="NQS34" i="114" s="1"/>
  <c r="NQR34" i="114" l="1"/>
  <c r="NQU34" i="114" s="1"/>
  <c r="NQT34" i="114" l="1"/>
  <c r="NQV34" i="114" l="1"/>
  <c r="NQW34" i="114"/>
  <c r="NQY34" i="114" l="1"/>
  <c r="NQX34" i="114"/>
  <c r="NRA34" i="114" s="1"/>
  <c r="NQZ34" i="114" l="1"/>
  <c r="NRC34" i="114" s="1"/>
  <c r="NRB34" i="114" l="1"/>
  <c r="NRD34" i="114" l="1"/>
  <c r="NRE34" i="114"/>
  <c r="NRG34" i="114" l="1"/>
  <c r="NRF34" i="114"/>
  <c r="NRI34" i="114" s="1"/>
  <c r="NRH34" i="114" l="1"/>
  <c r="NRK34" i="114" s="1"/>
  <c r="NRJ34" i="114" l="1"/>
  <c r="NRL34" i="114" l="1"/>
  <c r="NRM34" i="114"/>
  <c r="NRO34" i="114" l="1"/>
  <c r="NRN34" i="114"/>
  <c r="NRQ34" i="114" s="1"/>
  <c r="NRP34" i="114" l="1"/>
  <c r="NRS34" i="114" s="1"/>
  <c r="NRR34" i="114" l="1"/>
  <c r="NRT34" i="114" l="1"/>
  <c r="NRU34" i="114"/>
  <c r="NRV34" i="114" l="1"/>
  <c r="NRW34" i="114"/>
  <c r="NRY34" i="114" l="1"/>
  <c r="NRX34" i="114"/>
  <c r="NSA34" i="114" s="1"/>
  <c r="NRZ34" i="114" l="1"/>
  <c r="NSC34" i="114" s="1"/>
  <c r="NSB34" i="114" l="1"/>
  <c r="NSE34" i="114" l="1"/>
  <c r="NSD34" i="114"/>
  <c r="NSG34" i="114" l="1"/>
  <c r="NSF34" i="114"/>
  <c r="NSI34" i="114" s="1"/>
  <c r="NSH34" i="114" l="1"/>
  <c r="NSK34" i="114" s="1"/>
  <c r="NSJ34" i="114" l="1"/>
  <c r="NSM34" i="114" l="1"/>
  <c r="NSL34" i="114"/>
  <c r="NSO34" i="114" l="1"/>
  <c r="NSN34" i="114"/>
  <c r="NSQ34" i="114" s="1"/>
  <c r="NSP34" i="114" l="1"/>
  <c r="NSS34" i="114" s="1"/>
  <c r="NSR34" i="114" l="1"/>
  <c r="NSU34" i="114" l="1"/>
  <c r="NST34" i="114"/>
  <c r="NSW34" i="114" l="1"/>
  <c r="NSV34" i="114"/>
  <c r="NSY34" i="114" s="1"/>
  <c r="NSX34" i="114" l="1"/>
  <c r="NTA34" i="114" s="1"/>
  <c r="NSZ34" i="114" l="1"/>
  <c r="NTC34" i="114" l="1"/>
  <c r="NTB34" i="114"/>
  <c r="NTE34" i="114" l="1"/>
  <c r="NTD34" i="114"/>
  <c r="NTG34" i="114" s="1"/>
  <c r="NTF34" i="114" l="1"/>
  <c r="NTI34" i="114" s="1"/>
  <c r="NTH34" i="114" l="1"/>
  <c r="NTK34" i="114" l="1"/>
  <c r="NTJ34" i="114"/>
  <c r="NTM34" i="114" l="1"/>
  <c r="NTL34" i="114"/>
  <c r="NTO34" i="114" s="1"/>
  <c r="NTN34" i="114" l="1"/>
  <c r="NTQ34" i="114" s="1"/>
  <c r="NTP34" i="114"/>
  <c r="NTS34" i="114" s="1"/>
  <c r="NTR34" i="114" l="1"/>
  <c r="NTU34" i="114" l="1"/>
  <c r="NTT34" i="114"/>
  <c r="NTW34" i="114" l="1"/>
  <c r="NTV34" i="114"/>
  <c r="NTY34" i="114" s="1"/>
  <c r="NTX34" i="114" l="1"/>
  <c r="NUA34" i="114" s="1"/>
  <c r="NTZ34" i="114" l="1"/>
  <c r="NUC34" i="114" s="1"/>
  <c r="NUB34" i="114"/>
  <c r="NUE34" i="114" l="1"/>
  <c r="NUD34" i="114"/>
  <c r="NUG34" i="114" l="1"/>
  <c r="NUF34" i="114"/>
  <c r="NUI34" i="114" s="1"/>
  <c r="NUH34" i="114" l="1"/>
  <c r="NUK34" i="114" s="1"/>
  <c r="NUJ34" i="114"/>
  <c r="NUM34" i="114" s="1"/>
  <c r="NUL34" i="114" l="1"/>
  <c r="NUO34" i="114" l="1"/>
  <c r="NUN34" i="114"/>
  <c r="NUQ34" i="114" l="1"/>
  <c r="NUP34" i="114"/>
  <c r="NUS34" i="114" s="1"/>
  <c r="NUR34" i="114" l="1"/>
  <c r="NUU34" i="114" s="1"/>
  <c r="NUT34" i="114" l="1"/>
  <c r="NUW34" i="114" s="1"/>
  <c r="NUV34" i="114"/>
  <c r="NUY34" i="114" l="1"/>
  <c r="NUX34" i="114"/>
  <c r="NVA34" i="114" l="1"/>
  <c r="NUZ34" i="114"/>
  <c r="NVC34" i="114" s="1"/>
  <c r="NVB34" i="114" l="1"/>
  <c r="NVE34" i="114" s="1"/>
  <c r="NVD34" i="114" l="1"/>
  <c r="NVG34" i="114" s="1"/>
  <c r="NVF34" i="114"/>
  <c r="NVH34" i="114" l="1"/>
  <c r="NVI34" i="114"/>
  <c r="NVK34" i="114" l="1"/>
  <c r="NVJ34" i="114"/>
  <c r="NVM34" i="114" s="1"/>
  <c r="NVL34" i="114" l="1"/>
  <c r="NVO34" i="114" s="1"/>
  <c r="NVN34" i="114" l="1"/>
  <c r="NVP34" i="114" l="1"/>
  <c r="NVQ34" i="114"/>
  <c r="NVS34" i="114" l="1"/>
  <c r="NVR34" i="114"/>
  <c r="NVU34" i="114" s="1"/>
  <c r="NVT34" i="114" l="1"/>
  <c r="NVW34" i="114" s="1"/>
  <c r="NVV34" i="114" l="1"/>
  <c r="NVY34" i="114" l="1"/>
  <c r="NVX34" i="114"/>
  <c r="NWA34" i="114" l="1"/>
  <c r="NVZ34" i="114"/>
  <c r="NWC34" i="114" s="1"/>
  <c r="NWB34" i="114" l="1"/>
  <c r="NWE34" i="114" s="1"/>
  <c r="NWD34" i="114"/>
  <c r="NWG34" i="114" s="1"/>
  <c r="NWF34" i="114" l="1"/>
  <c r="NWI34" i="114" l="1"/>
  <c r="NWH34" i="114"/>
  <c r="NWK34" i="114" l="1"/>
  <c r="NWJ34" i="114"/>
  <c r="NWM34" i="114" s="1"/>
  <c r="NWL34" i="114" l="1"/>
  <c r="NWO34" i="114" s="1"/>
  <c r="NWN34" i="114"/>
  <c r="NWQ34" i="114" s="1"/>
  <c r="NWP34" i="114" l="1"/>
  <c r="NWS34" i="114" l="1"/>
  <c r="NWR34" i="114"/>
  <c r="NWU34" i="114" l="1"/>
  <c r="NWT34" i="114"/>
  <c r="NWW34" i="114" s="1"/>
  <c r="NWV34" i="114" l="1"/>
  <c r="NWY34" i="114" s="1"/>
  <c r="NWX34" i="114" l="1"/>
  <c r="NXA34" i="114" s="1"/>
  <c r="NWZ34" i="114"/>
  <c r="NXC34" i="114" l="1"/>
  <c r="NXB34" i="114"/>
  <c r="NXE34" i="114" l="1"/>
  <c r="NXD34" i="114"/>
  <c r="NXG34" i="114" s="1"/>
  <c r="NXF34" i="114" l="1"/>
  <c r="NXI34" i="114" s="1"/>
  <c r="NXH34" i="114" l="1"/>
  <c r="NXK34" i="114" s="1"/>
  <c r="NXJ34" i="114"/>
  <c r="NXM34" i="114" l="1"/>
  <c r="NXL34" i="114"/>
  <c r="NXO34" i="114" l="1"/>
  <c r="NXN34" i="114"/>
  <c r="NXQ34" i="114" s="1"/>
  <c r="NXP34" i="114" l="1"/>
  <c r="NXS34" i="114" s="1"/>
  <c r="NXR34" i="114"/>
  <c r="NXU34" i="114" s="1"/>
  <c r="NXT34" i="114" l="1"/>
  <c r="NXW34" i="114" l="1"/>
  <c r="NXV34" i="114"/>
  <c r="NXY34" i="114" l="1"/>
  <c r="NXX34" i="114"/>
  <c r="NYA34" i="114" s="1"/>
  <c r="NXZ34" i="114" l="1"/>
  <c r="NYC34" i="114" s="1"/>
  <c r="NYB34" i="114" l="1"/>
  <c r="NYE34" i="114" s="1"/>
  <c r="NYD34" i="114" l="1"/>
  <c r="NYG34" i="114" s="1"/>
  <c r="NYF34" i="114"/>
  <c r="NYI34" i="114" l="1"/>
  <c r="NYH34" i="114"/>
  <c r="NYK34" i="114" s="1"/>
  <c r="NYJ34" i="114" l="1"/>
  <c r="NYM34" i="114" s="1"/>
  <c r="NYL34" i="114" l="1"/>
  <c r="NYO34" i="114" s="1"/>
  <c r="NYN34" i="114"/>
  <c r="NYQ34" i="114" l="1"/>
  <c r="NYP34" i="114"/>
  <c r="NYS34" i="114" l="1"/>
  <c r="NYR34" i="114"/>
  <c r="NYU34" i="114" s="1"/>
  <c r="NYT34" i="114" l="1"/>
  <c r="NYW34" i="114" s="1"/>
  <c r="NYV34" i="114"/>
  <c r="NYY34" i="114" s="1"/>
  <c r="NYX34" i="114" l="1"/>
  <c r="NZA34" i="114" l="1"/>
  <c r="NYZ34" i="114"/>
  <c r="NZC34" i="114" l="1"/>
  <c r="NZB34" i="114"/>
  <c r="NZE34" i="114" s="1"/>
  <c r="NZD34" i="114" l="1"/>
  <c r="NZG34" i="114" s="1"/>
  <c r="NZF34" i="114" l="1"/>
  <c r="NZI34" i="114" l="1"/>
  <c r="NZH34" i="114"/>
  <c r="NZK34" i="114" l="1"/>
  <c r="NZJ34" i="114"/>
  <c r="NZM34" i="114" s="1"/>
  <c r="NZL34" i="114" l="1"/>
  <c r="NZO34" i="114" s="1"/>
  <c r="NZN34" i="114"/>
  <c r="NZQ34" i="114" s="1"/>
  <c r="NZP34" i="114" l="1"/>
  <c r="NZS34" i="114" l="1"/>
  <c r="NZR34" i="114"/>
  <c r="NZU34" i="114" l="1"/>
  <c r="NZT34" i="114"/>
  <c r="NZV34" i="114" s="1"/>
  <c r="NZW34" i="114" l="1"/>
  <c r="NZX34" i="114"/>
  <c r="NZZ34" i="114" l="1"/>
  <c r="NZY34" i="114"/>
  <c r="OAB34" i="114" s="1"/>
  <c r="OAA34" i="114" l="1"/>
  <c r="OAD34" i="114" s="1"/>
  <c r="OAC34" i="114" l="1"/>
  <c r="OAF34" i="114" l="1"/>
  <c r="OAE34" i="114"/>
  <c r="OAH34" i="114" l="1"/>
  <c r="OAG34" i="114"/>
  <c r="OAI34" i="114" s="1"/>
  <c r="OAJ34" i="114" l="1"/>
  <c r="OAK34" i="114"/>
  <c r="OAM34" i="114" l="1"/>
  <c r="OAL34" i="114"/>
  <c r="OAO34" i="114" s="1"/>
  <c r="OAN34" i="114" l="1"/>
  <c r="OAQ34" i="114" s="1"/>
  <c r="OAP34" i="114"/>
  <c r="OAS34" i="114" l="1"/>
  <c r="OAR34" i="114"/>
  <c r="OAU34" i="114" s="1"/>
  <c r="OAT34" i="114" l="1"/>
  <c r="OAW34" i="114" l="1"/>
  <c r="OAV34" i="114"/>
  <c r="OAY34" i="114" l="1"/>
  <c r="OAX34" i="114"/>
  <c r="OBA34" i="114" s="1"/>
  <c r="OAZ34" i="114" l="1"/>
  <c r="OBC34" i="114" s="1"/>
  <c r="OBB34" i="114" l="1"/>
  <c r="OBE34" i="114" s="1"/>
  <c r="OBD34" i="114"/>
  <c r="OBG34" i="114" l="1"/>
  <c r="OBF34" i="114"/>
  <c r="OBI34" i="114" l="1"/>
  <c r="OBH34" i="114"/>
  <c r="OBK34" i="114" s="1"/>
  <c r="OBJ34" i="114" l="1"/>
  <c r="OBM34" i="114" s="1"/>
  <c r="OBL34" i="114" l="1"/>
  <c r="OBO34" i="114" s="1"/>
  <c r="OBN34" i="114"/>
  <c r="OBQ34" i="114" l="1"/>
  <c r="OBP34" i="114"/>
  <c r="OBS34" i="114" l="1"/>
  <c r="OBR34" i="114"/>
  <c r="OBU34" i="114" s="1"/>
  <c r="OBT34" i="114" l="1"/>
  <c r="OBW34" i="114" s="1"/>
  <c r="OBV34" i="114" l="1"/>
  <c r="OBY34" i="114" l="1"/>
  <c r="OBX34" i="114"/>
  <c r="OCA34" i="114" l="1"/>
  <c r="OBZ34" i="114"/>
  <c r="OCC34" i="114" s="1"/>
  <c r="OCB34" i="114" l="1"/>
  <c r="OCE34" i="114" s="1"/>
  <c r="OCD34" i="114"/>
  <c r="OCG34" i="114" s="1"/>
  <c r="OCF34" i="114" l="1"/>
  <c r="OCI34" i="114" l="1"/>
  <c r="OCH34" i="114"/>
  <c r="OCK34" i="114" l="1"/>
  <c r="OCJ34" i="114"/>
  <c r="OCM34" i="114" s="1"/>
  <c r="OCL34" i="114" l="1"/>
  <c r="OCO34" i="114" s="1"/>
  <c r="OCN34" i="114" l="1"/>
  <c r="OCQ34" i="114" l="1"/>
  <c r="OCP34" i="114"/>
  <c r="OCS34" i="114" l="1"/>
  <c r="OCR34" i="114"/>
  <c r="OCU34" i="114" s="1"/>
  <c r="OCT34" i="114" l="1"/>
  <c r="OCW34" i="114"/>
  <c r="OCV34" i="114"/>
  <c r="OCY34" i="114" l="1"/>
  <c r="OCX34" i="114"/>
  <c r="ODA34" i="114" s="1"/>
  <c r="OCZ34" i="114" l="1"/>
  <c r="ODC34" i="114" l="1"/>
  <c r="ODB34" i="114"/>
  <c r="ODE34" i="114" l="1"/>
  <c r="ODD34" i="114"/>
  <c r="ODG34" i="114" s="1"/>
  <c r="ODF34" i="114" l="1"/>
  <c r="ODI34" i="114" s="1"/>
  <c r="ODH34" i="114"/>
  <c r="ODK34" i="114" s="1"/>
  <c r="ODJ34" i="114" l="1"/>
  <c r="ODM34" i="114" l="1"/>
  <c r="ODL34" i="114"/>
  <c r="ODO34" i="114" l="1"/>
  <c r="ODN34" i="114"/>
  <c r="ODQ34" i="114" s="1"/>
  <c r="ODP34" i="114" l="1"/>
  <c r="ODS34" i="114" s="1"/>
  <c r="ODR34" i="114" l="1"/>
  <c r="ODU34" i="114" s="1"/>
  <c r="ODT34" i="114"/>
  <c r="ODW34" i="114" l="1"/>
  <c r="ODV34" i="114"/>
  <c r="ODY34" i="114" l="1"/>
  <c r="ODX34" i="114"/>
  <c r="OEA34" i="114" s="1"/>
  <c r="ODZ34" i="114" l="1"/>
  <c r="OEC34" i="114" s="1"/>
  <c r="OEB34" i="114" l="1"/>
  <c r="OEE34" i="114" l="1"/>
  <c r="OED34" i="114"/>
  <c r="OEG34" i="114" l="1"/>
  <c r="OEF34" i="114"/>
  <c r="OEI34" i="114" s="1"/>
  <c r="OEH34" i="114" l="1"/>
  <c r="OEK34" i="114" s="1"/>
  <c r="OEJ34" i="114"/>
  <c r="OEM34" i="114" s="1"/>
  <c r="OEL34" i="114" l="1"/>
  <c r="OEO34" i="114" l="1"/>
  <c r="OEN34" i="114"/>
  <c r="OEQ34" i="114" l="1"/>
  <c r="OEP34" i="114"/>
  <c r="OES34" i="114" s="1"/>
  <c r="OER34" i="114" l="1"/>
  <c r="OEU34" i="114" s="1"/>
  <c r="OET34" i="114"/>
  <c r="OEW34" i="114" s="1"/>
  <c r="OEV34" i="114" l="1"/>
  <c r="OEY34" i="114" l="1"/>
  <c r="OEX34" i="114"/>
  <c r="OFA34" i="114" l="1"/>
  <c r="OEZ34" i="114"/>
  <c r="OFB34" i="114" s="1"/>
  <c r="OFC34" i="114" l="1"/>
  <c r="OFE34" i="114" s="1"/>
  <c r="OFD34" i="114"/>
  <c r="OFG34" i="114" l="1"/>
  <c r="OFF34" i="114"/>
  <c r="OFI34" i="114" l="1"/>
  <c r="OFH34" i="114"/>
  <c r="OFK34" i="114" l="1"/>
  <c r="OFJ34" i="114"/>
  <c r="OFM34" i="114" s="1"/>
  <c r="OFL34" i="114" l="1"/>
  <c r="OFO34" i="114" s="1"/>
  <c r="OFN34" i="114" l="1"/>
  <c r="OFQ34" i="114" s="1"/>
  <c r="OFP34" i="114"/>
  <c r="OFS34" i="114" l="1"/>
  <c r="OFR34" i="114"/>
  <c r="OFU34" i="114" l="1"/>
  <c r="OFT34" i="114"/>
  <c r="OFW34" i="114" s="1"/>
  <c r="OFV34" i="114" l="1"/>
  <c r="OFY34" i="114" s="1"/>
  <c r="OFX34" i="114" l="1"/>
  <c r="OGA34" i="114" s="1"/>
  <c r="OFZ34" i="114"/>
  <c r="OGC34" i="114" l="1"/>
  <c r="OGB34" i="114"/>
  <c r="OGE34" i="114" l="1"/>
  <c r="OGD34" i="114"/>
  <c r="OGG34" i="114" s="1"/>
  <c r="OGF34" i="114" l="1"/>
  <c r="OGI34" i="114" s="1"/>
  <c r="OGH34" i="114" l="1"/>
  <c r="OGK34" i="114" l="1"/>
  <c r="OGJ34" i="114"/>
  <c r="OGM34" i="114" l="1"/>
  <c r="OGL34" i="114"/>
  <c r="OGO34" i="114" s="1"/>
  <c r="OGN34" i="114" l="1"/>
  <c r="OGQ34" i="114" s="1"/>
  <c r="OGP34" i="114" l="1"/>
  <c r="OGS34" i="114" s="1"/>
  <c r="OGR34" i="114"/>
  <c r="OGU34" i="114" l="1"/>
  <c r="OGT34" i="114"/>
  <c r="OGW34" i="114" l="1"/>
  <c r="OGV34" i="114"/>
  <c r="OGY34" i="114" s="1"/>
  <c r="OGX34" i="114" l="1"/>
  <c r="OHA34" i="114" s="1"/>
  <c r="OGZ34" i="114" l="1"/>
  <c r="OHC34" i="114" s="1"/>
  <c r="OHB34" i="114" l="1"/>
  <c r="OHE34" i="114"/>
  <c r="OHD34" i="114"/>
  <c r="OHG34" i="114" l="1"/>
  <c r="OHF34" i="114"/>
  <c r="OHI34" i="114" s="1"/>
  <c r="OHH34" i="114" l="1"/>
  <c r="OHK34" i="114" s="1"/>
  <c r="OHJ34" i="114" l="1"/>
  <c r="OHL34" i="114"/>
  <c r="OHM34" i="114"/>
  <c r="OHO34" i="114" l="1"/>
  <c r="OHN34" i="114"/>
  <c r="OHQ34" i="114" s="1"/>
  <c r="OHP34" i="114" l="1"/>
  <c r="OHS34" i="114" s="1"/>
  <c r="OHR34" i="114" l="1"/>
  <c r="OHU34" i="114" l="1"/>
  <c r="OHT34" i="114"/>
  <c r="OHW34" i="114" l="1"/>
  <c r="OHV34" i="114"/>
  <c r="OHY34" i="114" s="1"/>
  <c r="OHX34" i="114" l="1"/>
  <c r="OIA34" i="114" s="1"/>
  <c r="OHZ34" i="114"/>
  <c r="OIC34" i="114" s="1"/>
  <c r="OIB34" i="114" l="1"/>
  <c r="OIE34" i="114" l="1"/>
  <c r="OID34" i="114"/>
  <c r="OIG34" i="114" l="1"/>
  <c r="OIF34" i="114"/>
  <c r="OII34" i="114" s="1"/>
  <c r="OIH34" i="114" l="1"/>
  <c r="OIK34" i="114" s="1"/>
  <c r="OIJ34" i="114"/>
  <c r="OIL34" i="114" s="1"/>
  <c r="OIN34" i="114" l="1"/>
  <c r="OIM34" i="114"/>
  <c r="OIP34" i="114" s="1"/>
  <c r="OIO34" i="114" l="1"/>
  <c r="OIR34" i="114" s="1"/>
  <c r="OIQ34" i="114" l="1"/>
  <c r="OIT34" i="114" l="1"/>
  <c r="OIS34" i="114"/>
  <c r="OIV34" i="114" l="1"/>
  <c r="OIU34" i="114"/>
  <c r="OIX34" i="114" s="1"/>
  <c r="OIW34" i="114" l="1"/>
  <c r="OIZ34" i="114" s="1"/>
  <c r="OIY34" i="114"/>
  <c r="OJB34" i="114" s="1"/>
  <c r="OJA34" i="114" l="1"/>
  <c r="OJD34" i="114" l="1"/>
  <c r="OJC34" i="114"/>
  <c r="OJF34" i="114" l="1"/>
  <c r="OJE34" i="114"/>
  <c r="OJH34" i="114" s="1"/>
  <c r="OJG34" i="114" l="1"/>
  <c r="OJJ34" i="114" s="1"/>
  <c r="OJI34" i="114" l="1"/>
  <c r="OJL34" i="114" s="1"/>
  <c r="OJK34" i="114"/>
  <c r="OJN34" i="114" l="1"/>
  <c r="OJM34" i="114"/>
  <c r="OJP34" i="114" l="1"/>
  <c r="OJO34" i="114"/>
  <c r="OJR34" i="114" s="1"/>
  <c r="OJQ34" i="114" l="1"/>
  <c r="OJT34" i="114" s="1"/>
  <c r="OJS34" i="114"/>
  <c r="OJV34" i="114" s="1"/>
  <c r="OJU34" i="114" l="1"/>
  <c r="OJX34" i="114" l="1"/>
  <c r="OJW34" i="114"/>
  <c r="OJZ34" i="114" l="1"/>
  <c r="OJY34" i="114"/>
  <c r="OKB34" i="114" s="1"/>
  <c r="OKA34" i="114" l="1"/>
  <c r="OKD34" i="114" s="1"/>
  <c r="OKC34" i="114"/>
  <c r="OKF34" i="114" s="1"/>
  <c r="OKE34" i="114" l="1"/>
  <c r="OKH34" i="114" l="1"/>
  <c r="OKG34" i="114"/>
  <c r="OKJ34" i="114" l="1"/>
  <c r="OKI34" i="114"/>
  <c r="OKL34" i="114" s="1"/>
  <c r="OKK34" i="114" l="1"/>
  <c r="OKN34" i="114" s="1"/>
  <c r="OKM34" i="114" l="1"/>
  <c r="OKP34" i="114" s="1"/>
  <c r="OKO34" i="114"/>
  <c r="OKR34" i="114" l="1"/>
  <c r="OKQ34" i="114"/>
  <c r="OKT34" i="114" l="1"/>
  <c r="OKS34" i="114"/>
  <c r="OKV34" i="114" s="1"/>
  <c r="OKU34" i="114" l="1"/>
  <c r="OKX34" i="114" s="1"/>
  <c r="OKW34" i="114" l="1"/>
  <c r="OKZ34" i="114" s="1"/>
  <c r="OKY34" i="114"/>
  <c r="OLB34" i="114" l="1"/>
  <c r="OLA34" i="114"/>
  <c r="OLD34" i="114" l="1"/>
  <c r="OLC34" i="114"/>
  <c r="OLE34" i="114" s="1"/>
  <c r="OLF34" i="114" l="1"/>
  <c r="OLH34" i="114" s="1"/>
  <c r="OLG34" i="114"/>
  <c r="OLJ34" i="114" l="1"/>
  <c r="OLI34" i="114"/>
  <c r="OLL34" i="114" l="1"/>
  <c r="OLK34" i="114"/>
  <c r="OLN34" i="114" l="1"/>
  <c r="OLM34" i="114"/>
  <c r="OLP34" i="114" s="1"/>
  <c r="OLO34" i="114" l="1"/>
  <c r="OLR34" i="114" s="1"/>
  <c r="OLQ34" i="114"/>
  <c r="OLT34" i="114" s="1"/>
  <c r="OLS34" i="114" l="1"/>
  <c r="OLV34" i="114" l="1"/>
  <c r="OLU34" i="114"/>
  <c r="OLX34" i="114" l="1"/>
  <c r="OLW34" i="114"/>
  <c r="OLZ34" i="114" s="1"/>
  <c r="OLY34" i="114" l="1"/>
  <c r="OMB34" i="114" s="1"/>
  <c r="OMA34" i="114" l="1"/>
  <c r="OMD34" i="114" l="1"/>
  <c r="OMC34" i="114"/>
  <c r="OMF34" i="114" l="1"/>
  <c r="OME34" i="114"/>
  <c r="OMG34" i="114" l="1"/>
  <c r="OMH34" i="114"/>
  <c r="OMI34" i="114"/>
  <c r="OMK34" i="114" l="1"/>
  <c r="OMJ34" i="114"/>
  <c r="OMM34" i="114" s="1"/>
  <c r="OML34" i="114" l="1"/>
  <c r="OMO34" i="114" s="1"/>
  <c r="OMN34" i="114" l="1"/>
  <c r="OMQ34" i="114" l="1"/>
  <c r="OMP34" i="114"/>
  <c r="OMS34" i="114" l="1"/>
  <c r="OMR34" i="114"/>
  <c r="OMU34" i="114" s="1"/>
  <c r="OMT34" i="114" l="1"/>
  <c r="OMW34" i="114" s="1"/>
  <c r="OMV34" i="114" l="1"/>
  <c r="OMY34" i="114" s="1"/>
  <c r="OMX34" i="114"/>
  <c r="ONA34" i="114" l="1"/>
  <c r="OMZ34" i="114"/>
  <c r="ONC34" i="114" l="1"/>
  <c r="ONB34" i="114"/>
  <c r="ONE34" i="114" s="1"/>
  <c r="OND34" i="114" l="1"/>
  <c r="ONG34" i="114" s="1"/>
  <c r="ONF34" i="114"/>
  <c r="ONH34" i="114" s="1"/>
  <c r="ONJ34" i="114" l="1"/>
  <c r="ONI34" i="114"/>
  <c r="ONL34" i="114" s="1"/>
  <c r="ONK34" i="114" l="1"/>
  <c r="ONN34" i="114" s="1"/>
  <c r="ONM34" i="114" l="1"/>
  <c r="ONP34" i="114" l="1"/>
  <c r="ONO34" i="114"/>
  <c r="ONR34" i="114" l="1"/>
  <c r="ONQ34" i="114"/>
  <c r="ONT34" i="114" s="1"/>
  <c r="ONS34" i="114" l="1"/>
  <c r="ONV34" i="114" s="1"/>
  <c r="ONU34" i="114"/>
  <c r="ONX34" i="114" s="1"/>
  <c r="ONW34" i="114" l="1"/>
  <c r="ONY34" i="114" l="1"/>
  <c r="ONZ34" i="114"/>
  <c r="OOB34" i="114" l="1"/>
  <c r="OOA34" i="114"/>
  <c r="OOD34" i="114" s="1"/>
  <c r="OOC34" i="114" l="1"/>
  <c r="OOF34" i="114" s="1"/>
  <c r="OOE34" i="114" l="1"/>
  <c r="OOH34" i="114" l="1"/>
  <c r="OOG34" i="114"/>
  <c r="OOJ34" i="114" l="1"/>
  <c r="OOI34" i="114"/>
  <c r="OOL34" i="114" s="1"/>
  <c r="OOK34" i="114" l="1"/>
  <c r="OON34" i="114" s="1"/>
  <c r="OOM34" i="114"/>
  <c r="OOP34" i="114" s="1"/>
  <c r="OOO34" i="114" l="1"/>
  <c r="OOR34" i="114" l="1"/>
  <c r="OOQ34" i="114"/>
  <c r="OOT34" i="114" l="1"/>
  <c r="OOS34" i="114"/>
  <c r="OOV34" i="114" s="1"/>
  <c r="OOU34" i="114" l="1"/>
  <c r="OOX34" i="114" s="1"/>
  <c r="OOW34" i="114"/>
  <c r="OOZ34" i="114" s="1"/>
  <c r="OOY34" i="114" l="1"/>
  <c r="OPB34" i="114" l="1"/>
  <c r="OPA34" i="114"/>
  <c r="OPD34" i="114" l="1"/>
  <c r="OPC34" i="114"/>
  <c r="OPF34" i="114" s="1"/>
  <c r="OPE34" i="114" l="1"/>
  <c r="OPH34" i="114" s="1"/>
  <c r="OPG34" i="114"/>
  <c r="OPJ34" i="114" s="1"/>
  <c r="OPI34" i="114" l="1"/>
  <c r="OPL34" i="114" s="1"/>
  <c r="OPK34" i="114" l="1"/>
  <c r="OPN34" i="114" l="1"/>
  <c r="OPM34" i="114"/>
  <c r="OPP34" i="114" l="1"/>
  <c r="OPO34" i="114"/>
  <c r="OPR34" i="114" s="1"/>
  <c r="OPQ34" i="114" l="1"/>
  <c r="OPT34" i="114" s="1"/>
  <c r="OPS34" i="114" l="1"/>
  <c r="OPV34" i="114" l="1"/>
  <c r="OPU34" i="114"/>
  <c r="OPX34" i="114" l="1"/>
  <c r="OPW34" i="114"/>
  <c r="OPZ34" i="114" s="1"/>
  <c r="OPY34" i="114" l="1"/>
  <c r="OQB34" i="114" s="1"/>
  <c r="OQA34" i="114"/>
  <c r="OQD34" i="114" s="1"/>
  <c r="OQC34" i="114" l="1"/>
  <c r="OQF34" i="114" s="1"/>
  <c r="OQE34" i="114" l="1"/>
  <c r="OQH34" i="114" l="1"/>
  <c r="OQG34" i="114"/>
  <c r="OQJ34" i="114" l="1"/>
  <c r="OQI34" i="114"/>
  <c r="OQL34" i="114" s="1"/>
  <c r="OQK34" i="114" l="1"/>
  <c r="OQN34" i="114" s="1"/>
  <c r="OQM34" i="114"/>
  <c r="OQP34" i="114" s="1"/>
  <c r="OQO34" i="114" l="1"/>
  <c r="OQR34" i="114" s="1"/>
  <c r="OQQ34" i="114"/>
  <c r="OQT34" i="114" s="1"/>
  <c r="OQS34" i="114" l="1"/>
  <c r="OQV34" i="114" s="1"/>
  <c r="OQU34" i="114" l="1"/>
  <c r="OQX34" i="114" l="1"/>
  <c r="OQW34" i="114"/>
  <c r="OQZ34" i="114" l="1"/>
  <c r="OQY34" i="114"/>
  <c r="ORB34" i="114" s="1"/>
  <c r="ORA34" i="114" l="1"/>
  <c r="ORD34" i="114" s="1"/>
  <c r="ORC34" i="114" l="1"/>
  <c r="ORF34" i="114" l="1"/>
  <c r="ORE34" i="114"/>
  <c r="ORH34" i="114" l="1"/>
  <c r="ORG34" i="114"/>
  <c r="ORJ34" i="114" s="1"/>
  <c r="ORI34" i="114" l="1"/>
  <c r="ORL34" i="114" s="1"/>
  <c r="ORK34" i="114"/>
  <c r="ORN34" i="114" s="1"/>
  <c r="ORM34" i="114" l="1"/>
  <c r="ORP34" i="114" l="1"/>
  <c r="ORO34" i="114"/>
  <c r="ORR34" i="114" l="1"/>
  <c r="ORQ34" i="114"/>
  <c r="ORT34" i="114" s="1"/>
  <c r="ORS34" i="114" l="1"/>
  <c r="ORV34" i="114" s="1"/>
  <c r="ORU34" i="114" l="1"/>
  <c r="ORX34" i="114"/>
  <c r="ORW34" i="114"/>
  <c r="ORZ34" i="114" l="1"/>
  <c r="ORY34" i="114"/>
  <c r="OSB34" i="114" l="1"/>
  <c r="OSA34" i="114"/>
  <c r="OSD34" i="114" l="1"/>
  <c r="OSC34" i="114"/>
  <c r="OSF34" i="114" s="1"/>
  <c r="OSE34" i="114" l="1"/>
  <c r="OSH34" i="114" s="1"/>
  <c r="OSG34" i="114"/>
  <c r="OSJ34" i="114" s="1"/>
  <c r="OSI34" i="114" l="1"/>
  <c r="OSL34" i="114" l="1"/>
  <c r="OSK34" i="114"/>
  <c r="OSN34" i="114" l="1"/>
  <c r="OSM34" i="114"/>
  <c r="OSP34" i="114" s="1"/>
  <c r="OSO34" i="114" l="1"/>
  <c r="OSR34" i="114" s="1"/>
  <c r="OSQ34" i="114"/>
  <c r="OST34" i="114" s="1"/>
  <c r="OSS34" i="114" l="1"/>
  <c r="OSV34" i="114" l="1"/>
  <c r="OSU34" i="114"/>
  <c r="OSX34" i="114" l="1"/>
  <c r="OSW34" i="114"/>
  <c r="OSZ34" i="114" s="1"/>
  <c r="OSY34" i="114" l="1"/>
  <c r="OTB34" i="114" s="1"/>
  <c r="OTA34" i="114" l="1"/>
  <c r="OTD34" i="114" s="1"/>
  <c r="OTC34" i="114" l="1"/>
  <c r="OTF34" i="114"/>
  <c r="OTE34" i="114"/>
  <c r="OTH34" i="114" l="1"/>
  <c r="OTG34" i="114"/>
  <c r="OTJ34" i="114" s="1"/>
  <c r="OTI34" i="114" l="1"/>
  <c r="OTL34" i="114" s="1"/>
  <c r="OTK34" i="114"/>
  <c r="OTN34" i="114" s="1"/>
  <c r="OTM34" i="114" l="1"/>
  <c r="OTP34" i="114" l="1"/>
  <c r="OTO34" i="114"/>
  <c r="OTR34" i="114" l="1"/>
  <c r="OTQ34" i="114"/>
  <c r="OTT34" i="114" s="1"/>
  <c r="OTS34" i="114" l="1"/>
  <c r="OTV34" i="114" s="1"/>
  <c r="OTU34" i="114" l="1"/>
  <c r="OTX34" i="114" l="1"/>
  <c r="OTW34" i="114"/>
  <c r="OTZ34" i="114" l="1"/>
  <c r="OTY34" i="114"/>
  <c r="OUB34" i="114" s="1"/>
  <c r="OUA34" i="114" l="1"/>
  <c r="OUD34" i="114" s="1"/>
  <c r="OUC34" i="114"/>
  <c r="OUF34" i="114" l="1"/>
  <c r="OUE34" i="114"/>
  <c r="OUH34" i="114" l="1"/>
  <c r="OUG34" i="114"/>
  <c r="OUJ34" i="114" l="1"/>
  <c r="OUI34" i="114"/>
  <c r="OUL34" i="114" s="1"/>
  <c r="OUK34" i="114" l="1"/>
  <c r="OUN34" i="114" s="1"/>
  <c r="OUM34" i="114"/>
  <c r="OUP34" i="114" s="1"/>
  <c r="OUO34" i="114" l="1"/>
  <c r="OUR34" i="114" s="1"/>
  <c r="OUQ34" i="114" l="1"/>
  <c r="OUT34" i="114" l="1"/>
  <c r="OUS34" i="114"/>
  <c r="OUV34" i="114" l="1"/>
  <c r="OUU34" i="114"/>
  <c r="OUX34" i="114" s="1"/>
  <c r="OUW34" i="114" l="1"/>
  <c r="OUZ34" i="114" s="1"/>
  <c r="OUY34" i="114" l="1"/>
  <c r="OVB34" i="114" s="1"/>
  <c r="OVA34" i="114"/>
  <c r="OVD34" i="114" l="1"/>
  <c r="OVC34" i="114"/>
  <c r="OVF34" i="114" l="1"/>
  <c r="OVE34" i="114"/>
  <c r="OVH34" i="114" s="1"/>
  <c r="OVG34" i="114" l="1"/>
  <c r="OVJ34" i="114" s="1"/>
  <c r="OVI34" i="114"/>
  <c r="OVL34" i="114" s="1"/>
  <c r="OVK34" i="114" l="1"/>
  <c r="OVN34" i="114" l="1"/>
  <c r="OVM34" i="114"/>
  <c r="OVP34" i="114" l="1"/>
  <c r="OVO34" i="114"/>
  <c r="OVQ34" i="114" s="1"/>
  <c r="OVR34" i="114" l="1"/>
  <c r="OVS34" i="114"/>
  <c r="OVU34" i="114" l="1"/>
  <c r="OVT34" i="114"/>
  <c r="OVW34" i="114" s="1"/>
  <c r="OVV34" i="114" l="1"/>
  <c r="OVY34" i="114" s="1"/>
  <c r="OVX34" i="114"/>
  <c r="OWA34" i="114" s="1"/>
  <c r="OVZ34" i="114" l="1"/>
  <c r="OWC34" i="114" s="1"/>
  <c r="OWB34" i="114" l="1"/>
  <c r="OWE34" i="114" l="1"/>
  <c r="OWD34" i="114"/>
  <c r="OWG34" i="114" l="1"/>
  <c r="OWF34" i="114"/>
  <c r="OWI34" i="114" s="1"/>
  <c r="OWH34" i="114" l="1"/>
  <c r="OWK34" i="114" s="1"/>
  <c r="OWJ34" i="114" l="1"/>
  <c r="OWM34" i="114" s="1"/>
  <c r="OWL34" i="114"/>
  <c r="OWO34" i="114" l="1"/>
  <c r="OWN34" i="114"/>
  <c r="OWQ34" i="114" l="1"/>
  <c r="OWP34" i="114"/>
  <c r="OWS34" i="114" s="1"/>
  <c r="OWR34" i="114" l="1"/>
  <c r="OWU34" i="114" s="1"/>
  <c r="OWT34" i="114" l="1"/>
  <c r="OWW34" i="114" s="1"/>
  <c r="OWV34" i="114"/>
  <c r="OWY34" i="114" l="1"/>
  <c r="OWX34" i="114"/>
  <c r="OXA34" i="114" l="1"/>
  <c r="OWZ34" i="114"/>
  <c r="OXC34" i="114" s="1"/>
  <c r="OXB34" i="114" l="1"/>
  <c r="OXE34" i="114" s="1"/>
  <c r="OXD34" i="114"/>
  <c r="OXG34" i="114" s="1"/>
  <c r="OXF34" i="114" l="1"/>
  <c r="OXI34" i="114" l="1"/>
  <c r="OXH34" i="114"/>
  <c r="OXK34" i="114" l="1"/>
  <c r="OXJ34" i="114"/>
  <c r="OXL34" i="114" s="1"/>
  <c r="OXM34" i="114" l="1"/>
  <c r="OXN34" i="114"/>
  <c r="OXP34" i="114" l="1"/>
  <c r="OXO34" i="114"/>
  <c r="OXR34" i="114" s="1"/>
  <c r="OXQ34" i="114" l="1"/>
  <c r="OXT34" i="114" s="1"/>
  <c r="OXS34" i="114"/>
  <c r="OXV34" i="114" s="1"/>
  <c r="OXU34" i="114" l="1"/>
  <c r="OXX34" i="114" s="1"/>
  <c r="OXW34" i="114" l="1"/>
  <c r="OXZ34" i="114" l="1"/>
  <c r="OXY34" i="114"/>
  <c r="OYB34" i="114" l="1"/>
  <c r="OYA34" i="114"/>
  <c r="OYD34" i="114" s="1"/>
  <c r="OYC34" i="114" l="1"/>
  <c r="OYF34" i="114" s="1"/>
  <c r="OYE34" i="114"/>
  <c r="OYH34" i="114" l="1"/>
  <c r="OYG34" i="114"/>
  <c r="OYJ34" i="114" s="1"/>
  <c r="OYI34" i="114" l="1"/>
  <c r="OYK34" i="114" l="1"/>
  <c r="OYM34" i="114" s="1"/>
  <c r="OYL34" i="114"/>
  <c r="OYN34" i="114" l="1"/>
  <c r="OYO34" i="114"/>
  <c r="OYP34" i="114"/>
  <c r="OYR34" i="114" l="1"/>
  <c r="OYQ34" i="114"/>
  <c r="OYT34" i="114" s="1"/>
  <c r="OYS34" i="114" l="1"/>
  <c r="OYU34" i="114" l="1"/>
  <c r="OYV34" i="114"/>
  <c r="OYW34" i="114" l="1"/>
  <c r="OYX34" i="114"/>
  <c r="OYZ34" i="114" l="1"/>
  <c r="OYY34" i="114"/>
  <c r="OZB34" i="114" s="1"/>
  <c r="OZA34" i="114" l="1"/>
  <c r="OZD34" i="114" s="1"/>
  <c r="OZC34" i="114" l="1"/>
  <c r="OZF34" i="114" s="1"/>
  <c r="OZE34" i="114"/>
  <c r="OZG34" i="114" s="1"/>
  <c r="OZI34" i="114" l="1"/>
  <c r="OZH34" i="114"/>
  <c r="OZK34" i="114" s="1"/>
  <c r="OZJ34" i="114" l="1"/>
  <c r="OZM34" i="114" s="1"/>
  <c r="OZL34" i="114" l="1"/>
  <c r="OZO34" i="114" l="1"/>
  <c r="OZN34" i="114"/>
  <c r="OZQ34" i="114" l="1"/>
  <c r="OZP34" i="114"/>
  <c r="OZS34" i="114" s="1"/>
  <c r="OZR34" i="114" l="1"/>
  <c r="OZU34" i="114" s="1"/>
  <c r="OZT34" i="114"/>
  <c r="OZW34" i="114" s="1"/>
  <c r="OZV34" i="114" l="1"/>
  <c r="OZY34" i="114" l="1"/>
  <c r="OZX34" i="114"/>
  <c r="PAA34" i="114" l="1"/>
  <c r="OZZ34" i="114"/>
  <c r="PAC34" i="114" s="1"/>
  <c r="PAB34" i="114" l="1"/>
  <c r="PAE34" i="114" s="1"/>
  <c r="PAD34" i="114"/>
  <c r="PAG34" i="114" s="1"/>
  <c r="PAF34" i="114" l="1"/>
  <c r="PAI34" i="114" l="1"/>
  <c r="PAH34" i="114"/>
  <c r="PAK34" i="114" l="1"/>
  <c r="PAJ34" i="114"/>
  <c r="PAM34" i="114" s="1"/>
  <c r="PAL34" i="114" l="1"/>
  <c r="PAO34" i="114" s="1"/>
  <c r="PAN34" i="114" l="1"/>
  <c r="PAP34" i="114" l="1"/>
  <c r="PAQ34" i="114"/>
  <c r="PAS34" i="114" l="1"/>
  <c r="PAR34" i="114"/>
  <c r="PAU34" i="114" s="1"/>
  <c r="PAT34" i="114" l="1"/>
  <c r="PAW34" i="114" s="1"/>
  <c r="PAV34" i="114" l="1"/>
  <c r="PAY34" i="114" l="1"/>
  <c r="PAX34" i="114"/>
  <c r="PBA34" i="114" l="1"/>
  <c r="PAZ34" i="114"/>
  <c r="PBC34" i="114" s="1"/>
  <c r="PBB34" i="114" l="1"/>
  <c r="PBE34" i="114" s="1"/>
  <c r="PBD34" i="114"/>
  <c r="PBG34" i="114" s="1"/>
  <c r="PBF34" i="114" l="1"/>
  <c r="PBI34" i="114" l="1"/>
  <c r="PBH34" i="114"/>
  <c r="PBK34" i="114" l="1"/>
  <c r="PBJ34" i="114"/>
  <c r="PBM34" i="114" s="1"/>
  <c r="PBL34" i="114" l="1"/>
  <c r="PBO34" i="114" s="1"/>
  <c r="PBN34" i="114"/>
  <c r="PBQ34" i="114" s="1"/>
  <c r="PBP34" i="114" l="1"/>
  <c r="PBS34" i="114" l="1"/>
  <c r="PBR34" i="114"/>
  <c r="PBU34" i="114" l="1"/>
  <c r="PBT34" i="114"/>
  <c r="PBW34" i="114" s="1"/>
  <c r="PBV34" i="114" l="1"/>
  <c r="PBY34" i="114" s="1"/>
  <c r="PBX34" i="114"/>
  <c r="PCA34" i="114" s="1"/>
  <c r="PBZ34" i="114" l="1"/>
  <c r="PCC34" i="114" l="1"/>
  <c r="PCB34" i="114"/>
  <c r="PCE34" i="114" l="1"/>
  <c r="PCD34" i="114"/>
  <c r="PCG34" i="114" s="1"/>
  <c r="PCF34" i="114" l="1"/>
  <c r="PCI34" i="114" s="1"/>
  <c r="PCH34" i="114"/>
  <c r="PCK34" i="114" s="1"/>
  <c r="PCJ34" i="114" l="1"/>
  <c r="PCM34" i="114" l="1"/>
  <c r="PCL34" i="114"/>
  <c r="PCO34" i="114" l="1"/>
  <c r="PCN34" i="114"/>
  <c r="PCP34" i="114" s="1"/>
  <c r="PCR34" i="114" l="1"/>
  <c r="PCQ34" i="114"/>
  <c r="PCT34" i="114" s="1"/>
  <c r="PCS34" i="114" l="1"/>
  <c r="PCV34" i="114" s="1"/>
  <c r="PCU34" i="114"/>
  <c r="PCX34" i="114" s="1"/>
  <c r="PCW34" i="114" l="1"/>
  <c r="PCZ34" i="114" l="1"/>
  <c r="PCY34" i="114"/>
  <c r="PDB34" i="114" l="1"/>
  <c r="PDA34" i="114"/>
  <c r="PDD34" i="114" s="1"/>
  <c r="PDC34" i="114" l="1"/>
  <c r="PDF34" i="114" s="1"/>
  <c r="PDE34" i="114" l="1"/>
  <c r="PDH34" i="114" l="1"/>
  <c r="PDG34" i="114"/>
  <c r="PDJ34" i="114" l="1"/>
  <c r="PDI34" i="114"/>
  <c r="PDL34" i="114" s="1"/>
  <c r="PDK34" i="114" l="1"/>
  <c r="PDN34" i="114" s="1"/>
  <c r="PDM34" i="114" l="1"/>
  <c r="PDP34" i="114" l="1"/>
  <c r="PDO34" i="114"/>
  <c r="PDR34" i="114" l="1"/>
  <c r="PDQ34" i="114"/>
  <c r="PDT34" i="114" s="1"/>
  <c r="PDS34" i="114" l="1"/>
  <c r="PDV34" i="114" s="1"/>
  <c r="PDU34" i="114"/>
  <c r="PDX34" i="114" s="1"/>
  <c r="PDW34" i="114" l="1"/>
  <c r="PDZ34" i="114" l="1"/>
  <c r="PDY34" i="114"/>
  <c r="PEB34" i="114" l="1"/>
  <c r="PEA34" i="114"/>
  <c r="PED34" i="114" s="1"/>
  <c r="PEC34" i="114" l="1"/>
  <c r="PEF34" i="114" s="1"/>
  <c r="PEE34" i="114"/>
  <c r="PEH34" i="114" s="1"/>
  <c r="PEG34" i="114" l="1"/>
  <c r="PEJ34" i="114" l="1"/>
  <c r="PEI34" i="114"/>
  <c r="PEL34" i="114" l="1"/>
  <c r="PEK34" i="114"/>
  <c r="PEN34" i="114" s="1"/>
  <c r="PEM34" i="114" l="1"/>
  <c r="PEP34" i="114" s="1"/>
  <c r="PEO34" i="114"/>
  <c r="PER34" i="114" l="1"/>
  <c r="PEQ34" i="114"/>
  <c r="PES34" i="114" l="1"/>
  <c r="PET34" i="114"/>
  <c r="PEV34" i="114" l="1"/>
  <c r="PEU34" i="114"/>
  <c r="PEX34" i="114" s="1"/>
  <c r="PEW34" i="114" l="1"/>
  <c r="PEZ34" i="114" s="1"/>
  <c r="PEY34" i="114" l="1"/>
  <c r="PFB34" i="114" l="1"/>
  <c r="PFA34" i="114"/>
  <c r="PFD34" i="114" l="1"/>
  <c r="PFC34" i="114"/>
  <c r="PFF34" i="114" s="1"/>
  <c r="PFE34" i="114" l="1"/>
  <c r="PFH34" i="114" s="1"/>
  <c r="PFG34" i="114"/>
  <c r="PFJ34" i="114" s="1"/>
  <c r="PFI34" i="114" l="1"/>
  <c r="PFL34" i="114" l="1"/>
  <c r="PFK34" i="114"/>
  <c r="PFN34" i="114" l="1"/>
  <c r="PFM34" i="114"/>
  <c r="PFP34" i="114" s="1"/>
  <c r="PFO34" i="114" l="1"/>
  <c r="PFR34" i="114" s="1"/>
  <c r="PFQ34" i="114" l="1"/>
  <c r="PFT34" i="114" l="1"/>
  <c r="PFS34" i="114"/>
  <c r="PFV34" i="114" l="1"/>
  <c r="PFU34" i="114"/>
  <c r="PFX34" i="114" s="1"/>
  <c r="PFW34" i="114" l="1"/>
  <c r="PFZ34" i="114" s="1"/>
  <c r="PFY34" i="114"/>
  <c r="PGB34" i="114" s="1"/>
  <c r="PGA34" i="114" l="1"/>
  <c r="PGD34" i="114" l="1"/>
  <c r="PGC34" i="114"/>
  <c r="PGF34" i="114" l="1"/>
  <c r="PGE34" i="114"/>
  <c r="PGG34" i="114" s="1"/>
  <c r="PGH34" i="114" l="1"/>
  <c r="PGI34" i="114"/>
  <c r="PGK34" i="114" l="1"/>
  <c r="PGJ34" i="114"/>
  <c r="PGM34" i="114" s="1"/>
  <c r="PGL34" i="114" l="1"/>
  <c r="PGO34" i="114" s="1"/>
  <c r="PGN34" i="114" l="1"/>
  <c r="PGQ34" i="114" l="1"/>
  <c r="PGP34" i="114"/>
  <c r="PGS34" i="114" l="1"/>
  <c r="PGR34" i="114"/>
  <c r="PGU34" i="114" s="1"/>
  <c r="PGT34" i="114" l="1"/>
  <c r="PGW34" i="114" s="1"/>
  <c r="PGV34" i="114" l="1"/>
  <c r="PGY34" i="114" s="1"/>
  <c r="PGX34" i="114"/>
  <c r="PHA34" i="114" l="1"/>
  <c r="PGZ34" i="114"/>
  <c r="PHC34" i="114" l="1"/>
  <c r="PHB34" i="114"/>
  <c r="PHE34" i="114" s="1"/>
  <c r="PHD34" i="114" l="1"/>
  <c r="PHG34" i="114" s="1"/>
  <c r="PHF34" i="114"/>
  <c r="PHH34" i="114" l="1"/>
  <c r="PHI34" i="114"/>
  <c r="PHK34" i="114" l="1"/>
  <c r="PHJ34" i="114"/>
  <c r="PHM34" i="114" s="1"/>
  <c r="PHL34" i="114" l="1"/>
  <c r="PHO34" i="114" s="1"/>
  <c r="PHN34" i="114" l="1"/>
  <c r="PHQ34" i="114" l="1"/>
  <c r="PHP34" i="114"/>
  <c r="PHS34" i="114" l="1"/>
  <c r="PHR34" i="114"/>
  <c r="PHU34" i="114" s="1"/>
  <c r="PHT34" i="114" l="1"/>
  <c r="PHW34" i="114" s="1"/>
  <c r="PHV34" i="114"/>
  <c r="PHX34" i="114" s="1"/>
  <c r="PHZ34" i="114" l="1"/>
  <c r="PHY34" i="114"/>
  <c r="PIB34" i="114" s="1"/>
  <c r="PIA34" i="114" l="1"/>
  <c r="PID34" i="114" s="1"/>
  <c r="PIC34" i="114" l="1"/>
  <c r="PIF34" i="114" l="1"/>
  <c r="PIE34" i="114"/>
  <c r="PIH34" i="114" l="1"/>
  <c r="PIG34" i="114"/>
  <c r="PIJ34" i="114" s="1"/>
  <c r="PII34" i="114" l="1"/>
  <c r="PIL34" i="114" s="1"/>
  <c r="PIK34" i="114"/>
  <c r="PIN34" i="114" s="1"/>
  <c r="PIM34" i="114" l="1"/>
  <c r="PIP34" i="114" l="1"/>
  <c r="PIO34" i="114"/>
  <c r="PIR34" i="114" l="1"/>
  <c r="PIQ34" i="114"/>
  <c r="PIT34" i="114" s="1"/>
  <c r="PIS34" i="114" l="1"/>
  <c r="PIV34" i="114" s="1"/>
  <c r="PIU34" i="114" l="1"/>
  <c r="PIX34" i="114" s="1"/>
  <c r="PIW34" i="114" l="1"/>
  <c r="PIZ34" i="114"/>
  <c r="PIY34" i="114"/>
  <c r="PJB34" i="114" l="1"/>
  <c r="PJA34" i="114"/>
  <c r="PJD34" i="114" s="1"/>
  <c r="PJC34" i="114" l="1"/>
  <c r="PJF34" i="114" s="1"/>
  <c r="PJE34" i="114"/>
  <c r="PJG34" i="114" s="1"/>
  <c r="PJI34" i="114" l="1"/>
  <c r="PJH34" i="114"/>
  <c r="PJK34" i="114" s="1"/>
  <c r="PJJ34" i="114" l="1"/>
  <c r="PJM34" i="114" s="1"/>
  <c r="PJL34" i="114" l="1"/>
  <c r="PJO34" i="114" l="1"/>
  <c r="PJN34" i="114"/>
  <c r="PJQ34" i="114" l="1"/>
  <c r="PJP34" i="114"/>
  <c r="PJS34" i="114" s="1"/>
  <c r="PJR34" i="114" l="1"/>
  <c r="PJU34" i="114" s="1"/>
  <c r="PJT34" i="114"/>
  <c r="PJW34" i="114" s="1"/>
  <c r="PJV34" i="114" l="1"/>
  <c r="PJX34" i="114" l="1"/>
  <c r="PJY34" i="114"/>
  <c r="PKA34" i="114" l="1"/>
  <c r="PJZ34" i="114"/>
  <c r="PKC34" i="114" s="1"/>
  <c r="PKB34" i="114" l="1"/>
  <c r="PKE34" i="114" s="1"/>
  <c r="PKD34" i="114" l="1"/>
  <c r="PKG34" i="114" l="1"/>
  <c r="PKF34" i="114"/>
  <c r="PKI34" i="114" l="1"/>
  <c r="PKH34" i="114"/>
  <c r="PKK34" i="114" s="1"/>
  <c r="PKJ34" i="114" l="1"/>
  <c r="PKM34" i="114" s="1"/>
  <c r="PKL34" i="114"/>
  <c r="PKO34" i="114" s="1"/>
  <c r="PKN34" i="114" l="1"/>
  <c r="PKQ34" i="114" l="1"/>
  <c r="PKP34" i="114"/>
  <c r="PKR34" i="114" s="1"/>
  <c r="PKS34" i="114" l="1"/>
  <c r="PKT34" i="114"/>
  <c r="PKV34" i="114" l="1"/>
  <c r="PKU34" i="114"/>
  <c r="PKX34" i="114" s="1"/>
  <c r="PKW34" i="114" l="1"/>
  <c r="PKZ34" i="114" s="1"/>
  <c r="PKY34" i="114" l="1"/>
  <c r="PLB34" i="114" l="1"/>
  <c r="PLA34" i="114"/>
  <c r="PLD34" i="114" l="1"/>
  <c r="PLC34" i="114"/>
  <c r="PLF34" i="114" s="1"/>
  <c r="PLE34" i="114" l="1"/>
  <c r="PLH34" i="114" s="1"/>
  <c r="PLG34" i="114" l="1"/>
  <c r="PLJ34" i="114" s="1"/>
  <c r="PLI34" i="114"/>
  <c r="PLL34" i="114" l="1"/>
  <c r="PLK34" i="114"/>
  <c r="PLN34" i="114" l="1"/>
  <c r="PLM34" i="114"/>
  <c r="PLP34" i="114" s="1"/>
  <c r="PLO34" i="114" l="1"/>
  <c r="PLR34" i="114" s="1"/>
  <c r="PLQ34" i="114" l="1"/>
  <c r="PLT34" i="114" s="1"/>
  <c r="PLS34" i="114" l="1"/>
  <c r="PLV34" i="114"/>
  <c r="PLU34" i="114"/>
  <c r="PLX34" i="114" l="1"/>
  <c r="PLW34" i="114"/>
  <c r="PLZ34" i="114" s="1"/>
  <c r="PLY34" i="114" l="1"/>
  <c r="PMB34" i="114"/>
  <c r="PMA34" i="114"/>
  <c r="PMD34" i="114" l="1"/>
  <c r="PMC34" i="114"/>
  <c r="PMF34" i="114" s="1"/>
  <c r="PME34" i="114" l="1"/>
  <c r="PMH34" i="114" l="1"/>
  <c r="PMG34" i="114"/>
  <c r="PMJ34" i="114" l="1"/>
  <c r="PMI34" i="114"/>
  <c r="PML34" i="114" s="1"/>
  <c r="PMK34" i="114" l="1"/>
  <c r="PMN34" i="114" s="1"/>
  <c r="PMM34" i="114" l="1"/>
  <c r="PMP34" i="114" l="1"/>
  <c r="PMO34" i="114"/>
  <c r="PMR34" i="114" l="1"/>
  <c r="PMQ34" i="114"/>
  <c r="PMT34" i="114" s="1"/>
  <c r="PMS34" i="114" l="1"/>
  <c r="PMV34" i="114" s="1"/>
  <c r="PMU34" i="114" l="1"/>
  <c r="PMX34" i="114" s="1"/>
  <c r="PMW34" i="114"/>
  <c r="PMZ34" i="114" l="1"/>
  <c r="PMY34" i="114"/>
  <c r="PNB34" i="114" l="1"/>
  <c r="PNA34" i="114"/>
  <c r="PND34" i="114" l="1"/>
  <c r="PNC34" i="114"/>
  <c r="PNF34" i="114" s="1"/>
  <c r="PNE34" i="114" l="1"/>
  <c r="PNH34" i="114" s="1"/>
  <c r="PNG34" i="114"/>
  <c r="PNJ34" i="114" l="1"/>
  <c r="PNI34" i="114"/>
  <c r="PNL34" i="114" l="1"/>
  <c r="PNK34" i="114"/>
  <c r="PNN34" i="114" l="1"/>
  <c r="PNM34" i="114"/>
  <c r="PNP34" i="114" s="1"/>
  <c r="PNO34" i="114" l="1"/>
  <c r="PNR34" i="114" s="1"/>
  <c r="PNQ34" i="114" l="1"/>
  <c r="PNT34" i="114"/>
  <c r="PNS34" i="114"/>
  <c r="PNU34" i="114" s="1"/>
  <c r="PNV34" i="114" l="1"/>
  <c r="PNW34" i="114"/>
  <c r="PNX34" i="114" l="1"/>
  <c r="PNY34" i="114"/>
  <c r="POA34" i="114" l="1"/>
  <c r="PNZ34" i="114"/>
  <c r="POC34" i="114" s="1"/>
  <c r="POB34" i="114" l="1"/>
  <c r="POE34" i="114" s="1"/>
  <c r="POD34" i="114" l="1"/>
  <c r="POG34" i="114" l="1"/>
  <c r="POF34" i="114"/>
  <c r="POI34" i="114" l="1"/>
  <c r="POH34" i="114"/>
  <c r="POK34" i="114" s="1"/>
  <c r="POJ34" i="114" l="1"/>
  <c r="POM34" i="114" s="1"/>
  <c r="POL34" i="114" l="1"/>
  <c r="POO34" i="114" s="1"/>
  <c r="PON34" i="114"/>
  <c r="POQ34" i="114" l="1"/>
  <c r="POP34" i="114"/>
  <c r="POS34" i="114" l="1"/>
  <c r="POR34" i="114"/>
  <c r="POU34" i="114" s="1"/>
  <c r="POT34" i="114" l="1"/>
  <c r="POW34" i="114" s="1"/>
  <c r="POV34" i="114"/>
  <c r="POY34" i="114" s="1"/>
  <c r="POX34" i="114" l="1"/>
  <c r="PPA34" i="114" l="1"/>
  <c r="POZ34" i="114"/>
  <c r="PPC34" i="114" l="1"/>
  <c r="PPB34" i="114"/>
  <c r="PPE34" i="114" s="1"/>
  <c r="PPD34" i="114" l="1"/>
  <c r="PPG34" i="114" s="1"/>
  <c r="PPF34" i="114"/>
  <c r="PPI34" i="114" l="1"/>
  <c r="PPH34" i="114"/>
  <c r="PPK34" i="114" l="1"/>
  <c r="PPJ34" i="114"/>
  <c r="PPM34" i="114" l="1"/>
  <c r="PPL34" i="114"/>
  <c r="PPO34" i="114" s="1"/>
  <c r="PPN34" i="114" l="1"/>
  <c r="PPQ34" i="114" s="1"/>
  <c r="PPP34" i="114" l="1"/>
  <c r="PPS34" i="114" s="1"/>
  <c r="PPR34" i="114"/>
  <c r="PPU34" i="114" l="1"/>
  <c r="PPT34" i="114"/>
  <c r="PPW34" i="114" l="1"/>
  <c r="PPV34" i="114"/>
  <c r="PPY34" i="114" s="1"/>
  <c r="PPX34" i="114" l="1"/>
  <c r="PQA34" i="114" s="1"/>
  <c r="PPZ34" i="114"/>
  <c r="PQC34" i="114" s="1"/>
  <c r="PQB34" i="114" l="1"/>
  <c r="PQE34" i="114" l="1"/>
  <c r="PQD34" i="114"/>
  <c r="PQG34" i="114" l="1"/>
  <c r="PQF34" i="114"/>
  <c r="PQI34" i="114" s="1"/>
  <c r="PQH34" i="114" l="1"/>
  <c r="PQK34" i="114" s="1"/>
  <c r="PQJ34" i="114"/>
  <c r="PQM34" i="114" s="1"/>
  <c r="PQL34" i="114" l="1"/>
  <c r="PQO34" i="114" s="1"/>
  <c r="PQN34" i="114" l="1"/>
  <c r="PQQ34" i="114" l="1"/>
  <c r="PQP34" i="114"/>
  <c r="PQR34" i="114" l="1"/>
  <c r="PQS34" i="114"/>
  <c r="PQT34" i="114"/>
  <c r="PQV34" i="114" l="1"/>
  <c r="PQU34" i="114"/>
  <c r="PQX34" i="114" s="1"/>
  <c r="PQW34" i="114" l="1"/>
  <c r="PQZ34" i="114" s="1"/>
  <c r="PQY34" i="114" l="1"/>
  <c r="PRB34" i="114" l="1"/>
  <c r="PRA34" i="114"/>
  <c r="PRD34" i="114" l="1"/>
  <c r="PRC34" i="114"/>
  <c r="PRF34" i="114" s="1"/>
  <c r="PRE34" i="114" l="1"/>
  <c r="PRH34" i="114" s="1"/>
  <c r="PRG34" i="114" l="1"/>
  <c r="PRJ34" i="114" l="1"/>
  <c r="PRI34" i="114"/>
  <c r="PRL34" i="114" l="1"/>
  <c r="PRK34" i="114"/>
  <c r="PRN34" i="114" s="1"/>
  <c r="PRM34" i="114" l="1"/>
  <c r="PRP34" i="114" s="1"/>
  <c r="PRO34" i="114" l="1"/>
  <c r="PRR34" i="114" l="1"/>
  <c r="PRQ34" i="114"/>
  <c r="PRT34" i="114" l="1"/>
  <c r="PRS34" i="114"/>
  <c r="PRV34" i="114" s="1"/>
  <c r="PRU34" i="114" l="1"/>
  <c r="PRX34" i="114" s="1"/>
  <c r="PRW34" i="114"/>
  <c r="PRZ34" i="114" s="1"/>
  <c r="PRY34" i="114" l="1"/>
  <c r="PSB34" i="114" l="1"/>
  <c r="PSA34" i="114"/>
  <c r="PSD34" i="114" l="1"/>
  <c r="PSC34" i="114"/>
  <c r="PSF34" i="114" s="1"/>
  <c r="PSE34" i="114" l="1"/>
  <c r="PSH34" i="114" s="1"/>
  <c r="PSG34" i="114"/>
  <c r="PSJ34" i="114" s="1"/>
  <c r="PSI34" i="114" l="1"/>
  <c r="PSL34" i="114" l="1"/>
  <c r="PSK34" i="114"/>
  <c r="PSN34" i="114" l="1"/>
  <c r="PSM34" i="114"/>
  <c r="PSP34" i="114" s="1"/>
  <c r="PSO34" i="114" l="1"/>
  <c r="PSR34" i="114" s="1"/>
  <c r="PSQ34" i="114" l="1"/>
  <c r="PST34" i="114" s="1"/>
  <c r="PSS34" i="114"/>
  <c r="PSV34" i="114" l="1"/>
  <c r="PSU34" i="114"/>
  <c r="PSX34" i="114" l="1"/>
  <c r="PSW34" i="114"/>
  <c r="PSZ34" i="114" s="1"/>
  <c r="PSY34" i="114" l="1"/>
  <c r="PTB34" i="114" s="1"/>
  <c r="PTA34" i="114"/>
  <c r="PTD34" i="114" s="1"/>
  <c r="PTC34" i="114" l="1"/>
  <c r="PTF34" i="114" l="1"/>
  <c r="PTE34" i="114"/>
  <c r="PTH34" i="114" l="1"/>
  <c r="PTG34" i="114"/>
  <c r="PTJ34" i="114" s="1"/>
  <c r="PTI34" i="114" l="1"/>
  <c r="PTL34" i="114" s="1"/>
  <c r="PTK34" i="114" l="1"/>
  <c r="PTN34" i="114" s="1"/>
  <c r="PTM34" i="114" l="1"/>
  <c r="PTP34" i="114"/>
  <c r="PTO34" i="114"/>
  <c r="PTR34" i="114" l="1"/>
  <c r="PTQ34" i="114"/>
  <c r="PTT34" i="114" s="1"/>
  <c r="PTS34" i="114" l="1"/>
  <c r="PTV34" i="114" s="1"/>
  <c r="PTU34" i="114"/>
  <c r="PTX34" i="114" s="1"/>
  <c r="PTW34" i="114" l="1"/>
  <c r="PTZ34" i="114" l="1"/>
  <c r="PTY34" i="114"/>
  <c r="PUB34" i="114" l="1"/>
  <c r="PUA34" i="114"/>
  <c r="PUD34" i="114" s="1"/>
  <c r="PUC34" i="114" l="1"/>
  <c r="PUF34" i="114" s="1"/>
  <c r="PUE34" i="114" l="1"/>
  <c r="PUH34" i="114" s="1"/>
  <c r="PUG34" i="114" l="1"/>
  <c r="PUJ34" i="114" s="1"/>
  <c r="PUI34" i="114"/>
  <c r="PUL34" i="114" l="1"/>
  <c r="PUK34" i="114"/>
  <c r="PUN34" i="114" s="1"/>
  <c r="PUM34" i="114" l="1"/>
  <c r="PUP34" i="114" s="1"/>
  <c r="PUO34" i="114" l="1"/>
  <c r="PUR34" i="114" s="1"/>
  <c r="PUQ34" i="114"/>
  <c r="PUT34" i="114" l="1"/>
  <c r="PUS34" i="114"/>
  <c r="PUV34" i="114" l="1"/>
  <c r="PUU34" i="114"/>
  <c r="PUX34" i="114" l="1"/>
  <c r="PUW34" i="114"/>
  <c r="PUZ34" i="114" s="1"/>
  <c r="PUY34" i="114" l="1"/>
  <c r="PVB34" i="114" s="1"/>
  <c r="PVA34" i="114"/>
  <c r="PVD34" i="114" l="1"/>
  <c r="PVC34" i="114"/>
  <c r="PVF34" i="114" l="1"/>
  <c r="PVE34" i="114"/>
  <c r="PVH34" i="114" s="1"/>
  <c r="PVG34" i="114" l="1"/>
  <c r="PVJ34" i="114" s="1"/>
  <c r="PVI34" i="114" l="1"/>
  <c r="PVL34" i="114" s="1"/>
  <c r="PVK34" i="114"/>
  <c r="PVN34" i="114" l="1"/>
  <c r="PVM34" i="114"/>
  <c r="PVP34" i="114" l="1"/>
  <c r="PVO34" i="114"/>
  <c r="PVQ34" i="114" s="1"/>
  <c r="PVR34" i="114" l="1"/>
  <c r="PVS34" i="114"/>
  <c r="PVU34" i="114" l="1"/>
  <c r="PVT34" i="114"/>
  <c r="PVW34" i="114" s="1"/>
  <c r="PVV34" i="114" l="1"/>
  <c r="PVY34" i="114" s="1"/>
  <c r="PVX34" i="114" l="1"/>
  <c r="PWA34" i="114" l="1"/>
  <c r="PVZ34" i="114"/>
  <c r="PWC34" i="114" l="1"/>
  <c r="PWB34" i="114"/>
  <c r="PWE34" i="114" s="1"/>
  <c r="PWD34" i="114" l="1"/>
  <c r="PWG34" i="114" s="1"/>
  <c r="PWF34" i="114" l="1"/>
  <c r="PWH34" i="114" s="1"/>
  <c r="PWI34" i="114"/>
  <c r="PWK34" i="114" s="1"/>
  <c r="PWJ34" i="114"/>
  <c r="PWL34" i="114" l="1"/>
  <c r="PWM34" i="114"/>
  <c r="PWN34" i="114" l="1"/>
  <c r="PWO34" i="114"/>
  <c r="PWQ34" i="114" l="1"/>
  <c r="PWP34" i="114"/>
  <c r="PWS34" i="114" s="1"/>
  <c r="PWR34" i="114" l="1"/>
  <c r="PWU34" i="114" l="1"/>
  <c r="PWT34" i="114"/>
  <c r="PWW34" i="114" l="1"/>
  <c r="PWV34" i="114"/>
  <c r="PWY34" i="114" s="1"/>
  <c r="PWX34" i="114" l="1"/>
  <c r="PXA34" i="114" s="1"/>
  <c r="PWZ34" i="114" l="1"/>
  <c r="PXC34" i="114" l="1"/>
  <c r="PXB34" i="114"/>
  <c r="PXE34" i="114" l="1"/>
  <c r="PXD34" i="114"/>
  <c r="PXG34" i="114" s="1"/>
  <c r="PXF34" i="114" l="1"/>
  <c r="PXI34" i="114" s="1"/>
  <c r="PXH34" i="114" l="1"/>
  <c r="PXK34" i="114" l="1"/>
  <c r="PXJ34" i="114"/>
  <c r="PXM34" i="114" l="1"/>
  <c r="PXL34" i="114"/>
  <c r="PXO34" i="114" s="1"/>
  <c r="PXN34" i="114" l="1"/>
  <c r="PXQ34" i="114" s="1"/>
  <c r="PXP34" i="114" l="1"/>
  <c r="PXS34" i="114" s="1"/>
  <c r="PXR34" i="114"/>
  <c r="PXU34" i="114" l="1"/>
  <c r="PXT34" i="114"/>
  <c r="PXW34" i="114" l="1"/>
  <c r="PXV34" i="114"/>
  <c r="PXY34" i="114" s="1"/>
  <c r="PXX34" i="114" l="1"/>
  <c r="PYA34" i="114" s="1"/>
  <c r="PXZ34" i="114" l="1"/>
  <c r="PYC34" i="114" l="1"/>
  <c r="PYB34" i="114"/>
  <c r="PYE34" i="114" l="1"/>
  <c r="PYD34" i="114"/>
  <c r="PYG34" i="114" s="1"/>
  <c r="PYF34" i="114" l="1"/>
  <c r="PYI34" i="114" s="1"/>
  <c r="PYH34" i="114"/>
  <c r="PYK34" i="114" s="1"/>
  <c r="PYJ34" i="114" l="1"/>
  <c r="PYM34" i="114" l="1"/>
  <c r="PYL34" i="114"/>
  <c r="PYO34" i="114" l="1"/>
  <c r="PYN34" i="114"/>
  <c r="PYQ34" i="114" s="1"/>
  <c r="PYP34" i="114" l="1"/>
  <c r="PYS34" i="114" s="1"/>
  <c r="PYR34" i="114"/>
  <c r="PYU34" i="114" s="1"/>
  <c r="PYT34" i="114" l="1"/>
  <c r="PYW34" i="114" l="1"/>
  <c r="PYV34" i="114"/>
  <c r="PYY34" i="114" l="1"/>
  <c r="PYX34" i="114"/>
  <c r="PZA34" i="114" s="1"/>
  <c r="PYZ34" i="114" l="1"/>
  <c r="PZC34" i="114" s="1"/>
  <c r="PZB34" i="114" l="1"/>
  <c r="PZE34" i="114" s="1"/>
  <c r="PZD34" i="114" l="1"/>
  <c r="PZG34" i="114" s="1"/>
  <c r="PZF34" i="114" l="1"/>
  <c r="PZH34" i="114" s="1"/>
  <c r="PZI34" i="114"/>
  <c r="PZJ34" i="114"/>
  <c r="PZL34" i="114" l="1"/>
  <c r="PZK34" i="114"/>
  <c r="PZN34" i="114" l="1"/>
  <c r="PZM34" i="114"/>
  <c r="PZP34" i="114" s="1"/>
  <c r="PZO34" i="114" l="1"/>
  <c r="PZR34" i="114" l="1"/>
  <c r="PZQ34" i="114"/>
  <c r="PZT34" i="114" l="1"/>
  <c r="PZS34" i="114"/>
  <c r="PZV34" i="114" s="1"/>
  <c r="PZU34" i="114" l="1"/>
  <c r="PZX34" i="114" s="1"/>
  <c r="PZW34" i="114" l="1"/>
  <c r="PZZ34" i="114" l="1"/>
  <c r="PZY34" i="114"/>
  <c r="QAA34" i="114" l="1"/>
  <c r="QAC34" i="114" s="1"/>
  <c r="QAB34" i="114"/>
  <c r="QAE34" i="114" l="1"/>
  <c r="QAD34" i="114"/>
  <c r="QAG34" i="114" l="1"/>
  <c r="QAF34" i="114"/>
  <c r="QAI34" i="114" s="1"/>
  <c r="QAH34" i="114"/>
  <c r="QAK34" i="114" s="1"/>
  <c r="QAJ34" i="114" l="1"/>
  <c r="QAM34" i="114" s="1"/>
  <c r="QAL34" i="114" l="1"/>
  <c r="QAO34" i="114" l="1"/>
  <c r="QAN34" i="114"/>
  <c r="QAQ34" i="114" l="1"/>
  <c r="QAP34" i="114"/>
  <c r="QAS34" i="114" s="1"/>
  <c r="QAR34" i="114" l="1"/>
  <c r="QAU34" i="114" s="1"/>
  <c r="QAT34" i="114" l="1"/>
  <c r="QAW34" i="114" s="1"/>
  <c r="QAV34" i="114" l="1"/>
  <c r="QAY34" i="114"/>
  <c r="QAX34" i="114"/>
  <c r="QBA34" i="114" l="1"/>
  <c r="QAZ34" i="114"/>
  <c r="QBC34" i="114" s="1"/>
  <c r="QBB34" i="114" l="1"/>
  <c r="QBE34" i="114" s="1"/>
  <c r="QBD34" i="114"/>
  <c r="QBG34" i="114" s="1"/>
  <c r="QBF34" i="114" l="1"/>
  <c r="QBI34" i="114" l="1"/>
  <c r="QBH34" i="114"/>
  <c r="QBK34" i="114" l="1"/>
  <c r="QBJ34" i="114"/>
  <c r="QBM34" i="114" s="1"/>
  <c r="QBL34" i="114" l="1"/>
  <c r="QBO34" i="114" s="1"/>
  <c r="QBN34" i="114"/>
  <c r="QBQ34" i="114" s="1"/>
  <c r="QBP34" i="114" l="1"/>
  <c r="QBS34" i="114" l="1"/>
  <c r="QBR34" i="114"/>
  <c r="QBU34" i="114" l="1"/>
  <c r="QBT34" i="114"/>
  <c r="QBW34" i="114" s="1"/>
  <c r="QBV34" i="114" l="1"/>
  <c r="QBY34" i="114" s="1"/>
  <c r="QBX34" i="114"/>
  <c r="QCA34" i="114" s="1"/>
  <c r="QBZ34" i="114" l="1"/>
  <c r="QCB34" i="114" l="1"/>
  <c r="QCC34" i="114"/>
  <c r="QCE34" i="114" l="1"/>
  <c r="QCD34" i="114"/>
  <c r="QCG34" i="114" s="1"/>
  <c r="QCF34" i="114" l="1"/>
  <c r="QCI34" i="114" s="1"/>
  <c r="QCH34" i="114" l="1"/>
  <c r="QCK34" i="114" l="1"/>
  <c r="QCJ34" i="114"/>
  <c r="QCM34" i="114" l="1"/>
  <c r="QCL34" i="114"/>
  <c r="QCO34" i="114" s="1"/>
  <c r="QCN34" i="114" l="1"/>
  <c r="QCQ34" i="114" s="1"/>
  <c r="QCP34" i="114"/>
  <c r="QCS34" i="114" s="1"/>
  <c r="QCR34" i="114" l="1"/>
  <c r="QCU34" i="114" l="1"/>
  <c r="QCT34" i="114"/>
  <c r="QCW34" i="114" l="1"/>
  <c r="QCV34" i="114"/>
  <c r="QCY34" i="114" s="1"/>
  <c r="QCX34" i="114" l="1"/>
  <c r="QDA34" i="114" s="1"/>
  <c r="QCZ34" i="114"/>
  <c r="QDC34" i="114" s="1"/>
  <c r="QDB34" i="114" l="1"/>
  <c r="QDE34" i="114" l="1"/>
  <c r="QDD34" i="114"/>
  <c r="QDG34" i="114" l="1"/>
  <c r="QDF34" i="114"/>
  <c r="QDI34" i="114" s="1"/>
  <c r="QDH34" i="114" l="1"/>
  <c r="QDK34" i="114" s="1"/>
  <c r="QDJ34" i="114"/>
  <c r="QDM34" i="114" s="1"/>
  <c r="QDL34" i="114" l="1"/>
  <c r="QDO34" i="114" l="1"/>
  <c r="QDN34" i="114"/>
  <c r="QDQ34" i="114" l="1"/>
  <c r="QDP34" i="114"/>
  <c r="QDS34" i="114" s="1"/>
  <c r="QDR34" i="114" l="1"/>
  <c r="QDU34" i="114" s="1"/>
  <c r="QDT34" i="114"/>
  <c r="QDW34" i="114" s="1"/>
  <c r="QDV34" i="114" l="1"/>
  <c r="QDY34" i="114" l="1"/>
  <c r="QDX34" i="114"/>
  <c r="QEA34" i="114" l="1"/>
  <c r="QDZ34" i="114"/>
  <c r="QEC34" i="114" s="1"/>
  <c r="QEB34" i="114" l="1"/>
  <c r="QEE34" i="114" s="1"/>
  <c r="QED34" i="114"/>
  <c r="QEG34" i="114" s="1"/>
  <c r="QEF34" i="114" l="1"/>
  <c r="QEI34" i="114" l="1"/>
  <c r="QEH34" i="114"/>
  <c r="QEK34" i="114" l="1"/>
  <c r="QEJ34" i="114"/>
  <c r="QEM34" i="114" s="1"/>
  <c r="QEL34" i="114" l="1"/>
  <c r="QEO34" i="114" s="1"/>
  <c r="QEN34" i="114"/>
  <c r="QEQ34" i="114" s="1"/>
  <c r="QEP34" i="114" l="1"/>
  <c r="QES34" i="114" l="1"/>
  <c r="QER34" i="114"/>
  <c r="QEU34" i="114" l="1"/>
  <c r="QET34" i="114"/>
  <c r="QEW34" i="114" s="1"/>
  <c r="QEV34" i="114" l="1"/>
  <c r="QEY34" i="114" s="1"/>
  <c r="QEX34" i="114"/>
  <c r="QFA34" i="114" s="1"/>
  <c r="QEZ34" i="114" l="1"/>
  <c r="QFC34" i="114" l="1"/>
  <c r="QFB34" i="114"/>
  <c r="QFE34" i="114" l="1"/>
  <c r="QFD34" i="114"/>
  <c r="QFF34" i="114" s="1"/>
  <c r="QFG34" i="114" l="1"/>
  <c r="QFH34" i="114"/>
  <c r="QFJ34" i="114" l="1"/>
  <c r="QFI34" i="114"/>
  <c r="QFL34" i="114" s="1"/>
  <c r="QFK34" i="114" l="1"/>
  <c r="QFN34" i="114" s="1"/>
  <c r="QFM34" i="114" l="1"/>
  <c r="QFP34" i="114" l="1"/>
  <c r="QFO34" i="114"/>
  <c r="QFR34" i="114" l="1"/>
  <c r="QFQ34" i="114"/>
  <c r="QFT34" i="114" s="1"/>
  <c r="QFS34" i="114" l="1"/>
  <c r="QFV34" i="114" s="1"/>
  <c r="QFU34" i="114"/>
  <c r="QFX34" i="114" s="1"/>
  <c r="QFW34" i="114" l="1"/>
  <c r="QFZ34" i="114" l="1"/>
  <c r="QFY34" i="114"/>
  <c r="QGB34" i="114" l="1"/>
  <c r="QGA34" i="114"/>
  <c r="QGD34" i="114" s="1"/>
  <c r="QGC34" i="114" l="1"/>
  <c r="QGF34" i="114" s="1"/>
  <c r="QGE34" i="114"/>
  <c r="QGH34" i="114" s="1"/>
  <c r="QGG34" i="114" l="1"/>
  <c r="QGJ34" i="114" l="1"/>
  <c r="QGI34" i="114"/>
  <c r="QGL34" i="114" l="1"/>
  <c r="QGK34" i="114"/>
  <c r="QGN34" i="114" s="1"/>
  <c r="QGM34" i="114" l="1"/>
  <c r="QGP34" i="114" s="1"/>
  <c r="QGO34" i="114" l="1"/>
  <c r="QGR34" i="114" s="1"/>
  <c r="QGQ34" i="114" l="1"/>
  <c r="QGT34" i="114" s="1"/>
  <c r="QGS34" i="114"/>
  <c r="QGV34" i="114" l="1"/>
  <c r="QGU34" i="114"/>
  <c r="QGX34" i="114" s="1"/>
  <c r="QGW34" i="114" l="1"/>
  <c r="QGZ34" i="114" s="1"/>
  <c r="QGY34" i="114"/>
  <c r="QHB34" i="114" s="1"/>
  <c r="QHA34" i="114" l="1"/>
  <c r="QHC34" i="114" s="1"/>
  <c r="QHE34" i="114" s="1"/>
  <c r="QHD34" i="114" l="1"/>
  <c r="QHG34" i="114" s="1"/>
  <c r="QHF34" i="114" l="1"/>
  <c r="QHI34" i="114" l="1"/>
  <c r="QHH34" i="114"/>
  <c r="QHK34" i="114" l="1"/>
  <c r="QHJ34" i="114"/>
  <c r="QHM34" i="114" s="1"/>
  <c r="QHL34" i="114" l="1"/>
  <c r="QHO34" i="114" s="1"/>
  <c r="QHN34" i="114"/>
  <c r="QHQ34" i="114" l="1"/>
  <c r="QHP34" i="114"/>
  <c r="QHR34" i="114" l="1"/>
  <c r="QHT34" i="114" s="1"/>
  <c r="QHS34" i="114"/>
  <c r="QHU34" i="114" l="1"/>
  <c r="QHV34" i="114"/>
  <c r="QHW34" i="114"/>
  <c r="QHY34" i="114" l="1"/>
  <c r="QHX34" i="114"/>
  <c r="QIA34" i="114" s="1"/>
  <c r="QHZ34" i="114" l="1"/>
  <c r="QIC34" i="114" s="1"/>
  <c r="QIB34" i="114"/>
  <c r="QIE34" i="114" s="1"/>
  <c r="QID34" i="114" l="1"/>
  <c r="QIF34" i="114" l="1"/>
  <c r="QIH34" i="114" s="1"/>
  <c r="QIG34" i="114"/>
  <c r="QII34" i="114" l="1"/>
  <c r="QIJ34" i="114"/>
  <c r="QIK34" i="114"/>
  <c r="QIM34" i="114" l="1"/>
  <c r="QIL34" i="114"/>
  <c r="QIO34" i="114" s="1"/>
  <c r="QIN34" i="114" l="1"/>
  <c r="QIQ34" i="114" s="1"/>
  <c r="QIP34" i="114" l="1"/>
  <c r="QIS34" i="114" l="1"/>
  <c r="QIR34" i="114"/>
  <c r="QIU34" i="114" l="1"/>
  <c r="QIT34" i="114"/>
  <c r="QIW34" i="114" s="1"/>
  <c r="QIV34" i="114" l="1"/>
  <c r="QIY34" i="114"/>
  <c r="QIX34" i="114"/>
  <c r="QJA34" i="114" l="1"/>
  <c r="QIZ34" i="114"/>
  <c r="QJC34" i="114" s="1"/>
  <c r="QJB34" i="114" l="1"/>
  <c r="QJE34" i="114" l="1"/>
  <c r="QJD34" i="114"/>
  <c r="QJG34" i="114" l="1"/>
  <c r="QJF34" i="114"/>
  <c r="QJI34" i="114" s="1"/>
  <c r="QJH34" i="114" l="1"/>
  <c r="QJK34" i="114" s="1"/>
  <c r="QJJ34" i="114"/>
  <c r="QJM34" i="114" s="1"/>
  <c r="QJL34" i="114" l="1"/>
  <c r="QJO34" i="114" l="1"/>
  <c r="QJN34" i="114"/>
  <c r="QJQ34" i="114" l="1"/>
  <c r="QJP34" i="114"/>
  <c r="QJS34" i="114" s="1"/>
  <c r="QJR34" i="114" l="1"/>
  <c r="QJU34" i="114" s="1"/>
  <c r="QJT34" i="114"/>
  <c r="QJW34" i="114" s="1"/>
  <c r="QJV34" i="114" l="1"/>
  <c r="QJY34" i="114" l="1"/>
  <c r="QJX34" i="114"/>
  <c r="QKA34" i="114" l="1"/>
  <c r="QJZ34" i="114"/>
  <c r="QKC34" i="114" s="1"/>
  <c r="QKB34" i="114" l="1"/>
  <c r="QKE34" i="114" s="1"/>
  <c r="QKD34" i="114"/>
  <c r="QKG34" i="114" s="1"/>
  <c r="QKF34" i="114" l="1"/>
  <c r="QKI34" i="114" l="1"/>
  <c r="QKH34" i="114"/>
  <c r="QKK34" i="114" l="1"/>
  <c r="QKJ34" i="114"/>
  <c r="QKM34" i="114" s="1"/>
  <c r="QKL34" i="114" l="1"/>
  <c r="QKO34" i="114" s="1"/>
  <c r="QKN34" i="114" l="1"/>
  <c r="QKQ34" i="114" l="1"/>
  <c r="QKP34" i="114"/>
  <c r="QKS34" i="114" l="1"/>
  <c r="QKR34" i="114"/>
  <c r="QKU34" i="114" s="1"/>
  <c r="QKT34" i="114" l="1"/>
  <c r="QKW34" i="114" s="1"/>
  <c r="QKV34" i="114" l="1"/>
  <c r="QKY34" i="114" s="1"/>
  <c r="QKX34" i="114"/>
  <c r="QLA34" i="114" l="1"/>
  <c r="QKZ34" i="114"/>
  <c r="QLC34" i="114" l="1"/>
  <c r="QLB34" i="114"/>
  <c r="QLE34" i="114" s="1"/>
  <c r="QLD34" i="114" l="1"/>
  <c r="QLG34" i="114" s="1"/>
  <c r="QLF34" i="114"/>
  <c r="QLI34" i="114" s="1"/>
  <c r="QLH34" i="114" l="1"/>
  <c r="QLK34" i="114" l="1"/>
  <c r="QLJ34" i="114"/>
  <c r="QLM34" i="114" l="1"/>
  <c r="QLL34" i="114"/>
  <c r="QLO34" i="114" s="1"/>
  <c r="QLN34" i="114" l="1"/>
  <c r="QLQ34" i="114" s="1"/>
  <c r="QLP34" i="114"/>
  <c r="QLR34" i="114" l="1"/>
  <c r="QLT34" i="114" s="1"/>
  <c r="QLS34" i="114"/>
  <c r="QLU34" i="114" l="1"/>
  <c r="QLV34" i="114"/>
  <c r="QLW34" i="114"/>
  <c r="QLY34" i="114" l="1"/>
  <c r="QLX34" i="114"/>
  <c r="QMA34" i="114" s="1"/>
  <c r="QLZ34" i="114" l="1"/>
  <c r="QMC34" i="114" s="1"/>
  <c r="QMB34" i="114" l="1"/>
  <c r="QME34" i="114" l="1"/>
  <c r="QMD34" i="114"/>
  <c r="QMG34" i="114" l="1"/>
  <c r="QMF34" i="114"/>
  <c r="QMI34" i="114" s="1"/>
  <c r="QMH34" i="114" l="1"/>
  <c r="QMK34" i="114" s="1"/>
  <c r="QMJ34" i="114" l="1"/>
  <c r="QMM34" i="114" s="1"/>
  <c r="QML34" i="114"/>
  <c r="QMO34" i="114" l="1"/>
  <c r="QMN34" i="114"/>
  <c r="QMQ34" i="114" l="1"/>
  <c r="QMP34" i="114"/>
  <c r="QMS34" i="114" s="1"/>
  <c r="QMR34" i="114" l="1"/>
  <c r="QMU34" i="114" s="1"/>
  <c r="QMT34" i="114"/>
  <c r="QMV34" i="114" l="1"/>
  <c r="QMW34" i="114"/>
  <c r="QMX34" i="114" l="1"/>
  <c r="QMY34" i="114"/>
  <c r="QNA34" i="114" l="1"/>
  <c r="QMZ34" i="114"/>
  <c r="QNC34" i="114" s="1"/>
  <c r="QNB34" i="114" l="1"/>
  <c r="QNE34" i="114" l="1"/>
  <c r="QND34" i="114"/>
  <c r="QNG34" i="114" l="1"/>
  <c r="QNF34" i="114"/>
  <c r="QNI34" i="114" s="1"/>
  <c r="QNH34" i="114" l="1"/>
  <c r="QNK34" i="114" s="1"/>
  <c r="QNJ34" i="114"/>
  <c r="QNM34" i="114" s="1"/>
  <c r="QNL34" i="114" l="1"/>
  <c r="QNO34" i="114" l="1"/>
  <c r="QNN34" i="114"/>
  <c r="QNQ34" i="114" l="1"/>
  <c r="QNP34" i="114"/>
  <c r="QNR34" i="114" s="1"/>
  <c r="QNS34" i="114" l="1"/>
  <c r="QNT34" i="114"/>
  <c r="QNV34" i="114" l="1"/>
  <c r="QNU34" i="114"/>
  <c r="QNX34" i="114" s="1"/>
  <c r="QNW34" i="114" l="1"/>
  <c r="QNZ34" i="114" l="1"/>
  <c r="QNY34" i="114"/>
  <c r="QOB34" i="114" l="1"/>
  <c r="QOA34" i="114"/>
  <c r="QOD34" i="114" s="1"/>
  <c r="QOC34" i="114" l="1"/>
  <c r="QOF34" i="114" s="1"/>
  <c r="QOE34" i="114"/>
  <c r="QOH34" i="114" s="1"/>
  <c r="QOG34" i="114" l="1"/>
  <c r="QOJ34" i="114" l="1"/>
  <c r="QOI34" i="114"/>
  <c r="QOL34" i="114" l="1"/>
  <c r="QOK34" i="114"/>
  <c r="QON34" i="114" s="1"/>
  <c r="QOM34" i="114" l="1"/>
  <c r="QOP34" i="114" s="1"/>
  <c r="QOO34" i="114"/>
  <c r="QOR34" i="114" s="1"/>
  <c r="QOQ34" i="114" l="1"/>
  <c r="QOT34" i="114" l="1"/>
  <c r="QOS34" i="114"/>
  <c r="QOV34" i="114" l="1"/>
  <c r="QOU34" i="114"/>
  <c r="QOX34" i="114" s="1"/>
  <c r="QOW34" i="114" l="1"/>
  <c r="QOZ34" i="114" s="1"/>
  <c r="QOY34" i="114" l="1"/>
  <c r="QPB34" i="114" s="1"/>
  <c r="QPA34" i="114"/>
  <c r="QPD34" i="114" l="1"/>
  <c r="QPC34" i="114"/>
  <c r="QPF34" i="114" l="1"/>
  <c r="QPE34" i="114"/>
  <c r="QPH34" i="114" s="1"/>
  <c r="QPG34" i="114" l="1"/>
  <c r="QPJ34" i="114" s="1"/>
  <c r="QPI34" i="114"/>
  <c r="QPL34" i="114" s="1"/>
  <c r="QPK34" i="114" l="1"/>
  <c r="QPN34" i="114" l="1"/>
  <c r="QPM34" i="114"/>
  <c r="QPP34" i="114" l="1"/>
  <c r="QPO34" i="114"/>
  <c r="QPR34" i="114" s="1"/>
  <c r="QPQ34" i="114" l="1"/>
  <c r="QPT34" i="114" s="1"/>
  <c r="QPS34" i="114"/>
  <c r="QPV34" i="114" s="1"/>
  <c r="QPU34" i="114" l="1"/>
  <c r="QPX34" i="114" l="1"/>
  <c r="QPW34" i="114"/>
  <c r="QPZ34" i="114" l="1"/>
  <c r="QPY34" i="114"/>
  <c r="QQB34" i="114" s="1"/>
  <c r="QQA34" i="114" l="1"/>
  <c r="QQD34" i="114" s="1"/>
  <c r="QQC34" i="114" l="1"/>
  <c r="QQF34" i="114" s="1"/>
  <c r="QQE34" i="114"/>
  <c r="QQH34" i="114" l="1"/>
  <c r="QQG34" i="114"/>
  <c r="QQJ34" i="114" l="1"/>
  <c r="QQI34" i="114"/>
  <c r="QQL34" i="114" s="1"/>
  <c r="QQK34" i="114" l="1"/>
  <c r="QQN34" i="114" s="1"/>
  <c r="QQM34" i="114" l="1"/>
  <c r="QQP34" i="114" s="1"/>
  <c r="QQO34" i="114"/>
  <c r="QQR34" i="114" l="1"/>
  <c r="QQQ34" i="114"/>
  <c r="QQT34" i="114" l="1"/>
  <c r="QQS34" i="114"/>
  <c r="QQV34" i="114" s="1"/>
  <c r="QQU34" i="114" l="1"/>
  <c r="QQX34" i="114" s="1"/>
  <c r="QQW34" i="114"/>
  <c r="QQZ34" i="114" s="1"/>
  <c r="QQY34" i="114" l="1"/>
  <c r="QRB34" i="114" l="1"/>
  <c r="QRA34" i="114"/>
  <c r="QRC34" i="114" l="1"/>
  <c r="QRD34" i="114"/>
  <c r="QRE34" i="114" l="1"/>
  <c r="QRF34" i="114"/>
  <c r="QRH34" i="114" l="1"/>
  <c r="QRG34" i="114"/>
  <c r="QRJ34" i="114" l="1"/>
  <c r="QRI34" i="114"/>
  <c r="QRL34" i="114" l="1"/>
  <c r="QRK34" i="114"/>
  <c r="QRN34" i="114" l="1"/>
  <c r="QRM34" i="114"/>
  <c r="QRP34" i="114" s="1"/>
  <c r="QRO34" i="114" l="1"/>
  <c r="QRR34" i="114" s="1"/>
  <c r="QRQ34" i="114"/>
  <c r="QRT34" i="114" l="1"/>
  <c r="QRS34" i="114"/>
  <c r="QRV34" i="114" s="1"/>
  <c r="QRU34" i="114" l="1"/>
  <c r="QRX34" i="114" l="1"/>
  <c r="QRW34" i="114"/>
  <c r="QRZ34" i="114" l="1"/>
  <c r="QRY34" i="114"/>
  <c r="QSA34" i="114" s="1"/>
  <c r="QSB34" i="114" l="1"/>
  <c r="QSD34" i="114" s="1"/>
  <c r="QSC34" i="114"/>
  <c r="QSF34" i="114" l="1"/>
  <c r="QSE34" i="114"/>
  <c r="QSH34" i="114" l="1"/>
  <c r="QSG34" i="114"/>
  <c r="QSJ34" i="114" l="1"/>
  <c r="QSI34" i="114"/>
  <c r="QSL34" i="114" s="1"/>
  <c r="QSK34" i="114" l="1"/>
  <c r="QSN34" i="114" s="1"/>
  <c r="QSM34" i="114" l="1"/>
  <c r="QSO34" i="114" s="1"/>
  <c r="QSP34" i="114"/>
  <c r="QSR34" i="114" l="1"/>
  <c r="QSQ34" i="114"/>
  <c r="QST34" i="114" l="1"/>
  <c r="QSS34" i="114"/>
  <c r="QSV34" i="114" l="1"/>
  <c r="QSU34" i="114"/>
  <c r="QSX34" i="114" s="1"/>
  <c r="QSW34" i="114" l="1"/>
  <c r="QSZ34" i="114" s="1"/>
  <c r="QSY34" i="114" l="1"/>
  <c r="QTB34" i="114" s="1"/>
  <c r="QTA34" i="114" l="1"/>
  <c r="QTD34" i="114" s="1"/>
  <c r="QTC34" i="114"/>
  <c r="QTF34" i="114" l="1"/>
  <c r="QTE34" i="114"/>
  <c r="QTH34" i="114" s="1"/>
  <c r="QTG34" i="114" l="1"/>
  <c r="QTJ34" i="114" s="1"/>
  <c r="QTI34" i="114" l="1"/>
  <c r="QTL34" i="114" s="1"/>
  <c r="QTK34" i="114"/>
  <c r="QTN34" i="114" l="1"/>
  <c r="QTM34" i="114"/>
  <c r="QTP34" i="114" s="1"/>
  <c r="QTO34" i="114" l="1"/>
  <c r="QTR34" i="114" s="1"/>
  <c r="QTQ34" i="114" l="1"/>
  <c r="QTT34" i="114" s="1"/>
  <c r="QTS34" i="114"/>
  <c r="QTV34" i="114" l="1"/>
  <c r="QTU34" i="114"/>
  <c r="QTX34" i="114" l="1"/>
  <c r="QTW34" i="114"/>
  <c r="QTZ34" i="114" s="1"/>
  <c r="QTY34" i="114" l="1"/>
  <c r="QUB34" i="114" s="1"/>
  <c r="QUA34" i="114" l="1"/>
  <c r="QUD34" i="114" s="1"/>
  <c r="QUC34" i="114"/>
  <c r="QUF34" i="114" l="1"/>
  <c r="QUE34" i="114"/>
  <c r="QUG34" i="114" s="1"/>
  <c r="QUH34" i="114" l="1"/>
  <c r="QUI34" i="114"/>
  <c r="QUK34" i="114" l="1"/>
  <c r="QUJ34" i="114"/>
  <c r="QUM34" i="114" s="1"/>
  <c r="QUL34" i="114" l="1"/>
  <c r="QUO34" i="114" l="1"/>
  <c r="QUN34" i="114"/>
  <c r="QUQ34" i="114" l="1"/>
  <c r="QUP34" i="114"/>
  <c r="QUS34" i="114" s="1"/>
  <c r="QUR34" i="114" l="1"/>
  <c r="QUU34" i="114" s="1"/>
  <c r="QUT34" i="114"/>
  <c r="QUW34" i="114" s="1"/>
  <c r="QUV34" i="114" l="1"/>
  <c r="QUY34" i="114" l="1"/>
  <c r="QUX34" i="114"/>
  <c r="QVA34" i="114" l="1"/>
  <c r="QUZ34" i="114"/>
  <c r="QVC34" i="114" s="1"/>
  <c r="QVB34" i="114" l="1"/>
  <c r="QVE34" i="114" s="1"/>
  <c r="QVD34" i="114" l="1"/>
  <c r="QVG34" i="114" s="1"/>
  <c r="QVF34" i="114"/>
  <c r="QVI34" i="114" s="1"/>
  <c r="QVH34" i="114" l="1"/>
  <c r="QVK34" i="114" l="1"/>
  <c r="QVJ34" i="114"/>
  <c r="QVM34" i="114" l="1"/>
  <c r="QVL34" i="114"/>
  <c r="QVN34" i="114" s="1"/>
  <c r="QVO34" i="114" l="1"/>
  <c r="QVQ34" i="114" s="1"/>
  <c r="QVP34" i="114"/>
  <c r="QVS34" i="114" l="1"/>
  <c r="QVR34" i="114"/>
  <c r="QVU34" i="114" l="1"/>
  <c r="QVT34" i="114"/>
  <c r="QVW34" i="114" l="1"/>
  <c r="QVV34" i="114"/>
  <c r="QVY34" i="114" l="1"/>
  <c r="QVX34" i="114"/>
  <c r="QVZ34" i="114" s="1"/>
  <c r="QWA34" i="114" l="1"/>
  <c r="QWC34" i="114" s="1"/>
  <c r="QWB34" i="114"/>
  <c r="QWE34" i="114" l="1"/>
  <c r="QWD34" i="114"/>
  <c r="QWG34" i="114" l="1"/>
  <c r="QWF34" i="114"/>
  <c r="QWI34" i="114" l="1"/>
  <c r="QWH34" i="114"/>
  <c r="QWK34" i="114" s="1"/>
  <c r="QWJ34" i="114" l="1"/>
  <c r="QWL34" i="114" s="1"/>
  <c r="QWM34" i="114" l="1"/>
  <c r="QWO34" i="114" s="1"/>
  <c r="QWN34" i="114"/>
  <c r="QWQ34" i="114" l="1"/>
  <c r="QWP34" i="114"/>
  <c r="QWS34" i="114" s="1"/>
  <c r="QWR34" i="114" l="1"/>
  <c r="QWU34" i="114" s="1"/>
  <c r="QWT34" i="114" l="1"/>
  <c r="QWW34" i="114" s="1"/>
  <c r="QWV34" i="114"/>
  <c r="QWY34" i="114" l="1"/>
  <c r="QWX34" i="114"/>
  <c r="QXA34" i="114" l="1"/>
  <c r="QWZ34" i="114"/>
  <c r="QXC34" i="114" s="1"/>
  <c r="QXB34" i="114" l="1"/>
  <c r="QXE34" i="114" s="1"/>
  <c r="QXD34" i="114" l="1"/>
  <c r="QXG34" i="114" l="1"/>
  <c r="QXF34" i="114"/>
  <c r="QXI34" i="114" l="1"/>
  <c r="QXH34" i="114"/>
  <c r="QXK34" i="114" s="1"/>
  <c r="QXJ34" i="114" l="1"/>
  <c r="QXM34" i="114" s="1"/>
  <c r="QXL34" i="114" l="1"/>
  <c r="QXO34" i="114" s="1"/>
  <c r="QXN34" i="114"/>
  <c r="QXQ34" i="114" l="1"/>
  <c r="QXP34" i="114"/>
  <c r="QXS34" i="114" l="1"/>
  <c r="QXR34" i="114"/>
  <c r="QXU34" i="114" s="1"/>
  <c r="QXT34" i="114" l="1"/>
  <c r="QXW34" i="114" s="1"/>
  <c r="QXV34" i="114"/>
  <c r="QXY34" i="114" s="1"/>
  <c r="QXX34" i="114" l="1"/>
  <c r="QYA34" i="114" l="1"/>
  <c r="QXZ34" i="114"/>
  <c r="QYC34" i="114" l="1"/>
  <c r="QYB34" i="114"/>
  <c r="QYE34" i="114" s="1"/>
  <c r="QYD34" i="114" l="1"/>
  <c r="QYG34" i="114" s="1"/>
  <c r="QYF34" i="114"/>
  <c r="QYI34" i="114" s="1"/>
  <c r="QYH34" i="114" l="1"/>
  <c r="QYK34" i="114" l="1"/>
  <c r="QYJ34" i="114"/>
  <c r="QYM34" i="114" l="1"/>
  <c r="QYL34" i="114"/>
  <c r="QYO34" i="114" s="1"/>
  <c r="QYN34" i="114" l="1"/>
  <c r="QYQ34" i="114" s="1"/>
  <c r="QYP34" i="114" l="1"/>
  <c r="QYS34" i="114" s="1"/>
  <c r="QYR34" i="114"/>
  <c r="QYU34" i="114" l="1"/>
  <c r="QYT34" i="114"/>
  <c r="QYW34" i="114" l="1"/>
  <c r="QYV34" i="114"/>
  <c r="QYY34" i="114" s="1"/>
  <c r="QYX34" i="114" l="1"/>
  <c r="QZA34" i="114" s="1"/>
  <c r="QYZ34" i="114" l="1"/>
  <c r="QZC34" i="114" l="1"/>
  <c r="QZB34" i="114"/>
  <c r="QZE34" i="114" l="1"/>
  <c r="QZD34" i="114"/>
  <c r="QZG34" i="114" s="1"/>
  <c r="QZF34" i="114" l="1"/>
  <c r="QZI34" i="114" s="1"/>
  <c r="QZH34" i="114"/>
  <c r="QZK34" i="114" s="1"/>
  <c r="QZJ34" i="114" l="1"/>
  <c r="QZM34" i="114" l="1"/>
  <c r="QZL34" i="114"/>
  <c r="QZO34" i="114" l="1"/>
  <c r="QZN34" i="114"/>
  <c r="QZQ34" i="114" s="1"/>
  <c r="QZP34" i="114" l="1"/>
  <c r="QZS34" i="114" s="1"/>
  <c r="QZR34" i="114" l="1"/>
  <c r="QZU34" i="114" s="1"/>
  <c r="QZT34" i="114"/>
  <c r="QZW34" i="114" l="1"/>
  <c r="QZV34" i="114"/>
  <c r="QZY34" i="114" l="1"/>
  <c r="QZX34" i="114"/>
  <c r="RAA34" i="114" s="1"/>
  <c r="QZZ34" i="114" l="1"/>
  <c r="RAC34" i="114" s="1"/>
  <c r="RAB34" i="114"/>
  <c r="RAE34" i="114" s="1"/>
  <c r="RAD34" i="114" l="1"/>
  <c r="RAG34" i="114" l="1"/>
  <c r="RAF34" i="114"/>
  <c r="RAI34" i="114" l="1"/>
  <c r="RAH34" i="114"/>
  <c r="RAK34" i="114" s="1"/>
  <c r="RAJ34" i="114" l="1"/>
  <c r="RAM34" i="114" s="1"/>
  <c r="RAL34" i="114"/>
  <c r="RAO34" i="114" s="1"/>
  <c r="RAN34" i="114" l="1"/>
  <c r="RAQ34" i="114" l="1"/>
  <c r="RAP34" i="114"/>
  <c r="RAS34" i="114" l="1"/>
  <c r="RAR34" i="114"/>
  <c r="RAU34" i="114" s="1"/>
  <c r="RAT34" i="114" l="1"/>
  <c r="RAW34" i="114" s="1"/>
  <c r="RAV34" i="114" l="1"/>
  <c r="RAY34" i="114" l="1"/>
  <c r="RAX34" i="114"/>
  <c r="RBA34" i="114" l="1"/>
  <c r="RAZ34" i="114"/>
  <c r="RBC34" i="114" s="1"/>
  <c r="RBB34" i="114" l="1"/>
  <c r="RBE34" i="114" s="1"/>
  <c r="RBD34" i="114" l="1"/>
  <c r="RBG34" i="114" l="1"/>
  <c r="RBF34" i="114"/>
  <c r="RBI34" i="114" l="1"/>
  <c r="RBH34" i="114"/>
  <c r="RBK34" i="114" s="1"/>
  <c r="RBJ34" i="114" l="1"/>
  <c r="RBM34" i="114" s="1"/>
  <c r="RBL34" i="114" l="1"/>
  <c r="RBO34" i="114" l="1"/>
  <c r="RBN34" i="114"/>
  <c r="RBQ34" i="114" l="1"/>
  <c r="RBP34" i="114"/>
  <c r="RBS34" i="114" s="1"/>
  <c r="RBR34" i="114" l="1"/>
  <c r="RBU34" i="114" s="1"/>
  <c r="RBT34" i="114"/>
  <c r="RBW34" i="114" s="1"/>
  <c r="RBV34" i="114" l="1"/>
  <c r="RBY34" i="114" l="1"/>
  <c r="RBX34" i="114"/>
  <c r="RCA34" i="114" l="1"/>
  <c r="RBZ34" i="114"/>
  <c r="RCC34" i="114" s="1"/>
  <c r="RCB34" i="114" l="1"/>
  <c r="RCE34" i="114" s="1"/>
  <c r="RCD34" i="114"/>
  <c r="RCG34" i="114" s="1"/>
  <c r="RCF34" i="114" l="1"/>
  <c r="RCI34" i="114" l="1"/>
  <c r="RCH34" i="114"/>
  <c r="RCK34" i="114" l="1"/>
  <c r="RCJ34" i="114"/>
  <c r="RCM34" i="114" s="1"/>
  <c r="RCL34" i="114" l="1"/>
  <c r="RCO34" i="114" s="1"/>
  <c r="RCN34" i="114"/>
  <c r="RCQ34" i="114" s="1"/>
  <c r="RCP34" i="114" l="1"/>
  <c r="RCS34" i="114" l="1"/>
  <c r="RCR34" i="114"/>
  <c r="RCU34" i="114" l="1"/>
  <c r="RCT34" i="114"/>
  <c r="RCW34" i="114" s="1"/>
  <c r="RCV34" i="114" l="1"/>
  <c r="RCY34" i="114" s="1"/>
  <c r="RCX34" i="114"/>
  <c r="RDA34" i="114" s="1"/>
  <c r="RCZ34" i="114" l="1"/>
  <c r="RDC34" i="114" l="1"/>
  <c r="RDB34" i="114"/>
  <c r="RDD34" i="114" l="1"/>
  <c r="RDE34" i="114"/>
  <c r="RDG34" i="114" l="1"/>
  <c r="RDF34" i="114"/>
  <c r="RDI34" i="114" s="1"/>
  <c r="RDH34" i="114" l="1"/>
  <c r="RDK34" i="114" s="1"/>
  <c r="RDJ34" i="114" l="1"/>
  <c r="RDM34" i="114" l="1"/>
  <c r="RDL34" i="114"/>
  <c r="RDO34" i="114" l="1"/>
  <c r="RDN34" i="114"/>
  <c r="RDQ34" i="114" s="1"/>
  <c r="RDP34" i="114" l="1"/>
  <c r="RDS34" i="114" s="1"/>
  <c r="RDR34" i="114" l="1"/>
  <c r="RDU34" i="114" s="1"/>
  <c r="RDT34" i="114" l="1"/>
  <c r="RDW34" i="114" s="1"/>
  <c r="RDV34" i="114" l="1"/>
  <c r="RDY34" i="114"/>
  <c r="RDX34" i="114"/>
  <c r="RDZ34" i="114"/>
  <c r="REA34" i="114" l="1"/>
  <c r="REC34" i="114" s="1"/>
  <c r="REB34" i="114"/>
  <c r="REE34" i="114" l="1"/>
  <c r="RED34" i="114"/>
  <c r="REG34" i="114" l="1"/>
  <c r="REF34" i="114"/>
  <c r="REI34" i="114" l="1"/>
  <c r="REH34" i="114"/>
  <c r="REK34" i="114" l="1"/>
  <c r="REJ34" i="114"/>
  <c r="REM34" i="114" l="1"/>
  <c r="REL34" i="114"/>
  <c r="REO34" i="114" l="1"/>
  <c r="REN34" i="114"/>
  <c r="REQ34" i="114" l="1"/>
  <c r="REP34" i="114"/>
  <c r="RES34" i="114" l="1"/>
  <c r="RER34" i="114"/>
  <c r="RET34" i="114" l="1"/>
  <c r="REU34" i="114"/>
  <c r="REV34" i="114" l="1"/>
  <c r="REW34" i="114"/>
  <c r="REY34" i="114" l="1"/>
  <c r="REX34" i="114"/>
  <c r="RFA34" i="114" s="1"/>
  <c r="REZ34" i="114" l="1"/>
  <c r="RFC34" i="114" s="1"/>
  <c r="RFB34" i="114" l="1"/>
  <c r="RFD34" i="114" l="1"/>
  <c r="RFE34" i="114"/>
  <c r="RFF34" i="114" l="1"/>
  <c r="RFG34" i="114"/>
  <c r="RFI34" i="114" l="1"/>
  <c r="RFH34" i="114"/>
  <c r="RFK34" i="114" s="1"/>
  <c r="RFJ34" i="114" l="1"/>
  <c r="RFM34" i="114" s="1"/>
  <c r="RFL34" i="114" l="1"/>
  <c r="RFO34" i="114" l="1"/>
  <c r="RFN34" i="114"/>
  <c r="RFQ34" i="114" l="1"/>
  <c r="RFP34" i="114"/>
  <c r="RFS34" i="114" s="1"/>
  <c r="RFR34" i="114" l="1"/>
  <c r="RFU34" i="114" s="1"/>
  <c r="RFT34" i="114"/>
  <c r="RFW34" i="114" s="1"/>
  <c r="RFV34" i="114" l="1"/>
  <c r="RFY34" i="114" l="1"/>
  <c r="RFX34" i="114"/>
  <c r="RGA34" i="114" l="1"/>
  <c r="RFZ34" i="114"/>
  <c r="RGC34" i="114" s="1"/>
  <c r="RGB34" i="114" l="1"/>
  <c r="RGE34" i="114" s="1"/>
  <c r="RGD34" i="114"/>
  <c r="RGG34" i="114" l="1"/>
  <c r="RGF34" i="114"/>
  <c r="RGI34" i="114" l="1"/>
  <c r="RGH34" i="114"/>
  <c r="RGJ34" i="114" s="1"/>
  <c r="RGK34" i="114" l="1"/>
  <c r="RGL34" i="114"/>
  <c r="RGM34" i="114" l="1"/>
  <c r="RGN34" i="114"/>
  <c r="RGP34" i="114" l="1"/>
  <c r="RGO34" i="114"/>
  <c r="RGR34" i="114" s="1"/>
  <c r="RGQ34" i="114" l="1"/>
  <c r="RGT34" i="114" s="1"/>
  <c r="RGS34" i="114" l="1"/>
  <c r="RGV34" i="114" l="1"/>
  <c r="RGU34" i="114"/>
  <c r="RGX34" i="114" l="1"/>
  <c r="RGW34" i="114"/>
  <c r="RGZ34" i="114" s="1"/>
  <c r="RGY34" i="114" l="1"/>
  <c r="RHB34" i="114" s="1"/>
  <c r="RHA34" i="114" l="1"/>
  <c r="RHD34" i="114" l="1"/>
  <c r="RHC34" i="114"/>
  <c r="RHF34" i="114" l="1"/>
  <c r="RHE34" i="114"/>
  <c r="RHH34" i="114" s="1"/>
  <c r="RHG34" i="114" l="1"/>
  <c r="RHJ34" i="114" s="1"/>
  <c r="RHI34" i="114" l="1"/>
  <c r="RHL34" i="114" l="1"/>
  <c r="RHK34" i="114"/>
  <c r="RHN34" i="114" l="1"/>
  <c r="RHM34" i="114"/>
  <c r="RHP34" i="114" s="1"/>
  <c r="RHO34" i="114" l="1"/>
  <c r="RHR34" i="114" s="1"/>
  <c r="RHQ34" i="114" l="1"/>
  <c r="RHT34" i="114" s="1"/>
  <c r="RHS34" i="114"/>
  <c r="RHV34" i="114" l="1"/>
  <c r="RHU34" i="114"/>
  <c r="RHW34" i="114" l="1"/>
  <c r="RHX34" i="114"/>
  <c r="RHY34" i="114"/>
  <c r="RIA34" i="114" l="1"/>
  <c r="RHZ34" i="114"/>
  <c r="RIC34" i="114" s="1"/>
  <c r="RIB34" i="114" l="1"/>
  <c r="RIE34" i="114" s="1"/>
  <c r="RID34" i="114" l="1"/>
  <c r="RIG34" i="114" l="1"/>
  <c r="RIF34" i="114"/>
  <c r="RII34" i="114" l="1"/>
  <c r="RIH34" i="114"/>
  <c r="RIK34" i="114" l="1"/>
  <c r="RIJ34" i="114"/>
  <c r="RIM34" i="114" l="1"/>
  <c r="RIL34" i="114"/>
  <c r="RIO34" i="114" l="1"/>
  <c r="RIN34" i="114"/>
  <c r="RIQ34" i="114" l="1"/>
  <c r="RIP34" i="114"/>
  <c r="RIS34" i="114" l="1"/>
  <c r="RIR34" i="114"/>
  <c r="RIU34" i="114" s="1"/>
  <c r="RIT34" i="114" l="1"/>
  <c r="RIW34" i="114" s="1"/>
  <c r="RIV34" i="114" l="1"/>
  <c r="RIY34" i="114" s="1"/>
  <c r="RIX34" i="114"/>
  <c r="RIZ34" i="114" l="1"/>
  <c r="RJA34" i="114"/>
  <c r="RJB34" i="114" l="1"/>
  <c r="RJC34" i="114"/>
  <c r="RJE34" i="114" l="1"/>
  <c r="RJD34" i="114"/>
  <c r="RJG34" i="114" s="1"/>
  <c r="RJF34" i="114" l="1"/>
  <c r="RJH34" i="114" l="1"/>
  <c r="RJI34" i="114"/>
  <c r="RJJ34" i="114" l="1"/>
  <c r="RJK34" i="114"/>
  <c r="RJM34" i="114" l="1"/>
  <c r="RJL34" i="114"/>
  <c r="RJO34" i="114" s="1"/>
  <c r="RJN34" i="114" l="1"/>
  <c r="RJQ34" i="114" l="1"/>
  <c r="RJP34" i="114"/>
  <c r="RJS34" i="114" l="1"/>
  <c r="RJR34" i="114"/>
  <c r="RJU34" i="114" s="1"/>
  <c r="RJT34" i="114" l="1"/>
  <c r="RJW34" i="114" s="1"/>
  <c r="RJV34" i="114" l="1"/>
  <c r="RJY34" i="114" s="1"/>
  <c r="RJX34" i="114"/>
  <c r="RKA34" i="114" l="1"/>
  <c r="RJZ34" i="114"/>
  <c r="RKB34" i="114" l="1"/>
  <c r="RKC34" i="114"/>
  <c r="RKD34" i="114"/>
  <c r="RKF34" i="114" l="1"/>
  <c r="RKE34" i="114"/>
  <c r="RKH34" i="114" s="1"/>
  <c r="RKG34" i="114" l="1"/>
  <c r="RKJ34" i="114" s="1"/>
  <c r="RKI34" i="114" l="1"/>
  <c r="RKL34" i="114" l="1"/>
  <c r="RKK34" i="114"/>
  <c r="RKN34" i="114" l="1"/>
  <c r="RKM34" i="114"/>
  <c r="RKP34" i="114" s="1"/>
  <c r="RKO34" i="114" l="1"/>
  <c r="RKQ34" i="114" l="1"/>
  <c r="RKS34" i="114" s="1"/>
  <c r="RKR34" i="114"/>
  <c r="RKT34" i="114" l="1"/>
  <c r="RKU34" i="114"/>
  <c r="RKV34" i="114"/>
  <c r="RKX34" i="114" l="1"/>
  <c r="RKW34" i="114"/>
  <c r="RKZ34" i="114" l="1"/>
  <c r="RKY34" i="114"/>
  <c r="RLB34" i="114" s="1"/>
  <c r="RLA34" i="114" l="1"/>
  <c r="RLD34" i="114" l="1"/>
  <c r="RLC34" i="114"/>
  <c r="RLF34" i="114" l="1"/>
  <c r="RLE34" i="114"/>
  <c r="RLH34" i="114" s="1"/>
  <c r="RLG34" i="114" l="1"/>
  <c r="RLJ34" i="114" s="1"/>
  <c r="RLI34" i="114"/>
  <c r="RLL34" i="114" s="1"/>
  <c r="RLK34" i="114" l="1"/>
  <c r="RLM34" i="114" l="1"/>
  <c r="RLN34" i="114"/>
  <c r="RLP34" i="114" l="1"/>
  <c r="RLO34" i="114"/>
  <c r="RLR34" i="114" s="1"/>
  <c r="RLQ34" i="114" l="1"/>
  <c r="RLT34" i="114" s="1"/>
  <c r="RLS34" i="114" l="1"/>
  <c r="RLV34" i="114" l="1"/>
  <c r="RLU34" i="114"/>
  <c r="RLX34" i="114" l="1"/>
  <c r="RLW34" i="114"/>
  <c r="RLZ34" i="114" s="1"/>
  <c r="RLY34" i="114" l="1"/>
  <c r="RMB34" i="114" s="1"/>
  <c r="RMA34" i="114"/>
  <c r="RMD34" i="114" l="1"/>
  <c r="RMC34" i="114"/>
  <c r="RME34" i="114" l="1"/>
  <c r="RMF34" i="114"/>
  <c r="RMG34" i="114" l="1"/>
  <c r="RMH34" i="114"/>
  <c r="RMJ34" i="114" l="1"/>
  <c r="RMI34" i="114"/>
  <c r="RML34" i="114" s="1"/>
  <c r="RMK34" i="114" l="1"/>
  <c r="RMN34" i="114" s="1"/>
  <c r="RMM34" i="114" l="1"/>
  <c r="RMP34" i="114" l="1"/>
  <c r="RMO34" i="114"/>
  <c r="RMR34" i="114" l="1"/>
  <c r="RMQ34" i="114"/>
  <c r="RMT34" i="114" s="1"/>
  <c r="RMS34" i="114" l="1"/>
  <c r="RMV34" i="114" s="1"/>
  <c r="RMU34" i="114"/>
  <c r="RMX34" i="114" s="1"/>
  <c r="RMW34" i="114" l="1"/>
  <c r="RMZ34" i="114" l="1"/>
  <c r="RMY34" i="114"/>
  <c r="RNB34" i="114" l="1"/>
  <c r="RNA34" i="114"/>
  <c r="RND34" i="114" s="1"/>
  <c r="RNC34" i="114" l="1"/>
  <c r="RNF34" i="114" s="1"/>
  <c r="RNE34" i="114" l="1"/>
  <c r="RNG34" i="114" s="1"/>
  <c r="RNI34" i="114" s="1"/>
  <c r="RNH34" i="114" l="1"/>
  <c r="RNK34" i="114" s="1"/>
  <c r="RNJ34" i="114"/>
  <c r="RNM34" i="114" s="1"/>
  <c r="RNL34" i="114" l="1"/>
  <c r="RNO34" i="114" l="1"/>
  <c r="RNN34" i="114"/>
  <c r="RNQ34" i="114" l="1"/>
  <c r="RNP34" i="114"/>
  <c r="RNS34" i="114" s="1"/>
  <c r="RNR34" i="114" l="1"/>
  <c r="RNU34" i="114" s="1"/>
  <c r="RNT34" i="114"/>
  <c r="RNW34" i="114" l="1"/>
  <c r="RNV34" i="114"/>
  <c r="RNY34" i="114" s="1"/>
  <c r="RNX34" i="114" l="1"/>
  <c r="ROA34" i="114" l="1"/>
  <c r="RNZ34" i="114"/>
  <c r="ROC34" i="114" l="1"/>
  <c r="ROB34" i="114"/>
  <c r="ROE34" i="114" s="1"/>
  <c r="ROD34" i="114" l="1"/>
  <c r="ROG34" i="114" s="1"/>
  <c r="ROF34" i="114"/>
  <c r="ROI34" i="114" s="1"/>
  <c r="ROH34" i="114" l="1"/>
  <c r="ROK34" i="114" l="1"/>
  <c r="ROJ34" i="114"/>
  <c r="ROM34" i="114" l="1"/>
  <c r="ROL34" i="114"/>
  <c r="RON34" i="114" s="1"/>
  <c r="ROP34" i="114" l="1"/>
  <c r="ROO34" i="114"/>
  <c r="ROR34" i="114" s="1"/>
  <c r="ROQ34" i="114" l="1"/>
  <c r="ROT34" i="114" l="1"/>
  <c r="ROS34" i="114"/>
  <c r="ROV34" i="114" l="1"/>
  <c r="ROU34" i="114"/>
  <c r="ROW34" i="114" s="1"/>
  <c r="ROX34" i="114" l="1"/>
  <c r="ROY34" i="114"/>
  <c r="RPA34" i="114" l="1"/>
  <c r="ROZ34" i="114"/>
  <c r="RPC34" i="114" s="1"/>
  <c r="RPB34" i="114" l="1"/>
  <c r="RPE34" i="114" s="1"/>
  <c r="RPD34" i="114" l="1"/>
  <c r="RPG34" i="114" l="1"/>
  <c r="RPF34" i="114"/>
  <c r="RPI34" i="114" l="1"/>
  <c r="RPH34" i="114"/>
  <c r="RPK34" i="114" s="1"/>
  <c r="RPJ34" i="114" l="1"/>
  <c r="RPM34" i="114" s="1"/>
  <c r="RPL34" i="114"/>
  <c r="RPO34" i="114" s="1"/>
  <c r="RPN34" i="114" l="1"/>
  <c r="RPQ34" i="114" s="1"/>
  <c r="RPP34" i="114" l="1"/>
  <c r="RPR34" i="114" l="1"/>
  <c r="RPS34" i="114"/>
  <c r="RPU34" i="114" l="1"/>
  <c r="RPT34" i="114"/>
  <c r="RPW34" i="114" s="1"/>
  <c r="RPV34" i="114" l="1"/>
  <c r="RPY34" i="114" s="1"/>
  <c r="RPX34" i="114" l="1"/>
  <c r="RQA34" i="114" l="1"/>
  <c r="RPZ34" i="114"/>
  <c r="RQC34" i="114" l="1"/>
  <c r="RQB34" i="114"/>
  <c r="RQD34" i="114" s="1"/>
  <c r="RQE34" i="114" l="1"/>
  <c r="RQF34" i="114"/>
  <c r="RQH34" i="114" l="1"/>
  <c r="RQG34" i="114"/>
  <c r="RQJ34" i="114" s="1"/>
  <c r="RQI34" i="114" l="1"/>
  <c r="RQL34" i="114" s="1"/>
  <c r="RQK34" i="114" l="1"/>
  <c r="RQN34" i="114" l="1"/>
  <c r="RQM34" i="114"/>
  <c r="RQP34" i="114" l="1"/>
  <c r="RQO34" i="114"/>
  <c r="RQR34" i="114" s="1"/>
  <c r="RQQ34" i="114" l="1"/>
  <c r="RQT34" i="114" s="1"/>
  <c r="RQS34" i="114" l="1"/>
  <c r="RQV34" i="114" l="1"/>
  <c r="RQU34" i="114"/>
  <c r="RQX34" i="114" l="1"/>
  <c r="RQW34" i="114"/>
  <c r="RQZ34" i="114" l="1"/>
  <c r="RQY34" i="114"/>
  <c r="RRB34" i="114" s="1"/>
  <c r="RRA34" i="114" l="1"/>
  <c r="RRD34" i="114" s="1"/>
  <c r="RRC34" i="114"/>
  <c r="RRF34" i="114" l="1"/>
  <c r="RRE34" i="114"/>
  <c r="RRH34" i="114" l="1"/>
  <c r="RRG34" i="114"/>
  <c r="RRJ34" i="114" s="1"/>
  <c r="RRI34" i="114" l="1"/>
  <c r="RRL34" i="114" s="1"/>
  <c r="RRK34" i="114"/>
  <c r="RRN34" i="114" s="1"/>
  <c r="RRM34" i="114" l="1"/>
  <c r="RRP34" i="114" l="1"/>
  <c r="RRO34" i="114"/>
  <c r="RRR34" i="114" l="1"/>
  <c r="RRQ34" i="114"/>
  <c r="RRT34" i="114" s="1"/>
  <c r="RRS34" i="114" l="1"/>
  <c r="RRV34" i="114" s="1"/>
  <c r="RRU34" i="114"/>
  <c r="RRX34" i="114" s="1"/>
  <c r="RRW34" i="114" l="1"/>
  <c r="RRZ34" i="114" l="1"/>
  <c r="RRY34" i="114"/>
  <c r="RSB34" i="114" l="1"/>
  <c r="RSA34" i="114"/>
  <c r="RSD34" i="114" s="1"/>
  <c r="RSC34" i="114" l="1"/>
  <c r="RSF34" i="114" s="1"/>
  <c r="RSE34" i="114" l="1"/>
  <c r="RSH34" i="114" s="1"/>
  <c r="RSG34" i="114"/>
  <c r="RSJ34" i="114" l="1"/>
  <c r="RSI34" i="114"/>
  <c r="RSL34" i="114" l="1"/>
  <c r="RSK34" i="114"/>
  <c r="RSN34" i="114" s="1"/>
  <c r="RSM34" i="114" l="1"/>
  <c r="RSP34" i="114" s="1"/>
  <c r="RSO34" i="114"/>
  <c r="RSR34" i="114" s="1"/>
  <c r="RSQ34" i="114" l="1"/>
  <c r="RST34" i="114" l="1"/>
  <c r="RSS34" i="114"/>
  <c r="RSV34" i="114" l="1"/>
  <c r="RSU34" i="114"/>
  <c r="RSX34" i="114" s="1"/>
  <c r="RSW34" i="114" l="1"/>
  <c r="RSZ34" i="114" s="1"/>
  <c r="RSY34" i="114"/>
  <c r="RTB34" i="114" s="1"/>
  <c r="RTA34" i="114" l="1"/>
  <c r="RTD34" i="114" l="1"/>
  <c r="RTC34" i="114"/>
  <c r="RTE34" i="114" l="1"/>
  <c r="RTF34" i="114"/>
  <c r="RTG34" i="114" l="1"/>
  <c r="RTI34" i="114" s="1"/>
  <c r="RTH34" i="114"/>
  <c r="RTK34" i="114" l="1"/>
  <c r="RTJ34" i="114"/>
  <c r="RTM34" i="114" s="1"/>
  <c r="RTL34" i="114" l="1"/>
  <c r="RTO34" i="114" s="1"/>
  <c r="RTN34" i="114"/>
  <c r="RTQ34" i="114" s="1"/>
  <c r="RTP34" i="114" l="1"/>
  <c r="RTS34" i="114" l="1"/>
  <c r="RTR34" i="114"/>
  <c r="RTU34" i="114" l="1"/>
  <c r="RTT34" i="114"/>
  <c r="RTW34" i="114" s="1"/>
  <c r="RTV34" i="114" l="1"/>
  <c r="RTY34" i="114" s="1"/>
  <c r="RTX34" i="114" l="1"/>
  <c r="RUA34" i="114" l="1"/>
  <c r="RTZ34" i="114"/>
  <c r="RUC34" i="114" l="1"/>
  <c r="RUB34" i="114"/>
  <c r="RUD34" i="114" s="1"/>
  <c r="RUE34" i="114" l="1"/>
  <c r="RUF34" i="114"/>
  <c r="RUH34" i="114" l="1"/>
  <c r="RUG34" i="114"/>
  <c r="RUJ34" i="114" s="1"/>
  <c r="RUI34" i="114" l="1"/>
  <c r="RUL34" i="114" s="1"/>
  <c r="RUK34" i="114" l="1"/>
  <c r="RUN34" i="114" l="1"/>
  <c r="RUM34" i="114"/>
  <c r="RUP34" i="114" l="1"/>
  <c r="RUO34" i="114"/>
  <c r="RUR34" i="114" s="1"/>
  <c r="RUQ34" i="114" l="1"/>
  <c r="RUT34" i="114" s="1"/>
  <c r="RUS34" i="114"/>
  <c r="RUV34" i="114" s="1"/>
  <c r="RUU34" i="114" l="1"/>
  <c r="RUX34" i="114" l="1"/>
  <c r="RUW34" i="114"/>
  <c r="RUZ34" i="114" l="1"/>
  <c r="RUY34" i="114"/>
  <c r="RVB34" i="114" s="1"/>
  <c r="RVA34" i="114" l="1"/>
  <c r="RVD34" i="114" s="1"/>
  <c r="RVC34" i="114"/>
  <c r="RVF34" i="114" s="1"/>
  <c r="RVE34" i="114" l="1"/>
  <c r="RVH34" i="114" l="1"/>
  <c r="RVG34" i="114"/>
  <c r="RVJ34" i="114" l="1"/>
  <c r="RVI34" i="114"/>
  <c r="RVL34" i="114" s="1"/>
  <c r="RVK34" i="114" l="1"/>
  <c r="RVN34" i="114" s="1"/>
  <c r="RVM34" i="114"/>
  <c r="RVP34" i="114" s="1"/>
  <c r="RVO34" i="114" l="1"/>
  <c r="RVR34" i="114" l="1"/>
  <c r="RVQ34" i="114"/>
  <c r="RVT34" i="114" l="1"/>
  <c r="RVS34" i="114"/>
  <c r="RVV34" i="114" s="1"/>
  <c r="RVU34" i="114" l="1"/>
  <c r="RVX34" i="114" s="1"/>
  <c r="RVW34" i="114" l="1"/>
  <c r="RVZ34" i="114" l="1"/>
  <c r="RVY34" i="114"/>
  <c r="RWB34" i="114" l="1"/>
  <c r="RWA34" i="114"/>
  <c r="RWD34" i="114" s="1"/>
  <c r="RWC34" i="114" l="1"/>
  <c r="RWF34" i="114" s="1"/>
  <c r="RWE34" i="114" l="1"/>
  <c r="RWH34" i="114" l="1"/>
  <c r="RWG34" i="114"/>
  <c r="RWJ34" i="114" l="1"/>
  <c r="RWI34" i="114"/>
  <c r="RWL34" i="114" s="1"/>
  <c r="RWK34" i="114" l="1"/>
  <c r="RWN34" i="114" s="1"/>
  <c r="RWM34" i="114"/>
  <c r="RWP34" i="114" s="1"/>
  <c r="RWO34" i="114" l="1"/>
  <c r="RWR34" i="114" l="1"/>
  <c r="RWQ34" i="114"/>
  <c r="RWT34" i="114" l="1"/>
  <c r="RWS34" i="114"/>
  <c r="RWV34" i="114" s="1"/>
  <c r="RWU34" i="114" l="1"/>
  <c r="RWX34" i="114" s="1"/>
  <c r="RWW34" i="114"/>
  <c r="RWZ34" i="114" s="1"/>
  <c r="RWY34" i="114" l="1"/>
  <c r="RXB34" i="114" l="1"/>
  <c r="RXA34" i="114"/>
  <c r="RXD34" i="114" l="1"/>
  <c r="RXC34" i="114"/>
  <c r="RXF34" i="114" s="1"/>
  <c r="RXE34" i="114" l="1"/>
  <c r="RXH34" i="114" s="1"/>
  <c r="RXG34" i="114"/>
  <c r="RXJ34" i="114" s="1"/>
  <c r="RXI34" i="114" l="1"/>
  <c r="RXL34" i="114" l="1"/>
  <c r="RXK34" i="114"/>
  <c r="RXN34" i="114" l="1"/>
  <c r="RXM34" i="114"/>
  <c r="RXP34" i="114" s="1"/>
  <c r="RXO34" i="114" l="1"/>
  <c r="RXR34" i="114" s="1"/>
  <c r="RXQ34" i="114"/>
  <c r="RXT34" i="114" s="1"/>
  <c r="RXS34" i="114" l="1"/>
  <c r="RXU34" i="114" s="1"/>
  <c r="RXW34" i="114" s="1"/>
  <c r="RXV34" i="114" l="1"/>
  <c r="RXY34" i="114" s="1"/>
  <c r="RXX34" i="114" l="1"/>
  <c r="RYA34" i="114" l="1"/>
  <c r="RXZ34" i="114"/>
  <c r="RYC34" i="114" l="1"/>
  <c r="RYB34" i="114"/>
  <c r="RYE34" i="114" s="1"/>
  <c r="RYD34" i="114" l="1"/>
  <c r="RYG34" i="114" s="1"/>
  <c r="RYF34" i="114"/>
  <c r="RYI34" i="114" s="1"/>
  <c r="RYH34" i="114" l="1"/>
  <c r="RYK34" i="114" l="1"/>
  <c r="RYJ34" i="114"/>
  <c r="RYM34" i="114" l="1"/>
  <c r="RYL34" i="114"/>
  <c r="RYO34" i="114" s="1"/>
  <c r="RYN34" i="114" l="1"/>
  <c r="RYQ34" i="114" s="1"/>
  <c r="RYP34" i="114"/>
  <c r="RYS34" i="114" s="1"/>
  <c r="RYR34" i="114" l="1"/>
  <c r="RYU34" i="114" l="1"/>
  <c r="RYT34" i="114"/>
  <c r="RYW34" i="114" l="1"/>
  <c r="RYV34" i="114"/>
  <c r="RYY34" i="114" s="1"/>
  <c r="RYX34" i="114" l="1"/>
  <c r="RZA34" i="114" s="1"/>
  <c r="RYZ34" i="114"/>
  <c r="RZC34" i="114" s="1"/>
  <c r="RZB34" i="114" l="1"/>
  <c r="RZE34" i="114" l="1"/>
  <c r="RZD34" i="114"/>
  <c r="RZG34" i="114" l="1"/>
  <c r="RZF34" i="114"/>
  <c r="RZI34" i="114" s="1"/>
  <c r="RZH34" i="114" l="1"/>
  <c r="RZK34" i="114" s="1"/>
  <c r="RZJ34" i="114" l="1"/>
  <c r="RZM34" i="114" s="1"/>
  <c r="RZL34" i="114"/>
  <c r="RZO34" i="114" l="1"/>
  <c r="RZN34" i="114"/>
  <c r="RZQ34" i="114" l="1"/>
  <c r="RZP34" i="114"/>
  <c r="RZS34" i="114" s="1"/>
  <c r="RZR34" i="114" l="1"/>
  <c r="RZU34" i="114" s="1"/>
  <c r="RZT34" i="114" l="1"/>
  <c r="RZV34" i="114" s="1"/>
  <c r="RZW34" i="114" l="1"/>
  <c r="RZY34" i="114"/>
  <c r="RZX34" i="114"/>
  <c r="SAA34" i="114" l="1"/>
  <c r="RZZ34" i="114"/>
  <c r="SAC34" i="114" s="1"/>
  <c r="SAB34" i="114" l="1"/>
  <c r="SAE34" i="114" l="1"/>
  <c r="SAD34" i="114"/>
  <c r="SAG34" i="114" l="1"/>
  <c r="SAF34" i="114"/>
  <c r="SAI34" i="114" l="1"/>
  <c r="SAH34" i="114"/>
  <c r="SAK34" i="114" s="1"/>
  <c r="SAJ34" i="114" l="1"/>
  <c r="SAM34" i="114" s="1"/>
  <c r="SAL34" i="114" l="1"/>
  <c r="SAO34" i="114" s="1"/>
  <c r="SAN34" i="114" l="1"/>
  <c r="SAQ34" i="114" s="1"/>
  <c r="SAP34" i="114" l="1"/>
  <c r="SAS34" i="114" s="1"/>
  <c r="SAR34" i="114" l="1"/>
  <c r="SAU34" i="114" s="1"/>
  <c r="SAT34" i="114"/>
  <c r="SAW34" i="114" s="1"/>
  <c r="SAV34" i="114" l="1"/>
  <c r="SAY34" i="114" s="1"/>
  <c r="SAX34" i="114" l="1"/>
  <c r="SBA34" i="114"/>
  <c r="SAZ34" i="114"/>
  <c r="SBC34" i="114" l="1"/>
  <c r="SBB34" i="114"/>
  <c r="SBE34" i="114" s="1"/>
  <c r="SBD34" i="114" l="1"/>
  <c r="SBG34" i="114" s="1"/>
  <c r="SBF34" i="114"/>
  <c r="SBI34" i="114" l="1"/>
  <c r="SBH34" i="114"/>
  <c r="SBK34" i="114" l="1"/>
  <c r="SBJ34" i="114"/>
  <c r="SBM34" i="114" s="1"/>
  <c r="SBL34" i="114" l="1"/>
  <c r="SBO34" i="114" s="1"/>
  <c r="SBN34" i="114"/>
  <c r="SBQ34" i="114" s="1"/>
  <c r="SBP34" i="114" l="1"/>
  <c r="SBS34" i="114" l="1"/>
  <c r="SBR34" i="114"/>
  <c r="SBU34" i="114" l="1"/>
  <c r="SBT34" i="114"/>
  <c r="SBW34" i="114" s="1"/>
  <c r="SBV34" i="114" l="1"/>
  <c r="SBY34" i="114" s="1"/>
  <c r="SBX34" i="114"/>
  <c r="SCA34" i="114" s="1"/>
  <c r="SBZ34" i="114" l="1"/>
  <c r="SCC34" i="114" l="1"/>
  <c r="SCB34" i="114"/>
  <c r="SCE34" i="114" l="1"/>
  <c r="SCD34" i="114"/>
  <c r="SCG34" i="114" l="1"/>
  <c r="SCF34" i="114"/>
  <c r="SCI34" i="114" s="1"/>
  <c r="SCH34" i="114" l="1"/>
  <c r="SCK34" i="114"/>
  <c r="SCJ34" i="114"/>
  <c r="SCM34" i="114" l="1"/>
  <c r="SCL34" i="114"/>
  <c r="SCO34" i="114" l="1"/>
  <c r="SCN34" i="114"/>
  <c r="SCQ34" i="114" s="1"/>
  <c r="SCP34" i="114" l="1"/>
  <c r="SCS34" i="114" s="1"/>
  <c r="SCR34" i="114" l="1"/>
  <c r="SCU34" i="114" s="1"/>
  <c r="SCT34" i="114" l="1"/>
  <c r="SCW34" i="114" s="1"/>
  <c r="SCV34" i="114" l="1"/>
  <c r="SCY34" i="114" s="1"/>
  <c r="SCX34" i="114" l="1"/>
  <c r="SDA34" i="114"/>
  <c r="SCZ34" i="114"/>
  <c r="SDC34" i="114" l="1"/>
  <c r="SDB34" i="114"/>
  <c r="SDD34" i="114" s="1"/>
  <c r="SDE34" i="114" l="1"/>
  <c r="SDF34" i="114"/>
  <c r="SDG34" i="114"/>
  <c r="SDI34" i="114" l="1"/>
  <c r="SDH34" i="114"/>
  <c r="SDK34" i="114" s="1"/>
  <c r="SDJ34" i="114" l="1"/>
  <c r="SDM34" i="114" s="1"/>
  <c r="SDL34" i="114" l="1"/>
  <c r="SDO34" i="114" l="1"/>
  <c r="SDN34" i="114"/>
  <c r="SDQ34" i="114" l="1"/>
  <c r="SDP34" i="114"/>
  <c r="SDS34" i="114" s="1"/>
  <c r="SDR34" i="114" l="1"/>
  <c r="SDU34" i="114" s="1"/>
  <c r="SDT34" i="114" l="1"/>
  <c r="SDW34" i="114" s="1"/>
  <c r="SDV34" i="114"/>
  <c r="SDY34" i="114" l="1"/>
  <c r="SDX34" i="114"/>
  <c r="SEA34" i="114" l="1"/>
  <c r="SDZ34" i="114"/>
  <c r="SEC34" i="114" s="1"/>
  <c r="SEB34" i="114" l="1"/>
  <c r="SEE34" i="114" s="1"/>
  <c r="SED34" i="114" l="1"/>
  <c r="SEG34" i="114" s="1"/>
  <c r="SEF34" i="114"/>
  <c r="SEI34" i="114" l="1"/>
  <c r="SEH34" i="114"/>
  <c r="SEK34" i="114" l="1"/>
  <c r="SEJ34" i="114"/>
  <c r="SEM34" i="114" s="1"/>
  <c r="SEL34" i="114" l="1"/>
  <c r="SEO34" i="114" s="1"/>
  <c r="SEN34" i="114" l="1"/>
  <c r="SEQ34" i="114" s="1"/>
  <c r="SEP34" i="114" l="1"/>
  <c r="SES34" i="114"/>
  <c r="SER34" i="114"/>
  <c r="SEU34" i="114" l="1"/>
  <c r="SET34" i="114"/>
  <c r="SEW34" i="114" l="1"/>
  <c r="SEV34" i="114"/>
  <c r="SEY34" i="114" s="1"/>
  <c r="SEX34" i="114" l="1"/>
  <c r="SFA34" i="114" s="1"/>
  <c r="SEZ34" i="114" l="1"/>
  <c r="SFC34" i="114" s="1"/>
  <c r="SFB34" i="114" l="1"/>
  <c r="SFE34" i="114" s="1"/>
  <c r="SFD34" i="114" l="1"/>
  <c r="SFG34" i="114" s="1"/>
  <c r="SFF34" i="114"/>
  <c r="SFI34" i="114" l="1"/>
  <c r="SFH34" i="114"/>
  <c r="SFK34" i="114" s="1"/>
  <c r="SFJ34" i="114" l="1"/>
  <c r="SFM34" i="114" s="1"/>
  <c r="SFL34" i="114" l="1"/>
  <c r="SFO34" i="114"/>
  <c r="SFN34" i="114"/>
  <c r="SFQ34" i="114" l="1"/>
  <c r="SFP34" i="114"/>
  <c r="SFS34" i="114" s="1"/>
  <c r="SFR34" i="114" l="1"/>
  <c r="SFU34" i="114" s="1"/>
  <c r="SFT34" i="114" l="1"/>
  <c r="SFW34" i="114" l="1"/>
  <c r="SFV34" i="114"/>
  <c r="SFY34" i="114" l="1"/>
  <c r="SFX34" i="114"/>
  <c r="SGA34" i="114" s="1"/>
  <c r="SFZ34" i="114" l="1"/>
  <c r="SGC34" i="114" s="1"/>
  <c r="SGB34" i="114" l="1"/>
  <c r="SGE34" i="114" s="1"/>
  <c r="SGD34" i="114"/>
  <c r="SGG34" i="114" l="1"/>
  <c r="SGF34" i="114"/>
  <c r="SGI34" i="114" l="1"/>
  <c r="SGH34" i="114"/>
  <c r="SGK34" i="114" s="1"/>
  <c r="SGJ34" i="114" l="1"/>
  <c r="SGM34" i="114" s="1"/>
  <c r="SGL34" i="114"/>
  <c r="SGO34" i="114" l="1"/>
  <c r="SGN34" i="114"/>
  <c r="SGQ34" i="114" s="1"/>
  <c r="SGP34" i="114" l="1"/>
  <c r="SGS34" i="114" s="1"/>
  <c r="SGR34" i="114" l="1"/>
  <c r="SGU34" i="114" l="1"/>
  <c r="SGT34" i="114"/>
  <c r="SGW34" i="114" l="1"/>
  <c r="SGV34" i="114"/>
  <c r="SGY34" i="114" s="1"/>
  <c r="SGX34" i="114" l="1"/>
  <c r="SHA34" i="114" s="1"/>
  <c r="SGZ34" i="114"/>
  <c r="SHC34" i="114" s="1"/>
  <c r="SHB34" i="114" l="1"/>
  <c r="SHE34" i="114" l="1"/>
  <c r="SHD34" i="114"/>
  <c r="SHG34" i="114" l="1"/>
  <c r="SHF34" i="114"/>
  <c r="SHI34" i="114" s="1"/>
  <c r="SHH34" i="114" l="1"/>
  <c r="SHK34" i="114" s="1"/>
  <c r="SHJ34" i="114" l="1"/>
  <c r="SHM34" i="114" s="1"/>
  <c r="SHL34" i="114"/>
  <c r="SHO34" i="114" l="1"/>
  <c r="SHN34" i="114"/>
  <c r="SHQ34" i="114" l="1"/>
  <c r="SHP34" i="114"/>
  <c r="SHS34" i="114" s="1"/>
  <c r="SHR34" i="114" l="1"/>
  <c r="SHU34" i="114" s="1"/>
  <c r="SHT34" i="114"/>
  <c r="SHW34" i="114" s="1"/>
  <c r="SHV34" i="114" l="1"/>
  <c r="SHY34" i="114" l="1"/>
  <c r="SHX34" i="114"/>
  <c r="SIA34" i="114" l="1"/>
  <c r="SHZ34" i="114"/>
  <c r="SIC34" i="114" s="1"/>
  <c r="SIB34" i="114" l="1"/>
  <c r="SIE34" i="114" s="1"/>
  <c r="SID34" i="114" l="1"/>
  <c r="SIG34" i="114" s="1"/>
  <c r="SIF34" i="114"/>
  <c r="SII34" i="114" l="1"/>
  <c r="SIH34" i="114"/>
  <c r="SIK34" i="114" l="1"/>
  <c r="SIJ34" i="114"/>
  <c r="SIM34" i="114" s="1"/>
  <c r="SIL34" i="114" l="1"/>
  <c r="SIO34" i="114" s="1"/>
  <c r="SIN34" i="114" l="1"/>
  <c r="SIQ34" i="114" s="1"/>
  <c r="SIP34" i="114" l="1"/>
  <c r="SIS34" i="114"/>
  <c r="SIR34" i="114"/>
  <c r="SIU34" i="114" l="1"/>
  <c r="SIT34" i="114"/>
  <c r="SIW34" i="114" s="1"/>
  <c r="SIV34" i="114" l="1"/>
  <c r="SIY34" i="114" s="1"/>
  <c r="SIX34" i="114" l="1"/>
  <c r="SJA34" i="114" s="1"/>
  <c r="SIZ34" i="114"/>
  <c r="SJC34" i="114" l="1"/>
  <c r="SJB34" i="114"/>
  <c r="SJE34" i="114" l="1"/>
  <c r="SJD34" i="114"/>
  <c r="SJG34" i="114" s="1"/>
  <c r="SJF34" i="114" l="1"/>
  <c r="SJI34" i="114" s="1"/>
  <c r="SJH34" i="114" l="1"/>
  <c r="SJK34" i="114" s="1"/>
  <c r="SJJ34" i="114" l="1"/>
  <c r="SJM34" i="114"/>
  <c r="SJL34" i="114"/>
  <c r="SJO34" i="114" l="1"/>
  <c r="SJN34" i="114"/>
  <c r="SJQ34" i="114" s="1"/>
  <c r="SJP34" i="114" l="1"/>
  <c r="SJS34" i="114" s="1"/>
  <c r="SJR34" i="114" l="1"/>
  <c r="SJU34" i="114" s="1"/>
  <c r="SJT34" i="114"/>
  <c r="SJW34" i="114" l="1"/>
  <c r="SJV34" i="114"/>
  <c r="SJY34" i="114" l="1"/>
  <c r="SJX34" i="114"/>
  <c r="SKA34" i="114" s="1"/>
  <c r="SJZ34" i="114" l="1"/>
  <c r="SKC34" i="114" s="1"/>
  <c r="SKB34" i="114" l="1"/>
  <c r="SKD34" i="114"/>
  <c r="SKE34" i="114"/>
  <c r="SKG34" i="114" l="1"/>
  <c r="SKF34" i="114"/>
  <c r="SKI34" i="114" s="1"/>
  <c r="SKH34" i="114" l="1"/>
  <c r="SKK34" i="114" s="1"/>
  <c r="SKJ34" i="114" l="1"/>
  <c r="SKM34" i="114" l="1"/>
  <c r="SKL34" i="114"/>
  <c r="SKO34" i="114" l="1"/>
  <c r="SKN34" i="114"/>
  <c r="SKQ34" i="114" s="1"/>
  <c r="SKP34" i="114" l="1"/>
  <c r="SKS34" i="114" s="1"/>
  <c r="SKR34" i="114"/>
  <c r="SKU34" i="114" s="1"/>
  <c r="SKT34" i="114" l="1"/>
  <c r="SKW34" i="114" l="1"/>
  <c r="SKV34" i="114"/>
  <c r="SKY34" i="114" l="1"/>
  <c r="SKX34" i="114"/>
  <c r="SLA34" i="114" s="1"/>
  <c r="SKZ34" i="114" l="1"/>
  <c r="SLC34" i="114" s="1"/>
  <c r="SLB34" i="114"/>
  <c r="SLE34" i="114" s="1"/>
  <c r="SLD34" i="114" l="1"/>
  <c r="SLG34" i="114" l="1"/>
  <c r="SLF34" i="114"/>
  <c r="SLI34" i="114" l="1"/>
  <c r="SLH34" i="114"/>
  <c r="SLK34" i="114" s="1"/>
  <c r="SLJ34" i="114" l="1"/>
  <c r="SLM34" i="114" s="1"/>
  <c r="SLL34" i="114"/>
  <c r="SLO34" i="114" s="1"/>
  <c r="SLN34" i="114" l="1"/>
  <c r="SLQ34" i="114" l="1"/>
  <c r="SLP34" i="114"/>
  <c r="SLS34" i="114" l="1"/>
  <c r="SLR34" i="114"/>
  <c r="SLU34" i="114" s="1"/>
  <c r="SLT34" i="114" l="1"/>
  <c r="SLW34" i="114" s="1"/>
  <c r="SLV34" i="114" l="1"/>
  <c r="SLY34" i="114" s="1"/>
  <c r="SLX34" i="114"/>
  <c r="SMA34" i="114" l="1"/>
  <c r="SLZ34" i="114"/>
  <c r="SMC34" i="114" l="1"/>
  <c r="SMB34" i="114"/>
  <c r="SME34" i="114" s="1"/>
  <c r="SMD34" i="114" l="1"/>
  <c r="SMG34" i="114" s="1"/>
  <c r="SMF34" i="114"/>
  <c r="SMI34" i="114" s="1"/>
  <c r="SMH34" i="114" l="1"/>
  <c r="SMJ34" i="114" l="1"/>
  <c r="SMK34" i="114"/>
  <c r="SMM34" i="114" l="1"/>
  <c r="SML34" i="114"/>
  <c r="SMO34" i="114" s="1"/>
  <c r="SMN34" i="114" l="1"/>
  <c r="SMQ34" i="114" s="1"/>
  <c r="SMP34" i="114" l="1"/>
  <c r="SMS34" i="114" l="1"/>
  <c r="SMR34" i="114"/>
  <c r="SMU34" i="114" l="1"/>
  <c r="SMT34" i="114"/>
  <c r="SMW34" i="114" s="1"/>
  <c r="SMV34" i="114" l="1"/>
  <c r="SMY34" i="114" s="1"/>
  <c r="SMX34" i="114"/>
  <c r="SNA34" i="114" s="1"/>
  <c r="SMZ34" i="114" l="1"/>
  <c r="SNC34" i="114" l="1"/>
  <c r="SNB34" i="114"/>
  <c r="SNE34" i="114" l="1"/>
  <c r="SND34" i="114"/>
  <c r="SNG34" i="114" s="1"/>
  <c r="SNF34" i="114" l="1"/>
  <c r="SNI34" i="114" s="1"/>
  <c r="SNH34" i="114"/>
  <c r="SNK34" i="114" s="1"/>
  <c r="SNJ34" i="114" l="1"/>
  <c r="SNM34" i="114" l="1"/>
  <c r="SNL34" i="114"/>
  <c r="SNO34" i="114" l="1"/>
  <c r="SNN34" i="114"/>
  <c r="SNQ34" i="114" l="1"/>
  <c r="SNP34" i="114"/>
  <c r="SNS34" i="114" l="1"/>
  <c r="SNR34" i="114"/>
  <c r="SNU34" i="114" s="1"/>
  <c r="SNT34" i="114" l="1"/>
  <c r="SNW34" i="114" s="1"/>
  <c r="SNV34" i="114" l="1"/>
  <c r="SNY34" i="114" s="1"/>
  <c r="SNX34" i="114"/>
  <c r="SOA34" i="114" l="1"/>
  <c r="SNZ34" i="114"/>
  <c r="SOB34" i="114" l="1"/>
  <c r="SOC34" i="114"/>
  <c r="SOE34" i="114" l="1"/>
  <c r="SOD34" i="114"/>
  <c r="SOG34" i="114" s="1"/>
  <c r="SOF34" i="114" l="1"/>
  <c r="SOI34" i="114" s="1"/>
  <c r="SOH34" i="114" l="1"/>
  <c r="SOK34" i="114" l="1"/>
  <c r="SOJ34" i="114"/>
  <c r="SOM34" i="114" l="1"/>
  <c r="SOL34" i="114"/>
  <c r="SOO34" i="114" l="1"/>
  <c r="SON34" i="114"/>
  <c r="SOQ34" i="114" l="1"/>
  <c r="SOP34" i="114"/>
  <c r="SOS34" i="114" s="1"/>
  <c r="SOR34" i="114" l="1"/>
  <c r="SOU34" i="114" s="1"/>
  <c r="SOT34" i="114"/>
  <c r="SOW34" i="114" s="1"/>
  <c r="SOV34" i="114" l="1"/>
  <c r="SOX34" i="114" l="1"/>
  <c r="SOY34" i="114"/>
  <c r="SOZ34" i="114" l="1"/>
  <c r="SPA34" i="114"/>
  <c r="SPC34" i="114" l="1"/>
  <c r="SPB34" i="114"/>
  <c r="SPE34" i="114" s="1"/>
  <c r="SPD34" i="114" l="1"/>
  <c r="SPG34" i="114" s="1"/>
  <c r="SPF34" i="114" l="1"/>
  <c r="SPI34" i="114" s="1"/>
  <c r="SPH34" i="114" l="1"/>
  <c r="SPK34" i="114" s="1"/>
  <c r="SPJ34" i="114"/>
  <c r="SPM34" i="114" l="1"/>
  <c r="SPL34" i="114"/>
  <c r="SPN34" i="114" l="1"/>
  <c r="SPO34" i="114"/>
  <c r="SPP34" i="114"/>
  <c r="SPR34" i="114" l="1"/>
  <c r="SPQ34" i="114"/>
  <c r="SPT34" i="114" s="1"/>
  <c r="SPS34" i="114" l="1"/>
  <c r="SPV34" i="114" s="1"/>
  <c r="SPU34" i="114"/>
  <c r="SPX34" i="114" s="1"/>
  <c r="SPW34" i="114" l="1"/>
  <c r="SPZ34" i="114" s="1"/>
  <c r="SPY34" i="114" l="1"/>
  <c r="SQB34" i="114" l="1"/>
  <c r="SQA34" i="114"/>
  <c r="SQD34" i="114" l="1"/>
  <c r="SQC34" i="114"/>
  <c r="SQF34" i="114" s="1"/>
  <c r="SQE34" i="114" l="1"/>
  <c r="SQH34" i="114" s="1"/>
  <c r="SQG34" i="114"/>
  <c r="SQJ34" i="114" s="1"/>
  <c r="SQI34" i="114" l="1"/>
  <c r="SQL34" i="114" l="1"/>
  <c r="SQK34" i="114"/>
  <c r="SQN34" i="114" l="1"/>
  <c r="SQM34" i="114"/>
  <c r="SQP34" i="114" l="1"/>
  <c r="SQO34" i="114"/>
  <c r="SQR34" i="114" l="1"/>
  <c r="SQQ34" i="114"/>
  <c r="SQT34" i="114" l="1"/>
  <c r="SQS34" i="114"/>
  <c r="SQV34" i="114" l="1"/>
  <c r="SQU34" i="114"/>
  <c r="SQX34" i="114" s="1"/>
  <c r="SQW34" i="114" l="1"/>
  <c r="SQZ34" i="114" s="1"/>
  <c r="SQY34" i="114"/>
  <c r="SRB34" i="114" s="1"/>
  <c r="SRA34" i="114" l="1"/>
  <c r="SRD34" i="114" l="1"/>
  <c r="SRC34" i="114"/>
  <c r="SRF34" i="114" l="1"/>
  <c r="SRE34" i="114"/>
  <c r="SRH34" i="114" s="1"/>
  <c r="SRG34" i="114" l="1"/>
  <c r="SRJ34" i="114" s="1"/>
  <c r="SRI34" i="114"/>
  <c r="SRL34" i="114" s="1"/>
  <c r="SRK34" i="114" l="1"/>
  <c r="SRN34" i="114" l="1"/>
  <c r="SRM34" i="114"/>
  <c r="SRP34" i="114" l="1"/>
  <c r="SRO34" i="114"/>
  <c r="SRR34" i="114" s="1"/>
  <c r="SRQ34" i="114" l="1"/>
  <c r="SRT34" i="114" s="1"/>
  <c r="SRS34" i="114"/>
  <c r="SRV34" i="114" s="1"/>
  <c r="SRU34" i="114" l="1"/>
  <c r="SRX34" i="114" l="1"/>
  <c r="SRW34" i="114"/>
  <c r="SRZ34" i="114" l="1"/>
  <c r="SRY34" i="114"/>
  <c r="SSB34" i="114" l="1"/>
  <c r="SSA34" i="114"/>
  <c r="SSD34" i="114" s="1"/>
  <c r="SSC34" i="114" l="1"/>
  <c r="SSF34" i="114" s="1"/>
  <c r="SSE34" i="114"/>
  <c r="SSH34" i="114" s="1"/>
  <c r="SSG34" i="114" l="1"/>
  <c r="SSJ34" i="114" l="1"/>
  <c r="SSI34" i="114"/>
  <c r="SSL34" i="114" l="1"/>
  <c r="SSK34" i="114"/>
  <c r="SSN34" i="114" s="1"/>
  <c r="SSM34" i="114" l="1"/>
  <c r="SSP34" i="114" s="1"/>
  <c r="SSO34" i="114"/>
  <c r="SSR34" i="114" s="1"/>
  <c r="SSQ34" i="114" l="1"/>
  <c r="SST34" i="114" l="1"/>
  <c r="SSS34" i="114"/>
  <c r="SSV34" i="114" l="1"/>
  <c r="SSU34" i="114"/>
  <c r="SSX34" i="114" s="1"/>
  <c r="SSW34" i="114" l="1"/>
  <c r="SSZ34" i="114" s="1"/>
  <c r="SSY34" i="114"/>
  <c r="STB34" i="114" s="1"/>
  <c r="STA34" i="114" l="1"/>
  <c r="STD34" i="114" l="1"/>
  <c r="STC34" i="114"/>
  <c r="STF34" i="114" l="1"/>
  <c r="STE34" i="114"/>
  <c r="STH34" i="114" s="1"/>
  <c r="STG34" i="114" l="1"/>
  <c r="STJ34" i="114" s="1"/>
  <c r="STI34" i="114" l="1"/>
  <c r="STL34" i="114" s="1"/>
  <c r="STK34" i="114"/>
  <c r="STN34" i="114" l="1"/>
  <c r="STM34" i="114"/>
  <c r="STP34" i="114" l="1"/>
  <c r="STO34" i="114"/>
  <c r="STR34" i="114" s="1"/>
  <c r="STQ34" i="114" l="1"/>
  <c r="STT34" i="114" s="1"/>
  <c r="STS34" i="114"/>
  <c r="STV34" i="114" s="1"/>
  <c r="STU34" i="114" l="1"/>
  <c r="STX34" i="114" l="1"/>
  <c r="STW34" i="114"/>
  <c r="STZ34" i="114" l="1"/>
  <c r="STY34" i="114"/>
  <c r="SUB34" i="114" s="1"/>
  <c r="SUA34" i="114" l="1"/>
  <c r="SUD34" i="114" s="1"/>
  <c r="SUC34" i="114" l="1"/>
  <c r="SUF34" i="114" s="1"/>
  <c r="SUE34" i="114"/>
  <c r="SUH34" i="114" l="1"/>
  <c r="SUG34" i="114"/>
  <c r="SUJ34" i="114" l="1"/>
  <c r="SUI34" i="114"/>
  <c r="SUL34" i="114" s="1"/>
  <c r="SUK34" i="114" l="1"/>
  <c r="SUN34" i="114" s="1"/>
  <c r="SUM34" i="114"/>
  <c r="SUP34" i="114" s="1"/>
  <c r="SUO34" i="114" l="1"/>
  <c r="SUR34" i="114" l="1"/>
  <c r="SUQ34" i="114"/>
  <c r="SUT34" i="114" l="1"/>
  <c r="SUS34" i="114"/>
  <c r="SUV34" i="114" s="1"/>
  <c r="SUU34" i="114" l="1"/>
  <c r="SUX34" i="114" s="1"/>
  <c r="SUW34" i="114" l="1"/>
  <c r="SUZ34" i="114" s="1"/>
  <c r="SUY34" i="114"/>
  <c r="SVB34" i="114" l="1"/>
  <c r="SVA34" i="114"/>
  <c r="SVD34" i="114" l="1"/>
  <c r="SVC34" i="114"/>
  <c r="SVF34" i="114" s="1"/>
  <c r="SVE34" i="114" l="1"/>
  <c r="SVH34" i="114" s="1"/>
  <c r="SVG34" i="114" l="1"/>
  <c r="SVJ34" i="114" s="1"/>
  <c r="SVI34" i="114" l="1"/>
  <c r="SVL34" i="114" s="1"/>
  <c r="SVK34" i="114" l="1"/>
  <c r="SVN34" i="114" s="1"/>
  <c r="SVM34" i="114" l="1"/>
  <c r="SVP34" i="114" s="1"/>
  <c r="SVO34" i="114" l="1"/>
  <c r="SVR34" i="114" s="1"/>
  <c r="SVQ34" i="114"/>
  <c r="SVT34" i="114" l="1"/>
  <c r="SVS34" i="114"/>
  <c r="SVV34" i="114" l="1"/>
  <c r="SVU34" i="114"/>
  <c r="SVW34" i="114" s="1"/>
  <c r="SVX34" i="114" l="1"/>
  <c r="SVY34" i="114"/>
  <c r="SVZ34" i="114"/>
  <c r="SWB34" i="114" l="1"/>
  <c r="SWA34" i="114"/>
  <c r="SWD34" i="114" s="1"/>
  <c r="SWC34" i="114" l="1"/>
  <c r="SWF34" i="114" s="1"/>
  <c r="SWE34" i="114" l="1"/>
  <c r="SWG34" i="114" l="1"/>
  <c r="SWH34" i="114"/>
  <c r="SWI34" i="114" l="1"/>
  <c r="SWJ34" i="114"/>
  <c r="SWL34" i="114" l="1"/>
  <c r="SWK34" i="114"/>
  <c r="SWN34" i="114" l="1"/>
  <c r="SWM34" i="114"/>
  <c r="SWP34" i="114" l="1"/>
  <c r="SWO34" i="114"/>
  <c r="SWR34" i="114" l="1"/>
  <c r="SWQ34" i="114"/>
  <c r="SWT34" i="114" l="1"/>
  <c r="SWS34" i="114"/>
  <c r="SWV34" i="114" s="1"/>
  <c r="SWU34" i="114" l="1"/>
  <c r="SWX34" i="114" s="1"/>
  <c r="SWW34" i="114" l="1"/>
  <c r="SWZ34" i="114" s="1"/>
  <c r="SWY34" i="114" l="1"/>
  <c r="SXB34" i="114"/>
  <c r="SXA34" i="114"/>
  <c r="SXD34" i="114" l="1"/>
  <c r="SXC34" i="114"/>
  <c r="SXF34" i="114" s="1"/>
  <c r="SXE34" i="114" l="1"/>
  <c r="SXH34" i="114" s="1"/>
  <c r="SXG34" i="114" l="1"/>
  <c r="SXJ34" i="114" s="1"/>
  <c r="SXI34" i="114" l="1"/>
  <c r="SXK34" i="114" s="1"/>
  <c r="SXL34" i="114"/>
  <c r="SXM34" i="114" l="1"/>
  <c r="SXN34" i="114"/>
  <c r="SXP34" i="114" l="1"/>
  <c r="SXO34" i="114"/>
  <c r="SXR34" i="114" s="1"/>
  <c r="SXQ34" i="114" l="1"/>
  <c r="SXS34" i="114" l="1"/>
  <c r="SXT34" i="114"/>
  <c r="SXU34" i="114" l="1"/>
  <c r="SXV34" i="114"/>
  <c r="SXX34" i="114" l="1"/>
  <c r="SXW34" i="114"/>
  <c r="SXZ34" i="114" s="1"/>
  <c r="SXY34" i="114" l="1"/>
  <c r="SYB34" i="114" s="1"/>
  <c r="SYA34" i="114" l="1"/>
  <c r="SYD34" i="114" s="1"/>
  <c r="SYC34" i="114" l="1"/>
  <c r="SYF34" i="114" s="1"/>
  <c r="SYE34" i="114" l="1"/>
  <c r="SYH34" i="114"/>
  <c r="SYG34" i="114"/>
  <c r="SYJ34" i="114" l="1"/>
  <c r="SYI34" i="114"/>
  <c r="SYL34" i="114" s="1"/>
  <c r="SYK34" i="114" l="1"/>
  <c r="SYN34" i="114" s="1"/>
  <c r="SYM34" i="114"/>
  <c r="SYP34" i="114" s="1"/>
  <c r="SYO34" i="114" l="1"/>
  <c r="SYQ34" i="114" l="1"/>
  <c r="SYR34" i="114"/>
  <c r="SYS34" i="114" l="1"/>
  <c r="SYT34" i="114"/>
  <c r="SYV34" i="114" l="1"/>
  <c r="SYU34" i="114"/>
  <c r="SYX34" i="114" s="1"/>
  <c r="SYW34" i="114" l="1"/>
  <c r="SYZ34" i="114" s="1"/>
  <c r="SYY34" i="114" l="1"/>
  <c r="SZB34" i="114" l="1"/>
  <c r="SZA34" i="114"/>
  <c r="SZD34" i="114" l="1"/>
  <c r="SZC34" i="114"/>
  <c r="SZF34" i="114" s="1"/>
  <c r="SZE34" i="114" l="1"/>
  <c r="SZH34" i="114" s="1"/>
  <c r="SZG34" i="114" l="1"/>
  <c r="SZJ34" i="114" s="1"/>
  <c r="SZI34" i="114"/>
  <c r="SZL34" i="114" l="1"/>
  <c r="SZK34" i="114"/>
  <c r="SZN34" i="114" l="1"/>
  <c r="SZM34" i="114"/>
  <c r="SZP34" i="114" s="1"/>
  <c r="SZO34" i="114" l="1"/>
  <c r="SZR34" i="114" s="1"/>
  <c r="SZQ34" i="114" l="1"/>
  <c r="SZT34" i="114" s="1"/>
  <c r="SZS34" i="114" l="1"/>
  <c r="SZV34" i="114" s="1"/>
  <c r="SZU34" i="114"/>
  <c r="SZX34" i="114" l="1"/>
  <c r="SZW34" i="114"/>
  <c r="SZZ34" i="114" s="1"/>
  <c r="SZY34" i="114" l="1"/>
  <c r="TAB34" i="114" s="1"/>
  <c r="TAA34" i="114"/>
  <c r="TAD34" i="114" s="1"/>
  <c r="TAC34" i="114" l="1"/>
  <c r="TAF34" i="114" l="1"/>
  <c r="TAE34" i="114"/>
  <c r="TAH34" i="114" l="1"/>
  <c r="TAG34" i="114"/>
  <c r="TAJ34" i="114" s="1"/>
  <c r="TAI34" i="114" l="1"/>
  <c r="TAL34" i="114" s="1"/>
  <c r="TAK34" i="114"/>
  <c r="TAN34" i="114" s="1"/>
  <c r="TAM34" i="114" l="1"/>
  <c r="TAO34" i="114" l="1"/>
  <c r="TAP34" i="114"/>
  <c r="TAR34" i="114" l="1"/>
  <c r="TAQ34" i="114"/>
  <c r="TAT34" i="114" s="1"/>
  <c r="TAS34" i="114" l="1"/>
  <c r="TAV34" i="114" s="1"/>
  <c r="TAU34" i="114" l="1"/>
  <c r="TAW34" i="114" l="1"/>
  <c r="TAX34" i="114"/>
  <c r="TAZ34" i="114" l="1"/>
  <c r="TAY34" i="114"/>
  <c r="TBB34" i="114" s="1"/>
  <c r="TBA34" i="114" l="1"/>
  <c r="TBD34" i="114" s="1"/>
  <c r="TBC34" i="114" l="1"/>
  <c r="TBF34" i="114" l="1"/>
  <c r="TBE34" i="114"/>
  <c r="TBH34" i="114" l="1"/>
  <c r="TBG34" i="114"/>
  <c r="TBJ34" i="114" s="1"/>
  <c r="TBI34" i="114" l="1"/>
  <c r="TBL34" i="114"/>
  <c r="TBK34" i="114"/>
  <c r="TBN34" i="114" l="1"/>
  <c r="TBM34" i="114"/>
  <c r="TBP34" i="114" s="1"/>
  <c r="TBO34" i="114" l="1"/>
  <c r="TBR34" i="114" l="1"/>
  <c r="TBQ34" i="114"/>
  <c r="TBT34" i="114" l="1"/>
  <c r="TBS34" i="114"/>
  <c r="TBV34" i="114" s="1"/>
  <c r="TBU34" i="114" l="1"/>
  <c r="TBX34" i="114" s="1"/>
  <c r="TBW34" i="114"/>
  <c r="TBZ34" i="114" s="1"/>
  <c r="TBY34" i="114" l="1"/>
  <c r="TCB34" i="114" l="1"/>
  <c r="TCA34" i="114"/>
  <c r="TCD34" i="114" l="1"/>
  <c r="TCC34" i="114"/>
  <c r="TCE34" i="114" s="1"/>
  <c r="TCF34" i="114" l="1"/>
  <c r="TCG34" i="114"/>
  <c r="TCI34" i="114" l="1"/>
  <c r="TCH34" i="114"/>
  <c r="TCK34" i="114" s="1"/>
  <c r="TCJ34" i="114" l="1"/>
  <c r="TCM34" i="114" s="1"/>
  <c r="TCL34" i="114"/>
  <c r="TCO34" i="114" s="1"/>
  <c r="TCN34" i="114" l="1"/>
  <c r="TCQ34" i="114" s="1"/>
  <c r="TCP34" i="114" l="1"/>
  <c r="TCS34" i="114" l="1"/>
  <c r="TCR34" i="114"/>
  <c r="TCU34" i="114" l="1"/>
  <c r="TCT34" i="114"/>
  <c r="TCW34" i="114" s="1"/>
  <c r="TCV34" i="114" l="1"/>
  <c r="TCY34" i="114" s="1"/>
  <c r="TCX34" i="114"/>
  <c r="TDA34" i="114" s="1"/>
  <c r="TCZ34" i="114" l="1"/>
  <c r="TDC34" i="114" l="1"/>
  <c r="TDB34" i="114"/>
  <c r="TDE34" i="114" l="1"/>
  <c r="TDD34" i="114"/>
  <c r="TDG34" i="114" s="1"/>
  <c r="TDF34" i="114" l="1"/>
  <c r="TDI34" i="114" s="1"/>
  <c r="TDH34" i="114"/>
  <c r="TDK34" i="114" s="1"/>
  <c r="TDJ34" i="114" l="1"/>
  <c r="TDM34" i="114" l="1"/>
  <c r="TDL34" i="114"/>
  <c r="TDN34" i="114" l="1"/>
  <c r="TDO34" i="114"/>
  <c r="TDP34" i="114"/>
  <c r="TDR34" i="114" l="1"/>
  <c r="TDQ34" i="114"/>
  <c r="TDT34" i="114" s="1"/>
  <c r="TDS34" i="114" l="1"/>
  <c r="TDV34" i="114" s="1"/>
  <c r="TDU34" i="114" l="1"/>
  <c r="TDX34" i="114" l="1"/>
  <c r="TDW34" i="114"/>
  <c r="TDZ34" i="114" l="1"/>
  <c r="TDY34" i="114"/>
  <c r="TEB34" i="114" l="1"/>
  <c r="TEA34" i="114"/>
  <c r="TED34" i="114" l="1"/>
  <c r="TEC34" i="114"/>
  <c r="TEF34" i="114" l="1"/>
  <c r="TEE34" i="114"/>
  <c r="TEH34" i="114" l="1"/>
  <c r="TEG34" i="114"/>
  <c r="TEJ34" i="114" l="1"/>
  <c r="TEI34" i="114"/>
  <c r="TEL34" i="114" l="1"/>
  <c r="TEK34" i="114"/>
  <c r="TEN34" i="114" s="1"/>
  <c r="TEM34" i="114" l="1"/>
  <c r="TEP34" i="114" s="1"/>
  <c r="TEO34" i="114" l="1"/>
  <c r="TER34" i="114" l="1"/>
  <c r="TEQ34" i="114"/>
  <c r="TET34" i="114" l="1"/>
  <c r="TES34" i="114"/>
  <c r="TEU34" i="114" l="1"/>
  <c r="TEV34" i="114"/>
  <c r="TEW34" i="114" l="1"/>
  <c r="TEX34" i="114"/>
  <c r="TEZ34" i="114" l="1"/>
  <c r="TEY34" i="114"/>
  <c r="TFB34" i="114" s="1"/>
  <c r="TFA34" i="114" l="1"/>
  <c r="TFD34" i="114" s="1"/>
  <c r="TFC34" i="114" l="1"/>
  <c r="TFF34" i="114" l="1"/>
  <c r="TFE34" i="114"/>
  <c r="TFH34" i="114" l="1"/>
  <c r="TFG34" i="114"/>
  <c r="TFJ34" i="114" s="1"/>
  <c r="TFI34" i="114" l="1"/>
  <c r="TFL34" i="114" s="1"/>
  <c r="TFK34" i="114"/>
  <c r="TFN34" i="114" s="1"/>
  <c r="TFM34" i="114" l="1"/>
  <c r="TFP34" i="114" l="1"/>
  <c r="TFO34" i="114"/>
  <c r="TFR34" i="114" l="1"/>
  <c r="TFQ34" i="114"/>
  <c r="TFT34" i="114" s="1"/>
  <c r="TFS34" i="114" l="1"/>
  <c r="TFV34" i="114" s="1"/>
  <c r="TFU34" i="114"/>
  <c r="TFX34" i="114" s="1"/>
  <c r="TFW34" i="114" l="1"/>
  <c r="TFZ34" i="114" l="1"/>
  <c r="TFY34" i="114"/>
  <c r="TGB34" i="114" l="1"/>
  <c r="TGA34" i="114"/>
  <c r="TGD34" i="114" s="1"/>
  <c r="TGC34" i="114" l="1"/>
  <c r="TGF34" i="114" s="1"/>
  <c r="TGE34" i="114"/>
  <c r="TGH34" i="114" s="1"/>
  <c r="TGG34" i="114" l="1"/>
  <c r="TGJ34" i="114" l="1"/>
  <c r="TGI34" i="114"/>
  <c r="TGL34" i="114" l="1"/>
  <c r="TGK34" i="114"/>
  <c r="TGN34" i="114" s="1"/>
  <c r="TGM34" i="114" l="1"/>
  <c r="TGP34" i="114" s="1"/>
  <c r="TGO34" i="114"/>
  <c r="TGR34" i="114" s="1"/>
  <c r="TGQ34" i="114" l="1"/>
  <c r="TGT34" i="114" l="1"/>
  <c r="TGS34" i="114"/>
  <c r="TGV34" i="114" l="1"/>
  <c r="TGU34" i="114"/>
  <c r="TGX34" i="114" s="1"/>
  <c r="TGW34" i="114" l="1"/>
  <c r="TGZ34" i="114" s="1"/>
  <c r="TGY34" i="114" l="1"/>
  <c r="THB34" i="114" s="1"/>
  <c r="THA34" i="114"/>
  <c r="THD34" i="114" l="1"/>
  <c r="THC34" i="114"/>
  <c r="THF34" i="114" l="1"/>
  <c r="THE34" i="114"/>
  <c r="THH34" i="114" s="1"/>
  <c r="THG34" i="114" l="1"/>
  <c r="THJ34" i="114" s="1"/>
  <c r="THI34" i="114"/>
  <c r="THL34" i="114" s="1"/>
  <c r="THK34" i="114" l="1"/>
  <c r="THN34" i="114" l="1"/>
  <c r="THM34" i="114"/>
  <c r="THP34" i="114" l="1"/>
  <c r="THO34" i="114"/>
  <c r="THR34" i="114" s="1"/>
  <c r="THQ34" i="114" l="1"/>
  <c r="THT34" i="114"/>
  <c r="THS34" i="114"/>
  <c r="THV34" i="114" l="1"/>
  <c r="THU34" i="114"/>
  <c r="THX34" i="114" s="1"/>
  <c r="THW34" i="114" l="1"/>
  <c r="THZ34" i="114" l="1"/>
  <c r="THY34" i="114"/>
  <c r="TIB34" i="114" l="1"/>
  <c r="TIA34" i="114"/>
  <c r="TID34" i="114" s="1"/>
  <c r="TIC34" i="114" l="1"/>
  <c r="TIF34" i="114" s="1"/>
  <c r="TIE34" i="114"/>
  <c r="TIH34" i="114" s="1"/>
  <c r="TIG34" i="114" l="1"/>
  <c r="TIJ34" i="114" l="1"/>
  <c r="TII34" i="114"/>
  <c r="TIL34" i="114" l="1"/>
  <c r="TIK34" i="114"/>
  <c r="TIN34" i="114" s="1"/>
  <c r="TIM34" i="114" l="1"/>
  <c r="TIP34" i="114" s="1"/>
  <c r="TIO34" i="114"/>
  <c r="TIR34" i="114" s="1"/>
  <c r="TIQ34" i="114" l="1"/>
  <c r="TIT34" i="114" l="1"/>
  <c r="TIS34" i="114"/>
  <c r="TIV34" i="114" l="1"/>
  <c r="TIU34" i="114"/>
  <c r="TIX34" i="114" s="1"/>
  <c r="TIW34" i="114" l="1"/>
  <c r="TIZ34" i="114" s="1"/>
  <c r="TIY34" i="114" l="1"/>
  <c r="TJB34" i="114" l="1"/>
  <c r="TJA34" i="114"/>
  <c r="TJD34" i="114" l="1"/>
  <c r="TJC34" i="114"/>
  <c r="TJF34" i="114" s="1"/>
  <c r="TJE34" i="114" l="1"/>
  <c r="TJH34" i="114" s="1"/>
  <c r="TJG34" i="114"/>
  <c r="TJJ34" i="114" s="1"/>
  <c r="TJI34" i="114" l="1"/>
  <c r="TJL34" i="114" l="1"/>
  <c r="TJK34" i="114"/>
  <c r="TJN34" i="114" l="1"/>
  <c r="TJM34" i="114"/>
  <c r="TJP34" i="114" s="1"/>
  <c r="TJO34" i="114" l="1"/>
  <c r="TJR34" i="114" s="1"/>
  <c r="TJQ34" i="114"/>
  <c r="TJT34" i="114" s="1"/>
  <c r="TJS34" i="114" l="1"/>
  <c r="TJV34" i="114" l="1"/>
  <c r="TJU34" i="114"/>
  <c r="TJX34" i="114" l="1"/>
  <c r="TJW34" i="114"/>
  <c r="TJZ34" i="114" s="1"/>
  <c r="TJY34" i="114" l="1"/>
  <c r="TKB34" i="114" s="1"/>
  <c r="TKA34" i="114"/>
  <c r="TKD34" i="114" l="1"/>
  <c r="TKC34" i="114"/>
  <c r="TKF34" i="114" s="1"/>
  <c r="TKE34" i="114" l="1"/>
  <c r="TKH34" i="114" l="1"/>
  <c r="TKG34" i="114"/>
  <c r="TKJ34" i="114" l="1"/>
  <c r="TKI34" i="114"/>
  <c r="TKL34" i="114" s="1"/>
  <c r="TKK34" i="114" l="1"/>
  <c r="TKN34" i="114" s="1"/>
  <c r="TKM34" i="114"/>
  <c r="TKP34" i="114" s="1"/>
  <c r="TKO34" i="114" l="1"/>
  <c r="TKR34" i="114" l="1"/>
  <c r="TKQ34" i="114"/>
  <c r="TKT34" i="114" l="1"/>
  <c r="TKS34" i="114"/>
  <c r="TKV34" i="114" s="1"/>
  <c r="TKU34" i="114" l="1"/>
  <c r="TKX34" i="114" s="1"/>
  <c r="TKW34" i="114"/>
  <c r="TKZ34" i="114" s="1"/>
  <c r="TKY34" i="114" l="1"/>
  <c r="TLB34" i="114" l="1"/>
  <c r="TLA34" i="114"/>
  <c r="TLD34" i="114" l="1"/>
  <c r="TLC34" i="114"/>
  <c r="TLF34" i="114" s="1"/>
  <c r="TLE34" i="114" l="1"/>
  <c r="TLH34" i="114" s="1"/>
  <c r="TLG34" i="114"/>
  <c r="TLJ34" i="114" s="1"/>
  <c r="TLI34" i="114" l="1"/>
  <c r="TLL34" i="114" l="1"/>
  <c r="TLK34" i="114"/>
  <c r="TLN34" i="114" l="1"/>
  <c r="TLM34" i="114"/>
  <c r="TLP34" i="114" s="1"/>
  <c r="TLO34" i="114" l="1"/>
  <c r="TLR34" i="114" s="1"/>
  <c r="TLQ34" i="114" l="1"/>
  <c r="TLT34" i="114" s="1"/>
  <c r="TLS34" i="114"/>
  <c r="TLV34" i="114" l="1"/>
  <c r="TLU34" i="114"/>
  <c r="TLX34" i="114" l="1"/>
  <c r="TLW34" i="114"/>
  <c r="TLZ34" i="114" s="1"/>
  <c r="TLY34" i="114" l="1"/>
  <c r="TMB34" i="114" s="1"/>
  <c r="TMA34" i="114"/>
  <c r="TMD34" i="114" s="1"/>
  <c r="TMC34" i="114" l="1"/>
  <c r="TMF34" i="114" l="1"/>
  <c r="TME34" i="114"/>
  <c r="TMH34" i="114" l="1"/>
  <c r="TMG34" i="114"/>
  <c r="TMJ34" i="114" s="1"/>
  <c r="TMI34" i="114" l="1"/>
  <c r="TML34" i="114" s="1"/>
  <c r="TMK34" i="114"/>
  <c r="TMN34" i="114" s="1"/>
  <c r="TMM34" i="114" l="1"/>
  <c r="TMO34" i="114" l="1"/>
  <c r="TMP34" i="114"/>
  <c r="TMQ34" i="114" l="1"/>
  <c r="TMR34" i="114"/>
  <c r="TMT34" i="114" l="1"/>
  <c r="TMS34" i="114"/>
  <c r="TMV34" i="114" s="1"/>
  <c r="TMU34" i="114" l="1"/>
  <c r="TMX34" i="114" s="1"/>
  <c r="TMW34" i="114" l="1"/>
  <c r="TMZ34" i="114" l="1"/>
  <c r="TMY34" i="114"/>
  <c r="TNB34" i="114" l="1"/>
  <c r="TNA34" i="114"/>
  <c r="TND34" i="114" s="1"/>
  <c r="TNC34" i="114" l="1"/>
  <c r="TNF34" i="114" s="1"/>
  <c r="TNE34" i="114"/>
  <c r="TNH34" i="114" s="1"/>
  <c r="TNG34" i="114" l="1"/>
  <c r="TNJ34" i="114" l="1"/>
  <c r="TNI34" i="114"/>
  <c r="TNL34" i="114" l="1"/>
  <c r="TNK34" i="114"/>
  <c r="TNM34" i="114" s="1"/>
  <c r="TNN34" i="114" l="1"/>
  <c r="TNP34" i="114" s="1"/>
  <c r="TNO34" i="114"/>
  <c r="TNR34" i="114" l="1"/>
  <c r="TNQ34" i="114"/>
  <c r="TNT34" i="114" l="1"/>
  <c r="TNS34" i="114"/>
  <c r="TNV34" i="114" l="1"/>
  <c r="TNU34" i="114"/>
  <c r="TNX34" i="114" s="1"/>
  <c r="TNW34" i="114" l="1"/>
  <c r="TNZ34" i="114" s="1"/>
  <c r="TNY34" i="114" l="1"/>
  <c r="TOB34" i="114" s="1"/>
  <c r="TOA34" i="114"/>
  <c r="TOD34" i="114" l="1"/>
  <c r="TOC34" i="114"/>
  <c r="TOF34" i="114" l="1"/>
  <c r="TOE34" i="114"/>
  <c r="TOH34" i="114" s="1"/>
  <c r="TOG34" i="114" l="1"/>
  <c r="TOJ34" i="114" s="1"/>
  <c r="TOI34" i="114"/>
  <c r="TOL34" i="114" s="1"/>
  <c r="TOK34" i="114" l="1"/>
  <c r="TON34" i="114" l="1"/>
  <c r="TOM34" i="114"/>
  <c r="TOP34" i="114" l="1"/>
  <c r="TOO34" i="114"/>
  <c r="TOR34" i="114" s="1"/>
  <c r="TOQ34" i="114" l="1"/>
  <c r="TOT34" i="114" s="1"/>
  <c r="TOS34" i="114"/>
  <c r="TOV34" i="114" s="1"/>
  <c r="TOU34" i="114" l="1"/>
  <c r="TOX34" i="114" l="1"/>
  <c r="TOW34" i="114"/>
  <c r="TOZ34" i="114" l="1"/>
  <c r="TOY34" i="114"/>
  <c r="TPB34" i="114" s="1"/>
  <c r="TPA34" i="114" l="1"/>
  <c r="TPD34" i="114" s="1"/>
  <c r="TPC34" i="114"/>
  <c r="TPF34" i="114" s="1"/>
  <c r="TPE34" i="114" l="1"/>
  <c r="TPH34" i="114" l="1"/>
  <c r="TPG34" i="114"/>
  <c r="TPJ34" i="114" l="1"/>
  <c r="TPI34" i="114"/>
  <c r="TPL34" i="114" s="1"/>
  <c r="TPK34" i="114" l="1"/>
  <c r="TPN34" i="114" s="1"/>
  <c r="TPM34" i="114"/>
  <c r="TPP34" i="114" s="1"/>
  <c r="TPO34" i="114" l="1"/>
  <c r="TPR34" i="114" l="1"/>
  <c r="TPQ34" i="114"/>
  <c r="TPT34" i="114" l="1"/>
  <c r="TPS34" i="114"/>
  <c r="TPV34" i="114" s="1"/>
  <c r="TPU34" i="114" l="1"/>
  <c r="TPX34" i="114" s="1"/>
  <c r="TPW34" i="114"/>
  <c r="TPZ34" i="114" s="1"/>
  <c r="TPY34" i="114" l="1"/>
  <c r="TQB34" i="114" l="1"/>
  <c r="TQA34" i="114"/>
  <c r="TQD34" i="114" l="1"/>
  <c r="TQC34" i="114"/>
  <c r="TQF34" i="114" s="1"/>
  <c r="TQE34" i="114" l="1"/>
  <c r="TQH34" i="114" s="1"/>
  <c r="TQG34" i="114" l="1"/>
  <c r="TQJ34" i="114" s="1"/>
  <c r="TQI34" i="114" l="1"/>
  <c r="TQL34" i="114" s="1"/>
  <c r="TQK34" i="114"/>
  <c r="TQN34" i="114" l="1"/>
  <c r="TQM34" i="114"/>
  <c r="TQP34" i="114" s="1"/>
  <c r="TQO34" i="114" l="1"/>
  <c r="TQR34" i="114" s="1"/>
  <c r="TQQ34" i="114"/>
  <c r="TQT34" i="114" s="1"/>
  <c r="TQS34" i="114" l="1"/>
  <c r="TQV34" i="114" l="1"/>
  <c r="TQU34" i="114"/>
  <c r="TQX34" i="114" l="1"/>
  <c r="TQW34" i="114"/>
  <c r="TQZ34" i="114" s="1"/>
  <c r="TQY34" i="114" l="1"/>
  <c r="TRB34" i="114" s="1"/>
  <c r="TRA34" i="114"/>
  <c r="TRD34" i="114" s="1"/>
  <c r="TRC34" i="114" l="1"/>
  <c r="TRF34" i="114" l="1"/>
  <c r="TRE34" i="114"/>
  <c r="TRH34" i="114" l="1"/>
  <c r="TRG34" i="114"/>
  <c r="TRJ34" i="114" s="1"/>
  <c r="TRI34" i="114" l="1"/>
  <c r="TRL34" i="114" s="1"/>
  <c r="TRK34" i="114"/>
  <c r="TRN34" i="114" s="1"/>
  <c r="TRM34" i="114" l="1"/>
  <c r="TRP34" i="114" l="1"/>
  <c r="TRO34" i="114"/>
  <c r="TRR34" i="114" l="1"/>
  <c r="TRQ34" i="114"/>
  <c r="TRT34" i="114" s="1"/>
  <c r="TRS34" i="114" l="1"/>
  <c r="TRV34" i="114" s="1"/>
  <c r="TRU34" i="114"/>
  <c r="TRX34" i="114" s="1"/>
  <c r="TRW34" i="114" l="1"/>
  <c r="TRZ34" i="114" s="1"/>
  <c r="TRY34" i="114" l="1"/>
  <c r="TSB34" i="114" l="1"/>
  <c r="TSA34" i="114"/>
  <c r="TSD34" i="114" l="1"/>
  <c r="TSC34" i="114"/>
  <c r="TSF34" i="114" s="1"/>
  <c r="TSE34" i="114" l="1"/>
  <c r="TSH34" i="114" s="1"/>
  <c r="TSG34" i="114"/>
  <c r="TSJ34" i="114" s="1"/>
  <c r="TSI34" i="114" l="1"/>
  <c r="TSL34" i="114" l="1"/>
  <c r="TSK34" i="114"/>
  <c r="TSN34" i="114" l="1"/>
  <c r="TSM34" i="114"/>
  <c r="TSP34" i="114" s="1"/>
  <c r="TSO34" i="114" l="1"/>
  <c r="TSR34" i="114" s="1"/>
  <c r="TSQ34" i="114" l="1"/>
  <c r="TST34" i="114" l="1"/>
  <c r="TSS34" i="114"/>
  <c r="TSV34" i="114" l="1"/>
  <c r="TSU34" i="114"/>
  <c r="TSX34" i="114" s="1"/>
  <c r="TSW34" i="114" l="1"/>
  <c r="TSZ34" i="114" s="1"/>
  <c r="TSY34" i="114"/>
  <c r="TTB34" i="114" l="1"/>
  <c r="TTA34" i="114"/>
  <c r="TTD34" i="114" l="1"/>
  <c r="TTC34" i="114"/>
  <c r="TTF34" i="114" l="1"/>
  <c r="TTE34" i="114"/>
  <c r="TTH34" i="114" s="1"/>
  <c r="TTG34" i="114" l="1"/>
  <c r="TTJ34" i="114" s="1"/>
  <c r="TTI34" i="114"/>
  <c r="TTL34" i="114" s="1"/>
  <c r="TTK34" i="114" l="1"/>
  <c r="TTN34" i="114" l="1"/>
  <c r="TTM34" i="114"/>
  <c r="TTP34" i="114" l="1"/>
  <c r="TTO34" i="114"/>
  <c r="TTR34" i="114" s="1"/>
  <c r="TTQ34" i="114" l="1"/>
  <c r="TTT34" i="114" s="1"/>
  <c r="TTS34" i="114"/>
  <c r="TTV34" i="114" s="1"/>
  <c r="TTU34" i="114" l="1"/>
  <c r="TTX34" i="114" l="1"/>
  <c r="TTW34" i="114"/>
  <c r="TTZ34" i="114" l="1"/>
  <c r="TTY34" i="114"/>
  <c r="TUB34" i="114" s="1"/>
  <c r="TUA34" i="114" l="1"/>
  <c r="TUD34" i="114" s="1"/>
  <c r="TUC34" i="114" l="1"/>
  <c r="TUE34" i="114" s="1"/>
  <c r="TUG34" i="114" s="1"/>
  <c r="TUF34" i="114"/>
  <c r="TUH34" i="114" l="1"/>
  <c r="TUI34" i="114"/>
  <c r="TUK34" i="114" l="1"/>
  <c r="TUJ34" i="114"/>
  <c r="TUM34" i="114" s="1"/>
  <c r="TUL34" i="114" l="1"/>
  <c r="TUO34" i="114" s="1"/>
  <c r="TUN34" i="114" l="1"/>
  <c r="TUQ34" i="114" l="1"/>
  <c r="TUP34" i="114"/>
  <c r="TUS34" i="114" l="1"/>
  <c r="TUR34" i="114"/>
  <c r="TUU34" i="114" s="1"/>
  <c r="TUT34" i="114" l="1"/>
  <c r="TUW34" i="114" s="1"/>
  <c r="TUV34" i="114" l="1"/>
  <c r="TUY34" i="114" s="1"/>
  <c r="TUX34" i="114"/>
  <c r="TVA34" i="114" l="1"/>
  <c r="TUZ34" i="114"/>
  <c r="TVC34" i="114" l="1"/>
  <c r="TVB34" i="114"/>
  <c r="TVE34" i="114" s="1"/>
  <c r="TVD34" i="114" l="1"/>
  <c r="TVG34" i="114" s="1"/>
  <c r="TVF34" i="114"/>
  <c r="TVI34" i="114" s="1"/>
  <c r="TVH34" i="114" l="1"/>
  <c r="TVK34" i="114" l="1"/>
  <c r="TVJ34" i="114"/>
  <c r="TVM34" i="114" l="1"/>
  <c r="TVL34" i="114"/>
  <c r="TVO34" i="114" s="1"/>
  <c r="TVN34" i="114" l="1"/>
  <c r="TVQ34" i="114" s="1"/>
  <c r="TVP34" i="114"/>
  <c r="TVS34" i="114" s="1"/>
  <c r="TVR34" i="114" l="1"/>
  <c r="TVU34" i="114" l="1"/>
  <c r="TVT34" i="114"/>
  <c r="TVW34" i="114" l="1"/>
  <c r="TVV34" i="114"/>
  <c r="TVY34" i="114" s="1"/>
  <c r="TVX34" i="114" l="1"/>
  <c r="TWA34" i="114" s="1"/>
  <c r="TVZ34" i="114"/>
  <c r="TWC34" i="114" s="1"/>
  <c r="TWB34" i="114" l="1"/>
  <c r="TWE34" i="114" l="1"/>
  <c r="TWD34" i="114"/>
  <c r="TWG34" i="114" l="1"/>
  <c r="TWF34" i="114"/>
  <c r="TWI34" i="114" s="1"/>
  <c r="TWH34" i="114" l="1"/>
  <c r="TWK34" i="114" s="1"/>
  <c r="TWJ34" i="114"/>
  <c r="TWM34" i="114" s="1"/>
  <c r="TWL34" i="114" l="1"/>
  <c r="TWO34" i="114" l="1"/>
  <c r="TWN34" i="114"/>
  <c r="TWQ34" i="114" l="1"/>
  <c r="TWP34" i="114"/>
  <c r="TWS34" i="114" s="1"/>
  <c r="TWR34" i="114" l="1"/>
  <c r="TWU34" i="114" s="1"/>
  <c r="TWT34" i="114"/>
  <c r="TWW34" i="114" s="1"/>
  <c r="TWV34" i="114" l="1"/>
  <c r="TWY34" i="114" l="1"/>
  <c r="TWX34" i="114"/>
  <c r="TXA34" i="114" l="1"/>
  <c r="TWZ34" i="114"/>
  <c r="TXC34" i="114" s="1"/>
  <c r="TXB34" i="114" l="1"/>
  <c r="TXE34" i="114" s="1"/>
  <c r="TXD34" i="114" l="1"/>
  <c r="TXG34" i="114" s="1"/>
  <c r="TXF34" i="114" l="1"/>
  <c r="TXI34" i="114" s="1"/>
  <c r="TXH34" i="114"/>
  <c r="TXK34" i="114" l="1"/>
  <c r="TXJ34" i="114"/>
  <c r="TXM34" i="114" s="1"/>
  <c r="TXL34" i="114" l="1"/>
  <c r="TXO34" i="114" s="1"/>
  <c r="TXN34" i="114" l="1"/>
  <c r="TXQ34" i="114" s="1"/>
  <c r="TXP34" i="114" l="1"/>
  <c r="TXS34" i="114" s="1"/>
  <c r="TXR34" i="114"/>
  <c r="TXU34" i="114" l="1"/>
  <c r="TXT34" i="114"/>
  <c r="TXW34" i="114" s="1"/>
  <c r="TXV34" i="114" l="1"/>
  <c r="TXY34" i="114" s="1"/>
  <c r="TXX34" i="114"/>
  <c r="TYA34" i="114" s="1"/>
  <c r="TXZ34" i="114" l="1"/>
  <c r="TYC34" i="114" l="1"/>
  <c r="TYB34" i="114"/>
  <c r="TYE34" i="114" l="1"/>
  <c r="TYD34" i="114"/>
  <c r="TYG34" i="114" s="1"/>
  <c r="TYF34" i="114" l="1"/>
  <c r="TYI34" i="114" s="1"/>
  <c r="TYH34" i="114" l="1"/>
  <c r="TYK34" i="114" s="1"/>
  <c r="TYJ34" i="114"/>
  <c r="TYM34" i="114" l="1"/>
  <c r="TYL34" i="114"/>
  <c r="TYO34" i="114" l="1"/>
  <c r="TYN34" i="114"/>
  <c r="TYQ34" i="114" s="1"/>
  <c r="TYP34" i="114" l="1"/>
  <c r="TYS34" i="114" s="1"/>
  <c r="TYR34" i="114" l="1"/>
  <c r="TYU34" i="114" l="1"/>
  <c r="TYT34" i="114"/>
  <c r="TYW34" i="114" l="1"/>
  <c r="TYV34" i="114"/>
  <c r="TYY34" i="114" s="1"/>
  <c r="TYX34" i="114" l="1"/>
  <c r="TZA34" i="114" s="1"/>
  <c r="TYZ34" i="114" l="1"/>
  <c r="TZC34" i="114" l="1"/>
  <c r="TZB34" i="114"/>
  <c r="TZE34" i="114" l="1"/>
  <c r="TZD34" i="114"/>
  <c r="TZG34" i="114" s="1"/>
  <c r="TZF34" i="114" l="1"/>
  <c r="TZI34" i="114" s="1"/>
  <c r="TZH34" i="114"/>
  <c r="TZK34" i="114" s="1"/>
  <c r="TZJ34" i="114" l="1"/>
  <c r="TZM34" i="114" l="1"/>
  <c r="TZL34" i="114"/>
  <c r="TZO34" i="114" l="1"/>
  <c r="TZN34" i="114"/>
  <c r="TZQ34" i="114" s="1"/>
  <c r="TZP34" i="114" l="1"/>
  <c r="TZS34" i="114" s="1"/>
  <c r="TZR34" i="114"/>
  <c r="TZU34" i="114" s="1"/>
  <c r="TZT34" i="114" l="1"/>
  <c r="TZW34" i="114" l="1"/>
  <c r="TZV34" i="114"/>
  <c r="TZY34" i="114" l="1"/>
  <c r="TZX34" i="114"/>
  <c r="UAA34" i="114" s="1"/>
  <c r="TZZ34" i="114" l="1"/>
  <c r="UAC34" i="114"/>
  <c r="UAB34" i="114"/>
  <c r="UAE34" i="114" l="1"/>
  <c r="UAD34" i="114"/>
  <c r="UAG34" i="114" s="1"/>
  <c r="UAF34" i="114" l="1"/>
  <c r="UAI34" i="114" l="1"/>
  <c r="UAH34" i="114"/>
  <c r="UAK34" i="114" l="1"/>
  <c r="UAJ34" i="114"/>
  <c r="UAM34" i="114" s="1"/>
  <c r="UAL34" i="114" l="1"/>
  <c r="UAO34" i="114" s="1"/>
  <c r="UAN34" i="114"/>
  <c r="UAQ34" i="114" s="1"/>
  <c r="UAP34" i="114" l="1"/>
  <c r="UAS34" i="114" l="1"/>
  <c r="UAR34" i="114"/>
  <c r="UAU34" i="114" l="1"/>
  <c r="UAT34" i="114"/>
  <c r="UAW34" i="114" s="1"/>
  <c r="UAV34" i="114" l="1"/>
  <c r="UAY34" i="114" s="1"/>
  <c r="UAX34" i="114"/>
  <c r="UBA34" i="114" s="1"/>
  <c r="UAZ34" i="114" l="1"/>
  <c r="UBB34" i="114" l="1"/>
  <c r="UBC34" i="114"/>
  <c r="UBD34" i="114" l="1"/>
  <c r="UBE34" i="114"/>
  <c r="UBG34" i="114" l="1"/>
  <c r="UBF34" i="114"/>
  <c r="UBI34" i="114" s="1"/>
  <c r="UBH34" i="114" l="1"/>
  <c r="UBK34" i="114" s="1"/>
  <c r="UBJ34" i="114" l="1"/>
  <c r="UBM34" i="114" l="1"/>
  <c r="UBL34" i="114"/>
  <c r="UBO34" i="114" l="1"/>
  <c r="UBN34" i="114"/>
  <c r="UBQ34" i="114" s="1"/>
  <c r="UBP34" i="114" l="1"/>
  <c r="UBS34" i="114" s="1"/>
  <c r="UBR34" i="114"/>
  <c r="UBU34" i="114" l="1"/>
  <c r="UBT34" i="114"/>
  <c r="UBW34" i="114" l="1"/>
  <c r="UBV34" i="114"/>
  <c r="UBY34" i="114" s="1"/>
  <c r="UBX34" i="114" l="1"/>
  <c r="UCA34" i="114" s="1"/>
  <c r="UBZ34" i="114"/>
  <c r="UCC34" i="114" s="1"/>
  <c r="UCB34" i="114" l="1"/>
  <c r="UCD34" i="114" l="1"/>
  <c r="UCE34" i="114"/>
  <c r="UCF34" i="114" l="1"/>
  <c r="UCG34" i="114"/>
  <c r="UCI34" i="114" l="1"/>
  <c r="UCH34" i="114"/>
  <c r="UCK34" i="114" s="1"/>
  <c r="UCJ34" i="114" l="1"/>
  <c r="UCL34" i="114" l="1"/>
  <c r="UCM34" i="114"/>
  <c r="UCN34" i="114" l="1"/>
  <c r="UCO34" i="114"/>
  <c r="UCQ34" i="114" l="1"/>
  <c r="UCP34" i="114"/>
  <c r="UCS34" i="114" s="1"/>
  <c r="UCR34" i="114" l="1"/>
  <c r="UCU34" i="114" l="1"/>
  <c r="UCT34" i="114"/>
  <c r="UCW34" i="114" l="1"/>
  <c r="UCV34" i="114"/>
  <c r="UCY34" i="114" s="1"/>
  <c r="UCX34" i="114" l="1"/>
  <c r="UDA34" i="114" s="1"/>
  <c r="UCZ34" i="114" l="1"/>
  <c r="UDC34" i="114" s="1"/>
  <c r="UDB34" i="114" l="1"/>
  <c r="UDE34" i="114" s="1"/>
  <c r="UDD34" i="114" l="1"/>
  <c r="UDF34" i="114" s="1"/>
  <c r="UDH34" i="114" s="1"/>
  <c r="UDG34" i="114" l="1"/>
  <c r="UDJ34" i="114" s="1"/>
  <c r="UDI34" i="114"/>
  <c r="UDL34" i="114" l="1"/>
  <c r="UDK34" i="114"/>
  <c r="UDN34" i="114" s="1"/>
  <c r="UDM34" i="114" l="1"/>
  <c r="UDO34" i="114" l="1"/>
  <c r="UDP34" i="114"/>
  <c r="UDQ34" i="114" l="1"/>
  <c r="UDR34" i="114"/>
  <c r="UDT34" i="114" l="1"/>
  <c r="UDS34" i="114"/>
  <c r="UDV34" i="114" s="1"/>
  <c r="UDU34" i="114" l="1"/>
  <c r="UDW34" i="114" l="1"/>
  <c r="UDX34" i="114"/>
  <c r="UDZ34" i="114" l="1"/>
  <c r="UDY34" i="114"/>
  <c r="UEB34" i="114" s="1"/>
  <c r="UEA34" i="114" l="1"/>
  <c r="UED34" i="114" s="1"/>
  <c r="UEC34" i="114" l="1"/>
  <c r="UEF34" i="114" l="1"/>
  <c r="UEE34" i="114"/>
  <c r="UEH34" i="114" l="1"/>
  <c r="UEG34" i="114"/>
  <c r="UEJ34" i="114" s="1"/>
  <c r="UEI34" i="114" l="1"/>
  <c r="UEL34" i="114" s="1"/>
  <c r="UEK34" i="114" l="1"/>
  <c r="UEN34" i="114" l="1"/>
  <c r="UEM34" i="114"/>
  <c r="UEP34" i="114" l="1"/>
  <c r="UEO34" i="114"/>
  <c r="UER34" i="114" s="1"/>
  <c r="UEQ34" i="114" l="1"/>
  <c r="UET34" i="114" s="1"/>
  <c r="UES34" i="114"/>
  <c r="UEV34" i="114" s="1"/>
  <c r="UEU34" i="114" l="1"/>
  <c r="UEX34" i="114" l="1"/>
  <c r="UEW34" i="114"/>
  <c r="UEZ34" i="114" l="1"/>
  <c r="UEY34" i="114"/>
  <c r="UFB34" i="114" s="1"/>
  <c r="UFA34" i="114" l="1"/>
  <c r="UFD34" i="114"/>
  <c r="UFC34" i="114"/>
  <c r="UFF34" i="114" l="1"/>
  <c r="UFE34" i="114"/>
  <c r="UFH34" i="114" s="1"/>
  <c r="UFG34" i="114" l="1"/>
  <c r="UFJ34" i="114" l="1"/>
  <c r="UFI34" i="114"/>
  <c r="UFL34" i="114" l="1"/>
  <c r="UFK34" i="114"/>
  <c r="UFN34" i="114" s="1"/>
  <c r="UFM34" i="114" l="1"/>
  <c r="UFP34" i="114" s="1"/>
  <c r="UFO34" i="114" l="1"/>
  <c r="UFR34" i="114" s="1"/>
  <c r="UFQ34" i="114"/>
  <c r="UFT34" i="114" l="1"/>
  <c r="UFS34" i="114"/>
  <c r="UFV34" i="114" l="1"/>
  <c r="UFU34" i="114"/>
  <c r="UFX34" i="114" s="1"/>
  <c r="UFW34" i="114" l="1"/>
  <c r="UFZ34" i="114" s="1"/>
  <c r="UFY34" i="114"/>
  <c r="UGB34" i="114" s="1"/>
  <c r="UGA34" i="114" l="1"/>
  <c r="UGD34" i="114" l="1"/>
  <c r="UGC34" i="114"/>
  <c r="UGF34" i="114" l="1"/>
  <c r="UGE34" i="114"/>
  <c r="UGH34" i="114" s="1"/>
  <c r="UGG34" i="114" l="1"/>
  <c r="UGJ34" i="114" s="1"/>
  <c r="UGI34" i="114" l="1"/>
  <c r="UGL34" i="114" s="1"/>
  <c r="UGK34" i="114"/>
  <c r="UGN34" i="114" l="1"/>
  <c r="UGM34" i="114"/>
  <c r="UGP34" i="114" l="1"/>
  <c r="UGO34" i="114"/>
  <c r="UGR34" i="114" s="1"/>
  <c r="UGQ34" i="114" l="1"/>
  <c r="UGT34" i="114" s="1"/>
  <c r="UGS34" i="114" l="1"/>
  <c r="UGV34" i="114" s="1"/>
  <c r="UGU34" i="114" l="1"/>
  <c r="UGX34" i="114"/>
  <c r="UGW34" i="114"/>
  <c r="UGZ34" i="114" l="1"/>
  <c r="UGY34" i="114"/>
  <c r="UHB34" i="114" s="1"/>
  <c r="UHA34" i="114" l="1"/>
  <c r="UHD34" i="114" s="1"/>
  <c r="UHC34" i="114" l="1"/>
  <c r="UHF34" i="114" s="1"/>
  <c r="UHE34" i="114"/>
  <c r="UHH34" i="114" l="1"/>
  <c r="UHG34" i="114"/>
  <c r="UHJ34" i="114" l="1"/>
  <c r="UHI34" i="114"/>
  <c r="UHL34" i="114" s="1"/>
  <c r="UHK34" i="114" l="1"/>
  <c r="UHN34" i="114" s="1"/>
  <c r="UHM34" i="114"/>
  <c r="UHP34" i="114" s="1"/>
  <c r="UHO34" i="114" l="1"/>
  <c r="UHR34" i="114" l="1"/>
  <c r="UHQ34" i="114"/>
  <c r="UHT34" i="114" l="1"/>
  <c r="UHS34" i="114"/>
  <c r="UHV34" i="114" s="1"/>
  <c r="UHU34" i="114" l="1"/>
  <c r="UHX34" i="114" s="1"/>
  <c r="UHW34" i="114" l="1"/>
  <c r="UHZ34" i="114" s="1"/>
  <c r="UHY34" i="114"/>
  <c r="UIB34" i="114" l="1"/>
  <c r="UIA34" i="114"/>
  <c r="UID34" i="114" l="1"/>
  <c r="UIC34" i="114"/>
  <c r="UIF34" i="114" s="1"/>
  <c r="UIE34" i="114" l="1"/>
  <c r="UIH34" i="114" s="1"/>
  <c r="UIG34" i="114"/>
  <c r="UIJ34" i="114" s="1"/>
  <c r="UII34" i="114" l="1"/>
  <c r="UIL34" i="114" l="1"/>
  <c r="UIK34" i="114"/>
  <c r="UIN34" i="114" l="1"/>
  <c r="UIM34" i="114"/>
  <c r="UIP34" i="114" s="1"/>
  <c r="UIO34" i="114" l="1"/>
  <c r="UIR34" i="114" s="1"/>
  <c r="UIQ34" i="114"/>
  <c r="UIT34" i="114" s="1"/>
  <c r="UIS34" i="114" l="1"/>
  <c r="UIV34" i="114" l="1"/>
  <c r="UIU34" i="114"/>
  <c r="UIX34" i="114" l="1"/>
  <c r="UIW34" i="114"/>
  <c r="UIZ34" i="114" s="1"/>
  <c r="UIY34" i="114" l="1"/>
  <c r="UJB34" i="114" s="1"/>
  <c r="UJA34" i="114"/>
  <c r="UJD34" i="114" s="1"/>
  <c r="UJC34" i="114" l="1"/>
  <c r="UJF34" i="114" l="1"/>
  <c r="UJE34" i="114"/>
  <c r="UJH34" i="114" l="1"/>
  <c r="UJG34" i="114"/>
  <c r="UJI34" i="114" s="1"/>
  <c r="UJK34" i="114" l="1"/>
  <c r="UJJ34" i="114"/>
  <c r="UJM34" i="114" s="1"/>
  <c r="UJL34" i="114" l="1"/>
  <c r="UJO34" i="114" s="1"/>
  <c r="UJN34" i="114"/>
  <c r="UJQ34" i="114" s="1"/>
  <c r="UJP34" i="114" l="1"/>
  <c r="UJS34" i="114" s="1"/>
  <c r="UJR34" i="114" l="1"/>
  <c r="UJU34" i="114" l="1"/>
  <c r="UJT34" i="114"/>
  <c r="UJW34" i="114" l="1"/>
  <c r="UJV34" i="114"/>
  <c r="UJY34" i="114" s="1"/>
  <c r="UJX34" i="114" l="1"/>
  <c r="UKA34" i="114" s="1"/>
  <c r="UJZ34" i="114" l="1"/>
  <c r="UKC34" i="114" s="1"/>
  <c r="UKB34" i="114"/>
  <c r="UKE34" i="114" l="1"/>
  <c r="UKD34" i="114"/>
  <c r="UKG34" i="114" l="1"/>
  <c r="UKF34" i="114"/>
  <c r="UKI34" i="114" s="1"/>
  <c r="UKH34" i="114" l="1"/>
  <c r="UKK34" i="114" s="1"/>
  <c r="UKJ34" i="114"/>
  <c r="UKM34" i="114" s="1"/>
  <c r="UKL34" i="114" l="1"/>
  <c r="UKO34" i="114" l="1"/>
  <c r="UKN34" i="114"/>
  <c r="UKQ34" i="114" l="1"/>
  <c r="UKP34" i="114"/>
  <c r="UKS34" i="114" s="1"/>
  <c r="UKR34" i="114" l="1"/>
  <c r="UKU34" i="114" s="1"/>
  <c r="UKT34" i="114" l="1"/>
  <c r="UKW34" i="114" s="1"/>
  <c r="UKV34" i="114"/>
  <c r="UKY34" i="114" l="1"/>
  <c r="UKX34" i="114"/>
  <c r="ULA34" i="114" l="1"/>
  <c r="UKZ34" i="114"/>
  <c r="ULC34" i="114" s="1"/>
  <c r="ULB34" i="114" l="1"/>
  <c r="ULE34" i="114" s="1"/>
  <c r="ULD34" i="114"/>
  <c r="ULG34" i="114" s="1"/>
  <c r="ULF34" i="114" l="1"/>
  <c r="ULI34" i="114" l="1"/>
  <c r="ULH34" i="114"/>
  <c r="ULK34" i="114" l="1"/>
  <c r="ULJ34" i="114"/>
  <c r="ULM34" i="114" s="1"/>
  <c r="ULL34" i="114" l="1"/>
  <c r="ULO34" i="114" s="1"/>
  <c r="ULN34" i="114" l="1"/>
  <c r="ULQ34" i="114" s="1"/>
  <c r="ULP34" i="114"/>
  <c r="ULS34" i="114" l="1"/>
  <c r="ULR34" i="114"/>
  <c r="ULU34" i="114" l="1"/>
  <c r="ULT34" i="114"/>
  <c r="ULW34" i="114" s="1"/>
  <c r="ULV34" i="114" l="1"/>
  <c r="ULY34" i="114" s="1"/>
  <c r="ULX34" i="114" l="1"/>
  <c r="UMA34" i="114" s="1"/>
  <c r="ULZ34" i="114"/>
  <c r="UMC34" i="114" l="1"/>
  <c r="UMB34" i="114"/>
  <c r="UME34" i="114" l="1"/>
  <c r="UMD34" i="114"/>
  <c r="UMG34" i="114" s="1"/>
  <c r="UMF34" i="114" l="1"/>
  <c r="UMI34" i="114" s="1"/>
  <c r="UMH34" i="114"/>
  <c r="UMK34" i="114" s="1"/>
  <c r="UMJ34" i="114" l="1"/>
  <c r="UMM34" i="114" l="1"/>
  <c r="UML34" i="114"/>
  <c r="UMO34" i="114" l="1"/>
  <c r="UMN34" i="114"/>
  <c r="UMQ34" i="114" s="1"/>
  <c r="UMP34" i="114" l="1"/>
  <c r="UMS34" i="114" s="1"/>
  <c r="UMR34" i="114" l="1"/>
  <c r="UMU34" i="114" s="1"/>
  <c r="UMT34" i="114"/>
  <c r="UMW34" i="114" l="1"/>
  <c r="UMV34" i="114"/>
  <c r="UMY34" i="114" l="1"/>
  <c r="UMX34" i="114"/>
  <c r="UNA34" i="114" s="1"/>
  <c r="UMZ34" i="114" l="1"/>
  <c r="UNC34" i="114" s="1"/>
  <c r="UNB34" i="114"/>
  <c r="UNE34" i="114" s="1"/>
  <c r="UND34" i="114" l="1"/>
  <c r="UNG34" i="114" l="1"/>
  <c r="UNF34" i="114"/>
  <c r="UNI34" i="114" l="1"/>
  <c r="UNH34" i="114"/>
  <c r="UNK34" i="114" s="1"/>
  <c r="UNJ34" i="114" l="1"/>
  <c r="UNM34" i="114" s="1"/>
  <c r="UNL34" i="114" l="1"/>
  <c r="UNO34" i="114" l="1"/>
  <c r="UNN34" i="114"/>
  <c r="UNQ34" i="114" l="1"/>
  <c r="UNP34" i="114"/>
  <c r="UNS34" i="114" s="1"/>
  <c r="UNR34" i="114" l="1"/>
  <c r="UNU34" i="114" s="1"/>
  <c r="UNT34" i="114" l="1"/>
  <c r="UNW34" i="114" s="1"/>
  <c r="UNV34" i="114"/>
  <c r="UNY34" i="114" l="1"/>
  <c r="UNX34" i="114"/>
  <c r="UOA34" i="114" l="1"/>
  <c r="UNZ34" i="114"/>
  <c r="UOC34" i="114" s="1"/>
  <c r="UOB34" i="114" l="1"/>
  <c r="UOE34" i="114" s="1"/>
  <c r="UOD34" i="114"/>
  <c r="UOG34" i="114" l="1"/>
  <c r="UOF34" i="114"/>
  <c r="UOI34" i="114" l="1"/>
  <c r="UOH34" i="114"/>
  <c r="UOK34" i="114" l="1"/>
  <c r="UOJ34" i="114"/>
  <c r="UOM34" i="114" s="1"/>
  <c r="UOL34" i="114" l="1"/>
  <c r="UOO34" i="114" s="1"/>
  <c r="UON34" i="114" l="1"/>
  <c r="UOQ34" i="114" s="1"/>
  <c r="UOP34" i="114"/>
  <c r="UOS34" i="114" l="1"/>
  <c r="UOR34" i="114"/>
  <c r="UOU34" i="114" l="1"/>
  <c r="UOT34" i="114"/>
  <c r="UOW34" i="114" s="1"/>
  <c r="UOV34" i="114" l="1"/>
  <c r="UOY34" i="114" s="1"/>
  <c r="UOX34" i="114"/>
  <c r="UPA34" i="114" s="1"/>
  <c r="UOZ34" i="114" l="1"/>
  <c r="UPC34" i="114" l="1"/>
  <c r="UPB34" i="114"/>
  <c r="UPE34" i="114" l="1"/>
  <c r="UPD34" i="114"/>
  <c r="UPG34" i="114" s="1"/>
  <c r="UPF34" i="114" l="1"/>
  <c r="UPI34" i="114" s="1"/>
  <c r="UPH34" i="114" l="1"/>
  <c r="UPK34" i="114" s="1"/>
  <c r="UPJ34" i="114"/>
  <c r="UPM34" i="114" l="1"/>
  <c r="UPL34" i="114"/>
  <c r="UPO34" i="114" l="1"/>
  <c r="UPN34" i="114"/>
  <c r="UPP34" i="114" s="1"/>
  <c r="UPQ34" i="114" l="1"/>
  <c r="UPR34" i="114"/>
  <c r="UPT34" i="114" l="1"/>
  <c r="UPS34" i="114"/>
  <c r="UPV34" i="114" s="1"/>
  <c r="UPU34" i="114" l="1"/>
  <c r="UPX34" i="114" s="1"/>
  <c r="UPW34" i="114" l="1"/>
  <c r="UPZ34" i="114" l="1"/>
  <c r="UPY34" i="114"/>
  <c r="UQB34" i="114" l="1"/>
  <c r="UQA34" i="114"/>
  <c r="UQC34" i="114" s="1"/>
  <c r="UQD34" i="114" l="1"/>
  <c r="UQE34" i="114"/>
  <c r="UQG34" i="114" l="1"/>
  <c r="UQF34" i="114"/>
  <c r="UQI34" i="114" s="1"/>
  <c r="UQH34" i="114" l="1"/>
  <c r="UQK34" i="114" s="1"/>
  <c r="UQJ34" i="114" l="1"/>
  <c r="UQM34" i="114" l="1"/>
  <c r="UQL34" i="114"/>
  <c r="UQN34" i="114" s="1"/>
  <c r="UQO34" i="114" l="1"/>
  <c r="UQP34" i="114"/>
  <c r="UQQ34" i="114" l="1"/>
  <c r="UQR34" i="114"/>
  <c r="UQT34" i="114" l="1"/>
  <c r="UQS34" i="114"/>
  <c r="UQV34" i="114" s="1"/>
  <c r="UQU34" i="114" l="1"/>
  <c r="UQX34" i="114" l="1"/>
  <c r="UQW34" i="114"/>
  <c r="UQZ34" i="114" l="1"/>
  <c r="UQY34" i="114"/>
  <c r="URB34" i="114" s="1"/>
  <c r="URA34" i="114" l="1"/>
  <c r="URD34" i="114" s="1"/>
  <c r="URC34" i="114"/>
  <c r="URF34" i="114" s="1"/>
  <c r="URE34" i="114" l="1"/>
  <c r="URH34" i="114" l="1"/>
  <c r="URG34" i="114"/>
  <c r="URJ34" i="114" l="1"/>
  <c r="URI34" i="114"/>
  <c r="URL34" i="114" s="1"/>
  <c r="URK34" i="114" l="1"/>
  <c r="URN34" i="114" s="1"/>
  <c r="URM34" i="114"/>
  <c r="URP34" i="114" s="1"/>
  <c r="URO34" i="114" l="1"/>
  <c r="URR34" i="114" l="1"/>
  <c r="URQ34" i="114"/>
  <c r="URT34" i="114" l="1"/>
  <c r="URS34" i="114"/>
  <c r="URV34" i="114" s="1"/>
  <c r="URU34" i="114" l="1"/>
  <c r="URX34" i="114" s="1"/>
  <c r="URW34" i="114"/>
  <c r="URZ34" i="114" s="1"/>
  <c r="URY34" i="114" l="1"/>
  <c r="USB34" i="114" s="1"/>
  <c r="USA34" i="114" l="1"/>
  <c r="USD34" i="114" l="1"/>
  <c r="USC34" i="114"/>
  <c r="USF34" i="114" l="1"/>
  <c r="USE34" i="114"/>
  <c r="USH34" i="114" s="1"/>
  <c r="USG34" i="114" l="1"/>
  <c r="USJ34" i="114" s="1"/>
  <c r="USI34" i="114"/>
  <c r="USL34" i="114" s="1"/>
  <c r="USK34" i="114" l="1"/>
  <c r="USN34" i="114" l="1"/>
  <c r="USM34" i="114"/>
  <c r="USP34" i="114" l="1"/>
  <c r="USO34" i="114"/>
  <c r="USR34" i="114" s="1"/>
  <c r="USQ34" i="114" l="1"/>
  <c r="UST34" i="114" s="1"/>
  <c r="USS34" i="114"/>
  <c r="USV34" i="114" s="1"/>
  <c r="USU34" i="114" l="1"/>
  <c r="USX34" i="114" l="1"/>
  <c r="USW34" i="114"/>
  <c r="USZ34" i="114" l="1"/>
  <c r="USY34" i="114"/>
  <c r="UTB34" i="114" s="1"/>
  <c r="UTA34" i="114" l="1"/>
  <c r="UTD34" i="114" s="1"/>
  <c r="UTC34" i="114"/>
  <c r="UTF34" i="114" s="1"/>
  <c r="UTE34" i="114" l="1"/>
  <c r="UTH34" i="114" l="1"/>
  <c r="UTG34" i="114"/>
  <c r="UTJ34" i="114" l="1"/>
  <c r="UTI34" i="114"/>
  <c r="UTL34" i="114" s="1"/>
  <c r="UTK34" i="114" l="1"/>
  <c r="UTN34" i="114" s="1"/>
  <c r="UTM34" i="114"/>
  <c r="UTP34" i="114" s="1"/>
  <c r="UTO34" i="114" l="1"/>
  <c r="UTR34" i="114" s="1"/>
  <c r="UTQ34" i="114"/>
  <c r="UTT34" i="114" s="1"/>
  <c r="UTS34" i="114" l="1"/>
  <c r="UTV34" i="114" s="1"/>
  <c r="UTU34" i="114" l="1"/>
  <c r="UTX34" i="114" l="1"/>
  <c r="UTW34" i="114"/>
  <c r="UTZ34" i="114" l="1"/>
  <c r="UTY34" i="114"/>
  <c r="UUB34" i="114" s="1"/>
  <c r="UUA34" i="114" l="1"/>
  <c r="UUD34" i="114" s="1"/>
  <c r="UUC34" i="114"/>
  <c r="UUF34" i="114" s="1"/>
  <c r="UUE34" i="114" l="1"/>
  <c r="UUH34" i="114" s="1"/>
  <c r="UUG34" i="114" l="1"/>
  <c r="UUJ34" i="114" l="1"/>
  <c r="UUI34" i="114"/>
  <c r="UUL34" i="114" l="1"/>
  <c r="UUK34" i="114"/>
  <c r="UUN34" i="114" s="1"/>
  <c r="UUM34" i="114" l="1"/>
  <c r="UUP34" i="114" s="1"/>
  <c r="UUO34" i="114"/>
  <c r="UUR34" i="114" s="1"/>
  <c r="UUQ34" i="114" l="1"/>
  <c r="UUT34" i="114" s="1"/>
  <c r="UUS34" i="114" l="1"/>
  <c r="UUV34" i="114" l="1"/>
  <c r="UUU34" i="114"/>
  <c r="UUX34" i="114" l="1"/>
  <c r="UUW34" i="114"/>
  <c r="UUZ34" i="114" s="1"/>
  <c r="UUY34" i="114" l="1"/>
  <c r="UVB34" i="114" s="1"/>
  <c r="UVA34" i="114" l="1"/>
  <c r="UVD34" i="114" l="1"/>
  <c r="UVC34" i="114"/>
  <c r="UVF34" i="114" l="1"/>
  <c r="UVE34" i="114"/>
  <c r="UVH34" i="114" s="1"/>
  <c r="UVG34" i="114" l="1"/>
  <c r="UVJ34" i="114" s="1"/>
  <c r="UVI34" i="114" l="1"/>
  <c r="UVL34" i="114" s="1"/>
  <c r="UVK34" i="114"/>
  <c r="UVN34" i="114" l="1"/>
  <c r="UVM34" i="114"/>
  <c r="UVP34" i="114" l="1"/>
  <c r="UVO34" i="114"/>
  <c r="UVR34" i="114" s="1"/>
  <c r="UVQ34" i="114" l="1"/>
  <c r="UVT34" i="114" s="1"/>
  <c r="UVS34" i="114" l="1"/>
  <c r="UVV34" i="114" s="1"/>
  <c r="UVU34" i="114"/>
  <c r="UVX34" i="114" s="1"/>
  <c r="UVW34" i="114" l="1"/>
  <c r="UVZ34" i="114" l="1"/>
  <c r="UVY34" i="114"/>
  <c r="UWB34" i="114" l="1"/>
  <c r="UWA34" i="114"/>
  <c r="UWD34" i="114" s="1"/>
  <c r="UWC34" i="114" l="1"/>
  <c r="UWF34" i="114" s="1"/>
  <c r="UWE34" i="114" l="1"/>
  <c r="UWH34" i="114" s="1"/>
  <c r="UWG34" i="114"/>
  <c r="UWJ34" i="114" s="1"/>
  <c r="UWI34" i="114" l="1"/>
  <c r="UWL34" i="114" l="1"/>
  <c r="UWK34" i="114"/>
  <c r="UWN34" i="114" l="1"/>
  <c r="UWM34" i="114"/>
  <c r="UWO34" i="114" s="1"/>
  <c r="UWQ34" i="114" l="1"/>
  <c r="UWP34" i="114"/>
  <c r="UWS34" i="114" s="1"/>
  <c r="UWR34" i="114" l="1"/>
  <c r="UWU34" i="114" l="1"/>
  <c r="UWT34" i="114"/>
  <c r="UWW34" i="114" l="1"/>
  <c r="UWV34" i="114"/>
  <c r="UWY34" i="114" s="1"/>
  <c r="UWX34" i="114" l="1"/>
  <c r="UXA34" i="114" s="1"/>
  <c r="UWZ34" i="114"/>
  <c r="UXC34" i="114" s="1"/>
  <c r="UXB34" i="114" l="1"/>
  <c r="UXE34" i="114" l="1"/>
  <c r="UXD34" i="114"/>
  <c r="UXG34" i="114" l="1"/>
  <c r="UXF34" i="114"/>
  <c r="UXI34" i="114" s="1"/>
  <c r="UXH34" i="114" l="1"/>
  <c r="UXK34" i="114" s="1"/>
  <c r="UXJ34" i="114" l="1"/>
  <c r="UXM34" i="114" l="1"/>
  <c r="UXL34" i="114"/>
  <c r="UXO34" i="114" l="1"/>
  <c r="UXN34" i="114"/>
  <c r="UXQ34" i="114" s="1"/>
  <c r="UXP34" i="114" l="1"/>
  <c r="UXS34" i="114" s="1"/>
  <c r="UXR34" i="114"/>
  <c r="UXU34" i="114" s="1"/>
  <c r="UXT34" i="114" l="1"/>
  <c r="UXW34" i="114" l="1"/>
  <c r="UXV34" i="114"/>
  <c r="UXY34" i="114" l="1"/>
  <c r="UXX34" i="114"/>
  <c r="UYA34" i="114" s="1"/>
  <c r="UXZ34" i="114" l="1"/>
  <c r="UYC34" i="114" s="1"/>
  <c r="UYB34" i="114"/>
  <c r="UYE34" i="114" s="1"/>
  <c r="UYD34" i="114" l="1"/>
  <c r="UYG34" i="114" s="1"/>
  <c r="UYF34" i="114" l="1"/>
  <c r="UYI34" i="114" l="1"/>
  <c r="UYH34" i="114"/>
  <c r="UYK34" i="114" l="1"/>
  <c r="UYJ34" i="114"/>
  <c r="UYM34" i="114" s="1"/>
  <c r="UYL34" i="114" l="1"/>
  <c r="UYO34" i="114" s="1"/>
  <c r="UYN34" i="114"/>
  <c r="UYQ34" i="114" s="1"/>
  <c r="UYP34" i="114" l="1"/>
  <c r="UYS34" i="114" l="1"/>
  <c r="UYR34" i="114"/>
  <c r="UYU34" i="114" l="1"/>
  <c r="UYT34" i="114"/>
  <c r="UYW34" i="114" s="1"/>
  <c r="UYV34" i="114" l="1"/>
  <c r="UYY34" i="114" s="1"/>
  <c r="UYX34" i="114"/>
  <c r="UYZ34" i="114" l="1"/>
  <c r="UZA34" i="114"/>
  <c r="UZB34" i="114" l="1"/>
  <c r="UZC34" i="114"/>
  <c r="UZE34" i="114" l="1"/>
  <c r="UZD34" i="114"/>
  <c r="UZG34" i="114" s="1"/>
  <c r="UZF34" i="114" l="1"/>
  <c r="UZI34" i="114" l="1"/>
  <c r="UZH34" i="114"/>
  <c r="UZK34" i="114" l="1"/>
  <c r="UZJ34" i="114"/>
  <c r="UZM34" i="114" s="1"/>
  <c r="UZL34" i="114" l="1"/>
  <c r="UZO34" i="114" s="1"/>
  <c r="UZN34" i="114"/>
  <c r="UZQ34" i="114" s="1"/>
  <c r="UZP34" i="114" l="1"/>
  <c r="UZS34" i="114" s="1"/>
  <c r="UZR34" i="114" l="1"/>
  <c r="UZU34" i="114" l="1"/>
  <c r="UZT34" i="114"/>
  <c r="UZW34" i="114" l="1"/>
  <c r="UZV34" i="114"/>
  <c r="UZX34" i="114" s="1"/>
  <c r="UZY34" i="114" l="1"/>
  <c r="UZZ34" i="114"/>
  <c r="VAB34" i="114" l="1"/>
  <c r="VAA34" i="114"/>
  <c r="VAD34" i="114" s="1"/>
  <c r="VAC34" i="114" l="1"/>
  <c r="VAF34" i="114" s="1"/>
  <c r="VAE34" i="114" l="1"/>
  <c r="VAH34" i="114" l="1"/>
  <c r="VAG34" i="114"/>
  <c r="VAJ34" i="114" l="1"/>
  <c r="VAI34" i="114"/>
  <c r="VAL34" i="114" s="1"/>
  <c r="VAK34" i="114" l="1"/>
  <c r="VAN34" i="114" s="1"/>
  <c r="VAM34" i="114" l="1"/>
  <c r="VAP34" i="114" s="1"/>
  <c r="VAO34" i="114"/>
  <c r="VAR34" i="114" l="1"/>
  <c r="VAQ34" i="114"/>
  <c r="VAT34" i="114" l="1"/>
  <c r="VAS34" i="114"/>
  <c r="VAV34" i="114" s="1"/>
  <c r="VAU34" i="114" l="1"/>
  <c r="VAX34" i="114" s="1"/>
  <c r="VAW34" i="114"/>
  <c r="VAZ34" i="114" s="1"/>
  <c r="VAY34" i="114" l="1"/>
  <c r="VBB34" i="114" s="1"/>
  <c r="VBA34" i="114" l="1"/>
  <c r="VBD34" i="114" l="1"/>
  <c r="VBC34" i="114"/>
  <c r="VBF34" i="114" l="1"/>
  <c r="VBE34" i="114"/>
  <c r="VBG34" i="114" s="1"/>
  <c r="VBH34" i="114" l="1"/>
  <c r="VBI34" i="114"/>
  <c r="VBK34" i="114" l="1"/>
  <c r="VBJ34" i="114"/>
  <c r="VBM34" i="114" s="1"/>
  <c r="VBL34" i="114" l="1"/>
  <c r="VBO34" i="114" s="1"/>
  <c r="VBN34" i="114" l="1"/>
  <c r="VBQ34" i="114" l="1"/>
  <c r="VBP34" i="114"/>
  <c r="VBS34" i="114" l="1"/>
  <c r="VBR34" i="114"/>
  <c r="VBU34" i="114" s="1"/>
  <c r="VBT34" i="114" l="1"/>
  <c r="VBW34" i="114" s="1"/>
  <c r="VBV34" i="114"/>
  <c r="VBY34" i="114" s="1"/>
  <c r="VBX34" i="114" l="1"/>
  <c r="VCA34" i="114" l="1"/>
  <c r="VBZ34" i="114"/>
  <c r="VCC34" i="114" l="1"/>
  <c r="VCB34" i="114"/>
  <c r="VCE34" i="114" s="1"/>
  <c r="VCD34" i="114" l="1"/>
  <c r="VCG34" i="114" s="1"/>
  <c r="VCF34" i="114"/>
  <c r="VCI34" i="114" s="1"/>
  <c r="VCH34" i="114" l="1"/>
  <c r="VCK34" i="114" l="1"/>
  <c r="VCJ34" i="114"/>
  <c r="VCM34" i="114" l="1"/>
  <c r="VCL34" i="114"/>
  <c r="VCO34" i="114" s="1"/>
  <c r="VCN34" i="114" l="1"/>
  <c r="VCQ34" i="114" s="1"/>
  <c r="VCP34" i="114"/>
  <c r="VCS34" i="114" s="1"/>
  <c r="VCR34" i="114" l="1"/>
  <c r="VCU34" i="114" l="1"/>
  <c r="VCT34" i="114"/>
  <c r="VCW34" i="114" l="1"/>
  <c r="VCV34" i="114"/>
  <c r="VCY34" i="114" s="1"/>
  <c r="VCX34" i="114" l="1"/>
  <c r="VDA34" i="114" s="1"/>
  <c r="VCZ34" i="114" l="1"/>
  <c r="VDC34" i="114" s="1"/>
  <c r="VDB34" i="114"/>
  <c r="VDE34" i="114" l="1"/>
  <c r="VDD34" i="114"/>
  <c r="VDG34" i="114" l="1"/>
  <c r="VDF34" i="114"/>
  <c r="VDI34" i="114" s="1"/>
  <c r="VDH34" i="114" l="1"/>
  <c r="VDK34" i="114" s="1"/>
  <c r="VDJ34" i="114"/>
  <c r="VDM34" i="114" s="1"/>
  <c r="VDL34" i="114" l="1"/>
  <c r="VDO34" i="114" l="1"/>
  <c r="VDN34" i="114"/>
  <c r="VDQ34" i="114" l="1"/>
  <c r="VDP34" i="114"/>
  <c r="VDS34" i="114" s="1"/>
  <c r="VDR34" i="114" l="1"/>
  <c r="VDU34" i="114" s="1"/>
  <c r="VDT34" i="114"/>
  <c r="VDW34" i="114" s="1"/>
  <c r="VDV34" i="114" l="1"/>
  <c r="VDY34" i="114" l="1"/>
  <c r="VDX34" i="114"/>
  <c r="VEA34" i="114" l="1"/>
  <c r="VDZ34" i="114"/>
  <c r="VEB34" i="114" s="1"/>
  <c r="VEC34" i="114" l="1"/>
  <c r="VED34" i="114"/>
  <c r="VEF34" i="114" l="1"/>
  <c r="VEE34" i="114"/>
  <c r="VEH34" i="114" s="1"/>
  <c r="VEG34" i="114" l="1"/>
  <c r="VEJ34" i="114" l="1"/>
  <c r="VEI34" i="114"/>
  <c r="VEL34" i="114" l="1"/>
  <c r="VEK34" i="114"/>
  <c r="VEN34" i="114" s="1"/>
  <c r="VEM34" i="114" l="1"/>
  <c r="VEP34" i="114" s="1"/>
  <c r="VEO34" i="114"/>
  <c r="VER34" i="114" s="1"/>
  <c r="VEQ34" i="114" l="1"/>
  <c r="VET34" i="114" l="1"/>
  <c r="VES34" i="114"/>
  <c r="VEV34" i="114" l="1"/>
  <c r="VEU34" i="114"/>
  <c r="VEX34" i="114" s="1"/>
  <c r="VEW34" i="114" l="1"/>
  <c r="VEZ34" i="114" s="1"/>
  <c r="VEY34" i="114"/>
  <c r="VFB34" i="114" s="1"/>
  <c r="VFA34" i="114" l="1"/>
  <c r="VFD34" i="114" s="1"/>
  <c r="VFC34" i="114" l="1"/>
  <c r="VFF34" i="114" l="1"/>
  <c r="VFE34" i="114"/>
  <c r="VFH34" i="114" l="1"/>
  <c r="VFG34" i="114"/>
  <c r="VFJ34" i="114" s="1"/>
  <c r="VFI34" i="114" l="1"/>
  <c r="VFL34" i="114" s="1"/>
  <c r="VFK34" i="114" l="1"/>
  <c r="VFN34" i="114" s="1"/>
  <c r="VFM34" i="114"/>
  <c r="VFP34" i="114" l="1"/>
  <c r="VFO34" i="114"/>
  <c r="VFQ34" i="114" l="1"/>
  <c r="VFR34" i="114"/>
  <c r="VFS34" i="114" l="1"/>
  <c r="VFT34" i="114"/>
  <c r="VFV34" i="114" l="1"/>
  <c r="VFU34" i="114"/>
  <c r="VFX34" i="114" s="1"/>
  <c r="VFW34" i="114" l="1"/>
  <c r="VFZ34" i="114" l="1"/>
  <c r="VFY34" i="114"/>
  <c r="VGB34" i="114" l="1"/>
  <c r="VGA34" i="114"/>
  <c r="VGD34" i="114" s="1"/>
  <c r="VGC34" i="114" l="1"/>
  <c r="VGF34" i="114" s="1"/>
  <c r="VGE34" i="114" l="1"/>
  <c r="VGH34" i="114" l="1"/>
  <c r="VGG34" i="114"/>
  <c r="VGJ34" i="114" l="1"/>
  <c r="VGI34" i="114"/>
  <c r="VGL34" i="114" s="1"/>
  <c r="VGK34" i="114" l="1"/>
  <c r="VGN34" i="114" s="1"/>
  <c r="VGM34" i="114" l="1"/>
  <c r="VGP34" i="114" s="1"/>
  <c r="VGO34" i="114"/>
  <c r="VGR34" i="114" l="1"/>
  <c r="VGQ34" i="114"/>
  <c r="VGT34" i="114" l="1"/>
  <c r="VGS34" i="114"/>
  <c r="VGV34" i="114" s="1"/>
  <c r="VGU34" i="114" l="1"/>
  <c r="VGX34" i="114" s="1"/>
  <c r="VGW34" i="114" l="1"/>
  <c r="VGZ34" i="114" s="1"/>
  <c r="VGY34" i="114"/>
  <c r="VHB34" i="114" s="1"/>
  <c r="VHA34" i="114" l="1"/>
  <c r="VHD34" i="114" l="1"/>
  <c r="VHC34" i="114"/>
  <c r="VHF34" i="114" l="1"/>
  <c r="VHE34" i="114"/>
  <c r="VHH34" i="114" s="1"/>
  <c r="VHG34" i="114" l="1"/>
  <c r="VHJ34" i="114" s="1"/>
  <c r="VHI34" i="114" l="1"/>
  <c r="VHL34" i="114" s="1"/>
  <c r="VHK34" i="114"/>
  <c r="VHN34" i="114" l="1"/>
  <c r="VHM34" i="114"/>
  <c r="VHP34" i="114" l="1"/>
  <c r="VHO34" i="114"/>
  <c r="VHR34" i="114" s="1"/>
  <c r="VHQ34" i="114" l="1"/>
  <c r="VHT34" i="114" s="1"/>
  <c r="VHS34" i="114" l="1"/>
  <c r="VHV34" i="114" s="1"/>
  <c r="VHU34" i="114"/>
  <c r="VHX34" i="114" l="1"/>
  <c r="VHW34" i="114"/>
  <c r="VHZ34" i="114" l="1"/>
  <c r="VHY34" i="114"/>
  <c r="VIB34" i="114" s="1"/>
  <c r="VIA34" i="114" l="1"/>
  <c r="VID34" i="114" s="1"/>
  <c r="VIC34" i="114"/>
  <c r="VIF34" i="114" s="1"/>
  <c r="VIE34" i="114" l="1"/>
  <c r="VIH34" i="114" l="1"/>
  <c r="VIG34" i="114"/>
  <c r="VII34" i="114" l="1"/>
  <c r="VIJ34" i="114"/>
  <c r="VIK34" i="114"/>
  <c r="VIM34" i="114" l="1"/>
  <c r="VIL34" i="114"/>
  <c r="VIO34" i="114" s="1"/>
  <c r="VIN34" i="114" l="1"/>
  <c r="VIQ34" i="114" s="1"/>
  <c r="VIP34" i="114" l="1"/>
  <c r="VIS34" i="114" l="1"/>
  <c r="VIR34" i="114"/>
  <c r="VIU34" i="114" l="1"/>
  <c r="VIT34" i="114"/>
  <c r="VIW34" i="114" s="1"/>
  <c r="VIV34" i="114" l="1"/>
  <c r="VIY34" i="114" s="1"/>
  <c r="VIX34" i="114"/>
  <c r="VJA34" i="114" s="1"/>
  <c r="VIZ34" i="114" l="1"/>
  <c r="VJC34" i="114" l="1"/>
  <c r="VJB34" i="114"/>
  <c r="VJE34" i="114" l="1"/>
  <c r="VJD34" i="114"/>
  <c r="VJG34" i="114" s="1"/>
  <c r="VJF34" i="114" l="1"/>
  <c r="VJI34" i="114" s="1"/>
  <c r="VJH34" i="114"/>
  <c r="VJK34" i="114" s="1"/>
  <c r="VJJ34" i="114" l="1"/>
  <c r="VJM34" i="114" l="1"/>
  <c r="VJL34" i="114"/>
  <c r="VJO34" i="114" l="1"/>
  <c r="VJN34" i="114"/>
  <c r="VJQ34" i="114" s="1"/>
  <c r="VJP34" i="114" l="1"/>
  <c r="VJS34" i="114" s="1"/>
  <c r="VJR34" i="114" l="1"/>
  <c r="VJU34" i="114" s="1"/>
  <c r="VJT34" i="114" l="1"/>
  <c r="VJW34" i="114"/>
  <c r="VJV34" i="114"/>
  <c r="VJY34" i="114" l="1"/>
  <c r="VJX34" i="114"/>
  <c r="VKA34" i="114" s="1"/>
  <c r="VJZ34" i="114" l="1"/>
  <c r="VKC34" i="114" s="1"/>
  <c r="VKB34" i="114"/>
  <c r="VKE34" i="114" s="1"/>
  <c r="VKD34" i="114" l="1"/>
  <c r="VKG34" i="114" l="1"/>
  <c r="VKF34" i="114"/>
  <c r="VKI34" i="114" l="1"/>
  <c r="VKH34" i="114"/>
  <c r="VKK34" i="114" s="1"/>
  <c r="VKJ34" i="114" l="1"/>
  <c r="VKM34" i="114" s="1"/>
  <c r="VKL34" i="114"/>
  <c r="VKO34" i="114" s="1"/>
  <c r="VKN34" i="114" l="1"/>
  <c r="VKQ34" i="114" l="1"/>
  <c r="VKP34" i="114"/>
  <c r="VKS34" i="114" l="1"/>
  <c r="VKR34" i="114"/>
  <c r="VKU34" i="114" s="1"/>
  <c r="VKT34" i="114" l="1"/>
  <c r="VKW34" i="114" s="1"/>
  <c r="VKV34" i="114"/>
  <c r="VKY34" i="114" s="1"/>
  <c r="VKX34" i="114" l="1"/>
  <c r="VLA34" i="114" l="1"/>
  <c r="VKZ34" i="114"/>
  <c r="VLC34" i="114" l="1"/>
  <c r="VLB34" i="114"/>
  <c r="VLE34" i="114" s="1"/>
  <c r="VLD34" i="114" l="1"/>
  <c r="VLF34" i="114"/>
  <c r="VLI34" i="114" s="1"/>
  <c r="VLG34" i="114"/>
  <c r="VLH34" i="114" l="1"/>
  <c r="VLK34" i="114" s="1"/>
  <c r="VLJ34" i="114" l="1"/>
  <c r="VLM34" i="114" l="1"/>
  <c r="VLL34" i="114"/>
  <c r="VLO34" i="114" l="1"/>
  <c r="VLN34" i="114"/>
  <c r="VLQ34" i="114" s="1"/>
  <c r="VLP34" i="114" l="1"/>
  <c r="VLS34" i="114" s="1"/>
  <c r="VLR34" i="114"/>
  <c r="VLU34" i="114" s="1"/>
  <c r="VLT34" i="114" l="1"/>
  <c r="VLW34" i="114" l="1"/>
  <c r="VLV34" i="114"/>
  <c r="VLY34" i="114" l="1"/>
  <c r="VLX34" i="114"/>
  <c r="VMA34" i="114" s="1"/>
  <c r="VLZ34" i="114" l="1"/>
  <c r="VMC34" i="114" s="1"/>
  <c r="VMB34" i="114" l="1"/>
  <c r="VME34" i="114" s="1"/>
  <c r="VMD34" i="114"/>
  <c r="VMG34" i="114" l="1"/>
  <c r="VMF34" i="114"/>
  <c r="VMI34" i="114" l="1"/>
  <c r="VMH34" i="114"/>
  <c r="VMK34" i="114" s="1"/>
  <c r="VMJ34" i="114" l="1"/>
  <c r="VMM34" i="114" s="1"/>
  <c r="VML34" i="114" l="1"/>
  <c r="VMO34" i="114" s="1"/>
  <c r="VMN34" i="114" l="1"/>
  <c r="VMQ34" i="114"/>
  <c r="VMP34" i="114"/>
  <c r="VMS34" i="114" l="1"/>
  <c r="VMR34" i="114"/>
  <c r="VMU34" i="114" s="1"/>
  <c r="VMT34" i="114" l="1"/>
  <c r="VMW34" i="114" s="1"/>
  <c r="VMV34" i="114"/>
  <c r="VMY34" i="114" s="1"/>
  <c r="VMX34" i="114" l="1"/>
  <c r="VNA34" i="114" l="1"/>
  <c r="VMZ34" i="114"/>
  <c r="VNC34" i="114" l="1"/>
  <c r="VNB34" i="114"/>
  <c r="VNE34" i="114" s="1"/>
  <c r="VND34" i="114" l="1"/>
  <c r="VNG34" i="114" s="1"/>
  <c r="VNF34" i="114" l="1"/>
  <c r="VNI34" i="114" s="1"/>
  <c r="VNH34" i="114" l="1"/>
  <c r="VNK34" i="114" s="1"/>
  <c r="VNJ34" i="114"/>
  <c r="VNM34" i="114" l="1"/>
  <c r="VNL34" i="114"/>
  <c r="VNO34" i="114" l="1"/>
  <c r="VNN34" i="114"/>
  <c r="VNQ34" i="114" s="1"/>
  <c r="VNP34" i="114" l="1"/>
  <c r="VNS34" i="114" s="1"/>
  <c r="VNR34" i="114"/>
  <c r="VNU34" i="114" s="1"/>
  <c r="VNT34" i="114" l="1"/>
  <c r="VNW34" i="114" s="1"/>
  <c r="VNV34" i="114"/>
  <c r="VNY34" i="114" s="1"/>
  <c r="VNX34" i="114" l="1"/>
  <c r="VOA34" i="114" s="1"/>
  <c r="VNZ34" i="114" l="1"/>
  <c r="VOC34" i="114" l="1"/>
  <c r="VOB34" i="114"/>
  <c r="VOE34" i="114" l="1"/>
  <c r="VOD34" i="114"/>
  <c r="VOF34" i="114" s="1"/>
  <c r="VOG34" i="114" l="1"/>
  <c r="VOH34" i="114"/>
  <c r="VOJ34" i="114" l="1"/>
  <c r="VOI34" i="114"/>
  <c r="VOL34" i="114" s="1"/>
  <c r="VOK34" i="114" l="1"/>
  <c r="VON34" i="114" s="1"/>
  <c r="VOM34" i="114" l="1"/>
  <c r="VOO34" i="114" l="1"/>
  <c r="VOP34" i="114"/>
  <c r="VOR34" i="114" l="1"/>
  <c r="VOQ34" i="114"/>
  <c r="VOT34" i="114" s="1"/>
  <c r="VOS34" i="114" l="1"/>
  <c r="VOU34" i="114" s="1"/>
  <c r="VOW34" i="114" l="1"/>
  <c r="VOV34" i="114"/>
  <c r="VOY34" i="114" s="1"/>
  <c r="VOX34" i="114" l="1"/>
  <c r="VPA34" i="114" s="1"/>
  <c r="VOZ34" i="114" l="1"/>
  <c r="VPC34" i="114" l="1"/>
  <c r="VPB34" i="114"/>
  <c r="VPE34" i="114" l="1"/>
  <c r="VPD34" i="114"/>
  <c r="VPG34" i="114" s="1"/>
  <c r="VPF34" i="114" l="1"/>
  <c r="VPI34" i="114" s="1"/>
  <c r="VPH34" i="114" l="1"/>
  <c r="VPK34" i="114" s="1"/>
  <c r="VPJ34" i="114" l="1"/>
  <c r="VPM34" i="114"/>
  <c r="VPL34" i="114"/>
  <c r="VPO34" i="114" l="1"/>
  <c r="VPN34" i="114"/>
  <c r="VPQ34" i="114" l="1"/>
  <c r="VPP34" i="114"/>
  <c r="VPS34" i="114" s="1"/>
  <c r="VPR34" i="114" l="1"/>
  <c r="VPU34" i="114" s="1"/>
  <c r="VPT34" i="114" l="1"/>
  <c r="VPW34" i="114"/>
  <c r="VPV34" i="114"/>
  <c r="VPY34" i="114" l="1"/>
  <c r="VPX34" i="114"/>
  <c r="VQA34" i="114" s="1"/>
  <c r="VPZ34" i="114" l="1"/>
  <c r="VQC34" i="114" s="1"/>
  <c r="VQB34" i="114" l="1"/>
  <c r="VQE34" i="114" s="1"/>
  <c r="VQD34" i="114" l="1"/>
  <c r="VQG34" i="114" s="1"/>
  <c r="VQF34" i="114"/>
  <c r="VQI34" i="114" l="1"/>
  <c r="VQH34" i="114"/>
  <c r="VQK34" i="114" s="1"/>
  <c r="VQJ34" i="114" l="1"/>
  <c r="VQM34" i="114" s="1"/>
  <c r="VQL34" i="114" l="1"/>
  <c r="VQO34" i="114" s="1"/>
  <c r="VQN34" i="114"/>
  <c r="VQQ34" i="114" l="1"/>
  <c r="VQP34" i="114"/>
  <c r="VQS34" i="114" l="1"/>
  <c r="VQR34" i="114"/>
  <c r="VQU34" i="114" s="1"/>
  <c r="VQT34" i="114" l="1"/>
  <c r="VQW34" i="114" s="1"/>
  <c r="VQV34" i="114" l="1"/>
  <c r="VQY34" i="114" s="1"/>
  <c r="VQX34" i="114" l="1"/>
  <c r="VRA34" i="114" s="1"/>
  <c r="VQZ34" i="114" l="1"/>
  <c r="VRC34" i="114"/>
  <c r="VRB34" i="114"/>
  <c r="VRE34" i="114" l="1"/>
  <c r="VRD34" i="114"/>
  <c r="VRG34" i="114" s="1"/>
  <c r="VRF34" i="114" l="1"/>
  <c r="VRI34" i="114" s="1"/>
  <c r="VRH34" i="114" l="1"/>
  <c r="VRK34" i="114" s="1"/>
  <c r="VRJ34" i="114"/>
  <c r="VRM34" i="114" l="1"/>
  <c r="VRL34" i="114"/>
  <c r="VRO34" i="114" l="1"/>
  <c r="VRN34" i="114"/>
  <c r="VRQ34" i="114" s="1"/>
  <c r="VRP34" i="114" l="1"/>
  <c r="VRS34" i="114" s="1"/>
  <c r="VRR34" i="114" l="1"/>
  <c r="VRU34" i="114" s="1"/>
  <c r="VRT34" i="114" l="1"/>
  <c r="VRW34" i="114" s="1"/>
  <c r="VRV34" i="114" l="1"/>
  <c r="VRY34" i="114"/>
  <c r="VRX34" i="114"/>
  <c r="VSA34" i="114" l="1"/>
  <c r="VRZ34" i="114"/>
  <c r="VSC34" i="114" s="1"/>
  <c r="VSB34" i="114" l="1"/>
  <c r="VSE34" i="114" s="1"/>
  <c r="VSD34" i="114" l="1"/>
  <c r="VSG34" i="114" s="1"/>
  <c r="VSF34" i="114"/>
  <c r="VSI34" i="114" l="1"/>
  <c r="VSH34" i="114"/>
  <c r="VSK34" i="114" s="1"/>
  <c r="VSJ34" i="114" l="1"/>
  <c r="VSM34" i="114" s="1"/>
  <c r="VSL34" i="114" l="1"/>
  <c r="VSO34" i="114" s="1"/>
  <c r="VSN34" i="114" l="1"/>
  <c r="VSQ34" i="114" s="1"/>
  <c r="VSP34" i="114" l="1"/>
  <c r="VSS34" i="114" s="1"/>
  <c r="VSR34" i="114"/>
  <c r="VST34" i="114" l="1"/>
  <c r="VSV34" i="114" s="1"/>
  <c r="VSU34" i="114"/>
  <c r="VSX34" i="114" l="1"/>
  <c r="VSW34" i="114"/>
  <c r="VSZ34" i="114" s="1"/>
  <c r="VSY34" i="114" l="1"/>
  <c r="VTB34" i="114" s="1"/>
  <c r="VTA34" i="114" l="1"/>
  <c r="VTD34" i="114" l="1"/>
  <c r="VTC34" i="114"/>
  <c r="VTF34" i="114" l="1"/>
  <c r="VTE34" i="114"/>
  <c r="VTH34" i="114" s="1"/>
  <c r="VTG34" i="114" l="1"/>
  <c r="VTJ34" i="114" s="1"/>
  <c r="VTI34" i="114" l="1"/>
  <c r="VTL34" i="114" s="1"/>
  <c r="VTK34" i="114" l="1"/>
  <c r="VTN34" i="114" s="1"/>
  <c r="VTM34" i="114" l="1"/>
  <c r="VTP34" i="114"/>
  <c r="VTO34" i="114"/>
  <c r="VTR34" i="114" l="1"/>
  <c r="VTQ34" i="114"/>
  <c r="VTT34" i="114" l="1"/>
  <c r="VTS34" i="114"/>
  <c r="VTV34" i="114" s="1"/>
  <c r="VTU34" i="114" l="1"/>
  <c r="VTX34" i="114" s="1"/>
  <c r="VTW34" i="114" l="1"/>
  <c r="VTZ34" i="114"/>
  <c r="VTY34" i="114"/>
  <c r="VUB34" i="114" l="1"/>
  <c r="VUA34" i="114"/>
  <c r="VUD34" i="114" s="1"/>
  <c r="VUC34" i="114" l="1"/>
  <c r="VUF34" i="114" s="1"/>
  <c r="VUE34" i="114" l="1"/>
  <c r="VUH34" i="114" s="1"/>
  <c r="VUG34" i="114" l="1"/>
  <c r="VUJ34" i="114" s="1"/>
  <c r="VUI34" i="114" l="1"/>
  <c r="VUL34" i="114" s="1"/>
  <c r="VUK34" i="114" l="1"/>
  <c r="VUN34" i="114" s="1"/>
  <c r="VUM34" i="114"/>
  <c r="VUP34" i="114" s="1"/>
  <c r="VUO34" i="114" l="1"/>
  <c r="VUR34" i="114" s="1"/>
  <c r="VUQ34" i="114"/>
  <c r="VUT34" i="114" l="1"/>
  <c r="VUS34" i="114"/>
  <c r="VUV34" i="114" l="1"/>
  <c r="VUU34" i="114"/>
  <c r="VUX34" i="114" s="1"/>
  <c r="VUW34" i="114" l="1"/>
  <c r="VUZ34" i="114" s="1"/>
  <c r="VUY34" i="114" l="1"/>
  <c r="VVB34" i="114" s="1"/>
  <c r="VVA34" i="114" l="1"/>
  <c r="VVC34" i="114" s="1"/>
  <c r="VVD34" i="114" l="1"/>
  <c r="VVF34" i="114" s="1"/>
  <c r="VVE34" i="114"/>
  <c r="VVH34" i="114" l="1"/>
  <c r="VVG34" i="114"/>
  <c r="VVJ34" i="114" s="1"/>
  <c r="VVI34" i="114" l="1"/>
  <c r="VVL34" i="114" s="1"/>
  <c r="VVK34" i="114" l="1"/>
  <c r="VVN34" i="114" s="1"/>
  <c r="VVM34" i="114" l="1"/>
  <c r="VVP34" i="114" s="1"/>
  <c r="VVO34" i="114" l="1"/>
  <c r="VVR34" i="114"/>
  <c r="VVQ34" i="114"/>
  <c r="VVT34" i="114" l="1"/>
  <c r="VVS34" i="114"/>
  <c r="VVV34" i="114" l="1"/>
  <c r="VVU34" i="114"/>
  <c r="VVX34" i="114" l="1"/>
  <c r="VVW34" i="114"/>
  <c r="VVZ34" i="114" s="1"/>
  <c r="VVY34" i="114" l="1"/>
  <c r="VWB34" i="114" s="1"/>
  <c r="VWA34" i="114" l="1"/>
  <c r="VWD34" i="114" s="1"/>
  <c r="VWC34" i="114" l="1"/>
  <c r="VWF34" i="114" s="1"/>
  <c r="VWE34" i="114"/>
  <c r="VWH34" i="114" l="1"/>
  <c r="VWG34" i="114"/>
  <c r="VWJ34" i="114" s="1"/>
  <c r="VWI34" i="114" l="1"/>
  <c r="VWL34" i="114" s="1"/>
  <c r="VWK34" i="114" l="1"/>
  <c r="VWN34" i="114" s="1"/>
  <c r="VWM34" i="114" l="1"/>
  <c r="VWO34" i="114" s="1"/>
  <c r="VWP34" i="114" l="1"/>
  <c r="VWR34" i="114"/>
  <c r="VWQ34" i="114"/>
  <c r="VWT34" i="114" s="1"/>
  <c r="VWS34" i="114" l="1"/>
  <c r="VWV34" i="114" s="1"/>
  <c r="VWU34" i="114" l="1"/>
  <c r="VWX34" i="114" s="1"/>
  <c r="VWW34" i="114" l="1"/>
  <c r="VWZ34" i="114" s="1"/>
  <c r="VWY34" i="114"/>
  <c r="VXB34" i="114" l="1"/>
  <c r="VXA34" i="114"/>
  <c r="VXD34" i="114" s="1"/>
  <c r="VXC34" i="114" l="1"/>
  <c r="VXF34" i="114" s="1"/>
  <c r="VXE34" i="114" l="1"/>
  <c r="VXH34" i="114" s="1"/>
  <c r="VXG34" i="114"/>
  <c r="VXJ34" i="114" l="1"/>
  <c r="VXI34" i="114"/>
  <c r="VXL34" i="114" l="1"/>
  <c r="VXK34" i="114"/>
  <c r="VXN34" i="114" s="1"/>
  <c r="VXM34" i="114" l="1"/>
  <c r="VXP34" i="114" s="1"/>
  <c r="VXO34" i="114" l="1"/>
  <c r="VXR34" i="114" s="1"/>
  <c r="VXQ34" i="114" l="1"/>
  <c r="VXS34" i="114" s="1"/>
  <c r="VXT34" i="114"/>
  <c r="VXV34" i="114" l="1"/>
  <c r="VXU34" i="114"/>
  <c r="VXX34" i="114" s="1"/>
  <c r="VXW34" i="114" l="1"/>
  <c r="VXZ34" i="114" s="1"/>
  <c r="VXY34" i="114" l="1"/>
  <c r="VYB34" i="114" s="1"/>
  <c r="VYA34" i="114"/>
  <c r="VYD34" i="114" l="1"/>
  <c r="VYC34" i="114"/>
  <c r="VYF34" i="114" l="1"/>
  <c r="VYE34" i="114"/>
  <c r="VYH34" i="114" l="1"/>
  <c r="VYG34" i="114"/>
  <c r="VYI34" i="114" l="1"/>
  <c r="VYJ34" i="114"/>
  <c r="VYL34" i="114" l="1"/>
  <c r="VYK34" i="114"/>
  <c r="VYN34" i="114" s="1"/>
  <c r="VYM34" i="114" l="1"/>
  <c r="VYP34" i="114" s="1"/>
  <c r="VYO34" i="114" l="1"/>
  <c r="VYR34" i="114" l="1"/>
  <c r="VYQ34" i="114"/>
  <c r="VYT34" i="114" l="1"/>
  <c r="VYS34" i="114"/>
  <c r="VYV34" i="114" s="1"/>
  <c r="VYU34" i="114" l="1"/>
  <c r="VYX34" i="114" s="1"/>
  <c r="VYW34" i="114" l="1"/>
  <c r="VYZ34" i="114" s="1"/>
  <c r="VYY34" i="114" l="1"/>
  <c r="VZB34" i="114"/>
  <c r="VZA34" i="114"/>
  <c r="VZD34" i="114" l="1"/>
  <c r="VZC34" i="114"/>
  <c r="VZF34" i="114" s="1"/>
  <c r="VZE34" i="114" l="1"/>
  <c r="VZH34" i="114" s="1"/>
  <c r="VZG34" i="114" l="1"/>
  <c r="VZJ34" i="114" s="1"/>
  <c r="VZI34" i="114"/>
  <c r="VZL34" i="114" l="1"/>
  <c r="VZK34" i="114"/>
  <c r="VZN34" i="114" l="1"/>
  <c r="VZM34" i="114"/>
  <c r="VZP34" i="114" s="1"/>
  <c r="VZO34" i="114" l="1"/>
  <c r="VZR34" i="114" s="1"/>
  <c r="VZQ34" i="114" l="1"/>
  <c r="VZT34" i="114" s="1"/>
  <c r="VZS34" i="114"/>
  <c r="VZV34" i="114" l="1"/>
  <c r="VZU34" i="114"/>
  <c r="VZX34" i="114" l="1"/>
  <c r="VZW34" i="114"/>
  <c r="VZZ34" i="114" s="1"/>
  <c r="VZY34" i="114" l="1"/>
  <c r="WAB34" i="114" s="1"/>
  <c r="WAA34" i="114" l="1"/>
  <c r="WAD34" i="114" s="1"/>
  <c r="WAC34" i="114"/>
  <c r="WAF34" i="114" l="1"/>
  <c r="WAE34" i="114"/>
  <c r="WAH34" i="114" l="1"/>
  <c r="WAG34" i="114"/>
  <c r="WAJ34" i="114" s="1"/>
  <c r="WAI34" i="114" l="1"/>
  <c r="WAL34" i="114" s="1"/>
  <c r="WAK34" i="114"/>
  <c r="WAN34" i="114" s="1"/>
  <c r="WAM34" i="114" l="1"/>
  <c r="WAP34" i="114" l="1"/>
  <c r="WAO34" i="114"/>
  <c r="WAR34" i="114" l="1"/>
  <c r="WAQ34" i="114"/>
  <c r="WAT34" i="114" s="1"/>
  <c r="WAS34" i="114" l="1"/>
  <c r="WAV34" i="114" s="1"/>
  <c r="WAU34" i="114" l="1"/>
  <c r="WAX34" i="114" s="1"/>
  <c r="WAW34" i="114"/>
  <c r="WAZ34" i="114" l="1"/>
  <c r="WAY34" i="114"/>
  <c r="WBB34" i="114" l="1"/>
  <c r="WBA34" i="114"/>
  <c r="WBD34" i="114" l="1"/>
  <c r="WBC34" i="114"/>
  <c r="WBF34" i="114" s="1"/>
  <c r="WBE34" i="114" l="1"/>
  <c r="WBH34" i="114" s="1"/>
  <c r="WBG34" i="114"/>
  <c r="WBJ34" i="114" l="1"/>
  <c r="WBI34" i="114"/>
  <c r="WBL34" i="114" l="1"/>
  <c r="WBK34" i="114"/>
  <c r="WBN34" i="114" s="1"/>
  <c r="WBM34" i="114" l="1"/>
  <c r="WBP34" i="114" s="1"/>
  <c r="WBO34" i="114"/>
  <c r="WBR34" i="114" l="1"/>
  <c r="WBQ34" i="114"/>
  <c r="WBT34" i="114" s="1"/>
  <c r="WBS34" i="114" l="1"/>
  <c r="WBV34" i="114" l="1"/>
  <c r="WBU34" i="114"/>
  <c r="WBX34" i="114" l="1"/>
  <c r="WBW34" i="114"/>
  <c r="WBZ34" i="114" s="1"/>
  <c r="WBY34" i="114" l="1"/>
  <c r="WCB34" i="114" s="1"/>
  <c r="WCA34" i="114" l="1"/>
  <c r="WCD34" i="114" s="1"/>
  <c r="WCC34" i="114"/>
  <c r="WCF34" i="114" l="1"/>
  <c r="WCE34" i="114"/>
  <c r="WCH34" i="114" l="1"/>
  <c r="WCG34" i="114"/>
  <c r="WCJ34" i="114" s="1"/>
  <c r="WCI34" i="114" l="1"/>
  <c r="WCL34" i="114" s="1"/>
  <c r="WCK34" i="114"/>
  <c r="WCN34" i="114" s="1"/>
  <c r="WCM34" i="114" l="1"/>
  <c r="WCP34" i="114" l="1"/>
  <c r="WCO34" i="114"/>
  <c r="WCR34" i="114" l="1"/>
  <c r="WCQ34" i="114"/>
  <c r="WCT34" i="114" s="1"/>
  <c r="WCS34" i="114" l="1"/>
  <c r="WCV34" i="114" s="1"/>
  <c r="WCU34" i="114"/>
  <c r="WCW34" i="114" l="1"/>
  <c r="WCX34" i="114"/>
  <c r="WCZ34" i="114" l="1"/>
  <c r="WCY34" i="114"/>
  <c r="WDB34" i="114" s="1"/>
  <c r="WDA34" i="114" l="1"/>
  <c r="WDD34" i="114" s="1"/>
  <c r="WDC34" i="114" l="1"/>
  <c r="WDF34" i="114" l="1"/>
  <c r="WDE34" i="114"/>
  <c r="WDH34" i="114" l="1"/>
  <c r="WDG34" i="114"/>
  <c r="WDJ34" i="114" s="1"/>
  <c r="WDI34" i="114" l="1"/>
  <c r="WDL34" i="114" s="1"/>
  <c r="WDK34" i="114"/>
  <c r="WDN34" i="114" s="1"/>
  <c r="WDM34" i="114" l="1"/>
  <c r="WDP34" i="114" l="1"/>
  <c r="WDO34" i="114"/>
  <c r="WDR34" i="114" l="1"/>
  <c r="WDQ34" i="114"/>
  <c r="WDT34" i="114" s="1"/>
  <c r="WDS34" i="114" l="1"/>
  <c r="WDV34" i="114" s="1"/>
  <c r="WDU34" i="114" l="1"/>
  <c r="WDX34" i="114" s="1"/>
  <c r="WDW34" i="114" l="1"/>
  <c r="WDZ34" i="114" s="1"/>
  <c r="WDY34" i="114"/>
  <c r="WEB34" i="114" l="1"/>
  <c r="WEA34" i="114"/>
  <c r="WED34" i="114" s="1"/>
  <c r="WEC34" i="114" l="1"/>
  <c r="WEF34" i="114" s="1"/>
  <c r="WEE34" i="114" l="1"/>
  <c r="WEH34" i="114" s="1"/>
  <c r="WEG34" i="114" l="1"/>
  <c r="WEJ34" i="114"/>
  <c r="WEI34" i="114"/>
  <c r="WEL34" i="114" l="1"/>
  <c r="WEK34" i="114"/>
  <c r="WEN34" i="114" s="1"/>
  <c r="WEM34" i="114" l="1"/>
  <c r="WEP34" i="114" s="1"/>
  <c r="WEO34" i="114"/>
  <c r="WER34" i="114" s="1"/>
  <c r="WEQ34" i="114" l="1"/>
  <c r="WET34" i="114" l="1"/>
  <c r="WES34" i="114"/>
  <c r="WEV34" i="114" l="1"/>
  <c r="WEU34" i="114"/>
  <c r="WEX34" i="114" s="1"/>
  <c r="WEW34" i="114" l="1"/>
  <c r="WEZ34" i="114" s="1"/>
  <c r="WEY34" i="114"/>
  <c r="WFB34" i="114" s="1"/>
  <c r="WFA34" i="114" l="1"/>
  <c r="WFD34" i="114" l="1"/>
  <c r="WFC34" i="114"/>
  <c r="WFF34" i="114" l="1"/>
  <c r="WFE34" i="114"/>
  <c r="WFH34" i="114" s="1"/>
  <c r="WFG34" i="114" l="1"/>
  <c r="WFJ34" i="114" s="1"/>
  <c r="WFI34" i="114" l="1"/>
  <c r="WFL34" i="114" s="1"/>
  <c r="WFK34" i="114" l="1"/>
  <c r="WFN34" i="114" s="1"/>
  <c r="WFM34" i="114" l="1"/>
  <c r="WFP34" i="114" s="1"/>
  <c r="WFO34" i="114" l="1"/>
  <c r="WFR34" i="114" l="1"/>
  <c r="WFQ34" i="114"/>
  <c r="WFT34" i="114" l="1"/>
  <c r="WFS34" i="114"/>
  <c r="WFV34" i="114" l="1"/>
  <c r="WFU34" i="114"/>
  <c r="WFX34" i="114" l="1"/>
  <c r="WFW34" i="114"/>
  <c r="WFZ34" i="114" l="1"/>
  <c r="WFY34" i="114"/>
  <c r="WGB34" i="114" s="1"/>
  <c r="WGA34" i="114" l="1"/>
  <c r="WGD34" i="114" s="1"/>
  <c r="WGC34" i="114" l="1"/>
  <c r="WGF34" i="114" s="1"/>
  <c r="WGE34" i="114"/>
  <c r="WGH34" i="114" l="1"/>
  <c r="WGG34" i="114"/>
  <c r="WGI34" i="114" l="1"/>
  <c r="WGJ34" i="114"/>
  <c r="WGK34" i="114"/>
  <c r="WGM34" i="114" l="1"/>
  <c r="WGL34" i="114"/>
  <c r="WGO34" i="114" s="1"/>
  <c r="WGN34" i="114" l="1"/>
  <c r="WGQ34" i="114" s="1"/>
  <c r="WGP34" i="114"/>
  <c r="WGR34" i="114" s="1"/>
  <c r="WGT34" i="114" l="1"/>
  <c r="WGS34" i="114"/>
  <c r="WGV34" i="114" s="1"/>
  <c r="WGU34" i="114" l="1"/>
  <c r="WGX34" i="114" l="1"/>
  <c r="WGW34" i="114"/>
  <c r="WGZ34" i="114" l="1"/>
  <c r="WGY34" i="114"/>
  <c r="WHB34" i="114" l="1"/>
  <c r="WHA34" i="114"/>
  <c r="WHD34" i="114" l="1"/>
  <c r="WHC34" i="114"/>
  <c r="WHF34" i="114" s="1"/>
  <c r="WHE34" i="114" l="1"/>
  <c r="WHH34" i="114" s="1"/>
  <c r="WHG34" i="114"/>
  <c r="WHJ34" i="114" s="1"/>
  <c r="WHI34" i="114" l="1"/>
  <c r="WHL34" i="114" l="1"/>
  <c r="WHK34" i="114"/>
  <c r="WHM34" i="114" l="1"/>
  <c r="WHN34" i="114"/>
  <c r="WHO34" i="114"/>
  <c r="WHQ34" i="114" l="1"/>
  <c r="WHP34" i="114"/>
  <c r="WHS34" i="114" s="1"/>
  <c r="WHR34" i="114" l="1"/>
  <c r="WHU34" i="114" s="1"/>
  <c r="WHT34" i="114" l="1"/>
  <c r="WHV34" i="114" s="1"/>
  <c r="WHX34" i="114" s="1"/>
  <c r="WHW34" i="114" l="1"/>
  <c r="WHZ34" i="114" s="1"/>
  <c r="WHY34" i="114"/>
  <c r="WIB34" i="114" s="1"/>
  <c r="WIA34" i="114" l="1"/>
  <c r="WID34" i="114" l="1"/>
  <c r="WIC34" i="114"/>
  <c r="WIE34" i="114" l="1"/>
  <c r="WIF34" i="114"/>
  <c r="WIH34" i="114" l="1"/>
  <c r="WIG34" i="114"/>
  <c r="WIJ34" i="114" s="1"/>
  <c r="WII34" i="114" l="1"/>
  <c r="WIL34" i="114" s="1"/>
  <c r="WIK34" i="114" l="1"/>
  <c r="WIN34" i="114" l="1"/>
  <c r="WIM34" i="114"/>
  <c r="WIP34" i="114" l="1"/>
  <c r="WIO34" i="114"/>
  <c r="WIR34" i="114" s="1"/>
  <c r="WIQ34" i="114" l="1"/>
  <c r="WIT34" i="114" s="1"/>
  <c r="WIS34" i="114" l="1"/>
  <c r="WIV34" i="114" s="1"/>
  <c r="WIU34" i="114"/>
  <c r="WIX34" i="114" l="1"/>
  <c r="WIW34" i="114"/>
  <c r="WIZ34" i="114" l="1"/>
  <c r="WIY34" i="114"/>
  <c r="WJB34" i="114" s="1"/>
  <c r="WJA34" i="114" l="1"/>
  <c r="WJD34" i="114" s="1"/>
  <c r="WJC34" i="114" l="1"/>
  <c r="WJF34" i="114" s="1"/>
  <c r="WJE34" i="114" l="1"/>
  <c r="WJH34" i="114"/>
  <c r="WJG34" i="114"/>
  <c r="WJJ34" i="114" l="1"/>
  <c r="WJI34" i="114"/>
  <c r="WJL34" i="114" s="1"/>
  <c r="WJK34" i="114" l="1"/>
  <c r="WJN34" i="114" s="1"/>
  <c r="WJM34" i="114"/>
  <c r="WJP34" i="114" s="1"/>
  <c r="WJO34" i="114" l="1"/>
  <c r="WJR34" i="114" l="1"/>
  <c r="WJQ34" i="114"/>
  <c r="WJT34" i="114" l="1"/>
  <c r="WJS34" i="114"/>
  <c r="WJV34" i="114" s="1"/>
  <c r="WJU34" i="114" l="1"/>
  <c r="WJX34" i="114" s="1"/>
  <c r="WJW34" i="114" l="1"/>
  <c r="WJZ34" i="114" s="1"/>
  <c r="WJY34" i="114" l="1"/>
  <c r="WKB34" i="114"/>
  <c r="WKA34" i="114"/>
  <c r="WKD34" i="114" l="1"/>
  <c r="WKC34" i="114"/>
  <c r="WKF34" i="114" s="1"/>
  <c r="WKE34" i="114" l="1"/>
  <c r="WKH34" i="114" s="1"/>
  <c r="WKG34" i="114" l="1"/>
  <c r="WKJ34" i="114" s="1"/>
  <c r="WKI34" i="114"/>
  <c r="WKL34" i="114" l="1"/>
  <c r="WKK34" i="114"/>
  <c r="WKN34" i="114" l="1"/>
  <c r="WKM34" i="114"/>
  <c r="WKP34" i="114" s="1"/>
  <c r="WKO34" i="114" l="1"/>
  <c r="WKR34" i="114" s="1"/>
  <c r="WKQ34" i="114" l="1"/>
  <c r="WKT34" i="114" s="1"/>
  <c r="WKS34" i="114" l="1"/>
  <c r="WKV34" i="114"/>
  <c r="WKU34" i="114"/>
  <c r="WKX34" i="114" l="1"/>
  <c r="WKW34" i="114"/>
  <c r="WKZ34" i="114" s="1"/>
  <c r="WKY34" i="114" l="1"/>
  <c r="WLB34" i="114" s="1"/>
  <c r="WLA34" i="114" l="1"/>
  <c r="WLD34" i="114" l="1"/>
  <c r="WLC34" i="114"/>
  <c r="WLF34" i="114" l="1"/>
  <c r="WLE34" i="114"/>
  <c r="WLH34" i="114" s="1"/>
  <c r="WLG34" i="114" l="1"/>
  <c r="WLJ34" i="114" s="1"/>
  <c r="WLI34" i="114" l="1"/>
  <c r="WLL34" i="114" s="1"/>
  <c r="WLK34" i="114" l="1"/>
  <c r="WLN34" i="114"/>
  <c r="WLM34" i="114"/>
  <c r="WLP34" i="114" l="1"/>
  <c r="WLO34" i="114"/>
  <c r="WLQ34" i="114" s="1"/>
  <c r="WLS34" i="114" l="1"/>
  <c r="WLR34" i="114"/>
  <c r="WLU34" i="114" s="1"/>
  <c r="WLT34" i="114" l="1"/>
  <c r="WLW34" i="114" s="1"/>
  <c r="WLV34" i="114" l="1"/>
  <c r="WLY34" i="114" s="1"/>
  <c r="WLX34" i="114"/>
  <c r="WMA34" i="114" l="1"/>
  <c r="WLZ34" i="114"/>
  <c r="WMC34" i="114" l="1"/>
  <c r="WMB34" i="114"/>
  <c r="WME34" i="114" s="1"/>
  <c r="WMD34" i="114" l="1"/>
  <c r="WMG34" i="114" s="1"/>
  <c r="WMF34" i="114" l="1"/>
  <c r="WMI34" i="114" s="1"/>
  <c r="WMH34" i="114"/>
  <c r="WMK34" i="114" l="1"/>
  <c r="WMJ34" i="114"/>
  <c r="WMM34" i="114" l="1"/>
  <c r="WML34" i="114"/>
  <c r="WMO34" i="114" s="1"/>
  <c r="WMN34" i="114" l="1"/>
  <c r="WMQ34" i="114" s="1"/>
  <c r="WMP34" i="114"/>
  <c r="WMS34" i="114" s="1"/>
  <c r="WMR34" i="114" l="1"/>
  <c r="WMU34" i="114" l="1"/>
  <c r="WMT34" i="114"/>
  <c r="WMW34" i="114" l="1"/>
  <c r="WMV34" i="114"/>
  <c r="WMY34" i="114" s="1"/>
  <c r="WMX34" i="114" l="1"/>
  <c r="WNA34" i="114" s="1"/>
  <c r="WMZ34" i="114"/>
  <c r="WNC34" i="114" s="1"/>
  <c r="WNB34" i="114" l="1"/>
  <c r="WNE34" i="114" l="1"/>
  <c r="WND34" i="114"/>
  <c r="WNG34" i="114" l="1"/>
  <c r="WNF34" i="114"/>
  <c r="WNI34" i="114" s="1"/>
  <c r="WNH34" i="114" l="1"/>
  <c r="WNK34" i="114" s="1"/>
  <c r="WNJ34" i="114" l="1"/>
  <c r="WNM34" i="114" l="1"/>
  <c r="WNL34" i="114"/>
  <c r="WNO34" i="114" l="1"/>
  <c r="WNN34" i="114"/>
  <c r="WNQ34" i="114" s="1"/>
  <c r="WNP34" i="114" l="1"/>
  <c r="WNS34" i="114" s="1"/>
  <c r="WNR34" i="114" l="1"/>
  <c r="WNU34" i="114" s="1"/>
  <c r="WNT34" i="114"/>
  <c r="WNW34" i="114" l="1"/>
  <c r="WNV34" i="114"/>
  <c r="WNY34" i="114" l="1"/>
  <c r="WNX34" i="114"/>
  <c r="WOA34" i="114" s="1"/>
  <c r="WNZ34" i="114" l="1"/>
  <c r="WOC34" i="114" s="1"/>
  <c r="WOB34" i="114" l="1"/>
  <c r="WOE34" i="114" l="1"/>
  <c r="WOD34" i="114"/>
  <c r="WOG34" i="114" l="1"/>
  <c r="WOF34" i="114"/>
  <c r="WOI34" i="114" l="1"/>
  <c r="WOH34" i="114"/>
  <c r="WOK34" i="114" s="1"/>
  <c r="WOJ34" i="114" l="1"/>
  <c r="WOM34" i="114" s="1"/>
  <c r="WOL34" i="114"/>
  <c r="WOO34" i="114" l="1"/>
  <c r="WON34" i="114"/>
  <c r="WOQ34" i="114" l="1"/>
  <c r="WOP34" i="114"/>
  <c r="WOS34" i="114" s="1"/>
  <c r="WOR34" i="114" l="1"/>
  <c r="WOU34" i="114" s="1"/>
  <c r="WOT34" i="114" l="1"/>
  <c r="WOW34" i="114" s="1"/>
  <c r="WOV34" i="114" l="1"/>
  <c r="WOY34" i="114" s="1"/>
  <c r="WOX34" i="114" l="1"/>
  <c r="WPA34" i="114"/>
  <c r="WOZ34" i="114"/>
  <c r="WPC34" i="114" l="1"/>
  <c r="WPB34" i="114"/>
  <c r="WPE34" i="114" s="1"/>
  <c r="WPD34" i="114" l="1"/>
  <c r="WPG34" i="114" s="1"/>
  <c r="WPF34" i="114"/>
  <c r="WPI34" i="114" l="1"/>
  <c r="WPH34" i="114"/>
  <c r="WPK34" i="114" l="1"/>
  <c r="WPJ34" i="114"/>
  <c r="WPM34" i="114" s="1"/>
  <c r="WPL34" i="114" l="1"/>
  <c r="WPO34" i="114" s="1"/>
  <c r="WPN34" i="114" l="1"/>
  <c r="WPQ34" i="114" s="1"/>
  <c r="WPP34" i="114"/>
  <c r="WPS34" i="114" l="1"/>
  <c r="WPR34" i="114"/>
  <c r="WPU34" i="114" l="1"/>
  <c r="WPT34" i="114"/>
  <c r="WPW34" i="114" l="1"/>
  <c r="WPV34" i="114"/>
  <c r="WPY34" i="114" s="1"/>
  <c r="WPX34" i="114" l="1"/>
  <c r="WQA34" i="114" s="1"/>
  <c r="WPZ34" i="114"/>
  <c r="WQC34" i="114" l="1"/>
  <c r="WQB34" i="114"/>
  <c r="WQE34" i="114" s="1"/>
  <c r="WQD34" i="114" l="1"/>
  <c r="WQG34" i="114" l="1"/>
  <c r="WQF34" i="114"/>
  <c r="WQI34" i="114" l="1"/>
  <c r="WQH34" i="114"/>
  <c r="WQK34" i="114" s="1"/>
  <c r="WQJ34" i="114" l="1"/>
  <c r="WQM34" i="114" s="1"/>
  <c r="WQL34" i="114"/>
  <c r="WQO34" i="114" s="1"/>
  <c r="WQN34" i="114" l="1"/>
  <c r="WQQ34" i="114" l="1"/>
  <c r="WQP34" i="114"/>
  <c r="WQS34" i="114" l="1"/>
  <c r="WQR34" i="114"/>
  <c r="WQU34" i="114" s="1"/>
  <c r="WQT34" i="114" l="1"/>
  <c r="WQW34" i="114" s="1"/>
  <c r="WQV34" i="114"/>
  <c r="WQY34" i="114" s="1"/>
  <c r="WQX34" i="114" l="1"/>
  <c r="WRA34" i="114" l="1"/>
  <c r="WQZ34" i="114"/>
  <c r="WRC34" i="114" l="1"/>
  <c r="WRB34" i="114"/>
  <c r="WRE34" i="114" s="1"/>
  <c r="WRD34" i="114" l="1"/>
  <c r="WRG34" i="114" s="1"/>
  <c r="WRF34" i="114"/>
  <c r="WRI34" i="114" s="1"/>
  <c r="WRH34" i="114" l="1"/>
  <c r="WRK34" i="114" l="1"/>
  <c r="WRJ34" i="114"/>
  <c r="WRM34" i="114" l="1"/>
  <c r="WRL34" i="114"/>
  <c r="WRO34" i="114" s="1"/>
  <c r="WRN34" i="114" l="1"/>
  <c r="WRQ34" i="114" s="1"/>
  <c r="WRP34" i="114" l="1"/>
  <c r="WRS34" i="114" s="1"/>
  <c r="WRR34" i="114"/>
  <c r="WRU34" i="114" l="1"/>
  <c r="WRT34" i="114"/>
  <c r="WRW34" i="114" l="1"/>
  <c r="WRV34" i="114"/>
  <c r="WRY34" i="114" s="1"/>
  <c r="WRX34" i="114" l="1"/>
  <c r="WSA34" i="114" s="1"/>
  <c r="WRZ34" i="114" l="1"/>
  <c r="WSC34" i="114"/>
  <c r="WSB34" i="114"/>
  <c r="WSE34" i="114" l="1"/>
  <c r="WSD34" i="114"/>
  <c r="WSG34" i="114" l="1"/>
  <c r="WSF34" i="114"/>
  <c r="WSI34" i="114" l="1"/>
  <c r="WSH34" i="114"/>
  <c r="WSK34" i="114" s="1"/>
  <c r="WSJ34" i="114" l="1"/>
  <c r="WSM34" i="114" s="1"/>
  <c r="WSL34" i="114" l="1"/>
  <c r="WSO34" i="114" s="1"/>
  <c r="WSN34" i="114" l="1"/>
  <c r="WSQ34" i="114" s="1"/>
  <c r="WSP34" i="114" l="1"/>
  <c r="WSS34" i="114"/>
  <c r="WSR34" i="114"/>
  <c r="WSU34" i="114" l="1"/>
  <c r="WST34" i="114"/>
  <c r="WSW34" i="114" s="1"/>
  <c r="WSV34" i="114" l="1"/>
  <c r="WSY34" i="114" s="1"/>
  <c r="WSX34" i="114" l="1"/>
  <c r="WTA34" i="114"/>
  <c r="WSZ34" i="114"/>
  <c r="WTC34" i="114" l="1"/>
  <c r="WTB34" i="114"/>
  <c r="WTE34" i="114" s="1"/>
  <c r="WTD34" i="114" l="1"/>
  <c r="WTG34" i="114" s="1"/>
  <c r="WTF34" i="114" l="1"/>
  <c r="WTI34" i="114" s="1"/>
  <c r="WTH34" i="114"/>
  <c r="WTK34" i="114" l="1"/>
  <c r="WTJ34" i="114"/>
  <c r="WTM34" i="114" l="1"/>
  <c r="WTL34" i="114"/>
  <c r="WTO34" i="114" s="1"/>
  <c r="WTN34" i="114" l="1"/>
  <c r="WTQ34" i="114" s="1"/>
  <c r="WTP34" i="114" l="1"/>
  <c r="WTS34" i="114" s="1"/>
  <c r="WTR34" i="114" l="1"/>
  <c r="WTU34" i="114" s="1"/>
  <c r="WTT34" i="114" l="1"/>
  <c r="WTW34" i="114"/>
  <c r="WTV34" i="114"/>
  <c r="WTY34" i="114" l="1"/>
  <c r="WTX34" i="114"/>
  <c r="WUA34" i="114" s="1"/>
  <c r="WTZ34" i="114" l="1"/>
  <c r="WUC34" i="114" s="1"/>
  <c r="WUB34" i="114"/>
  <c r="WUE34" i="114" l="1"/>
  <c r="WUD34" i="114"/>
  <c r="WUG34" i="114" l="1"/>
  <c r="WUF34" i="114"/>
  <c r="WUI34" i="114" s="1"/>
  <c r="WUH34" i="114" l="1"/>
  <c r="WUK34" i="114" s="1"/>
  <c r="WUJ34" i="114" l="1"/>
  <c r="WUM34" i="114" s="1"/>
  <c r="WUL34" i="114"/>
  <c r="WUO34" i="114" l="1"/>
  <c r="WUN34" i="114"/>
  <c r="WUQ34" i="114" l="1"/>
  <c r="WUP34" i="114"/>
  <c r="WUS34" i="114" s="1"/>
  <c r="WUR34" i="114" l="1"/>
  <c r="WUU34" i="114" s="1"/>
  <c r="WUT34" i="114" l="1"/>
  <c r="WUW34" i="114" s="1"/>
  <c r="WUV34" i="114" l="1"/>
  <c r="WUX34" i="114" s="1"/>
  <c r="WUY34" i="114"/>
  <c r="WVA34" i="114" l="1"/>
  <c r="WUZ34" i="114"/>
  <c r="WVC34" i="114" s="1"/>
  <c r="WVB34" i="114" l="1"/>
  <c r="WVE34" i="114" s="1"/>
  <c r="WVD34" i="114" l="1"/>
  <c r="WVG34" i="114" s="1"/>
  <c r="WVF34" i="114"/>
  <c r="WVI34" i="114" l="1"/>
  <c r="WVH34" i="114"/>
  <c r="WVK34" i="114" l="1"/>
  <c r="WVJ34" i="114"/>
  <c r="WVM34" i="114" s="1"/>
  <c r="WVL34" i="114" l="1"/>
  <c r="WVO34" i="114" s="1"/>
  <c r="WVN34" i="114" l="1"/>
  <c r="WVQ34" i="114" s="1"/>
  <c r="WVP34" i="114" l="1"/>
  <c r="WVS34" i="114" s="1"/>
  <c r="WVR34" i="114"/>
  <c r="WVU34" i="114" l="1"/>
  <c r="WVT34" i="114"/>
  <c r="WVW34" i="114" s="1"/>
  <c r="WVV34" i="114" l="1"/>
  <c r="WVY34" i="114" s="1"/>
  <c r="WVX34" i="114" l="1"/>
  <c r="WWA34" i="114" s="1"/>
  <c r="WVZ34" i="114"/>
  <c r="WWC34" i="114" l="1"/>
  <c r="WWB34" i="114"/>
  <c r="WWE34" i="114" l="1"/>
  <c r="WWD34" i="114"/>
  <c r="WWG34" i="114" s="1"/>
  <c r="WWF34" i="114" l="1"/>
  <c r="WWI34" i="114" s="1"/>
  <c r="WWH34" i="114" l="1"/>
  <c r="WWK34" i="114" s="1"/>
  <c r="WWJ34" i="114" l="1"/>
  <c r="WWM34" i="114" s="1"/>
  <c r="WWL34" i="114" l="1"/>
  <c r="WWO34" i="114" s="1"/>
  <c r="WWN34" i="114" l="1"/>
  <c r="WWQ34" i="114" s="1"/>
  <c r="WWP34" i="114"/>
  <c r="WWS34" i="114" s="1"/>
  <c r="WWR34" i="114" l="1"/>
  <c r="WWU34" i="114" s="1"/>
  <c r="WWT34" i="114"/>
  <c r="WWW34" i="114" l="1"/>
  <c r="WWV34" i="114"/>
  <c r="WWY34" i="114" l="1"/>
  <c r="WWX34" i="114"/>
  <c r="WXA34" i="114" s="1"/>
  <c r="WWZ34" i="114" l="1"/>
  <c r="WXC34" i="114" s="1"/>
  <c r="WXB34" i="114" l="1"/>
  <c r="WXE34" i="114" s="1"/>
  <c r="WXD34" i="114"/>
  <c r="WXG34" i="114" l="1"/>
  <c r="WXF34" i="114"/>
  <c r="WXI34" i="114" l="1"/>
  <c r="WXH34" i="114"/>
  <c r="WXK34" i="114" s="1"/>
  <c r="WXJ34" i="114" l="1"/>
  <c r="WXM34" i="114" s="1"/>
  <c r="WXL34" i="114" l="1"/>
  <c r="WXO34" i="114" l="1"/>
  <c r="WXN34" i="114"/>
  <c r="WXQ34" i="114" l="1"/>
  <c r="WXP34" i="114"/>
  <c r="WXS34" i="114" s="1"/>
  <c r="WXR34" i="114" l="1"/>
  <c r="WXU34" i="114" s="1"/>
  <c r="WXT34" i="114" l="1"/>
  <c r="WXW34" i="114" s="1"/>
  <c r="WXV34" i="114"/>
  <c r="WXY34" i="114" s="1"/>
  <c r="WXX34" i="114" l="1"/>
  <c r="WYA34" i="114" l="1"/>
  <c r="WXZ34" i="114"/>
  <c r="WYC34" i="114" l="1"/>
  <c r="WYB34" i="114"/>
  <c r="WYE34" i="114" l="1"/>
  <c r="WYD34" i="114"/>
  <c r="WYG34" i="114" s="1"/>
  <c r="WYF34" i="114" l="1"/>
  <c r="WYI34" i="114" s="1"/>
  <c r="WYH34" i="114" l="1"/>
  <c r="WYK34" i="114" s="1"/>
  <c r="WYJ34" i="114"/>
  <c r="WYM34" i="114" l="1"/>
  <c r="WYL34" i="114"/>
  <c r="WYO34" i="114" s="1"/>
  <c r="WYN34" i="114" l="1"/>
  <c r="WYQ34" i="114" s="1"/>
  <c r="WYP34" i="114" l="1"/>
  <c r="WYS34" i="114" s="1"/>
  <c r="WYR34" i="114"/>
  <c r="WYU34" i="114" l="1"/>
  <c r="WYT34" i="114"/>
  <c r="WYW34" i="114" l="1"/>
  <c r="WYV34" i="114"/>
  <c r="WYY34" i="114" s="1"/>
  <c r="WYX34" i="114" l="1"/>
  <c r="WZA34" i="114" s="1"/>
  <c r="WYZ34" i="114" l="1"/>
  <c r="WZC34" i="114" s="1"/>
  <c r="WZB34" i="114"/>
  <c r="WZE34" i="114" l="1"/>
  <c r="WZD34" i="114"/>
  <c r="WZG34" i="114" l="1"/>
  <c r="WZF34" i="114"/>
  <c r="WZI34" i="114" s="1"/>
  <c r="WZH34" i="114" l="1"/>
  <c r="WZK34" i="114" s="1"/>
  <c r="WZJ34" i="114" l="1"/>
  <c r="WZM34" i="114"/>
  <c r="WZL34" i="114"/>
  <c r="WZO34" i="114" l="1"/>
  <c r="WZN34" i="114"/>
  <c r="WZQ34" i="114" l="1"/>
  <c r="WZP34" i="114"/>
  <c r="WZS34" i="114" l="1"/>
  <c r="WZR34" i="114"/>
  <c r="WZU34" i="114" s="1"/>
  <c r="WZT34" i="114" l="1"/>
  <c r="WZW34" i="114" s="1"/>
  <c r="WZV34" i="114" l="1"/>
  <c r="WZY34" i="114" s="1"/>
  <c r="WZX34" i="114" l="1"/>
  <c r="XAA34" i="114"/>
  <c r="WZZ34" i="114"/>
  <c r="XAC34" i="114" l="1"/>
  <c r="XAB34" i="114"/>
  <c r="XAE34" i="114" s="1"/>
  <c r="XAD34" i="114" l="1"/>
  <c r="XAG34" i="114" s="1"/>
  <c r="XAF34" i="114" l="1"/>
  <c r="XAI34" i="114" s="1"/>
  <c r="XAH34" i="114"/>
  <c r="XAK34" i="114" l="1"/>
  <c r="XAJ34" i="114"/>
  <c r="XAM34" i="114" l="1"/>
  <c r="XAL34" i="114"/>
  <c r="XAO34" i="114" s="1"/>
  <c r="XAN34" i="114" l="1"/>
  <c r="XAQ34" i="114" s="1"/>
  <c r="XAP34" i="114" l="1"/>
  <c r="XAS34" i="114" l="1"/>
  <c r="XAR34" i="114"/>
  <c r="XAU34" i="114" l="1"/>
  <c r="XAT34" i="114"/>
  <c r="XAW34" i="114" s="1"/>
  <c r="XAV34" i="114" l="1"/>
  <c r="XAY34" i="114" s="1"/>
  <c r="XAX34" i="114" l="1"/>
  <c r="XBA34" i="114" s="1"/>
  <c r="XAZ34" i="114"/>
  <c r="XBC34" i="114" l="1"/>
  <c r="XBB34" i="114"/>
  <c r="XBE34" i="114" l="1"/>
  <c r="XBD34" i="114"/>
  <c r="XBG34" i="114" s="1"/>
  <c r="XBF34" i="114" l="1"/>
  <c r="XBI34" i="114" s="1"/>
  <c r="XBH34" i="114"/>
  <c r="XBK34" i="114" s="1"/>
  <c r="XBJ34" i="114" l="1"/>
  <c r="XBM34" i="114" l="1"/>
  <c r="XBL34" i="114"/>
  <c r="XBO34" i="114" l="1"/>
  <c r="XBN34" i="114"/>
  <c r="XBQ34" i="114" s="1"/>
  <c r="XBP34" i="114" l="1"/>
  <c r="XBS34" i="114" s="1"/>
  <c r="XBR34" i="114" l="1"/>
  <c r="XBU34" i="114" s="1"/>
  <c r="XBT34" i="114"/>
  <c r="XBW34" i="114" l="1"/>
  <c r="XBV34" i="114"/>
  <c r="XBY34" i="114" l="1"/>
  <c r="XBX34" i="114"/>
  <c r="XCA34" i="114" s="1"/>
  <c r="XBZ34" i="114" l="1"/>
  <c r="XCC34" i="114" s="1"/>
  <c r="XCB34" i="114" l="1"/>
  <c r="XCE34" i="114" s="1"/>
  <c r="XCD34" i="114"/>
  <c r="XCG34" i="114" l="1"/>
  <c r="XCF34" i="114"/>
  <c r="XCI34" i="114" l="1"/>
  <c r="XCH34" i="114"/>
  <c r="XCK34" i="114" s="1"/>
  <c r="XCJ34" i="114" l="1"/>
  <c r="XCM34" i="114" s="1"/>
  <c r="XCL34" i="114"/>
  <c r="XCO34" i="114" s="1"/>
  <c r="XCN34" i="114" l="1"/>
  <c r="XCQ34" i="114" l="1"/>
  <c r="XCP34" i="114"/>
  <c r="XCS34" i="114" l="1"/>
  <c r="XCR34" i="114"/>
  <c r="XCU34" i="114" s="1"/>
  <c r="XCT34" i="114" l="1"/>
  <c r="XCW34" i="114" s="1"/>
  <c r="XCV34" i="114" l="1"/>
  <c r="XCY34" i="114" s="1"/>
  <c r="XCX34" i="114"/>
  <c r="XDA34" i="114" l="1"/>
  <c r="XCZ34" i="114"/>
  <c r="XDC34" i="114" l="1"/>
  <c r="XDB34" i="114"/>
  <c r="XDE34" i="114" s="1"/>
  <c r="XDD34" i="114" l="1"/>
  <c r="XDG34" i="114" s="1"/>
  <c r="XDF34" i="114" l="1"/>
  <c r="XDI34" i="114" s="1"/>
  <c r="XDH34" i="114"/>
  <c r="XDK34" i="114" l="1"/>
  <c r="XDJ34" i="114"/>
  <c r="XDM34" i="114" l="1"/>
  <c r="XDL34" i="114"/>
  <c r="XDO34" i="114" s="1"/>
  <c r="XDN34" i="114" l="1"/>
  <c r="XDQ34" i="114" s="1"/>
  <c r="XDP34" i="114" l="1"/>
  <c r="XDS34" i="114" s="1"/>
  <c r="XDR34" i="114" l="1"/>
  <c r="XDU34" i="114"/>
  <c r="XDT34" i="114"/>
  <c r="XDV34" i="114" l="1"/>
  <c r="XDW34" i="114"/>
  <c r="XDX34" i="114"/>
  <c r="XDZ34" i="114" l="1"/>
  <c r="XDY34" i="114"/>
  <c r="XEB34" i="114" s="1"/>
  <c r="XEA34" i="114" l="1"/>
  <c r="XED34" i="114" s="1"/>
  <c r="XEC34" i="114"/>
  <c r="XEF34" i="114" s="1"/>
  <c r="XEE34" i="114" l="1"/>
  <c r="XEH34" i="114" s="1"/>
  <c r="XEG34" i="114" l="1"/>
  <c r="XEJ34" i="114" s="1"/>
  <c r="XEI34" i="114" l="1"/>
  <c r="XEL34" i="114" s="1"/>
  <c r="XEK34" i="114" l="1"/>
  <c r="XEM34" i="114" s="1"/>
  <c r="XEN34" i="114"/>
  <c r="XEP34" i="114" l="1"/>
  <c r="XEO34" i="114"/>
  <c r="XER34" i="114" l="1"/>
  <c r="XEQ34" i="114"/>
  <c r="XES34" i="114"/>
  <c r="XET34" i="114" l="1"/>
  <c r="XEV34" i="114"/>
  <c r="XEU34" i="114"/>
  <c r="XEX34" i="114" l="1"/>
  <c r="XEW34" i="114"/>
  <c r="XEZ34" i="114" l="1"/>
  <c r="XEY34" i="114"/>
  <c r="XFB34" i="114" l="1"/>
  <c r="XFA34" i="114"/>
  <c r="XFD34" i="114" l="1"/>
  <c r="XFC34" i="114"/>
</calcChain>
</file>

<file path=xl/sharedStrings.xml><?xml version="1.0" encoding="utf-8"?>
<sst xmlns="http://schemas.openxmlformats.org/spreadsheetml/2006/main" count="4975" uniqueCount="2240">
  <si>
    <t>ក្រុមហ៊ុន កៅស៊ូ មេគង្គ ខូអិលធីឌី</t>
  </si>
  <si>
    <t>ព្រះរាជាណាចក្រកម្ពុជា</t>
  </si>
  <si>
    <t>Caoutchouc Mekong Co., Ltd</t>
  </si>
  <si>
    <t>VƯƠNG QUỐC CAMPUCHIA</t>
  </si>
  <si>
    <t>អង្គភាព: កសិដ្ឋាន II</t>
  </si>
  <si>
    <t>ជាតិ សាសនា ព្រះមហាក្សត្រ</t>
  </si>
  <si>
    <t>Dân tộc - Tôn giáo - Quốc vương</t>
  </si>
  <si>
    <t>KHR</t>
  </si>
  <si>
    <r>
      <rPr>
        <b/>
        <u/>
        <sz val="13"/>
        <rFont val="Times New Roman"/>
        <family val="1"/>
      </rPr>
      <t xml:space="preserve">II/ </t>
    </r>
    <r>
      <rPr>
        <u/>
        <sz val="13"/>
        <rFont val="Khmer OS Muol Light"/>
        <charset val="163"/>
      </rPr>
      <t>ប្រាក់បានទទួល (</t>
    </r>
    <r>
      <rPr>
        <b/>
        <u/>
        <sz val="13"/>
        <rFont val="Times New Roman"/>
        <family val="1"/>
      </rPr>
      <t xml:space="preserve">Các khoản đã nhận) </t>
    </r>
    <r>
      <rPr>
        <u/>
        <sz val="13"/>
        <rFont val="Khmer OS Muol Light"/>
        <charset val="163"/>
      </rPr>
      <t>៖</t>
    </r>
  </si>
  <si>
    <r>
      <rPr>
        <b/>
        <u/>
        <sz val="13"/>
        <rFont val="Times New Roman"/>
        <family val="1"/>
      </rPr>
      <t>III/</t>
    </r>
    <r>
      <rPr>
        <u/>
        <sz val="13"/>
        <rFont val="Khmer OS Muol Light"/>
        <charset val="163"/>
      </rPr>
      <t>ប្រាក់ត្រូវប្រមូល</t>
    </r>
    <r>
      <rPr>
        <b/>
        <u/>
        <sz val="13"/>
        <rFont val="Times New Roman"/>
        <family val="1"/>
      </rPr>
      <t xml:space="preserve"> (Các khoản phải thu) </t>
    </r>
    <r>
      <rPr>
        <u/>
        <sz val="13"/>
        <rFont val="Khmer OS Muol Light"/>
        <charset val="163"/>
      </rPr>
      <t>៖</t>
    </r>
  </si>
  <si>
    <r>
      <rPr>
        <b/>
        <u/>
        <sz val="13"/>
        <rFont val="Times New Roman"/>
        <family val="1"/>
      </rPr>
      <t>IV/</t>
    </r>
    <r>
      <rPr>
        <u/>
        <sz val="13"/>
        <rFont val="Khmer OS Muol Light"/>
        <charset val="163"/>
      </rPr>
      <t>ប្រាក់ត្រូវទទួល</t>
    </r>
    <r>
      <rPr>
        <b/>
        <u/>
        <sz val="13"/>
        <rFont val="Times New Roman"/>
        <family val="1"/>
      </rPr>
      <t xml:space="preserve"> (Thực nhận)</t>
    </r>
    <r>
      <rPr>
        <u/>
        <sz val="13"/>
        <rFont val="Khmer OS Muol Light"/>
        <charset val="163"/>
      </rPr>
      <t>៖</t>
    </r>
  </si>
  <si>
    <r>
      <rPr>
        <sz val="13"/>
        <rFont val="Times New Roman"/>
        <family val="1"/>
      </rPr>
      <t>1/</t>
    </r>
    <r>
      <rPr>
        <sz val="13"/>
        <rFont val="Khmer OS"/>
        <charset val="163"/>
      </rPr>
      <t>ប្រាក់បៀវត្សត្រូវទទួល</t>
    </r>
    <r>
      <rPr>
        <sz val="13"/>
        <rFont val="Times New Roman"/>
        <family val="1"/>
      </rPr>
      <t xml:space="preserve"> (Tiền lương thực nhận) </t>
    </r>
    <r>
      <rPr>
        <sz val="13"/>
        <rFont val="Khmer OS"/>
        <charset val="163"/>
      </rPr>
      <t>៖</t>
    </r>
  </si>
  <si>
    <t>អ្នករៀបចំ</t>
  </si>
  <si>
    <t>PHÒNG TCKT</t>
  </si>
  <si>
    <t>NGƯỜI LẬP BIỂU</t>
  </si>
  <si>
    <t>Kim Thảo</t>
  </si>
  <si>
    <t>អនុម័តនាយកក្រុមហ៊ុន</t>
  </si>
  <si>
    <t>DUYỆT</t>
  </si>
  <si>
    <t>GIÁM ĐỐC</t>
  </si>
  <si>
    <t>Công làm thêm giờ</t>
  </si>
  <si>
    <t>កំណត់</t>
  </si>
  <si>
    <t>A.</t>
  </si>
  <si>
    <r>
      <rPr>
        <sz val="13"/>
        <rFont val="Khmer OS Muol Light"/>
        <charset val="163"/>
      </rPr>
      <t>អង្គភាពអនុវត្ត</t>
    </r>
    <r>
      <rPr>
        <b/>
        <sz val="13"/>
        <rFont val="Times New Roman"/>
        <family val="1"/>
      </rPr>
      <t xml:space="preserve"> -ĐƠN VỊ THỰC HIỆN</t>
    </r>
  </si>
  <si>
    <r>
      <rPr>
        <sz val="13"/>
        <rFont val="Khmer OS Muol Light"/>
        <charset val="163"/>
      </rPr>
      <t>អ្នករៀបចំ</t>
    </r>
    <r>
      <rPr>
        <b/>
        <sz val="13"/>
        <rFont val="Times New Roman"/>
        <family val="1"/>
      </rPr>
      <t xml:space="preserve"> -NGƯỜI LẬP BIỂU</t>
    </r>
  </si>
  <si>
    <r>
      <rPr>
        <sz val="13"/>
        <rFont val="Khmer OS Muol Light"/>
        <charset val="163"/>
      </rPr>
      <t>ផែ្នក រដ្ឋបាល-</t>
    </r>
    <r>
      <rPr>
        <b/>
        <sz val="13"/>
        <rFont val="Times New Roman"/>
        <family val="1"/>
      </rPr>
      <t>PHÒNG TCHC</t>
    </r>
  </si>
  <si>
    <r>
      <rPr>
        <sz val="13"/>
        <rFont val="Khmer OS Muol Light"/>
        <charset val="163"/>
      </rPr>
      <t>ផ្នែក គណនេយ្យ</t>
    </r>
    <r>
      <rPr>
        <b/>
        <sz val="13"/>
        <rFont val="Times New Roman"/>
        <family val="1"/>
      </rPr>
      <t xml:space="preserve"> -PHÒNG TCKT</t>
    </r>
  </si>
  <si>
    <t xml:space="preserve"> GIÁM ĐỐC</t>
  </si>
  <si>
    <t>KIỂM TRA</t>
  </si>
  <si>
    <t>Làm cỏ đường băng (7 công/ha)</t>
  </si>
  <si>
    <t>Làm cỏ đường băng (5 công/ha)</t>
  </si>
  <si>
    <t>Làm cỏ đường băng (3,5 công/ha)</t>
  </si>
  <si>
    <t>Làm cỏ đậu Kudzu (4 công/ha)</t>
  </si>
  <si>
    <t>Làm cỏ bồn (4 công/ha)</t>
  </si>
  <si>
    <t>Làm cỏ bồn (3,5 công/ha)</t>
  </si>
  <si>
    <r>
      <rPr>
        <b/>
        <sz val="13"/>
        <rFont val="Times New Roman"/>
        <family val="1"/>
      </rPr>
      <t>Làm cỏ ranh chống cháy (300 m</t>
    </r>
    <r>
      <rPr>
        <b/>
        <vertAlign val="superscript"/>
        <sz val="13"/>
        <rFont val="Times New Roman"/>
        <family val="1"/>
      </rPr>
      <t>2</t>
    </r>
    <r>
      <rPr>
        <b/>
        <sz val="13"/>
        <rFont val="Times New Roman"/>
        <family val="1"/>
      </rPr>
      <t>/công)</t>
    </r>
  </si>
  <si>
    <t>Phát cỏ luồng (3 công/ha)</t>
  </si>
  <si>
    <t>Phòng chống cháy (1,08 công/ha)</t>
  </si>
  <si>
    <t>Phát dọn chống cháy (0,54 công/ha)</t>
  </si>
  <si>
    <t>Phát cỏ luồng (1 công/ha)</t>
  </si>
  <si>
    <t>Chặt nọc cắm cây cao su trồng dặm</t>
  </si>
  <si>
    <t>Phun thuốc cỏ đường băng (1,56 công/ha)</t>
  </si>
  <si>
    <t>Xịt phân Komix nước bón lá (0,2 công/ha)</t>
  </si>
  <si>
    <t>Cắt chồi ngang (0,2 công/ha)</t>
  </si>
  <si>
    <t>Đào mương</t>
  </si>
  <si>
    <t>Phun thuốc BVTV diệt câu cấu</t>
  </si>
  <si>
    <t>Xịt thuốc BVTV diệt rệp (0,4 công/ha)</t>
  </si>
  <si>
    <t>Khối lượng</t>
  </si>
  <si>
    <t>Công</t>
  </si>
  <si>
    <t>Công tưới nước cao su</t>
  </si>
  <si>
    <t>Khoanh bồn tủ cỏ (130 bồn/công)</t>
  </si>
  <si>
    <t>Công quản lý (Tổ trưởng)</t>
  </si>
  <si>
    <t>Bón phân thúc vườn ương</t>
  </si>
  <si>
    <t>Làm mái che cao su</t>
  </si>
  <si>
    <t>Gác trâu</t>
  </si>
  <si>
    <t>Thiết kế súng tưới</t>
  </si>
  <si>
    <t>Sang bầu</t>
  </si>
  <si>
    <t>Làm hàng rào</t>
  </si>
  <si>
    <t>Tưới nước</t>
  </si>
  <si>
    <t>Tưới phân vườn âm bầu</t>
  </si>
  <si>
    <t>Làm cỏ vườn ươm</t>
  </si>
  <si>
    <t>Tưới nước vườn âm bầu</t>
  </si>
  <si>
    <t>Phòng chống cháy - chống thú</t>
  </si>
  <si>
    <t>Vệ sinh vườn âm bầu</t>
  </si>
  <si>
    <t>Cắt ngọn cao su</t>
  </si>
  <si>
    <t>Bốc bầu xuống xe (600 bầu/công)</t>
  </si>
  <si>
    <t>Phun thuốc Vixazol vườn ương</t>
  </si>
  <si>
    <t>Công tưới nước vườn ương + quản lý</t>
  </si>
  <si>
    <t>Vận chuyển nước xịt thuốc</t>
  </si>
  <si>
    <t xml:space="preserve">Công tài xế Kuzun </t>
  </si>
  <si>
    <t>Công tài xế máy cày</t>
  </si>
  <si>
    <t>Công giáo viên nhà trẻ</t>
  </si>
  <si>
    <t>Vận chuyển nước tưới cao su</t>
  </si>
  <si>
    <t xml:space="preserve">Công đưa rước công nhân </t>
  </si>
  <si>
    <t>Công vận chuyển cây làm hàng rào</t>
  </si>
  <si>
    <t>Bắt câu cấu</t>
  </si>
  <si>
    <t>Phun thuốc trừ cỏ (6 công/ha)</t>
  </si>
  <si>
    <t>Bứng bầu cắt ngọn</t>
  </si>
  <si>
    <t>Xếp bầu</t>
  </si>
  <si>
    <t>Đổi bầu</t>
  </si>
  <si>
    <t>Bứng bầu tầng lá</t>
  </si>
  <si>
    <t>Chặt cây cao không tháp được (1000 cây/công)</t>
  </si>
  <si>
    <t>TỔNG CÔNG</t>
  </si>
  <si>
    <t>Từng tổ</t>
  </si>
  <si>
    <t>cc</t>
  </si>
  <si>
    <t>tt</t>
  </si>
  <si>
    <t>lc5c</t>
  </si>
  <si>
    <t>lc</t>
  </si>
  <si>
    <t>CÔNG TY TNHH CAO SU MEKONG</t>
  </si>
  <si>
    <t>VƯƠNG QUỐC CAMPUCHIA</t>
  </si>
  <si>
    <t>ĐƠN VỊ: NÔNG TRƯỜNG II</t>
  </si>
  <si>
    <t>Dân tộc - Tôn giáo - Quốc vương</t>
  </si>
  <si>
    <t>BẢNG KHỐI LƯỢNG CÔNG NHÂN CAMPUCHIA TỔ 4</t>
  </si>
  <si>
    <t>THÁNG 12 NĂM 2016</t>
  </si>
  <si>
    <t>STT</t>
  </si>
  <si>
    <t>Họ và tên</t>
  </si>
  <si>
    <t>Làm cỏ đường băng (5,12 công/ha)</t>
  </si>
  <si>
    <t>Kiểm kê (1 công/ha)</t>
  </si>
  <si>
    <t>Bảo vệ thường xuyên (0,684 công/ha)</t>
  </si>
  <si>
    <t>Bảo vệ thường xuyên (0,93 công/ha)</t>
  </si>
  <si>
    <t>Lấp hố (1,97 công/ha)</t>
  </si>
  <si>
    <t>Trồng dặm (16,59 công/ha)</t>
  </si>
  <si>
    <t>Phúp bồn, tủ ẩm (17 công/ha)</t>
  </si>
  <si>
    <t>Lấp hố (0,1 công/ha)</t>
  </si>
  <si>
    <t>Làm điểm tập kết (0,5 công/ha)</t>
  </si>
  <si>
    <t>Trồng dặm (0,8 công/ha)</t>
  </si>
  <si>
    <t>Quét vôi chống nắng (0,5 công/ha)</t>
  </si>
  <si>
    <t>Phun thuốc BVTV diệt rệp (0,4 công/ha)</t>
  </si>
  <si>
    <t>Cắt chồi ngang (0,35 công/ha)</t>
  </si>
  <si>
    <t>Đào hố trồng dặm (25 hố/công)</t>
  </si>
  <si>
    <t>Bón phân lót trồng mới (6,5 công/ha)</t>
  </si>
  <si>
    <t>Bón phân lấp hố cây trồng dặm (80 hố/công)</t>
  </si>
  <si>
    <t>Bón phân lấp hố cây trồng dặm (61,67 hố/công)</t>
  </si>
  <si>
    <t>Bón phân thúc (4,5 công/ha)</t>
  </si>
  <si>
    <t>Trồng dặm (30 cây/công)</t>
  </si>
  <si>
    <t>Trồng dặm (25 cây/công)</t>
  </si>
  <si>
    <t>Trồng dặm (27 cây/công)</t>
  </si>
  <si>
    <t>Phúp bồn, tủ gốc (23 công/ha)</t>
  </si>
  <si>
    <t>Cắt ngọn (800 bầu/công)</t>
  </si>
  <si>
    <t>Bứng bầu (100 bầu/công)</t>
  </si>
  <si>
    <t>Xếp bầu (300 bầu/công)</t>
  </si>
  <si>
    <t>Đổi bầu (150 bầu/công)</t>
  </si>
  <si>
    <t>Làm cỏ vườn ương (35 công/ha)</t>
  </si>
  <si>
    <t>Bốc phân xuống (0,4 công/ha)</t>
  </si>
  <si>
    <t>Bốc phân lên + xuống (0,75 công/tấn)</t>
  </si>
  <si>
    <t>Công tưới nước (1,33 công/ngày)</t>
  </si>
  <si>
    <t>Công quản lý (100% x lương)</t>
  </si>
  <si>
    <t>Tổng công</t>
  </si>
  <si>
    <t>Kí nhận</t>
  </si>
  <si>
    <t>Khối lượng</t>
  </si>
  <si>
    <t>Rat Non</t>
  </si>
  <si>
    <t>Dâm Vanh</t>
  </si>
  <si>
    <t>Sa Mêt</t>
  </si>
  <si>
    <t>Nu Rươn</t>
  </si>
  <si>
    <t>Son Hay</t>
  </si>
  <si>
    <t>Chon Via</t>
  </si>
  <si>
    <t>Nit Nươn</t>
  </si>
  <si>
    <t>Nu Kha</t>
  </si>
  <si>
    <t>Du Mêt</t>
  </si>
  <si>
    <t>Khon Ra Đây</t>
  </si>
  <si>
    <t>An Hia</t>
  </si>
  <si>
    <t>Thi Thia</t>
  </si>
  <si>
    <t>Dôt Mêt</t>
  </si>
  <si>
    <t>Lu Lươn</t>
  </si>
  <si>
    <t>Sươn Săm</t>
  </si>
  <si>
    <t>Tem Mơi</t>
  </si>
  <si>
    <t>Thu Ranh</t>
  </si>
  <si>
    <t>Dup Hanh</t>
  </si>
  <si>
    <t>Phon Thit</t>
  </si>
  <si>
    <t>Ha Lay Hon</t>
  </si>
  <si>
    <t>Lum Ron</t>
  </si>
  <si>
    <t>Lup Hên</t>
  </si>
  <si>
    <t>Nay Chên</t>
  </si>
  <si>
    <t>Si Khưa</t>
  </si>
  <si>
    <t>Khăm Vanh</t>
  </si>
  <si>
    <t>Chu Chươn</t>
  </si>
  <si>
    <t>Thon Da</t>
  </si>
  <si>
    <t>Tia Hươn</t>
  </si>
  <si>
    <t>Song San</t>
  </si>
  <si>
    <t>But Mum</t>
  </si>
  <si>
    <t>Say Hia</t>
  </si>
  <si>
    <t>Sat Kia</t>
  </si>
  <si>
    <t>Tem Tưa</t>
  </si>
  <si>
    <t>Von Chia</t>
  </si>
  <si>
    <t>Han Ra</t>
  </si>
  <si>
    <t>Chia Chut</t>
  </si>
  <si>
    <t>Sum Tia</t>
  </si>
  <si>
    <t>Chêt Da</t>
  </si>
  <si>
    <t>Sua Vêng</t>
  </si>
  <si>
    <t>Săm Bươn</t>
  </si>
  <si>
    <t>Kon Via Sa</t>
  </si>
  <si>
    <t>Men Mut</t>
  </si>
  <si>
    <t>Siu Vênh</t>
  </si>
  <si>
    <t>Thang Hêng</t>
  </si>
  <si>
    <t>Dup Mơi</t>
  </si>
  <si>
    <t>Khanh Ra</t>
  </si>
  <si>
    <t>Vênh Chênh</t>
  </si>
  <si>
    <t>Lot Bum</t>
  </si>
  <si>
    <t>Sang Son</t>
  </si>
  <si>
    <t>La Hia</t>
  </si>
  <si>
    <t>Thun Danh</t>
  </si>
  <si>
    <t>Lâp Hon</t>
  </si>
  <si>
    <t>Nua Rên</t>
  </si>
  <si>
    <t>Tia Vanh</t>
  </si>
  <si>
    <t>Thon Sat</t>
  </si>
  <si>
    <t>Dia Kha</t>
  </si>
  <si>
    <t>Lon Ron</t>
  </si>
  <si>
    <t>Han Na</t>
  </si>
  <si>
    <t>Tua Ra</t>
  </si>
  <si>
    <t>Chia Sok Kha</t>
  </si>
  <si>
    <t>Lum Lươn</t>
  </si>
  <si>
    <t>Via Đay</t>
  </si>
  <si>
    <t>Sat Mau</t>
  </si>
  <si>
    <t>Thia Ra</t>
  </si>
  <si>
    <t>Du Hon</t>
  </si>
  <si>
    <t>Ron Ria</t>
  </si>
  <si>
    <t>Phon Tha</t>
  </si>
  <si>
    <t>Vot Num</t>
  </si>
  <si>
    <t>Thu Thươn</t>
  </si>
  <si>
    <t>Sia Vum</t>
  </si>
  <si>
    <t>Phon Xia</t>
  </si>
  <si>
    <t>Tu Hua</t>
  </si>
  <si>
    <t>Mim Ra</t>
  </si>
  <si>
    <t>Ra Hum</t>
  </si>
  <si>
    <t>Um Von</t>
  </si>
  <si>
    <t>Um Hay</t>
  </si>
  <si>
    <t>Sa Vêt</t>
  </si>
  <si>
    <t>Thum Lu</t>
  </si>
  <si>
    <t>Lu Mêt</t>
  </si>
  <si>
    <t>Dan Da</t>
  </si>
  <si>
    <t>Chum Von</t>
  </si>
  <si>
    <t>Khon Ria</t>
  </si>
  <si>
    <t>Lut Ray</t>
  </si>
  <si>
    <t>La Chăn</t>
  </si>
  <si>
    <t>Bia Dum</t>
  </si>
  <si>
    <t>Lum Rum</t>
  </si>
  <si>
    <t>Chua Ha</t>
  </si>
  <si>
    <t>Ha Sum</t>
  </si>
  <si>
    <t>Ha Dia</t>
  </si>
  <si>
    <t>Rum Rot</t>
  </si>
  <si>
    <t>Lon Nu</t>
  </si>
  <si>
    <t>Chia Chiên</t>
  </si>
  <si>
    <t>Hay Lum</t>
  </si>
  <si>
    <t>Khan Chia</t>
  </si>
  <si>
    <t>Phon Don</t>
  </si>
  <si>
    <t>Sam Lia</t>
  </si>
  <si>
    <t>Han Dang</t>
  </si>
  <si>
    <t>Chi Chia</t>
  </si>
  <si>
    <t>TỔNG CỘNG</t>
  </si>
  <si>
    <t>Kampong Thom, ngày 31 tháng 12 năm 2016</t>
  </si>
  <si>
    <t>ĐƠN VỊ THỰC HIỆN</t>
  </si>
  <si>
    <t>Nguyễn Thành Vinh</t>
  </si>
  <si>
    <t>Phạm Thành Phước</t>
  </si>
  <si>
    <t>BẢNG THANH TOÁN LƯƠNG CÔNG NHÂN CAMPUCHIA TỔ 4</t>
  </si>
  <si>
    <t>ĐVT: Riel</t>
  </si>
  <si>
    <t>Định mức 22.000 Riel/công</t>
  </si>
  <si>
    <t xml:space="preserve">Tổng công </t>
  </si>
  <si>
    <t>Thành tiền</t>
  </si>
  <si>
    <t>Lương làm thêm giờ</t>
  </si>
  <si>
    <t>Lương thưởng tết</t>
  </si>
  <si>
    <t>Tổng lương</t>
  </si>
  <si>
    <t>Công nợ</t>
  </si>
  <si>
    <t>Tổng nợ</t>
  </si>
  <si>
    <t>Thực nhận</t>
  </si>
  <si>
    <t>KÝ NHẬN</t>
  </si>
  <si>
    <t>T/ứ lương</t>
  </si>
  <si>
    <t>TNCN</t>
  </si>
  <si>
    <t>Tiền đóng bảo hiểm</t>
  </si>
  <si>
    <t>A</t>
  </si>
  <si>
    <t>B</t>
  </si>
  <si>
    <t>3=1*2</t>
  </si>
  <si>
    <t>6=3+5</t>
  </si>
  <si>
    <t>10=7+8+9</t>
  </si>
  <si>
    <t>11=6-10</t>
  </si>
  <si>
    <t>(Bằng chữ: Bốn mươi bốn triệu một trăm ngàn lẻ năm trăm năm mươi hai riel)</t>
  </si>
  <si>
    <t>DANH SÁCH KÊ KHAI GIA CẢNH</t>
  </si>
  <si>
    <t>Tổ 2</t>
  </si>
  <si>
    <t>HOÏ VAØ TEÂN</t>
  </si>
  <si>
    <t>Tình trạng hôn nhân</t>
  </si>
  <si>
    <t>Tình trạng con cái</t>
  </si>
  <si>
    <t>Tổng số người được giảm trừ</t>
  </si>
  <si>
    <t>Số tiền được giảm trừ</t>
  </si>
  <si>
    <t>Người kê khai ký tên</t>
  </si>
  <si>
    <t>Đi làm có thu nhập</t>
  </si>
  <si>
    <t>Đi làm không có thu nhập</t>
  </si>
  <si>
    <t>Dưới 18 tuổi</t>
  </si>
  <si>
    <t>Trên 18 tuổi</t>
  </si>
  <si>
    <t>Tổng số con</t>
  </si>
  <si>
    <t>Tổng cộng</t>
  </si>
  <si>
    <t>Ngaøy  09  thaùng 07 naêm 2013</t>
  </si>
  <si>
    <t>P.TCHC</t>
  </si>
  <si>
    <t>BẢNG KHỐI LƯỢNG CÔNG NHÂN CAMPUCHIA TỔ 6 PHUN THUỐC + CÀY</t>
  </si>
  <si>
    <t>THÁNG 11 NĂM 2016</t>
  </si>
  <si>
    <t>Chăm sóc thảm phủ (1 công/ha)</t>
  </si>
  <si>
    <t>Phát cỏ luồng (0,9 công/ha)</t>
  </si>
  <si>
    <t>Phun thuốc cỏ (6 công/ha)</t>
  </si>
  <si>
    <t>Phát dọn phòng chống cháy (1,9 công/ha)</t>
  </si>
  <si>
    <t>Phát dọn phòng chống cháy (1,61 công/ha)</t>
  </si>
  <si>
    <t>Tum Vit</t>
  </si>
  <si>
    <t>Rit Hêng</t>
  </si>
  <si>
    <t>Nên Non</t>
  </si>
  <si>
    <t>Ron Rit</t>
  </si>
  <si>
    <t>Ron Hum</t>
  </si>
  <si>
    <t>Dum Da</t>
  </si>
  <si>
    <t>Tha Chia</t>
  </si>
  <si>
    <t>Tha Lum</t>
  </si>
  <si>
    <t>Ton Hia</t>
  </si>
  <si>
    <t>Tia Say</t>
  </si>
  <si>
    <t>Tia Von</t>
  </si>
  <si>
    <t>Not Ra</t>
  </si>
  <si>
    <t>Tum Tươn</t>
  </si>
  <si>
    <t>Thim Thươn</t>
  </si>
  <si>
    <t>Ru Mên</t>
  </si>
  <si>
    <t>Lum Tia</t>
  </si>
  <si>
    <t>Dia Phon</t>
  </si>
  <si>
    <t>Phon Va</t>
  </si>
  <si>
    <t>Va Vy</t>
  </si>
  <si>
    <t>Van Tu</t>
  </si>
  <si>
    <t>Van Nay</t>
  </si>
  <si>
    <t>Dăm Du</t>
  </si>
  <si>
    <t>Vum Lia</t>
  </si>
  <si>
    <t>Vu Hêt</t>
  </si>
  <si>
    <t>Nêt Ranh</t>
  </si>
  <si>
    <t>Ra Khum</t>
  </si>
  <si>
    <t>Ra Khươn</t>
  </si>
  <si>
    <t>Thu Lon</t>
  </si>
  <si>
    <t>Hên Via</t>
  </si>
  <si>
    <t>Vit Sa</t>
  </si>
  <si>
    <t>Sa Khon</t>
  </si>
  <si>
    <t>Ria Hon</t>
  </si>
  <si>
    <t>Ria Vêt</t>
  </si>
  <si>
    <t>Nêt Num</t>
  </si>
  <si>
    <t>Thua Chum</t>
  </si>
  <si>
    <t>Son Thy</t>
  </si>
  <si>
    <t>Thy Thu</t>
  </si>
  <si>
    <t>Chum Vot</t>
  </si>
  <si>
    <t>Hu Hay</t>
  </si>
  <si>
    <t>Dat Mau</t>
  </si>
  <si>
    <t>Dip Đi</t>
  </si>
  <si>
    <t>Lay Han</t>
  </si>
  <si>
    <t>Dang Ra</t>
  </si>
  <si>
    <t>Cha Tum</t>
  </si>
  <si>
    <t>Phon Ru</t>
  </si>
  <si>
    <t>Tia Rum</t>
  </si>
  <si>
    <t>Tut Mau</t>
  </si>
  <si>
    <t>Kha Lay</t>
  </si>
  <si>
    <t>Hươn Chia</t>
  </si>
  <si>
    <t>Khum Lum</t>
  </si>
  <si>
    <t>Na Ra</t>
  </si>
  <si>
    <t>Thia Vot</t>
  </si>
  <si>
    <t>Vot Him</t>
  </si>
  <si>
    <t>Hum Du</t>
  </si>
  <si>
    <t>Du Kha</t>
  </si>
  <si>
    <t>Khia Xe</t>
  </si>
  <si>
    <t>An Chia</t>
  </si>
  <si>
    <t>Ru Rươn</t>
  </si>
  <si>
    <t>Kon Ra</t>
  </si>
  <si>
    <t>Dua Hơi</t>
  </si>
  <si>
    <t>Du Thươn</t>
  </si>
  <si>
    <t>Chum Chia</t>
  </si>
  <si>
    <t>Tum Tưa</t>
  </si>
  <si>
    <t>Dut Hat</t>
  </si>
  <si>
    <t>Tia Hay</t>
  </si>
  <si>
    <t>Dot Mươt</t>
  </si>
  <si>
    <t>Dang Da</t>
  </si>
  <si>
    <t>Dut Mum</t>
  </si>
  <si>
    <t>Lu Lem</t>
  </si>
  <si>
    <t>Han Rân</t>
  </si>
  <si>
    <t>Dia Lâm</t>
  </si>
  <si>
    <t>Khon Ra</t>
  </si>
  <si>
    <t>Ta Mau</t>
  </si>
  <si>
    <t>Dia Vay</t>
  </si>
  <si>
    <t>Tha Dang</t>
  </si>
  <si>
    <t>Thươn Hêng</t>
  </si>
  <si>
    <t>Hia Sang</t>
  </si>
  <si>
    <t>Lang Lon</t>
  </si>
  <si>
    <t>Hiên Hum</t>
  </si>
  <si>
    <t>Khan Lay</t>
  </si>
  <si>
    <t>Thum Thươn</t>
  </si>
  <si>
    <t>Thia Sa</t>
  </si>
  <si>
    <t>Son Vy</t>
  </si>
  <si>
    <t>Rom Ranh</t>
  </si>
  <si>
    <t>Hay Long</t>
  </si>
  <si>
    <t>Chi Vit</t>
  </si>
  <si>
    <t>Lup Lươn</t>
  </si>
  <si>
    <t>Sưa Tem</t>
  </si>
  <si>
    <t>Lem Mun</t>
  </si>
  <si>
    <t>Mun Dum</t>
  </si>
  <si>
    <t>Ti Chia</t>
  </si>
  <si>
    <t>Von Don</t>
  </si>
  <si>
    <t>Ha Bênh</t>
  </si>
  <si>
    <t>Chit Tươn</t>
  </si>
  <si>
    <t>Chot Vay</t>
  </si>
  <si>
    <t>Kampong Thom, ngày 30 tháng 11 năm 2016</t>
  </si>
  <si>
    <t>BẢNG THANH TOÁN LƯƠNG CÔNG NHÂN CAMPUCHIA TỔ 6</t>
  </si>
  <si>
    <t>(Bằng chữ: Năm mươi triệu chín trăm chín mươi chín ngàn ba trăm lẻ hai riel)</t>
  </si>
  <si>
    <t>ទទួល</t>
  </si>
  <si>
    <t>Làm cỏ đường băng (6 công/ha)</t>
  </si>
  <si>
    <t>Bón phân lót (80 hố/công)</t>
  </si>
  <si>
    <t>Bón phân lót (61,67 hố/công)</t>
  </si>
  <si>
    <t>Bón phân thúc (4 công/ha)</t>
  </si>
  <si>
    <t>Cắt chồi ngang (0,3 công/ha)</t>
  </si>
  <si>
    <t>Bốc bầu lên + xuống xe (300 bầu/công)</t>
  </si>
  <si>
    <t>Bốc phân lên + xuống xe (0,75 công/tấn)</t>
  </si>
  <si>
    <t>Bốc phân xuống xe (0,375 công/tấn)</t>
  </si>
  <si>
    <t xml:space="preserve">អង្គភាពអនុវត្ត </t>
  </si>
  <si>
    <t>BẢNG KHỐI LƯỢNG CÔNG NHÂN CAMPUCHIA TỔ 10</t>
  </si>
  <si>
    <t>THÁNG 12 NĂM 2014</t>
  </si>
  <si>
    <t>Chăm sóc đậu Kudzu (3 công/ha)</t>
  </si>
  <si>
    <t>Cuốc hố trồng dặm (25 hố/công)</t>
  </si>
  <si>
    <t>Chặt nọc cắm cao su (300 nọc/công)</t>
  </si>
  <si>
    <t>Khoanh bồn, tủ cỏ (130 bồn/công)</t>
  </si>
  <si>
    <t>Quét vôi chống nắng (1,42 công/ha)</t>
  </si>
  <si>
    <t>Trồng đậu thảm phủ (1,6393 công/ha)</t>
  </si>
  <si>
    <t>Bón phân thúc đợt III (5 công/ha)</t>
  </si>
  <si>
    <t>Bón phân thúc (3 công/ha)</t>
  </si>
  <si>
    <t>Cắt chồi tạo tán (0,5 công/ha)</t>
  </si>
  <si>
    <t>Kiểm kê</t>
  </si>
  <si>
    <t>Vệ sinh vườn âm bầu (220 m2/công)</t>
  </si>
  <si>
    <t>Bứng bầu cắt ngọn (115 bầu/công)</t>
  </si>
  <si>
    <t>Âm bầu (137 bầu/công)</t>
  </si>
  <si>
    <t>Xếp bầu (250 bầu/công)</t>
  </si>
  <si>
    <t>Bứng bầu cắt ngọn (130 bầu/công)</t>
  </si>
  <si>
    <t>Bốc phân xuống xe (0,4 công/tấn)</t>
  </si>
  <si>
    <t>Bốc phân lên + xuống xe (0,8 công/tấn)</t>
  </si>
  <si>
    <t>Công bốc vác vật tư khác (1,33 công/ngày)</t>
  </si>
  <si>
    <t>Tổng Cộng</t>
  </si>
  <si>
    <t>Chanh Rota Na</t>
  </si>
  <si>
    <t>Phi Chi Voan</t>
  </si>
  <si>
    <t>Ol Bros</t>
  </si>
  <si>
    <t>Don Đi Na</t>
  </si>
  <si>
    <t>Kon Sa Mon</t>
  </si>
  <si>
    <t>Un Tăk</t>
  </si>
  <si>
    <t>Kon Chia</t>
  </si>
  <si>
    <t>Tha Thon</t>
  </si>
  <si>
    <t>Sêng Sim Đăp</t>
  </si>
  <si>
    <t>Than Tha</t>
  </si>
  <si>
    <t>Thon Vit</t>
  </si>
  <si>
    <t>Hon Ten</t>
  </si>
  <si>
    <t>Thum Thay</t>
  </si>
  <si>
    <t>Kampong Thom, ngày 10 tháng 01 năm 2015</t>
  </si>
  <si>
    <t>Ngô Đình Anh</t>
  </si>
  <si>
    <t>BẢNG THANH TOÁN LƯƠNG CÔNG NHÂN CAMPUCHIA TỔ 10</t>
  </si>
  <si>
    <t>Định mức 16.000 Riel/công</t>
  </si>
  <si>
    <t xml:space="preserve">Thành tiền </t>
  </si>
  <si>
    <t>9=7+8</t>
  </si>
  <si>
    <t>10=6-9</t>
  </si>
  <si>
    <t>Kon Sa Mên</t>
  </si>
  <si>
    <t>Phat Sray Pư</t>
  </si>
  <si>
    <t>Hun Nươn</t>
  </si>
  <si>
    <t>Sêng Sok</t>
  </si>
  <si>
    <t>Kon Sa Mut</t>
  </si>
  <si>
    <t>Ron Rêt</t>
  </si>
  <si>
    <t>(Bằng chữ: Bảy triệu sáu trăm chín mươi lăm ngàn chín trăm bốn mươi sáu riel)</t>
  </si>
  <si>
    <t>Von Pha La</t>
  </si>
  <si>
    <t>Tổ 10</t>
  </si>
  <si>
    <t>BẢNG KHỐI LƯỢNG CÔNG NHÂN CAMPUCHIA TỔ BẢO VỆ THƯỜNG XUYÊN</t>
  </si>
  <si>
    <t>Làm cỏ (35 công/ha)</t>
  </si>
  <si>
    <t>Làm cỏ + bón phân (bầu VN) (29 công/ha)</t>
  </si>
  <si>
    <t>Trồng dặm (5,2 công/ha)</t>
  </si>
  <si>
    <t>Phun phòng chống cháy (0,5 công/ha)</t>
  </si>
  <si>
    <t>Tưới phân NPK (13,8 công/ha)</t>
  </si>
  <si>
    <t>Phát cỏ luồng (0,7 công/ha)</t>
  </si>
  <si>
    <t>Dọn vệ sinh vườn ươm (130 m2/công)</t>
  </si>
  <si>
    <t>Chặt cây cao su không tháp được (1000 cây/công)</t>
  </si>
  <si>
    <t>Tưới nước vườn ương (13 công/ha)</t>
  </si>
  <si>
    <t>Đổi bầu (120 bầu/công)</t>
  </si>
  <si>
    <t>Bốc bầu lên xe (600 bầu/công)</t>
  </si>
  <si>
    <t>Thiết kế súng tưới (59,74 công/ha)</t>
  </si>
  <si>
    <t>Sang bầu tầng lá (120 bầu/công)</t>
  </si>
  <si>
    <t>Tưới nước (194,12 công/ha)</t>
  </si>
  <si>
    <t>Bứng bầu tầng lá (250 bầu/công)</t>
  </si>
  <si>
    <t>Lựa bầu (1000 bầu/công)</t>
  </si>
  <si>
    <t>Đảo bầu (600 bầu/công)</t>
  </si>
  <si>
    <t>Lựa, xếp bầu tầng lá (105 bầu/công)</t>
  </si>
  <si>
    <t>Phòng chống cháy (2,45 công/ha)</t>
  </si>
  <si>
    <t>Làm chỗ để bầu (0,19 công/cái)</t>
  </si>
  <si>
    <t>Công quản lý</t>
  </si>
  <si>
    <t>Tưới nước (13 công/ha)</t>
  </si>
  <si>
    <t>Bảo vệ thường xuyên</t>
  </si>
  <si>
    <t>Bảo vệ thường xuyên (V/C 2014)</t>
  </si>
  <si>
    <t>Tài xế</t>
  </si>
  <si>
    <t>Tổng công</t>
  </si>
  <si>
    <t>Hun Ray</t>
  </si>
  <si>
    <t>Via Mêt</t>
  </si>
  <si>
    <t>Num Nay</t>
  </si>
  <si>
    <t>Sa Lên</t>
  </si>
  <si>
    <t>Chia Sok Rai</t>
  </si>
  <si>
    <t>Sok Nit</t>
  </si>
  <si>
    <t>BẢNG THANH TOÁN LƯƠNG CÔNG NHÂN CAMPUCHIA TỔ BẢO VỆ THƯỜNG XUYÊN</t>
  </si>
  <si>
    <t>Định mức 22.000 Riel / công</t>
  </si>
  <si>
    <t>Lương làm thêm giờ</t>
  </si>
  <si>
    <t>Thực nhận 30% x lương</t>
  </si>
  <si>
    <t xml:space="preserve">Công </t>
  </si>
  <si>
    <t>Thành tiền</t>
  </si>
  <si>
    <t>(Bằng chữ: Bốn triệu một trăm tám mươi ngàn Riel)</t>
  </si>
  <si>
    <t>TỔ 3</t>
  </si>
  <si>
    <t>BẢNG KHỐI LƯỢNG CÔNG NHÂN CAMPUCHIA TỔ 5</t>
  </si>
  <si>
    <t>THÁNG 12 NĂM 2015</t>
  </si>
  <si>
    <t>Quét vôi chống hạn (0,5 công/ha)</t>
  </si>
  <si>
    <t>Phòng chống cháy (2 công/ha)</t>
  </si>
  <si>
    <t>Phun thuốc cỏ đường luồng (2,2 công/ha)</t>
  </si>
  <si>
    <t>Đào hố trồng dặm (5,5 công/ha)</t>
  </si>
  <si>
    <t>Cắt ngọn tạo tán (0,25 công/ha)</t>
  </si>
  <si>
    <t>Cắt chồi ngang (0,3 công/ha)</t>
  </si>
  <si>
    <t>Kiểm kê (1,5 công/ha)</t>
  </si>
  <si>
    <t>Bón phân thúc (3,5 công/ha)</t>
  </si>
  <si>
    <t>Trồng đậu thảm phủ (3 công/ha)</t>
  </si>
  <si>
    <t>Bốc phân xuống lên + xe (0,75 công/tấn)</t>
  </si>
  <si>
    <t>Công tưới nước cao su (1,33 công/ngày)</t>
  </si>
  <si>
    <t>Công bốc vác vật tư (1,25 công/ngày)</t>
  </si>
  <si>
    <t>Chằng cây cao su (80 cây/công)</t>
  </si>
  <si>
    <t>Toång coâng</t>
  </si>
  <si>
    <t xml:space="preserve">KYÙ NHẬN </t>
  </si>
  <si>
    <t>Chum Khươn</t>
  </si>
  <si>
    <t>Nu Nit</t>
  </si>
  <si>
    <t>Chia Khan</t>
  </si>
  <si>
    <t>Non Nim</t>
  </si>
  <si>
    <t>Ton Ra</t>
  </si>
  <si>
    <t>Sa Vươn</t>
  </si>
  <si>
    <t>Tut Mut</t>
  </si>
  <si>
    <t>Sa Đi May</t>
  </si>
  <si>
    <t>Săm Sươn</t>
  </si>
  <si>
    <t>Nâp Lon</t>
  </si>
  <si>
    <t>Lâm Lên</t>
  </si>
  <si>
    <t>Chanh Chô</t>
  </si>
  <si>
    <t>Mat Phô</t>
  </si>
  <si>
    <t>Sa Phi</t>
  </si>
  <si>
    <t>Sa Chi</t>
  </si>
  <si>
    <t>Tum Ranh</t>
  </si>
  <si>
    <t>Biên Bươn</t>
  </si>
  <si>
    <t>Tiên Tưa</t>
  </si>
  <si>
    <t>Siu Sươn</t>
  </si>
  <si>
    <t>Tia Vay</t>
  </si>
  <si>
    <t>Sok Ra</t>
  </si>
  <si>
    <t>Thot Mut</t>
  </si>
  <si>
    <t>Sên Num</t>
  </si>
  <si>
    <t>Son Via</t>
  </si>
  <si>
    <t>Hiên Vin</t>
  </si>
  <si>
    <t>Chan Chit</t>
  </si>
  <si>
    <t>Săm Not</t>
  </si>
  <si>
    <t>San Ra</t>
  </si>
  <si>
    <t>Tat Ra</t>
  </si>
  <si>
    <t>Suôn Siu</t>
  </si>
  <si>
    <t>Phươn Phat</t>
  </si>
  <si>
    <t>Thon Tua</t>
  </si>
  <si>
    <t>Don Hot</t>
  </si>
  <si>
    <t>Kampong Thom, ngày 08 tháng 01 năm 2016</t>
  </si>
  <si>
    <t>Nguyễn Thành Vinh</t>
  </si>
  <si>
    <t>BẢNG THANH TOÁN LƯƠNG CÔNG NHÂN CAMPUCHIA TỔ 5</t>
  </si>
  <si>
    <t>Định mức 18.000 Riel/công</t>
  </si>
  <si>
    <t>Meas Lay</t>
  </si>
  <si>
    <t>(Bằng chữ: Mười bảy triệu hai trăm ba mươi bảy ngàn bốn trăm bảy mươi riel)</t>
  </si>
  <si>
    <t>Tổ 5</t>
  </si>
  <si>
    <t>Ngaøy  09  thaùng 05 naêm 2013</t>
  </si>
  <si>
    <t>BẢNG KHỐI LƯỢNG CÔNG NHÂN CAMPUCHIA TỔ 6</t>
  </si>
  <si>
    <t>THÁNG 07 NĂM 2015</t>
  </si>
  <si>
    <t>Vận chuyển phân (0,9375 công/tấn)</t>
  </si>
  <si>
    <t>Kiểm kê (0,5 công/ha)</t>
  </si>
  <si>
    <t>Quét vôi chống nắng (1 công/ha)</t>
  </si>
  <si>
    <t>Trồng mới (19 công/ha)</t>
  </si>
  <si>
    <t>Chở nước tưới cao su (3,75 công/chuyến)</t>
  </si>
  <si>
    <t>Công tưới nước cao su (0,5 công/chuyến)</t>
  </si>
  <si>
    <t>Vận chuyển vật tư (3,75 công/chuyến)</t>
  </si>
  <si>
    <t>Công tổ trưởng</t>
  </si>
  <si>
    <t>Tổng cộng</t>
  </si>
  <si>
    <t xml:space="preserve">Khối lượng </t>
  </si>
  <si>
    <t>Khâm Not</t>
  </si>
  <si>
    <t>Ham San</t>
  </si>
  <si>
    <t>Hươn Ni</t>
  </si>
  <si>
    <t>Hot Hiên</t>
  </si>
  <si>
    <t>Rat Kon</t>
  </si>
  <si>
    <t>Khiên Khên</t>
  </si>
  <si>
    <t>Miêt Thi</t>
  </si>
  <si>
    <t>Chres Ron</t>
  </si>
  <si>
    <t>Sương Săm</t>
  </si>
  <si>
    <t>Han Kia</t>
  </si>
  <si>
    <t>Suy Nan</t>
  </si>
  <si>
    <t>Toch Chia</t>
  </si>
  <si>
    <t>Kon La</t>
  </si>
  <si>
    <t>Sun Đon</t>
  </si>
  <si>
    <t>Non Art</t>
  </si>
  <si>
    <t>Em Nau</t>
  </si>
  <si>
    <t>Danh Vy ra</t>
  </si>
  <si>
    <t>Han Sây Ha</t>
  </si>
  <si>
    <t>At Thi Đa</t>
  </si>
  <si>
    <t>So Nha</t>
  </si>
  <si>
    <t>Seng Pang</t>
  </si>
  <si>
    <t>Lo Loi</t>
  </si>
  <si>
    <t>Soc Non</t>
  </si>
  <si>
    <t>Sanh Hon</t>
  </si>
  <si>
    <t>Thi Liêt</t>
  </si>
  <si>
    <t>Thi Chăn Ti</t>
  </si>
  <si>
    <t>Thi Liêng</t>
  </si>
  <si>
    <t>Sôc Sau Ri</t>
  </si>
  <si>
    <t>Thi Lôt</t>
  </si>
  <si>
    <t>Hươn Na Cô Ry</t>
  </si>
  <si>
    <t>Hươn Số Ry</t>
  </si>
  <si>
    <t>Hươn Na Rin</t>
  </si>
  <si>
    <t>Srey nich</t>
  </si>
  <si>
    <t>Công Dên</t>
  </si>
  <si>
    <t>Công Thim</t>
  </si>
  <si>
    <t>Công Số Nat</t>
  </si>
  <si>
    <t>Công Số Ni</t>
  </si>
  <si>
    <t>Công Thươn</t>
  </si>
  <si>
    <t>Khăn Số Phi</t>
  </si>
  <si>
    <t>Khăn Ra</t>
  </si>
  <si>
    <t>Khăn Rit</t>
  </si>
  <si>
    <t>Mit Năk</t>
  </si>
  <si>
    <t>Khăn Số Pheap</t>
  </si>
  <si>
    <t>Mit Mach</t>
  </si>
  <si>
    <t>Mit Chân</t>
  </si>
  <si>
    <t>Pô Rum Khi</t>
  </si>
  <si>
    <t>Bôl Tha Vi</t>
  </si>
  <si>
    <t>Hôl Hay</t>
  </si>
  <si>
    <t>Hôl Tha</t>
  </si>
  <si>
    <t>Mêt Sô Phol</t>
  </si>
  <si>
    <t>Nhil Vôn</t>
  </si>
  <si>
    <t>San Lê Khât</t>
  </si>
  <si>
    <t>Phol La Pho Li</t>
  </si>
  <si>
    <t>Iêng Kha</t>
  </si>
  <si>
    <t>Con Phôn</t>
  </si>
  <si>
    <t>Kôk So Rây Vươn</t>
  </si>
  <si>
    <t>Phach Nuôn</t>
  </si>
  <si>
    <t>Bôl Sôc</t>
  </si>
  <si>
    <t>Mêt Sô Phea</t>
  </si>
  <si>
    <t>Mêt Sô Con Thia</t>
  </si>
  <si>
    <t>Phach Thươn</t>
  </si>
  <si>
    <t>Suông Phô Lia</t>
  </si>
  <si>
    <t>Phon Số Bân</t>
  </si>
  <si>
    <t>Suôt Sau Ri</t>
  </si>
  <si>
    <t>Sum Văn Na</t>
  </si>
  <si>
    <t>Khêm số kha</t>
  </si>
  <si>
    <t>Khêm Sô Rây Pâu</t>
  </si>
  <si>
    <t>Khêm Ni Môl</t>
  </si>
  <si>
    <t>Sô Srôn</t>
  </si>
  <si>
    <t>My Hem</t>
  </si>
  <si>
    <t>Soc San</t>
  </si>
  <si>
    <t>Va Đi</t>
  </si>
  <si>
    <t>Plang Pla</t>
  </si>
  <si>
    <t>So Khach</t>
  </si>
  <si>
    <t>Sem Ka</t>
  </si>
  <si>
    <t>Long Loi</t>
  </si>
  <si>
    <t>Phon Kren</t>
  </si>
  <si>
    <t>Chhin Chhi</t>
  </si>
  <si>
    <t>Chhin Lư</t>
  </si>
  <si>
    <t>Ôi Vut</t>
  </si>
  <si>
    <t>Pin Thon</t>
  </si>
  <si>
    <t>Mau Số Nat</t>
  </si>
  <si>
    <t>Kim In</t>
  </si>
  <si>
    <t>Tô Ry Han</t>
  </si>
  <si>
    <t>Chhiên Bô Ri</t>
  </si>
  <si>
    <t>Lunh Chhok</t>
  </si>
  <si>
    <t>Pôk Piêng</t>
  </si>
  <si>
    <t>Vôn I Ca</t>
  </si>
  <si>
    <t>Chăn Phin</t>
  </si>
  <si>
    <t>Sa Li Đa</t>
  </si>
  <si>
    <t>Thô Thon</t>
  </si>
  <si>
    <t>Sô Lai</t>
  </si>
  <si>
    <t>Vay Hâm</t>
  </si>
  <si>
    <t>Nhêp Vên</t>
  </si>
  <si>
    <t>Uôn Ra</t>
  </si>
  <si>
    <t>Chhiêt Phin</t>
  </si>
  <si>
    <t>Chhông Tăng Hao</t>
  </si>
  <si>
    <t>Pho Than</t>
  </si>
  <si>
    <t>Mak Von</t>
  </si>
  <si>
    <t>Sôk Tit</t>
  </si>
  <si>
    <t>Na Chăn Ra</t>
  </si>
  <si>
    <t>Von Khôi</t>
  </si>
  <si>
    <t>Son Chom Rơn</t>
  </si>
  <si>
    <t>Chhon Ron</t>
  </si>
  <si>
    <t>Hum Ni</t>
  </si>
  <si>
    <t>Sô Srey Lek</t>
  </si>
  <si>
    <t>Chươn Ray</t>
  </si>
  <si>
    <t>Tit Ty</t>
  </si>
  <si>
    <t>Buôn Số Bân</t>
  </si>
  <si>
    <t>An Vit Chia</t>
  </si>
  <si>
    <t>Don Doi</t>
  </si>
  <si>
    <t>Rim Hay</t>
  </si>
  <si>
    <t>Văn Sôk</t>
  </si>
  <si>
    <t>Bôl Sât</t>
  </si>
  <si>
    <t>Hang Sât</t>
  </si>
  <si>
    <t>Si Sa Ly</t>
  </si>
  <si>
    <t>Son Pha Ry</t>
  </si>
  <si>
    <t>Bun Na Sua</t>
  </si>
  <si>
    <t>Rươn Ui</t>
  </si>
  <si>
    <t>Phat Pheap</t>
  </si>
  <si>
    <t>Coi Pheak Co Đây</t>
  </si>
  <si>
    <t>Thiêt Pok</t>
  </si>
  <si>
    <t>Vi Chât</t>
  </si>
  <si>
    <t>Om Hêng</t>
  </si>
  <si>
    <t>Son Pha</t>
  </si>
  <si>
    <t>Chhum Chhương</t>
  </si>
  <si>
    <t>Chhương So Rây Tuch</t>
  </si>
  <si>
    <t>Chhương So Rây Tôp</t>
  </si>
  <si>
    <t>Chhương Chhan</t>
  </si>
  <si>
    <t>Sim Đa</t>
  </si>
  <si>
    <t>Em Leak</t>
  </si>
  <si>
    <t>Hiên So Rây Phoăs</t>
  </si>
  <si>
    <t>Kho Li Chi Von</t>
  </si>
  <si>
    <t>Hia Hây</t>
  </si>
  <si>
    <t>Ien Tôk</t>
  </si>
  <si>
    <t>Mon Môn</t>
  </si>
  <si>
    <t>Pi Khim</t>
  </si>
  <si>
    <t>Em Số Kha</t>
  </si>
  <si>
    <t>Sau Chea</t>
  </si>
  <si>
    <t>Phôn Puth</t>
  </si>
  <si>
    <t>Pok Khên</t>
  </si>
  <si>
    <t>Khôm Số Kha</t>
  </si>
  <si>
    <t>Ti Chân Đa</t>
  </si>
  <si>
    <t>Hêng Thia Ry</t>
  </si>
  <si>
    <t>Ôn Ni Cô</t>
  </si>
  <si>
    <t>Sim Hêng</t>
  </si>
  <si>
    <t>Hêng Liêu</t>
  </si>
  <si>
    <t>Bun Viêt</t>
  </si>
  <si>
    <t>Em Sa Run</t>
  </si>
  <si>
    <t>Hêng Hông</t>
  </si>
  <si>
    <t>Sươn Sim</t>
  </si>
  <si>
    <t>Phu Ngaol</t>
  </si>
  <si>
    <t>Phan Liep</t>
  </si>
  <si>
    <t>Viêt Mum</t>
  </si>
  <si>
    <t>Kha Phon</t>
  </si>
  <si>
    <t>Sông Nhanh</t>
  </si>
  <si>
    <t>Cop Chăn Ni</t>
  </si>
  <si>
    <t>Sun Chăn</t>
  </si>
  <si>
    <t>Sươn Cưm I</t>
  </si>
  <si>
    <t>Liên Răn</t>
  </si>
  <si>
    <t>Ôl Sa Rat</t>
  </si>
  <si>
    <t>Khim Khin</t>
  </si>
  <si>
    <t>Ra Rắt</t>
  </si>
  <si>
    <t>Vanh Va</t>
  </si>
  <si>
    <t>Pư Pia</t>
  </si>
  <si>
    <t>Kô Sal</t>
  </si>
  <si>
    <t>Siên Viên</t>
  </si>
  <si>
    <t>Mau Song</t>
  </si>
  <si>
    <t>Thuươn Thin</t>
  </si>
  <si>
    <t>Soc Chia</t>
  </si>
  <si>
    <t>Soc Khêng</t>
  </si>
  <si>
    <t>Som At</t>
  </si>
  <si>
    <t>Hô Hôi</t>
  </si>
  <si>
    <t>Hô Hai</t>
  </si>
  <si>
    <t>Phiêp Phol</t>
  </si>
  <si>
    <t>Keo Mêt</t>
  </si>
  <si>
    <t>Canh Thông</t>
  </si>
  <si>
    <t>Tưc Thia</t>
  </si>
  <si>
    <t>Nho Nhanh</t>
  </si>
  <si>
    <t>Thi Tha</t>
  </si>
  <si>
    <t>Đoc Khlay</t>
  </si>
  <si>
    <t>Mit Kiêm</t>
  </si>
  <si>
    <t>Kan Khêt</t>
  </si>
  <si>
    <t>Um Ra</t>
  </si>
  <si>
    <t>Moi Poi</t>
  </si>
  <si>
    <t>San Sinh</t>
  </si>
  <si>
    <t>Nhoc Nho</t>
  </si>
  <si>
    <t>Khet Hên</t>
  </si>
  <si>
    <t>Sau Pư</t>
  </si>
  <si>
    <t>Pư Nha</t>
  </si>
  <si>
    <t xml:space="preserve">Noi Hên </t>
  </si>
  <si>
    <t>Noi Hiên</t>
  </si>
  <si>
    <t>Đa Linh</t>
  </si>
  <si>
    <t>Khach Năk</t>
  </si>
  <si>
    <t>Soc Liêp</t>
  </si>
  <si>
    <t>Som Phos</t>
  </si>
  <si>
    <t>An Tich</t>
  </si>
  <si>
    <t>Khu Khia</t>
  </si>
  <si>
    <t>Chom Chau</t>
  </si>
  <si>
    <t>La Chanh Đa</t>
  </si>
  <si>
    <t>Mat Khanh</t>
  </si>
  <si>
    <t>Dang Sô Da</t>
  </si>
  <si>
    <t>Hon Sua</t>
  </si>
  <si>
    <t>Đoc Sreng</t>
  </si>
  <si>
    <t>Vit Kim</t>
  </si>
  <si>
    <t>Ko Kot</t>
  </si>
  <si>
    <t>Nay Phi</t>
  </si>
  <si>
    <t>Chên Nôn</t>
  </si>
  <si>
    <t>Sau So Rây Nuch</t>
  </si>
  <si>
    <t>Muôn Khut</t>
  </si>
  <si>
    <t>Phuc Phơm</t>
  </si>
  <si>
    <t>Nha Phol</t>
  </si>
  <si>
    <t>Phan Hum</t>
  </si>
  <si>
    <t>Mau Nêng</t>
  </si>
  <si>
    <t>Soc Kon</t>
  </si>
  <si>
    <t>Mau Sau</t>
  </si>
  <si>
    <t>ưa Im</t>
  </si>
  <si>
    <t>Sa Rinh</t>
  </si>
  <si>
    <t>Na Som Ol</t>
  </si>
  <si>
    <t>Song Sat</t>
  </si>
  <si>
    <t>Kom Tum</t>
  </si>
  <si>
    <t>Lay Pư</t>
  </si>
  <si>
    <t>Doi Sang</t>
  </si>
  <si>
    <t>Tol Kha</t>
  </si>
  <si>
    <t>Son Lay</t>
  </si>
  <si>
    <t>Bôi Sât</t>
  </si>
  <si>
    <t>Cuông Số Khôn</t>
  </si>
  <si>
    <t>Cuông Số Kia</t>
  </si>
  <si>
    <t>Cuông Số Khôm</t>
  </si>
  <si>
    <t>Cuông Số Khêng</t>
  </si>
  <si>
    <t>Tha Phea Rum</t>
  </si>
  <si>
    <t>Hiêng Số Chea</t>
  </si>
  <si>
    <t>Sat Nơ</t>
  </si>
  <si>
    <t>Ươn Phea Rum</t>
  </si>
  <si>
    <t>Đông Số Cư</t>
  </si>
  <si>
    <t>Su Số Sêng</t>
  </si>
  <si>
    <t>Cư So Rây Nich</t>
  </si>
  <si>
    <t>Tô Ria Sam</t>
  </si>
  <si>
    <t>Đông Chân Na</t>
  </si>
  <si>
    <t>Đông Chơm Rơn</t>
  </si>
  <si>
    <t>Đông Số Chân</t>
  </si>
  <si>
    <t>Bu San</t>
  </si>
  <si>
    <t>Chôn Số Rây</t>
  </si>
  <si>
    <t>Su Số Si</t>
  </si>
  <si>
    <t>Hông Som Nang</t>
  </si>
  <si>
    <t>Chem Dôn</t>
  </si>
  <si>
    <t>Hiêng Số Thum</t>
  </si>
  <si>
    <t>Suông Thin</t>
  </si>
  <si>
    <t>Kông Long</t>
  </si>
  <si>
    <t>Dưm Sim</t>
  </si>
  <si>
    <t>Sat Nin</t>
  </si>
  <si>
    <t>Ngat Chhay So Rêng</t>
  </si>
  <si>
    <t>Dêt Số Khăn</t>
  </si>
  <si>
    <t>Chuôn Số May</t>
  </si>
  <si>
    <t>Su Si Pâu</t>
  </si>
  <si>
    <t>Hôi Rot Tha</t>
  </si>
  <si>
    <t>Chôn Số Chea</t>
  </si>
  <si>
    <t>Chôn Số Chên</t>
  </si>
  <si>
    <t>Don Rot</t>
  </si>
  <si>
    <t xml:space="preserve">Don So Rây </t>
  </si>
  <si>
    <t>Kuông Som Ươn</t>
  </si>
  <si>
    <t>Manh Mêt</t>
  </si>
  <si>
    <t>Manh Mon</t>
  </si>
  <si>
    <t>Kuông Thươn</t>
  </si>
  <si>
    <t>Manh So Rây Răn</t>
  </si>
  <si>
    <t>Sau Chon Rôn</t>
  </si>
  <si>
    <t>Chhôn Chhên</t>
  </si>
  <si>
    <t>BẢNG THANH TOÁN LƯƠNG CÔNG NHÂN CAMPUCHIA TỔ 8</t>
  </si>
  <si>
    <t xml:space="preserve">Lương ngày </t>
  </si>
  <si>
    <t>Thành Tiền</t>
  </si>
  <si>
    <t>T/ứ  lương</t>
  </si>
  <si>
    <t>5=4*1</t>
  </si>
  <si>
    <t>Tổng cộng</t>
  </si>
  <si>
    <t>(Bằng chữ: Bốn triệu chín trăm bảy mươi hai ngàn hai trăm hai mươi ba riel)</t>
  </si>
  <si>
    <t>Kampong Thom, ngày 10 tháng 01 năm 2015</t>
  </si>
  <si>
    <t>Tổ 8</t>
  </si>
  <si>
    <t>Ngaøy  09  thaùng 07 naêm 2014</t>
  </si>
  <si>
    <t>BẢNG KHỐI LƯỢNG CÔNG NHÂN CAMPUCHIA TỔ 9</t>
  </si>
  <si>
    <t>Tỉa chồi (0,3 công/ha)</t>
  </si>
  <si>
    <t>Kiểm kê (0,8 công/ha)</t>
  </si>
  <si>
    <t>Phúp bồn, tủ gốc giữ ẩm (23 công/ha)</t>
  </si>
  <si>
    <t>Chan Viên</t>
  </si>
  <si>
    <t>Kong Sê Tha</t>
  </si>
  <si>
    <t>Vinh Chia</t>
  </si>
  <si>
    <t>Lai Nut</t>
  </si>
  <si>
    <t>Sưm Tiêng</t>
  </si>
  <si>
    <t>Da Sôs Khon</t>
  </si>
  <si>
    <t>Cheo Vi Bol</t>
  </si>
  <si>
    <t>Sin Som Ươl</t>
  </si>
  <si>
    <t>Khanh Chom Rơn</t>
  </si>
  <si>
    <t>Muôn Pươn</t>
  </si>
  <si>
    <t>Con Nut</t>
  </si>
  <si>
    <t>Con Nêt</t>
  </si>
  <si>
    <t>Rươl Hay</t>
  </si>
  <si>
    <t>Phưm Phiêch</t>
  </si>
  <si>
    <t>Un Nhưp</t>
  </si>
  <si>
    <t>Chanh Liêng</t>
  </si>
  <si>
    <t>Kon Kiên</t>
  </si>
  <si>
    <t>Kon Sô Nê</t>
  </si>
  <si>
    <t>Ry Nêng</t>
  </si>
  <si>
    <t>Hiên Hun</t>
  </si>
  <si>
    <t>So Chia</t>
  </si>
  <si>
    <t>Vanh Nă</t>
  </si>
  <si>
    <t>Mom Thol</t>
  </si>
  <si>
    <t>Thươn Srey Ôl</t>
  </si>
  <si>
    <t>Nat Non</t>
  </si>
  <si>
    <t>Niên Nim</t>
  </si>
  <si>
    <t>Khon Vanh</t>
  </si>
  <si>
    <t>Snghiêm Vêng</t>
  </si>
  <si>
    <t>Snghiêm Lêm</t>
  </si>
  <si>
    <t>Chim Srey Lom</t>
  </si>
  <si>
    <t>Chim Diên</t>
  </si>
  <si>
    <t>Hun Rêt</t>
  </si>
  <si>
    <t>Khun Ly</t>
  </si>
  <si>
    <t>Mươn Kô Sal</t>
  </si>
  <si>
    <t>Mươn Sô Bân</t>
  </si>
  <si>
    <t>Sưm Phop</t>
  </si>
  <si>
    <t>Run Pư</t>
  </si>
  <si>
    <t>Lônh Êng</t>
  </si>
  <si>
    <t>Chhom Chhên</t>
  </si>
  <si>
    <t>So Sit</t>
  </si>
  <si>
    <t>Ưm Ra</t>
  </si>
  <si>
    <t>Kuy Sô Phat</t>
  </si>
  <si>
    <t>So San</t>
  </si>
  <si>
    <t>Săm Vanh Na</t>
  </si>
  <si>
    <t>Chhiêt Đêt</t>
  </si>
  <si>
    <t>Chhiêng Sa Rươn</t>
  </si>
  <si>
    <t>Khat Sô Phol</t>
  </si>
  <si>
    <t>Chhiên Chăn Thu</t>
  </si>
  <si>
    <t>Khin Chom Rong</t>
  </si>
  <si>
    <t>Khin Chom Rơn</t>
  </si>
  <si>
    <t>Khim Chom Ri</t>
  </si>
  <si>
    <t>Uông Niêm</t>
  </si>
  <si>
    <t>Om Sôt</t>
  </si>
  <si>
    <t>Khươn Sôl</t>
  </si>
  <si>
    <t>Om Ruas</t>
  </si>
  <si>
    <t>Lat So Rây</t>
  </si>
  <si>
    <t>Ôn Hat</t>
  </si>
  <si>
    <t>Ôn Hôl</t>
  </si>
  <si>
    <t>Thuôk Thươn</t>
  </si>
  <si>
    <t>Chân Rông</t>
  </si>
  <si>
    <t>Phin Mă Ca Ra</t>
  </si>
  <si>
    <t>Biên Khươn</t>
  </si>
  <si>
    <t>Biên Sôl</t>
  </si>
  <si>
    <t>BẢNG THANH TOÁN LƯƠNG CÔNG NHÂN CAMPUCHIA TỔ 9</t>
  </si>
  <si>
    <t>(Bằng chữ: Sáu triệu năm trăm chín mươi bảy ngàn chín trăm sáu mươi tám riel)</t>
  </si>
  <si>
    <t>Tổ 7</t>
  </si>
  <si>
    <t>THÁNG 08 NĂM 2014</t>
  </si>
  <si>
    <t>Vận chuyển bầu (106,67 bầu/ công)</t>
  </si>
  <si>
    <t>Phun phân bón lá (0,3 công/ha)</t>
  </si>
  <si>
    <t>Vận chuyển phân (0,9375 công/tấn)</t>
  </si>
  <si>
    <t>Kiểm kê (0,7 công/ha)</t>
  </si>
  <si>
    <t>Kampong Thom, ngày 09 tháng 08 năm 2014</t>
  </si>
  <si>
    <t>(Bằng chữ: Sáu mươi chín triệu hai trăm mười bảy ngàn ba trăm riel)</t>
  </si>
  <si>
    <t>Kampong Thom, ngày 09 tháng 09 năm 2014</t>
  </si>
  <si>
    <t>Tổ 9</t>
  </si>
  <si>
    <t>(ជាអក្សរ៖ដប់បួនលានប្រាំរយម៉ាពីប្រាំបីពាន់ចែតសិបប្រាំបួនរៀលគត់។)</t>
  </si>
  <si>
    <t>DO DEN</t>
  </si>
  <si>
    <t>តារាងតុល្យភាពបំណុលបៀវត្ស​ កម្មកប្រមូលផល</t>
  </si>
  <si>
    <t>Prasat Balang, ថ្ងៃ /ngày    ខែ​/tháng   5 ឆ្នាំ/năm 2019</t>
  </si>
  <si>
    <t>SENG MANG</t>
  </si>
  <si>
    <t>LẬP BIỂU</t>
  </si>
  <si>
    <t>THANN CHEA</t>
  </si>
  <si>
    <t xml:space="preserve"> </t>
  </si>
  <si>
    <t>BẢNG CÂN ĐỐI CÔNG NỢ LƯƠNG​ CÔNG NHÂN VƯỜN CÂY KINH DOANH</t>
  </si>
  <si>
    <t>តារាងបែងចែកប្រាក់បៀវត្សកម្មករ​ប្រមូលផល</t>
  </si>
  <si>
    <t>BẢNG PHÂN TOÁN LƯƠNG CÔNG NHÂN VƯỜN CÂY KINH DOANH</t>
  </si>
  <si>
    <t xml:space="preserve">
ជាកម្លាំង </t>
  </si>
  <si>
    <t xml:space="preserve">ជាប្រាក់ </t>
  </si>
  <si>
    <t>Hạng mục công việc</t>
  </si>
  <si>
    <t>Quy công</t>
  </si>
  <si>
    <t>Đơn giá</t>
  </si>
  <si>
    <t>Ghi chú</t>
  </si>
  <si>
    <t>CHIM NAMYORNG</t>
  </si>
  <si>
    <t>DOU ROUS</t>
  </si>
  <si>
    <t>KOU SAMON</t>
  </si>
  <si>
    <t>LAY SAO</t>
  </si>
  <si>
    <t>HY SOCHEA</t>
  </si>
  <si>
    <t>RORN ROM</t>
  </si>
  <si>
    <t>ឌូ ដែន</t>
  </si>
  <si>
    <t>ថាន់ ជា</t>
  </si>
  <si>
    <t>ទុំ ពេជ</t>
  </si>
  <si>
    <t>សេង ម៉ាន</t>
  </si>
  <si>
    <t>TOM PICH</t>
  </si>
  <si>
    <t>ហី ហយ</t>
  </si>
  <si>
    <t>HI HORY</t>
  </si>
  <si>
    <t>វ៉ន ស៊្រាង</t>
  </si>
  <si>
    <t>តុង ឡច</t>
  </si>
  <si>
    <t>TONG LOCH</t>
  </si>
  <si>
    <t>ឡៃ សៅ</t>
  </si>
  <si>
    <t>ជីម ណាំយ៉ង</t>
  </si>
  <si>
    <t>គូ សាម៉ុន</t>
  </si>
  <si>
    <t>ម៉ែន ហីន</t>
  </si>
  <si>
    <t>MEN HIN</t>
  </si>
  <si>
    <t>ឌូ រស់</t>
  </si>
  <si>
    <t>ឃូយ ម៉ៅ</t>
  </si>
  <si>
    <t>ហី សុជា</t>
  </si>
  <si>
    <t>រ៉ន រ៉ុម</t>
  </si>
  <si>
    <t>ទ្រី ចាន់ធឿង</t>
  </si>
  <si>
    <t>TRI CHANNTERNG</t>
  </si>
  <si>
    <t xml:space="preserve">
បរិមាណ </t>
  </si>
  <si>
    <t xml:space="preserve">
កម្លាំង </t>
  </si>
  <si>
    <t>ngày tháng năm sinh</t>
  </si>
  <si>
    <t>DOU DY</t>
  </si>
  <si>
    <t>ឌូ ឌី</t>
  </si>
  <si>
    <t>POV LIN</t>
  </si>
  <si>
    <t>ពៅ លីន</t>
  </si>
  <si>
    <t>ជៀរ សាជ័រកៅស៊ូ</t>
  </si>
  <si>
    <t>BORT SORT</t>
  </si>
  <si>
    <t>TOM VOEU</t>
  </si>
  <si>
    <t>ប៊ត ស៊ត</t>
  </si>
  <si>
    <t>Mở miệng cạo</t>
  </si>
  <si>
    <t>បើកមុខជៀ</t>
  </si>
  <si>
    <t>ណែម រ៉ុម</t>
  </si>
  <si>
    <t>NEM ROM</t>
  </si>
  <si>
    <t>Phần cạo</t>
  </si>
  <si>
    <t>Phần cây cạo</t>
  </si>
  <si>
    <t>​</t>
  </si>
  <si>
    <t>ការបំពាក់ក្បាង់ទឹកភ្លៀង</t>
  </si>
  <si>
    <t>I.</t>
  </si>
  <si>
    <t>Công chuyên cần</t>
  </si>
  <si>
    <t>Cạo trút và giao nộp mủ</t>
  </si>
  <si>
    <t>NOEUN MAO</t>
  </si>
  <si>
    <t>នឿន ម៉ៅ</t>
  </si>
  <si>
    <t>លាបថ្នាំចំរេញ 1,3 កម្លាំង៊ហិត្តា</t>
  </si>
  <si>
    <t>IM ICH</t>
  </si>
  <si>
    <t>HAM PICH</t>
  </si>
  <si>
    <t>KOEM KHMEY</t>
  </si>
  <si>
    <t>HENG HEAV</t>
  </si>
  <si>
    <t>NEN SONIN</t>
  </si>
  <si>
    <t>UM KHIN</t>
  </si>
  <si>
    <t>អ៊ុំ ឃីន</t>
  </si>
  <si>
    <t>10=7-9</t>
  </si>
  <si>
    <t>Phòng trị bệnh</t>
  </si>
  <si>
    <t>VAN SRSEANG</t>
  </si>
  <si>
    <t>ពេន លៃ</t>
  </si>
  <si>
    <t>PEN LAI</t>
  </si>
  <si>
    <t xml:space="preserve">កម្លាំងការពារជាប្រចាំ 
(0,199កម្លាំង/ហិកតា)
 </t>
  </si>
  <si>
    <t>Bảo vệ thường xuyên (0,199 công/ha)</t>
  </si>
  <si>
    <t>EAK TINA</t>
  </si>
  <si>
    <t>ផន សុគា</t>
  </si>
  <si>
    <t>ជីម ស៊ីយ៉ា</t>
  </si>
  <si>
    <t>CHIM SIYA</t>
  </si>
  <si>
    <t>KHENG UDOM</t>
  </si>
  <si>
    <t>បៀន សានីន</t>
  </si>
  <si>
    <t>BEAN SANIN</t>
  </si>
  <si>
    <t>ប្រមូលសម្ភារៈចុងរដូវចៀរ</t>
  </si>
  <si>
    <t xml:space="preserve">កម្លាំងការពារជាប្រចាំ 
(កម្លាំង/ហិកតា)
 </t>
  </si>
  <si>
    <t>Bảo vệ thường xuyên ( công/ha)</t>
  </si>
  <si>
    <t>គ្តោប សាំ</t>
  </si>
  <si>
    <t>KDOB SAM</t>
  </si>
  <si>
    <t>កូយ គីន</t>
  </si>
  <si>
    <t>KOY KIN</t>
  </si>
  <si>
    <t>ថាំង សុលិច</t>
  </si>
  <si>
    <t>THAING SOLECH</t>
  </si>
  <si>
    <t>ពន ពឿន</t>
  </si>
  <si>
    <t>PON POEUN</t>
  </si>
  <si>
    <t>MON CHHENGMORN</t>
  </si>
  <si>
    <t>ម៉ុន ឆេងម៉ន</t>
  </si>
  <si>
    <r>
      <t xml:space="preserve">
</t>
    </r>
    <r>
      <rPr>
        <sz val="10"/>
        <rFont val="Khmer OS Muol Light"/>
        <charset val="163"/>
      </rPr>
      <t xml:space="preserve">ល.រ </t>
    </r>
    <r>
      <rPr>
        <b/>
        <sz val="10"/>
        <rFont val="Times New Roman"/>
        <family val="1"/>
      </rPr>
      <t>(STT)</t>
    </r>
  </si>
  <si>
    <r>
      <rPr>
        <sz val="8"/>
        <rFont val="Khmer OS Muol Light"/>
        <charset val="163"/>
      </rPr>
      <t>អត្ត.ប្រជាពលរដ្ឋ</t>
    </r>
    <r>
      <rPr>
        <b/>
        <sz val="8"/>
        <rFont val="Khmer OS Content"/>
        <charset val="163"/>
      </rPr>
      <t xml:space="preserve">
</t>
    </r>
    <r>
      <rPr>
        <b/>
        <sz val="8"/>
        <rFont val="Times New Roman"/>
        <family val="1"/>
        <charset val="163"/>
      </rPr>
      <t>số CMND hoặc passport</t>
    </r>
  </si>
  <si>
    <r>
      <t xml:space="preserve">
</t>
    </r>
    <r>
      <rPr>
        <sz val="8"/>
        <rFont val="Khmer OS Muol Light"/>
        <charset val="163"/>
      </rPr>
      <t>ត្រកូលនិងឈ្មោះ</t>
    </r>
    <r>
      <rPr>
        <b/>
        <sz val="8"/>
        <rFont val="Times New Roman"/>
        <family val="1"/>
      </rPr>
      <t xml:space="preserve"> (Họ và tên)</t>
    </r>
  </si>
  <si>
    <r>
      <t xml:space="preserve">
</t>
    </r>
    <r>
      <rPr>
        <sz val="8"/>
        <rFont val="Khmer OS Muol Light"/>
        <charset val="163"/>
      </rPr>
      <t xml:space="preserve">នាមត្រកូលនិងឈ្មោះ 
</t>
    </r>
    <r>
      <rPr>
        <b/>
        <sz val="8"/>
        <rFont val="Times New Roman"/>
        <family val="1"/>
      </rPr>
      <t>(Họ và tên)</t>
    </r>
  </si>
  <si>
    <r>
      <t xml:space="preserve">
</t>
    </r>
    <r>
      <rPr>
        <sz val="10"/>
        <rFont val="Khmer OS Muol Light"/>
        <charset val="163"/>
      </rPr>
      <t>ហត្ថលេខា</t>
    </r>
    <r>
      <rPr>
        <sz val="10"/>
        <rFont val="Times New Roman"/>
        <family val="1"/>
      </rPr>
      <t xml:space="preserve">
</t>
    </r>
    <r>
      <rPr>
        <b/>
        <sz val="12"/>
        <rFont val="Times New Roman"/>
        <family val="1"/>
      </rPr>
      <t xml:space="preserve"> (Ký Nhận)</t>
    </r>
  </si>
  <si>
    <r>
      <t xml:space="preserve">
</t>
    </r>
    <r>
      <rPr>
        <sz val="10"/>
        <rFont val="Khmer OS"/>
        <charset val="163"/>
      </rPr>
      <t>បរិមាណ</t>
    </r>
    <r>
      <rPr>
        <sz val="10"/>
        <rFont val="Khmer OS Muol Light"/>
        <charset val="163"/>
      </rPr>
      <t xml:space="preserve"> </t>
    </r>
  </si>
  <si>
    <r>
      <t xml:space="preserve">
</t>
    </r>
    <r>
      <rPr>
        <sz val="10"/>
        <rFont val="Khmer OS"/>
        <charset val="163"/>
      </rPr>
      <t>កម្លាំង</t>
    </r>
    <r>
      <rPr>
        <b/>
        <sz val="10"/>
        <rFont val="Khmer OS"/>
        <charset val="163"/>
      </rPr>
      <t xml:space="preserve"> </t>
    </r>
  </si>
  <si>
    <t>Phụ cấp (xăng)</t>
  </si>
  <si>
    <t>KOM KOT</t>
  </si>
  <si>
    <t>ចិន ធី</t>
  </si>
  <si>
    <t>CHIN THY</t>
  </si>
  <si>
    <t>រ៉ន សុវឿង</t>
  </si>
  <si>
    <t>RORN SOVOEUNG</t>
  </si>
  <si>
    <t>ជឿន ចាយ</t>
  </si>
  <si>
    <t>CHOEUN CHAY</t>
  </si>
  <si>
    <t>ពឿន ប៉ុន</t>
  </si>
  <si>
    <t>POEUN PON</t>
  </si>
  <si>
    <t>ឡាញ់ ខ្មៅ</t>
  </si>
  <si>
    <t>LANH KHMAO</t>
  </si>
  <si>
    <t>GNIN SEANG LOTH</t>
  </si>
  <si>
    <t>ឡាត់ ឡែម</t>
  </si>
  <si>
    <t>LATH LEM</t>
  </si>
  <si>
    <t>យឿន យាន់</t>
  </si>
  <si>
    <t>YOEUN YOIN</t>
  </si>
  <si>
    <t>ញិន​ ឡាយ</t>
  </si>
  <si>
    <t>NHIN LAY</t>
  </si>
  <si>
    <t>គុំ បុល</t>
  </si>
  <si>
    <t>KUM BOL</t>
  </si>
  <si>
    <t>ជិន ប៉ាក់</t>
  </si>
  <si>
    <t>CHIN PAK</t>
  </si>
  <si>
    <t>កូយ សូត</t>
  </si>
  <si>
    <t>KOY SOT</t>
  </si>
  <si>
    <t>យាត ធីម</t>
  </si>
  <si>
    <t>YEAT THIM</t>
  </si>
  <si>
    <t>ញាន សាវៀត</t>
  </si>
  <si>
    <t>NHEAN SAVET</t>
  </si>
  <si>
    <t>ឌុក ម៉ៅ</t>
  </si>
  <si>
    <t>DUK MAO</t>
  </si>
  <si>
    <t>នៅ គី</t>
  </si>
  <si>
    <t>NOV KI</t>
  </si>
  <si>
    <t>ឌុក ឃីម</t>
  </si>
  <si>
    <t>DUK KHIM</t>
  </si>
  <si>
    <t>ភឿក សុខ</t>
  </si>
  <si>
    <t>PHOEUN SOK</t>
  </si>
  <si>
    <t>ភឿក ងយ</t>
  </si>
  <si>
    <t>PHOEURK NGORY</t>
  </si>
  <si>
    <t>គង់ សេងឌី</t>
  </si>
  <si>
    <t>KUNG SENGDY</t>
  </si>
  <si>
    <t>យាន់ សោម</t>
  </si>
  <si>
    <t>YEANN SOAM</t>
  </si>
  <si>
    <t>ឆោម ជួ</t>
  </si>
  <si>
    <t>CHAOM CHOU</t>
  </si>
  <si>
    <t>កាំង ខន</t>
  </si>
  <si>
    <t>KANG KHAN</t>
  </si>
  <si>
    <t>KHIM NHOK</t>
  </si>
  <si>
    <t>រ៉ាន់ ស៊ុនលី</t>
  </si>
  <si>
    <t>RANN SUNLY</t>
  </si>
  <si>
    <t>ពៅ សុលុក</t>
  </si>
  <si>
    <t>POV SOLUK</t>
  </si>
  <si>
    <t>មឿន រ៉ុង</t>
  </si>
  <si>
    <t>MOEUN RONG</t>
  </si>
  <si>
    <t>យ៉ុន រី</t>
  </si>
  <si>
    <t>YON REY</t>
  </si>
  <si>
    <t>សឿង ឃឿន</t>
  </si>
  <si>
    <t>SOEUNG KHOEUN</t>
  </si>
  <si>
    <t>យ៉ុន តយ</t>
  </si>
  <si>
    <t>YON TOL</t>
  </si>
  <si>
    <t>សឿង សាទ</t>
  </si>
  <si>
    <t>SOEUNG SAT</t>
  </si>
  <si>
    <t>សៀវ សីន</t>
  </si>
  <si>
    <t>SEAN SIN</t>
  </si>
  <si>
    <t>ទៀង ទុយ</t>
  </si>
  <si>
    <t>TEANG TUY</t>
  </si>
  <si>
    <t>សែ សើ</t>
  </si>
  <si>
    <t>ផល ជីន</t>
  </si>
  <si>
    <t>PHAL CHIN</t>
  </si>
  <si>
    <t>សឿន​ ណូយ</t>
  </si>
  <si>
    <t>SOEUN NOY</t>
  </si>
  <si>
    <t>ជន់ ធីន</t>
  </si>
  <si>
    <t>CHUN THIN</t>
  </si>
  <si>
    <t>ងុំ សឿន</t>
  </si>
  <si>
    <t>NGUM SOEUN</t>
  </si>
  <si>
    <t>ពេជ ធឿន</t>
  </si>
  <si>
    <t>PECH THOEUN</t>
  </si>
  <si>
    <t>អ៊ីម អ៊ិច</t>
  </si>
  <si>
    <t>ឡាំង អង</t>
  </si>
  <si>
    <t>LAING ANG</t>
  </si>
  <si>
    <t>អ៊ូន អ៊ូង</t>
  </si>
  <si>
    <t>OURN OURNG</t>
  </si>
  <si>
    <t>ទុំ ណាន</t>
  </si>
  <si>
    <t>TUM NAN</t>
  </si>
  <si>
    <t>ហាំ ហ៊ុន</t>
  </si>
  <si>
    <t>HAM HUN</t>
  </si>
  <si>
    <t>អ៊ួល ផាន</t>
  </si>
  <si>
    <t>OUL PHAN</t>
  </si>
  <si>
    <t>ពឿន ណន</t>
  </si>
  <si>
    <t>POEUN NORN</t>
  </si>
  <si>
    <t>អ៊ួល ផា</t>
  </si>
  <si>
    <t>UOL PHA</t>
  </si>
  <si>
    <t>ទុំ ទើ</t>
  </si>
  <si>
    <t>TOM TEU</t>
  </si>
  <si>
    <t>មន ម៉េន</t>
  </si>
  <si>
    <t>MON MEN</t>
  </si>
  <si>
    <t>ខ្លួន ហាន</t>
  </si>
  <si>
    <t>KHLUON HAN</t>
  </si>
  <si>
    <t>បៀន ម៉ន</t>
  </si>
  <si>
    <t>BEAN MORN</t>
  </si>
  <si>
    <t>គុយ សៅ</t>
  </si>
  <si>
    <t>KUY SAO</t>
  </si>
  <si>
    <t>ហាក់ ឡេងហូ</t>
  </si>
  <si>
    <t>HAK LENGHO</t>
  </si>
  <si>
    <t>ឃ្លន ហាក់</t>
  </si>
  <si>
    <t>KHOUN HAK</t>
  </si>
  <si>
    <t>ហុក ហ៊ួហ</t>
  </si>
  <si>
    <t>HOK HUONG</t>
  </si>
  <si>
    <t>ឃ្លួន ត្រា</t>
  </si>
  <si>
    <t>KHLOUN TRA</t>
  </si>
  <si>
    <t>ប៊ាន ភាគ</t>
  </si>
  <si>
    <t>BEAN PHEAT</t>
  </si>
  <si>
    <t>តាំ ហេន</t>
  </si>
  <si>
    <t>TAM HEN</t>
  </si>
  <si>
    <t>ងោង ឆវិន</t>
  </si>
  <si>
    <t>NGUONG CHOVIN</t>
  </si>
  <si>
    <t>ជី ធារ៉ា</t>
  </si>
  <si>
    <t>CHY THEARA</t>
  </si>
  <si>
    <t>គា កេះ</t>
  </si>
  <si>
    <t>KEA KEH</t>
  </si>
  <si>
    <t>ឡាញ់ ង៉ោ</t>
  </si>
  <si>
    <t>LANH NGPR</t>
  </si>
  <si>
    <t>ឌីម ឃុន</t>
  </si>
  <si>
    <t>DIM KHUN</t>
  </si>
  <si>
    <t>វុន ចាក់ការ៉ា</t>
  </si>
  <si>
    <t>VUN CHAKKARA</t>
  </si>
  <si>
    <t>រើន ឡាង</t>
  </si>
  <si>
    <t>ROEUN LANG</t>
  </si>
  <si>
    <t>យ៉ាំង ចាន់ស៊ីន</t>
  </si>
  <si>
    <t>YANG CHANSIN</t>
  </si>
  <si>
    <t>ពឿន ណាក់</t>
  </si>
  <si>
    <t>POEUN NAK</t>
  </si>
  <si>
    <t>ពឿន តុប</t>
  </si>
  <si>
    <t>POEUN TOB</t>
  </si>
  <si>
    <t>កេះ ឆេងង៉ាន</t>
  </si>
  <si>
    <t>KES CHHENGNGAN</t>
  </si>
  <si>
    <t>ប៉ុង វណ្ណថន</t>
  </si>
  <si>
    <t>PONG VANTHORN</t>
  </si>
  <si>
    <t>មាស ផែង</t>
  </si>
  <si>
    <t>MEAS PHEANG</t>
  </si>
  <si>
    <t>ពូក ប៉ុង</t>
  </si>
  <si>
    <t>POUK PONG</t>
  </si>
  <si>
    <t>សូត យីន</t>
  </si>
  <si>
    <t>SOT YIN</t>
  </si>
  <si>
    <t>ហ៊ុត វុធ</t>
  </si>
  <si>
    <t>HUT VUTH</t>
  </si>
  <si>
    <t>មី ធួត</t>
  </si>
  <si>
    <t>MY THUOT</t>
  </si>
  <si>
    <t>ធូត ប៊ុនថា</t>
  </si>
  <si>
    <t>THUOT BUN THA</t>
  </si>
  <si>
    <t>CHOY TOL</t>
  </si>
  <si>
    <t>លួន សុធា</t>
  </si>
  <si>
    <t>LUON SOTHEA</t>
  </si>
  <si>
    <t>តុល ថារីន</t>
  </si>
  <si>
    <t>TOL THARIN</t>
  </si>
  <si>
    <t>វ៉ាត់ វ៉ៃ</t>
  </si>
  <si>
    <t>VATH VAI</t>
  </si>
  <si>
    <t>ស៊ីម ផាន</t>
  </si>
  <si>
    <t>SIM PHAN</t>
  </si>
  <si>
    <t>លេង រ៉ាវី</t>
  </si>
  <si>
    <t>LENG RAVY</t>
  </si>
  <si>
    <t>ឡាត់ ឡូញ</t>
  </si>
  <si>
    <t>LATH LONH</t>
  </si>
  <si>
    <t>រ៉ូន រ៉ូ</t>
  </si>
  <si>
    <t>RON RO</t>
  </si>
  <si>
    <t>ឡាត់ សាមត</t>
  </si>
  <si>
    <t>LATH SAMORT</t>
  </si>
  <si>
    <t>សយ ធុច</t>
  </si>
  <si>
    <t>SOY THUCH</t>
  </si>
  <si>
    <t>ហម រ៉ាង</t>
  </si>
  <si>
    <t>HORM REANG</t>
  </si>
  <si>
    <t>សែម សំ</t>
  </si>
  <si>
    <t>SEM SOM</t>
  </si>
  <si>
    <t>សំ គន្ធា</t>
  </si>
  <si>
    <t>SOM KUNTHEA</t>
  </si>
  <si>
    <t>ហម រ៉េញ</t>
  </si>
  <si>
    <t>HOM RENH</t>
  </si>
  <si>
    <t>វឿន វីន</t>
  </si>
  <si>
    <t>VOEUN VIN</t>
  </si>
  <si>
    <t>ស៊ុំ ជឹ</t>
  </si>
  <si>
    <t>SUM CHEU</t>
  </si>
  <si>
    <t>កុយ ​សុំ</t>
  </si>
  <si>
    <t>KOY SOM</t>
  </si>
  <si>
    <t>ឈឿន ឈើន</t>
  </si>
  <si>
    <t>CHHOEUN CHHEUN</t>
  </si>
  <si>
    <t>ទូត សាគាក</t>
  </si>
  <si>
    <t>TUOT SAKEAK</t>
  </si>
  <si>
    <t>អើ សារាង</t>
  </si>
  <si>
    <t>AEU SARANG</t>
  </si>
  <si>
    <t>នឹម ស្រីមុំ</t>
  </si>
  <si>
    <t>កុយ ឡុច</t>
  </si>
  <si>
    <t>KOY LOCH</t>
  </si>
  <si>
    <t>សន សុង</t>
  </si>
  <si>
    <t>SORN SONG</t>
  </si>
  <si>
    <t>សន សា</t>
  </si>
  <si>
    <t>SORN SA</t>
  </si>
  <si>
    <t>សន ចន្ធី</t>
  </si>
  <si>
    <t>SORN CHANTHY</t>
  </si>
  <si>
    <t>ដន មិនា</t>
  </si>
  <si>
    <t>DORN MINEA</t>
  </si>
  <si>
    <t>សឿន សឹម</t>
  </si>
  <si>
    <t>SOEUN SEOM</t>
  </si>
  <si>
    <t>ម៉ៃ សុជា</t>
  </si>
  <si>
    <t>MAI SOCHEA</t>
  </si>
  <si>
    <t>ស៊ីម សុន</t>
  </si>
  <si>
    <t>SIM SON</t>
  </si>
  <si>
    <t>ហុក ហ៊ាប</t>
  </si>
  <si>
    <t>HOK HEAB</t>
  </si>
  <si>
    <t>សុក ហាន</t>
  </si>
  <si>
    <t>SOK HAN</t>
  </si>
  <si>
    <t>សែម សៀង</t>
  </si>
  <si>
    <t>SEM SEANG</t>
  </si>
  <si>
    <t>អែល សឿ</t>
  </si>
  <si>
    <t>AL SOEU</t>
  </si>
  <si>
    <t>ទឿន យី</t>
  </si>
  <si>
    <t>TOEUN YI</t>
  </si>
  <si>
    <t>ឡម ម៉េត</t>
  </si>
  <si>
    <t>LAM MET</t>
  </si>
  <si>
    <t>ពៅ ធន</t>
  </si>
  <si>
    <t>POV THOUN</t>
  </si>
  <si>
    <t>ញ៉ែម ជីវ៉ា</t>
  </si>
  <si>
    <t>NHEM CHIVA</t>
  </si>
  <si>
    <t>អួត កូលីកា</t>
  </si>
  <si>
    <t>UOT KOLYKA</t>
  </si>
  <si>
    <t>អ៊ាត គាក</t>
  </si>
  <si>
    <t>EAT KEAK</t>
  </si>
  <si>
    <t>លឿន បូរី</t>
  </si>
  <si>
    <t>LOEUN BOREY</t>
  </si>
  <si>
    <t>កូយ កាំង</t>
  </si>
  <si>
    <t>KOY KANG</t>
  </si>
  <si>
    <t>ភឺក ភ័ក្រ</t>
  </si>
  <si>
    <t>PHEUK PHEAK</t>
  </si>
  <si>
    <t>មឿត ចិន</t>
  </si>
  <si>
    <t>MOEURT CHIN</t>
  </si>
  <si>
    <t>ភឹក ម៉ៅ</t>
  </si>
  <si>
    <t>PEUK MAO</t>
  </si>
  <si>
    <t>ភួន ភីក</t>
  </si>
  <si>
    <t>PHOUN PHEUK</t>
  </si>
  <si>
    <t>ហួន រ៉ា</t>
  </si>
  <si>
    <t>HOUN RA</t>
  </si>
  <si>
    <t>កូយ ​សាន</t>
  </si>
  <si>
    <t>KOY SAN</t>
  </si>
  <si>
    <t>សុច គង់</t>
  </si>
  <si>
    <t>SOCH KUNG</t>
  </si>
  <si>
    <t>គត់ លោត</t>
  </si>
  <si>
    <t>KOT LOT</t>
  </si>
  <si>
    <t>សួន ជីតូ</t>
  </si>
  <si>
    <t>SUON CHITO</t>
  </si>
  <si>
    <t>ស្ដៅ សី</t>
  </si>
  <si>
    <t>SDAO SEY</t>
  </si>
  <si>
    <t>THAI NOUCH</t>
  </si>
  <si>
    <t>សែន សុខសាយ</t>
  </si>
  <si>
    <t>SEN SOKHSAY</t>
  </si>
  <si>
    <t>HY LAIHORNG</t>
  </si>
  <si>
    <t>ជន់ កោ</t>
  </si>
  <si>
    <t>CHUN KOR</t>
  </si>
  <si>
    <t>ពន ម៉ៅ</t>
  </si>
  <si>
    <t>PON MAO</t>
  </si>
  <si>
    <t>រ៉ុង រស់</t>
  </si>
  <si>
    <t>RONG ROUS</t>
  </si>
  <si>
    <t>លេខ រី</t>
  </si>
  <si>
    <t>LEK RY</t>
  </si>
  <si>
    <t>ឌឿត ដែន</t>
  </si>
  <si>
    <t>DOEUT DEN</t>
  </si>
  <si>
    <t>ស៊ូ គៀវ</t>
  </si>
  <si>
    <t>SOU KEAV</t>
  </si>
  <si>
    <t>ចេន រ៉េន</t>
  </si>
  <si>
    <t>CHEN REN</t>
  </si>
  <si>
    <t>ម៉ៅ ចាក់</t>
  </si>
  <si>
    <t>MAO CHAK</t>
  </si>
  <si>
    <t>សំបុក ហ៊ុច</t>
  </si>
  <si>
    <t>SAMBOK HUCH</t>
  </si>
  <si>
    <t>ពេន សំណាង</t>
  </si>
  <si>
    <t>PEN SAMNANG</t>
  </si>
  <si>
    <t>ឃីន ខាវ</t>
  </si>
  <si>
    <t>KHIN KHAV</t>
  </si>
  <si>
    <t>ហ៊ាម រតនា</t>
  </si>
  <si>
    <t>HEAM RATNA</t>
  </si>
  <si>
    <t>ឃីន សៅ</t>
  </si>
  <si>
    <t>KHIN SAO</t>
  </si>
  <si>
    <t>ឃីន ខេន</t>
  </si>
  <si>
    <t>KHIN KHEN</t>
  </si>
  <si>
    <t>ឌៀន ឌៀម</t>
  </si>
  <si>
    <t>DEAN DEAM</t>
  </si>
  <si>
    <t>ឌឿត ឡង</t>
  </si>
  <si>
    <t>DOEUT LORNG</t>
  </si>
  <si>
    <t>ភឿក ផេក</t>
  </si>
  <si>
    <t>PHOEUK PHEK</t>
  </si>
  <si>
    <t>CHOENG RADY</t>
  </si>
  <si>
    <t>សំបុក សំបេន</t>
  </si>
  <si>
    <t>SAMBOK SAMBEN</t>
  </si>
  <si>
    <t>ស៊ាប សុមាំង</t>
  </si>
  <si>
    <t>SEAB SOMEANG</t>
  </si>
  <si>
    <t>ធត ថាយ</t>
  </si>
  <si>
    <t>THOT THAY</t>
  </si>
  <si>
    <t>ថាយ​ អូយ</t>
  </si>
  <si>
    <t>THAY OUY</t>
  </si>
  <si>
    <t>ថាយ កាថា</t>
  </si>
  <si>
    <t>THAY KEATHA</t>
  </si>
  <si>
    <t>ថាយ​ ចាន់រ៉ា</t>
  </si>
  <si>
    <t>THAY CHANRA</t>
  </si>
  <si>
    <t>ឡា រ៉ានី</t>
  </si>
  <si>
    <t>LA RANY</t>
  </si>
  <si>
    <t>ថាយ សយ</t>
  </si>
  <si>
    <t>THAY SOY</t>
  </si>
  <si>
    <t>ប៉ុន សុវណ្ណ</t>
  </si>
  <si>
    <t>PON SOVAN</t>
  </si>
  <si>
    <t>ថាន់ ផល្លី</t>
  </si>
  <si>
    <t>THANN PHALLY</t>
  </si>
  <si>
    <t>លីវ លាង</t>
  </si>
  <si>
    <t>LIV LEANG</t>
  </si>
  <si>
    <t>ឃុយ ម៉ៅ</t>
  </si>
  <si>
    <t>KHUY MAO</t>
  </si>
  <si>
    <t>ពេន ពុំ</t>
  </si>
  <si>
    <t>PEN PUM</t>
  </si>
  <si>
    <t>ស៊ីន ថង</t>
  </si>
  <si>
    <t>SIN THORNG</t>
  </si>
  <si>
    <t>ស៊ីន ថេ</t>
  </si>
  <si>
    <t>SIN THE</t>
  </si>
  <si>
    <t>អ៊ូ ម៉ុន</t>
  </si>
  <si>
    <t>OU MON</t>
  </si>
  <si>
    <t>ធាម កាក់</t>
  </si>
  <si>
    <t>THEAM KAK</t>
  </si>
  <si>
    <t>ណៃ សុខនី</t>
  </si>
  <si>
    <t>NAY SOK NY</t>
  </si>
  <si>
    <t>ផល់ សុខអ៊ីម</t>
  </si>
  <si>
    <t>PHAL SOK IM</t>
  </si>
  <si>
    <t>ផល សុផែន</t>
  </si>
  <si>
    <t>PHAL SOPHEN</t>
  </si>
  <si>
    <t>HIN HIK</t>
  </si>
  <si>
    <t>រ៉ូន បូផា</t>
  </si>
  <si>
    <t>RON BUPHA</t>
  </si>
  <si>
    <t>ផន ចិន្ឋិ</t>
  </si>
  <si>
    <t>PHORN CHANTHIK</t>
  </si>
  <si>
    <t>ចយ​ ស្រីនៃ</t>
  </si>
  <si>
    <t>CHOY SREYNAY</t>
  </si>
  <si>
    <t>ម៉ៅ ឌត្តម</t>
  </si>
  <si>
    <t>MAO UTDAM</t>
  </si>
  <si>
    <t>លួន ហ៊ាវ</t>
  </si>
  <si>
    <t>LUON HEAV</t>
  </si>
  <si>
    <t>សំបូ សុផល</t>
  </si>
  <si>
    <t>SOMBO SOPHAL</t>
  </si>
  <si>
    <t>លួន សុភាន់</t>
  </si>
  <si>
    <t>LOUN SOPHOIN</t>
  </si>
  <si>
    <t>លិញ ប៉ុន្លក់</t>
  </si>
  <si>
    <t>LINH PONPONLOK</t>
  </si>
  <si>
    <t>លួន​ សុផល</t>
  </si>
  <si>
    <t>LOUN SOPHAL</t>
  </si>
  <si>
    <t>លឿន សាឃៀក</t>
  </si>
  <si>
    <t>LOEUN SAKHEAK</t>
  </si>
  <si>
    <t>ឡែម មល</t>
  </si>
  <si>
    <t>LEM MUL</t>
  </si>
  <si>
    <t>សីន ស្រី</t>
  </si>
  <si>
    <t>SIN SREY</t>
  </si>
  <si>
    <t>ឆាយ ធាង</t>
  </si>
  <si>
    <t>CHHAY THEANG</t>
  </si>
  <si>
    <t>ស៊ន ចាន់</t>
  </si>
  <si>
    <t>SORN CHANN</t>
  </si>
  <si>
    <t>ធីម លាក់</t>
  </si>
  <si>
    <t>THIM LEAK</t>
  </si>
  <si>
    <t>ឃាក ឃៀង</t>
  </si>
  <si>
    <t>KHEAK KHEANG</t>
  </si>
  <si>
    <t>ចុន ចិន</t>
  </si>
  <si>
    <t>CHON CHIN</t>
  </si>
  <si>
    <t>សួង លឹង</t>
  </si>
  <si>
    <t>SOUNG LOENG</t>
  </si>
  <si>
    <t>ឃួន ​សោម</t>
  </si>
  <si>
    <t>KHOUN SAOM</t>
  </si>
  <si>
    <t>KHUON TUOK</t>
  </si>
  <si>
    <t>គង់ ផិច</t>
  </si>
  <si>
    <t>KUNG THECH</t>
  </si>
  <si>
    <t>SOK SAKHAN</t>
  </si>
  <si>
    <t>ស៊ី ស៊ន</t>
  </si>
  <si>
    <t>SEU SON</t>
  </si>
  <si>
    <t>ចាន​ ណាត</t>
  </si>
  <si>
    <t>CHAN NAT</t>
  </si>
  <si>
    <t>គង់ គន់</t>
  </si>
  <si>
    <t>KONG KUN</t>
  </si>
  <si>
    <t>SEU VUN</t>
  </si>
  <si>
    <t>សាត តេន</t>
  </si>
  <si>
    <t>SAT TEN</t>
  </si>
  <si>
    <t>ហូត ខ្មៅ</t>
  </si>
  <si>
    <t>ស៊ូ ប៊ុនសន</t>
  </si>
  <si>
    <t>SO BUNSORN</t>
  </si>
  <si>
    <t>អ៊ូល ភិន</t>
  </si>
  <si>
    <t>OUL PHIN</t>
  </si>
  <si>
    <t>ផៃ ក្រញ</t>
  </si>
  <si>
    <t>PAY KRONH</t>
  </si>
  <si>
    <t>លី មី</t>
  </si>
  <si>
    <t>LY MY</t>
  </si>
  <si>
    <t>វួន សុះ</t>
  </si>
  <si>
    <t>VOUN SOH</t>
  </si>
  <si>
    <t>ហុក ហ៊ាង</t>
  </si>
  <si>
    <t>HOK HEANG</t>
  </si>
  <si>
    <t>ហុក សុខា</t>
  </si>
  <si>
    <t>HOK SOKHA</t>
  </si>
  <si>
    <t>ព្រីន ឡូត</t>
  </si>
  <si>
    <t>PRIN LOUT</t>
  </si>
  <si>
    <t>ចាន ខ្មៅ</t>
  </si>
  <si>
    <t>CHAN KHMAO</t>
  </si>
  <si>
    <t>ព្រីក ព្រីន</t>
  </si>
  <si>
    <t>PROEK PRIN</t>
  </si>
  <si>
    <t>មឿន​​​​ ជិ</t>
  </si>
  <si>
    <t>MOEUN CHIK</t>
  </si>
  <si>
    <t>ពឿន ណែត</t>
  </si>
  <si>
    <t>POEUN NET</t>
  </si>
  <si>
    <t>ជឺន ចន្តា</t>
  </si>
  <si>
    <t>CHOENG CHANDA</t>
  </si>
  <si>
    <t>សូត តុន</t>
  </si>
  <si>
    <t>SOT TON</t>
  </si>
  <si>
    <t>ស៊ី រ៉ាត់</t>
  </si>
  <si>
    <t>SEU RATH</t>
  </si>
  <si>
    <t>សឿន គីង</t>
  </si>
  <si>
    <t>SOEUN KOENG</t>
  </si>
  <si>
    <t>គុណ ឡូត</t>
  </si>
  <si>
    <t>KUN LOT</t>
  </si>
  <si>
    <t>យុន យីម</t>
  </si>
  <si>
    <t>YUN YIM</t>
  </si>
  <si>
    <t>ថាន់ ធន់</t>
  </si>
  <si>
    <t>THAN THORN</t>
  </si>
  <si>
    <t>ឌូ សាវី</t>
  </si>
  <si>
    <t>DOU SAVY</t>
  </si>
  <si>
    <t>ណូ ណាន់</t>
  </si>
  <si>
    <t>NO NANN</t>
  </si>
  <si>
    <t>អូត ទួត</t>
  </si>
  <si>
    <t>OT TOUT</t>
  </si>
  <si>
    <t>ធ្លក សៀក</t>
  </si>
  <si>
    <t>THLOK SEAK</t>
  </si>
  <si>
    <t>លឹម ឆែប</t>
  </si>
  <si>
    <t>LOEM CHHEB</t>
  </si>
  <si>
    <t>ឆែប ខាវ</t>
  </si>
  <si>
    <t>CHHEB KHAV</t>
  </si>
  <si>
    <t>លាវ កែវ</t>
  </si>
  <si>
    <t>LAEV KEV</t>
  </si>
  <si>
    <t>ពេជ ណេន</t>
  </si>
  <si>
    <t>PECH NEN</t>
  </si>
  <si>
    <t>ណេន លីដា</t>
  </si>
  <si>
    <t>NEN LYDA</t>
  </si>
  <si>
    <t>លិម ​ឡេត</t>
  </si>
  <si>
    <t>LIM LET</t>
  </si>
  <si>
    <t>ទ្រី ត្រំ</t>
  </si>
  <si>
    <t>TRY TRUM</t>
  </si>
  <si>
    <t>ស៊ា ​សុជាតិ</t>
  </si>
  <si>
    <t>SEA SOCHEAT</t>
  </si>
  <si>
    <t>យន់ ទ្រី</t>
  </si>
  <si>
    <t>YUN TRY</t>
  </si>
  <si>
    <t>សុន សំណាង</t>
  </si>
  <si>
    <t>SON SAMNANG</t>
  </si>
  <si>
    <t>ណូ ណោន</t>
  </si>
  <si>
    <t>NAU NORN</t>
  </si>
  <si>
    <t>ណោន ស៊ានហៃ</t>
  </si>
  <si>
    <t>NON SEANGHAI</t>
  </si>
  <si>
    <t>លាប់ ណេន</t>
  </si>
  <si>
    <t>LORB NEN</t>
  </si>
  <si>
    <t>ឃឿន តិប</t>
  </si>
  <si>
    <t>KHOEUN TEP</t>
  </si>
  <si>
    <t>ចន រ៉េន</t>
  </si>
  <si>
    <t>CHORN REN</t>
  </si>
  <si>
    <t>គួន ចេន</t>
  </si>
  <si>
    <t>KOUN CHEN</t>
  </si>
  <si>
    <t>ម៉ៅ ឡៃសុង</t>
  </si>
  <si>
    <t>MAO LAYSONG</t>
  </si>
  <si>
    <t>លេខ ឡែត</t>
  </si>
  <si>
    <t>LEK LET</t>
  </si>
  <si>
    <t>សាន សារ៉េន</t>
  </si>
  <si>
    <t>SAN SAREN</t>
  </si>
  <si>
    <t>ចយ ទឿង</t>
  </si>
  <si>
    <t>CHOY TOEUNG</t>
  </si>
  <si>
    <t>សាន សារាំ</t>
  </si>
  <si>
    <t>SAN SAROM</t>
  </si>
  <si>
    <t>អួល រ៉េន</t>
  </si>
  <si>
    <t>OUL REN</t>
  </si>
  <si>
    <t>ផុង ច</t>
  </si>
  <si>
    <t>PHON CHOR</t>
  </si>
  <si>
    <t>ឡូត ឃួន</t>
  </si>
  <si>
    <t>LOT KHOUN</t>
  </si>
  <si>
    <t>វេត ឆាន</t>
  </si>
  <si>
    <t>VET CHHAN</t>
  </si>
  <si>
    <t>លាប់ ក្រិច</t>
  </si>
  <si>
    <t>LOEUB KRECH</t>
  </si>
  <si>
    <t>ម៉ីន សុផា</t>
  </si>
  <si>
    <t>MOEUN SOPHA</t>
  </si>
  <si>
    <t>ណេន សុនីន</t>
  </si>
  <si>
    <t>សាម សាក់</t>
  </si>
  <si>
    <t>SAM SAK</t>
  </si>
  <si>
    <t>HEN HOY</t>
  </si>
  <si>
    <t>ស៊ាម ទាប</t>
  </si>
  <si>
    <t>SEAM TEAB</t>
  </si>
  <si>
    <t>មិត្ត ម៉ាប់</t>
  </si>
  <si>
    <t>MIT MAB</t>
  </si>
  <si>
    <t>ហេន ហាក់</t>
  </si>
  <si>
    <t>HEN HAK</t>
  </si>
  <si>
    <t>PHANG THEAREAK</t>
  </si>
  <si>
    <t>ចេក កូឡាប</t>
  </si>
  <si>
    <t>CHEK KOLAB</t>
  </si>
  <si>
    <t>ឃ្លួន អូន</t>
  </si>
  <si>
    <t>KHLUON OUN</t>
  </si>
  <si>
    <t>ពន ចាន់កា</t>
  </si>
  <si>
    <t>PON CHANKA</t>
  </si>
  <si>
    <t>ហ៊ីម ធឿន</t>
  </si>
  <si>
    <t>HIM THOEUN</t>
  </si>
  <si>
    <t>គៅ ឡឹង</t>
  </si>
  <si>
    <t>KOV LOENG</t>
  </si>
  <si>
    <t>ហុន ចាន់ថា</t>
  </si>
  <si>
    <t>ជាក ឌាង</t>
  </si>
  <si>
    <t>CHEAK DEANG</t>
  </si>
  <si>
    <t>ស៊ាន សិត</t>
  </si>
  <si>
    <t>SEAN SIT</t>
  </si>
  <si>
    <t>វឿ សុ​​ឃីម</t>
  </si>
  <si>
    <t>VOEU SOKHIM</t>
  </si>
  <si>
    <t>ធីវ វុតថា</t>
  </si>
  <si>
    <t>THIV VUTHA</t>
  </si>
  <si>
    <t>ជា ឡុង</t>
  </si>
  <si>
    <t>CHEA LONG</t>
  </si>
  <si>
    <t>ឈឿង សុខេង</t>
  </si>
  <si>
    <t>CHHOEUNG SOKHENG</t>
  </si>
  <si>
    <t>អ៊ូង សុខហៃ</t>
  </si>
  <si>
    <t>UONG SOHAY</t>
  </si>
  <si>
    <t>ទឿន ម៉ីម៉ី</t>
  </si>
  <si>
    <t>TEUN MEYMEY</t>
  </si>
  <si>
    <t>CHUON CHOEUN</t>
  </si>
  <si>
    <t>វី សាវ៉ាន់</t>
  </si>
  <si>
    <t>VY SAVANN</t>
  </si>
  <si>
    <t>ទឿន សុភាក់</t>
  </si>
  <si>
    <t>TOEUN SOPHEAK</t>
  </si>
  <si>
    <t>ស្រី ស្រស់</t>
  </si>
  <si>
    <t>SRY SRORS</t>
  </si>
  <si>
    <t>ផន សុកី</t>
  </si>
  <si>
    <t>PHAN SOKEY</t>
  </si>
  <si>
    <t>ឡែម សុផា</t>
  </si>
  <si>
    <t>LEM SOPHA</t>
  </si>
  <si>
    <r>
      <rPr>
        <sz val="10"/>
        <rFont val="Khmer OS Muol Light"/>
        <charset val="163"/>
      </rPr>
      <t>សារុប</t>
    </r>
    <r>
      <rPr>
        <sz val="10"/>
        <rFont val="Times New Roman"/>
        <family val="1"/>
      </rPr>
      <t xml:space="preserve">
</t>
    </r>
    <r>
      <rPr>
        <b/>
        <sz val="12"/>
        <rFont val="Times New Roman"/>
        <family val="1"/>
        <charset val="163"/>
      </rPr>
      <t xml:space="preserve"> (Tổng cộng)</t>
    </r>
  </si>
  <si>
    <t>Sản lượng mủ 455</t>
  </si>
  <si>
    <t>SOR KONG</t>
  </si>
  <si>
    <t>អ៊ួល សុរាន់</t>
  </si>
  <si>
    <t>OURL SORANENN</t>
  </si>
  <si>
    <t>សូ គង់</t>
  </si>
  <si>
    <t>វន ប៊ត</t>
  </si>
  <si>
    <t>VORN BORT</t>
  </si>
  <si>
    <t>អ៊ិត ដាំ</t>
  </si>
  <si>
    <t>IT DAM</t>
  </si>
  <si>
    <t>ជឹង រ៉ាឌី</t>
  </si>
  <si>
    <t>គង់ ម៉ៅ</t>
  </si>
  <si>
    <t>KUNG MAO</t>
  </si>
  <si>
    <t>ហ៊ា​ សុមុល</t>
  </si>
  <si>
    <t>HEA SOMUL</t>
  </si>
  <si>
    <t>គីម ណាត់</t>
  </si>
  <si>
    <t>KIM NATH</t>
  </si>
  <si>
    <t>SEAN SON</t>
  </si>
  <si>
    <t>HON CHANTHA</t>
  </si>
  <si>
    <t>ធត ធន់</t>
  </si>
  <si>
    <t>THORT THUN</t>
  </si>
  <si>
    <t>ឡេន ស្រីណុច</t>
  </si>
  <si>
    <t>LEN SREYNOCH</t>
  </si>
  <si>
    <t>ជឿន ទោ</t>
  </si>
  <si>
    <t>សេដ្ឋា ស្រីនិច</t>
  </si>
  <si>
    <t>SETHA SREYNICH</t>
  </si>
  <si>
    <t>តូច តក់</t>
  </si>
  <si>
    <t>TOCH TORK</t>
  </si>
  <si>
    <t>លួន អាត</t>
  </si>
  <si>
    <t>LOUN AT</t>
  </si>
  <si>
    <t>ហ៊ីម ហ៊ុន</t>
  </si>
  <si>
    <t>HIM HUN</t>
  </si>
  <si>
    <t>CHHOEUN TO</t>
  </si>
  <si>
    <t>មិត មល</t>
  </si>
  <si>
    <t>MIT MOL</t>
  </si>
  <si>
    <t>ឌឿត ជិ</t>
  </si>
  <si>
    <t>DOEUT CHIK</t>
  </si>
  <si>
    <t>លឹម សំបុក</t>
  </si>
  <si>
    <t>LOEM SAMBOK</t>
  </si>
  <si>
    <t>ឌឿន លីន</t>
  </si>
  <si>
    <t>DOEUN LIN</t>
  </si>
  <si>
    <t>ណែម ណន</t>
  </si>
  <si>
    <t>NEM NORN</t>
  </si>
  <si>
    <t>សាត នុន</t>
  </si>
  <si>
    <t>SAT NUN</t>
  </si>
  <si>
    <t>ណន រត្តនា</t>
  </si>
  <si>
    <t>NORN RATHANA</t>
  </si>
  <si>
    <t>ផាត់ អូន</t>
  </si>
  <si>
    <t>PHAT OUN</t>
  </si>
  <si>
    <t>ធួន ស្រីមុំ</t>
  </si>
  <si>
    <t>THUON SREYMOM</t>
  </si>
  <si>
    <t>ស៊ី សៀក</t>
  </si>
  <si>
    <t>SOE SEAK</t>
  </si>
  <si>
    <t>ឡែម ផន</t>
  </si>
  <si>
    <t>LEM PHON</t>
  </si>
  <si>
    <t>ស៊ី វន់</t>
  </si>
  <si>
    <t>ពឿន ទេម</t>
  </si>
  <si>
    <t>POEUN TEM</t>
  </si>
  <si>
    <t>គុណ ថាវីន</t>
  </si>
  <si>
    <t>KUN THAVIN</t>
  </si>
  <si>
    <t>គុណ វិជ្ជា</t>
  </si>
  <si>
    <t>KUN VICHEA</t>
  </si>
  <si>
    <t>ធ្លូក សុឃីន</t>
  </si>
  <si>
    <t>THLOK SOKHIN</t>
  </si>
  <si>
    <t>ខេន ឧត្តម</t>
  </si>
  <si>
    <t>សុក សាវៀន</t>
  </si>
  <si>
    <t>SOK SAVEN</t>
  </si>
  <si>
    <t>មឿន ជា</t>
  </si>
  <si>
    <t>MOEUN CHEA</t>
  </si>
  <si>
    <t>ថៃ​ ណុច</t>
  </si>
  <si>
    <t>ព្រីក ព្រាង</t>
  </si>
  <si>
    <t>PROEK PREANG</t>
  </si>
  <si>
    <t>ពឿន ពៅ</t>
  </si>
  <si>
    <t>POEUN POV</t>
  </si>
  <si>
    <t>ទីម ជិ</t>
  </si>
  <si>
    <t>TIM CHIK</t>
  </si>
  <si>
    <t>ឡុយ លាំ</t>
  </si>
  <si>
    <t>LOY LOM</t>
  </si>
  <si>
    <t>ណម ណាំ</t>
  </si>
  <si>
    <t>NORM NAM</t>
  </si>
  <si>
    <t>ណៃ តាំងឆាយ</t>
  </si>
  <si>
    <t>NAI TANGCHHAY</t>
  </si>
  <si>
    <t>ជោក សុក</t>
  </si>
  <si>
    <t>CHOK SOK</t>
  </si>
  <si>
    <t>ធី ហ៊ូណា</t>
  </si>
  <si>
    <t>THY HONA</t>
  </si>
  <si>
    <t>សែម ផល</t>
  </si>
  <si>
    <t>SEM PHAL</t>
  </si>
  <si>
    <t>ខុន ខួច</t>
  </si>
  <si>
    <t>KHON KHOUCH</t>
  </si>
  <si>
    <t>ញ៉េប ស្រីន</t>
  </si>
  <si>
    <t>NHEB SREUN</t>
  </si>
  <si>
    <t>អ៊ី បឹង</t>
  </si>
  <si>
    <t>Y BOENG</t>
  </si>
  <si>
    <t>ហុន ហេង</t>
  </si>
  <si>
    <t>HON HENG</t>
  </si>
  <si>
    <t>ចេក ឡាំ</t>
  </si>
  <si>
    <t>CHEK LAM</t>
  </si>
  <si>
    <t>អ៊ាត កាក</t>
  </si>
  <si>
    <t>EAT KAK</t>
  </si>
  <si>
    <t>សុក សារ៉ាន់</t>
  </si>
  <si>
    <t>SOK SARAN</t>
  </si>
  <si>
    <t>ស៊ុយ ថូ</t>
  </si>
  <si>
    <t>SUY THO</t>
  </si>
  <si>
    <t>YONG SAKUN</t>
  </si>
  <si>
    <t>សុត វ៉ៃ</t>
  </si>
  <si>
    <t>SOT VAI</t>
  </si>
  <si>
    <t>ជោក ឡុន</t>
  </si>
  <si>
    <t>CHOK LON</t>
  </si>
  <si>
    <t>ព្រំ សំណាង</t>
  </si>
  <si>
    <t>PROM SAMNANG</t>
  </si>
  <si>
    <t>ប៉ូច សោ</t>
  </si>
  <si>
    <t>POCH SOR</t>
  </si>
  <si>
    <t>KUT CHANNA</t>
  </si>
  <si>
    <t>គត់ ចាន់ណា</t>
  </si>
  <si>
    <t>ហ៊ុយ ហ៊ីម</t>
  </si>
  <si>
    <t>HUY HIM</t>
  </si>
  <si>
    <t>ទៀង ទី</t>
  </si>
  <si>
    <t>TEANG TY</t>
  </si>
  <si>
    <t>ជួន ឡែត</t>
  </si>
  <si>
    <t>CHOURN LET</t>
  </si>
  <si>
    <t>CÔNG TY TNHH CAO SU VRG MEKONG</t>
  </si>
  <si>
    <t>តែម រ៉ែន</t>
  </si>
  <si>
    <t>TEM REN</t>
  </si>
  <si>
    <t>ស៊ា ឈាង</t>
  </si>
  <si>
    <t>SEA CHHEANG</t>
  </si>
  <si>
    <t>ហ៊ាម ហ៊ីម</t>
  </si>
  <si>
    <t>HEAM HIM</t>
  </si>
  <si>
    <t>ស៊ន សំណាង</t>
  </si>
  <si>
    <t>SORN SOMNANG</t>
  </si>
  <si>
    <t>ថាយ​ សោម</t>
  </si>
  <si>
    <t>THAY SOAM</t>
  </si>
  <si>
    <t>វី វាន</t>
  </si>
  <si>
    <t>VY VEAN</t>
  </si>
  <si>
    <t>ហ៊ត រ៉ូន</t>
  </si>
  <si>
    <t>HORT ROUN</t>
  </si>
  <si>
    <t>អាន នួន</t>
  </si>
  <si>
    <t>AN NUON</t>
  </si>
  <si>
    <t>SE SEU</t>
  </si>
  <si>
    <t>រ៉ែន រៀន</t>
  </si>
  <si>
    <t>REN REAN</t>
  </si>
  <si>
    <t>ជាក អូន</t>
  </si>
  <si>
    <t>CHEAK OUN</t>
  </si>
  <si>
    <t>ឡោម សុំ</t>
  </si>
  <si>
    <t>LORM SOM</t>
  </si>
  <si>
    <t>ញិន ស៊ាងឡូត</t>
  </si>
  <si>
    <t>ឃីម ញ៉ក់</t>
  </si>
  <si>
    <t>ណន នឿង</t>
  </si>
  <si>
    <t>NORN NEUNG</t>
  </si>
  <si>
    <t>ចយ តុល</t>
  </si>
  <si>
    <t>ប៉េ ហៀងហៃ</t>
  </si>
  <si>
    <t>PE SEANGHAI</t>
  </si>
  <si>
    <t>អាង អេង</t>
  </si>
  <si>
    <t>ANG ENG</t>
  </si>
  <si>
    <t>អែល បូរី</t>
  </si>
  <si>
    <t>EL BORY</t>
  </si>
  <si>
    <t>ម៉ាក់ ភត</t>
  </si>
  <si>
    <t>MAK PHORT</t>
  </si>
  <si>
    <t>ចាន់ ដានី</t>
  </si>
  <si>
    <t>CHAN DANY</t>
  </si>
  <si>
    <t>គត នឿន</t>
  </si>
  <si>
    <t>KORT NOEUN</t>
  </si>
  <si>
    <t>ហុក សុខៃ</t>
  </si>
  <si>
    <t>HOK SOKHAI</t>
  </si>
  <si>
    <t>ធ្លុក ប៊ីន</t>
  </si>
  <si>
    <t>ឃៅ វណ្ណះ</t>
  </si>
  <si>
    <t>KHAO VANNAK</t>
  </si>
  <si>
    <t>ថាន់ រស់</t>
  </si>
  <si>
    <t>THANN ROS</t>
  </si>
  <si>
    <t>ឈឿន សុតី</t>
  </si>
  <si>
    <t>CHHOEUN SOTEY</t>
  </si>
  <si>
    <t>គឹម គាំ</t>
  </si>
  <si>
    <t>KOEM KAM</t>
  </si>
  <si>
    <t>អ៊ួន យ៉ុត</t>
  </si>
  <si>
    <t>OUN YUT</t>
  </si>
  <si>
    <t>ណេន លីណា</t>
  </si>
  <si>
    <t>NEN LINA</t>
  </si>
  <si>
    <t>ឃិន ឃួន</t>
  </si>
  <si>
    <t xml:space="preserve">KHIN KHOUN </t>
  </si>
  <si>
    <t>មិន ស៊ីថា</t>
  </si>
  <si>
    <t>MEN SITHA</t>
  </si>
  <si>
    <t>សែន កុសល</t>
  </si>
  <si>
    <t>SEN KOSAL</t>
  </si>
  <si>
    <t>tncn</t>
  </si>
  <si>
    <t>THLOUK BIN</t>
  </si>
  <si>
    <t>CHHEB SOKHEAV</t>
  </si>
  <si>
    <t>ឆែប សុឃាវ</t>
  </si>
  <si>
    <t>ហុន សេងហាន</t>
  </si>
  <si>
    <t>HON SENGHAN</t>
  </si>
  <si>
    <t>PEK CHANTHAN</t>
  </si>
  <si>
    <t>SOK SAN</t>
  </si>
  <si>
    <t>ហម ហ៊ុច</t>
  </si>
  <si>
    <t>HOM HOUCH</t>
  </si>
  <si>
    <t>NHA TEANG</t>
  </si>
  <si>
    <t>ញ៉ា ទៀង</t>
  </si>
  <si>
    <t>PAT BUNDET</t>
  </si>
  <si>
    <t>ប៉ាត ប៊ុនដេត</t>
  </si>
  <si>
    <t>ចាន ជឿន</t>
  </si>
  <si>
    <t xml:space="preserve">CHAN CHHOEUN </t>
  </si>
  <si>
    <t>ផល ផាត</t>
  </si>
  <si>
    <t>PHAL PHAT</t>
  </si>
  <si>
    <t>យាត តារា</t>
  </si>
  <si>
    <t>YEAT DARA</t>
  </si>
  <si>
    <t>ស្រី ស្រឿន</t>
  </si>
  <si>
    <t>SRY SROEURN</t>
  </si>
  <si>
    <t>ស៊ន សុឌាង</t>
  </si>
  <si>
    <t>SON SODEANG</t>
  </si>
  <si>
    <t>ឡាំញ់ ង៉ាត់</t>
  </si>
  <si>
    <t>LANH NGAT</t>
  </si>
  <si>
    <t>ធត ថី</t>
  </si>
  <si>
    <t>THORT THEY</t>
  </si>
  <si>
    <t>ជីម យ៉ៃ</t>
  </si>
  <si>
    <t>CHIM YAI</t>
  </si>
  <si>
    <t>គុយ ស៊ុំ</t>
  </si>
  <si>
    <t>KUY SUM</t>
  </si>
  <si>
    <t>ជន បូ</t>
  </si>
  <si>
    <t>CHORN BO</t>
  </si>
  <si>
    <t>អួល រាំ</t>
  </si>
  <si>
    <t>UOL RAM</t>
  </si>
  <si>
    <t>អ៊ួង សុខហូ</t>
  </si>
  <si>
    <t>OUNG SOKHO</t>
  </si>
  <si>
    <t>ស៊ាន យីន</t>
  </si>
  <si>
    <t>SEA YIN</t>
  </si>
  <si>
    <t>ស៊ា ណាត</t>
  </si>
  <si>
    <t>SEA NAT</t>
  </si>
  <si>
    <t>ថាច សុឃីន</t>
  </si>
  <si>
    <t>THACH SOKHIN</t>
  </si>
  <si>
    <t>ពីន ប៉ុច</t>
  </si>
  <si>
    <t>PIN POCH</t>
  </si>
  <si>
    <t>គីម កឹប</t>
  </si>
  <si>
    <t>KIM KOEB</t>
  </si>
  <si>
    <t>ធួន ថាច</t>
  </si>
  <si>
    <t>THOURN THACH</t>
  </si>
  <si>
    <t>សាត តែត</t>
  </si>
  <si>
    <t>SAT TET</t>
  </si>
  <si>
    <t>វី រិដ្ធា</t>
  </si>
  <si>
    <t>VY RITHA</t>
  </si>
  <si>
    <t>មឿន ពុធ</t>
  </si>
  <si>
    <t>MOEUN PUTH</t>
  </si>
  <si>
    <t>ឡោន ណេន</t>
  </si>
  <si>
    <t>LORN NEN</t>
  </si>
  <si>
    <t>យុត លន</t>
  </si>
  <si>
    <t>YUT LON</t>
  </si>
  <si>
    <t>ឆន ចន្នា</t>
  </si>
  <si>
    <t>CHHORN CHANNEA</t>
  </si>
  <si>
    <t>អ៊ីម យឹន</t>
  </si>
  <si>
    <t>IM YEUN</t>
  </si>
  <si>
    <t>ផល់ ភា</t>
  </si>
  <si>
    <t>PHALL PHEA</t>
  </si>
  <si>
    <t>អួន សុលាង</t>
  </si>
  <si>
    <t>OUN SOLEAN</t>
  </si>
  <si>
    <t>អ៊ុំ ហ៊ី</t>
  </si>
  <si>
    <t>UM HY</t>
  </si>
  <si>
    <t>ហ៊ី ឡៃហ៊ាង</t>
  </si>
  <si>
    <t>ញ៉េប ញ៉ន</t>
  </si>
  <si>
    <t>NHEB NHORN</t>
  </si>
  <si>
    <t>ឃួយ ទុម</t>
  </si>
  <si>
    <t>KHOUY TUM</t>
  </si>
  <si>
    <t>ស៊ូ កង</t>
  </si>
  <si>
    <t>SOU KORN</t>
  </si>
  <si>
    <t>ស៊ាត ខ្មាក់</t>
  </si>
  <si>
    <t>SEAT KHMAK</t>
  </si>
  <si>
    <t>ឌឿត ឌើន</t>
  </si>
  <si>
    <t>DOEUT DOEUN</t>
  </si>
  <si>
    <t>វ៉ាត់ សុវណ្ណរ៉ា</t>
  </si>
  <si>
    <t>VATH SOVANNRA</t>
  </si>
  <si>
    <t>ខួច ហ៊ុច</t>
  </si>
  <si>
    <t>KHOUM HUCH</t>
  </si>
  <si>
    <t>គៅ លេស</t>
  </si>
  <si>
    <t>KOV LES</t>
  </si>
  <si>
    <t>គង់ នេន</t>
  </si>
  <si>
    <t>KONG NEN</t>
  </si>
  <si>
    <t>ភឺក  ចិន</t>
  </si>
  <si>
    <t>PHEUK CHIN</t>
  </si>
  <si>
    <t>ភឺក រ៉ែន់</t>
  </si>
  <si>
    <t>PHEUK REN</t>
  </si>
  <si>
    <t>ហោ ដែន</t>
  </si>
  <si>
    <t>HAO DEN</t>
  </si>
  <si>
    <t>សុខ សុភា</t>
  </si>
  <si>
    <t>SOK SOPHEA</t>
  </si>
  <si>
    <t>ហ៊ីន ហ៊ីក</t>
  </si>
  <si>
    <t>ប្រិញ យ៉េង</t>
  </si>
  <si>
    <t>PRINH YENG</t>
  </si>
  <si>
    <t>គង់ ណៃ</t>
  </si>
  <si>
    <t>KUNG NAY</t>
  </si>
  <si>
    <t>សុង រិទ្ទី</t>
  </si>
  <si>
    <t>SONG RITHY</t>
  </si>
  <si>
    <t>លឿន ឡី</t>
  </si>
  <si>
    <t>LOEUN LEY</t>
  </si>
  <si>
    <t>ចេក កូលៃ</t>
  </si>
  <si>
    <t>CHEK KOLAI</t>
  </si>
  <si>
    <t>អ៊ុំ វឿន</t>
  </si>
  <si>
    <t>OM VOEUN</t>
  </si>
  <si>
    <t>ធន សុខម</t>
  </si>
  <si>
    <t>THORN SOKHOM</t>
  </si>
  <si>
    <t>ឡេន កំប៉ុស</t>
  </si>
  <si>
    <t>LEN KOMBUS</t>
  </si>
  <si>
    <t>ឡម ខឺយ</t>
  </si>
  <si>
    <t>LORNG KHEUY</t>
  </si>
  <si>
    <t>KHUOY MAO</t>
  </si>
  <si>
    <t>ក្ដោប រស់</t>
  </si>
  <si>
    <t>KDAOB ROUS</t>
  </si>
  <si>
    <t>វ័ន ដា</t>
  </si>
  <si>
    <t>VAN DA</t>
  </si>
  <si>
    <t>ថាប់ ផែន</t>
  </si>
  <si>
    <t>THAB PHEN</t>
  </si>
  <si>
    <t>ផុស សុភាក់</t>
  </si>
  <si>
    <t>PHOS SOPHEAK</t>
  </si>
  <si>
    <t>ភាន់ ភូ</t>
  </si>
  <si>
    <t>PEANN PHOR</t>
  </si>
  <si>
    <t>អ៊ីម ច្រិច</t>
  </si>
  <si>
    <t>OEM CHRICH</t>
  </si>
  <si>
    <t>ជា រ៉ាយថង</t>
  </si>
  <si>
    <t>CHEA RAYTONG</t>
  </si>
  <si>
    <t>ហុក សុខាក់</t>
  </si>
  <si>
    <t>HOK SOKHAK</t>
  </si>
  <si>
    <t>លឿន សុខាន់</t>
  </si>
  <si>
    <t>LOUEN SOKHAN</t>
  </si>
  <si>
    <t>PHON VOR</t>
  </si>
  <si>
    <t>អ៊ាត យ័ន</t>
  </si>
  <si>
    <t>EAT YOIN</t>
  </si>
  <si>
    <t>ហុន ម៉ាលី</t>
  </si>
  <si>
    <t>HUN MALY</t>
  </si>
  <si>
    <t>ស៊ាន សុន</t>
  </si>
  <si>
    <t>ម៉ាប់ ប៊ុនឈាង</t>
  </si>
  <si>
    <t>MAP BUNCHHEANG</t>
  </si>
  <si>
    <t>ហេន ហូយ</t>
  </si>
  <si>
    <t>ផង់ ធារ</t>
  </si>
  <si>
    <t>ប៉ូច សែ</t>
  </si>
  <si>
    <t>POCH SE</t>
  </si>
  <si>
    <t>រិន ភារះ</t>
  </si>
  <si>
    <t>RIN PHEAREAK</t>
  </si>
  <si>
    <t>វឿន វែត</t>
  </si>
  <si>
    <t>VOEUN VET</t>
  </si>
  <si>
    <t>ជួន ជឿន</t>
  </si>
  <si>
    <t>ណាន់ ចាន់ណេត</t>
  </si>
  <si>
    <t>NANN CHANNET</t>
  </si>
  <si>
    <t>យ៉ុង សាគុន</t>
  </si>
  <si>
    <t>សំ សែម</t>
  </si>
  <si>
    <t>SOM SEM</t>
  </si>
  <si>
    <t>YEN CHANTHOU</t>
  </si>
  <si>
    <t>អៀក ទីណា</t>
  </si>
  <si>
    <t>គុំ​ គត់</t>
  </si>
  <si>
    <t>ប៉ឹក ចាន់ថន</t>
  </si>
  <si>
    <t>សុក​ សាន</t>
  </si>
  <si>
    <t>cũ</t>
  </si>
  <si>
    <t>Thưởng đầu vụ cạo</t>
  </si>
  <si>
    <t xml:space="preserve">Tiền lương BS tháng 13 </t>
  </si>
  <si>
    <t>Tiền lương BS tháng 13</t>
  </si>
  <si>
    <r>
      <t xml:space="preserve">1/ </t>
    </r>
    <r>
      <rPr>
        <sz val="13"/>
        <rFont val="Khmer OS"/>
        <charset val="163"/>
      </rPr>
      <t>ប្រាក់បៀវត្សទី ១</t>
    </r>
    <r>
      <rPr>
        <sz val="13"/>
        <rFont val="Times New Roman"/>
        <family val="1"/>
      </rPr>
      <t xml:space="preserve"> </t>
    </r>
    <r>
      <rPr>
        <sz val="13"/>
        <rFont val="Khmer Chantha"/>
      </rPr>
      <t>(</t>
    </r>
    <r>
      <rPr>
        <sz val="13"/>
        <rFont val="Cambria"/>
        <family val="1"/>
        <scheme val="major"/>
      </rPr>
      <t>Tiền lương đợt 1</t>
    </r>
    <r>
      <rPr>
        <sz val="13"/>
        <rFont val="Khmer Chantha"/>
      </rPr>
      <t>)</t>
    </r>
    <r>
      <rPr>
        <sz val="13"/>
        <rFont val="Times New Roman"/>
        <family val="1"/>
      </rPr>
      <t xml:space="preserve"> </t>
    </r>
    <r>
      <rPr>
        <sz val="13"/>
        <rFont val="Khmer OS"/>
        <charset val="163"/>
      </rPr>
      <t>៖</t>
    </r>
  </si>
  <si>
    <r>
      <t xml:space="preserve">2/ </t>
    </r>
    <r>
      <rPr>
        <sz val="13"/>
        <rFont val="Khmer OS"/>
        <charset val="163"/>
      </rPr>
      <t>ប្រាក់បៀវត្សទី ២</t>
    </r>
    <r>
      <rPr>
        <sz val="13"/>
        <rFont val="Times New Roman"/>
        <family val="1"/>
      </rPr>
      <t xml:space="preserve"> </t>
    </r>
    <r>
      <rPr>
        <sz val="13"/>
        <rFont val="Khmer Chantha"/>
      </rPr>
      <t>(</t>
    </r>
    <r>
      <rPr>
        <sz val="13"/>
        <rFont val="Cambria"/>
        <family val="1"/>
        <scheme val="major"/>
      </rPr>
      <t>Tiền lương đợt 2</t>
    </r>
    <r>
      <rPr>
        <sz val="13"/>
        <rFont val="Khmer Chantha"/>
      </rPr>
      <t>)</t>
    </r>
    <r>
      <rPr>
        <sz val="13"/>
        <rFont val="Times New Roman"/>
        <family val="1"/>
      </rPr>
      <t xml:space="preserve"> </t>
    </r>
    <r>
      <rPr>
        <sz val="13"/>
        <rFont val="Khmer OS"/>
        <charset val="163"/>
      </rPr>
      <t>៖</t>
    </r>
  </si>
  <si>
    <r>
      <t>1/</t>
    </r>
    <r>
      <rPr>
        <sz val="13"/>
        <rFont val="Khmer OS"/>
        <charset val="163"/>
      </rPr>
      <t>ទូទាត់ប្រាក់បៀវត្សលើកទី ១</t>
    </r>
    <r>
      <rPr>
        <sz val="13"/>
        <rFont val="Times New Roman"/>
        <family val="1"/>
      </rPr>
      <t xml:space="preserve"> (Thanh toán lương đợt 1) </t>
    </r>
    <r>
      <rPr>
        <sz val="13"/>
        <rFont val="Khmer OS"/>
        <charset val="163"/>
      </rPr>
      <t>៖</t>
    </r>
  </si>
  <si>
    <r>
      <t>2/</t>
    </r>
    <r>
      <rPr>
        <sz val="13"/>
        <rFont val="Khmer OS"/>
        <charset val="163"/>
      </rPr>
      <t>បុរេប្រប្រាក់បៀវត្សថ្ងៃចេញកម្លាំងចៀរ</t>
    </r>
    <r>
      <rPr>
        <sz val="13"/>
        <rFont val="Times New Roman"/>
        <family val="1"/>
      </rPr>
      <t xml:space="preserve"> ( Ứng tiền lễ ra quân) </t>
    </r>
    <r>
      <rPr>
        <sz val="13"/>
        <rFont val="Khmer OS"/>
        <charset val="163"/>
      </rPr>
      <t>៖</t>
    </r>
  </si>
  <si>
    <r>
      <rPr>
        <sz val="13"/>
        <rFont val="Times New Roman"/>
        <family val="1"/>
      </rPr>
      <t>1/</t>
    </r>
    <r>
      <rPr>
        <sz val="13"/>
        <rFont val="Khmer OS"/>
        <charset val="163"/>
      </rPr>
      <t>ពន្ធលើប្រាក់បៀវត្ស</t>
    </r>
    <r>
      <rPr>
        <sz val="13"/>
        <rFont val="Times New Roman"/>
        <family val="1"/>
      </rPr>
      <t xml:space="preserve"> (Thuế TNCN)</t>
    </r>
    <r>
      <rPr>
        <sz val="13"/>
        <rFont val="Khmer OS"/>
        <charset val="163"/>
      </rPr>
      <t>៖</t>
    </r>
  </si>
  <si>
    <r>
      <t>2/</t>
    </r>
    <r>
      <rPr>
        <sz val="13"/>
        <rFont val="Khmer OS"/>
        <charset val="163"/>
      </rPr>
      <t>បុរេប្រទានខ្លួន</t>
    </r>
    <r>
      <rPr>
        <sz val="13"/>
        <rFont val="Times New Roman"/>
        <family val="1"/>
      </rPr>
      <t xml:space="preserve">(Tạm ứng cá nhân) </t>
    </r>
    <r>
      <rPr>
        <sz val="13"/>
        <rFont val="Khmer OS"/>
        <charset val="163"/>
      </rPr>
      <t>៖</t>
    </r>
  </si>
  <si>
    <r>
      <t xml:space="preserve">3/ </t>
    </r>
    <r>
      <rPr>
        <sz val="13"/>
        <rFont val="Khmer OS Battambang"/>
        <charset val="163"/>
      </rPr>
      <t>ភាគទានប្រាក់សោធន</t>
    </r>
    <r>
      <rPr>
        <sz val="13"/>
        <rFont val="Times New Roman"/>
        <family val="1"/>
      </rPr>
      <t xml:space="preserve"> (BHXH):</t>
    </r>
  </si>
  <si>
    <t>3/ Tiền lương tháng 13</t>
  </si>
  <si>
    <t>4/ Tiền thưởng đầu vụ cạo</t>
  </si>
  <si>
    <t>HUOT KMAO</t>
  </si>
  <si>
    <t>ហុង ស៊ុន</t>
  </si>
  <si>
    <t>HONG SON</t>
  </si>
  <si>
    <t>គឹម ខ្មី</t>
  </si>
  <si>
    <t>Đơn vị: Đội sản xuất 2</t>
  </si>
  <si>
    <t>ĐỘI SẢN XUẤT II</t>
  </si>
  <si>
    <t>ក្រុមផលិត ២</t>
  </si>
  <si>
    <t>អង្គភាព: ក្រុមផលិត II</t>
  </si>
  <si>
    <t>ហៃ សុគុណ</t>
  </si>
  <si>
    <t>HAI SOKUN</t>
  </si>
  <si>
    <t>សៀត សុខុន</t>
  </si>
  <si>
    <t>SEAT SOKHON</t>
  </si>
  <si>
    <t>ទុំ វឿ</t>
  </si>
  <si>
    <t>ផ្នែក គណនេយ្យ</t>
  </si>
  <si>
    <t>គត់ ចានណី</t>
  </si>
  <si>
    <t>KOT CHANNEY</t>
  </si>
  <si>
    <t>សៀប សេង</t>
  </si>
  <si>
    <t>SEAB SENG</t>
  </si>
  <si>
    <t>Phụ cấp mì</t>
  </si>
  <si>
    <t>Thiết kế mặt cạo BO-2.1</t>
  </si>
  <si>
    <t>បែងចែកផ្ទាំងចៀរ BO-2.1</t>
  </si>
  <si>
    <t>Trang bị kiềng chén mặt cạo Bo-2,1</t>
  </si>
  <si>
    <t>បំពាក់ឧបករណ៍ (កង, ចាន) Bo -2.1</t>
  </si>
  <si>
    <t>Gắn máng chắn mưa Bo- 2.1</t>
  </si>
  <si>
    <t>ការបំពាក់ក្បាំងទឹកភ្លៀង Bo-2.1</t>
  </si>
  <si>
    <t>Cạo xả Bo-2.1</t>
  </si>
  <si>
    <t xml:space="preserve">បើកមុខចៀរជ័រដំបូង </t>
  </si>
  <si>
    <t>Vệ sinh cây cạo</t>
  </si>
  <si>
    <t>បំពាក់ឧបករណ៍ កង, ចាន BO-2.1/Trang bị kiềng chén mặt cạo BO-2.1</t>
  </si>
  <si>
    <t>លឿន សុលាំ</t>
  </si>
  <si>
    <t>LOEUN SOLAM</t>
  </si>
  <si>
    <t>វិច នឿង</t>
  </si>
  <si>
    <t>VICH NOEUNG</t>
  </si>
  <si>
    <t>គន យាំ</t>
  </si>
  <si>
    <t>KON YAM</t>
  </si>
  <si>
    <t>ឡាញ់ លឿន</t>
  </si>
  <si>
    <t>LANH LOEUN</t>
  </si>
  <si>
    <t>សែប បូយ</t>
  </si>
  <si>
    <t>វីន លាងស៊ីម</t>
  </si>
  <si>
    <t>VIN LEANGSIM</t>
  </si>
  <si>
    <t>សាន សុខលីន</t>
  </si>
  <si>
    <t>SAN SOKLIN</t>
  </si>
  <si>
    <t>រឹម ​វិច្ចកា</t>
  </si>
  <si>
    <t xml:space="preserve">រឹម បញ្ញា </t>
  </si>
  <si>
    <t>ROEM PANHA</t>
  </si>
  <si>
    <t>ស៊ាន រឹម</t>
  </si>
  <si>
    <t>SEAN ROEM</t>
  </si>
  <si>
    <t>ឃឿន សុអានី</t>
  </si>
  <si>
    <t>KHOEUN SOANY</t>
  </si>
  <si>
    <t>ស៊ាន ជា</t>
  </si>
  <si>
    <t>SEAN CHEA</t>
  </si>
  <si>
    <t>យ៉ុន យ៉ុត</t>
  </si>
  <si>
    <t>YON YOT</t>
  </si>
  <si>
    <t>វុច និច</t>
  </si>
  <si>
    <t>VICH NICH</t>
  </si>
  <si>
    <t>ជន បេន</t>
  </si>
  <si>
    <t>CHORN BEN</t>
  </si>
  <si>
    <t>ឌៀម សំណាង</t>
  </si>
  <si>
    <t>DEAM SAMNANG</t>
  </si>
  <si>
    <t>សៀន ចំរើន</t>
  </si>
  <si>
    <t>SOEUN CHAMRAEUN</t>
  </si>
  <si>
    <t>រ៉េត ស្នាត</t>
  </si>
  <si>
    <t>RET SNAT</t>
  </si>
  <si>
    <t>ប៊ត សុខៃ</t>
  </si>
  <si>
    <t>BOT SO KHAI</t>
  </si>
  <si>
    <t>ភួន ភួត</t>
  </si>
  <si>
    <t>PHOUN PHOUT</t>
  </si>
  <si>
    <t>ប៉ុន​ ធីតា</t>
  </si>
  <si>
    <t>PON THYDA</t>
  </si>
  <si>
    <t>សៃ ណាន</t>
  </si>
  <si>
    <t>SAI NAN</t>
  </si>
  <si>
    <t>អេន ដេន</t>
  </si>
  <si>
    <t>EN DEN</t>
  </si>
  <si>
    <t>អ៊ួល សុភាន់</t>
  </si>
  <si>
    <t>OUL SOPHORNN</t>
  </si>
  <si>
    <t>ធ្លូក ចិន្តា</t>
  </si>
  <si>
    <t>THLOUK CHANDA</t>
  </si>
  <si>
    <t>វួន សរ</t>
  </si>
  <si>
    <t>VOUN SOR</t>
  </si>
  <si>
    <t>នួត ឡាន់</t>
  </si>
  <si>
    <t>NOUT LANN</t>
  </si>
  <si>
    <t>គឹម គឿង</t>
  </si>
  <si>
    <t>KIM KOEUNG</t>
  </si>
  <si>
    <t>ស៊ន សំ</t>
  </si>
  <si>
    <t>SORN SOM</t>
  </si>
  <si>
    <t>សាន សេត</t>
  </si>
  <si>
    <t>SAN SET</t>
  </si>
  <si>
    <t>សុខ ហាច</t>
  </si>
  <si>
    <t>SOK HACH</t>
  </si>
  <si>
    <t>សាំ វ៉េត</t>
  </si>
  <si>
    <t>SAM VET</t>
  </si>
  <si>
    <t>ព្រឹម ក្ដាន់</t>
  </si>
  <si>
    <t>PREM KDANN</t>
  </si>
  <si>
    <t>ហុន ហោល</t>
  </si>
  <si>
    <t>HON HORL</t>
  </si>
  <si>
    <t>អឿន ឃឿត</t>
  </si>
  <si>
    <t>OEUN KHOEUT</t>
  </si>
  <si>
    <t>ណន ណាន</t>
  </si>
  <si>
    <t>NORN NAN</t>
  </si>
  <si>
    <t>ទួត កេន</t>
  </si>
  <si>
    <t>TOUT KEN</t>
  </si>
  <si>
    <t>ផាន សុខលេន</t>
  </si>
  <si>
    <t>PHAN SOKLEN</t>
  </si>
  <si>
    <t>អាង ថន</t>
  </si>
  <si>
    <t>ANG THORN</t>
  </si>
  <si>
    <t>ធ្លូក សាវីន</t>
  </si>
  <si>
    <t>TLOURK SAVIN</t>
  </si>
  <si>
    <t>ទួត ធួត</t>
  </si>
  <si>
    <t>TOUT THOUT</t>
  </si>
  <si>
    <t>អឿន អ៊ីន</t>
  </si>
  <si>
    <t>OEUN IN</t>
  </si>
  <si>
    <t>សន ណាក់</t>
  </si>
  <si>
    <t>SORN NAK</t>
  </si>
  <si>
    <t>VICH NAI</t>
  </si>
  <si>
    <t>យ៉េន ចានធូ</t>
  </si>
  <si>
    <t>ឡេន លក្ខ័</t>
  </si>
  <si>
    <t>LEN LEAK</t>
  </si>
  <si>
    <t>ឌីន សុវាន់</t>
  </si>
  <si>
    <t>DIN SOVORN</t>
  </si>
  <si>
    <t>ថា​ មានុត</t>
  </si>
  <si>
    <t>THA MEANUT</t>
  </si>
  <si>
    <t>ជន បូយ</t>
  </si>
  <si>
    <t>CHUN BOY</t>
  </si>
  <si>
    <t>ក្ដាន់ សុផល</t>
  </si>
  <si>
    <t>KDANN SOPHAL</t>
  </si>
  <si>
    <t>ភន សាន</t>
  </si>
  <si>
    <t>PHON SAN</t>
  </si>
  <si>
    <t>ត្រប់ សុខ</t>
  </si>
  <si>
    <t>TROP SOK</t>
  </si>
  <si>
    <t>សឹង សាល</t>
  </si>
  <si>
    <t>SOENG SAL</t>
  </si>
  <si>
    <t>ស៊ើន នាប</t>
  </si>
  <si>
    <t>SAEUN NEAB</t>
  </si>
  <si>
    <t>ហុន សៅរី</t>
  </si>
  <si>
    <t>HON SAVRY</t>
  </si>
  <si>
    <t>ណោន នួន</t>
  </si>
  <si>
    <t>NON NOUN</t>
  </si>
  <si>
    <t>ហុន ពិច</t>
  </si>
  <si>
    <t>HON PICH</t>
  </si>
  <si>
    <t>អាង ថែន</t>
  </si>
  <si>
    <t>ANG THEN</t>
  </si>
  <si>
    <t>ណុន នេង</t>
  </si>
  <si>
    <t>NUN NENG</t>
  </si>
  <si>
    <t>ណុន រុនរ៉ង</t>
  </si>
  <si>
    <t>NUN RUNRORNG</t>
  </si>
  <si>
    <t>ណុន ធា</t>
  </si>
  <si>
    <t>NON THEA</t>
  </si>
  <si>
    <t>សៀក ស៊ុល</t>
  </si>
  <si>
    <t>SEAK SUL</t>
  </si>
  <si>
    <t>ឆែប សំបាន</t>
  </si>
  <si>
    <t>CHHEB SAMBAN</t>
  </si>
  <si>
    <t>ឃាន់ សុខា</t>
  </si>
  <si>
    <t>ស៊ា​ ខួច</t>
  </si>
  <si>
    <t>SEA KHOUCH</t>
  </si>
  <si>
    <t>cạo 16000</t>
  </si>
  <si>
    <t>Kỹ thuật cty</t>
  </si>
  <si>
    <t>Phòng chống cháy + gác lửa</t>
  </si>
  <si>
    <t>ការពារភ្លើងឆេះ + យាមភ្លើង</t>
  </si>
  <si>
    <t>ម៉ាក់ ហ៊ុន</t>
  </si>
  <si>
    <t>MAK HUN</t>
  </si>
  <si>
    <t>អ៊ីម យ៉ែន</t>
  </si>
  <si>
    <t>IM YEN</t>
  </si>
  <si>
    <t>ខយ នៃ</t>
  </si>
  <si>
    <t>KHAY NEY</t>
  </si>
  <si>
    <t>អែល សែល</t>
  </si>
  <si>
    <t>EL SEL</t>
  </si>
  <si>
    <t>ទិត កុសល់</t>
  </si>
  <si>
    <t>TIT KOSAL</t>
  </si>
  <si>
    <t>លួន ផាត</t>
  </si>
  <si>
    <t>LUON PHAT</t>
  </si>
  <si>
    <t>ឌីម ភាន់</t>
  </si>
  <si>
    <t>DIM PHOIN</t>
  </si>
  <si>
    <t>NIM SREYMOM</t>
  </si>
  <si>
    <t>ចាន់ ប៉ូឡែន</t>
  </si>
  <si>
    <t>CHAN POLEN</t>
  </si>
  <si>
    <t>លួន ហុច</t>
  </si>
  <si>
    <t>LOUN HICH</t>
  </si>
  <si>
    <t>សួន​ សុភ័ស</t>
  </si>
  <si>
    <t>SOUN SOPHEUS</t>
  </si>
  <si>
    <t>វឿន វ៉ៃ</t>
  </si>
  <si>
    <t>VOEUN VEY</t>
  </si>
  <si>
    <t>ណាំ ឡែម</t>
  </si>
  <si>
    <t>NAM LEM</t>
  </si>
  <si>
    <t>នីន សុភាន</t>
  </si>
  <si>
    <t>NIN SOPHEAN</t>
  </si>
  <si>
    <t>PHORN SOKEA</t>
  </si>
  <si>
    <t>សុខ សាខន</t>
  </si>
  <si>
    <t>ឃូន ទូក</t>
  </si>
  <si>
    <t>ធូ ខែង</t>
  </si>
  <si>
    <t>THOU KHENG</t>
  </si>
  <si>
    <t>ស៊ីន សុង</t>
  </si>
  <si>
    <t>SIN SONG</t>
  </si>
  <si>
    <t>វ៉ិច ណៃ</t>
  </si>
  <si>
    <t>KHEANN SOKHA</t>
  </si>
  <si>
    <r>
      <rPr>
        <i/>
        <sz val="13"/>
        <rFont val="Khmer OS"/>
        <charset val="163"/>
      </rPr>
      <t>ឯកតា</t>
    </r>
    <r>
      <rPr>
        <i/>
        <sz val="13"/>
        <rFont val="Times New Roman"/>
        <family val="1"/>
      </rPr>
      <t xml:space="preserve"> (ĐVT)៖ KHR</t>
    </r>
  </si>
  <si>
    <r>
      <t xml:space="preserve">
</t>
    </r>
    <r>
      <rPr>
        <sz val="12"/>
        <rFont val="Khmer OS Muol Light"/>
        <charset val="163"/>
      </rPr>
      <t>ល.រ</t>
    </r>
    <r>
      <rPr>
        <b/>
        <sz val="12"/>
        <rFont val="Times New Roman"/>
        <family val="1"/>
      </rPr>
      <t xml:space="preserve"> </t>
    </r>
  </si>
  <si>
    <r>
      <rPr>
        <sz val="12"/>
        <rFont val="Khmer OS Muol Light"/>
        <charset val="163"/>
      </rPr>
      <t>រាយនាមការងារ</t>
    </r>
    <r>
      <rPr>
        <b/>
        <sz val="12"/>
        <rFont val="Times New Roman"/>
        <family val="1"/>
      </rPr>
      <t xml:space="preserve"> 
</t>
    </r>
  </si>
  <si>
    <r>
      <t xml:space="preserve">
</t>
    </r>
    <r>
      <rPr>
        <sz val="12"/>
        <rFont val="Khmer OS Muol Light"/>
        <charset val="163"/>
      </rPr>
      <t>តម្លៃ</t>
    </r>
    <r>
      <rPr>
        <b/>
        <sz val="12"/>
        <rFont val="Times New Roman"/>
        <family val="1"/>
      </rPr>
      <t xml:space="preserve"> </t>
    </r>
  </si>
  <si>
    <r>
      <rPr>
        <sz val="12"/>
        <rFont val="Khmer OS Muol Light"/>
        <charset val="163"/>
      </rPr>
      <t xml:space="preserve">ចំណាំ </t>
    </r>
    <r>
      <rPr>
        <b/>
        <sz val="12"/>
        <rFont val="Times New Roman"/>
        <family val="1"/>
      </rPr>
      <t xml:space="preserve">
</t>
    </r>
  </si>
  <si>
    <r>
      <rPr>
        <sz val="12"/>
        <rFont val="Khmer OS Muol Light"/>
        <charset val="163"/>
      </rPr>
      <t>ចំការកៅស៊ូ</t>
    </r>
    <r>
      <rPr>
        <b/>
        <sz val="12"/>
        <rFont val="Times New Roman"/>
        <family val="1"/>
      </rPr>
      <t xml:space="preserve"> 
(VƯỜN CÂY)</t>
    </r>
  </si>
  <si>
    <r>
      <t xml:space="preserve">អាជីវកម្មក្រុមទី​ ១ </t>
    </r>
    <r>
      <rPr>
        <b/>
        <sz val="10"/>
        <rFont val="Cambria"/>
        <family val="1"/>
        <charset val="163"/>
        <scheme val="major"/>
      </rPr>
      <t>/KD NHÓM 1 (2795,2,ha)</t>
    </r>
  </si>
  <si>
    <r>
      <rPr>
        <sz val="11"/>
        <rFont val="Khmer OS Battambang"/>
        <charset val="163"/>
      </rPr>
      <t>ការពារភ្លើងឆេះ + យាមភ្លើង</t>
    </r>
    <r>
      <rPr>
        <sz val="11"/>
        <rFont val="Cambria"/>
        <family val="1"/>
        <charset val="163"/>
        <scheme val="major"/>
      </rPr>
      <t>/Phòng chống cháy + gác lửa</t>
    </r>
  </si>
  <si>
    <r>
      <t>បង្ការព្យាបាលជម្ងឺ</t>
    </r>
    <r>
      <rPr>
        <sz val="11"/>
        <rFont val="Cambria"/>
        <family val="1"/>
        <charset val="163"/>
        <scheme val="major"/>
      </rPr>
      <t>/Phòng trị bệnh</t>
    </r>
  </si>
  <si>
    <r>
      <t>បែងចែកផ្ទាំងចៀរ BO-2.1</t>
    </r>
    <r>
      <rPr>
        <sz val="11"/>
        <rFont val="Cambria"/>
        <family val="1"/>
        <charset val="163"/>
        <scheme val="major"/>
      </rPr>
      <t>/Thiết kế mặt cạo BO- 2.1</t>
    </r>
  </si>
  <si>
    <r>
      <t>ជៀ សានិងប្រគូលជ័រ/</t>
    </r>
    <r>
      <rPr>
        <sz val="11"/>
        <rFont val="Cambria"/>
        <family val="1"/>
        <charset val="163"/>
        <scheme val="major"/>
      </rPr>
      <t xml:space="preserve"> Cạo trút và giao nộp mủ</t>
    </r>
  </si>
  <si>
    <r>
      <t>សន្តិសុខការពារចំការ/</t>
    </r>
    <r>
      <rPr>
        <sz val="10"/>
        <rFont val="Cambria"/>
        <family val="1"/>
        <charset val="163"/>
        <scheme val="major"/>
      </rPr>
      <t>Bảo vệ vườn cây</t>
    </r>
    <r>
      <rPr>
        <sz val="10"/>
        <rFont val="Khmer OS Battambang"/>
        <charset val="163"/>
      </rPr>
      <t xml:space="preserve">
</t>
    </r>
  </si>
  <si>
    <r>
      <t>លាបថ្នាំរំញោច/</t>
    </r>
    <r>
      <rPr>
        <sz val="11"/>
        <rFont val="Cambria"/>
        <family val="1"/>
        <charset val="163"/>
        <scheme val="major"/>
      </rPr>
      <t>Bôi thuốc kích thích</t>
    </r>
  </si>
  <si>
    <r>
      <t>បើកមុខចៀរជ័រដំបូង ដោតស្លាបព្រា​និងទគម្របចាន</t>
    </r>
    <r>
      <rPr>
        <sz val="10"/>
        <rFont val="Cambria"/>
        <family val="1"/>
        <charset val="163"/>
        <scheme val="major"/>
      </rPr>
      <t>/Cạo xã miệng,đóng máng, gắn máy che chén</t>
    </r>
  </si>
  <si>
    <r>
      <t>ជៀ សានិងប្រគូលជ័រ/</t>
    </r>
    <r>
      <rPr>
        <sz val="10"/>
        <rFont val="Cambria"/>
        <family val="1"/>
        <charset val="163"/>
        <scheme val="major"/>
      </rPr>
      <t xml:space="preserve"> Cạo trút và giao nộp mủ</t>
    </r>
  </si>
  <si>
    <r>
      <rPr>
        <sz val="12"/>
        <rFont val="Khmer OS Muol Light"/>
        <charset val="163"/>
      </rPr>
      <t>សរុប</t>
    </r>
    <r>
      <rPr>
        <b/>
        <sz val="12"/>
        <rFont val="Times New Roman"/>
        <family val="1"/>
      </rPr>
      <t xml:space="preserve"> (Tổng cộng)</t>
    </r>
  </si>
  <si>
    <t>Phụ trợ trực tiếp</t>
  </si>
  <si>
    <t>SEB BOY</t>
  </si>
  <si>
    <t>ROEM VICHIKA</t>
  </si>
  <si>
    <t>គ្រុយ ម៉ៅ</t>
  </si>
  <si>
    <t>KROY MAO</t>
  </si>
  <si>
    <t>Công cạo D2</t>
  </si>
  <si>
    <t>Mủ đây</t>
  </si>
  <si>
    <t>Sản lượng mủ 555</t>
  </si>
  <si>
    <t>Xịt chồi dại</t>
  </si>
  <si>
    <t>បាញ់ថ្នាំស្មៅ</t>
  </si>
  <si>
    <t>បាញ់ថ្នាំស្មៅ/Xịt chồi dại</t>
  </si>
  <si>
    <t>ពៅ ផល្លា</t>
  </si>
  <si>
    <t>POV PHALLA</t>
  </si>
  <si>
    <t>ហ៊ុច សុនឿង</t>
  </si>
  <si>
    <t>HUCH SONOEUNG</t>
  </si>
  <si>
    <t>ផាក់ គង្គា</t>
  </si>
  <si>
    <t>PHAK KONGKEA</t>
  </si>
  <si>
    <t>រ៉ោន សារាំ</t>
  </si>
  <si>
    <t>RON SARAM</t>
  </si>
  <si>
    <t>ឡា លី</t>
  </si>
  <si>
    <t>LA LY</t>
  </si>
  <si>
    <t>លុយ ដា</t>
  </si>
  <si>
    <t>LUY DA</t>
  </si>
  <si>
    <t>កង ម៉េងលីម</t>
  </si>
  <si>
    <t>KORNG MENGLIM</t>
  </si>
  <si>
    <t>ដណ ឌុច</t>
  </si>
  <si>
    <t>DORN DOCH</t>
  </si>
  <si>
    <r>
      <t xml:space="preserve">
</t>
    </r>
    <r>
      <rPr>
        <sz val="10"/>
        <color theme="1"/>
        <rFont val="Khmer OS Muol Light"/>
        <charset val="163"/>
      </rPr>
      <t>តម្លៃកម្រិត</t>
    </r>
    <r>
      <rPr>
        <b/>
        <sz val="10"/>
        <color theme="1"/>
        <rFont val="Times New Roman"/>
        <family val="1"/>
      </rPr>
      <t xml:space="preserve"> 31.947 KHR</t>
    </r>
    <r>
      <rPr>
        <sz val="10"/>
        <color theme="1"/>
        <rFont val="Khmer OS Muol Light"/>
        <charset val="163"/>
      </rPr>
      <t>កម្លាំង</t>
    </r>
    <r>
      <rPr>
        <b/>
        <sz val="10"/>
        <color theme="1"/>
        <rFont val="Times New Roman"/>
        <family val="1"/>
      </rPr>
      <t xml:space="preserve"> (Định mức 31.947 KHR/công)</t>
    </r>
  </si>
  <si>
    <r>
      <rPr>
        <sz val="10"/>
        <color theme="1"/>
        <rFont val="Khmer OS Muol Light"/>
        <charset val="163"/>
      </rPr>
      <t>បៀវត្សវគ្គ២</t>
    </r>
    <r>
      <rPr>
        <sz val="12"/>
        <color theme="1"/>
        <rFont val="Khmer OS Muol Light"/>
        <charset val="163"/>
      </rPr>
      <t xml:space="preserve">
</t>
    </r>
    <r>
      <rPr>
        <b/>
        <sz val="12"/>
        <color theme="1"/>
        <rFont val="Times New Roman"/>
        <family val="1"/>
      </rPr>
      <t>Lương đợt 2</t>
    </r>
  </si>
  <si>
    <r>
      <rPr>
        <sz val="10"/>
        <color theme="1"/>
        <rFont val="Khmer OS Muol Light"/>
        <charset val="163"/>
      </rPr>
      <t xml:space="preserve">
បៀវត្សថ្ងៃបុណ្យសម្រាក</t>
    </r>
    <r>
      <rPr>
        <b/>
        <sz val="10"/>
        <color theme="1"/>
        <rFont val="Times New Roman"/>
        <family val="1"/>
      </rPr>
      <t xml:space="preserve"> (Lương thưởng tết)</t>
    </r>
  </si>
  <si>
    <r>
      <t xml:space="preserve">
</t>
    </r>
    <r>
      <rPr>
        <sz val="10"/>
        <color theme="1"/>
        <rFont val="Khmer OS Muol Light"/>
        <charset val="163"/>
      </rPr>
      <t>សរុបប្រាក់បៀវត្ស</t>
    </r>
    <r>
      <rPr>
        <b/>
        <sz val="10"/>
        <color theme="1"/>
        <rFont val="Times New Roman"/>
        <family val="1"/>
      </rPr>
      <t xml:space="preserve"> (Tổng lương)</t>
    </r>
  </si>
  <si>
    <r>
      <t xml:space="preserve">
</t>
    </r>
    <r>
      <rPr>
        <sz val="10"/>
        <color theme="1"/>
        <rFont val="Khmer OS Muol Light"/>
        <charset val="163"/>
      </rPr>
      <t>បំណុល</t>
    </r>
    <r>
      <rPr>
        <b/>
        <sz val="10"/>
        <color theme="1"/>
        <rFont val="Times New Roman"/>
        <family val="1"/>
      </rPr>
      <t xml:space="preserve"> 
(Công nợ)</t>
    </r>
  </si>
  <si>
    <r>
      <rPr>
        <sz val="10"/>
        <color theme="1"/>
        <rFont val="Khmer OS Muol Light"/>
        <charset val="163"/>
      </rPr>
      <t>បៀវត្សវគ្គ១</t>
    </r>
    <r>
      <rPr>
        <b/>
        <sz val="11"/>
        <color theme="1"/>
        <rFont val="Times New Roman"/>
        <family val="1"/>
      </rPr>
      <t xml:space="preserve">
Lương đợt 1</t>
    </r>
  </si>
  <si>
    <r>
      <rPr>
        <sz val="10"/>
        <color theme="1"/>
        <rFont val="Khmer OS Muol Light"/>
        <charset val="163"/>
      </rPr>
      <t>កម្លាំងផ្សេង</t>
    </r>
    <r>
      <rPr>
        <b/>
        <sz val="10"/>
        <color theme="1"/>
        <rFont val="Times New Roman"/>
        <family val="1"/>
      </rPr>
      <t>/Công khác</t>
    </r>
  </si>
  <si>
    <r>
      <rPr>
        <sz val="12"/>
        <color theme="1"/>
        <rFont val="Khmer OS Muol Light"/>
        <charset val="163"/>
      </rPr>
      <t>សរុប</t>
    </r>
    <r>
      <rPr>
        <b/>
        <sz val="12"/>
        <color theme="1"/>
        <rFont val="Times New Roman"/>
        <family val="1"/>
      </rPr>
      <t xml:space="preserve">
Tổng lương</t>
    </r>
  </si>
  <si>
    <r>
      <rPr>
        <sz val="11"/>
        <color theme="1"/>
        <rFont val="Khmer OS Muol Light"/>
        <charset val="163"/>
      </rPr>
      <t>បំណុល</t>
    </r>
    <r>
      <rPr>
        <b/>
        <sz val="11"/>
        <color theme="1"/>
        <rFont val="Times New Roman"/>
        <family val="1"/>
      </rPr>
      <t xml:space="preserve">
Công nợ</t>
    </r>
  </si>
  <si>
    <r>
      <t xml:space="preserve">
</t>
    </r>
    <r>
      <rPr>
        <sz val="10"/>
        <color theme="1"/>
        <rFont val="Khmer OS Muol Light"/>
        <charset val="163"/>
      </rPr>
      <t>សរុប</t>
    </r>
    <r>
      <rPr>
        <b/>
        <sz val="10"/>
        <color theme="1"/>
        <rFont val="Times New Roman"/>
        <family val="1"/>
      </rPr>
      <t xml:space="preserve"> 
(Tổng nợ)</t>
    </r>
  </si>
  <si>
    <r>
      <rPr>
        <sz val="10"/>
        <color theme="1"/>
        <rFont val="Khmer OS Muol Light"/>
        <charset val="163"/>
      </rPr>
      <t xml:space="preserve">
បៀវត្សត្រូវទទួល</t>
    </r>
    <r>
      <rPr>
        <b/>
        <sz val="10"/>
        <color theme="1"/>
        <rFont val="Times New Roman"/>
        <family val="1"/>
      </rPr>
      <t xml:space="preserve"> 
(Thực nhận)</t>
    </r>
  </si>
  <si>
    <r>
      <t xml:space="preserve">
</t>
    </r>
    <r>
      <rPr>
        <sz val="10"/>
        <color theme="1"/>
        <rFont val="Khmer OS Muol Light"/>
        <charset val="163"/>
      </rPr>
      <t>ហត្ថលេខា</t>
    </r>
    <r>
      <rPr>
        <b/>
        <sz val="10"/>
        <color theme="1"/>
        <rFont val="Times New Roman"/>
        <family val="1"/>
      </rPr>
      <t xml:space="preserve"> (KÝ NHẬN)</t>
    </r>
  </si>
  <si>
    <r>
      <rPr>
        <sz val="10"/>
        <color theme="1"/>
        <rFont val="Khmer OS Muol Light"/>
        <charset val="163"/>
      </rPr>
      <t>កម្លាំង</t>
    </r>
    <r>
      <rPr>
        <b/>
        <sz val="12"/>
        <color theme="1"/>
        <rFont val="Times New Roman"/>
        <family val="1"/>
      </rPr>
      <t xml:space="preserve">
Công </t>
    </r>
  </si>
  <si>
    <r>
      <rPr>
        <sz val="10"/>
        <color theme="1"/>
        <rFont val="Khmer OS Muol Light"/>
        <charset val="163"/>
      </rPr>
      <t>ជាប្រាក់</t>
    </r>
    <r>
      <rPr>
        <b/>
        <sz val="12"/>
        <color theme="1"/>
        <rFont val="Times New Roman"/>
        <family val="1"/>
      </rPr>
      <t xml:space="preserve">
Thành Tiền</t>
    </r>
  </si>
  <si>
    <r>
      <t xml:space="preserve">
</t>
    </r>
    <r>
      <rPr>
        <sz val="10"/>
        <color theme="1"/>
        <rFont val="Khmer OS Muol Light"/>
        <charset val="163"/>
      </rPr>
      <t>បុរេប្រទាន</t>
    </r>
    <r>
      <rPr>
        <b/>
        <sz val="10"/>
        <color theme="1"/>
        <rFont val="Times New Roman"/>
        <family val="1"/>
      </rPr>
      <t xml:space="preserve"> (T/ứ lương)</t>
    </r>
  </si>
  <si>
    <r>
      <t xml:space="preserve">
</t>
    </r>
    <r>
      <rPr>
        <sz val="10"/>
        <color theme="1"/>
        <rFont val="Khmer OS Muol Light"/>
        <charset val="163"/>
      </rPr>
      <t>ពន្ធបៀវត្ស</t>
    </r>
    <r>
      <rPr>
        <b/>
        <sz val="10"/>
        <color theme="1"/>
        <rFont val="Times New Roman"/>
        <family val="1"/>
      </rPr>
      <t xml:space="preserve"> (TNCN)</t>
    </r>
  </si>
  <si>
    <r>
      <rPr>
        <sz val="9"/>
        <color theme="1"/>
        <rFont val="Khmer OS Muol Light"/>
        <charset val="163"/>
      </rPr>
      <t>បុរេប្រទានបៀវត្សវគ្គ​១</t>
    </r>
    <r>
      <rPr>
        <b/>
        <sz val="9"/>
        <color theme="1"/>
        <rFont val="Times New Roman"/>
        <family val="1"/>
        <charset val="163"/>
      </rPr>
      <t xml:space="preserve"> (Tiền lương đợt 1)</t>
    </r>
  </si>
  <si>
    <r>
      <rPr>
        <sz val="10"/>
        <color theme="1"/>
        <rFont val="Khmer OS Muol Light"/>
        <charset val="163"/>
      </rPr>
      <t>ពន្ធលើប្រាក់បៀវត្ស</t>
    </r>
    <r>
      <rPr>
        <b/>
        <sz val="10"/>
        <color theme="1"/>
        <rFont val="Times New Roman"/>
        <family val="1"/>
      </rPr>
      <t xml:space="preserve">
TNCN</t>
    </r>
  </si>
  <si>
    <r>
      <rPr>
        <sz val="10"/>
        <color theme="1"/>
        <rFont val="Khmer OS Muol Light"/>
        <charset val="163"/>
      </rPr>
      <t>ភាគទានប្រាក់សោធន</t>
    </r>
    <r>
      <rPr>
        <b/>
        <sz val="10"/>
        <color theme="1"/>
        <rFont val="Times New Roman"/>
        <family val="1"/>
      </rPr>
      <t xml:space="preserve">
BHXH</t>
    </r>
  </si>
  <si>
    <r>
      <rPr>
        <i/>
        <sz val="11"/>
        <color theme="1"/>
        <rFont val="Khmer OS"/>
        <charset val="163"/>
      </rPr>
      <t>ឯកតា​​​​​​​​​​​​​​</t>
    </r>
    <r>
      <rPr>
        <i/>
        <sz val="11"/>
        <color theme="1"/>
        <rFont val="Times New Roman"/>
        <family val="1"/>
      </rPr>
      <t xml:space="preserve"> (ĐVT)៖ KHR</t>
    </r>
  </si>
  <si>
    <r>
      <t xml:space="preserve">
</t>
    </r>
    <r>
      <rPr>
        <sz val="10"/>
        <color theme="1"/>
        <rFont val="Khmer OS Muol Light"/>
        <charset val="163"/>
      </rPr>
      <t xml:space="preserve">ល.រ </t>
    </r>
    <r>
      <rPr>
        <b/>
        <sz val="10"/>
        <color theme="1"/>
        <rFont val="Times New Roman"/>
        <family val="1"/>
      </rPr>
      <t>(STT)</t>
    </r>
  </si>
  <si>
    <r>
      <t xml:space="preserve">អត្ត.ប្រជាពលរដ្ឋ
</t>
    </r>
    <r>
      <rPr>
        <b/>
        <sz val="9"/>
        <color theme="1"/>
        <rFont val="Times New Roman"/>
        <family val="1"/>
        <charset val="163"/>
      </rPr>
      <t>số CMND hoặc passport</t>
    </r>
  </si>
  <si>
    <r>
      <t xml:space="preserve">
</t>
    </r>
    <r>
      <rPr>
        <sz val="10"/>
        <color theme="1"/>
        <rFont val="Khmer OS Muol Light"/>
        <charset val="163"/>
      </rPr>
      <t>ត្រកូលនិងឈ្មោះ</t>
    </r>
    <r>
      <rPr>
        <b/>
        <sz val="10"/>
        <color theme="1"/>
        <rFont val="Times New Roman"/>
        <family val="1"/>
      </rPr>
      <t xml:space="preserve"> (Họ và tên)</t>
    </r>
  </si>
  <si>
    <r>
      <rPr>
        <sz val="12"/>
        <color theme="1"/>
        <rFont val="Khmer OS Muol Light"/>
        <charset val="163"/>
      </rPr>
      <t>សរុប</t>
    </r>
    <r>
      <rPr>
        <b/>
        <sz val="12"/>
        <color theme="1"/>
        <rFont val="Times New Roman"/>
        <family val="1"/>
      </rPr>
      <t xml:space="preserve"> (Tổng cộng)</t>
    </r>
  </si>
  <si>
    <t>រ៉ោន បូ រ៉ី</t>
  </si>
  <si>
    <t>RORN BOREY</t>
  </si>
  <si>
    <t>ឃាន់ យ៉េន</t>
  </si>
  <si>
    <t>KHORN YEN</t>
  </si>
  <si>
    <t>ខុន សុខា</t>
  </si>
  <si>
    <t>KHON SOKHA</t>
  </si>
  <si>
    <t>អេង សុធា</t>
  </si>
  <si>
    <t>ANG SOTHEA</t>
  </si>
  <si>
    <t>ហៃ ហ៊ុច</t>
  </si>
  <si>
    <t>HAI HUCH</t>
  </si>
  <si>
    <t>មឿត ជូ</t>
  </si>
  <si>
    <t>MOEURT CHUO</t>
  </si>
  <si>
    <t>ចាន់ ជីន</t>
  </si>
  <si>
    <t>CHANN CHIN</t>
  </si>
  <si>
    <t>ស្រេង ចិន</t>
  </si>
  <si>
    <t>SRENG CHEN</t>
  </si>
  <si>
    <t>ផោន វល្ល៏</t>
  </si>
  <si>
    <t>ស៊ន់ ជូលីង</t>
  </si>
  <si>
    <t>SORN CHULING</t>
  </si>
  <si>
    <t>Nguyễn Vũ Minh</t>
  </si>
  <si>
    <t>ស្រឿន ពៅ</t>
  </si>
  <si>
    <t>SROEURN POV</t>
  </si>
  <si>
    <t>វ៉ែត វ៉ាត</t>
  </si>
  <si>
    <t>VET VAT</t>
  </si>
  <si>
    <t>ទួត ទីម</t>
  </si>
  <si>
    <t>TOUT TIM</t>
  </si>
  <si>
    <t>សែម សុភា</t>
  </si>
  <si>
    <t>SEM SOPHEA</t>
  </si>
  <si>
    <t>LIM LENG</t>
  </si>
  <si>
    <t>លីម ឡេង</t>
  </si>
  <si>
    <t>បៀន បរមី</t>
  </si>
  <si>
    <t>BEAN BORMEY</t>
  </si>
  <si>
    <t>សឿង ពើន</t>
  </si>
  <si>
    <t>SOEUNG PAEUN</t>
  </si>
  <si>
    <t>ឡាញ់ ឈាង</t>
  </si>
  <si>
    <t>LANH CHHEANG</t>
  </si>
  <si>
    <t>ស៊ិន សុថា</t>
  </si>
  <si>
    <t>SIN SOTHA</t>
  </si>
  <si>
    <t>មឿន ណៃ</t>
  </si>
  <si>
    <t>MOEUN NAI</t>
  </si>
  <si>
    <t>អ៊ីន មុំ</t>
  </si>
  <si>
    <t>IN MOM</t>
  </si>
  <si>
    <t>ផាត ភាព</t>
  </si>
  <si>
    <t>PHAT PHEAP</t>
  </si>
  <si>
    <t>វង សុខុន</t>
  </si>
  <si>
    <t>VONG SOKHON</t>
  </si>
  <si>
    <t>ឡាញ់ ប៉ូ</t>
  </si>
  <si>
    <t>LANH PO</t>
  </si>
  <si>
    <t>តុល ថារិទ្ឋិ</t>
  </si>
  <si>
    <t>TOL THARITH</t>
  </si>
  <si>
    <r>
      <rPr>
        <sz val="12"/>
        <rFont val="Khmer OS Muol Light"/>
        <charset val="163"/>
      </rPr>
      <t>សរុប</t>
    </r>
    <r>
      <rPr>
        <b/>
        <sz val="12"/>
        <rFont val="Times New Roman"/>
        <family val="1"/>
      </rPr>
      <t xml:space="preserve"> (Tổng công)</t>
    </r>
  </si>
  <si>
    <r>
      <t>3</t>
    </r>
    <r>
      <rPr>
        <sz val="11"/>
        <rFont val="Khmer OS Battambang"/>
        <charset val="163"/>
      </rPr>
      <t>/ប្រាក់អតិតភាពពី ខែ ៧ -១២ ឆ្នាំ ២០២៥</t>
    </r>
    <r>
      <rPr>
        <sz val="11"/>
        <rFont val="Kh Battambang"/>
      </rPr>
      <t xml:space="preserve"> </t>
    </r>
    <r>
      <rPr>
        <sz val="11"/>
        <rFont val="Cambria"/>
        <family val="1"/>
        <charset val="163"/>
        <scheme val="major"/>
      </rPr>
      <t>(Lương thâm niên 6 tháng cuối  năm 2025)  ៖</t>
    </r>
  </si>
  <si>
    <r>
      <rPr>
        <sz val="11"/>
        <rFont val="Khmer OS Muol Light"/>
        <charset val="163"/>
      </rPr>
      <t>ប្រាក់អតិតភាព</t>
    </r>
    <r>
      <rPr>
        <b/>
        <sz val="11"/>
        <rFont val="Cambria"/>
        <family val="1"/>
        <charset val="163"/>
        <scheme val="major"/>
      </rPr>
      <t>/ Tiền thâm niên</t>
    </r>
  </si>
  <si>
    <r>
      <rPr>
        <sz val="10"/>
        <color theme="1"/>
        <rFont val="Khmer OS Muol Light"/>
        <charset val="163"/>
      </rPr>
      <t xml:space="preserve">
បៀវត្សអតិតភាព</t>
    </r>
    <r>
      <rPr>
        <b/>
        <sz val="10"/>
        <color theme="1"/>
        <rFont val="Times New Roman"/>
        <family val="1"/>
      </rPr>
      <t xml:space="preserve"> (Lương thâm niên)</t>
    </r>
  </si>
  <si>
    <t xml:space="preserve"> THÁNG 01 NĂM 2026 ĐỢT 2</t>
  </si>
  <si>
    <t xml:space="preserve"> វត្សទី ២ ខែ ០១ ឆ្នាំ ២០២៦ </t>
  </si>
  <si>
    <t>វត្សទី ២ ខែ ០១ ឆ្នាំ ២០២៦</t>
  </si>
  <si>
    <t xml:space="preserve">  ĐỢT 2 THÁNG 01 NĂM 2026</t>
  </si>
  <si>
    <r>
      <t xml:space="preserve">I/ </t>
    </r>
    <r>
      <rPr>
        <u/>
        <sz val="12"/>
        <rFont val="Khmer OS Muol Light"/>
        <charset val="163"/>
      </rPr>
      <t>សរុបបៀវត្សខែ</t>
    </r>
    <r>
      <rPr>
        <b/>
        <u/>
        <sz val="13"/>
        <rFont val="Times New Roman"/>
        <family val="1"/>
      </rPr>
      <t xml:space="preserve"> 01</t>
    </r>
    <r>
      <rPr>
        <b/>
        <u/>
        <sz val="12"/>
        <rFont val="Times New Roman"/>
        <family val="1"/>
      </rPr>
      <t>/2026</t>
    </r>
    <r>
      <rPr>
        <b/>
        <u/>
        <sz val="13"/>
        <rFont val="Times New Roman"/>
        <family val="1"/>
      </rPr>
      <t xml:space="preserve"> (Tổng lương tháng 01/2026)</t>
    </r>
    <r>
      <rPr>
        <u/>
        <sz val="13"/>
        <rFont val="Khmer OS Muol Light"/>
        <charset val="163"/>
      </rPr>
      <t>៖</t>
    </r>
  </si>
  <si>
    <t xml:space="preserve">BẢNG THANH TOÁN LƯƠNG CÔNG NHÂN VƯỜN CÂY KINH DOANH ĐỢT 2 THÁNG​​​​​​ 01 NĂM 2026 </t>
  </si>
  <si>
    <t>តារាងទូទាត់ប្រាក់បៀវត្សកម្មកប្រមូលផល វត្សទី ២ ខែ​ ០១  ឆ្នាំ ២០២៦</t>
  </si>
  <si>
    <t>តារាងបរិមាណការងាររបស់កម្មករ ប្រមូលផល វត្សទី ២ខែ ០១ ឆ្នាំ ២០២៦</t>
  </si>
  <si>
    <t>BẢNG KHỐI LƯỢNG CÔNG NHÂN VƯỜN CÂY KINH DOANH ĐỢT 2 THÁNG 01 NĂM 2026</t>
  </si>
  <si>
    <t>ជឹង សោវ័ន</t>
  </si>
  <si>
    <t>CHOENG SORVON</t>
  </si>
  <si>
    <t>Kiểm kê cây cao su đầu vụ cạo</t>
  </si>
  <si>
    <t>Phát cỏ luồng</t>
  </si>
  <si>
    <t>phồng chống cháy + gác lửa</t>
  </si>
  <si>
    <t>ជំរឿនដើមកៅស៊ូនៅដើមរដូវចៀរ</t>
  </si>
  <si>
    <r>
      <t>ជំរឿនដើមកៅស៊ូនៅដើមរដូវចៀរ</t>
    </r>
    <r>
      <rPr>
        <sz val="11"/>
        <rFont val="Cambria"/>
        <family val="1"/>
        <charset val="163"/>
        <scheme val="major"/>
      </rPr>
      <t>/Kiểm kê cây cao su đầu vụ cạo</t>
    </r>
  </si>
  <si>
    <t>ជម្រះស្មៅចន្លោះរង</t>
  </si>
  <si>
    <r>
      <t>ជម្រះស្មៅចន្លោះរង</t>
    </r>
    <r>
      <rPr>
        <sz val="11"/>
        <rFont val="Cambria"/>
        <family val="1"/>
        <charset val="163"/>
        <scheme val="major"/>
      </rPr>
      <t>/Phát cỏ luồng</t>
    </r>
  </si>
  <si>
    <r>
      <t>ការពារភ្លើងឆេះ + យាមភ្លើង/</t>
    </r>
    <r>
      <rPr>
        <sz val="11"/>
        <rFont val="Cambria"/>
        <family val="1"/>
        <charset val="163"/>
        <scheme val="major"/>
      </rPr>
      <t>Phòng chống cháy + gác lửa</t>
    </r>
  </si>
  <si>
    <t>Bằng chữ: Năm trăm bảy mươi lăm triệu tám trăm chín mươi tám ngàn chín trăm tám mươi lăm riel chẵn</t>
  </si>
  <si>
    <t>(ជាអក្សរ៖ប្រាំរយចែតសិបប្រាំលាន ប្រាំបីរយកៅសិបប្រាំបីពាន់ ប្រាំបួនរយប៉ែតសិបប្រាំរៀលគត់។</t>
  </si>
  <si>
    <t>(ជាអក្សរ៖ប្រាំរយហុកសិបលាន ប្រាំបួនរយសែសិបពីរពាន់ ប្រាំបីរយម្ភៃប្រាំមួយរៀលគត់។</t>
  </si>
  <si>
    <t>Bằng chữ: Năm trăm sáu mươi triệu chín trăm bốn mươi hai ngàn tám trăm hai mươi sáu riel chẵn</t>
  </si>
  <si>
    <r>
      <t>Prasat Balang</t>
    </r>
    <r>
      <rPr>
        <i/>
        <sz val="12"/>
        <rFont val="Khmer OS"/>
        <charset val="163"/>
      </rPr>
      <t>, ថ្ងៃ</t>
    </r>
    <r>
      <rPr>
        <i/>
        <sz val="12"/>
        <rFont val="Times New Roman"/>
        <family val="1"/>
      </rPr>
      <t xml:space="preserve"> /ngày    </t>
    </r>
    <r>
      <rPr>
        <i/>
        <sz val="12"/>
        <rFont val="Khmer OS"/>
        <charset val="163"/>
      </rPr>
      <t>ខែ​/</t>
    </r>
    <r>
      <rPr>
        <i/>
        <sz val="12"/>
        <rFont val="Times New Roman"/>
        <family val="1"/>
      </rPr>
      <t xml:space="preserve">tháng     </t>
    </r>
    <r>
      <rPr>
        <i/>
        <sz val="12"/>
        <rFont val="Khmer OS"/>
        <charset val="163"/>
      </rPr>
      <t>ឆ្នាំ/</t>
    </r>
    <r>
      <rPr>
        <i/>
        <sz val="12"/>
        <rFont val="Times New Roman"/>
        <family val="1"/>
      </rPr>
      <t>năm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</si>
</sst>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3" formatCode="_(* #,##0.00_);_(* \(#,##0.00\);_(* &quot;-&quot;??_);_(@_)"/>
    <numFmt numFmtId="164" formatCode="_-* #,##0.00_-;\-* #,##0.00_-;_-* &quot;-&quot;??_-;_-@_-"/>
    <numFmt numFmtId="165" formatCode="_-* #,##0\ _₫_-;\-* #,##0\ _₫_-;_-* &quot;-&quot;\ _₫_-;_-@_-"/>
    <numFmt numFmtId="166" formatCode="_-* #,##0.00\ _₫_-;\-* #,##0.00\ _₫_-;_-* &quot;-&quot;??\ _₫_-;_-@_-"/>
    <numFmt numFmtId="167" formatCode="0.0000"/>
    <numFmt numFmtId="168" formatCode="_(* #,##0_);_(* \(#,##0\);_(* &quot;-&quot;??_);_(@_)"/>
    <numFmt numFmtId="169" formatCode="_(* #,##0.000_);_(* \(#,##0.000\);_(* &quot;-&quot;??_);_(@_)"/>
    <numFmt numFmtId="170" formatCode="_-* #,##0.00\ _₫_-;\-* #,##0.00\ _₫_-;_-* &quot;-&quot;\ _₫_-;_-@_-"/>
    <numFmt numFmtId="171" formatCode="0.0"/>
    <numFmt numFmtId="172" formatCode="_-* #,##0.0\ _₫_-;\-* #,##0.0\ _₫_-;_-* &quot;-&quot;\ _₫_-;_-@_-"/>
    <numFmt numFmtId="173" formatCode="_-* #,##0.000\ _₫_-;\-* #,##0.000\ _₫_-;_-* &quot;-&quot;??\ _₫_-;_-@_-"/>
    <numFmt numFmtId="174" formatCode="_-* #,##0\ _₫_-;\-* #,##0\ _₫_-;_-* &quot;-&quot;??\ _₫_-;_-@_-"/>
    <numFmt numFmtId="175" formatCode="_-* #,##0.000\ _₫_-;\-* #,##0.000\ _₫_-;_-* &quot;-&quot;\ _₫_-;_-@_-"/>
    <numFmt numFmtId="176" formatCode="_(* #,##0.0_);_(* \(#,##0.0\);_(* &quot;-&quot;??_);_(@_)"/>
    <numFmt numFmtId="177" formatCode="_-* #,##0.0\ _₫_-;\-* #,##0.0\ _₫_-;_-* &quot;-&quot;??\ _₫_-;_-@_-"/>
    <numFmt numFmtId="178" formatCode="0.000"/>
    <numFmt numFmtId="179" formatCode="#,##0.000000"/>
    <numFmt numFmtId="180" formatCode="#,##0.0"/>
    <numFmt numFmtId="181" formatCode="_-* #,##0.0\ _₫_-;\-* #,##0.0\ _₫_-;_-* &quot;-&quot;?\ _₫_-;_-@_-"/>
    <numFmt numFmtId="182" formatCode="_-* #,##0\ _₫_-;\-* #,##0\ _₫_-;_-* &quot;-&quot;?\ _₫_-;_-@_-"/>
    <numFmt numFmtId="183" formatCode="#,##0.0\ _₫"/>
    <numFmt numFmtId="184" formatCode="#,##0.00\ _₫"/>
    <numFmt numFmtId="185" formatCode="#,##0.000"/>
    <numFmt numFmtId="186" formatCode="_-* #,##0.000\ _₫_-;\-* #,##0.000\ _₫_-;_-* &quot;-&quot;???\ _₫_-;_-@_-"/>
  </numFmts>
  <fonts count="173">
    <font>
      <sz val="11"/>
      <color theme="1"/>
      <name val="Calibri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4"/>
      <name val="VNI-Times"/>
    </font>
    <font>
      <sz val="12"/>
      <name val="VNI-Times"/>
    </font>
    <font>
      <b/>
      <sz val="16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sz val="11"/>
      <name val="VNI-Times"/>
    </font>
    <font>
      <sz val="12"/>
      <name val="Calibri"/>
      <family val="2"/>
      <scheme val="minor"/>
    </font>
    <font>
      <b/>
      <sz val="12"/>
      <name val="Times New Roman"/>
      <family val="1"/>
    </font>
    <font>
      <b/>
      <sz val="12"/>
      <name val="VNI-Times"/>
    </font>
    <font>
      <i/>
      <sz val="12"/>
      <name val="VNI-Times"/>
    </font>
    <font>
      <sz val="13"/>
      <name val="Times New Roman"/>
      <family val="1"/>
    </font>
    <font>
      <sz val="16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3"/>
      <name val="Times New Roman"/>
      <family val="1"/>
    </font>
    <font>
      <b/>
      <u/>
      <sz val="13"/>
      <name val="Times New Roman"/>
      <family val="1"/>
    </font>
    <font>
      <b/>
      <vertAlign val="superscript"/>
      <sz val="11"/>
      <name val="Times New Roman"/>
      <family val="1"/>
    </font>
    <font>
      <sz val="12"/>
      <color theme="1"/>
      <name val="Times New Roman"/>
      <family val="1"/>
    </font>
    <font>
      <i/>
      <sz val="12"/>
      <name val="Times New Roman"/>
      <family val="1"/>
    </font>
    <font>
      <b/>
      <sz val="12"/>
      <color theme="1"/>
      <name val="Times New Roman"/>
      <family val="1"/>
    </font>
    <font>
      <sz val="11"/>
      <name val="Cambria"/>
      <family val="1"/>
      <scheme val="major"/>
    </font>
    <font>
      <b/>
      <u/>
      <sz val="12"/>
      <name val="Times New Roman"/>
      <family val="1"/>
    </font>
    <font>
      <b/>
      <vertAlign val="superscript"/>
      <sz val="13"/>
      <name val="Times New Roman"/>
      <family val="1"/>
    </font>
    <font>
      <b/>
      <i/>
      <sz val="11"/>
      <name val="VNI-Times"/>
    </font>
    <font>
      <b/>
      <sz val="11"/>
      <name val="VNI-Times"/>
    </font>
    <font>
      <i/>
      <sz val="11"/>
      <name val="Times New Roman"/>
      <family val="1"/>
    </font>
    <font>
      <sz val="12"/>
      <color rgb="FFFF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vertAlign val="superscript"/>
      <sz val="12"/>
      <name val="Times New Roman"/>
      <family val="1"/>
    </font>
    <font>
      <i/>
      <sz val="13"/>
      <name val="Times New Roman"/>
      <family val="1"/>
    </font>
    <font>
      <sz val="13"/>
      <name val="VNI-Times"/>
    </font>
    <font>
      <b/>
      <i/>
      <sz val="13"/>
      <name val="VNI-Times"/>
    </font>
    <font>
      <b/>
      <i/>
      <sz val="13"/>
      <name val="Times New Roman"/>
      <family val="1"/>
    </font>
    <font>
      <b/>
      <sz val="13"/>
      <color indexed="10"/>
      <name val="Times New Roman"/>
      <family val="1"/>
    </font>
    <font>
      <sz val="14"/>
      <name val="Times New Roman"/>
      <family val="1"/>
    </font>
    <font>
      <sz val="11"/>
      <color theme="1"/>
      <name val="Times New Roman"/>
      <family val="1"/>
    </font>
    <font>
      <sz val="12"/>
      <name val="Khmer OS Muol Light"/>
      <charset val="163"/>
    </font>
    <font>
      <sz val="12"/>
      <name val="Khmer OS Content"/>
      <charset val="163"/>
    </font>
    <font>
      <sz val="12"/>
      <name val="Khmer OS"/>
      <charset val="163"/>
    </font>
    <font>
      <sz val="13"/>
      <name val="Khmer OS Muol Light"/>
      <charset val="163"/>
    </font>
    <font>
      <b/>
      <i/>
      <sz val="11"/>
      <name val="Times New Roman"/>
      <family val="1"/>
    </font>
    <font>
      <b/>
      <sz val="10"/>
      <color theme="1"/>
      <name val="Times New Roman"/>
      <family val="1"/>
    </font>
    <font>
      <sz val="10"/>
      <name val="Khmer OS Muol Light"/>
      <charset val="163"/>
    </font>
    <font>
      <sz val="13"/>
      <color rgb="FFFF0000"/>
      <name val="Times New Roman"/>
      <family val="1"/>
    </font>
    <font>
      <sz val="11"/>
      <name val="Khmer OS Muol Light"/>
      <charset val="163"/>
    </font>
    <font>
      <sz val="12"/>
      <color theme="1"/>
      <name val="VNI-Times"/>
    </font>
    <font>
      <b/>
      <sz val="11"/>
      <color indexed="10"/>
      <name val="Times New Roman"/>
      <family val="1"/>
    </font>
    <font>
      <sz val="10"/>
      <color rgb="FFFF000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3"/>
      <name val="Khmer Chantha"/>
    </font>
    <font>
      <u/>
      <sz val="12"/>
      <name val="Khmer OS Muol Light"/>
      <charset val="163"/>
    </font>
    <font>
      <sz val="11"/>
      <name val="Khmer OS Content"/>
      <charset val="163"/>
    </font>
    <font>
      <b/>
      <vertAlign val="superscript"/>
      <sz val="14"/>
      <name val="Times New Roman"/>
      <family val="1"/>
    </font>
    <font>
      <i/>
      <sz val="14"/>
      <name val="Khmer OS Battambang"/>
      <charset val="163"/>
    </font>
    <font>
      <i/>
      <sz val="12"/>
      <name val="Khmer OS"/>
      <charset val="163"/>
    </font>
    <font>
      <b/>
      <sz val="12"/>
      <color indexed="10"/>
      <name val="Times New Roman"/>
      <family val="1"/>
    </font>
    <font>
      <b/>
      <sz val="13"/>
      <color rgb="FFFF0000"/>
      <name val="Times New Roman"/>
      <family val="1"/>
    </font>
    <font>
      <sz val="13"/>
      <color rgb="FFC00000"/>
      <name val="Times New Roman"/>
      <family val="1"/>
    </font>
    <font>
      <vertAlign val="superscript"/>
      <sz val="13"/>
      <name val="Times New Roman"/>
      <family val="1"/>
    </font>
    <font>
      <u/>
      <sz val="13"/>
      <name val="Times New Roman"/>
      <family val="1"/>
    </font>
    <font>
      <sz val="11"/>
      <color theme="1"/>
      <name val="Arial"/>
      <family val="2"/>
    </font>
    <font>
      <sz val="11"/>
      <color indexed="8"/>
      <name val="Arial"/>
      <family val="2"/>
    </font>
    <font>
      <u/>
      <sz val="13"/>
      <name val="Khmer OS Muol Light"/>
      <charset val="163"/>
    </font>
    <font>
      <sz val="13"/>
      <name val="Khmer OS"/>
      <charset val="163"/>
    </font>
    <font>
      <sz val="11"/>
      <color theme="1"/>
      <name val="Calibri"/>
      <family val="2"/>
      <scheme val="minor"/>
    </font>
    <font>
      <b/>
      <sz val="13"/>
      <name val="Times New Roman"/>
      <family val="1"/>
      <charset val="163"/>
    </font>
    <font>
      <i/>
      <sz val="12"/>
      <name val="Times New Roman"/>
      <family val="1"/>
      <charset val="163"/>
    </font>
    <font>
      <b/>
      <u/>
      <sz val="13"/>
      <name val="Times New Roman"/>
      <family val="1"/>
      <charset val="163"/>
    </font>
    <font>
      <sz val="8"/>
      <name val="Khmer OS Muol Light"/>
      <charset val="163"/>
    </font>
    <font>
      <b/>
      <sz val="12"/>
      <name val="Times New Roman"/>
      <family val="1"/>
      <charset val="163"/>
    </font>
    <font>
      <sz val="9"/>
      <name val="Khmer OS Muol Light"/>
      <charset val="163"/>
    </font>
    <font>
      <sz val="12"/>
      <color theme="1"/>
      <name val="Khmer OS Muol Light"/>
      <charset val="163"/>
    </font>
    <font>
      <sz val="12"/>
      <color theme="1"/>
      <name val="Times New Roman"/>
      <family val="2"/>
      <charset val="163"/>
    </font>
    <font>
      <b/>
      <vertAlign val="superscript"/>
      <sz val="10"/>
      <name val="Times New Roman"/>
      <family val="1"/>
    </font>
    <font>
      <sz val="10"/>
      <name val="VNI-Times"/>
    </font>
    <font>
      <sz val="10"/>
      <name val="Kh Battambang"/>
    </font>
    <font>
      <b/>
      <sz val="11"/>
      <name val="Khmer Chantha"/>
    </font>
    <font>
      <sz val="15"/>
      <name val="Khmer OS Muol Light"/>
      <charset val="163"/>
    </font>
    <font>
      <sz val="16"/>
      <name val="Khmer OS Muol Light"/>
      <charset val="163"/>
    </font>
    <font>
      <sz val="11"/>
      <name val="Cambria"/>
      <family val="1"/>
      <charset val="163"/>
      <scheme val="major"/>
    </font>
    <font>
      <sz val="11"/>
      <name val="Kh Battambang"/>
    </font>
    <font>
      <b/>
      <sz val="8"/>
      <name val="Khmer OS Content"/>
      <charset val="163"/>
    </font>
    <font>
      <b/>
      <sz val="8"/>
      <name val="Times New Roman"/>
      <family val="1"/>
      <charset val="163"/>
    </font>
    <font>
      <b/>
      <sz val="8"/>
      <name val="Times New Roman"/>
      <family val="1"/>
    </font>
    <font>
      <b/>
      <sz val="12"/>
      <name val="Cambria"/>
      <family val="1"/>
      <charset val="163"/>
      <scheme val="major"/>
    </font>
    <font>
      <b/>
      <sz val="10"/>
      <name val="Cambria"/>
      <family val="1"/>
      <charset val="163"/>
      <scheme val="major"/>
    </font>
    <font>
      <b/>
      <sz val="11"/>
      <name val="Cambria"/>
      <family val="1"/>
      <charset val="163"/>
      <scheme val="major"/>
    </font>
    <font>
      <b/>
      <sz val="9"/>
      <name val="Cambria"/>
      <family val="1"/>
      <charset val="163"/>
      <scheme val="major"/>
    </font>
    <font>
      <sz val="10"/>
      <name val="Khmer OS"/>
      <charset val="163"/>
    </font>
    <font>
      <b/>
      <sz val="10"/>
      <name val="Khmer OS"/>
      <charset val="163"/>
    </font>
    <font>
      <sz val="9"/>
      <name val="Kh Battambang"/>
    </font>
    <font>
      <sz val="10"/>
      <name val="Times New Roman"/>
      <family val="1"/>
      <charset val="163"/>
    </font>
    <font>
      <b/>
      <sz val="11"/>
      <name val="Times New Roman"/>
      <family val="1"/>
      <charset val="163"/>
    </font>
    <font>
      <b/>
      <sz val="13"/>
      <name val="VNI-Times"/>
    </font>
    <font>
      <sz val="10"/>
      <name val="Khmer OS Battambang"/>
      <charset val="163"/>
    </font>
    <font>
      <sz val="11"/>
      <name val="Khmer OS Battambang"/>
      <charset val="163"/>
    </font>
    <font>
      <sz val="10"/>
      <color rgb="FF000000"/>
      <name val="Calibri"/>
      <family val="2"/>
      <charset val="163"/>
      <scheme val="minor"/>
    </font>
    <font>
      <i/>
      <sz val="10"/>
      <name val="Times New Roman"/>
      <family val="1"/>
    </font>
    <font>
      <sz val="10"/>
      <color rgb="FFFF0000"/>
      <name val="Cambria"/>
      <family val="1"/>
      <charset val="163"/>
      <scheme val="major"/>
    </font>
    <font>
      <sz val="10"/>
      <name val="Cambria"/>
      <family val="1"/>
      <charset val="163"/>
      <scheme val="major"/>
    </font>
    <font>
      <sz val="13"/>
      <name val="Khmer Chantha"/>
    </font>
    <font>
      <sz val="13"/>
      <name val="Cambria"/>
      <family val="1"/>
      <scheme val="major"/>
    </font>
    <font>
      <sz val="13"/>
      <name val="Times New Roman"/>
      <family val="1"/>
      <charset val="163"/>
    </font>
    <font>
      <sz val="13"/>
      <name val="Khmer OS Battambang"/>
      <charset val="163"/>
    </font>
    <font>
      <sz val="11"/>
      <color rgb="FFFF0000"/>
      <name val="Times New Roman"/>
      <family val="1"/>
    </font>
    <font>
      <i/>
      <sz val="13"/>
      <name val="Khmer OS"/>
      <charset val="163"/>
    </font>
    <font>
      <sz val="12"/>
      <name val="Times New Roman"/>
      <family val="1"/>
      <charset val="163"/>
    </font>
    <font>
      <sz val="13"/>
      <color theme="1"/>
      <name val="Khmer OS Battambang"/>
      <charset val="163"/>
    </font>
    <font>
      <b/>
      <sz val="12"/>
      <color theme="1"/>
      <name val="Times New Roman"/>
      <family val="1"/>
      <charset val="163"/>
    </font>
    <font>
      <sz val="10"/>
      <color theme="1"/>
      <name val="Cambria"/>
      <family val="1"/>
      <charset val="163"/>
      <scheme val="major"/>
    </font>
    <font>
      <sz val="13"/>
      <color theme="1"/>
      <name val="Times New Roman"/>
      <family val="1"/>
      <charset val="163"/>
    </font>
    <font>
      <b/>
      <sz val="13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  <font>
      <sz val="10"/>
      <color theme="1"/>
      <name val="Times New Roman"/>
      <family val="1"/>
    </font>
    <font>
      <b/>
      <sz val="11"/>
      <color theme="1"/>
      <name val="Times New Roman"/>
      <family val="1"/>
      <charset val="163"/>
    </font>
    <font>
      <sz val="13"/>
      <color theme="1"/>
      <name val="VNI-Times"/>
    </font>
    <font>
      <sz val="11"/>
      <color theme="1"/>
      <name val="VNI-Times"/>
    </font>
    <font>
      <sz val="10"/>
      <color theme="1"/>
      <name val="VNI-Times"/>
    </font>
    <font>
      <b/>
      <sz val="13"/>
      <color theme="1"/>
      <name val="VNI-Times"/>
    </font>
    <font>
      <sz val="14"/>
      <color theme="1"/>
      <name val="Khmer OS Muol Light"/>
      <charset val="163"/>
    </font>
    <font>
      <b/>
      <sz val="9"/>
      <color theme="1"/>
      <name val="Times New Roman"/>
      <family val="1"/>
      <charset val="163"/>
    </font>
    <font>
      <sz val="10"/>
      <color theme="1"/>
      <name val="Khmer OS Battambang"/>
      <charset val="163"/>
    </font>
    <font>
      <b/>
      <sz val="10"/>
      <color theme="1"/>
      <name val="Times New Roman"/>
      <family val="1"/>
      <charset val="163"/>
    </font>
    <font>
      <sz val="10"/>
      <color theme="1"/>
      <name val="Khmer OS Muol Light"/>
      <charset val="163"/>
    </font>
    <font>
      <b/>
      <sz val="11"/>
      <color theme="1"/>
      <name val="Times New Roman"/>
      <family val="1"/>
    </font>
    <font>
      <sz val="11"/>
      <color theme="1"/>
      <name val="Khmer OS Muol Light"/>
      <charset val="163"/>
    </font>
    <font>
      <sz val="9"/>
      <color theme="1"/>
      <name val="Khmer OS Muol Light"/>
      <charset val="163"/>
    </font>
    <font>
      <sz val="12"/>
      <color theme="1"/>
      <name val="Khmer OS Content"/>
      <charset val="163"/>
    </font>
    <font>
      <sz val="12"/>
      <color theme="1"/>
      <name val="Khmer OS"/>
      <charset val="163"/>
    </font>
    <font>
      <sz val="13"/>
      <color theme="1"/>
      <name val="Khmer OS Muol Light"/>
      <charset val="163"/>
    </font>
    <font>
      <i/>
      <sz val="11"/>
      <color theme="1"/>
      <name val="Times New Roman"/>
      <family val="1"/>
    </font>
    <font>
      <i/>
      <sz val="11"/>
      <color theme="1"/>
      <name val="Khmer OS"/>
      <charset val="163"/>
    </font>
    <font>
      <b/>
      <sz val="9"/>
      <color theme="1"/>
      <name val="Khmer OS Content"/>
      <charset val="163"/>
    </font>
    <font>
      <sz val="12"/>
      <color theme="1"/>
      <name val="Times New Roman"/>
      <family val="1"/>
      <charset val="163"/>
    </font>
    <font>
      <sz val="10"/>
      <color theme="1"/>
      <name val="Cambria"/>
      <family val="1"/>
      <scheme val="major"/>
    </font>
    <font>
      <b/>
      <sz val="12"/>
      <color theme="1"/>
      <name val="VNI-Times"/>
    </font>
    <font>
      <i/>
      <sz val="14"/>
      <color theme="1"/>
      <name val="Khmer OS Battambang"/>
      <charset val="163"/>
    </font>
    <font>
      <i/>
      <sz val="12"/>
      <color theme="1"/>
      <name val="Khmer OS Battambang"/>
      <charset val="163"/>
    </font>
    <font>
      <i/>
      <sz val="10"/>
      <color theme="1"/>
      <name val="Khmer OS Battambang"/>
      <charset val="163"/>
    </font>
    <font>
      <i/>
      <sz val="13"/>
      <color theme="1"/>
      <name val="Times New Roman"/>
      <family val="1"/>
    </font>
    <font>
      <i/>
      <sz val="12"/>
      <color theme="1"/>
      <name val="Times New Roman"/>
      <family val="1"/>
    </font>
    <font>
      <i/>
      <sz val="9"/>
      <color theme="1"/>
      <name val="Times New Roman"/>
      <family val="1"/>
    </font>
    <font>
      <i/>
      <sz val="12"/>
      <color theme="1"/>
      <name val="Times New Roman"/>
      <family val="1"/>
      <charset val="163"/>
    </font>
    <font>
      <sz val="8"/>
      <color theme="1"/>
      <name val="Khmer OS Muol Light"/>
      <charset val="163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Khmer OS Battambang"/>
      <charset val="163"/>
    </font>
    <font>
      <sz val="13"/>
      <color rgb="FFFF0000"/>
      <name val="Khmer OS Battambang"/>
      <charset val="163"/>
    </font>
    <font>
      <sz val="10"/>
      <color rgb="FFFF0000"/>
      <name val="Khmer OS Battambang"/>
      <charset val="163"/>
    </font>
    <font>
      <sz val="10"/>
      <color rgb="FFFF0000"/>
      <name val="Times New Roman"/>
      <family val="1"/>
      <charset val="163"/>
    </font>
    <font>
      <b/>
      <sz val="11"/>
      <color rgb="FFFF0000"/>
      <name val="Times New Roman"/>
      <family val="1"/>
      <charset val="163"/>
    </font>
    <font>
      <sz val="12"/>
      <color rgb="FFFF0000"/>
      <name val="Times New Roman"/>
      <family val="1"/>
      <charset val="163"/>
    </font>
    <font>
      <b/>
      <sz val="12"/>
      <color rgb="FFFF0000"/>
      <name val="Times New Roman"/>
      <family val="1"/>
      <charset val="163"/>
    </font>
    <font>
      <sz val="11"/>
      <color rgb="FFFF0000"/>
      <name val="Times New Roman"/>
      <family val="1"/>
      <charset val="163"/>
    </font>
    <font>
      <sz val="13"/>
      <color rgb="FFFF0000"/>
      <name val="Times New Roman"/>
      <family val="1"/>
      <charset val="163"/>
    </font>
    <font>
      <b/>
      <sz val="13"/>
      <color rgb="FFFF0000"/>
      <name val="Times New Roman"/>
      <family val="1"/>
      <charset val="163"/>
    </font>
    <font>
      <sz val="15"/>
      <color theme="1"/>
      <name val="VNI-Times"/>
      <charset val="163"/>
    </font>
    <font>
      <sz val="15"/>
      <color theme="1"/>
      <name val="Khmer OS Muol Light"/>
      <charset val="163"/>
    </font>
    <font>
      <sz val="15"/>
      <color theme="1"/>
      <name val="Times New Roman"/>
      <family val="1"/>
      <charset val="163"/>
    </font>
    <font>
      <sz val="15"/>
      <name val="VNI-Times"/>
      <charset val="163"/>
    </font>
    <font>
      <b/>
      <sz val="15"/>
      <color theme="1"/>
      <name val="Times New Roman"/>
      <family val="1"/>
      <charset val="163"/>
    </font>
    <font>
      <sz val="15"/>
      <name val="Times New Roman"/>
      <family val="1"/>
      <charset val="163"/>
    </font>
    <font>
      <b/>
      <sz val="15"/>
      <name val="VNI-Times"/>
      <charset val="163"/>
    </font>
    <font>
      <b/>
      <sz val="15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5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ashed">
        <color auto="1"/>
      </bottom>
      <diagonal/>
    </border>
    <border>
      <left style="thin">
        <color auto="1"/>
      </left>
      <right style="double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dashed">
        <color auto="1"/>
      </bottom>
      <diagonal/>
    </border>
    <border>
      <left style="thin">
        <color auto="1"/>
      </left>
      <right style="double">
        <color auto="1"/>
      </right>
      <top style="dashed">
        <color auto="1"/>
      </top>
      <bottom style="dashed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ashed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dashed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dashed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ashed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uble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uble">
        <color auto="1"/>
      </right>
      <top style="dotted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 style="thin">
        <color auto="1"/>
      </right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double">
        <color auto="1"/>
      </left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</borders>
  <cellStyleXfs count="15">
    <xf numFmtId="0" fontId="0" fillId="0" borderId="0"/>
    <xf numFmtId="166" fontId="73" fillId="0" borderId="0" applyFont="0" applyFill="0" applyBorder="0" applyAlignment="0" applyProtection="0"/>
    <xf numFmtId="0" fontId="69" fillId="0" borderId="0"/>
    <xf numFmtId="0" fontId="69" fillId="0" borderId="0"/>
    <xf numFmtId="0" fontId="73" fillId="0" borderId="0"/>
    <xf numFmtId="164" fontId="70" fillId="0" borderId="0" applyFont="0" applyFill="0" applyBorder="0" applyAlignment="0" applyProtection="0"/>
    <xf numFmtId="164" fontId="70" fillId="0" borderId="0" applyFont="0" applyFill="0" applyBorder="0" applyAlignment="0" applyProtection="0"/>
    <xf numFmtId="0" fontId="81" fillId="0" borderId="0"/>
    <xf numFmtId="166" fontId="81" fillId="0" borderId="0" applyFont="0" applyFill="0" applyBorder="0" applyAlignment="0" applyProtection="0"/>
    <xf numFmtId="0" fontId="4" fillId="0" borderId="0"/>
    <xf numFmtId="164" fontId="70" fillId="0" borderId="0" applyFont="0" applyFill="0" applyBorder="0" applyAlignment="0" applyProtection="0"/>
    <xf numFmtId="164" fontId="70" fillId="0" borderId="0" applyFont="0" applyFill="0" applyBorder="0" applyAlignment="0" applyProtection="0"/>
    <xf numFmtId="0" fontId="3" fillId="0" borderId="0"/>
    <xf numFmtId="0" fontId="105" fillId="0" borderId="0"/>
    <xf numFmtId="0" fontId="2" fillId="0" borderId="0"/>
  </cellStyleXfs>
  <cellXfs count="1104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6" fillId="2" borderId="0" xfId="0" applyFont="1" applyFill="1"/>
    <xf numFmtId="0" fontId="8" fillId="0" borderId="0" xfId="0" applyFont="1" applyAlignment="1">
      <alignment horizontal="center"/>
    </xf>
    <xf numFmtId="0" fontId="9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wrapText="1"/>
    </xf>
    <xf numFmtId="0" fontId="10" fillId="0" borderId="8" xfId="0" applyFont="1" applyBorder="1" applyAlignment="1">
      <alignment horizontal="left" vertical="center" wrapText="1"/>
    </xf>
    <xf numFmtId="3" fontId="6" fillId="0" borderId="9" xfId="1" applyNumberFormat="1" applyFont="1" applyFill="1" applyBorder="1" applyAlignment="1">
      <alignment horizontal="center"/>
    </xf>
    <xf numFmtId="3" fontId="6" fillId="0" borderId="9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3" fontId="6" fillId="0" borderId="10" xfId="1" applyNumberFormat="1" applyFont="1" applyFill="1" applyBorder="1" applyAlignment="1">
      <alignment horizontal="center"/>
    </xf>
    <xf numFmtId="3" fontId="6" fillId="0" borderId="10" xfId="0" applyNumberFormat="1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3" fontId="0" fillId="0" borderId="10" xfId="1" applyNumberFormat="1" applyFont="1" applyFill="1" applyBorder="1" applyAlignment="1">
      <alignment horizontal="center"/>
    </xf>
    <xf numFmtId="3" fontId="6" fillId="0" borderId="9" xfId="0" applyNumberFormat="1" applyFont="1" applyBorder="1" applyAlignment="1">
      <alignment horizontal="right"/>
    </xf>
    <xf numFmtId="0" fontId="6" fillId="0" borderId="13" xfId="0" applyFont="1" applyBorder="1"/>
    <xf numFmtId="0" fontId="11" fillId="0" borderId="0" xfId="0" applyFont="1"/>
    <xf numFmtId="3" fontId="6" fillId="0" borderId="10" xfId="0" applyNumberFormat="1" applyFont="1" applyBorder="1" applyAlignment="1">
      <alignment horizontal="right"/>
    </xf>
    <xf numFmtId="0" fontId="6" fillId="0" borderId="14" xfId="0" applyFont="1" applyBorder="1"/>
    <xf numFmtId="3" fontId="6" fillId="2" borderId="10" xfId="1" applyNumberFormat="1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3" fontId="13" fillId="0" borderId="17" xfId="0" applyNumberFormat="1" applyFont="1" applyBorder="1" applyAlignment="1">
      <alignment horizontal="center"/>
    </xf>
    <xf numFmtId="0" fontId="14" fillId="0" borderId="0" xfId="0" applyFont="1"/>
    <xf numFmtId="0" fontId="6" fillId="2" borderId="14" xfId="0" applyFont="1" applyFill="1" applyBorder="1"/>
    <xf numFmtId="0" fontId="6" fillId="0" borderId="18" xfId="0" applyFont="1" applyBorder="1"/>
    <xf numFmtId="0" fontId="15" fillId="0" borderId="0" xfId="0" applyFont="1"/>
    <xf numFmtId="0" fontId="16" fillId="0" borderId="0" xfId="0" applyFont="1"/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3" fontId="19" fillId="0" borderId="0" xfId="0" applyNumberFormat="1" applyFont="1" applyAlignment="1">
      <alignment vertical="center"/>
    </xf>
    <xf numFmtId="3" fontId="12" fillId="0" borderId="0" xfId="0" applyNumberFormat="1" applyFont="1"/>
    <xf numFmtId="0" fontId="12" fillId="0" borderId="0" xfId="0" applyFont="1"/>
    <xf numFmtId="0" fontId="20" fillId="0" borderId="0" xfId="0" applyFont="1"/>
    <xf numFmtId="0" fontId="18" fillId="0" borderId="0" xfId="0" applyFont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2" fillId="0" borderId="21" xfId="0" applyFont="1" applyBorder="1" applyAlignment="1">
      <alignment vertical="center" wrapText="1"/>
    </xf>
    <xf numFmtId="0" fontId="12" fillId="0" borderId="2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wrapText="1"/>
    </xf>
    <xf numFmtId="0" fontId="9" fillId="0" borderId="6" xfId="0" applyFont="1" applyBorder="1" applyAlignment="1">
      <alignment horizontal="left" vertical="center" wrapText="1"/>
    </xf>
    <xf numFmtId="3" fontId="9" fillId="0" borderId="6" xfId="0" applyNumberFormat="1" applyFont="1" applyBorder="1" applyAlignment="1">
      <alignment horizontal="center" vertical="center" wrapText="1"/>
    </xf>
    <xf numFmtId="4" fontId="12" fillId="0" borderId="6" xfId="0" applyNumberFormat="1" applyFont="1" applyBorder="1" applyAlignment="1">
      <alignment horizontal="center" vertical="center" wrapText="1"/>
    </xf>
    <xf numFmtId="165" fontId="9" fillId="0" borderId="6" xfId="0" applyNumberFormat="1" applyFont="1" applyBorder="1" applyAlignment="1">
      <alignment horizontal="right" vertical="center" wrapText="1"/>
    </xf>
    <xf numFmtId="165" fontId="9" fillId="0" borderId="6" xfId="0" applyNumberFormat="1" applyFont="1" applyBorder="1" applyAlignment="1">
      <alignment horizontal="center" vertical="center" wrapText="1"/>
    </xf>
    <xf numFmtId="0" fontId="21" fillId="0" borderId="0" xfId="0" applyFont="1"/>
    <xf numFmtId="0" fontId="23" fillId="0" borderId="0" xfId="0" applyFont="1"/>
    <xf numFmtId="0" fontId="18" fillId="0" borderId="24" xfId="0" applyFont="1" applyBorder="1"/>
    <xf numFmtId="0" fontId="18" fillId="0" borderId="24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168" fontId="24" fillId="0" borderId="6" xfId="1" applyNumberFormat="1" applyFont="1" applyBorder="1" applyAlignment="1">
      <alignment horizontal="center" vertical="center" wrapText="1"/>
    </xf>
    <xf numFmtId="165" fontId="9" fillId="0" borderId="27" xfId="0" applyNumberFormat="1" applyFont="1" applyBorder="1" applyAlignment="1">
      <alignment horizontal="right" vertical="center" wrapText="1"/>
    </xf>
    <xf numFmtId="3" fontId="9" fillId="0" borderId="26" xfId="0" applyNumberFormat="1" applyFont="1" applyBorder="1" applyAlignment="1">
      <alignment horizontal="center" vertical="center" wrapText="1"/>
    </xf>
    <xf numFmtId="3" fontId="9" fillId="0" borderId="6" xfId="0" applyNumberFormat="1" applyFont="1" applyBorder="1" applyAlignment="1">
      <alignment horizontal="right" vertical="center" wrapText="1"/>
    </xf>
    <xf numFmtId="3" fontId="9" fillId="0" borderId="27" xfId="0" applyNumberFormat="1" applyFont="1" applyBorder="1" applyAlignment="1">
      <alignment horizontal="right" vertical="center" wrapText="1"/>
    </xf>
    <xf numFmtId="168" fontId="12" fillId="0" borderId="29" xfId="1" applyNumberFormat="1" applyFont="1" applyBorder="1" applyAlignment="1">
      <alignment horizontal="center" vertical="center"/>
    </xf>
    <xf numFmtId="4" fontId="12" fillId="0" borderId="29" xfId="0" applyNumberFormat="1" applyFont="1" applyBorder="1" applyAlignment="1">
      <alignment horizontal="center" vertical="center" wrapText="1"/>
    </xf>
    <xf numFmtId="3" fontId="12" fillId="0" borderId="29" xfId="0" applyNumberFormat="1" applyFont="1" applyBorder="1" applyAlignment="1">
      <alignment horizontal="center" vertical="center" wrapText="1"/>
    </xf>
    <xf numFmtId="168" fontId="12" fillId="0" borderId="29" xfId="1" applyNumberFormat="1" applyFont="1" applyFill="1" applyBorder="1" applyAlignment="1">
      <alignment horizontal="center" vertical="center"/>
    </xf>
    <xf numFmtId="0" fontId="9" fillId="0" borderId="0" xfId="0" applyFont="1"/>
    <xf numFmtId="168" fontId="9" fillId="0" borderId="0" xfId="0" applyNumberFormat="1" applyFont="1"/>
    <xf numFmtId="168" fontId="9" fillId="0" borderId="0" xfId="1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174" fontId="9" fillId="0" borderId="0" xfId="0" applyNumberFormat="1" applyFont="1"/>
    <xf numFmtId="174" fontId="18" fillId="0" borderId="0" xfId="0" applyNumberFormat="1" applyFont="1"/>
    <xf numFmtId="168" fontId="12" fillId="0" borderId="0" xfId="0" applyNumberFormat="1" applyFont="1"/>
    <xf numFmtId="168" fontId="26" fillId="0" borderId="29" xfId="1" applyNumberFormat="1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 wrapText="1"/>
    </xf>
    <xf numFmtId="3" fontId="12" fillId="0" borderId="30" xfId="0" applyNumberFormat="1" applyFont="1" applyBorder="1" applyAlignment="1">
      <alignment vertical="center"/>
    </xf>
    <xf numFmtId="168" fontId="18" fillId="0" borderId="0" xfId="0" applyNumberFormat="1" applyFont="1"/>
    <xf numFmtId="0" fontId="2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/>
    <xf numFmtId="0" fontId="28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9" fillId="0" borderId="6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17" fillId="0" borderId="10" xfId="0" applyFont="1" applyBorder="1" applyAlignment="1">
      <alignment vertical="center"/>
    </xf>
    <xf numFmtId="168" fontId="17" fillId="3" borderId="10" xfId="1" applyNumberFormat="1" applyFont="1" applyFill="1" applyBorder="1" applyAlignment="1">
      <alignment horizontal="center" vertical="center" wrapText="1"/>
    </xf>
    <xf numFmtId="43" fontId="17" fillId="3" borderId="10" xfId="1" applyNumberFormat="1" applyFont="1" applyFill="1" applyBorder="1" applyAlignment="1">
      <alignment horizontal="center" vertical="center" wrapText="1"/>
    </xf>
    <xf numFmtId="43" fontId="17" fillId="3" borderId="33" xfId="1" applyNumberFormat="1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vertical="center" wrapText="1"/>
    </xf>
    <xf numFmtId="0" fontId="29" fillId="0" borderId="0" xfId="0" applyFont="1" applyAlignment="1">
      <alignment horizontal="center"/>
    </xf>
    <xf numFmtId="0" fontId="30" fillId="0" borderId="0" xfId="0" applyFont="1"/>
    <xf numFmtId="4" fontId="17" fillId="0" borderId="10" xfId="0" applyNumberFormat="1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0" fontId="17" fillId="0" borderId="33" xfId="0" applyFont="1" applyBorder="1" applyAlignment="1">
      <alignment vertical="center"/>
    </xf>
    <xf numFmtId="165" fontId="19" fillId="3" borderId="29" xfId="0" applyNumberFormat="1" applyFont="1" applyFill="1" applyBorder="1" applyAlignment="1">
      <alignment horizontal="right" vertical="center" wrapText="1"/>
    </xf>
    <xf numFmtId="170" fontId="19" fillId="3" borderId="29" xfId="0" applyNumberFormat="1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43" fontId="31" fillId="0" borderId="0" xfId="0" applyNumberFormat="1" applyFont="1" applyAlignment="1">
      <alignment horizontal="center"/>
    </xf>
    <xf numFmtId="2" fontId="31" fillId="0" borderId="0" xfId="0" applyNumberFormat="1" applyFont="1" applyAlignment="1">
      <alignment horizontal="center"/>
    </xf>
    <xf numFmtId="166" fontId="31" fillId="0" borderId="0" xfId="0" applyNumberFormat="1" applyFont="1" applyAlignment="1">
      <alignment horizontal="center"/>
    </xf>
    <xf numFmtId="173" fontId="18" fillId="0" borderId="0" xfId="0" applyNumberFormat="1" applyFont="1"/>
    <xf numFmtId="169" fontId="18" fillId="0" borderId="0" xfId="0" applyNumberFormat="1" applyFont="1"/>
    <xf numFmtId="43" fontId="12" fillId="0" borderId="0" xfId="0" applyNumberFormat="1" applyFont="1" applyAlignment="1">
      <alignment horizontal="center"/>
    </xf>
    <xf numFmtId="0" fontId="32" fillId="0" borderId="0" xfId="0" applyFont="1"/>
    <xf numFmtId="0" fontId="17" fillId="0" borderId="38" xfId="0" applyFont="1" applyBorder="1" applyAlignment="1">
      <alignment vertical="center"/>
    </xf>
    <xf numFmtId="172" fontId="19" fillId="3" borderId="29" xfId="0" applyNumberFormat="1" applyFont="1" applyFill="1" applyBorder="1" applyAlignment="1">
      <alignment horizontal="right" vertical="center" wrapText="1"/>
    </xf>
    <xf numFmtId="170" fontId="19" fillId="0" borderId="29" xfId="0" applyNumberFormat="1" applyFont="1" applyBorder="1" applyAlignment="1">
      <alignment horizontal="right" vertical="center" wrapText="1"/>
    </xf>
    <xf numFmtId="165" fontId="17" fillId="0" borderId="30" xfId="0" applyNumberFormat="1" applyFont="1" applyBorder="1" applyAlignment="1">
      <alignment vertical="center"/>
    </xf>
    <xf numFmtId="4" fontId="31" fillId="0" borderId="0" xfId="0" applyNumberFormat="1" applyFont="1"/>
    <xf numFmtId="43" fontId="18" fillId="0" borderId="0" xfId="0" applyNumberFormat="1" applyFont="1"/>
    <xf numFmtId="0" fontId="10" fillId="0" borderId="10" xfId="0" applyFont="1" applyBorder="1" applyAlignment="1">
      <alignment horizontal="left" vertical="center" wrapText="1"/>
    </xf>
    <xf numFmtId="0" fontId="9" fillId="3" borderId="22" xfId="0" applyFont="1" applyFill="1" applyBorder="1" applyAlignment="1">
      <alignment horizontal="center" wrapText="1"/>
    </xf>
    <xf numFmtId="43" fontId="12" fillId="0" borderId="29" xfId="1" applyNumberFormat="1" applyFont="1" applyFill="1" applyBorder="1" applyAlignment="1">
      <alignment horizontal="center" vertical="center"/>
    </xf>
    <xf numFmtId="0" fontId="27" fillId="0" borderId="0" xfId="0" applyFont="1"/>
    <xf numFmtId="0" fontId="10" fillId="3" borderId="0" xfId="0" applyFont="1" applyFill="1"/>
    <xf numFmtId="0" fontId="28" fillId="0" borderId="0" xfId="0" applyFont="1"/>
    <xf numFmtId="0" fontId="20" fillId="3" borderId="0" xfId="0" applyFont="1" applyFill="1" applyAlignment="1">
      <alignment horizontal="center"/>
    </xf>
    <xf numFmtId="0" fontId="19" fillId="3" borderId="6" xfId="0" applyFont="1" applyFill="1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/>
    </xf>
    <xf numFmtId="0" fontId="17" fillId="0" borderId="40" xfId="0" applyFont="1" applyBorder="1" applyAlignment="1">
      <alignment horizontal="left" vertical="center"/>
    </xf>
    <xf numFmtId="0" fontId="17" fillId="0" borderId="7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left" vertical="center" wrapText="1"/>
    </xf>
    <xf numFmtId="0" fontId="17" fillId="0" borderId="10" xfId="0" applyFont="1" applyBorder="1" applyAlignment="1">
      <alignment horizontal="left" vertical="center" wrapText="1"/>
    </xf>
    <xf numFmtId="168" fontId="17" fillId="3" borderId="33" xfId="1" applyNumberFormat="1" applyFont="1" applyFill="1" applyBorder="1" applyAlignment="1">
      <alignment horizontal="center" vertical="center" wrapText="1"/>
    </xf>
    <xf numFmtId="0" fontId="29" fillId="0" borderId="0" xfId="0" applyFont="1"/>
    <xf numFmtId="0" fontId="17" fillId="3" borderId="42" xfId="0" applyFont="1" applyFill="1" applyBorder="1" applyAlignment="1">
      <alignment horizontal="center" vertical="center" wrapText="1"/>
    </xf>
    <xf numFmtId="0" fontId="17" fillId="0" borderId="43" xfId="0" applyFont="1" applyBorder="1" applyAlignment="1">
      <alignment vertical="center"/>
    </xf>
    <xf numFmtId="4" fontId="17" fillId="0" borderId="14" xfId="0" applyNumberFormat="1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7" fillId="0" borderId="10" xfId="0" applyFont="1" applyBorder="1"/>
    <xf numFmtId="0" fontId="17" fillId="0" borderId="13" xfId="0" applyFont="1" applyBorder="1" applyAlignment="1">
      <alignment vertical="center"/>
    </xf>
    <xf numFmtId="0" fontId="17" fillId="0" borderId="12" xfId="0" applyFont="1" applyBorder="1" applyAlignment="1">
      <alignment vertical="center"/>
    </xf>
    <xf numFmtId="0" fontId="17" fillId="0" borderId="14" xfId="0" applyFont="1" applyBorder="1"/>
    <xf numFmtId="0" fontId="17" fillId="0" borderId="33" xfId="0" applyFont="1" applyBorder="1"/>
    <xf numFmtId="166" fontId="31" fillId="3" borderId="0" xfId="0" applyNumberFormat="1" applyFont="1" applyFill="1" applyAlignment="1">
      <alignment horizontal="center"/>
    </xf>
    <xf numFmtId="169" fontId="18" fillId="3" borderId="0" xfId="0" applyNumberFormat="1" applyFont="1" applyFill="1"/>
    <xf numFmtId="0" fontId="17" fillId="0" borderId="38" xfId="0" applyFont="1" applyBorder="1"/>
    <xf numFmtId="165" fontId="17" fillId="0" borderId="30" xfId="0" applyNumberFormat="1" applyFont="1" applyBorder="1"/>
    <xf numFmtId="0" fontId="9" fillId="0" borderId="22" xfId="0" applyFont="1" applyBorder="1" applyAlignment="1">
      <alignment horizontal="center" vertical="center" wrapText="1"/>
    </xf>
    <xf numFmtId="165" fontId="33" fillId="0" borderId="6" xfId="0" applyNumberFormat="1" applyFont="1" applyBorder="1" applyAlignment="1">
      <alignment horizontal="right" vertical="center" wrapText="1"/>
    </xf>
    <xf numFmtId="0" fontId="17" fillId="0" borderId="9" xfId="0" applyFont="1" applyBorder="1" applyAlignment="1">
      <alignment vertical="center" wrapText="1"/>
    </xf>
    <xf numFmtId="175" fontId="19" fillId="3" borderId="29" xfId="0" applyNumberFormat="1" applyFont="1" applyFill="1" applyBorder="1" applyAlignment="1">
      <alignment horizontal="right" vertical="center" wrapText="1"/>
    </xf>
    <xf numFmtId="0" fontId="9" fillId="0" borderId="44" xfId="0" applyFont="1" applyBorder="1" applyAlignment="1">
      <alignment horizontal="right" vertical="center" wrapText="1"/>
    </xf>
    <xf numFmtId="0" fontId="9" fillId="0" borderId="9" xfId="0" applyFont="1" applyBorder="1" applyAlignment="1">
      <alignment horizontal="left" vertical="center" wrapText="1"/>
    </xf>
    <xf numFmtId="0" fontId="12" fillId="0" borderId="29" xfId="0" applyFont="1" applyBorder="1" applyAlignment="1">
      <alignment horizontal="center" vertical="center" wrapText="1"/>
    </xf>
    <xf numFmtId="3" fontId="13" fillId="0" borderId="29" xfId="0" applyNumberFormat="1" applyFont="1" applyBorder="1" applyAlignment="1">
      <alignment horizontal="right"/>
    </xf>
    <xf numFmtId="0" fontId="6" fillId="0" borderId="30" xfId="0" applyFont="1" applyBorder="1"/>
    <xf numFmtId="0" fontId="9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34" fillId="0" borderId="0" xfId="0" applyFont="1"/>
    <xf numFmtId="0" fontId="24" fillId="0" borderId="0" xfId="0" applyFont="1"/>
    <xf numFmtId="0" fontId="9" fillId="0" borderId="0" xfId="0" applyFont="1" applyAlignment="1">
      <alignment horizontal="center"/>
    </xf>
    <xf numFmtId="0" fontId="21" fillId="0" borderId="22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right" vertical="center" wrapText="1"/>
    </xf>
    <xf numFmtId="43" fontId="12" fillId="0" borderId="6" xfId="0" applyNumberFormat="1" applyFont="1" applyBorder="1" applyAlignment="1">
      <alignment horizontal="center" vertical="center" wrapText="1"/>
    </xf>
    <xf numFmtId="168" fontId="24" fillId="0" borderId="6" xfId="1" applyNumberFormat="1" applyFont="1" applyBorder="1" applyAlignment="1">
      <alignment horizontal="right" vertical="center"/>
    </xf>
    <xf numFmtId="176" fontId="24" fillId="0" borderId="6" xfId="1" applyNumberFormat="1" applyFont="1" applyBorder="1" applyAlignment="1">
      <alignment horizontal="right" vertical="center"/>
    </xf>
    <xf numFmtId="0" fontId="9" fillId="3" borderId="6" xfId="0" applyFont="1" applyFill="1" applyBorder="1" applyAlignment="1">
      <alignment horizontal="left" vertical="center" wrapText="1"/>
    </xf>
    <xf numFmtId="0" fontId="12" fillId="0" borderId="29" xfId="0" applyFont="1" applyBorder="1" applyAlignment="1">
      <alignment vertical="center"/>
    </xf>
    <xf numFmtId="43" fontId="12" fillId="0" borderId="29" xfId="0" applyNumberFormat="1" applyFont="1" applyBorder="1" applyAlignment="1">
      <alignment horizontal="center" vertical="center" wrapText="1"/>
    </xf>
    <xf numFmtId="168" fontId="12" fillId="0" borderId="29" xfId="0" applyNumberFormat="1" applyFont="1" applyBorder="1" applyAlignment="1">
      <alignment vertical="center"/>
    </xf>
    <xf numFmtId="176" fontId="12" fillId="0" borderId="29" xfId="0" applyNumberFormat="1" applyFont="1" applyBorder="1" applyAlignment="1">
      <alignment vertical="center"/>
    </xf>
    <xf numFmtId="166" fontId="12" fillId="0" borderId="0" xfId="0" applyNumberFormat="1" applyFont="1" applyAlignment="1">
      <alignment horizontal="center"/>
    </xf>
    <xf numFmtId="0" fontId="9" fillId="0" borderId="24" xfId="0" applyFont="1" applyBorder="1"/>
    <xf numFmtId="0" fontId="21" fillId="0" borderId="23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/>
    </xf>
    <xf numFmtId="0" fontId="35" fillId="0" borderId="26" xfId="0" applyFont="1" applyBorder="1" applyAlignment="1">
      <alignment horizontal="center" vertical="center"/>
    </xf>
    <xf numFmtId="168" fontId="9" fillId="0" borderId="6" xfId="0" applyNumberFormat="1" applyFont="1" applyBorder="1" applyAlignment="1">
      <alignment vertical="center"/>
    </xf>
    <xf numFmtId="0" fontId="12" fillId="0" borderId="26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 wrapText="1"/>
    </xf>
    <xf numFmtId="0" fontId="12" fillId="0" borderId="30" xfId="0" applyFont="1" applyBorder="1" applyAlignment="1">
      <alignment vertical="center"/>
    </xf>
    <xf numFmtId="0" fontId="38" fillId="0" borderId="0" xfId="0" applyFont="1"/>
    <xf numFmtId="0" fontId="38" fillId="0" borderId="0" xfId="0" applyFont="1" applyAlignment="1">
      <alignment horizontal="center" vertical="center" wrapText="1"/>
    </xf>
    <xf numFmtId="0" fontId="38" fillId="0" borderId="46" xfId="0" applyFont="1" applyBorder="1"/>
    <xf numFmtId="0" fontId="38" fillId="0" borderId="0" xfId="0" applyFont="1" applyAlignment="1">
      <alignment vertical="center"/>
    </xf>
    <xf numFmtId="0" fontId="17" fillId="0" borderId="0" xfId="0" applyFont="1"/>
    <xf numFmtId="0" fontId="22" fillId="0" borderId="0" xfId="0" applyFont="1"/>
    <xf numFmtId="0" fontId="9" fillId="3" borderId="1" xfId="0" applyFont="1" applyFill="1" applyBorder="1" applyAlignment="1">
      <alignment horizontal="right" vertical="center" wrapText="1"/>
    </xf>
    <xf numFmtId="0" fontId="9" fillId="3" borderId="2" xfId="0" applyFont="1" applyFill="1" applyBorder="1" applyAlignment="1">
      <alignment horizontal="left" vertical="center" wrapText="1"/>
    </xf>
    <xf numFmtId="43" fontId="9" fillId="0" borderId="2" xfId="1" applyNumberFormat="1" applyFont="1" applyBorder="1" applyAlignment="1">
      <alignment horizontal="right" vertical="center"/>
    </xf>
    <xf numFmtId="43" fontId="9" fillId="0" borderId="10" xfId="1" applyNumberFormat="1" applyFont="1" applyBorder="1" applyAlignment="1">
      <alignment horizontal="right" vertical="center"/>
    </xf>
    <xf numFmtId="43" fontId="9" fillId="0" borderId="9" xfId="1" applyNumberFormat="1" applyFont="1" applyBorder="1" applyAlignment="1">
      <alignment horizontal="right" vertical="center"/>
    </xf>
    <xf numFmtId="0" fontId="9" fillId="3" borderId="32" xfId="0" applyFont="1" applyFill="1" applyBorder="1" applyAlignment="1">
      <alignment horizontal="right" vertical="center" wrapText="1"/>
    </xf>
    <xf numFmtId="0" fontId="9" fillId="3" borderId="10" xfId="0" applyFont="1" applyFill="1" applyBorder="1" applyAlignment="1">
      <alignment horizontal="left" vertical="center" wrapText="1"/>
    </xf>
    <xf numFmtId="43" fontId="33" fillId="0" borderId="10" xfId="1" applyNumberFormat="1" applyFont="1" applyBorder="1" applyAlignment="1">
      <alignment horizontal="right" vertical="center"/>
    </xf>
    <xf numFmtId="43" fontId="9" fillId="0" borderId="51" xfId="1" applyNumberFormat="1" applyFont="1" applyBorder="1" applyAlignment="1">
      <alignment horizontal="right" vertical="center"/>
    </xf>
    <xf numFmtId="43" fontId="12" fillId="0" borderId="53" xfId="0" applyNumberFormat="1" applyFont="1" applyBorder="1" applyAlignment="1">
      <alignment horizontal="right" vertical="center"/>
    </xf>
    <xf numFmtId="0" fontId="13" fillId="0" borderId="0" xfId="0" applyFont="1" applyAlignment="1">
      <alignment horizontal="center"/>
    </xf>
    <xf numFmtId="43" fontId="13" fillId="0" borderId="0" xfId="0" applyNumberFormat="1" applyFont="1" applyAlignment="1">
      <alignment horizontal="right"/>
    </xf>
    <xf numFmtId="169" fontId="9" fillId="0" borderId="0" xfId="0" applyNumberFormat="1" applyFont="1"/>
    <xf numFmtId="168" fontId="12" fillId="0" borderId="0" xfId="0" applyNumberFormat="1" applyFont="1" applyAlignment="1">
      <alignment horizontal="center"/>
    </xf>
    <xf numFmtId="2" fontId="9" fillId="0" borderId="0" xfId="0" applyNumberFormat="1" applyFont="1"/>
    <xf numFmtId="43" fontId="9" fillId="0" borderId="0" xfId="1" applyNumberFormat="1" applyFont="1" applyBorder="1" applyAlignment="1">
      <alignment horizontal="right"/>
    </xf>
    <xf numFmtId="168" fontId="9" fillId="0" borderId="2" xfId="1" applyNumberFormat="1" applyFont="1" applyBorder="1" applyAlignment="1">
      <alignment horizontal="right" vertical="center"/>
    </xf>
    <xf numFmtId="0" fontId="25" fillId="0" borderId="0" xfId="0" applyFont="1"/>
    <xf numFmtId="43" fontId="9" fillId="0" borderId="33" xfId="1" applyNumberFormat="1" applyFont="1" applyBorder="1" applyAlignment="1">
      <alignment horizontal="right" vertical="center"/>
    </xf>
    <xf numFmtId="168" fontId="9" fillId="0" borderId="10" xfId="1" applyNumberFormat="1" applyFont="1" applyBorder="1" applyAlignment="1">
      <alignment horizontal="right" vertical="center"/>
    </xf>
    <xf numFmtId="168" fontId="12" fillId="0" borderId="53" xfId="0" applyNumberFormat="1" applyFont="1" applyBorder="1" applyAlignment="1">
      <alignment horizontal="right" vertical="center"/>
    </xf>
    <xf numFmtId="0" fontId="12" fillId="3" borderId="45" xfId="0" applyFont="1" applyFill="1" applyBorder="1" applyAlignment="1">
      <alignment vertical="center" wrapText="1"/>
    </xf>
    <xf numFmtId="176" fontId="9" fillId="0" borderId="2" xfId="1" applyNumberFormat="1" applyFont="1" applyBorder="1" applyAlignment="1">
      <alignment horizontal="right" vertical="center"/>
    </xf>
    <xf numFmtId="178" fontId="9" fillId="0" borderId="0" xfId="0" applyNumberFormat="1" applyFont="1"/>
    <xf numFmtId="0" fontId="39" fillId="0" borderId="0" xfId="0" applyFont="1"/>
    <xf numFmtId="176" fontId="9" fillId="0" borderId="2" xfId="1" applyNumberFormat="1" applyFont="1" applyBorder="1" applyAlignment="1">
      <alignment horizontal="center" vertical="center" wrapText="1"/>
    </xf>
    <xf numFmtId="43" fontId="9" fillId="0" borderId="2" xfId="1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right" vertical="center" wrapText="1"/>
    </xf>
    <xf numFmtId="0" fontId="6" fillId="0" borderId="14" xfId="0" applyFont="1" applyBorder="1" applyAlignment="1">
      <alignment vertical="center"/>
    </xf>
    <xf numFmtId="2" fontId="6" fillId="0" borderId="55" xfId="0" applyNumberFormat="1" applyFont="1" applyBorder="1" applyAlignment="1">
      <alignment vertical="center"/>
    </xf>
    <xf numFmtId="2" fontId="6" fillId="0" borderId="0" xfId="0" applyNumberFormat="1" applyFont="1"/>
    <xf numFmtId="0" fontId="9" fillId="0" borderId="32" xfId="0" applyFont="1" applyBorder="1" applyAlignment="1">
      <alignment horizontal="right" vertical="center" wrapText="1"/>
    </xf>
    <xf numFmtId="0" fontId="9" fillId="0" borderId="10" xfId="0" applyFont="1" applyBorder="1" applyAlignment="1">
      <alignment horizontal="left" vertical="center" wrapText="1"/>
    </xf>
    <xf numFmtId="3" fontId="0" fillId="0" borderId="33" xfId="1" applyNumberFormat="1" applyFont="1" applyFill="1" applyBorder="1" applyAlignment="1">
      <alignment horizontal="center"/>
    </xf>
    <xf numFmtId="3" fontId="6" fillId="0" borderId="33" xfId="1" applyNumberFormat="1" applyFont="1" applyFill="1" applyBorder="1" applyAlignment="1">
      <alignment horizontal="center"/>
    </xf>
    <xf numFmtId="3" fontId="6" fillId="0" borderId="33" xfId="0" applyNumberFormat="1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9" fillId="0" borderId="4" xfId="0" applyFont="1" applyBorder="1" applyAlignment="1">
      <alignment horizontal="right" vertical="center" wrapText="1"/>
    </xf>
    <xf numFmtId="0" fontId="9" fillId="0" borderId="5" xfId="0" applyFont="1" applyBorder="1" applyAlignment="1">
      <alignment horizontal="left" vertical="center" wrapText="1"/>
    </xf>
    <xf numFmtId="3" fontId="0" fillId="0" borderId="5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3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6" fillId="0" borderId="38" xfId="0" applyFont="1" applyBorder="1"/>
    <xf numFmtId="3" fontId="6" fillId="0" borderId="5" xfId="0" applyNumberFormat="1" applyFont="1" applyBorder="1" applyAlignment="1">
      <alignment horizontal="right"/>
    </xf>
    <xf numFmtId="0" fontId="6" fillId="0" borderId="12" xfId="0" applyFont="1" applyBorder="1"/>
    <xf numFmtId="0" fontId="21" fillId="0" borderId="0" xfId="0" applyFont="1" applyAlignment="1">
      <alignment vertical="center"/>
    </xf>
    <xf numFmtId="0" fontId="37" fillId="0" borderId="0" xfId="0" applyFont="1"/>
    <xf numFmtId="0" fontId="40" fillId="0" borderId="0" xfId="0" applyFont="1"/>
    <xf numFmtId="0" fontId="21" fillId="0" borderId="21" xfId="0" applyFont="1" applyBorder="1" applyAlignment="1">
      <alignment vertical="center" wrapText="1"/>
    </xf>
    <xf numFmtId="0" fontId="21" fillId="0" borderId="23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168" fontId="24" fillId="0" borderId="6" xfId="1" applyNumberFormat="1" applyFont="1" applyBorder="1" applyAlignment="1">
      <alignment horizontal="right" vertical="center" wrapText="1"/>
    </xf>
    <xf numFmtId="43" fontId="24" fillId="0" borderId="6" xfId="1" applyNumberFormat="1" applyFont="1" applyBorder="1" applyAlignment="1">
      <alignment horizontal="right" vertical="center"/>
    </xf>
    <xf numFmtId="176" fontId="12" fillId="0" borderId="29" xfId="0" applyNumberFormat="1" applyFont="1" applyBorder="1" applyAlignment="1">
      <alignment horizontal="right" vertical="center"/>
    </xf>
    <xf numFmtId="168" fontId="12" fillId="0" borderId="29" xfId="0" applyNumberFormat="1" applyFont="1" applyBorder="1" applyAlignment="1">
      <alignment horizontal="right" vertical="center"/>
    </xf>
    <xf numFmtId="43" fontId="12" fillId="0" borderId="29" xfId="0" applyNumberFormat="1" applyFont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4" fontId="41" fillId="0" borderId="0" xfId="0" applyNumberFormat="1" applyFont="1"/>
    <xf numFmtId="43" fontId="9" fillId="0" borderId="0" xfId="0" applyNumberFormat="1" applyFont="1"/>
    <xf numFmtId="0" fontId="15" fillId="0" borderId="24" xfId="0" applyFont="1" applyBorder="1"/>
    <xf numFmtId="0" fontId="35" fillId="0" borderId="27" xfId="0" applyFont="1" applyBorder="1" applyAlignment="1">
      <alignment horizontal="center" vertical="center" wrapText="1"/>
    </xf>
    <xf numFmtId="168" fontId="24" fillId="0" borderId="27" xfId="1" applyNumberFormat="1" applyFont="1" applyBorder="1" applyAlignment="1">
      <alignment horizontal="center" vertical="center" wrapText="1"/>
    </xf>
    <xf numFmtId="168" fontId="26" fillId="0" borderId="6" xfId="1" applyNumberFormat="1" applyFont="1" applyBorder="1" applyAlignment="1">
      <alignment horizontal="center" vertical="center" wrapText="1"/>
    </xf>
    <xf numFmtId="43" fontId="12" fillId="0" borderId="0" xfId="0" applyNumberFormat="1" applyFont="1"/>
    <xf numFmtId="0" fontId="15" fillId="0" borderId="24" xfId="0" applyFont="1" applyBorder="1" applyAlignment="1">
      <alignment horizontal="center"/>
    </xf>
    <xf numFmtId="0" fontId="24" fillId="0" borderId="26" xfId="0" applyFont="1" applyBorder="1"/>
    <xf numFmtId="43" fontId="12" fillId="0" borderId="30" xfId="0" applyNumberFormat="1" applyFont="1" applyBorder="1" applyAlignment="1">
      <alignment horizontal="right" vertical="center"/>
    </xf>
    <xf numFmtId="0" fontId="9" fillId="3" borderId="0" xfId="0" applyFont="1" applyFill="1" applyAlignment="1">
      <alignment vertical="center"/>
    </xf>
    <xf numFmtId="43" fontId="12" fillId="3" borderId="29" xfId="0" applyNumberFormat="1" applyFont="1" applyFill="1" applyBorder="1" applyAlignment="1">
      <alignment horizontal="right" vertical="center"/>
    </xf>
    <xf numFmtId="43" fontId="12" fillId="0" borderId="0" xfId="0" applyNumberFormat="1" applyFont="1" applyAlignment="1">
      <alignment horizontal="right"/>
    </xf>
    <xf numFmtId="0" fontId="42" fillId="0" borderId="0" xfId="0" applyFont="1"/>
    <xf numFmtId="169" fontId="42" fillId="0" borderId="0" xfId="0" applyNumberFormat="1" applyFont="1"/>
    <xf numFmtId="176" fontId="12" fillId="0" borderId="0" xfId="0" applyNumberFormat="1" applyFont="1" applyAlignment="1">
      <alignment horizontal="right"/>
    </xf>
    <xf numFmtId="168" fontId="12" fillId="0" borderId="0" xfId="0" applyNumberFormat="1" applyFont="1" applyAlignment="1">
      <alignment horizontal="right"/>
    </xf>
    <xf numFmtId="168" fontId="42" fillId="0" borderId="0" xfId="0" applyNumberFormat="1" applyFont="1"/>
    <xf numFmtId="43" fontId="42" fillId="0" borderId="0" xfId="0" applyNumberFormat="1" applyFont="1"/>
    <xf numFmtId="168" fontId="9" fillId="0" borderId="33" xfId="1" applyNumberFormat="1" applyFont="1" applyBorder="1" applyAlignment="1">
      <alignment horizontal="right" vertical="center"/>
    </xf>
    <xf numFmtId="168" fontId="12" fillId="3" borderId="29" xfId="0" applyNumberFormat="1" applyFont="1" applyFill="1" applyBorder="1" applyAlignment="1">
      <alignment horizontal="right" vertical="center"/>
    </xf>
    <xf numFmtId="0" fontId="12" fillId="3" borderId="21" xfId="0" applyFont="1" applyFill="1" applyBorder="1" applyAlignment="1">
      <alignment vertical="center" wrapText="1"/>
    </xf>
    <xf numFmtId="176" fontId="12" fillId="3" borderId="29" xfId="0" applyNumberFormat="1" applyFont="1" applyFill="1" applyBorder="1" applyAlignment="1">
      <alignment horizontal="right" vertical="center"/>
    </xf>
    <xf numFmtId="0" fontId="9" fillId="0" borderId="14" xfId="0" applyFont="1" applyBorder="1" applyAlignment="1">
      <alignment vertical="center"/>
    </xf>
    <xf numFmtId="176" fontId="9" fillId="0" borderId="33" xfId="1" applyNumberFormat="1" applyFont="1" applyBorder="1" applyAlignment="1">
      <alignment horizontal="right" vertical="center"/>
    </xf>
    <xf numFmtId="2" fontId="9" fillId="3" borderId="30" xfId="0" applyNumberFormat="1" applyFont="1" applyFill="1" applyBorder="1" applyAlignment="1">
      <alignment vertical="center"/>
    </xf>
    <xf numFmtId="2" fontId="43" fillId="0" borderId="0" xfId="0" applyNumberFormat="1" applyFont="1"/>
    <xf numFmtId="0" fontId="9" fillId="0" borderId="57" xfId="0" applyFont="1" applyBorder="1" applyAlignment="1">
      <alignment horizontal="right" vertical="center" wrapText="1"/>
    </xf>
    <xf numFmtId="0" fontId="9" fillId="0" borderId="8" xfId="0" applyFont="1" applyBorder="1" applyAlignment="1">
      <alignment horizontal="left" vertical="center" wrapText="1"/>
    </xf>
    <xf numFmtId="3" fontId="6" fillId="0" borderId="41" xfId="1" applyNumberFormat="1" applyFont="1" applyFill="1" applyBorder="1" applyAlignment="1">
      <alignment horizontal="center"/>
    </xf>
    <xf numFmtId="3" fontId="6" fillId="0" borderId="41" xfId="0" applyNumberFormat="1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3" fontId="6" fillId="0" borderId="41" xfId="0" applyNumberFormat="1" applyFont="1" applyBorder="1" applyAlignment="1">
      <alignment horizontal="right"/>
    </xf>
    <xf numFmtId="0" fontId="6" fillId="0" borderId="43" xfId="0" applyFont="1" applyBorder="1"/>
    <xf numFmtId="3" fontId="13" fillId="0" borderId="51" xfId="0" applyNumberFormat="1" applyFont="1" applyBorder="1" applyAlignment="1">
      <alignment horizontal="center"/>
    </xf>
    <xf numFmtId="0" fontId="6" fillId="0" borderId="59" xfId="0" applyFont="1" applyBorder="1"/>
    <xf numFmtId="0" fontId="31" fillId="0" borderId="0" xfId="0" applyFont="1" applyAlignment="1">
      <alignment vertical="center"/>
    </xf>
    <xf numFmtId="0" fontId="8" fillId="0" borderId="0" xfId="0" applyFont="1"/>
    <xf numFmtId="0" fontId="48" fillId="0" borderId="0" xfId="0" applyFont="1"/>
    <xf numFmtId="0" fontId="24" fillId="0" borderId="6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4" fillId="0" borderId="60" xfId="0" applyFont="1" applyBorder="1"/>
    <xf numFmtId="0" fontId="9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43" fontId="9" fillId="0" borderId="40" xfId="1" applyNumberFormat="1" applyFont="1" applyBorder="1" applyAlignment="1">
      <alignment horizontal="right" vertical="center"/>
    </xf>
    <xf numFmtId="43" fontId="9" fillId="3" borderId="10" xfId="1" applyNumberFormat="1" applyFont="1" applyFill="1" applyBorder="1" applyAlignment="1">
      <alignment horizontal="right" vertical="center"/>
    </xf>
    <xf numFmtId="176" fontId="13" fillId="0" borderId="0" xfId="0" applyNumberFormat="1" applyFont="1" applyAlignment="1">
      <alignment horizontal="right"/>
    </xf>
    <xf numFmtId="168" fontId="13" fillId="0" borderId="0" xfId="0" applyNumberFormat="1" applyFont="1" applyAlignment="1">
      <alignment horizontal="right"/>
    </xf>
    <xf numFmtId="0" fontId="12" fillId="0" borderId="45" xfId="0" applyFont="1" applyBorder="1" applyAlignment="1">
      <alignment vertical="center" wrapText="1"/>
    </xf>
    <xf numFmtId="0" fontId="15" fillId="0" borderId="0" xfId="0" applyFont="1" applyAlignment="1">
      <alignment horizontal="center"/>
    </xf>
    <xf numFmtId="0" fontId="12" fillId="0" borderId="21" xfId="0" applyFont="1" applyBorder="1" applyAlignment="1">
      <alignment horizontal="center" vertical="center" wrapText="1"/>
    </xf>
    <xf numFmtId="0" fontId="26" fillId="0" borderId="45" xfId="0" applyFont="1" applyBorder="1" applyAlignment="1">
      <alignment vertical="center" wrapText="1"/>
    </xf>
    <xf numFmtId="0" fontId="9" fillId="0" borderId="14" xfId="0" applyFont="1" applyBorder="1" applyAlignment="1">
      <alignment horizontal="right" vertical="center" wrapText="1"/>
    </xf>
    <xf numFmtId="2" fontId="0" fillId="0" borderId="0" xfId="0" applyNumberFormat="1"/>
    <xf numFmtId="0" fontId="53" fillId="0" borderId="10" xfId="0" applyFont="1" applyBorder="1" applyAlignment="1">
      <alignment horizontal="center"/>
    </xf>
    <xf numFmtId="0" fontId="10" fillId="0" borderId="0" xfId="0" applyFont="1" applyAlignment="1">
      <alignment horizontal="left" wrapText="1"/>
    </xf>
    <xf numFmtId="168" fontId="12" fillId="0" borderId="6" xfId="0" applyNumberFormat="1" applyFont="1" applyBorder="1" applyAlignment="1">
      <alignment horizontal="center" vertical="center" wrapText="1"/>
    </xf>
    <xf numFmtId="176" fontId="12" fillId="0" borderId="6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left"/>
    </xf>
    <xf numFmtId="4" fontId="54" fillId="0" borderId="0" xfId="0" applyNumberFormat="1" applyFont="1"/>
    <xf numFmtId="166" fontId="20" fillId="0" borderId="0" xfId="0" applyNumberFormat="1" applyFont="1" applyAlignment="1">
      <alignment horizontal="center"/>
    </xf>
    <xf numFmtId="0" fontId="24" fillId="3" borderId="0" xfId="0" applyFont="1" applyFill="1"/>
    <xf numFmtId="0" fontId="12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0" fontId="12" fillId="0" borderId="26" xfId="0" applyFont="1" applyBorder="1" applyAlignment="1">
      <alignment horizontal="left" wrapText="1"/>
    </xf>
    <xf numFmtId="43" fontId="24" fillId="0" borderId="26" xfId="0" applyNumberFormat="1" applyFont="1" applyBorder="1"/>
    <xf numFmtId="0" fontId="17" fillId="0" borderId="57" xfId="0" applyFont="1" applyBorder="1" applyAlignment="1">
      <alignment horizontal="right" vertical="center" wrapText="1"/>
    </xf>
    <xf numFmtId="0" fontId="17" fillId="0" borderId="40" xfId="0" applyFont="1" applyBorder="1" applyAlignment="1">
      <alignment horizontal="left" vertical="center" wrapText="1"/>
    </xf>
    <xf numFmtId="168" fontId="17" fillId="0" borderId="40" xfId="1" applyNumberFormat="1" applyFont="1" applyBorder="1" applyAlignment="1">
      <alignment horizontal="right" vertical="center"/>
    </xf>
    <xf numFmtId="176" fontId="17" fillId="0" borderId="40" xfId="1" applyNumberFormat="1" applyFont="1" applyBorder="1" applyAlignment="1">
      <alignment horizontal="right" vertical="center"/>
    </xf>
    <xf numFmtId="43" fontId="17" fillId="0" borderId="40" xfId="1" applyNumberFormat="1" applyFont="1" applyBorder="1" applyAlignment="1">
      <alignment horizontal="right" vertical="center"/>
    </xf>
    <xf numFmtId="0" fontId="17" fillId="0" borderId="32" xfId="0" applyFont="1" applyBorder="1" applyAlignment="1">
      <alignment horizontal="right" vertical="center" wrapText="1"/>
    </xf>
    <xf numFmtId="43" fontId="17" fillId="0" borderId="10" xfId="1" applyNumberFormat="1" applyFont="1" applyBorder="1" applyAlignment="1">
      <alignment horizontal="right" vertical="center"/>
    </xf>
    <xf numFmtId="43" fontId="17" fillId="2" borderId="10" xfId="1" applyNumberFormat="1" applyFont="1" applyFill="1" applyBorder="1" applyAlignment="1">
      <alignment horizontal="right" vertical="center"/>
    </xf>
    <xf numFmtId="43" fontId="19" fillId="3" borderId="29" xfId="0" applyNumberFormat="1" applyFont="1" applyFill="1" applyBorder="1" applyAlignment="1">
      <alignment horizontal="right" vertical="center"/>
    </xf>
    <xf numFmtId="168" fontId="17" fillId="0" borderId="10" xfId="1" applyNumberFormat="1" applyFont="1" applyBorder="1" applyAlignment="1">
      <alignment horizontal="right" vertical="center"/>
    </xf>
    <xf numFmtId="176" fontId="19" fillId="3" borderId="29" xfId="0" applyNumberFormat="1" applyFont="1" applyFill="1" applyBorder="1" applyAlignment="1">
      <alignment horizontal="right" vertical="center"/>
    </xf>
    <xf numFmtId="168" fontId="19" fillId="3" borderId="29" xfId="0" applyNumberFormat="1" applyFont="1" applyFill="1" applyBorder="1" applyAlignment="1">
      <alignment horizontal="right" vertical="center"/>
    </xf>
    <xf numFmtId="43" fontId="17" fillId="0" borderId="10" xfId="1" applyNumberFormat="1" applyFont="1" applyFill="1" applyBorder="1" applyAlignment="1">
      <alignment horizontal="right" vertical="center"/>
    </xf>
    <xf numFmtId="43" fontId="55" fillId="0" borderId="10" xfId="1" applyNumberFormat="1" applyFont="1" applyBorder="1" applyAlignment="1">
      <alignment horizontal="right" vertical="center"/>
    </xf>
    <xf numFmtId="176" fontId="17" fillId="0" borderId="10" xfId="1" applyNumberFormat="1" applyFont="1" applyBorder="1" applyAlignment="1">
      <alignment horizontal="right" vertical="center"/>
    </xf>
    <xf numFmtId="176" fontId="17" fillId="0" borderId="40" xfId="1" applyNumberFormat="1" applyFont="1" applyBorder="1" applyAlignment="1">
      <alignment horizontal="center" vertical="center" wrapText="1"/>
    </xf>
    <xf numFmtId="43" fontId="17" fillId="0" borderId="40" xfId="1" applyNumberFormat="1" applyFont="1" applyBorder="1" applyAlignment="1">
      <alignment horizontal="right" vertical="center" wrapText="1"/>
    </xf>
    <xf numFmtId="0" fontId="17" fillId="0" borderId="42" xfId="0" applyFont="1" applyBorder="1" applyAlignment="1">
      <alignment horizontal="right" vertical="center" wrapText="1"/>
    </xf>
    <xf numFmtId="176" fontId="17" fillId="0" borderId="10" xfId="1" applyNumberFormat="1" applyFont="1" applyBorder="1" applyAlignment="1">
      <alignment horizontal="center" vertical="center" wrapText="1"/>
    </xf>
    <xf numFmtId="43" fontId="17" fillId="0" borderId="10" xfId="1" applyNumberFormat="1" applyFont="1" applyBorder="1" applyAlignment="1">
      <alignment horizontal="right" vertical="center" wrapText="1"/>
    </xf>
    <xf numFmtId="43" fontId="17" fillId="0" borderId="14" xfId="0" applyNumberFormat="1" applyFont="1" applyBorder="1" applyAlignment="1">
      <alignment vertical="center"/>
    </xf>
    <xf numFmtId="2" fontId="17" fillId="0" borderId="30" xfId="0" applyNumberFormat="1" applyFont="1" applyBorder="1" applyAlignment="1">
      <alignment vertical="center"/>
    </xf>
    <xf numFmtId="43" fontId="9" fillId="0" borderId="40" xfId="1" applyNumberFormat="1" applyFont="1" applyBorder="1" applyAlignment="1">
      <alignment horizontal="right" vertical="center" wrapText="1"/>
    </xf>
    <xf numFmtId="43" fontId="9" fillId="0" borderId="10" xfId="1" applyNumberFormat="1" applyFont="1" applyBorder="1" applyAlignment="1">
      <alignment horizontal="right" vertical="center" wrapText="1"/>
    </xf>
    <xf numFmtId="3" fontId="15" fillId="0" borderId="0" xfId="0" applyNumberFormat="1" applyFont="1"/>
    <xf numFmtId="3" fontId="8" fillId="0" borderId="0" xfId="0" applyNumberFormat="1" applyFont="1" applyAlignment="1">
      <alignment horizontal="center" vertical="center" wrapText="1"/>
    </xf>
    <xf numFmtId="3" fontId="15" fillId="3" borderId="0" xfId="0" applyNumberFormat="1" applyFont="1" applyFill="1"/>
    <xf numFmtId="3" fontId="21" fillId="3" borderId="0" xfId="0" applyNumberFormat="1" applyFont="1" applyFill="1"/>
    <xf numFmtId="3" fontId="21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  <xf numFmtId="3" fontId="8" fillId="0" borderId="0" xfId="0" applyNumberFormat="1" applyFont="1"/>
    <xf numFmtId="0" fontId="42" fillId="0" borderId="0" xfId="0" applyFont="1" applyAlignment="1">
      <alignment vertical="center"/>
    </xf>
    <xf numFmtId="3" fontId="42" fillId="0" borderId="0" xfId="0" applyNumberFormat="1" applyFont="1"/>
    <xf numFmtId="180" fontId="42" fillId="0" borderId="0" xfId="0" applyNumberFormat="1" applyFont="1"/>
    <xf numFmtId="4" fontId="42" fillId="0" borderId="0" xfId="0" applyNumberFormat="1" applyFont="1"/>
    <xf numFmtId="3" fontId="7" fillId="0" borderId="0" xfId="0" applyNumberFormat="1" applyFont="1" applyAlignment="1">
      <alignment horizontal="center" vertical="center"/>
    </xf>
    <xf numFmtId="180" fontId="15" fillId="0" borderId="0" xfId="0" applyNumberFormat="1" applyFont="1"/>
    <xf numFmtId="2" fontId="21" fillId="0" borderId="0" xfId="0" applyNumberFormat="1" applyFont="1"/>
    <xf numFmtId="4" fontId="15" fillId="0" borderId="0" xfId="0" applyNumberFormat="1" applyFont="1"/>
    <xf numFmtId="3" fontId="7" fillId="0" borderId="0" xfId="0" applyNumberFormat="1" applyFont="1" applyAlignment="1">
      <alignment vertical="center"/>
    </xf>
    <xf numFmtId="4" fontId="8" fillId="0" borderId="0" xfId="0" applyNumberFormat="1" applyFont="1" applyAlignment="1">
      <alignment horizontal="center" vertical="center" wrapText="1"/>
    </xf>
    <xf numFmtId="4" fontId="15" fillId="3" borderId="0" xfId="0" applyNumberFormat="1" applyFont="1" applyFill="1"/>
    <xf numFmtId="4" fontId="21" fillId="3" borderId="0" xfId="0" applyNumberFormat="1" applyFont="1" applyFill="1"/>
    <xf numFmtId="4" fontId="21" fillId="0" borderId="0" xfId="0" applyNumberFormat="1" applyFont="1" applyAlignment="1">
      <alignment vertical="center"/>
    </xf>
    <xf numFmtId="4" fontId="8" fillId="0" borderId="0" xfId="0" applyNumberFormat="1" applyFont="1"/>
    <xf numFmtId="3" fontId="9" fillId="0" borderId="0" xfId="0" applyNumberFormat="1" applyFont="1" applyAlignment="1">
      <alignment vertical="center"/>
    </xf>
    <xf numFmtId="3" fontId="15" fillId="0" borderId="0" xfId="0" applyNumberFormat="1" applyFont="1" applyAlignment="1">
      <alignment vertical="center"/>
    </xf>
    <xf numFmtId="4" fontId="15" fillId="0" borderId="0" xfId="0" applyNumberFormat="1" applyFont="1" applyAlignment="1">
      <alignment vertical="center"/>
    </xf>
    <xf numFmtId="3" fontId="42" fillId="0" borderId="0" xfId="0" applyNumberFormat="1" applyFont="1" applyAlignment="1">
      <alignment vertical="center"/>
    </xf>
    <xf numFmtId="180" fontId="15" fillId="3" borderId="0" xfId="0" applyNumberFormat="1" applyFont="1" applyFill="1"/>
    <xf numFmtId="180" fontId="21" fillId="3" borderId="0" xfId="0" applyNumberFormat="1" applyFont="1" applyFill="1"/>
    <xf numFmtId="4" fontId="8" fillId="0" borderId="0" xfId="0" applyNumberFormat="1" applyFont="1" applyAlignment="1">
      <alignment vertical="center"/>
    </xf>
    <xf numFmtId="0" fontId="9" fillId="0" borderId="24" xfId="0" applyFont="1" applyBorder="1" applyAlignment="1">
      <alignment horizontal="center"/>
    </xf>
    <xf numFmtId="0" fontId="9" fillId="0" borderId="0" xfId="0" applyFont="1" applyAlignment="1">
      <alignment horizontal="left"/>
    </xf>
    <xf numFmtId="4" fontId="64" fillId="0" borderId="0" xfId="0" applyNumberFormat="1" applyFont="1"/>
    <xf numFmtId="0" fontId="9" fillId="3" borderId="33" xfId="0" applyFont="1" applyFill="1" applyBorder="1" applyAlignment="1">
      <alignment horizontal="left" vertical="center" wrapText="1"/>
    </xf>
    <xf numFmtId="43" fontId="9" fillId="3" borderId="33" xfId="1" applyNumberFormat="1" applyFont="1" applyFill="1" applyBorder="1" applyAlignment="1">
      <alignment horizontal="right" vertical="center"/>
    </xf>
    <xf numFmtId="43" fontId="24" fillId="0" borderId="9" xfId="1" applyNumberFormat="1" applyFont="1" applyBorder="1" applyAlignment="1">
      <alignment horizontal="right" vertical="center" wrapText="1"/>
    </xf>
    <xf numFmtId="168" fontId="9" fillId="3" borderId="10" xfId="1" applyNumberFormat="1" applyFont="1" applyFill="1" applyBorder="1" applyAlignment="1">
      <alignment horizontal="right" vertical="center"/>
    </xf>
    <xf numFmtId="43" fontId="9" fillId="0" borderId="10" xfId="1" applyNumberFormat="1" applyFont="1" applyBorder="1" applyAlignment="1">
      <alignment horizontal="center" vertical="center" wrapText="1"/>
    </xf>
    <xf numFmtId="0" fontId="9" fillId="0" borderId="38" xfId="0" applyFont="1" applyBorder="1" applyAlignment="1">
      <alignment vertical="center"/>
    </xf>
    <xf numFmtId="2" fontId="42" fillId="0" borderId="0" xfId="0" applyNumberFormat="1" applyFont="1"/>
    <xf numFmtId="43" fontId="33" fillId="0" borderId="33" xfId="1" applyNumberFormat="1" applyFont="1" applyBorder="1" applyAlignment="1">
      <alignment horizontal="right" vertical="center"/>
    </xf>
    <xf numFmtId="178" fontId="42" fillId="0" borderId="0" xfId="0" applyNumberFormat="1" applyFont="1"/>
    <xf numFmtId="174" fontId="42" fillId="0" borderId="0" xfId="0" applyNumberFormat="1" applyFont="1"/>
    <xf numFmtId="43" fontId="24" fillId="0" borderId="33" xfId="1" applyNumberFormat="1" applyFont="1" applyBorder="1" applyAlignment="1">
      <alignment horizontal="right" vertical="center"/>
    </xf>
    <xf numFmtId="43" fontId="24" fillId="0" borderId="10" xfId="1" applyNumberFormat="1" applyFont="1" applyBorder="1" applyAlignment="1">
      <alignment horizontal="right" vertical="center"/>
    </xf>
    <xf numFmtId="168" fontId="9" fillId="0" borderId="65" xfId="1" applyNumberFormat="1" applyFont="1" applyBorder="1" applyAlignment="1">
      <alignment horizontal="right" vertical="center"/>
    </xf>
    <xf numFmtId="43" fontId="9" fillId="0" borderId="41" xfId="1" applyNumberFormat="1" applyFont="1" applyBorder="1" applyAlignment="1">
      <alignment horizontal="right" vertical="center"/>
    </xf>
    <xf numFmtId="168" fontId="9" fillId="0" borderId="41" xfId="1" applyNumberFormat="1" applyFont="1" applyBorder="1" applyAlignment="1">
      <alignment horizontal="right" vertical="center"/>
    </xf>
    <xf numFmtId="43" fontId="9" fillId="0" borderId="8" xfId="1" applyNumberFormat="1" applyFont="1" applyBorder="1" applyAlignment="1">
      <alignment horizontal="right" vertical="center"/>
    </xf>
    <xf numFmtId="176" fontId="9" fillId="0" borderId="8" xfId="1" applyNumberFormat="1" applyFont="1" applyBorder="1" applyAlignment="1">
      <alignment horizontal="center" vertical="center" wrapText="1"/>
    </xf>
    <xf numFmtId="0" fontId="9" fillId="0" borderId="60" xfId="0" applyFont="1" applyBorder="1" applyAlignment="1">
      <alignment horizontal="right" vertical="center" wrapText="1"/>
    </xf>
    <xf numFmtId="0" fontId="34" fillId="0" borderId="0" xfId="0" applyFont="1" applyAlignment="1">
      <alignment horizontal="center" vertical="center" wrapText="1"/>
    </xf>
    <xf numFmtId="0" fontId="35" fillId="0" borderId="0" xfId="0" applyFont="1"/>
    <xf numFmtId="0" fontId="21" fillId="0" borderId="0" xfId="0" applyFont="1" applyAlignment="1">
      <alignment horizontal="center" vertical="center" wrapText="1"/>
    </xf>
    <xf numFmtId="2" fontId="15" fillId="0" borderId="0" xfId="0" applyNumberFormat="1" applyFont="1"/>
    <xf numFmtId="166" fontId="15" fillId="0" borderId="0" xfId="0" applyNumberFormat="1" applyFont="1"/>
    <xf numFmtId="4" fontId="35" fillId="0" borderId="0" xfId="0" applyNumberFormat="1" applyFont="1"/>
    <xf numFmtId="2" fontId="35" fillId="0" borderId="0" xfId="0" applyNumberFormat="1" applyFont="1"/>
    <xf numFmtId="166" fontId="35" fillId="0" borderId="0" xfId="0" applyNumberFormat="1" applyFont="1"/>
    <xf numFmtId="166" fontId="66" fillId="0" borderId="0" xfId="1" applyFont="1"/>
    <xf numFmtId="174" fontId="15" fillId="0" borderId="0" xfId="1" applyNumberFormat="1" applyFont="1"/>
    <xf numFmtId="166" fontId="51" fillId="0" borderId="0" xfId="1" applyFont="1"/>
    <xf numFmtId="0" fontId="34" fillId="0" borderId="0" xfId="0" applyFont="1" applyAlignment="1">
      <alignment horizontal="center" wrapText="1"/>
    </xf>
    <xf numFmtId="2" fontId="34" fillId="0" borderId="0" xfId="0" applyNumberFormat="1" applyFont="1"/>
    <xf numFmtId="177" fontId="35" fillId="0" borderId="0" xfId="0" applyNumberFormat="1" applyFont="1"/>
    <xf numFmtId="166" fontId="34" fillId="0" borderId="0" xfId="0" applyNumberFormat="1" applyFont="1"/>
    <xf numFmtId="174" fontId="35" fillId="0" borderId="0" xfId="0" applyNumberFormat="1" applyFont="1"/>
    <xf numFmtId="0" fontId="35" fillId="0" borderId="0" xfId="0" applyFont="1" applyAlignment="1">
      <alignment horizontal="center"/>
    </xf>
    <xf numFmtId="166" fontId="15" fillId="0" borderId="0" xfId="1" applyFont="1"/>
    <xf numFmtId="3" fontId="35" fillId="0" borderId="0" xfId="0" applyNumberFormat="1" applyFont="1"/>
    <xf numFmtId="1" fontId="66" fillId="0" borderId="0" xfId="0" applyNumberFormat="1" applyFont="1"/>
    <xf numFmtId="4" fontId="34" fillId="0" borderId="0" xfId="0" applyNumberFormat="1" applyFont="1" applyAlignment="1">
      <alignment horizontal="center" vertical="center" wrapText="1"/>
    </xf>
    <xf numFmtId="4" fontId="34" fillId="0" borderId="0" xfId="0" applyNumberFormat="1" applyFont="1" applyAlignment="1">
      <alignment horizontal="center" vertical="center"/>
    </xf>
    <xf numFmtId="171" fontId="35" fillId="0" borderId="0" xfId="0" applyNumberFormat="1" applyFont="1"/>
    <xf numFmtId="166" fontId="35" fillId="0" borderId="0" xfId="1" applyFont="1"/>
    <xf numFmtId="165" fontId="35" fillId="0" borderId="0" xfId="0" applyNumberFormat="1" applyFont="1"/>
    <xf numFmtId="2" fontId="51" fillId="0" borderId="0" xfId="0" applyNumberFormat="1" applyFont="1"/>
    <xf numFmtId="1" fontId="51" fillId="0" borderId="0" xfId="0" applyNumberFormat="1" applyFont="1"/>
    <xf numFmtId="174" fontId="51" fillId="0" borderId="0" xfId="0" applyNumberFormat="1" applyFont="1"/>
    <xf numFmtId="166" fontId="51" fillId="0" borderId="0" xfId="0" applyNumberFormat="1" applyFont="1"/>
    <xf numFmtId="174" fontId="35" fillId="0" borderId="0" xfId="1" applyNumberFormat="1" applyFont="1"/>
    <xf numFmtId="179" fontId="35" fillId="0" borderId="0" xfId="0" applyNumberFormat="1" applyFont="1"/>
    <xf numFmtId="166" fontId="66" fillId="0" borderId="0" xfId="0" applyNumberFormat="1" applyFont="1"/>
    <xf numFmtId="0" fontId="51" fillId="0" borderId="0" xfId="0" applyFont="1"/>
    <xf numFmtId="174" fontId="34" fillId="0" borderId="0" xfId="0" applyNumberFormat="1" applyFont="1"/>
    <xf numFmtId="3" fontId="35" fillId="0" borderId="0" xfId="0" applyNumberFormat="1" applyFont="1" applyAlignment="1">
      <alignment horizontal="left"/>
    </xf>
    <xf numFmtId="3" fontId="34" fillId="0" borderId="0" xfId="0" applyNumberFormat="1" applyFont="1" applyAlignment="1">
      <alignment horizontal="left"/>
    </xf>
    <xf numFmtId="0" fontId="67" fillId="0" borderId="0" xfId="0" applyFont="1"/>
    <xf numFmtId="0" fontId="22" fillId="0" borderId="0" xfId="0" applyFont="1" applyAlignment="1">
      <alignment vertical="top"/>
    </xf>
    <xf numFmtId="3" fontId="22" fillId="0" borderId="0" xfId="1" applyNumberFormat="1" applyFont="1"/>
    <xf numFmtId="0" fontId="15" fillId="0" borderId="0" xfId="0" applyFont="1" applyAlignment="1">
      <alignment vertical="top"/>
    </xf>
    <xf numFmtId="176" fontId="15" fillId="0" borderId="0" xfId="1" applyNumberFormat="1" applyFont="1"/>
    <xf numFmtId="3" fontId="15" fillId="0" borderId="0" xfId="1" applyNumberFormat="1" applyFont="1"/>
    <xf numFmtId="0" fontId="68" fillId="0" borderId="0" xfId="0" applyFont="1"/>
    <xf numFmtId="3" fontId="22" fillId="0" borderId="0" xfId="0" applyNumberFormat="1" applyFont="1"/>
    <xf numFmtId="3" fontId="22" fillId="0" borderId="0" xfId="0" applyNumberFormat="1" applyFont="1" applyAlignment="1">
      <alignment horizontal="right"/>
    </xf>
    <xf numFmtId="3" fontId="15" fillId="0" borderId="0" xfId="0" applyNumberFormat="1" applyFont="1" applyAlignment="1">
      <alignment horizontal="right"/>
    </xf>
    <xf numFmtId="0" fontId="35" fillId="0" borderId="0" xfId="0" applyFont="1" applyAlignment="1">
      <alignment horizontal="left" indent="1"/>
    </xf>
    <xf numFmtId="3" fontId="34" fillId="0" borderId="0" xfId="0" applyNumberFormat="1" applyFont="1" applyAlignment="1">
      <alignment horizontal="center"/>
    </xf>
    <xf numFmtId="3" fontId="35" fillId="0" borderId="0" xfId="0" applyNumberFormat="1" applyFont="1" applyAlignment="1">
      <alignment horizontal="center"/>
    </xf>
    <xf numFmtId="180" fontId="35" fillId="0" borderId="0" xfId="0" applyNumberFormat="1" applyFont="1"/>
    <xf numFmtId="3" fontId="34" fillId="0" borderId="0" xfId="0" applyNumberFormat="1" applyFont="1"/>
    <xf numFmtId="167" fontId="35" fillId="0" borderId="0" xfId="0" applyNumberFormat="1" applyFont="1"/>
    <xf numFmtId="180" fontId="35" fillId="0" borderId="0" xfId="0" applyNumberFormat="1" applyFont="1" applyAlignment="1">
      <alignment horizontal="left"/>
    </xf>
    <xf numFmtId="180" fontId="34" fillId="0" borderId="0" xfId="0" applyNumberFormat="1" applyFont="1" applyAlignment="1">
      <alignment horizontal="left"/>
    </xf>
    <xf numFmtId="0" fontId="76" fillId="0" borderId="0" xfId="0" applyFont="1" applyAlignment="1">
      <alignment vertical="top"/>
    </xf>
    <xf numFmtId="0" fontId="52" fillId="0" borderId="0" xfId="0" applyFont="1" applyAlignment="1">
      <alignment vertical="top"/>
    </xf>
    <xf numFmtId="3" fontId="7" fillId="3" borderId="0" xfId="0" applyNumberFormat="1" applyFont="1" applyFill="1" applyAlignment="1">
      <alignment horizontal="center" vertical="center"/>
    </xf>
    <xf numFmtId="4" fontId="21" fillId="3" borderId="54" xfId="0" applyNumberFormat="1" applyFont="1" applyFill="1" applyBorder="1" applyAlignment="1">
      <alignment vertical="center"/>
    </xf>
    <xf numFmtId="180" fontId="42" fillId="3" borderId="0" xfId="0" applyNumberFormat="1" applyFont="1" applyFill="1"/>
    <xf numFmtId="2" fontId="21" fillId="3" borderId="0" xfId="0" applyNumberFormat="1" applyFont="1" applyFill="1"/>
    <xf numFmtId="0" fontId="9" fillId="3" borderId="0" xfId="0" applyFont="1" applyFill="1"/>
    <xf numFmtId="0" fontId="9" fillId="3" borderId="0" xfId="0" applyFont="1" applyFill="1" applyAlignment="1">
      <alignment horizontal="center" vertical="center" wrapText="1"/>
    </xf>
    <xf numFmtId="0" fontId="44" fillId="3" borderId="0" xfId="0" applyFont="1" applyFill="1" applyAlignment="1">
      <alignment vertical="top"/>
    </xf>
    <xf numFmtId="0" fontId="15" fillId="3" borderId="0" xfId="0" applyFont="1" applyFill="1"/>
    <xf numFmtId="0" fontId="12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29" fillId="3" borderId="0" xfId="0" applyFont="1" applyFill="1" applyAlignment="1">
      <alignment horizontal="center"/>
    </xf>
    <xf numFmtId="0" fontId="58" fillId="3" borderId="0" xfId="0" applyFont="1" applyFill="1" applyAlignment="1">
      <alignment horizontal="center"/>
    </xf>
    <xf numFmtId="0" fontId="85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183" fontId="29" fillId="3" borderId="0" xfId="0" applyNumberFormat="1" applyFont="1" applyFill="1" applyAlignment="1">
      <alignment horizontal="center"/>
    </xf>
    <xf numFmtId="0" fontId="82" fillId="3" borderId="0" xfId="0" applyFont="1" applyFill="1" applyAlignment="1">
      <alignment horizontal="center"/>
    </xf>
    <xf numFmtId="176" fontId="29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6" fillId="3" borderId="0" xfId="0" applyFont="1" applyFill="1"/>
    <xf numFmtId="0" fontId="38" fillId="3" borderId="0" xfId="0" applyFont="1" applyFill="1"/>
    <xf numFmtId="183" fontId="38" fillId="3" borderId="0" xfId="0" applyNumberFormat="1" applyFont="1" applyFill="1"/>
    <xf numFmtId="0" fontId="83" fillId="3" borderId="0" xfId="0" applyFont="1" applyFill="1"/>
    <xf numFmtId="0" fontId="39" fillId="3" borderId="0" xfId="0" applyFont="1" applyFill="1"/>
    <xf numFmtId="3" fontId="62" fillId="0" borderId="0" xfId="0" applyNumberFormat="1" applyFont="1" applyAlignment="1">
      <alignment vertical="top"/>
    </xf>
    <xf numFmtId="3" fontId="37" fillId="0" borderId="0" xfId="0" applyNumberFormat="1" applyFont="1"/>
    <xf numFmtId="3" fontId="42" fillId="3" borderId="0" xfId="0" applyNumberFormat="1" applyFont="1" applyFill="1"/>
    <xf numFmtId="3" fontId="8" fillId="3" borderId="0" xfId="0" applyNumberFormat="1" applyFont="1" applyFill="1" applyAlignment="1">
      <alignment horizontal="center" vertical="center" wrapText="1"/>
    </xf>
    <xf numFmtId="180" fontId="8" fillId="3" borderId="0" xfId="0" applyNumberFormat="1" applyFont="1" applyFill="1" applyAlignment="1">
      <alignment horizontal="center" vertical="center" wrapText="1"/>
    </xf>
    <xf numFmtId="3" fontId="21" fillId="3" borderId="0" xfId="0" applyNumberFormat="1" applyFont="1" applyFill="1" applyAlignment="1">
      <alignment vertical="center"/>
    </xf>
    <xf numFmtId="4" fontId="21" fillId="3" borderId="0" xfId="0" applyNumberFormat="1" applyFont="1" applyFill="1" applyAlignment="1">
      <alignment vertical="center"/>
    </xf>
    <xf numFmtId="180" fontId="21" fillId="3" borderId="0" xfId="0" applyNumberFormat="1" applyFont="1" applyFill="1" applyAlignment="1">
      <alignment vertical="center"/>
    </xf>
    <xf numFmtId="3" fontId="21" fillId="3" borderId="54" xfId="0" applyNumberFormat="1" applyFont="1" applyFill="1" applyBorder="1" applyAlignment="1">
      <alignment horizontal="center" vertical="center"/>
    </xf>
    <xf numFmtId="3" fontId="21" fillId="3" borderId="54" xfId="0" applyNumberFormat="1" applyFont="1" applyFill="1" applyBorder="1" applyAlignment="1">
      <alignment vertical="center"/>
    </xf>
    <xf numFmtId="3" fontId="8" fillId="3" borderId="0" xfId="0" applyNumberFormat="1" applyFont="1" applyFill="1"/>
    <xf numFmtId="4" fontId="8" fillId="3" borderId="0" xfId="0" applyNumberFormat="1" applyFont="1" applyFill="1"/>
    <xf numFmtId="180" fontId="8" fillId="3" borderId="0" xfId="0" applyNumberFormat="1" applyFont="1" applyFill="1"/>
    <xf numFmtId="0" fontId="21" fillId="3" borderId="0" xfId="0" applyFont="1" applyFill="1" applyAlignment="1">
      <alignment horizontal="center"/>
    </xf>
    <xf numFmtId="3" fontId="61" fillId="0" borderId="0" xfId="0" applyNumberFormat="1" applyFont="1" applyAlignment="1">
      <alignment horizontal="center"/>
    </xf>
    <xf numFmtId="0" fontId="12" fillId="3" borderId="75" xfId="0" applyFont="1" applyFill="1" applyBorder="1" applyAlignment="1">
      <alignment horizontal="center" vertical="center" wrapText="1"/>
    </xf>
    <xf numFmtId="0" fontId="9" fillId="3" borderId="78" xfId="0" applyFont="1" applyFill="1" applyBorder="1"/>
    <xf numFmtId="0" fontId="19" fillId="3" borderId="8" xfId="0" applyFont="1" applyFill="1" applyBorder="1" applyAlignment="1">
      <alignment horizontal="center" vertical="top" wrapText="1"/>
    </xf>
    <xf numFmtId="0" fontId="19" fillId="3" borderId="8" xfId="0" applyFont="1" applyFill="1" applyBorder="1" applyAlignment="1">
      <alignment horizontal="center" wrapText="1"/>
    </xf>
    <xf numFmtId="0" fontId="84" fillId="3" borderId="8" xfId="0" applyFont="1" applyFill="1" applyBorder="1" applyAlignment="1">
      <alignment horizontal="center" wrapText="1"/>
    </xf>
    <xf numFmtId="0" fontId="99" fillId="3" borderId="8" xfId="0" applyFont="1" applyFill="1" applyBorder="1" applyAlignment="1">
      <alignment horizontal="center" wrapText="1"/>
    </xf>
    <xf numFmtId="0" fontId="12" fillId="3" borderId="70" xfId="0" applyFont="1" applyFill="1" applyBorder="1" applyAlignment="1">
      <alignment horizontal="center" vertical="center" wrapText="1"/>
    </xf>
    <xf numFmtId="0" fontId="9" fillId="3" borderId="68" xfId="0" applyFont="1" applyFill="1" applyBorder="1"/>
    <xf numFmtId="0" fontId="19" fillId="3" borderId="75" xfId="0" applyFont="1" applyFill="1" applyBorder="1" applyAlignment="1">
      <alignment horizontal="center" vertical="center" wrapText="1"/>
    </xf>
    <xf numFmtId="0" fontId="20" fillId="3" borderId="67" xfId="0" applyFont="1" applyFill="1" applyBorder="1" applyAlignment="1">
      <alignment horizontal="center" vertical="center" wrapText="1"/>
    </xf>
    <xf numFmtId="0" fontId="100" fillId="3" borderId="80" xfId="0" applyFont="1" applyFill="1" applyBorder="1" applyAlignment="1">
      <alignment horizontal="center" vertical="center" wrapText="1"/>
    </xf>
    <xf numFmtId="0" fontId="19" fillId="3" borderId="69" xfId="0" applyFont="1" applyFill="1" applyBorder="1" applyAlignment="1">
      <alignment horizontal="center" vertical="center" wrapText="1"/>
    </xf>
    <xf numFmtId="0" fontId="19" fillId="3" borderId="70" xfId="0" applyFont="1" applyFill="1" applyBorder="1" applyAlignment="1">
      <alignment horizontal="center" vertical="center" wrapText="1"/>
    </xf>
    <xf numFmtId="0" fontId="92" fillId="3" borderId="67" xfId="0" applyFont="1" applyFill="1" applyBorder="1" applyAlignment="1">
      <alignment horizontal="center" vertical="center" wrapText="1"/>
    </xf>
    <xf numFmtId="0" fontId="19" fillId="3" borderId="67" xfId="0" applyFont="1" applyFill="1" applyBorder="1" applyAlignment="1">
      <alignment horizontal="center" vertical="center" wrapText="1"/>
    </xf>
    <xf numFmtId="0" fontId="19" fillId="3" borderId="76" xfId="0" applyFont="1" applyFill="1" applyBorder="1" applyAlignment="1">
      <alignment horizontal="center" vertical="center" wrapText="1"/>
    </xf>
    <xf numFmtId="0" fontId="19" fillId="3" borderId="76" xfId="0" applyFont="1" applyFill="1" applyBorder="1" applyAlignment="1">
      <alignment horizontal="center" vertical="top" wrapText="1"/>
    </xf>
    <xf numFmtId="0" fontId="19" fillId="3" borderId="76" xfId="0" applyFont="1" applyFill="1" applyBorder="1" applyAlignment="1">
      <alignment horizontal="center" wrapText="1"/>
    </xf>
    <xf numFmtId="0" fontId="20" fillId="3" borderId="76" xfId="0" applyFont="1" applyFill="1" applyBorder="1" applyAlignment="1">
      <alignment horizontal="center" vertical="top" wrapText="1"/>
    </xf>
    <xf numFmtId="0" fontId="100" fillId="3" borderId="76" xfId="0" applyFont="1" applyFill="1" applyBorder="1" applyAlignment="1">
      <alignment horizontal="center" wrapText="1"/>
    </xf>
    <xf numFmtId="0" fontId="56" fillId="3" borderId="76" xfId="0" applyFont="1" applyFill="1" applyBorder="1" applyAlignment="1">
      <alignment horizontal="center" wrapText="1"/>
    </xf>
    <xf numFmtId="183" fontId="56" fillId="3" borderId="76" xfId="0" applyNumberFormat="1" applyFont="1" applyFill="1" applyBorder="1" applyAlignment="1">
      <alignment horizontal="center" wrapText="1"/>
    </xf>
    <xf numFmtId="0" fontId="56" fillId="3" borderId="67" xfId="0" applyFont="1" applyFill="1" applyBorder="1" applyAlignment="1">
      <alignment horizontal="center" wrapText="1"/>
    </xf>
    <xf numFmtId="0" fontId="19" fillId="3" borderId="41" xfId="0" applyFont="1" applyFill="1" applyBorder="1" applyAlignment="1">
      <alignment horizontal="center" wrapText="1"/>
    </xf>
    <xf numFmtId="0" fontId="17" fillId="3" borderId="68" xfId="0" applyFont="1" applyFill="1" applyBorder="1" applyAlignment="1">
      <alignment horizontal="center" vertical="center" wrapText="1"/>
    </xf>
    <xf numFmtId="43" fontId="18" fillId="3" borderId="76" xfId="1" applyNumberFormat="1" applyFont="1" applyFill="1" applyBorder="1" applyAlignment="1">
      <alignment horizontal="right" vertical="center" wrapText="1"/>
    </xf>
    <xf numFmtId="181" fontId="9" fillId="3" borderId="68" xfId="0" applyNumberFormat="1" applyFont="1" applyFill="1" applyBorder="1" applyAlignment="1">
      <alignment vertical="center"/>
    </xf>
    <xf numFmtId="168" fontId="18" fillId="3" borderId="67" xfId="1" applyNumberFormat="1" applyFont="1" applyFill="1" applyBorder="1" applyAlignment="1">
      <alignment horizontal="right" vertical="center"/>
    </xf>
    <xf numFmtId="0" fontId="9" fillId="3" borderId="71" xfId="0" applyFont="1" applyFill="1" applyBorder="1"/>
    <xf numFmtId="0" fontId="9" fillId="3" borderId="71" xfId="0" applyFont="1" applyFill="1" applyBorder="1" applyAlignment="1">
      <alignment vertical="center"/>
    </xf>
    <xf numFmtId="181" fontId="33" fillId="3" borderId="68" xfId="0" applyNumberFormat="1" applyFont="1" applyFill="1" applyBorder="1" applyAlignment="1">
      <alignment vertical="center"/>
    </xf>
    <xf numFmtId="185" fontId="35" fillId="0" borderId="0" xfId="0" applyNumberFormat="1" applyFont="1"/>
    <xf numFmtId="185" fontId="15" fillId="0" borderId="0" xfId="0" applyNumberFormat="1" applyFont="1"/>
    <xf numFmtId="0" fontId="78" fillId="3" borderId="6" xfId="0" applyFont="1" applyFill="1" applyBorder="1" applyAlignment="1">
      <alignment vertical="center"/>
    </xf>
    <xf numFmtId="0" fontId="78" fillId="3" borderId="0" xfId="0" applyFont="1" applyFill="1"/>
    <xf numFmtId="0" fontId="78" fillId="3" borderId="0" xfId="0" applyFont="1" applyFill="1" applyAlignment="1">
      <alignment horizontal="center" vertical="center" wrapText="1"/>
    </xf>
    <xf numFmtId="176" fontId="102" fillId="3" borderId="0" xfId="0" applyNumberFormat="1" applyFont="1" applyFill="1"/>
    <xf numFmtId="0" fontId="19" fillId="3" borderId="62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top"/>
    </xf>
    <xf numFmtId="0" fontId="17" fillId="3" borderId="48" xfId="0" applyFont="1" applyFill="1" applyBorder="1" applyAlignment="1">
      <alignment horizontal="center" vertical="center" wrapText="1"/>
    </xf>
    <xf numFmtId="0" fontId="17" fillId="3" borderId="66" xfId="0" applyFont="1" applyFill="1" applyBorder="1" applyAlignment="1">
      <alignment horizontal="center" vertical="center" wrapText="1"/>
    </xf>
    <xf numFmtId="0" fontId="44" fillId="3" borderId="0" xfId="0" applyFont="1" applyFill="1" applyAlignment="1">
      <alignment horizontal="center" vertical="top"/>
    </xf>
    <xf numFmtId="0" fontId="20" fillId="3" borderId="0" xfId="0" applyFont="1" applyFill="1" applyAlignment="1">
      <alignment horizontal="center" vertical="center"/>
    </xf>
    <xf numFmtId="0" fontId="46" fillId="3" borderId="0" xfId="0" applyFont="1" applyFill="1" applyAlignment="1">
      <alignment horizontal="center" vertical="top"/>
    </xf>
    <xf numFmtId="168" fontId="78" fillId="3" borderId="6" xfId="0" applyNumberFormat="1" applyFont="1" applyFill="1" applyBorder="1"/>
    <xf numFmtId="186" fontId="78" fillId="3" borderId="0" xfId="0" applyNumberFormat="1" applyFont="1" applyFill="1"/>
    <xf numFmtId="0" fontId="17" fillId="3" borderId="0" xfId="0" applyFont="1" applyFill="1" applyAlignment="1">
      <alignment horizontal="center" vertical="center" wrapText="1"/>
    </xf>
    <xf numFmtId="0" fontId="17" fillId="3" borderId="92" xfId="0" applyFont="1" applyFill="1" applyBorder="1" applyAlignment="1">
      <alignment horizontal="center" vertical="center" wrapText="1"/>
    </xf>
    <xf numFmtId="0" fontId="17" fillId="3" borderId="83" xfId="0" applyFont="1" applyFill="1" applyBorder="1" applyAlignment="1">
      <alignment horizontal="center" vertical="center" wrapText="1"/>
    </xf>
    <xf numFmtId="3" fontId="35" fillId="0" borderId="0" xfId="0" applyNumberFormat="1" applyFont="1" applyAlignment="1">
      <alignment horizontal="right"/>
    </xf>
    <xf numFmtId="3" fontId="34" fillId="0" borderId="0" xfId="0" applyNumberFormat="1" applyFont="1" applyAlignment="1">
      <alignment horizontal="right"/>
    </xf>
    <xf numFmtId="168" fontId="101" fillId="3" borderId="67" xfId="1" applyNumberFormat="1" applyFont="1" applyFill="1" applyBorder="1" applyAlignment="1">
      <alignment horizontal="right" vertical="center"/>
    </xf>
    <xf numFmtId="0" fontId="78" fillId="3" borderId="71" xfId="0" applyFont="1" applyFill="1" applyBorder="1"/>
    <xf numFmtId="178" fontId="35" fillId="0" borderId="0" xfId="0" applyNumberFormat="1" applyFont="1"/>
    <xf numFmtId="3" fontId="106" fillId="0" borderId="0" xfId="0" applyNumberFormat="1" applyFont="1"/>
    <xf numFmtId="185" fontId="62" fillId="0" borderId="0" xfId="0" applyNumberFormat="1" applyFont="1" applyAlignment="1">
      <alignment vertical="top"/>
    </xf>
    <xf numFmtId="0" fontId="111" fillId="0" borderId="0" xfId="0" applyFont="1" applyAlignment="1">
      <alignment vertical="top"/>
    </xf>
    <xf numFmtId="166" fontId="9" fillId="3" borderId="0" xfId="0" applyNumberFormat="1" applyFont="1" applyFill="1"/>
    <xf numFmtId="168" fontId="113" fillId="3" borderId="67" xfId="1" applyNumberFormat="1" applyFont="1" applyFill="1" applyBorder="1" applyAlignment="1">
      <alignment horizontal="right" vertical="center"/>
    </xf>
    <xf numFmtId="0" fontId="33" fillId="3" borderId="71" xfId="0" applyFont="1" applyFill="1" applyBorder="1"/>
    <xf numFmtId="0" fontId="33" fillId="3" borderId="0" xfId="0" applyFont="1" applyFill="1"/>
    <xf numFmtId="0" fontId="33" fillId="3" borderId="0" xfId="0" applyFont="1" applyFill="1" applyAlignment="1">
      <alignment horizontal="center" vertical="center" wrapText="1"/>
    </xf>
    <xf numFmtId="4" fontId="42" fillId="3" borderId="0" xfId="0" applyNumberFormat="1" applyFont="1" applyFill="1"/>
    <xf numFmtId="3" fontId="12" fillId="3" borderId="47" xfId="0" applyNumberFormat="1" applyFont="1" applyFill="1" applyBorder="1" applyAlignment="1">
      <alignment vertical="center"/>
    </xf>
    <xf numFmtId="3" fontId="12" fillId="3" borderId="3" xfId="0" applyNumberFormat="1" applyFont="1" applyFill="1" applyBorder="1" applyAlignment="1">
      <alignment horizontal="center" vertical="top"/>
    </xf>
    <xf numFmtId="180" fontId="12" fillId="3" borderId="48" xfId="0" applyNumberFormat="1" applyFont="1" applyFill="1" applyBorder="1" applyAlignment="1">
      <alignment horizontal="center" vertical="center"/>
    </xf>
    <xf numFmtId="180" fontId="44" fillId="3" borderId="3" xfId="0" applyNumberFormat="1" applyFont="1" applyFill="1" applyBorder="1" applyAlignment="1">
      <alignment horizontal="center" vertical="center"/>
    </xf>
    <xf numFmtId="180" fontId="44" fillId="3" borderId="48" xfId="0" applyNumberFormat="1" applyFont="1" applyFill="1" applyBorder="1" applyAlignment="1">
      <alignment horizontal="center" vertical="center" wrapText="1"/>
    </xf>
    <xf numFmtId="3" fontId="12" fillId="3" borderId="34" xfId="0" applyNumberFormat="1" applyFont="1" applyFill="1" applyBorder="1" applyAlignment="1">
      <alignment horizontal="center"/>
    </xf>
    <xf numFmtId="3" fontId="12" fillId="3" borderId="56" xfId="0" applyNumberFormat="1" applyFont="1" applyFill="1" applyBorder="1" applyAlignment="1">
      <alignment horizontal="center" vertical="center"/>
    </xf>
    <xf numFmtId="3" fontId="93" fillId="3" borderId="23" xfId="0" applyNumberFormat="1" applyFont="1" applyFill="1" applyBorder="1" applyAlignment="1">
      <alignment horizontal="center" vertical="center"/>
    </xf>
    <xf numFmtId="180" fontId="78" fillId="3" borderId="72" xfId="0" applyNumberFormat="1" applyFont="1" applyFill="1" applyBorder="1" applyAlignment="1">
      <alignment horizontal="center" vertical="center"/>
    </xf>
    <xf numFmtId="180" fontId="78" fillId="3" borderId="23" xfId="0" applyNumberFormat="1" applyFont="1" applyFill="1" applyBorder="1" applyAlignment="1">
      <alignment horizontal="center" vertical="center"/>
    </xf>
    <xf numFmtId="180" fontId="78" fillId="3" borderId="72" xfId="0" applyNumberFormat="1" applyFont="1" applyFill="1" applyBorder="1" applyAlignment="1">
      <alignment horizontal="center" vertical="center" wrapText="1"/>
    </xf>
    <xf numFmtId="180" fontId="93" fillId="3" borderId="72" xfId="0" applyNumberFormat="1" applyFont="1" applyFill="1" applyBorder="1" applyAlignment="1">
      <alignment horizontal="center" vertical="center"/>
    </xf>
    <xf numFmtId="3" fontId="78" fillId="3" borderId="35" xfId="0" applyNumberFormat="1" applyFont="1" applyFill="1" applyBorder="1" applyAlignment="1">
      <alignment horizontal="center" vertical="center"/>
    </xf>
    <xf numFmtId="4" fontId="8" fillId="3" borderId="0" xfId="0" applyNumberFormat="1" applyFont="1" applyFill="1" applyAlignment="1">
      <alignment horizontal="center" vertical="center" wrapText="1"/>
    </xf>
    <xf numFmtId="3" fontId="12" fillId="3" borderId="39" xfId="0" applyNumberFormat="1" applyFont="1" applyFill="1" applyBorder="1" applyAlignment="1">
      <alignment horizontal="center" vertical="center"/>
    </xf>
    <xf numFmtId="3" fontId="12" fillId="3" borderId="40" xfId="0" applyNumberFormat="1" applyFont="1" applyFill="1" applyBorder="1" applyAlignment="1">
      <alignment horizontal="left" vertical="center" wrapText="1"/>
    </xf>
    <xf numFmtId="180" fontId="12" fillId="3" borderId="40" xfId="0" applyNumberFormat="1" applyFont="1" applyFill="1" applyBorder="1" applyAlignment="1">
      <alignment horizontal="right" vertical="center"/>
    </xf>
    <xf numFmtId="4" fontId="12" fillId="3" borderId="40" xfId="0" applyNumberFormat="1" applyFont="1" applyFill="1" applyBorder="1" applyAlignment="1">
      <alignment horizontal="right" vertical="center"/>
    </xf>
    <xf numFmtId="3" fontId="12" fillId="3" borderId="8" xfId="0" applyNumberFormat="1" applyFont="1" applyFill="1" applyBorder="1" applyAlignment="1">
      <alignment horizontal="right" vertical="center"/>
    </xf>
    <xf numFmtId="180" fontId="21" fillId="3" borderId="42" xfId="0" applyNumberFormat="1" applyFont="1" applyFill="1" applyBorder="1" applyAlignment="1">
      <alignment horizontal="center" vertical="center"/>
    </xf>
    <xf numFmtId="3" fontId="12" fillId="3" borderId="44" xfId="0" applyNumberFormat="1" applyFont="1" applyFill="1" applyBorder="1" applyAlignment="1">
      <alignment horizontal="center" vertical="center"/>
    </xf>
    <xf numFmtId="3" fontId="50" fillId="3" borderId="10" xfId="0" applyNumberFormat="1" applyFont="1" applyFill="1" applyBorder="1" applyAlignment="1">
      <alignment horizontal="left" vertical="center" wrapText="1"/>
    </xf>
    <xf numFmtId="180" fontId="12" fillId="3" borderId="10" xfId="0" applyNumberFormat="1" applyFont="1" applyFill="1" applyBorder="1" applyAlignment="1">
      <alignment horizontal="center" vertical="center"/>
    </xf>
    <xf numFmtId="185" fontId="12" fillId="3" borderId="9" xfId="0" applyNumberFormat="1" applyFont="1" applyFill="1" applyBorder="1" applyAlignment="1">
      <alignment horizontal="right" vertical="center"/>
    </xf>
    <xf numFmtId="4" fontId="12" fillId="3" borderId="9" xfId="0" applyNumberFormat="1" applyFont="1" applyFill="1" applyBorder="1" applyAlignment="1">
      <alignment horizontal="right" vertical="center"/>
    </xf>
    <xf numFmtId="3" fontId="12" fillId="3" borderId="10" xfId="0" applyNumberFormat="1" applyFont="1" applyFill="1" applyBorder="1" applyAlignment="1">
      <alignment horizontal="right" vertical="center"/>
    </xf>
    <xf numFmtId="180" fontId="21" fillId="3" borderId="13" xfId="0" applyNumberFormat="1" applyFont="1" applyFill="1" applyBorder="1" applyAlignment="1">
      <alignment horizontal="center" vertical="center"/>
    </xf>
    <xf numFmtId="3" fontId="88" fillId="3" borderId="65" xfId="0" applyNumberFormat="1" applyFont="1" applyFill="1" applyBorder="1" applyAlignment="1">
      <alignment horizontal="left" vertical="center" wrapText="1"/>
    </xf>
    <xf numFmtId="180" fontId="115" fillId="3" borderId="10" xfId="0" applyNumberFormat="1" applyFont="1" applyFill="1" applyBorder="1" applyAlignment="1">
      <alignment horizontal="center" vertical="center"/>
    </xf>
    <xf numFmtId="3" fontId="115" fillId="3" borderId="10" xfId="0" applyNumberFormat="1" applyFont="1" applyFill="1" applyBorder="1" applyAlignment="1">
      <alignment horizontal="right" vertical="center"/>
    </xf>
    <xf numFmtId="3" fontId="115" fillId="3" borderId="32" xfId="0" applyNumberFormat="1" applyFont="1" applyFill="1" applyBorder="1" applyAlignment="1">
      <alignment horizontal="center" vertical="center"/>
    </xf>
    <xf numFmtId="3" fontId="104" fillId="3" borderId="65" xfId="0" applyNumberFormat="1" applyFont="1" applyFill="1" applyBorder="1" applyAlignment="1">
      <alignment horizontal="left" vertical="center" wrapText="1"/>
    </xf>
    <xf numFmtId="180" fontId="115" fillId="3" borderId="10" xfId="0" applyNumberFormat="1" applyFont="1" applyFill="1" applyBorder="1" applyAlignment="1">
      <alignment horizontal="right" vertical="center"/>
    </xf>
    <xf numFmtId="4" fontId="115" fillId="3" borderId="10" xfId="0" applyNumberFormat="1" applyFont="1" applyFill="1" applyBorder="1" applyAlignment="1">
      <alignment horizontal="right" vertical="center"/>
    </xf>
    <xf numFmtId="180" fontId="21" fillId="3" borderId="14" xfId="0" applyNumberFormat="1" applyFont="1" applyFill="1" applyBorder="1" applyAlignment="1">
      <alignment horizontal="center" vertical="center"/>
    </xf>
    <xf numFmtId="4" fontId="57" fillId="3" borderId="0" xfId="0" applyNumberFormat="1" applyFont="1" applyFill="1"/>
    <xf numFmtId="4" fontId="9" fillId="3" borderId="10" xfId="0" applyNumberFormat="1" applyFont="1" applyFill="1" applyBorder="1" applyAlignment="1">
      <alignment horizontal="right" vertical="center"/>
    </xf>
    <xf numFmtId="180" fontId="15" fillId="3" borderId="14" xfId="0" applyNumberFormat="1" applyFont="1" applyFill="1" applyBorder="1" applyAlignment="1">
      <alignment horizontal="center" vertical="center"/>
    </xf>
    <xf numFmtId="3" fontId="104" fillId="3" borderId="64" xfId="0" applyNumberFormat="1" applyFont="1" applyFill="1" applyBorder="1" applyAlignment="1">
      <alignment horizontal="left" vertical="center" wrapText="1"/>
    </xf>
    <xf numFmtId="3" fontId="104" fillId="3" borderId="64" xfId="0" applyNumberFormat="1" applyFont="1" applyFill="1" applyBorder="1" applyAlignment="1">
      <alignment horizontal="left" vertical="top" wrapText="1"/>
    </xf>
    <xf numFmtId="3" fontId="115" fillId="3" borderId="69" xfId="0" applyNumberFormat="1" applyFont="1" applyFill="1" applyBorder="1" applyAlignment="1">
      <alignment horizontal="center" vertical="center"/>
    </xf>
    <xf numFmtId="180" fontId="115" fillId="3" borderId="67" xfId="0" applyNumberFormat="1" applyFont="1" applyFill="1" applyBorder="1" applyAlignment="1">
      <alignment horizontal="right" vertical="center"/>
    </xf>
    <xf numFmtId="4" fontId="78" fillId="3" borderId="67" xfId="0" applyNumberFormat="1" applyFont="1" applyFill="1" applyBorder="1" applyAlignment="1">
      <alignment horizontal="right" vertical="center"/>
    </xf>
    <xf numFmtId="3" fontId="115" fillId="3" borderId="67" xfId="0" applyNumberFormat="1" applyFont="1" applyFill="1" applyBorder="1" applyAlignment="1">
      <alignment horizontal="right" vertical="center"/>
    </xf>
    <xf numFmtId="180" fontId="21" fillId="3" borderId="68" xfId="0" applyNumberFormat="1" applyFont="1" applyFill="1" applyBorder="1" applyAlignment="1">
      <alignment horizontal="center" vertical="center"/>
    </xf>
    <xf numFmtId="0" fontId="89" fillId="3" borderId="86" xfId="0" applyFont="1" applyFill="1" applyBorder="1" applyAlignment="1">
      <alignment horizontal="left" vertical="center" wrapText="1"/>
    </xf>
    <xf numFmtId="0" fontId="84" fillId="3" borderId="86" xfId="0" applyFont="1" applyFill="1" applyBorder="1" applyAlignment="1">
      <alignment horizontal="left" vertical="center" wrapText="1"/>
    </xf>
    <xf numFmtId="3" fontId="115" fillId="3" borderId="87" xfId="0" applyNumberFormat="1" applyFont="1" applyFill="1" applyBorder="1" applyAlignment="1">
      <alignment horizontal="center" vertical="center"/>
    </xf>
    <xf numFmtId="3" fontId="104" fillId="3" borderId="65" xfId="0" applyNumberFormat="1" applyFont="1" applyFill="1" applyBorder="1" applyAlignment="1">
      <alignment horizontal="left" vertical="top" wrapText="1"/>
    </xf>
    <xf numFmtId="180" fontId="115" fillId="3" borderId="33" xfId="0" applyNumberFormat="1" applyFont="1" applyFill="1" applyBorder="1" applyAlignment="1">
      <alignment horizontal="center" vertical="center"/>
    </xf>
    <xf numFmtId="180" fontId="115" fillId="3" borderId="65" xfId="0" applyNumberFormat="1" applyFont="1" applyFill="1" applyBorder="1" applyAlignment="1">
      <alignment horizontal="right" vertical="center"/>
    </xf>
    <xf numFmtId="4" fontId="9" fillId="3" borderId="33" xfId="0" applyNumberFormat="1" applyFont="1" applyFill="1" applyBorder="1" applyAlignment="1">
      <alignment horizontal="right" vertical="center"/>
    </xf>
    <xf numFmtId="3" fontId="115" fillId="3" borderId="65" xfId="0" applyNumberFormat="1" applyFont="1" applyFill="1" applyBorder="1" applyAlignment="1">
      <alignment horizontal="right" vertical="center"/>
    </xf>
    <xf numFmtId="180" fontId="15" fillId="3" borderId="38" xfId="0" applyNumberFormat="1" applyFont="1" applyFill="1" applyBorder="1" applyAlignment="1">
      <alignment horizontal="center" vertical="center"/>
    </xf>
    <xf numFmtId="3" fontId="12" fillId="3" borderId="49" xfId="0" applyNumberFormat="1" applyFont="1" applyFill="1" applyBorder="1" applyAlignment="1">
      <alignment horizontal="center" vertical="center"/>
    </xf>
    <xf numFmtId="185" fontId="12" fillId="3" borderId="3" xfId="0" applyNumberFormat="1" applyFont="1" applyFill="1" applyBorder="1" applyAlignment="1">
      <alignment vertical="center"/>
    </xf>
    <xf numFmtId="4" fontId="12" fillId="3" borderId="3" xfId="0" applyNumberFormat="1" applyFont="1" applyFill="1" applyBorder="1" applyAlignment="1">
      <alignment vertical="center"/>
    </xf>
    <xf numFmtId="3" fontId="12" fillId="3" borderId="3" xfId="0" applyNumberFormat="1" applyFont="1" applyFill="1" applyBorder="1" applyAlignment="1">
      <alignment vertical="center"/>
    </xf>
    <xf numFmtId="3" fontId="21" fillId="3" borderId="84" xfId="0" applyNumberFormat="1" applyFont="1" applyFill="1" applyBorder="1" applyAlignment="1">
      <alignment vertical="center"/>
    </xf>
    <xf numFmtId="180" fontId="115" fillId="3" borderId="53" xfId="0" applyNumberFormat="1" applyFont="1" applyFill="1" applyBorder="1" applyAlignment="1">
      <alignment horizontal="center" vertical="center"/>
    </xf>
    <xf numFmtId="180" fontId="115" fillId="3" borderId="53" xfId="0" applyNumberFormat="1" applyFont="1" applyFill="1" applyBorder="1" applyAlignment="1">
      <alignment horizontal="right" vertical="center"/>
    </xf>
    <xf numFmtId="4" fontId="9" fillId="3" borderId="29" xfId="0" applyNumberFormat="1" applyFont="1" applyFill="1" applyBorder="1" applyAlignment="1">
      <alignment horizontal="right" vertical="center"/>
    </xf>
    <xf numFmtId="3" fontId="78" fillId="3" borderId="53" xfId="0" applyNumberFormat="1" applyFont="1" applyFill="1" applyBorder="1" applyAlignment="1">
      <alignment horizontal="right" vertical="center"/>
    </xf>
    <xf numFmtId="180" fontId="15" fillId="3" borderId="89" xfId="0" applyNumberFormat="1" applyFont="1" applyFill="1" applyBorder="1" applyAlignment="1">
      <alignment horizontal="center" vertical="center"/>
    </xf>
    <xf numFmtId="180" fontId="115" fillId="3" borderId="88" xfId="0" applyNumberFormat="1" applyFont="1" applyFill="1" applyBorder="1" applyAlignment="1">
      <alignment horizontal="center" vertical="center"/>
    </xf>
    <xf numFmtId="4" fontId="9" fillId="3" borderId="17" xfId="0" applyNumberFormat="1" applyFont="1" applyFill="1" applyBorder="1" applyAlignment="1">
      <alignment horizontal="right" vertical="center"/>
    </xf>
    <xf numFmtId="3" fontId="78" fillId="3" borderId="17" xfId="0" applyNumberFormat="1" applyFont="1" applyFill="1" applyBorder="1" applyAlignment="1">
      <alignment horizontal="right" vertical="center"/>
    </xf>
    <xf numFmtId="180" fontId="15" fillId="3" borderId="93" xfId="0" applyNumberFormat="1" applyFont="1" applyFill="1" applyBorder="1" applyAlignment="1">
      <alignment horizontal="center" vertical="center"/>
    </xf>
    <xf numFmtId="0" fontId="116" fillId="3" borderId="67" xfId="0" applyFont="1" applyFill="1" applyBorder="1" applyAlignment="1">
      <alignment horizontal="left" vertical="center" wrapText="1"/>
    </xf>
    <xf numFmtId="0" fontId="50" fillId="3" borderId="54" xfId="0" applyFont="1" applyFill="1" applyBorder="1" applyAlignment="1">
      <alignment vertical="center" wrapText="1"/>
    </xf>
    <xf numFmtId="0" fontId="24" fillId="3" borderId="69" xfId="0" applyFont="1" applyFill="1" applyBorder="1" applyAlignment="1">
      <alignment horizontal="right" vertical="center" wrapText="1"/>
    </xf>
    <xf numFmtId="0" fontId="117" fillId="3" borderId="70" xfId="0" applyFont="1" applyFill="1" applyBorder="1" applyAlignment="1">
      <alignment horizontal="right" vertical="center" wrapText="1"/>
    </xf>
    <xf numFmtId="14" fontId="43" fillId="3" borderId="67" xfId="0" applyNumberFormat="1" applyFont="1" applyFill="1" applyBorder="1" applyAlignment="1">
      <alignment horizontal="right" vertical="center" wrapText="1"/>
    </xf>
    <xf numFmtId="0" fontId="43" fillId="3" borderId="70" xfId="0" applyFont="1" applyFill="1" applyBorder="1" applyAlignment="1">
      <alignment horizontal="right" vertical="center" wrapText="1"/>
    </xf>
    <xf numFmtId="0" fontId="116" fillId="3" borderId="83" xfId="0" applyFont="1" applyFill="1" applyBorder="1" applyAlignment="1">
      <alignment horizontal="left" vertical="center" wrapText="1"/>
    </xf>
    <xf numFmtId="171" fontId="119" fillId="3" borderId="76" xfId="0" applyNumberFormat="1" applyFont="1" applyFill="1" applyBorder="1" applyAlignment="1">
      <alignment horizontal="right" wrapText="1"/>
    </xf>
    <xf numFmtId="43" fontId="35" fillId="3" borderId="67" xfId="1" applyNumberFormat="1" applyFont="1" applyFill="1" applyBorder="1" applyAlignment="1">
      <alignment horizontal="right" vertical="center"/>
    </xf>
    <xf numFmtId="176" fontId="35" fillId="3" borderId="67" xfId="1" applyNumberFormat="1" applyFont="1" applyFill="1" applyBorder="1" applyAlignment="1">
      <alignment horizontal="right" vertical="center"/>
    </xf>
    <xf numFmtId="176" fontId="120" fillId="3" borderId="67" xfId="1" applyNumberFormat="1" applyFont="1" applyFill="1" applyBorder="1" applyAlignment="1">
      <alignment horizontal="right" vertical="center"/>
    </xf>
    <xf numFmtId="168" fontId="119" fillId="3" borderId="67" xfId="1" applyNumberFormat="1" applyFont="1" applyFill="1" applyBorder="1" applyAlignment="1">
      <alignment horizontal="right" vertical="center"/>
    </xf>
    <xf numFmtId="168" fontId="35" fillId="3" borderId="67" xfId="1" applyNumberFormat="1" applyFont="1" applyFill="1" applyBorder="1" applyAlignment="1">
      <alignment horizontal="right" vertical="center"/>
    </xf>
    <xf numFmtId="176" fontId="35" fillId="3" borderId="67" xfId="1" applyNumberFormat="1" applyFont="1" applyFill="1" applyBorder="1" applyAlignment="1">
      <alignment horizontal="right" vertical="center" wrapText="1"/>
    </xf>
    <xf numFmtId="184" fontId="35" fillId="3" borderId="67" xfId="1" applyNumberFormat="1" applyFont="1" applyFill="1" applyBorder="1" applyAlignment="1">
      <alignment horizontal="right" vertical="center" wrapText="1"/>
    </xf>
    <xf numFmtId="43" fontId="35" fillId="3" borderId="76" xfId="1" applyNumberFormat="1" applyFont="1" applyFill="1" applyBorder="1" applyAlignment="1">
      <alignment horizontal="right" vertical="center" wrapText="1"/>
    </xf>
    <xf numFmtId="43" fontId="35" fillId="3" borderId="67" xfId="1" applyNumberFormat="1" applyFont="1" applyFill="1" applyBorder="1" applyAlignment="1">
      <alignment horizontal="right" vertical="center" wrapText="1"/>
    </xf>
    <xf numFmtId="43" fontId="35" fillId="3" borderId="41" xfId="1" applyNumberFormat="1" applyFont="1" applyFill="1" applyBorder="1" applyAlignment="1">
      <alignment horizontal="right" vertical="center" wrapText="1"/>
    </xf>
    <xf numFmtId="168" fontId="35" fillId="3" borderId="76" xfId="1" applyNumberFormat="1" applyFont="1" applyFill="1" applyBorder="1" applyAlignment="1">
      <alignment horizontal="right" vertical="center" wrapText="1"/>
    </xf>
    <xf numFmtId="43" fontId="35" fillId="3" borderId="65" xfId="1" applyNumberFormat="1" applyFont="1" applyFill="1" applyBorder="1" applyAlignment="1">
      <alignment horizontal="right" vertical="center" wrapText="1"/>
    </xf>
    <xf numFmtId="176" fontId="34" fillId="3" borderId="67" xfId="1" applyNumberFormat="1" applyFont="1" applyFill="1" applyBorder="1" applyAlignment="1">
      <alignment horizontal="right" vertical="center"/>
    </xf>
    <xf numFmtId="181" fontId="24" fillId="3" borderId="68" xfId="0" applyNumberFormat="1" applyFont="1" applyFill="1" applyBorder="1" applyAlignment="1">
      <alignment vertical="center"/>
    </xf>
    <xf numFmtId="43" fontId="43" fillId="3" borderId="76" xfId="1" applyNumberFormat="1" applyFont="1" applyFill="1" applyBorder="1" applyAlignment="1">
      <alignment horizontal="right" vertical="center" wrapText="1"/>
    </xf>
    <xf numFmtId="0" fontId="118" fillId="3" borderId="67" xfId="0" applyFont="1" applyFill="1" applyBorder="1"/>
    <xf numFmtId="0" fontId="121" fillId="3" borderId="67" xfId="0" applyFont="1" applyFill="1" applyBorder="1" applyAlignment="1">
      <alignment horizontal="left" vertical="center" wrapText="1"/>
    </xf>
    <xf numFmtId="0" fontId="121" fillId="3" borderId="67" xfId="4" applyFont="1" applyFill="1" applyBorder="1" applyAlignment="1">
      <alignment vertical="center"/>
    </xf>
    <xf numFmtId="0" fontId="116" fillId="3" borderId="62" xfId="0" applyFont="1" applyFill="1" applyBorder="1" applyAlignment="1">
      <alignment horizontal="left" vertical="center" wrapText="1"/>
    </xf>
    <xf numFmtId="0" fontId="43" fillId="3" borderId="83" xfId="0" applyFont="1" applyFill="1" applyBorder="1" applyAlignment="1">
      <alignment horizontal="right" vertical="center" wrapText="1"/>
    </xf>
    <xf numFmtId="168" fontId="35" fillId="3" borderId="41" xfId="1" applyNumberFormat="1" applyFont="1" applyFill="1" applyBorder="1" applyAlignment="1">
      <alignment horizontal="right" vertical="center" wrapText="1"/>
    </xf>
    <xf numFmtId="14" fontId="122" fillId="3" borderId="67" xfId="0" applyNumberFormat="1" applyFont="1" applyFill="1" applyBorder="1" applyAlignment="1">
      <alignment horizontal="right" vertical="center"/>
    </xf>
    <xf numFmtId="0" fontId="122" fillId="3" borderId="67" xfId="0" applyFont="1" applyFill="1" applyBorder="1" applyAlignment="1">
      <alignment horizontal="right" vertical="center"/>
    </xf>
    <xf numFmtId="43" fontId="35" fillId="3" borderId="65" xfId="1" applyNumberFormat="1" applyFont="1" applyFill="1" applyBorder="1" applyAlignment="1">
      <alignment horizontal="right" vertical="center"/>
    </xf>
    <xf numFmtId="168" fontId="35" fillId="3" borderId="65" xfId="1" applyNumberFormat="1" applyFont="1" applyFill="1" applyBorder="1" applyAlignment="1">
      <alignment horizontal="right" vertical="center"/>
    </xf>
    <xf numFmtId="176" fontId="35" fillId="3" borderId="65" xfId="1" applyNumberFormat="1" applyFont="1" applyFill="1" applyBorder="1" applyAlignment="1">
      <alignment horizontal="right" vertical="center"/>
    </xf>
    <xf numFmtId="14" fontId="122" fillId="3" borderId="67" xfId="0" applyNumberFormat="1" applyFont="1" applyFill="1" applyBorder="1"/>
    <xf numFmtId="0" fontId="122" fillId="3" borderId="67" xfId="0" applyFont="1" applyFill="1" applyBorder="1"/>
    <xf numFmtId="14" fontId="123" fillId="3" borderId="67" xfId="0" applyNumberFormat="1" applyFont="1" applyFill="1" applyBorder="1" applyAlignment="1">
      <alignment horizontal="right" vertical="center" wrapText="1"/>
    </xf>
    <xf numFmtId="0" fontId="123" fillId="3" borderId="70" xfId="0" applyFont="1" applyFill="1" applyBorder="1" applyAlignment="1">
      <alignment horizontal="right" vertical="center" wrapText="1"/>
    </xf>
    <xf numFmtId="43" fontId="120" fillId="3" borderId="67" xfId="1" applyNumberFormat="1" applyFont="1" applyFill="1" applyBorder="1" applyAlignment="1">
      <alignment horizontal="right" vertical="center"/>
    </xf>
    <xf numFmtId="168" fontId="120" fillId="3" borderId="41" xfId="1" applyNumberFormat="1" applyFont="1" applyFill="1" applyBorder="1" applyAlignment="1">
      <alignment horizontal="right" vertical="center" wrapText="1"/>
    </xf>
    <xf numFmtId="43" fontId="120" fillId="3" borderId="41" xfId="1" applyNumberFormat="1" applyFont="1" applyFill="1" applyBorder="1" applyAlignment="1">
      <alignment horizontal="right" vertical="center" wrapText="1"/>
    </xf>
    <xf numFmtId="168" fontId="120" fillId="3" borderId="76" xfId="1" applyNumberFormat="1" applyFont="1" applyFill="1" applyBorder="1" applyAlignment="1">
      <alignment horizontal="right" vertical="center" wrapText="1"/>
    </xf>
    <xf numFmtId="43" fontId="120" fillId="3" borderId="65" xfId="1" applyNumberFormat="1" applyFont="1" applyFill="1" applyBorder="1" applyAlignment="1">
      <alignment horizontal="right" vertical="center" wrapText="1"/>
    </xf>
    <xf numFmtId="176" fontId="119" fillId="3" borderId="67" xfId="1" applyNumberFormat="1" applyFont="1" applyFill="1" applyBorder="1" applyAlignment="1">
      <alignment vertical="center"/>
    </xf>
    <xf numFmtId="168" fontId="123" fillId="3" borderId="6" xfId="1" applyNumberFormat="1" applyFont="1" applyFill="1" applyBorder="1" applyAlignment="1">
      <alignment horizontal="right" vertical="center"/>
    </xf>
    <xf numFmtId="169" fontId="123" fillId="3" borderId="6" xfId="1" applyNumberFormat="1" applyFont="1" applyFill="1" applyBorder="1" applyAlignment="1">
      <alignment horizontal="right" vertical="center"/>
    </xf>
    <xf numFmtId="176" fontId="123" fillId="3" borderId="6" xfId="1" applyNumberFormat="1" applyFont="1" applyFill="1" applyBorder="1" applyAlignment="1">
      <alignment horizontal="right" vertical="center"/>
    </xf>
    <xf numFmtId="0" fontId="124" fillId="3" borderId="0" xfId="0" applyFont="1" applyFill="1"/>
    <xf numFmtId="0" fontId="125" fillId="3" borderId="0" xfId="0" applyFont="1" applyFill="1"/>
    <xf numFmtId="183" fontId="124" fillId="3" borderId="0" xfId="0" applyNumberFormat="1" applyFont="1" applyFill="1"/>
    <xf numFmtId="0" fontId="126" fillId="3" borderId="0" xfId="0" applyFont="1" applyFill="1"/>
    <xf numFmtId="43" fontId="43" fillId="3" borderId="0" xfId="1" applyNumberFormat="1" applyFont="1" applyFill="1" applyBorder="1" applyAlignment="1">
      <alignment horizontal="right" vertical="center" wrapText="1"/>
    </xf>
    <xf numFmtId="176" fontId="127" fillId="3" borderId="0" xfId="0" applyNumberFormat="1" applyFont="1" applyFill="1"/>
    <xf numFmtId="186" fontId="124" fillId="3" borderId="0" xfId="0" applyNumberFormat="1" applyFont="1" applyFill="1"/>
    <xf numFmtId="174" fontId="26" fillId="3" borderId="0" xfId="0" applyNumberFormat="1" applyFont="1" applyFill="1" applyAlignment="1">
      <alignment horizontal="center" vertical="center"/>
    </xf>
    <xf numFmtId="169" fontId="129" fillId="3" borderId="6" xfId="1" applyNumberFormat="1" applyFont="1" applyFill="1" applyBorder="1" applyAlignment="1">
      <alignment horizontal="right" vertical="center"/>
    </xf>
    <xf numFmtId="0" fontId="24" fillId="3" borderId="61" xfId="0" applyFont="1" applyFill="1" applyBorder="1" applyAlignment="1">
      <alignment horizontal="right" vertical="center" wrapText="1"/>
    </xf>
    <xf numFmtId="0" fontId="117" fillId="3" borderId="6" xfId="0" applyFont="1" applyFill="1" applyBorder="1" applyAlignment="1">
      <alignment horizontal="right" vertical="center" wrapText="1"/>
    </xf>
    <xf numFmtId="0" fontId="122" fillId="3" borderId="85" xfId="0" applyFont="1" applyFill="1" applyBorder="1" applyAlignment="1">
      <alignment horizontal="right" vertical="center" wrapText="1"/>
    </xf>
    <xf numFmtId="0" fontId="130" fillId="3" borderId="6" xfId="0" applyFont="1" applyFill="1" applyBorder="1" applyAlignment="1">
      <alignment horizontal="left" vertical="center" wrapText="1"/>
    </xf>
    <xf numFmtId="0" fontId="122" fillId="3" borderId="6" xfId="0" applyFont="1" applyFill="1" applyBorder="1" applyAlignment="1">
      <alignment horizontal="left" vertical="center" wrapText="1"/>
    </xf>
    <xf numFmtId="180" fontId="24" fillId="3" borderId="6" xfId="0" applyNumberFormat="1" applyFont="1" applyFill="1" applyBorder="1"/>
    <xf numFmtId="43" fontId="26" fillId="3" borderId="6" xfId="0" applyNumberFormat="1" applyFont="1" applyFill="1" applyBorder="1" applyAlignment="1">
      <alignment horizontal="center" vertical="center" wrapText="1"/>
    </xf>
    <xf numFmtId="168" fontId="24" fillId="3" borderId="6" xfId="1" applyNumberFormat="1" applyFont="1" applyFill="1" applyBorder="1" applyAlignment="1">
      <alignment horizontal="right" vertical="center"/>
    </xf>
    <xf numFmtId="176" fontId="24" fillId="3" borderId="8" xfId="1" applyNumberFormat="1" applyFont="1" applyFill="1" applyBorder="1" applyAlignment="1">
      <alignment horizontal="right" vertical="center"/>
    </xf>
    <xf numFmtId="168" fontId="24" fillId="3" borderId="8" xfId="1" applyNumberFormat="1" applyFont="1" applyFill="1" applyBorder="1" applyAlignment="1">
      <alignment horizontal="right" vertical="center"/>
    </xf>
    <xf numFmtId="174" fontId="24" fillId="3" borderId="8" xfId="1" applyNumberFormat="1" applyFont="1" applyFill="1" applyBorder="1" applyAlignment="1">
      <alignment vertical="center"/>
    </xf>
    <xf numFmtId="168" fontId="35" fillId="3" borderId="8" xfId="0" applyNumberFormat="1" applyFont="1" applyFill="1" applyBorder="1" applyAlignment="1">
      <alignment vertical="center"/>
    </xf>
    <xf numFmtId="168" fontId="24" fillId="3" borderId="8" xfId="0" applyNumberFormat="1" applyFont="1" applyFill="1" applyBorder="1" applyAlignment="1">
      <alignment vertical="center"/>
    </xf>
    <xf numFmtId="43" fontId="117" fillId="3" borderId="8" xfId="0" applyNumberFormat="1" applyFont="1" applyFill="1" applyBorder="1" applyAlignment="1">
      <alignment vertical="center"/>
    </xf>
    <xf numFmtId="168" fontId="24" fillId="3" borderId="6" xfId="0" applyNumberFormat="1" applyFont="1" applyFill="1" applyBorder="1" applyAlignment="1">
      <alignment vertical="center"/>
    </xf>
    <xf numFmtId="168" fontId="122" fillId="3" borderId="6" xfId="0" applyNumberFormat="1" applyFont="1" applyFill="1" applyBorder="1" applyAlignment="1">
      <alignment horizontal="right"/>
    </xf>
    <xf numFmtId="165" fontId="24" fillId="3" borderId="6" xfId="0" applyNumberFormat="1" applyFont="1" applyFill="1" applyBorder="1" applyAlignment="1">
      <alignment horizontal="right" vertical="center" wrapText="1"/>
    </xf>
    <xf numFmtId="168" fontId="24" fillId="3" borderId="6" xfId="1" applyNumberFormat="1" applyFont="1" applyFill="1" applyBorder="1" applyAlignment="1">
      <alignment horizontal="center" vertical="center" wrapText="1"/>
    </xf>
    <xf numFmtId="0" fontId="118" fillId="3" borderId="60" xfId="0" applyFont="1" applyFill="1" applyBorder="1"/>
    <xf numFmtId="0" fontId="118" fillId="3" borderId="67" xfId="0" applyFont="1" applyFill="1" applyBorder="1" applyAlignment="1">
      <alignment vertical="center"/>
    </xf>
    <xf numFmtId="0" fontId="19" fillId="3" borderId="94" xfId="0" applyFont="1" applyFill="1" applyBorder="1" applyAlignment="1">
      <alignment horizontal="center" vertical="top" wrapText="1"/>
    </xf>
    <xf numFmtId="0" fontId="19" fillId="3" borderId="94" xfId="0" applyFont="1" applyFill="1" applyBorder="1" applyAlignment="1">
      <alignment horizontal="center" wrapText="1"/>
    </xf>
    <xf numFmtId="0" fontId="26" fillId="3" borderId="0" xfId="0" applyFont="1" applyFill="1" applyAlignment="1">
      <alignment horizontal="center" vertical="center"/>
    </xf>
    <xf numFmtId="43" fontId="26" fillId="3" borderId="8" xfId="0" applyNumberFormat="1" applyFont="1" applyFill="1" applyBorder="1" applyAlignment="1">
      <alignment vertical="center"/>
    </xf>
    <xf numFmtId="0" fontId="131" fillId="3" borderId="21" xfId="0" applyFont="1" applyFill="1" applyBorder="1" applyAlignment="1">
      <alignment vertical="center" wrapText="1"/>
    </xf>
    <xf numFmtId="0" fontId="131" fillId="3" borderId="48" xfId="0" applyFont="1" applyFill="1" applyBorder="1" applyAlignment="1">
      <alignment horizontal="center" vertical="center" wrapText="1"/>
    </xf>
    <xf numFmtId="0" fontId="131" fillId="3" borderId="41" xfId="0" applyFont="1" applyFill="1" applyBorder="1" applyAlignment="1">
      <alignment horizontal="center" vertical="center" wrapText="1"/>
    </xf>
    <xf numFmtId="0" fontId="117" fillId="3" borderId="23" xfId="0" applyFont="1" applyFill="1" applyBorder="1" applyAlignment="1">
      <alignment horizontal="center" vertical="center" wrapText="1"/>
    </xf>
    <xf numFmtId="0" fontId="131" fillId="3" borderId="6" xfId="0" applyFont="1" applyFill="1" applyBorder="1" applyAlignment="1">
      <alignment horizontal="center" vertical="center" wrapText="1"/>
    </xf>
    <xf numFmtId="0" fontId="131" fillId="3" borderId="23" xfId="0" applyFont="1" applyFill="1" applyBorder="1" applyAlignment="1">
      <alignment horizontal="center" vertical="center" wrapText="1"/>
    </xf>
    <xf numFmtId="0" fontId="129" fillId="3" borderId="8" xfId="0" applyFont="1" applyFill="1" applyBorder="1" applyAlignment="1">
      <alignment horizontal="center" vertical="center" wrapText="1"/>
    </xf>
    <xf numFmtId="0" fontId="131" fillId="3" borderId="8" xfId="0" applyFont="1" applyFill="1" applyBorder="1" applyAlignment="1">
      <alignment horizontal="center" vertical="center" wrapText="1"/>
    </xf>
    <xf numFmtId="0" fontId="35" fillId="3" borderId="0" xfId="0" applyFont="1" applyFill="1"/>
    <xf numFmtId="0" fontId="1" fillId="3" borderId="0" xfId="0" applyFont="1" applyFill="1"/>
    <xf numFmtId="0" fontId="43" fillId="3" borderId="0" xfId="0" applyFont="1" applyFill="1"/>
    <xf numFmtId="0" fontId="26" fillId="3" borderId="22" xfId="0" applyFont="1" applyFill="1" applyBorder="1" applyAlignment="1">
      <alignment horizontal="center" vertical="center"/>
    </xf>
    <xf numFmtId="0" fontId="26" fillId="3" borderId="81" xfId="0" applyFont="1" applyFill="1" applyBorder="1" applyAlignment="1">
      <alignment horizontal="center" vertical="center"/>
    </xf>
    <xf numFmtId="0" fontId="49" fillId="3" borderId="6" xfId="0" applyFont="1" applyFill="1" applyBorder="1" applyAlignment="1">
      <alignment vertical="center"/>
    </xf>
    <xf numFmtId="0" fontId="26" fillId="3" borderId="6" xfId="0" applyFont="1" applyFill="1" applyBorder="1" applyAlignment="1">
      <alignment horizontal="center" vertical="center"/>
    </xf>
    <xf numFmtId="0" fontId="142" fillId="3" borderId="6" xfId="0" applyFont="1" applyFill="1" applyBorder="1" applyAlignment="1">
      <alignment horizontal="center" vertical="center" wrapText="1"/>
    </xf>
    <xf numFmtId="0" fontId="142" fillId="3" borderId="6" xfId="0" applyFont="1" applyFill="1" applyBorder="1" applyAlignment="1">
      <alignment horizontal="center" vertical="center"/>
    </xf>
    <xf numFmtId="0" fontId="142" fillId="3" borderId="8" xfId="0" applyFont="1" applyFill="1" applyBorder="1" applyAlignment="1">
      <alignment horizontal="center" vertical="center"/>
    </xf>
    <xf numFmtId="0" fontId="142" fillId="3" borderId="26" xfId="0" applyFont="1" applyFill="1" applyBorder="1" applyAlignment="1">
      <alignment horizontal="center" vertical="center"/>
    </xf>
    <xf numFmtId="0" fontId="26" fillId="3" borderId="61" xfId="0" applyFont="1" applyFill="1" applyBorder="1" applyAlignment="1">
      <alignment horizontal="center" vertical="center"/>
    </xf>
    <xf numFmtId="0" fontId="26" fillId="3" borderId="46" xfId="0" applyFont="1" applyFill="1" applyBorder="1" applyAlignment="1">
      <alignment horizontal="center" vertical="center"/>
    </xf>
    <xf numFmtId="0" fontId="24" fillId="3" borderId="6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center" vertical="center"/>
    </xf>
    <xf numFmtId="0" fontId="24" fillId="3" borderId="26" xfId="0" applyFont="1" applyFill="1" applyBorder="1" applyAlignment="1">
      <alignment horizontal="center" vertical="center"/>
    </xf>
    <xf numFmtId="0" fontId="122" fillId="3" borderId="6" xfId="0" applyFont="1" applyFill="1" applyBorder="1" applyAlignment="1">
      <alignment horizontal="right" vertical="center" wrapText="1"/>
    </xf>
    <xf numFmtId="2" fontId="26" fillId="3" borderId="6" xfId="0" applyNumberFormat="1" applyFont="1" applyFill="1" applyBorder="1" applyAlignment="1">
      <alignment horizontal="right" vertical="center" wrapText="1"/>
    </xf>
    <xf numFmtId="0" fontId="143" fillId="3" borderId="60" xfId="0" applyFont="1" applyFill="1" applyBorder="1"/>
    <xf numFmtId="0" fontId="125" fillId="2" borderId="0" xfId="0" applyFont="1" applyFill="1"/>
    <xf numFmtId="0" fontId="26" fillId="3" borderId="29" xfId="0" applyFont="1" applyFill="1" applyBorder="1" applyAlignment="1">
      <alignment vertical="center"/>
    </xf>
    <xf numFmtId="169" fontId="49" fillId="3" borderId="29" xfId="0" applyNumberFormat="1" applyFont="1" applyFill="1" applyBorder="1" applyAlignment="1">
      <alignment horizontal="center" vertical="center" wrapText="1"/>
    </xf>
    <xf numFmtId="168" fontId="49" fillId="3" borderId="29" xfId="0" applyNumberFormat="1" applyFont="1" applyFill="1" applyBorder="1" applyAlignment="1">
      <alignment horizontal="center" vertical="center" wrapText="1"/>
    </xf>
    <xf numFmtId="176" fontId="49" fillId="3" borderId="29" xfId="0" applyNumberFormat="1" applyFont="1" applyFill="1" applyBorder="1" applyAlignment="1">
      <alignment horizontal="center" vertical="center" wrapText="1"/>
    </xf>
    <xf numFmtId="0" fontId="144" fillId="3" borderId="0" xfId="0" applyFont="1" applyFill="1" applyAlignment="1">
      <alignment vertical="center"/>
    </xf>
    <xf numFmtId="0" fontId="26" fillId="3" borderId="0" xfId="0" applyFont="1" applyFill="1" applyAlignment="1">
      <alignment vertical="center"/>
    </xf>
    <xf numFmtId="169" fontId="49" fillId="3" borderId="0" xfId="0" applyNumberFormat="1" applyFont="1" applyFill="1" applyAlignment="1">
      <alignment horizontal="center" vertical="center" wrapText="1"/>
    </xf>
    <xf numFmtId="168" fontId="49" fillId="3" borderId="0" xfId="0" applyNumberFormat="1" applyFont="1" applyFill="1" applyAlignment="1">
      <alignment horizontal="center" vertical="center" wrapText="1"/>
    </xf>
    <xf numFmtId="176" fontId="49" fillId="3" borderId="0" xfId="0" applyNumberFormat="1" applyFont="1" applyFill="1" applyAlignment="1">
      <alignment horizontal="center" vertical="center" wrapText="1"/>
    </xf>
    <xf numFmtId="3" fontId="145" fillId="3" borderId="0" xfId="0" applyNumberFormat="1" applyFont="1" applyFill="1" applyAlignment="1">
      <alignment vertical="top"/>
    </xf>
    <xf numFmtId="0" fontId="146" fillId="3" borderId="0" xfId="0" applyFont="1" applyFill="1" applyAlignment="1">
      <alignment vertical="top"/>
    </xf>
    <xf numFmtId="168" fontId="146" fillId="3" borderId="0" xfId="0" applyNumberFormat="1" applyFont="1" applyFill="1" applyAlignment="1">
      <alignment vertical="top"/>
    </xf>
    <xf numFmtId="168" fontId="147" fillId="3" borderId="0" xfId="0" applyNumberFormat="1" applyFont="1" applyFill="1" applyAlignment="1">
      <alignment vertical="top"/>
    </xf>
    <xf numFmtId="3" fontId="148" fillId="3" borderId="0" xfId="0" applyNumberFormat="1" applyFont="1" applyFill="1"/>
    <xf numFmtId="0" fontId="149" fillId="3" borderId="0" xfId="0" applyFont="1" applyFill="1"/>
    <xf numFmtId="3" fontId="149" fillId="3" borderId="0" xfId="0" applyNumberFormat="1" applyFont="1" applyFill="1"/>
    <xf numFmtId="181" fontId="149" fillId="3" borderId="0" xfId="0" applyNumberFormat="1" applyFont="1" applyFill="1"/>
    <xf numFmtId="182" fontId="149" fillId="3" borderId="0" xfId="0" applyNumberFormat="1" applyFont="1" applyFill="1"/>
    <xf numFmtId="0" fontId="43" fillId="3" borderId="0" xfId="0" applyFont="1" applyFill="1" applyAlignment="1">
      <alignment vertical="center"/>
    </xf>
    <xf numFmtId="181" fontId="150" fillId="3" borderId="0" xfId="0" applyNumberFormat="1" applyFont="1" applyFill="1" applyAlignment="1">
      <alignment vertical="top"/>
    </xf>
    <xf numFmtId="0" fontId="149" fillId="3" borderId="0" xfId="0" applyFont="1" applyFill="1" applyAlignment="1">
      <alignment vertical="top"/>
    </xf>
    <xf numFmtId="0" fontId="151" fillId="3" borderId="0" xfId="0" applyFont="1" applyFill="1" applyAlignment="1">
      <alignment vertical="top"/>
    </xf>
    <xf numFmtId="168" fontId="149" fillId="3" borderId="0" xfId="0" applyNumberFormat="1" applyFont="1" applyFill="1" applyAlignment="1">
      <alignment vertical="top"/>
    </xf>
    <xf numFmtId="0" fontId="128" fillId="3" borderId="0" xfId="0" applyFont="1" applyFill="1" applyAlignment="1">
      <alignment vertical="top"/>
    </xf>
    <xf numFmtId="181" fontId="152" fillId="3" borderId="0" xfId="0" applyNumberFormat="1" applyFont="1" applyFill="1" applyAlignment="1">
      <alignment vertical="top"/>
    </xf>
    <xf numFmtId="0" fontId="26" fillId="3" borderId="0" xfId="0" applyFont="1" applyFill="1"/>
    <xf numFmtId="164" fontId="153" fillId="3" borderId="0" xfId="0" applyNumberFormat="1" applyFont="1" applyFill="1"/>
    <xf numFmtId="174" fontId="24" fillId="3" borderId="0" xfId="0" applyNumberFormat="1" applyFont="1" applyFill="1"/>
    <xf numFmtId="181" fontId="135" fillId="3" borderId="0" xfId="0" applyNumberFormat="1" applyFont="1" applyFill="1" applyAlignment="1">
      <alignment vertical="top"/>
    </xf>
    <xf numFmtId="168" fontId="26" fillId="3" borderId="0" xfId="0" applyNumberFormat="1" applyFont="1" applyFill="1" applyAlignment="1">
      <alignment vertical="center"/>
    </xf>
    <xf numFmtId="0" fontId="24" fillId="3" borderId="0" xfId="0" applyFont="1" applyFill="1" applyAlignment="1">
      <alignment vertical="center"/>
    </xf>
    <xf numFmtId="168" fontId="24" fillId="3" borderId="0" xfId="0" applyNumberFormat="1" applyFont="1" applyFill="1" applyAlignment="1">
      <alignment vertical="center"/>
    </xf>
    <xf numFmtId="174" fontId="154" fillId="3" borderId="0" xfId="0" applyNumberFormat="1" applyFont="1" applyFill="1" applyAlignment="1">
      <alignment vertical="center"/>
    </xf>
    <xf numFmtId="174" fontId="26" fillId="3" borderId="0" xfId="0" applyNumberFormat="1" applyFont="1" applyFill="1" applyAlignment="1">
      <alignment vertical="center"/>
    </xf>
    <xf numFmtId="174" fontId="24" fillId="3" borderId="0" xfId="0" applyNumberFormat="1" applyFont="1" applyFill="1" applyAlignment="1">
      <alignment vertical="center"/>
    </xf>
    <xf numFmtId="174" fontId="153" fillId="3" borderId="0" xfId="0" applyNumberFormat="1" applyFont="1" applyFill="1" applyAlignment="1">
      <alignment horizontal="center" vertical="center"/>
    </xf>
    <xf numFmtId="0" fontId="34" fillId="3" borderId="0" xfId="0" applyFont="1" applyFill="1"/>
    <xf numFmtId="166" fontId="34" fillId="3" borderId="0" xfId="0" applyNumberFormat="1" applyFont="1" applyFill="1"/>
    <xf numFmtId="0" fontId="107" fillId="3" borderId="67" xfId="0" applyFont="1" applyFill="1" applyBorder="1"/>
    <xf numFmtId="181" fontId="78" fillId="3" borderId="68" xfId="0" applyNumberFormat="1" applyFont="1" applyFill="1" applyBorder="1" applyAlignment="1">
      <alignment vertical="center"/>
    </xf>
    <xf numFmtId="0" fontId="156" fillId="3" borderId="83" xfId="0" applyFont="1" applyFill="1" applyBorder="1" applyAlignment="1">
      <alignment horizontal="left" vertical="center" wrapText="1"/>
    </xf>
    <xf numFmtId="43" fontId="51" fillId="3" borderId="67" xfId="1" applyNumberFormat="1" applyFont="1" applyFill="1" applyBorder="1" applyAlignment="1">
      <alignment horizontal="right" vertical="center"/>
    </xf>
    <xf numFmtId="0" fontId="130" fillId="3" borderId="83" xfId="0" applyFont="1" applyFill="1" applyBorder="1" applyAlignment="1">
      <alignment horizontal="left" vertical="center" wrapText="1"/>
    </xf>
    <xf numFmtId="0" fontId="118" fillId="3" borderId="65" xfId="0" applyFont="1" applyFill="1" applyBorder="1" applyAlignment="1">
      <alignment vertical="center"/>
    </xf>
    <xf numFmtId="0" fontId="118" fillId="3" borderId="76" xfId="0" applyFont="1" applyFill="1" applyBorder="1" applyAlignment="1">
      <alignment vertical="center"/>
    </xf>
    <xf numFmtId="0" fontId="155" fillId="3" borderId="62" xfId="0" applyFont="1" applyFill="1" applyBorder="1" applyAlignment="1">
      <alignment horizontal="left" vertical="center" wrapText="1"/>
    </xf>
    <xf numFmtId="0" fontId="155" fillId="3" borderId="62" xfId="0" applyFont="1" applyFill="1" applyBorder="1"/>
    <xf numFmtId="0" fontId="121" fillId="3" borderId="67" xfId="0" applyFont="1" applyFill="1" applyBorder="1"/>
    <xf numFmtId="0" fontId="130" fillId="3" borderId="62" xfId="0" applyFont="1" applyFill="1" applyBorder="1" applyAlignment="1">
      <alignment horizontal="left" vertical="center"/>
    </xf>
    <xf numFmtId="0" fontId="130" fillId="3" borderId="62" xfId="0" applyFont="1" applyFill="1" applyBorder="1" applyAlignment="1">
      <alignment horizontal="left" vertical="center" wrapText="1"/>
    </xf>
    <xf numFmtId="0" fontId="157" fillId="3" borderId="91" xfId="0" applyFont="1" applyFill="1" applyBorder="1" applyAlignment="1">
      <alignment horizontal="left" vertical="center" wrapText="1"/>
    </xf>
    <xf numFmtId="0" fontId="158" fillId="3" borderId="65" xfId="4" applyFont="1" applyFill="1" applyBorder="1" applyAlignment="1">
      <alignment vertical="center"/>
    </xf>
    <xf numFmtId="0" fontId="157" fillId="3" borderId="67" xfId="0" applyFont="1" applyFill="1" applyBorder="1"/>
    <xf numFmtId="0" fontId="130" fillId="3" borderId="92" xfId="0" applyFont="1" applyFill="1" applyBorder="1" applyAlignment="1">
      <alignment horizontal="left" vertical="center" wrapText="1"/>
    </xf>
    <xf numFmtId="0" fontId="121" fillId="3" borderId="76" xfId="4" applyFont="1" applyFill="1" applyBorder="1" applyAlignment="1">
      <alignment vertical="center"/>
    </xf>
    <xf numFmtId="0" fontId="157" fillId="3" borderId="10" xfId="0" applyFont="1" applyFill="1" applyBorder="1" applyAlignment="1">
      <alignment horizontal="left" vertical="center" wrapText="1"/>
    </xf>
    <xf numFmtId="0" fontId="158" fillId="3" borderId="10" xfId="4" applyFont="1" applyFill="1" applyBorder="1" applyAlignment="1">
      <alignment vertical="center"/>
    </xf>
    <xf numFmtId="0" fontId="157" fillId="3" borderId="83" xfId="0" applyFont="1" applyFill="1" applyBorder="1" applyAlignment="1">
      <alignment horizontal="left" vertical="center" wrapText="1"/>
    </xf>
    <xf numFmtId="0" fontId="107" fillId="3" borderId="6" xfId="0" applyFont="1" applyFill="1" applyBorder="1" applyAlignment="1">
      <alignment vertical="center"/>
    </xf>
    <xf numFmtId="0" fontId="158" fillId="3" borderId="67" xfId="4" applyFont="1" applyFill="1" applyBorder="1" applyAlignment="1">
      <alignment vertical="center"/>
    </xf>
    <xf numFmtId="0" fontId="130" fillId="3" borderId="79" xfId="0" applyFont="1" applyFill="1" applyBorder="1" applyAlignment="1">
      <alignment horizontal="left" vertical="center" wrapText="1"/>
    </xf>
    <xf numFmtId="0" fontId="121" fillId="3" borderId="79" xfId="4" applyFont="1" applyFill="1" applyBorder="1" applyAlignment="1">
      <alignment vertical="center"/>
    </xf>
    <xf numFmtId="0" fontId="130" fillId="3" borderId="10" xfId="0" applyFont="1" applyFill="1" applyBorder="1" applyAlignment="1">
      <alignment horizontal="left" vertical="center" wrapText="1"/>
    </xf>
    <xf numFmtId="0" fontId="121" fillId="3" borderId="10" xfId="4" applyFont="1" applyFill="1" applyBorder="1" applyAlignment="1">
      <alignment vertical="center"/>
    </xf>
    <xf numFmtId="0" fontId="156" fillId="3" borderId="67" xfId="0" applyFont="1" applyFill="1" applyBorder="1" applyAlignment="1">
      <alignment horizontal="left" vertical="center" wrapText="1"/>
    </xf>
    <xf numFmtId="169" fontId="159" fillId="3" borderId="6" xfId="1" applyNumberFormat="1" applyFont="1" applyFill="1" applyBorder="1" applyAlignment="1">
      <alignment horizontal="right" vertical="center"/>
    </xf>
    <xf numFmtId="0" fontId="160" fillId="3" borderId="69" xfId="0" applyFont="1" applyFill="1" applyBorder="1" applyAlignment="1">
      <alignment horizontal="right" vertical="center" wrapText="1"/>
    </xf>
    <xf numFmtId="0" fontId="161" fillId="3" borderId="70" xfId="0" applyFont="1" applyFill="1" applyBorder="1" applyAlignment="1">
      <alignment horizontal="right" vertical="center" wrapText="1"/>
    </xf>
    <xf numFmtId="14" fontId="162" fillId="3" borderId="67" xfId="0" applyNumberFormat="1" applyFont="1" applyFill="1" applyBorder="1" applyAlignment="1">
      <alignment horizontal="right" vertical="center" wrapText="1"/>
    </xf>
    <xf numFmtId="0" fontId="162" fillId="3" borderId="70" xfId="0" applyFont="1" applyFill="1" applyBorder="1" applyAlignment="1">
      <alignment horizontal="right" vertical="center" wrapText="1"/>
    </xf>
    <xf numFmtId="176" fontId="163" fillId="3" borderId="67" xfId="1" applyNumberFormat="1" applyFont="1" applyFill="1" applyBorder="1" applyAlignment="1">
      <alignment horizontal="right" vertical="center"/>
    </xf>
    <xf numFmtId="43" fontId="163" fillId="3" borderId="67" xfId="1" applyNumberFormat="1" applyFont="1" applyFill="1" applyBorder="1" applyAlignment="1">
      <alignment horizontal="right" vertical="center"/>
    </xf>
    <xf numFmtId="176" fontId="164" fillId="3" borderId="67" xfId="1" applyNumberFormat="1" applyFont="1" applyFill="1" applyBorder="1" applyAlignment="1">
      <alignment horizontal="right" vertical="center"/>
    </xf>
    <xf numFmtId="168" fontId="163" fillId="3" borderId="67" xfId="1" applyNumberFormat="1" applyFont="1" applyFill="1" applyBorder="1" applyAlignment="1">
      <alignment horizontal="right" vertical="center"/>
    </xf>
    <xf numFmtId="184" fontId="163" fillId="3" borderId="67" xfId="1" applyNumberFormat="1" applyFont="1" applyFill="1" applyBorder="1" applyAlignment="1">
      <alignment horizontal="right" vertical="center" wrapText="1"/>
    </xf>
    <xf numFmtId="43" fontId="163" fillId="3" borderId="76" xfId="1" applyNumberFormat="1" applyFont="1" applyFill="1" applyBorder="1" applyAlignment="1">
      <alignment horizontal="right" vertical="center" wrapText="1"/>
    </xf>
    <xf numFmtId="43" fontId="163" fillId="3" borderId="67" xfId="1" applyNumberFormat="1" applyFont="1" applyFill="1" applyBorder="1" applyAlignment="1">
      <alignment horizontal="right" vertical="center" wrapText="1"/>
    </xf>
    <xf numFmtId="168" fontId="163" fillId="3" borderId="41" xfId="1" applyNumberFormat="1" applyFont="1" applyFill="1" applyBorder="1" applyAlignment="1">
      <alignment horizontal="right" vertical="center" wrapText="1"/>
    </xf>
    <xf numFmtId="43" fontId="163" fillId="3" borderId="41" xfId="1" applyNumberFormat="1" applyFont="1" applyFill="1" applyBorder="1" applyAlignment="1">
      <alignment horizontal="right" vertical="center" wrapText="1"/>
    </xf>
    <xf numFmtId="43" fontId="163" fillId="3" borderId="65" xfId="1" applyNumberFormat="1" applyFont="1" applyFill="1" applyBorder="1" applyAlignment="1">
      <alignment horizontal="right" vertical="center" wrapText="1"/>
    </xf>
    <xf numFmtId="181" fontId="160" fillId="3" borderId="68" xfId="0" applyNumberFormat="1" applyFont="1" applyFill="1" applyBorder="1" applyAlignment="1">
      <alignment vertical="center"/>
    </xf>
    <xf numFmtId="43" fontId="162" fillId="3" borderId="76" xfId="1" applyNumberFormat="1" applyFont="1" applyFill="1" applyBorder="1" applyAlignment="1">
      <alignment horizontal="right" vertical="center" wrapText="1"/>
    </xf>
    <xf numFmtId="168" fontId="162" fillId="3" borderId="67" xfId="1" applyNumberFormat="1" applyFont="1" applyFill="1" applyBorder="1" applyAlignment="1">
      <alignment horizontal="right" vertical="center"/>
    </xf>
    <xf numFmtId="0" fontId="160" fillId="3" borderId="71" xfId="0" applyFont="1" applyFill="1" applyBorder="1"/>
    <xf numFmtId="0" fontId="160" fillId="3" borderId="0" xfId="0" applyFont="1" applyFill="1"/>
    <xf numFmtId="0" fontId="160" fillId="3" borderId="0" xfId="0" applyFont="1" applyFill="1" applyAlignment="1">
      <alignment horizontal="center" vertical="center" wrapText="1"/>
    </xf>
    <xf numFmtId="3" fontId="78" fillId="3" borderId="10" xfId="0" applyNumberFormat="1" applyFont="1" applyFill="1" applyBorder="1" applyAlignment="1">
      <alignment horizontal="right" vertical="center"/>
    </xf>
    <xf numFmtId="168" fontId="18" fillId="2" borderId="67" xfId="1" applyNumberFormat="1" applyFont="1" applyFill="1" applyBorder="1" applyAlignment="1">
      <alignment horizontal="right" vertical="center"/>
    </xf>
    <xf numFmtId="0" fontId="9" fillId="2" borderId="71" xfId="0" applyFont="1" applyFill="1" applyBorder="1"/>
    <xf numFmtId="0" fontId="9" fillId="2" borderId="0" xfId="0" applyFont="1" applyFill="1"/>
    <xf numFmtId="181" fontId="9" fillId="2" borderId="68" xfId="0" applyNumberFormat="1" applyFont="1" applyFill="1" applyBorder="1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0" fontId="158" fillId="3" borderId="67" xfId="0" applyFont="1" applyFill="1" applyBorder="1" applyAlignment="1">
      <alignment horizontal="left" vertical="center" wrapText="1"/>
    </xf>
    <xf numFmtId="168" fontId="163" fillId="3" borderId="76" xfId="1" applyNumberFormat="1" applyFont="1" applyFill="1" applyBorder="1" applyAlignment="1">
      <alignment horizontal="right" vertical="center" wrapText="1"/>
    </xf>
    <xf numFmtId="168" fontId="55" fillId="3" borderId="6" xfId="0" applyNumberFormat="1" applyFont="1" applyFill="1" applyBorder="1" applyAlignment="1">
      <alignment horizontal="right"/>
    </xf>
    <xf numFmtId="0" fontId="165" fillId="3" borderId="0" xfId="0" applyFont="1" applyFill="1"/>
    <xf numFmtId="168" fontId="165" fillId="3" borderId="0" xfId="0" applyNumberFormat="1" applyFont="1" applyFill="1"/>
    <xf numFmtId="183" fontId="165" fillId="3" borderId="0" xfId="0" applyNumberFormat="1" applyFont="1" applyFill="1"/>
    <xf numFmtId="43" fontId="167" fillId="3" borderId="0" xfId="1" applyNumberFormat="1" applyFont="1" applyFill="1" applyBorder="1" applyAlignment="1">
      <alignment horizontal="right" vertical="center" wrapText="1"/>
    </xf>
    <xf numFmtId="186" fontId="165" fillId="3" borderId="0" xfId="0" applyNumberFormat="1" applyFont="1" applyFill="1"/>
    <xf numFmtId="0" fontId="166" fillId="3" borderId="0" xfId="0" applyFont="1" applyFill="1" applyAlignment="1">
      <alignment horizontal="center" vertical="top" wrapText="1"/>
    </xf>
    <xf numFmtId="0" fontId="168" fillId="3" borderId="0" xfId="0" applyFont="1" applyFill="1"/>
    <xf numFmtId="186" fontId="168" fillId="3" borderId="0" xfId="0" applyNumberFormat="1" applyFont="1" applyFill="1"/>
    <xf numFmtId="174" fontId="169" fillId="3" borderId="0" xfId="0" applyNumberFormat="1" applyFont="1" applyFill="1" applyAlignment="1">
      <alignment horizontal="center" vertical="center"/>
    </xf>
    <xf numFmtId="183" fontId="168" fillId="3" borderId="0" xfId="0" applyNumberFormat="1" applyFont="1" applyFill="1"/>
    <xf numFmtId="43" fontId="170" fillId="3" borderId="0" xfId="1" applyNumberFormat="1" applyFont="1" applyFill="1" applyBorder="1" applyAlignment="1">
      <alignment horizontal="right" vertical="center" wrapText="1"/>
    </xf>
    <xf numFmtId="176" fontId="171" fillId="3" borderId="0" xfId="0" applyNumberFormat="1" applyFont="1" applyFill="1"/>
    <xf numFmtId="0" fontId="172" fillId="3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3" fontId="37" fillId="3" borderId="0" xfId="0" applyNumberFormat="1" applyFont="1" applyFill="1" applyAlignment="1">
      <alignment horizontal="center"/>
    </xf>
    <xf numFmtId="0" fontId="25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4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62" fillId="3" borderId="0" xfId="0" applyNumberFormat="1" applyFont="1" applyFill="1" applyAlignment="1">
      <alignment horizontal="left" vertical="top"/>
    </xf>
    <xf numFmtId="0" fontId="9" fillId="0" borderId="0" xfId="0" applyFont="1" applyAlignment="1">
      <alignment horizontal="center" vertical="top"/>
    </xf>
    <xf numFmtId="0" fontId="15" fillId="0" borderId="0" xfId="0" applyFont="1" applyAlignment="1">
      <alignment horizontal="center"/>
    </xf>
    <xf numFmtId="3" fontId="61" fillId="0" borderId="0" xfId="0" applyNumberFormat="1" applyFont="1" applyAlignment="1">
      <alignment horizontal="center"/>
    </xf>
    <xf numFmtId="3" fontId="87" fillId="0" borderId="0" xfId="0" applyNumberFormat="1" applyFont="1" applyAlignment="1">
      <alignment horizontal="center" vertical="center"/>
    </xf>
    <xf numFmtId="3" fontId="86" fillId="0" borderId="0" xfId="0" applyNumberFormat="1" applyFont="1" applyAlignment="1">
      <alignment horizontal="center" vertical="top"/>
    </xf>
    <xf numFmtId="3" fontId="37" fillId="3" borderId="24" xfId="0" applyNumberFormat="1" applyFont="1" applyFill="1" applyBorder="1" applyAlignment="1">
      <alignment horizontal="center" vertical="center"/>
    </xf>
    <xf numFmtId="3" fontId="62" fillId="3" borderId="0" xfId="0" applyNumberFormat="1" applyFont="1" applyFill="1" applyAlignment="1">
      <alignment horizontal="center" vertical="top"/>
    </xf>
    <xf numFmtId="3" fontId="78" fillId="3" borderId="90" xfId="0" applyNumberFormat="1" applyFont="1" applyFill="1" applyBorder="1" applyAlignment="1">
      <alignment horizontal="center" vertical="center"/>
    </xf>
    <xf numFmtId="3" fontId="12" fillId="3" borderId="88" xfId="0" applyNumberFormat="1" applyFont="1" applyFill="1" applyBorder="1" applyAlignment="1">
      <alignment horizontal="center" vertical="center"/>
    </xf>
    <xf numFmtId="3" fontId="95" fillId="3" borderId="90" xfId="0" applyNumberFormat="1" applyFont="1" applyFill="1" applyBorder="1" applyAlignment="1">
      <alignment horizontal="center" vertical="top" wrapText="1"/>
    </xf>
    <xf numFmtId="3" fontId="95" fillId="3" borderId="88" xfId="0" applyNumberFormat="1" applyFont="1" applyFill="1" applyBorder="1" applyAlignment="1">
      <alignment horizontal="center" vertical="top" wrapText="1"/>
    </xf>
    <xf numFmtId="0" fontId="60" fillId="0" borderId="0" xfId="0" applyFont="1" applyAlignment="1">
      <alignment horizontal="center" vertical="top"/>
    </xf>
    <xf numFmtId="0" fontId="4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top"/>
    </xf>
    <xf numFmtId="0" fontId="52" fillId="0" borderId="0" xfId="0" applyFont="1" applyAlignment="1">
      <alignment horizontal="center" vertical="top"/>
    </xf>
    <xf numFmtId="3" fontId="34" fillId="0" borderId="0" xfId="0" applyNumberFormat="1" applyFont="1" applyAlignment="1">
      <alignment horizontal="center"/>
    </xf>
    <xf numFmtId="180" fontId="34" fillId="0" borderId="0" xfId="0" applyNumberFormat="1" applyFont="1" applyAlignment="1">
      <alignment horizontal="center"/>
    </xf>
    <xf numFmtId="3" fontId="80" fillId="0" borderId="0" xfId="0" applyNumberFormat="1" applyFont="1" applyAlignment="1">
      <alignment horizontal="center" vertical="top"/>
    </xf>
    <xf numFmtId="0" fontId="75" fillId="0" borderId="0" xfId="0" applyFont="1" applyAlignment="1">
      <alignment horizontal="right" vertical="center"/>
    </xf>
    <xf numFmtId="0" fontId="42" fillId="0" borderId="0" xfId="0" applyFont="1" applyAlignment="1">
      <alignment horizontal="center" vertical="top"/>
    </xf>
    <xf numFmtId="0" fontId="42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47" fillId="0" borderId="0" xfId="0" applyFont="1" applyAlignment="1">
      <alignment horizontal="center" vertical="top" wrapText="1"/>
    </xf>
    <xf numFmtId="0" fontId="74" fillId="0" borderId="0" xfId="0" applyFont="1" applyAlignment="1">
      <alignment horizontal="center"/>
    </xf>
    <xf numFmtId="0" fontId="89" fillId="0" borderId="0" xfId="0" applyFont="1" applyAlignment="1">
      <alignment horizontal="left" vertical="top" wrapText="1"/>
    </xf>
    <xf numFmtId="0" fontId="34" fillId="0" borderId="0" xfId="0" applyFont="1" applyAlignment="1">
      <alignment horizontal="center" vertical="center"/>
    </xf>
    <xf numFmtId="174" fontId="34" fillId="0" borderId="0" xfId="0" applyNumberFormat="1" applyFont="1" applyAlignment="1">
      <alignment horizontal="center" vertical="center" wrapText="1"/>
    </xf>
    <xf numFmtId="0" fontId="34" fillId="0" borderId="0" xfId="0" applyFont="1" applyAlignment="1">
      <alignment horizontal="center"/>
    </xf>
    <xf numFmtId="166" fontId="34" fillId="0" borderId="0" xfId="1" applyFont="1" applyAlignment="1">
      <alignment horizontal="center"/>
    </xf>
    <xf numFmtId="0" fontId="34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wrapText="1"/>
    </xf>
    <xf numFmtId="0" fontId="65" fillId="0" borderId="0" xfId="0" applyFont="1" applyAlignment="1">
      <alignment horizontal="center"/>
    </xf>
    <xf numFmtId="0" fontId="12" fillId="0" borderId="19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168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 wrapText="1"/>
    </xf>
    <xf numFmtId="0" fontId="26" fillId="0" borderId="45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2" fillId="3" borderId="48" xfId="0" applyFont="1" applyFill="1" applyBorder="1" applyAlignment="1">
      <alignment horizontal="center" vertical="center" wrapText="1"/>
    </xf>
    <xf numFmtId="0" fontId="12" fillId="3" borderId="49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25" fillId="0" borderId="54" xfId="0" applyFont="1" applyBorder="1" applyAlignment="1">
      <alignment horizontal="center"/>
    </xf>
    <xf numFmtId="0" fontId="12" fillId="0" borderId="19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12" fillId="0" borderId="5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31" fillId="3" borderId="3" xfId="0" applyFont="1" applyFill="1" applyBorder="1" applyAlignment="1">
      <alignment horizontal="center" vertical="center" wrapText="1"/>
    </xf>
    <xf numFmtId="0" fontId="131" fillId="3" borderId="23" xfId="0" applyFont="1" applyFill="1" applyBorder="1" applyAlignment="1">
      <alignment horizontal="center" vertical="center" wrapText="1"/>
    </xf>
    <xf numFmtId="0" fontId="117" fillId="3" borderId="3" xfId="0" applyFont="1" applyFill="1" applyBorder="1" applyAlignment="1">
      <alignment horizontal="center" vertical="center" wrapText="1"/>
    </xf>
    <xf numFmtId="0" fontId="117" fillId="3" borderId="23" xfId="0" applyFont="1" applyFill="1" applyBorder="1" applyAlignment="1">
      <alignment horizontal="center" vertical="center" wrapText="1"/>
    </xf>
    <xf numFmtId="0" fontId="49" fillId="3" borderId="47" xfId="0" applyFont="1" applyFill="1" applyBorder="1" applyAlignment="1">
      <alignment horizontal="center" vertical="center" wrapText="1"/>
    </xf>
    <xf numFmtId="0" fontId="49" fillId="3" borderId="56" xfId="0" applyFont="1" applyFill="1" applyBorder="1" applyAlignment="1">
      <alignment horizontal="center" vertical="center" wrapText="1"/>
    </xf>
    <xf numFmtId="49" fontId="141" fillId="3" borderId="3" xfId="0" applyNumberFormat="1" applyFont="1" applyFill="1" applyBorder="1" applyAlignment="1">
      <alignment horizontal="center" vertical="center" wrapText="1"/>
    </xf>
    <xf numFmtId="49" fontId="141" fillId="3" borderId="23" xfId="0" applyNumberFormat="1" applyFont="1" applyFill="1" applyBorder="1" applyAlignment="1">
      <alignment horizontal="center" vertical="center" wrapText="1"/>
    </xf>
    <xf numFmtId="0" fontId="49" fillId="3" borderId="3" xfId="0" applyFont="1" applyFill="1" applyBorder="1" applyAlignment="1">
      <alignment horizontal="center" vertical="center" wrapText="1"/>
    </xf>
    <xf numFmtId="0" fontId="49" fillId="3" borderId="23" xfId="0" applyFont="1" applyFill="1" applyBorder="1" applyAlignment="1">
      <alignment horizontal="center" vertical="center" wrapText="1"/>
    </xf>
    <xf numFmtId="0" fontId="131" fillId="3" borderId="23" xfId="0" applyFont="1" applyFill="1" applyBorder="1" applyAlignment="1">
      <alignment horizontal="center" vertical="center"/>
    </xf>
    <xf numFmtId="0" fontId="80" fillId="3" borderId="0" xfId="0" applyFont="1" applyFill="1" applyAlignment="1">
      <alignment horizontal="center" vertical="top"/>
    </xf>
    <xf numFmtId="0" fontId="26" fillId="3" borderId="0" xfId="0" applyFont="1" applyFill="1" applyAlignment="1">
      <alignment horizontal="center" vertical="center"/>
    </xf>
    <xf numFmtId="0" fontId="26" fillId="3" borderId="0" xfId="0" applyFont="1" applyFill="1" applyAlignment="1">
      <alignment horizontal="center"/>
    </xf>
    <xf numFmtId="0" fontId="136" fillId="3" borderId="0" xfId="0" applyFont="1" applyFill="1" applyAlignment="1">
      <alignment horizontal="center" vertical="top"/>
    </xf>
    <xf numFmtId="0" fontId="137" fillId="3" borderId="0" xfId="0" applyFont="1" applyFill="1" applyAlignment="1">
      <alignment horizontal="center" vertical="top"/>
    </xf>
    <xf numFmtId="0" fontId="139" fillId="3" borderId="24" xfId="0" applyFont="1" applyFill="1" applyBorder="1" applyAlignment="1">
      <alignment horizontal="center" vertical="center"/>
    </xf>
    <xf numFmtId="0" fontId="131" fillId="3" borderId="21" xfId="0" applyFont="1" applyFill="1" applyBorder="1" applyAlignment="1">
      <alignment horizontal="center" wrapText="1"/>
    </xf>
    <xf numFmtId="0" fontId="131" fillId="3" borderId="45" xfId="0" applyFont="1" applyFill="1" applyBorder="1" applyAlignment="1">
      <alignment horizontal="center"/>
    </xf>
    <xf numFmtId="0" fontId="131" fillId="3" borderId="31" xfId="0" applyFont="1" applyFill="1" applyBorder="1" applyAlignment="1">
      <alignment horizontal="center"/>
    </xf>
    <xf numFmtId="0" fontId="24" fillId="3" borderId="0" xfId="0" applyFont="1" applyFill="1" applyAlignment="1">
      <alignment horizontal="center" vertical="center"/>
    </xf>
    <xf numFmtId="0" fontId="35" fillId="3" borderId="0" xfId="0" applyFont="1" applyFill="1" applyAlignment="1">
      <alignment horizontal="center" vertical="center"/>
    </xf>
    <xf numFmtId="0" fontId="138" fillId="3" borderId="0" xfId="0" applyFont="1" applyFill="1" applyAlignment="1">
      <alignment horizontal="center" vertical="top"/>
    </xf>
    <xf numFmtId="0" fontId="120" fillId="3" borderId="0" xfId="0" applyFont="1" applyFill="1" applyAlignment="1">
      <alignment horizontal="center"/>
    </xf>
    <xf numFmtId="0" fontId="34" fillId="3" borderId="0" xfId="0" applyFont="1" applyFill="1" applyAlignment="1">
      <alignment horizontal="center"/>
    </xf>
    <xf numFmtId="0" fontId="117" fillId="3" borderId="21" xfId="0" applyFont="1" applyFill="1" applyBorder="1" applyAlignment="1">
      <alignment horizontal="center" vertical="center" wrapText="1"/>
    </xf>
    <xf numFmtId="0" fontId="117" fillId="3" borderId="31" xfId="0" applyFont="1" applyFill="1" applyBorder="1" applyAlignment="1">
      <alignment horizontal="center" vertical="center" wrapText="1"/>
    </xf>
    <xf numFmtId="0" fontId="123" fillId="3" borderId="21" xfId="0" applyFont="1" applyFill="1" applyBorder="1" applyAlignment="1">
      <alignment horizontal="center" vertical="center" wrapText="1"/>
    </xf>
    <xf numFmtId="0" fontId="123" fillId="3" borderId="31" xfId="0" applyFont="1" applyFill="1" applyBorder="1" applyAlignment="1">
      <alignment horizontal="center" vertical="center" wrapText="1"/>
    </xf>
    <xf numFmtId="0" fontId="26" fillId="3" borderId="36" xfId="0" applyFont="1" applyFill="1" applyBorder="1" applyAlignment="1">
      <alignment horizontal="center" vertical="center"/>
    </xf>
    <xf numFmtId="0" fontId="26" fillId="3" borderId="82" xfId="0" applyFont="1" applyFill="1" applyBorder="1" applyAlignment="1">
      <alignment horizontal="center" vertical="center"/>
    </xf>
    <xf numFmtId="0" fontId="26" fillId="3" borderId="37" xfId="0" applyFont="1" applyFill="1" applyBorder="1" applyAlignment="1">
      <alignment horizontal="center" vertical="center"/>
    </xf>
    <xf numFmtId="0" fontId="131" fillId="3" borderId="34" xfId="0" applyFont="1" applyFill="1" applyBorder="1" applyAlignment="1">
      <alignment horizontal="center" vertical="center" wrapText="1"/>
    </xf>
    <xf numFmtId="0" fontId="131" fillId="3" borderId="35" xfId="0" applyFont="1" applyFill="1" applyBorder="1" applyAlignment="1">
      <alignment horizontal="center" vertical="center"/>
    </xf>
    <xf numFmtId="0" fontId="128" fillId="3" borderId="0" xfId="0" applyFont="1" applyFill="1" applyAlignment="1">
      <alignment horizontal="center" vertical="top"/>
    </xf>
    <xf numFmtId="0" fontId="49" fillId="3" borderId="20" xfId="0" applyFont="1" applyFill="1" applyBorder="1" applyAlignment="1">
      <alignment horizontal="center" vertical="center" wrapText="1"/>
    </xf>
    <xf numFmtId="0" fontId="49" fillId="3" borderId="6" xfId="0" applyFont="1" applyFill="1" applyBorder="1" applyAlignment="1">
      <alignment horizontal="center" vertical="center"/>
    </xf>
    <xf numFmtId="0" fontId="131" fillId="3" borderId="41" xfId="0" applyFont="1" applyFill="1" applyBorder="1" applyAlignment="1">
      <alignment horizontal="center" vertical="center" wrapText="1"/>
    </xf>
    <xf numFmtId="0" fontId="80" fillId="3" borderId="0" xfId="0" applyFont="1" applyFill="1" applyAlignment="1">
      <alignment horizontal="center" vertical="top" wrapText="1"/>
    </xf>
    <xf numFmtId="174" fontId="26" fillId="3" borderId="0" xfId="0" applyNumberFormat="1" applyFont="1" applyFill="1" applyAlignment="1">
      <alignment horizontal="center" vertical="center"/>
    </xf>
    <xf numFmtId="0" fontId="123" fillId="3" borderId="48" xfId="0" applyFont="1" applyFill="1" applyBorder="1" applyAlignment="1">
      <alignment horizontal="center" vertical="center" wrapText="1"/>
    </xf>
    <xf numFmtId="0" fontId="123" fillId="3" borderId="54" xfId="0" applyFont="1" applyFill="1" applyBorder="1" applyAlignment="1">
      <alignment horizontal="center" vertical="center" wrapText="1"/>
    </xf>
    <xf numFmtId="0" fontId="123" fillId="3" borderId="49" xfId="0" applyFont="1" applyFill="1" applyBorder="1" applyAlignment="1">
      <alignment horizontal="center" vertical="center" wrapText="1"/>
    </xf>
    <xf numFmtId="0" fontId="166" fillId="3" borderId="0" xfId="0" applyFont="1" applyFill="1" applyAlignment="1">
      <alignment horizontal="center" vertical="top" wrapText="1"/>
    </xf>
    <xf numFmtId="174" fontId="169" fillId="3" borderId="0" xfId="0" applyNumberFormat="1" applyFont="1" applyFill="1" applyAlignment="1">
      <alignment horizontal="center" vertical="center"/>
    </xf>
    <xf numFmtId="0" fontId="172" fillId="3" borderId="0" xfId="0" applyFont="1" applyFill="1" applyAlignment="1">
      <alignment horizontal="center"/>
    </xf>
    <xf numFmtId="0" fontId="117" fillId="3" borderId="6" xfId="0" applyFont="1" applyFill="1" applyBorder="1" applyAlignment="1">
      <alignment horizontal="center" vertical="center" wrapText="1"/>
    </xf>
    <xf numFmtId="0" fontId="166" fillId="3" borderId="0" xfId="0" applyFont="1" applyFill="1" applyAlignment="1">
      <alignment horizontal="center" vertical="top"/>
    </xf>
    <xf numFmtId="0" fontId="169" fillId="3" borderId="0" xfId="0" applyFont="1" applyFill="1" applyAlignment="1">
      <alignment horizontal="center" vertical="center"/>
    </xf>
    <xf numFmtId="0" fontId="96" fillId="3" borderId="72" xfId="0" applyFont="1" applyFill="1" applyBorder="1" applyAlignment="1">
      <alignment horizontal="center" vertical="center" wrapText="1"/>
    </xf>
    <xf numFmtId="0" fontId="96" fillId="3" borderId="73" xfId="0" applyFont="1" applyFill="1" applyBorder="1" applyAlignment="1">
      <alignment horizontal="center" vertical="center" wrapText="1"/>
    </xf>
    <xf numFmtId="0" fontId="79" fillId="3" borderId="48" xfId="3" applyFont="1" applyFill="1" applyBorder="1" applyAlignment="1">
      <alignment horizontal="center" vertical="center" wrapText="1"/>
    </xf>
    <xf numFmtId="0" fontId="79" fillId="3" borderId="49" xfId="3" applyFont="1" applyFill="1" applyBorder="1" applyAlignment="1">
      <alignment horizontal="center" vertical="center" wrapText="1"/>
    </xf>
    <xf numFmtId="0" fontId="79" fillId="3" borderId="66" xfId="3" applyFont="1" applyFill="1" applyBorder="1" applyAlignment="1">
      <alignment horizontal="center" vertical="center" wrapText="1"/>
    </xf>
    <xf numFmtId="0" fontId="79" fillId="3" borderId="77" xfId="3" applyFont="1" applyFill="1" applyBorder="1" applyAlignment="1">
      <alignment horizontal="center" vertical="center" wrapText="1"/>
    </xf>
    <xf numFmtId="0" fontId="94" fillId="3" borderId="23" xfId="0" applyFont="1" applyFill="1" applyBorder="1" applyAlignment="1">
      <alignment horizontal="center" vertical="center" wrapText="1"/>
    </xf>
    <xf numFmtId="0" fontId="95" fillId="3" borderId="23" xfId="0" applyFont="1" applyFill="1" applyBorder="1" applyAlignment="1">
      <alignment horizontal="center" vertical="center" wrapText="1"/>
    </xf>
    <xf numFmtId="49" fontId="90" fillId="3" borderId="3" xfId="0" applyNumberFormat="1" applyFont="1" applyFill="1" applyBorder="1" applyAlignment="1">
      <alignment horizontal="center" vertical="center" wrapText="1"/>
    </xf>
    <xf numFmtId="49" fontId="90" fillId="3" borderId="41" xfId="0" applyNumberFormat="1" applyFont="1" applyFill="1" applyBorder="1" applyAlignment="1">
      <alignment horizontal="center" vertical="center" wrapText="1"/>
    </xf>
    <xf numFmtId="0" fontId="93" fillId="3" borderId="66" xfId="0" applyFont="1" applyFill="1" applyBorder="1" applyAlignment="1">
      <alignment horizontal="center" vertical="center" wrapText="1"/>
    </xf>
    <xf numFmtId="0" fontId="93" fillId="3" borderId="0" xfId="0" applyFont="1" applyFill="1" applyAlignment="1">
      <alignment horizontal="center" vertical="center" wrapText="1"/>
    </xf>
    <xf numFmtId="0" fontId="50" fillId="3" borderId="48" xfId="0" applyFont="1" applyFill="1" applyBorder="1" applyAlignment="1">
      <alignment horizontal="center" vertical="center" wrapText="1"/>
    </xf>
    <xf numFmtId="0" fontId="50" fillId="3" borderId="54" xfId="0" applyFont="1" applyFill="1" applyBorder="1" applyAlignment="1">
      <alignment horizontal="center" vertical="center" wrapText="1"/>
    </xf>
    <xf numFmtId="0" fontId="92" fillId="3" borderId="3" xfId="0" applyFont="1" applyFill="1" applyBorder="1" applyAlignment="1">
      <alignment horizontal="center" vertical="center" wrapText="1"/>
    </xf>
    <xf numFmtId="0" fontId="92" fillId="3" borderId="41" xfId="0" applyFont="1" applyFill="1" applyBorder="1" applyAlignment="1">
      <alignment horizontal="center" vertical="center" wrapText="1"/>
    </xf>
    <xf numFmtId="0" fontId="79" fillId="3" borderId="48" xfId="3" applyFont="1" applyFill="1" applyBorder="1" applyAlignment="1">
      <alignment horizontal="center" vertical="top" wrapText="1"/>
    </xf>
    <xf numFmtId="0" fontId="79" fillId="3" borderId="49" xfId="3" applyFont="1" applyFill="1" applyBorder="1" applyAlignment="1">
      <alignment horizontal="center" vertical="top" wrapText="1"/>
    </xf>
    <xf numFmtId="0" fontId="79" fillId="3" borderId="66" xfId="3" applyFont="1" applyFill="1" applyBorder="1" applyAlignment="1">
      <alignment horizontal="center" vertical="top" wrapText="1"/>
    </xf>
    <xf numFmtId="0" fontId="79" fillId="3" borderId="77" xfId="3" applyFont="1" applyFill="1" applyBorder="1" applyAlignment="1">
      <alignment horizontal="center" vertical="top" wrapText="1"/>
    </xf>
    <xf numFmtId="0" fontId="52" fillId="3" borderId="0" xfId="0" applyFont="1" applyFill="1" applyAlignment="1">
      <alignment horizontal="center" vertical="top"/>
    </xf>
    <xf numFmtId="0" fontId="44" fillId="3" borderId="0" xfId="0" applyFont="1" applyFill="1" applyAlignment="1">
      <alignment horizontal="center" vertical="top"/>
    </xf>
    <xf numFmtId="0" fontId="20" fillId="3" borderId="0" xfId="0" applyFont="1" applyFill="1" applyAlignment="1">
      <alignment horizontal="center" vertical="center"/>
    </xf>
    <xf numFmtId="0" fontId="45" fillId="3" borderId="0" xfId="0" applyFont="1" applyFill="1" applyAlignment="1">
      <alignment horizontal="center" vertical="top"/>
    </xf>
    <xf numFmtId="0" fontId="46" fillId="3" borderId="0" xfId="0" applyFont="1" applyFill="1" applyAlignment="1">
      <alignment horizontal="center" vertical="top"/>
    </xf>
    <xf numFmtId="0" fontId="20" fillId="3" borderId="3" xfId="0" applyFont="1" applyFill="1" applyBorder="1" applyAlignment="1">
      <alignment horizontal="center" vertical="center" wrapText="1"/>
    </xf>
    <xf numFmtId="0" fontId="20" fillId="3" borderId="41" xfId="0" applyFont="1" applyFill="1" applyBorder="1" applyAlignment="1">
      <alignment horizontal="center" vertical="center" wrapText="1"/>
    </xf>
    <xf numFmtId="0" fontId="20" fillId="3" borderId="76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4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47" fillId="3" borderId="0" xfId="0" applyFont="1" applyFill="1" applyAlignment="1">
      <alignment horizontal="center" vertical="top"/>
    </xf>
    <xf numFmtId="0" fontId="21" fillId="3" borderId="0" xfId="0" applyFont="1" applyFill="1" applyAlignment="1">
      <alignment horizontal="center" vertical="top"/>
    </xf>
    <xf numFmtId="0" fontId="74" fillId="3" borderId="0" xfId="0" applyFont="1" applyFill="1" applyAlignment="1">
      <alignment horizontal="center"/>
    </xf>
    <xf numFmtId="0" fontId="21" fillId="3" borderId="0" xfId="0" applyFont="1" applyFill="1" applyAlignment="1">
      <alignment horizontal="center"/>
    </xf>
    <xf numFmtId="0" fontId="92" fillId="3" borderId="76" xfId="0" applyFont="1" applyFill="1" applyBorder="1" applyAlignment="1">
      <alignment horizontal="center" vertical="center" wrapText="1"/>
    </xf>
    <xf numFmtId="0" fontId="19" fillId="3" borderId="47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19" fillId="3" borderId="74" xfId="0" applyFont="1" applyFill="1" applyBorder="1" applyAlignment="1">
      <alignment horizontal="center" vertical="center" wrapText="1"/>
    </xf>
    <xf numFmtId="0" fontId="94" fillId="3" borderId="72" xfId="0" applyFont="1" applyFill="1" applyBorder="1" applyAlignment="1">
      <alignment horizontal="center" vertical="center" wrapText="1"/>
    </xf>
    <xf numFmtId="0" fontId="17" fillId="3" borderId="48" xfId="0" applyFont="1" applyFill="1" applyBorder="1" applyAlignment="1">
      <alignment horizontal="center" vertical="center" wrapText="1"/>
    </xf>
    <xf numFmtId="0" fontId="17" fillId="3" borderId="66" xfId="0" applyFont="1" applyFill="1" applyBorder="1" applyAlignment="1">
      <alignment horizontal="center" vertical="center" wrapText="1"/>
    </xf>
    <xf numFmtId="0" fontId="17" fillId="3" borderId="63" xfId="0" applyFont="1" applyFill="1" applyBorder="1" applyAlignment="1">
      <alignment horizontal="center" vertical="center" wrapText="1"/>
    </xf>
    <xf numFmtId="0" fontId="17" fillId="3" borderId="34" xfId="0" applyFont="1" applyFill="1" applyBorder="1" applyAlignment="1">
      <alignment horizontal="center" vertical="center" wrapText="1"/>
    </xf>
    <xf numFmtId="0" fontId="17" fillId="3" borderId="43" xfId="0" applyFont="1" applyFill="1" applyBorder="1" applyAlignment="1">
      <alignment horizontal="center" vertical="center" wrapText="1"/>
    </xf>
    <xf numFmtId="0" fontId="17" fillId="3" borderId="78" xfId="0" applyFont="1" applyFill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0" fontId="19" fillId="0" borderId="56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49" fillId="0" borderId="21" xfId="0" applyFont="1" applyBorder="1" applyAlignment="1">
      <alignment horizontal="center" vertical="center" wrapText="1"/>
    </xf>
    <xf numFmtId="0" fontId="49" fillId="0" borderId="31" xfId="0" applyFont="1" applyBorder="1" applyAlignment="1">
      <alignment horizontal="center" vertical="center" wrapText="1"/>
    </xf>
    <xf numFmtId="0" fontId="19" fillId="3" borderId="21" xfId="0" applyFont="1" applyFill="1" applyBorder="1" applyAlignment="1">
      <alignment horizontal="center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178" fontId="12" fillId="0" borderId="0" xfId="0" applyNumberFormat="1" applyFont="1" applyAlignment="1">
      <alignment horizontal="center"/>
    </xf>
    <xf numFmtId="0" fontId="19" fillId="0" borderId="21" xfId="0" applyFont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49" fillId="0" borderId="45" xfId="0" applyFont="1" applyBorder="1" applyAlignment="1">
      <alignment horizontal="center" vertical="center" wrapText="1"/>
    </xf>
    <xf numFmtId="0" fontId="49" fillId="0" borderId="20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3" borderId="21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28" xfId="0" applyFont="1" applyFill="1" applyBorder="1" applyAlignment="1">
      <alignment horizontal="center" vertical="center"/>
    </xf>
    <xf numFmtId="0" fontId="12" fillId="3" borderId="29" xfId="0" applyFont="1" applyFill="1" applyBorder="1" applyAlignment="1">
      <alignment horizontal="center" vertical="center"/>
    </xf>
    <xf numFmtId="0" fontId="12" fillId="3" borderId="4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31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47" xfId="0" applyFont="1" applyBorder="1" applyAlignment="1">
      <alignment horizontal="center" vertical="center"/>
    </xf>
    <xf numFmtId="0" fontId="21" fillId="0" borderId="56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34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3" borderId="54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12" fillId="0" borderId="28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3" borderId="23" xfId="0" applyFont="1" applyFill="1" applyBorder="1" applyAlignment="1">
      <alignment horizontal="center" vertical="center" wrapText="1"/>
    </xf>
    <xf numFmtId="0" fontId="19" fillId="3" borderId="34" xfId="0" applyFont="1" applyFill="1" applyBorder="1" applyAlignment="1">
      <alignment horizontal="center" vertical="center" wrapText="1"/>
    </xf>
    <xf numFmtId="0" fontId="19" fillId="3" borderId="35" xfId="0" applyFont="1" applyFill="1" applyBorder="1" applyAlignment="1">
      <alignment horizontal="center" vertical="center" wrapText="1"/>
    </xf>
    <xf numFmtId="165" fontId="19" fillId="0" borderId="36" xfId="0" applyNumberFormat="1" applyFont="1" applyBorder="1" applyAlignment="1">
      <alignment horizontal="center" vertical="center"/>
    </xf>
    <xf numFmtId="165" fontId="19" fillId="0" borderId="37" xfId="0" applyNumberFormat="1" applyFont="1" applyBorder="1" applyAlignment="1">
      <alignment horizontal="center" vertical="center"/>
    </xf>
    <xf numFmtId="43" fontId="12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3" fontId="25" fillId="0" borderId="0" xfId="0" applyNumberFormat="1" applyFont="1" applyAlignment="1">
      <alignment horizontal="center"/>
    </xf>
    <xf numFmtId="3" fontId="12" fillId="0" borderId="28" xfId="0" applyNumberFormat="1" applyFont="1" applyBorder="1" applyAlignment="1">
      <alignment horizontal="center" vertical="center"/>
    </xf>
    <xf numFmtId="3" fontId="12" fillId="0" borderId="29" xfId="0" applyNumberFormat="1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165" fontId="19" fillId="0" borderId="36" xfId="0" applyNumberFormat="1" applyFont="1" applyBorder="1" applyAlignment="1">
      <alignment horizontal="center"/>
    </xf>
    <xf numFmtId="165" fontId="19" fillId="0" borderId="37" xfId="0" applyNumberFormat="1" applyFont="1" applyBorder="1" applyAlignment="1">
      <alignment horizontal="center"/>
    </xf>
  </cellXfs>
  <cellStyles count="15">
    <cellStyle name="Bình thường 2" xfId="13"/>
    <cellStyle name="Bình thường 3" xfId="14"/>
    <cellStyle name="Comma" xfId="1" builtinId="3"/>
    <cellStyle name="Comma 2" xfId="5"/>
    <cellStyle name="Comma 2 2" xfId="10"/>
    <cellStyle name="Comma 3" xfId="6"/>
    <cellStyle name="Comma 3 2" xfId="11"/>
    <cellStyle name="Comma 4" xfId="8"/>
    <cellStyle name="Normal" xfId="0" builtinId="0"/>
    <cellStyle name="Normal 2" xfId="3"/>
    <cellStyle name="Normal 3" xfId="4"/>
    <cellStyle name="Normal 4" xfId="2"/>
    <cellStyle name="Normal 5" xfId="7"/>
    <cellStyle name="Normal 6" xfId="9"/>
    <cellStyle name="Normal 6 2" xfId="12"/>
  </cellStyles>
  <dxfs count="3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616146</xdr:colOff>
      <xdr:row>4</xdr:row>
      <xdr:rowOff>202407</xdr:rowOff>
    </xdr:from>
    <xdr:to>
      <xdr:col>3</xdr:col>
      <xdr:colOff>0</xdr:colOff>
      <xdr:row>4</xdr:row>
      <xdr:rowOff>202408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CxnSpPr/>
      </xdr:nvCxnSpPr>
      <xdr:spPr>
        <a:xfrm flipV="1">
          <a:off x="1120971" y="1383507"/>
          <a:ext cx="1618056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303511</xdr:colOff>
      <xdr:row>3</xdr:row>
      <xdr:rowOff>226222</xdr:rowOff>
    </xdr:from>
    <xdr:to>
      <xdr:col>6</xdr:col>
      <xdr:colOff>267955</xdr:colOff>
      <xdr:row>3</xdr:row>
      <xdr:rowOff>226223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CxnSpPr/>
      </xdr:nvCxnSpPr>
      <xdr:spPr>
        <a:xfrm flipV="1">
          <a:off x="5256511" y="1159672"/>
          <a:ext cx="2698119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281686</xdr:colOff>
      <xdr:row>3</xdr:row>
      <xdr:rowOff>201087</xdr:rowOff>
    </xdr:from>
    <xdr:to>
      <xdr:col>3</xdr:col>
      <xdr:colOff>162825</xdr:colOff>
      <xdr:row>3</xdr:row>
      <xdr:rowOff>201087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CxnSpPr/>
      </xdr:nvCxnSpPr>
      <xdr:spPr>
        <a:xfrm>
          <a:off x="538480" y="1010285"/>
          <a:ext cx="139573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35901</xdr:colOff>
      <xdr:row>3</xdr:row>
      <xdr:rowOff>211673</xdr:rowOff>
    </xdr:from>
    <xdr:to>
      <xdr:col>7</xdr:col>
      <xdr:colOff>525014</xdr:colOff>
      <xdr:row>3</xdr:row>
      <xdr:rowOff>211673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CxnSpPr/>
      </xdr:nvCxnSpPr>
      <xdr:spPr>
        <a:xfrm>
          <a:off x="3378835" y="1021080"/>
          <a:ext cx="224155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218119</xdr:colOff>
      <xdr:row>4</xdr:row>
      <xdr:rowOff>1049</xdr:rowOff>
    </xdr:from>
    <xdr:to>
      <xdr:col>5</xdr:col>
      <xdr:colOff>734373</xdr:colOff>
      <xdr:row>4</xdr:row>
      <xdr:rowOff>1050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CxnSpPr/>
      </xdr:nvCxnSpPr>
      <xdr:spPr>
        <a:xfrm flipV="1">
          <a:off x="655955" y="1029335"/>
          <a:ext cx="191643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85124</xdr:colOff>
      <xdr:row>3</xdr:row>
      <xdr:rowOff>233882</xdr:rowOff>
    </xdr:from>
    <xdr:to>
      <xdr:col>27</xdr:col>
      <xdr:colOff>815748</xdr:colOff>
      <xdr:row>3</xdr:row>
      <xdr:rowOff>233883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CxnSpPr/>
      </xdr:nvCxnSpPr>
      <xdr:spPr>
        <a:xfrm flipV="1">
          <a:off x="5118100" y="1024255"/>
          <a:ext cx="42468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131023</xdr:colOff>
      <xdr:row>4</xdr:row>
      <xdr:rowOff>0</xdr:rowOff>
    </xdr:from>
    <xdr:to>
      <xdr:col>24</xdr:col>
      <xdr:colOff>261881</xdr:colOff>
      <xdr:row>4</xdr:row>
      <xdr:rowOff>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CxnSpPr/>
      </xdr:nvCxnSpPr>
      <xdr:spPr>
        <a:xfrm flipV="1">
          <a:off x="549910" y="1047750"/>
          <a:ext cx="15690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4</xdr:row>
      <xdr:rowOff>0</xdr:rowOff>
    </xdr:from>
    <xdr:to>
      <xdr:col>57</xdr:col>
      <xdr:colOff>621327</xdr:colOff>
      <xdr:row>4</xdr:row>
      <xdr:rowOff>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CxnSpPr/>
      </xdr:nvCxnSpPr>
      <xdr:spPr>
        <a:xfrm flipV="1">
          <a:off x="5048250" y="1047750"/>
          <a:ext cx="30403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2016/L&#431;&#416;NG%202016/THANG%2011/BA&#777;NG%20L&#431;&#416;NG%20C&#212;NG%20NH&#194;N%20THA&#769;NG%2010(phun%20thu&#244;&#769;c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/B%20LUONG%20CN%20THANG%2006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CN-12"/>
      <sheetName val="PTL-12"/>
      <sheetName val="Kiểm tra"/>
      <sheetName val="KL Tổ BVTV"/>
      <sheetName val="TTTL BVTV"/>
      <sheetName val="Gia cảnh BVTV"/>
      <sheetName val="KL tổ 2-"/>
      <sheetName val="TTTL tổ 2-"/>
      <sheetName val="Gia cảnh 2-"/>
      <sheetName val="Sheet1"/>
      <sheetName val="KL tổ 1"/>
      <sheetName val="TTTL tổ 1"/>
      <sheetName val="Gia cảnh 1"/>
      <sheetName val="KL tổ 10"/>
      <sheetName val="TTTL tổ 10"/>
      <sheetName val="Gia cảnh 10"/>
      <sheetName val="KL tổ 2 "/>
      <sheetName val="TTTL tổ 2 "/>
      <sheetName val="Gia cảnh 2 "/>
      <sheetName val="KL Tổ BVTX "/>
      <sheetName val="TTTL tổ BVTX"/>
      <sheetName val="Gia cảnh BVTX "/>
      <sheetName val="KL tổ 3"/>
      <sheetName val="TTTL tổ 3"/>
      <sheetName val="Gia cảnh 3"/>
      <sheetName val="KL tổ 5"/>
      <sheetName val="TTTL tổ 5"/>
      <sheetName val="Gia cảnh 5"/>
      <sheetName val="KL tổ 6"/>
      <sheetName val="TTTL tổ 6"/>
      <sheetName val="Gia cảnh 6"/>
      <sheetName val="KL tổ 9"/>
      <sheetName val="TTTL tổ 9"/>
      <sheetName val="Gia cảnh 9"/>
      <sheetName val="KL tổ 11"/>
      <sheetName val="TTTL tổ 11"/>
      <sheetName val="Gia cảnh 11"/>
      <sheetName val="KL tổ 3 "/>
      <sheetName val="TTTL tổ 3 "/>
      <sheetName val="Gia cảnh 3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6">
          <cell r="I6">
            <v>0</v>
          </cell>
        </row>
        <row r="7">
          <cell r="I7">
            <v>0</v>
          </cell>
        </row>
        <row r="8">
          <cell r="I8">
            <v>0</v>
          </cell>
        </row>
        <row r="9">
          <cell r="I9">
            <v>0</v>
          </cell>
        </row>
        <row r="10">
          <cell r="I10">
            <v>0</v>
          </cell>
        </row>
        <row r="11">
          <cell r="I11">
            <v>0</v>
          </cell>
        </row>
        <row r="12">
          <cell r="I12">
            <v>0</v>
          </cell>
        </row>
        <row r="13">
          <cell r="I13">
            <v>0</v>
          </cell>
        </row>
        <row r="14">
          <cell r="I14">
            <v>0</v>
          </cell>
        </row>
        <row r="15">
          <cell r="I15">
            <v>0</v>
          </cell>
        </row>
        <row r="16">
          <cell r="I16">
            <v>0</v>
          </cell>
        </row>
        <row r="18">
          <cell r="I18">
            <v>0</v>
          </cell>
        </row>
        <row r="19">
          <cell r="I19">
            <v>0</v>
          </cell>
        </row>
        <row r="20">
          <cell r="I20">
            <v>0</v>
          </cell>
        </row>
        <row r="21">
          <cell r="I21">
            <v>0</v>
          </cell>
        </row>
        <row r="22">
          <cell r="I22">
            <v>0</v>
          </cell>
        </row>
        <row r="23">
          <cell r="I23">
            <v>0</v>
          </cell>
        </row>
        <row r="24">
          <cell r="I24">
            <v>0</v>
          </cell>
        </row>
        <row r="25">
          <cell r="I25">
            <v>0</v>
          </cell>
        </row>
        <row r="26">
          <cell r="I26">
            <v>0</v>
          </cell>
        </row>
        <row r="27">
          <cell r="I27">
            <v>0</v>
          </cell>
        </row>
        <row r="28">
          <cell r="I28">
            <v>0</v>
          </cell>
        </row>
        <row r="29">
          <cell r="I29">
            <v>0</v>
          </cell>
        </row>
        <row r="30">
          <cell r="I30">
            <v>0</v>
          </cell>
        </row>
        <row r="31">
          <cell r="I31">
            <v>0</v>
          </cell>
        </row>
        <row r="32">
          <cell r="I32">
            <v>0</v>
          </cell>
        </row>
        <row r="33">
          <cell r="I33">
            <v>0</v>
          </cell>
        </row>
        <row r="34">
          <cell r="I34">
            <v>0</v>
          </cell>
        </row>
        <row r="35">
          <cell r="I35">
            <v>0</v>
          </cell>
        </row>
        <row r="36">
          <cell r="I36">
            <v>0</v>
          </cell>
        </row>
        <row r="37">
          <cell r="I37">
            <v>0</v>
          </cell>
        </row>
        <row r="38">
          <cell r="I38">
            <v>0</v>
          </cell>
        </row>
        <row r="39">
          <cell r="I39">
            <v>0</v>
          </cell>
        </row>
        <row r="40">
          <cell r="I40">
            <v>0</v>
          </cell>
        </row>
        <row r="41">
          <cell r="I41">
            <v>0</v>
          </cell>
        </row>
        <row r="42">
          <cell r="I42">
            <v>0</v>
          </cell>
        </row>
        <row r="43">
          <cell r="I43">
            <v>0</v>
          </cell>
        </row>
        <row r="44">
          <cell r="I44">
            <v>0</v>
          </cell>
        </row>
        <row r="45">
          <cell r="I45">
            <v>0</v>
          </cell>
        </row>
        <row r="46">
          <cell r="I46">
            <v>0</v>
          </cell>
        </row>
        <row r="47">
          <cell r="I47">
            <v>0</v>
          </cell>
        </row>
        <row r="48">
          <cell r="I48">
            <v>0</v>
          </cell>
        </row>
        <row r="49">
          <cell r="I49">
            <v>0</v>
          </cell>
        </row>
        <row r="50">
          <cell r="I50">
            <v>0</v>
          </cell>
        </row>
        <row r="51">
          <cell r="I51">
            <v>0</v>
          </cell>
        </row>
        <row r="52">
          <cell r="I52">
            <v>0</v>
          </cell>
        </row>
        <row r="53">
          <cell r="I53">
            <v>0</v>
          </cell>
        </row>
        <row r="54">
          <cell r="I54">
            <v>0</v>
          </cell>
        </row>
        <row r="55">
          <cell r="I55">
            <v>0</v>
          </cell>
        </row>
        <row r="56">
          <cell r="I56">
            <v>0</v>
          </cell>
        </row>
        <row r="57">
          <cell r="I57">
            <v>0</v>
          </cell>
        </row>
        <row r="58">
          <cell r="I58">
            <v>0</v>
          </cell>
        </row>
        <row r="59">
          <cell r="I59">
            <v>0</v>
          </cell>
        </row>
        <row r="60">
          <cell r="I60">
            <v>0</v>
          </cell>
        </row>
        <row r="61">
          <cell r="I61">
            <v>0</v>
          </cell>
        </row>
        <row r="62">
          <cell r="I62">
            <v>0</v>
          </cell>
        </row>
        <row r="63">
          <cell r="I63">
            <v>0</v>
          </cell>
        </row>
        <row r="64">
          <cell r="I64">
            <v>0</v>
          </cell>
        </row>
        <row r="65">
          <cell r="I65">
            <v>0</v>
          </cell>
        </row>
        <row r="66">
          <cell r="I66">
            <v>0</v>
          </cell>
        </row>
        <row r="67">
          <cell r="I67">
            <v>0</v>
          </cell>
        </row>
        <row r="68">
          <cell r="I68">
            <v>0</v>
          </cell>
        </row>
        <row r="98">
          <cell r="I98">
            <v>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L to 1"/>
      <sheetName val="TTL to 1"/>
      <sheetName val="Gia canh 1"/>
      <sheetName val="KL to.2"/>
      <sheetName val="TTL to.2"/>
      <sheetName val="Gia canh 2"/>
      <sheetName val="KL to 3"/>
      <sheetName val="TTL to 3"/>
      <sheetName val="Gia canh 3"/>
      <sheetName val="KL tổ 4"/>
      <sheetName val="TTL tổ 4"/>
      <sheetName val="Gia cảnh 4"/>
      <sheetName val="KL to 5"/>
      <sheetName val="TTL tổ 5"/>
      <sheetName val="Gia cảnh 5"/>
      <sheetName val="KL to 6"/>
      <sheetName val="ttl tổ 6"/>
      <sheetName val="Gia canh 6"/>
      <sheetName val="KL tổ VU"/>
      <sheetName val="TTL tổ VU"/>
      <sheetName val="Gia cảnh VU"/>
      <sheetName val="KL tổ 7"/>
      <sheetName val="TTL tổ 7"/>
      <sheetName val="Gia cảnh 7"/>
      <sheetName val="KL tổ 8"/>
      <sheetName val="TTL tổ 8"/>
      <sheetName val="GC tổ 8"/>
      <sheetName val="Sheet1"/>
      <sheetName val="KL tổ 9"/>
      <sheetName val="TTL tổ 9"/>
      <sheetName val="GC tổ 9"/>
      <sheetName val="KL tổ 10"/>
      <sheetName val="TTL tổ 10"/>
      <sheetName val="GC tổ 10"/>
      <sheetName val="KL tổ 11"/>
      <sheetName val="TTL tổ 11"/>
      <sheetName val="Gia canh tổ 11"/>
      <sheetName val="Tam ưng"/>
      <sheetName val="CDCN-2010"/>
      <sheetName val="PTL-2010"/>
      <sheetName val="Chấm công TT"/>
      <sheetName val="Chấm công GTB"/>
      <sheetName val="Vườn ươm"/>
      <sheetName val="Tưới nước"/>
      <sheetName val="TDTT"/>
      <sheetName val="THT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11">
          <cell r="B11" t="str">
            <v>Vun Thoeun</v>
          </cell>
        </row>
        <row r="12">
          <cell r="B12" t="str">
            <v>Chhav Bun Thoeun</v>
          </cell>
        </row>
        <row r="15">
          <cell r="B15" t="str">
            <v>Chea Iea</v>
          </cell>
        </row>
        <row r="16">
          <cell r="B16" t="str">
            <v>Hak Tuch</v>
          </cell>
        </row>
        <row r="17">
          <cell r="B17" t="str">
            <v>Mom Vibal</v>
          </cell>
        </row>
        <row r="18">
          <cell r="B18" t="str">
            <v>Chan Sochieat</v>
          </cell>
        </row>
        <row r="19">
          <cell r="B19" t="str">
            <v>Sun Thi</v>
          </cell>
        </row>
        <row r="20">
          <cell r="B20" t="str">
            <v>Mau Vy</v>
          </cell>
        </row>
        <row r="21">
          <cell r="B21" t="str">
            <v>Söm Khol</v>
          </cell>
        </row>
        <row r="22">
          <cell r="B22" t="str">
            <v>Srin Ro Ta Naê</v>
          </cell>
        </row>
        <row r="23">
          <cell r="B23" t="str">
            <v>Son Soâ Khöôl</v>
          </cell>
        </row>
        <row r="24">
          <cell r="B24" t="str">
            <v>Chan Na</v>
          </cell>
        </row>
        <row r="25">
          <cell r="B25" t="str">
            <v>Minh Thia</v>
          </cell>
        </row>
        <row r="26">
          <cell r="B26" t="str">
            <v>Minh Thi</v>
          </cell>
        </row>
        <row r="27">
          <cell r="B27" t="str">
            <v>Sa Ra</v>
          </cell>
        </row>
        <row r="28">
          <cell r="B28" t="str">
            <v>San Ni</v>
          </cell>
        </row>
        <row r="29">
          <cell r="B29" t="str">
            <v>Son Chom Rơn</v>
          </cell>
        </row>
        <row r="30">
          <cell r="B30" t="str">
            <v>Khươn Kha</v>
          </cell>
        </row>
        <row r="31">
          <cell r="B31" t="str">
            <v>Hên Sôk</v>
          </cell>
        </row>
        <row r="32">
          <cell r="B32" t="str">
            <v>Sôm Ôn</v>
          </cell>
        </row>
        <row r="33">
          <cell r="B33" t="str">
            <v>Thi Thia Na</v>
          </cell>
        </row>
        <row r="34">
          <cell r="B34" t="str">
            <v>Mết Sô Phea</v>
          </cell>
        </row>
        <row r="35">
          <cell r="B35" t="str">
            <v>Thi Liêng</v>
          </cell>
        </row>
        <row r="36">
          <cell r="B36" t="str">
            <v>Công Số Nat</v>
          </cell>
        </row>
        <row r="37">
          <cell r="B37" t="str">
            <v>Pô Rum Khi</v>
          </cell>
        </row>
        <row r="38">
          <cell r="B38" t="str">
            <v>Khay Bun Thươl</v>
          </cell>
        </row>
        <row r="39">
          <cell r="B39" t="str">
            <v>Huynh Sô Phay</v>
          </cell>
        </row>
        <row r="40">
          <cell r="B40" t="str">
            <v>Huynh Sô Phan</v>
          </cell>
        </row>
        <row r="41">
          <cell r="B41" t="str">
            <v>Tôch sê rây</v>
          </cell>
        </row>
        <row r="42">
          <cell r="B42" t="str">
            <v>Mau Tha</v>
          </cell>
        </row>
        <row r="43">
          <cell r="B43" t="str">
            <v>Đôn Dên</v>
          </cell>
        </row>
        <row r="44">
          <cell r="B44" t="str">
            <v>Mot sray Nươl</v>
          </cell>
        </row>
        <row r="45">
          <cell r="B45" t="str">
            <v>Kong Sê Tha</v>
          </cell>
        </row>
        <row r="46">
          <cell r="B46" t="str">
            <v>Vinh Chia</v>
          </cell>
        </row>
        <row r="48">
          <cell r="B48" t="str">
            <v>Lai Nut</v>
          </cell>
        </row>
        <row r="49">
          <cell r="B49" t="str">
            <v>Sưm Tiêng</v>
          </cell>
        </row>
        <row r="50">
          <cell r="B50" t="str">
            <v>Da Sôs Khon</v>
          </cell>
        </row>
        <row r="51">
          <cell r="B51" t="str">
            <v>Cheo Vi Bol</v>
          </cell>
        </row>
        <row r="52">
          <cell r="B52" t="str">
            <v>Sin Som Ươl</v>
          </cell>
        </row>
        <row r="53">
          <cell r="B53" t="str">
            <v>Khanh Chom Rơn</v>
          </cell>
        </row>
        <row r="54">
          <cell r="B54" t="str">
            <v>Muôn Pươn</v>
          </cell>
        </row>
        <row r="55">
          <cell r="B55" t="str">
            <v>Con Nut</v>
          </cell>
        </row>
        <row r="56">
          <cell r="B56" t="str">
            <v>Con Nêt</v>
          </cell>
        </row>
        <row r="57">
          <cell r="B57" t="str">
            <v>Rươl Hay</v>
          </cell>
        </row>
        <row r="58">
          <cell r="B58" t="str">
            <v>Phưm Phiêch</v>
          </cell>
        </row>
        <row r="59">
          <cell r="B59" t="str">
            <v>Un Nhưp</v>
          </cell>
        </row>
        <row r="60">
          <cell r="B60" t="str">
            <v>Chanh Liêng</v>
          </cell>
        </row>
        <row r="61">
          <cell r="B61" t="str">
            <v>Kon Kiên</v>
          </cell>
        </row>
        <row r="62">
          <cell r="B62" t="str">
            <v>Kon Sô Nê</v>
          </cell>
        </row>
        <row r="63">
          <cell r="B63" t="str">
            <v>Ry Nêng</v>
          </cell>
        </row>
        <row r="64">
          <cell r="B64" t="str">
            <v>Hiên Hun</v>
          </cell>
        </row>
        <row r="65">
          <cell r="B65" t="str">
            <v>So Chia</v>
          </cell>
        </row>
        <row r="66">
          <cell r="B66" t="str">
            <v>Vanh Nă</v>
          </cell>
        </row>
        <row r="67">
          <cell r="B67" t="str">
            <v>Mom Thol</v>
          </cell>
        </row>
        <row r="68">
          <cell r="B68" t="str">
            <v>Thươn Srey Ôl</v>
          </cell>
        </row>
        <row r="69">
          <cell r="B69" t="str">
            <v>Miêt Thi</v>
          </cell>
        </row>
        <row r="70">
          <cell r="B70" t="str">
            <v>Chres Ron</v>
          </cell>
        </row>
        <row r="71">
          <cell r="B71" t="str">
            <v>Sương Săm</v>
          </cell>
        </row>
        <row r="72">
          <cell r="B72" t="str">
            <v>Mia Ni</v>
          </cell>
        </row>
        <row r="73">
          <cell r="B73" t="str">
            <v>Vy Na</v>
          </cell>
        </row>
        <row r="74">
          <cell r="B74" t="str">
            <v>Han Kia</v>
          </cell>
        </row>
        <row r="75">
          <cell r="B75" t="str">
            <v>Suy Nan</v>
          </cell>
        </row>
        <row r="76">
          <cell r="B76" t="str">
            <v>Toch Chia</v>
          </cell>
        </row>
        <row r="77">
          <cell r="B77" t="str">
            <v>Kon La</v>
          </cell>
        </row>
        <row r="78">
          <cell r="B78" t="str">
            <v>Sun Đon</v>
          </cell>
        </row>
        <row r="79">
          <cell r="B79" t="str">
            <v>Non Art</v>
          </cell>
        </row>
        <row r="80">
          <cell r="B80" t="str">
            <v>Em Nau</v>
          </cell>
        </row>
        <row r="81">
          <cell r="B81" t="str">
            <v>Danh Vy ra</v>
          </cell>
        </row>
        <row r="82">
          <cell r="B82" t="str">
            <v>Han Sây Ha</v>
          </cell>
        </row>
        <row r="83">
          <cell r="B83" t="str">
            <v>At Thi Đa</v>
          </cell>
        </row>
        <row r="84">
          <cell r="B84" t="str">
            <v>So Nha</v>
          </cell>
        </row>
        <row r="85">
          <cell r="B85" t="str">
            <v>Seng Pang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FD53"/>
  <sheetViews>
    <sheetView tabSelected="1" view="pageBreakPreview" topLeftCell="A4" zoomScale="80" zoomScaleNormal="80" zoomScaleSheetLayoutView="80" workbookViewId="0">
      <selection activeCell="B24" sqref="B24"/>
    </sheetView>
  </sheetViews>
  <sheetFormatPr defaultColWidth="9.140625" defaultRowHeight="18.75"/>
  <cols>
    <col min="1" max="1" width="6.5703125" style="342" customWidth="1"/>
    <col min="2" max="2" width="37.28515625" style="342" customWidth="1"/>
    <col min="3" max="3" width="16.42578125" style="342" customWidth="1"/>
    <col min="4" max="4" width="16.7109375" style="441" customWidth="1"/>
    <col min="5" max="5" width="8.5703125" style="343" hidden="1" customWidth="1"/>
    <col min="6" max="6" width="18.42578125" style="343" customWidth="1"/>
    <col min="7" max="7" width="20.5703125" style="342" customWidth="1"/>
    <col min="8" max="8" width="17.5703125" style="342" customWidth="1"/>
    <col min="9" max="9" width="19.42578125" style="344" customWidth="1"/>
    <col min="10" max="10" width="14.7109375" style="342" customWidth="1"/>
    <col min="11" max="11" width="16" style="342" customWidth="1"/>
    <col min="12" max="12" width="9.140625" style="342"/>
    <col min="13" max="13" width="12.7109375" style="342" customWidth="1"/>
    <col min="14" max="14" width="10.5703125" style="343" customWidth="1"/>
    <col min="15" max="15" width="10.28515625" style="342" customWidth="1"/>
    <col min="16" max="21" width="9.140625" style="342"/>
    <col min="22" max="22" width="9.140625" style="344"/>
    <col min="23" max="16384" width="9.140625" style="342"/>
  </cols>
  <sheetData>
    <row r="1" spans="1:22">
      <c r="D1" s="849" t="s">
        <v>1</v>
      </c>
      <c r="E1" s="849"/>
      <c r="F1" s="849"/>
      <c r="G1" s="849"/>
    </row>
    <row r="2" spans="1:22" s="334" customFormat="1" ht="27" customHeight="1">
      <c r="A2" s="849" t="s">
        <v>0</v>
      </c>
      <c r="B2" s="849"/>
      <c r="C2" s="849"/>
      <c r="D2" s="850" t="s">
        <v>3</v>
      </c>
      <c r="E2" s="850"/>
      <c r="F2" s="850"/>
      <c r="G2" s="850"/>
      <c r="I2" s="348"/>
      <c r="N2" s="346"/>
      <c r="V2" s="348"/>
    </row>
    <row r="3" spans="1:22" ht="21" customHeight="1">
      <c r="A3" s="851" t="s">
        <v>2</v>
      </c>
      <c r="B3" s="851"/>
      <c r="C3" s="851"/>
      <c r="D3" s="852" t="s">
        <v>5</v>
      </c>
      <c r="E3" s="852"/>
      <c r="F3" s="852"/>
      <c r="G3" s="852"/>
    </row>
    <row r="4" spans="1:22" ht="19.5" customHeight="1">
      <c r="A4" s="848" t="s">
        <v>4</v>
      </c>
      <c r="B4" s="848"/>
      <c r="C4" s="848"/>
      <c r="D4" s="838" t="s">
        <v>6</v>
      </c>
      <c r="E4" s="838"/>
      <c r="F4" s="838"/>
      <c r="G4" s="838"/>
    </row>
    <row r="5" spans="1:22" ht="18.75" customHeight="1">
      <c r="A5" s="837" t="s">
        <v>1905</v>
      </c>
      <c r="B5" s="837"/>
      <c r="C5" s="837"/>
      <c r="D5" s="838"/>
      <c r="E5" s="838"/>
      <c r="F5" s="838"/>
      <c r="G5" s="838"/>
    </row>
    <row r="6" spans="1:22" ht="13.5" customHeight="1">
      <c r="A6" s="839"/>
      <c r="B6" s="839"/>
      <c r="C6" s="476"/>
      <c r="D6" s="839"/>
      <c r="E6" s="839"/>
      <c r="F6" s="839"/>
      <c r="G6" s="839"/>
    </row>
    <row r="7" spans="1:22" ht="27.75" customHeight="1">
      <c r="A7" s="840" t="s">
        <v>911</v>
      </c>
      <c r="B7" s="840"/>
      <c r="C7" s="840"/>
      <c r="D7" s="840"/>
      <c r="E7" s="840"/>
      <c r="F7" s="840"/>
      <c r="G7" s="840"/>
    </row>
    <row r="8" spans="1:22" ht="24" customHeight="1">
      <c r="A8" s="841" t="s">
        <v>2217</v>
      </c>
      <c r="B8" s="841"/>
      <c r="C8" s="841"/>
      <c r="D8" s="841"/>
      <c r="E8" s="841"/>
      <c r="F8" s="841"/>
      <c r="G8" s="841"/>
    </row>
    <row r="9" spans="1:22" ht="20.25">
      <c r="A9" s="832" t="s">
        <v>912</v>
      </c>
      <c r="B9" s="832"/>
      <c r="C9" s="832"/>
      <c r="D9" s="832"/>
      <c r="E9" s="832"/>
      <c r="F9" s="832"/>
      <c r="G9" s="832"/>
      <c r="H9" s="349"/>
    </row>
    <row r="10" spans="1:22" ht="20.25">
      <c r="A10" s="832" t="s">
        <v>2216</v>
      </c>
      <c r="B10" s="832"/>
      <c r="C10" s="832"/>
      <c r="D10" s="832"/>
      <c r="E10" s="832"/>
      <c r="F10" s="832"/>
      <c r="G10" s="832"/>
      <c r="H10" s="349"/>
    </row>
    <row r="11" spans="1:22" ht="13.5" customHeight="1">
      <c r="A11" s="345"/>
      <c r="B11" s="345"/>
      <c r="C11" s="345"/>
      <c r="D11" s="439"/>
      <c r="E11" s="345"/>
      <c r="F11" s="345"/>
      <c r="G11" s="345"/>
      <c r="H11" s="345"/>
    </row>
    <row r="12" spans="1:22" ht="13.5" customHeight="1" thickBot="1">
      <c r="A12" s="336"/>
      <c r="B12" s="336"/>
      <c r="C12" s="336"/>
      <c r="D12" s="359"/>
      <c r="E12" s="359"/>
      <c r="F12" s="842" t="s">
        <v>2095</v>
      </c>
      <c r="G12" s="842"/>
      <c r="H12" s="464"/>
      <c r="I12" s="540"/>
      <c r="J12" s="464"/>
      <c r="K12" s="464"/>
      <c r="L12" s="464"/>
      <c r="M12" s="464"/>
      <c r="N12" s="441"/>
      <c r="O12" s="464"/>
      <c r="P12" s="464"/>
      <c r="Q12" s="464"/>
    </row>
    <row r="13" spans="1:22" ht="30" customHeight="1" thickTop="1">
      <c r="A13" s="541" t="s">
        <v>2096</v>
      </c>
      <c r="B13" s="542" t="s">
        <v>2097</v>
      </c>
      <c r="C13" s="543" t="s">
        <v>2098</v>
      </c>
      <c r="D13" s="544" t="s">
        <v>913</v>
      </c>
      <c r="E13" s="359"/>
      <c r="F13" s="545" t="s">
        <v>914</v>
      </c>
      <c r="G13" s="546" t="s">
        <v>2099</v>
      </c>
      <c r="H13" s="464"/>
      <c r="I13" s="540"/>
      <c r="J13" s="464"/>
      <c r="K13" s="464"/>
      <c r="L13" s="464"/>
      <c r="M13" s="464"/>
      <c r="N13" s="441"/>
      <c r="O13" s="464"/>
      <c r="P13" s="464"/>
      <c r="Q13" s="464"/>
    </row>
    <row r="14" spans="1:22" s="335" customFormat="1" ht="21.75" customHeight="1">
      <c r="A14" s="547" t="s">
        <v>93</v>
      </c>
      <c r="B14" s="548" t="s">
        <v>915</v>
      </c>
      <c r="C14" s="549" t="s">
        <v>917</v>
      </c>
      <c r="D14" s="550" t="s">
        <v>916</v>
      </c>
      <c r="E14" s="551" t="s">
        <v>19</v>
      </c>
      <c r="F14" s="552" t="s">
        <v>236</v>
      </c>
      <c r="G14" s="553" t="s">
        <v>918</v>
      </c>
      <c r="H14" s="465"/>
      <c r="I14" s="554" t="s">
        <v>20</v>
      </c>
      <c r="J14" s="465"/>
      <c r="K14" s="465"/>
      <c r="L14" s="465"/>
      <c r="M14" s="465"/>
      <c r="N14" s="466"/>
      <c r="O14" s="465"/>
      <c r="P14" s="465"/>
      <c r="Q14" s="465"/>
      <c r="V14" s="350"/>
    </row>
    <row r="15" spans="1:22" s="334" customFormat="1" ht="43.5" hidden="1" customHeight="1">
      <c r="A15" s="555" t="s">
        <v>21</v>
      </c>
      <c r="B15" s="556" t="s">
        <v>2100</v>
      </c>
      <c r="C15" s="556"/>
      <c r="D15" s="557" t="e">
        <f>#REF!+#REF!+#REF!+D17+#REF!+D25</f>
        <v>#REF!</v>
      </c>
      <c r="E15" s="558">
        <v>0</v>
      </c>
      <c r="F15" s="559" t="e">
        <f>ROUND(D15*#REF!,-2)+300</f>
        <v>#REF!</v>
      </c>
      <c r="G15" s="560"/>
      <c r="H15" s="336"/>
      <c r="I15" s="351"/>
      <c r="J15" s="351"/>
      <c r="K15" s="336"/>
      <c r="L15" s="336"/>
      <c r="M15" s="336"/>
      <c r="N15" s="359"/>
      <c r="O15" s="336"/>
      <c r="P15" s="336"/>
      <c r="Q15" s="336"/>
      <c r="V15" s="348"/>
    </row>
    <row r="16" spans="1:22" s="334" customFormat="1" ht="39.75" customHeight="1">
      <c r="A16" s="561" t="s">
        <v>965</v>
      </c>
      <c r="B16" s="562" t="s">
        <v>2101</v>
      </c>
      <c r="C16" s="563">
        <v>31947</v>
      </c>
      <c r="D16" s="564">
        <f>SUM(D17:D25)</f>
        <v>18026.7</v>
      </c>
      <c r="E16" s="565"/>
      <c r="F16" s="566">
        <f>ROUND(D16*C16,0)</f>
        <v>575898985</v>
      </c>
      <c r="G16" s="567"/>
      <c r="H16" s="336"/>
      <c r="I16" s="351"/>
      <c r="J16" s="351"/>
      <c r="K16" s="336"/>
      <c r="L16" s="336"/>
      <c r="M16" s="336"/>
      <c r="N16" s="359"/>
      <c r="O16" s="336"/>
      <c r="P16" s="336"/>
      <c r="Q16" s="336"/>
      <c r="V16" s="348"/>
    </row>
    <row r="17" spans="1:22" s="336" customFormat="1" ht="39" hidden="1" customHeight="1">
      <c r="A17" s="571">
        <v>1</v>
      </c>
      <c r="B17" s="568" t="s">
        <v>2102</v>
      </c>
      <c r="C17" s="569">
        <v>31947</v>
      </c>
      <c r="D17" s="573"/>
      <c r="E17" s="574"/>
      <c r="F17" s="570">
        <f>ROUND(C17*D17,0)</f>
        <v>0</v>
      </c>
      <c r="G17" s="575"/>
      <c r="H17" s="576">
        <f>347-370.3</f>
        <v>-23.300000000000011</v>
      </c>
      <c r="I17" s="351"/>
      <c r="J17" s="351"/>
      <c r="K17" s="351"/>
      <c r="N17" s="359"/>
      <c r="V17" s="351"/>
    </row>
    <row r="18" spans="1:22" s="336" customFormat="1" ht="35.450000000000003" hidden="1" customHeight="1">
      <c r="A18" s="571">
        <v>3</v>
      </c>
      <c r="B18" s="572" t="s">
        <v>2104</v>
      </c>
      <c r="C18" s="569">
        <v>31947</v>
      </c>
      <c r="D18" s="573"/>
      <c r="E18" s="577"/>
      <c r="F18" s="570">
        <f>ROUND(C18*D18,0)</f>
        <v>0</v>
      </c>
      <c r="G18" s="578"/>
      <c r="H18" s="351"/>
      <c r="I18" s="351"/>
      <c r="J18" s="351"/>
      <c r="N18" s="359"/>
      <c r="V18" s="351"/>
    </row>
    <row r="19" spans="1:22" s="336" customFormat="1" ht="57.75" hidden="1" customHeight="1">
      <c r="A19" s="571">
        <v>4</v>
      </c>
      <c r="B19" s="572" t="s">
        <v>1929</v>
      </c>
      <c r="C19" s="569">
        <v>31947</v>
      </c>
      <c r="D19" s="573"/>
      <c r="E19" s="577"/>
      <c r="F19" s="570">
        <f>ROUND(C19*D19,0)</f>
        <v>0</v>
      </c>
      <c r="G19" s="578"/>
      <c r="H19" s="351"/>
      <c r="I19" s="351"/>
      <c r="J19" s="351"/>
      <c r="N19" s="359"/>
      <c r="V19" s="351"/>
    </row>
    <row r="20" spans="1:22" s="336" customFormat="1" ht="43.5" hidden="1" customHeight="1">
      <c r="A20" s="571">
        <v>3</v>
      </c>
      <c r="B20" s="572" t="s">
        <v>2121</v>
      </c>
      <c r="C20" s="569">
        <v>31947</v>
      </c>
      <c r="D20" s="573"/>
      <c r="E20" s="577"/>
      <c r="F20" s="570">
        <f t="shared" ref="F20:F25" si="0">ROUND(C20*D20,0)</f>
        <v>0</v>
      </c>
      <c r="G20" s="578"/>
      <c r="H20" s="351"/>
      <c r="I20" s="351"/>
      <c r="J20" s="351"/>
      <c r="N20" s="359"/>
      <c r="V20" s="351"/>
    </row>
    <row r="21" spans="1:22" s="336" customFormat="1" ht="42" customHeight="1">
      <c r="A21" s="571">
        <v>1</v>
      </c>
      <c r="B21" s="572" t="s">
        <v>2233</v>
      </c>
      <c r="C21" s="569">
        <v>31947</v>
      </c>
      <c r="D21" s="573">
        <v>570.1</v>
      </c>
      <c r="E21" s="577"/>
      <c r="F21" s="570">
        <f t="shared" si="0"/>
        <v>18212985</v>
      </c>
      <c r="G21" s="578"/>
      <c r="H21" s="351"/>
      <c r="I21" s="351"/>
      <c r="J21" s="351"/>
      <c r="N21" s="359"/>
      <c r="V21" s="351"/>
    </row>
    <row r="22" spans="1:22" s="336" customFormat="1" ht="42" customHeight="1">
      <c r="A22" s="571">
        <v>2</v>
      </c>
      <c r="B22" s="572" t="s">
        <v>2234</v>
      </c>
      <c r="C22" s="569">
        <v>31947</v>
      </c>
      <c r="D22" s="573">
        <v>1302.0999999999999</v>
      </c>
      <c r="E22" s="577"/>
      <c r="F22" s="570">
        <f t="shared" si="0"/>
        <v>41598189</v>
      </c>
      <c r="G22" s="578"/>
      <c r="H22" s="351"/>
      <c r="I22" s="351"/>
      <c r="J22" s="351"/>
      <c r="N22" s="359"/>
      <c r="V22" s="351"/>
    </row>
    <row r="23" spans="1:22" s="336" customFormat="1" ht="42" customHeight="1">
      <c r="A23" s="571">
        <v>3</v>
      </c>
      <c r="B23" s="572" t="s">
        <v>2231</v>
      </c>
      <c r="C23" s="569">
        <v>31947</v>
      </c>
      <c r="D23" s="573">
        <v>3354.2</v>
      </c>
      <c r="E23" s="577"/>
      <c r="F23" s="570">
        <f t="shared" si="0"/>
        <v>107156627</v>
      </c>
      <c r="G23" s="578"/>
      <c r="H23" s="351"/>
      <c r="I23" s="351"/>
      <c r="J23" s="351"/>
      <c r="N23" s="359"/>
      <c r="V23" s="351"/>
    </row>
    <row r="24" spans="1:22" s="336" customFormat="1" ht="48" customHeight="1">
      <c r="A24" s="571">
        <v>4</v>
      </c>
      <c r="B24" s="579" t="s">
        <v>2105</v>
      </c>
      <c r="C24" s="569">
        <v>31947</v>
      </c>
      <c r="D24" s="573">
        <v>12182.6</v>
      </c>
      <c r="E24" s="577"/>
      <c r="F24" s="570">
        <f>ROUND(C24*D24,0)</f>
        <v>389197522</v>
      </c>
      <c r="G24" s="578"/>
      <c r="H24" s="351"/>
      <c r="I24" s="351"/>
      <c r="J24" s="351"/>
      <c r="N24" s="359"/>
      <c r="V24" s="351"/>
    </row>
    <row r="25" spans="1:22" s="336" customFormat="1" ht="37.5" customHeight="1" thickBot="1">
      <c r="A25" s="571">
        <v>5</v>
      </c>
      <c r="B25" s="580" t="s">
        <v>2106</v>
      </c>
      <c r="C25" s="569">
        <v>31947</v>
      </c>
      <c r="D25" s="573">
        <v>617.70000000000005</v>
      </c>
      <c r="E25" s="577"/>
      <c r="F25" s="570">
        <f t="shared" si="0"/>
        <v>19733662</v>
      </c>
      <c r="G25" s="578"/>
      <c r="H25" s="351">
        <f>434.5/16</f>
        <v>27.15625</v>
      </c>
      <c r="I25" s="351"/>
      <c r="J25" s="351"/>
      <c r="N25" s="359"/>
      <c r="V25" s="351"/>
    </row>
    <row r="26" spans="1:22" s="337" customFormat="1" ht="43.5" hidden="1" customHeight="1">
      <c r="A26" s="581">
        <v>1</v>
      </c>
      <c r="B26" s="572" t="s">
        <v>2103</v>
      </c>
      <c r="C26" s="569">
        <v>30456</v>
      </c>
      <c r="D26" s="582"/>
      <c r="E26" s="583"/>
      <c r="F26" s="584">
        <f>ROUND(C26*D26,0)</f>
        <v>0</v>
      </c>
      <c r="G26" s="585"/>
      <c r="H26" s="352"/>
      <c r="I26" s="352"/>
      <c r="J26" s="352"/>
      <c r="N26" s="360"/>
      <c r="V26" s="352"/>
    </row>
    <row r="27" spans="1:22" s="337" customFormat="1" ht="39.75" hidden="1" customHeight="1">
      <c r="A27" s="581">
        <v>1</v>
      </c>
      <c r="B27" s="586" t="s">
        <v>2107</v>
      </c>
      <c r="C27" s="569">
        <v>30456</v>
      </c>
      <c r="D27" s="582"/>
      <c r="E27" s="583"/>
      <c r="F27" s="584">
        <f>ROUND(C27*D27,0)</f>
        <v>0</v>
      </c>
      <c r="G27" s="585"/>
      <c r="H27" s="352"/>
      <c r="I27" s="352"/>
      <c r="J27" s="352"/>
      <c r="N27" s="360"/>
      <c r="V27" s="352"/>
    </row>
    <row r="28" spans="1:22" s="337" customFormat="1" ht="63.75" hidden="1" customHeight="1">
      <c r="A28" s="581">
        <v>3</v>
      </c>
      <c r="B28" s="587" t="s">
        <v>2108</v>
      </c>
      <c r="C28" s="569">
        <v>30456</v>
      </c>
      <c r="D28" s="582"/>
      <c r="E28" s="583"/>
      <c r="F28" s="584">
        <f t="shared" ref="F28:F30" si="1">ROUND(C28*D28,0)</f>
        <v>0</v>
      </c>
      <c r="G28" s="585"/>
      <c r="H28" s="352"/>
      <c r="I28" s="352"/>
      <c r="J28" s="352"/>
      <c r="N28" s="360"/>
      <c r="V28" s="352"/>
    </row>
    <row r="29" spans="1:22" s="337" customFormat="1" ht="50.25" hidden="1" customHeight="1">
      <c r="A29" s="581">
        <v>2</v>
      </c>
      <c r="B29" s="572" t="s">
        <v>2109</v>
      </c>
      <c r="C29" s="569">
        <v>30456</v>
      </c>
      <c r="D29" s="582"/>
      <c r="E29" s="583"/>
      <c r="F29" s="584">
        <f>ROUND(C29*D29,0)</f>
        <v>0</v>
      </c>
      <c r="G29" s="585"/>
      <c r="H29" s="352"/>
      <c r="I29" s="352"/>
      <c r="J29" s="352"/>
      <c r="N29" s="360"/>
      <c r="V29" s="352"/>
    </row>
    <row r="30" spans="1:22" s="336" customFormat="1" ht="31.5" hidden="1" customHeight="1" thickBot="1">
      <c r="A30" s="588">
        <v>3</v>
      </c>
      <c r="B30" s="589" t="s">
        <v>2106</v>
      </c>
      <c r="C30" s="590">
        <v>30456</v>
      </c>
      <c r="D30" s="591"/>
      <c r="E30" s="592"/>
      <c r="F30" s="593">
        <f t="shared" si="1"/>
        <v>0</v>
      </c>
      <c r="G30" s="594"/>
      <c r="H30" s="351">
        <f>57.8/2</f>
        <v>28.9</v>
      </c>
      <c r="I30" s="351"/>
      <c r="J30" s="351"/>
      <c r="N30" s="359"/>
      <c r="V30" s="351"/>
    </row>
    <row r="31" spans="1:22" s="336" customFormat="1" ht="24" customHeight="1" thickTop="1" thickBot="1">
      <c r="A31" s="844" t="s">
        <v>2212</v>
      </c>
      <c r="B31" s="845"/>
      <c r="C31" s="595"/>
      <c r="D31" s="596">
        <f>D16</f>
        <v>18026.7</v>
      </c>
      <c r="E31" s="597"/>
      <c r="F31" s="598">
        <f>F16</f>
        <v>575898985</v>
      </c>
      <c r="G31" s="599"/>
      <c r="H31" s="351"/>
      <c r="I31" s="351"/>
      <c r="J31" s="351"/>
      <c r="N31" s="359"/>
      <c r="V31" s="351"/>
    </row>
    <row r="32" spans="1:22" s="336" customFormat="1" ht="24" hidden="1" customHeight="1" thickTop="1" thickBot="1">
      <c r="A32" s="846" t="s">
        <v>2214</v>
      </c>
      <c r="B32" s="847"/>
      <c r="C32" s="600"/>
      <c r="D32" s="601"/>
      <c r="E32" s="602"/>
      <c r="F32" s="603"/>
      <c r="G32" s="604"/>
      <c r="H32" s="351"/>
      <c r="I32" s="351"/>
      <c r="J32" s="351"/>
      <c r="N32" s="359"/>
      <c r="V32" s="351"/>
    </row>
    <row r="33" spans="1:16384" s="336" customFormat="1" ht="24" hidden="1" customHeight="1" thickTop="1" thickBot="1">
      <c r="A33" s="846" t="s">
        <v>1891</v>
      </c>
      <c r="B33" s="847"/>
      <c r="C33" s="605"/>
      <c r="D33" s="601"/>
      <c r="E33" s="606"/>
      <c r="F33" s="607"/>
      <c r="G33" s="608"/>
      <c r="H33" s="351"/>
      <c r="I33" s="351"/>
      <c r="J33" s="351"/>
      <c r="N33" s="359"/>
      <c r="V33" s="351"/>
    </row>
    <row r="34" spans="1:16384" s="570" customFormat="1" ht="28.5" hidden="1" customHeight="1" thickTop="1" thickBot="1">
      <c r="A34" s="844" t="s">
        <v>2110</v>
      </c>
      <c r="B34" s="845"/>
      <c r="E34" s="570" t="e">
        <f t="shared" ref="E34:BN34" si="2">ROUND(#REF!*C34,0)</f>
        <v>#REF!</v>
      </c>
      <c r="F34" s="806">
        <f>F31+F32</f>
        <v>575898985</v>
      </c>
      <c r="H34" s="570" t="e">
        <f t="shared" si="2"/>
        <v>#REF!</v>
      </c>
      <c r="I34" s="570" t="e">
        <f t="shared" si="2"/>
        <v>#REF!</v>
      </c>
      <c r="J34" s="570" t="e">
        <f t="shared" si="2"/>
        <v>#REF!</v>
      </c>
      <c r="K34" s="570" t="e">
        <f t="shared" si="2"/>
        <v>#REF!</v>
      </c>
      <c r="L34" s="570" t="e">
        <f t="shared" si="2"/>
        <v>#REF!</v>
      </c>
      <c r="M34" s="570" t="e">
        <f t="shared" si="2"/>
        <v>#REF!</v>
      </c>
      <c r="N34" s="570" t="e">
        <f t="shared" si="2"/>
        <v>#REF!</v>
      </c>
      <c r="O34" s="570" t="e">
        <f t="shared" si="2"/>
        <v>#REF!</v>
      </c>
      <c r="P34" s="570" t="e">
        <f t="shared" si="2"/>
        <v>#REF!</v>
      </c>
      <c r="Q34" s="570" t="e">
        <f t="shared" si="2"/>
        <v>#REF!</v>
      </c>
      <c r="R34" s="570" t="e">
        <f t="shared" si="2"/>
        <v>#REF!</v>
      </c>
      <c r="S34" s="570" t="e">
        <f t="shared" si="2"/>
        <v>#REF!</v>
      </c>
      <c r="T34" s="570" t="e">
        <f t="shared" si="2"/>
        <v>#REF!</v>
      </c>
      <c r="U34" s="570" t="e">
        <f t="shared" si="2"/>
        <v>#REF!</v>
      </c>
      <c r="V34" s="570" t="e">
        <f t="shared" si="2"/>
        <v>#REF!</v>
      </c>
      <c r="W34" s="570" t="e">
        <f t="shared" si="2"/>
        <v>#REF!</v>
      </c>
      <c r="X34" s="570" t="e">
        <f t="shared" si="2"/>
        <v>#REF!</v>
      </c>
      <c r="Y34" s="570" t="e">
        <f t="shared" si="2"/>
        <v>#REF!</v>
      </c>
      <c r="Z34" s="570" t="e">
        <f t="shared" si="2"/>
        <v>#REF!</v>
      </c>
      <c r="AA34" s="570" t="e">
        <f t="shared" si="2"/>
        <v>#REF!</v>
      </c>
      <c r="AB34" s="570" t="e">
        <f t="shared" si="2"/>
        <v>#REF!</v>
      </c>
      <c r="AC34" s="570" t="e">
        <f t="shared" si="2"/>
        <v>#REF!</v>
      </c>
      <c r="AD34" s="570" t="e">
        <f t="shared" si="2"/>
        <v>#REF!</v>
      </c>
      <c r="AE34" s="570" t="e">
        <f t="shared" si="2"/>
        <v>#REF!</v>
      </c>
      <c r="AF34" s="570" t="e">
        <f t="shared" si="2"/>
        <v>#REF!</v>
      </c>
      <c r="AG34" s="570" t="e">
        <f t="shared" si="2"/>
        <v>#REF!</v>
      </c>
      <c r="AH34" s="570" t="e">
        <f t="shared" si="2"/>
        <v>#REF!</v>
      </c>
      <c r="AI34" s="570" t="e">
        <f t="shared" si="2"/>
        <v>#REF!</v>
      </c>
      <c r="AJ34" s="570" t="e">
        <f t="shared" si="2"/>
        <v>#REF!</v>
      </c>
      <c r="AK34" s="570" t="e">
        <f t="shared" si="2"/>
        <v>#REF!</v>
      </c>
      <c r="AL34" s="570" t="e">
        <f t="shared" si="2"/>
        <v>#REF!</v>
      </c>
      <c r="AM34" s="570" t="e">
        <f t="shared" si="2"/>
        <v>#REF!</v>
      </c>
      <c r="AN34" s="570" t="e">
        <f t="shared" si="2"/>
        <v>#REF!</v>
      </c>
      <c r="AO34" s="570" t="e">
        <f t="shared" si="2"/>
        <v>#REF!</v>
      </c>
      <c r="AP34" s="570" t="e">
        <f t="shared" si="2"/>
        <v>#REF!</v>
      </c>
      <c r="AQ34" s="570" t="e">
        <f t="shared" si="2"/>
        <v>#REF!</v>
      </c>
      <c r="AR34" s="570" t="e">
        <f t="shared" si="2"/>
        <v>#REF!</v>
      </c>
      <c r="AS34" s="570" t="e">
        <f t="shared" si="2"/>
        <v>#REF!</v>
      </c>
      <c r="AT34" s="570" t="e">
        <f t="shared" si="2"/>
        <v>#REF!</v>
      </c>
      <c r="AU34" s="570" t="e">
        <f t="shared" si="2"/>
        <v>#REF!</v>
      </c>
      <c r="AV34" s="570" t="e">
        <f t="shared" si="2"/>
        <v>#REF!</v>
      </c>
      <c r="AW34" s="570" t="e">
        <f t="shared" si="2"/>
        <v>#REF!</v>
      </c>
      <c r="AX34" s="570" t="e">
        <f t="shared" si="2"/>
        <v>#REF!</v>
      </c>
      <c r="AY34" s="570" t="e">
        <f t="shared" si="2"/>
        <v>#REF!</v>
      </c>
      <c r="AZ34" s="570" t="e">
        <f t="shared" si="2"/>
        <v>#REF!</v>
      </c>
      <c r="BA34" s="570" t="e">
        <f t="shared" si="2"/>
        <v>#REF!</v>
      </c>
      <c r="BB34" s="570" t="e">
        <f t="shared" si="2"/>
        <v>#REF!</v>
      </c>
      <c r="BC34" s="570" t="e">
        <f t="shared" si="2"/>
        <v>#REF!</v>
      </c>
      <c r="BD34" s="570" t="e">
        <f t="shared" si="2"/>
        <v>#REF!</v>
      </c>
      <c r="BE34" s="570" t="e">
        <f t="shared" si="2"/>
        <v>#REF!</v>
      </c>
      <c r="BF34" s="570" t="e">
        <f t="shared" si="2"/>
        <v>#REF!</v>
      </c>
      <c r="BG34" s="570" t="e">
        <f t="shared" si="2"/>
        <v>#REF!</v>
      </c>
      <c r="BH34" s="570" t="e">
        <f t="shared" si="2"/>
        <v>#REF!</v>
      </c>
      <c r="BI34" s="570" t="e">
        <f t="shared" si="2"/>
        <v>#REF!</v>
      </c>
      <c r="BJ34" s="570" t="e">
        <f t="shared" si="2"/>
        <v>#REF!</v>
      </c>
      <c r="BK34" s="570" t="e">
        <f t="shared" si="2"/>
        <v>#REF!</v>
      </c>
      <c r="BL34" s="570" t="e">
        <f t="shared" si="2"/>
        <v>#REF!</v>
      </c>
      <c r="BM34" s="570" t="e">
        <f t="shared" si="2"/>
        <v>#REF!</v>
      </c>
      <c r="BN34" s="570" t="e">
        <f t="shared" si="2"/>
        <v>#REF!</v>
      </c>
      <c r="BO34" s="570" t="e">
        <f t="shared" ref="BO34:DZ34" si="3">ROUND(BL34*BM34,0)</f>
        <v>#REF!</v>
      </c>
      <c r="BP34" s="570" t="e">
        <f t="shared" si="3"/>
        <v>#REF!</v>
      </c>
      <c r="BQ34" s="570" t="e">
        <f t="shared" si="3"/>
        <v>#REF!</v>
      </c>
      <c r="BR34" s="570" t="e">
        <f t="shared" si="3"/>
        <v>#REF!</v>
      </c>
      <c r="BS34" s="570" t="e">
        <f t="shared" si="3"/>
        <v>#REF!</v>
      </c>
      <c r="BT34" s="570" t="e">
        <f t="shared" si="3"/>
        <v>#REF!</v>
      </c>
      <c r="BU34" s="570" t="e">
        <f t="shared" si="3"/>
        <v>#REF!</v>
      </c>
      <c r="BV34" s="570" t="e">
        <f t="shared" si="3"/>
        <v>#REF!</v>
      </c>
      <c r="BW34" s="570" t="e">
        <f t="shared" si="3"/>
        <v>#REF!</v>
      </c>
      <c r="BX34" s="570" t="e">
        <f t="shared" si="3"/>
        <v>#REF!</v>
      </c>
      <c r="BY34" s="570" t="e">
        <f t="shared" si="3"/>
        <v>#REF!</v>
      </c>
      <c r="BZ34" s="570" t="e">
        <f t="shared" si="3"/>
        <v>#REF!</v>
      </c>
      <c r="CA34" s="570" t="e">
        <f t="shared" si="3"/>
        <v>#REF!</v>
      </c>
      <c r="CB34" s="570" t="e">
        <f t="shared" si="3"/>
        <v>#REF!</v>
      </c>
      <c r="CC34" s="570" t="e">
        <f t="shared" si="3"/>
        <v>#REF!</v>
      </c>
      <c r="CD34" s="570" t="e">
        <f t="shared" si="3"/>
        <v>#REF!</v>
      </c>
      <c r="CE34" s="570" t="e">
        <f t="shared" si="3"/>
        <v>#REF!</v>
      </c>
      <c r="CF34" s="570" t="e">
        <f t="shared" si="3"/>
        <v>#REF!</v>
      </c>
      <c r="CG34" s="570" t="e">
        <f t="shared" si="3"/>
        <v>#REF!</v>
      </c>
      <c r="CH34" s="570" t="e">
        <f t="shared" si="3"/>
        <v>#REF!</v>
      </c>
      <c r="CI34" s="570" t="e">
        <f t="shared" si="3"/>
        <v>#REF!</v>
      </c>
      <c r="CJ34" s="570" t="e">
        <f t="shared" si="3"/>
        <v>#REF!</v>
      </c>
      <c r="CK34" s="570" t="e">
        <f t="shared" si="3"/>
        <v>#REF!</v>
      </c>
      <c r="CL34" s="570" t="e">
        <f t="shared" si="3"/>
        <v>#REF!</v>
      </c>
      <c r="CM34" s="570" t="e">
        <f t="shared" si="3"/>
        <v>#REF!</v>
      </c>
      <c r="CN34" s="570" t="e">
        <f t="shared" si="3"/>
        <v>#REF!</v>
      </c>
      <c r="CO34" s="570" t="e">
        <f t="shared" si="3"/>
        <v>#REF!</v>
      </c>
      <c r="CP34" s="570" t="e">
        <f t="shared" si="3"/>
        <v>#REF!</v>
      </c>
      <c r="CQ34" s="570" t="e">
        <f t="shared" si="3"/>
        <v>#REF!</v>
      </c>
      <c r="CR34" s="570" t="e">
        <f t="shared" si="3"/>
        <v>#REF!</v>
      </c>
      <c r="CS34" s="570" t="e">
        <f t="shared" si="3"/>
        <v>#REF!</v>
      </c>
      <c r="CT34" s="570" t="e">
        <f t="shared" si="3"/>
        <v>#REF!</v>
      </c>
      <c r="CU34" s="570" t="e">
        <f t="shared" si="3"/>
        <v>#REF!</v>
      </c>
      <c r="CV34" s="570" t="e">
        <f t="shared" si="3"/>
        <v>#REF!</v>
      </c>
      <c r="CW34" s="570" t="e">
        <f t="shared" si="3"/>
        <v>#REF!</v>
      </c>
      <c r="CX34" s="570" t="e">
        <f t="shared" si="3"/>
        <v>#REF!</v>
      </c>
      <c r="CY34" s="570" t="e">
        <f t="shared" si="3"/>
        <v>#REF!</v>
      </c>
      <c r="CZ34" s="570" t="e">
        <f t="shared" si="3"/>
        <v>#REF!</v>
      </c>
      <c r="DA34" s="570" t="e">
        <f t="shared" si="3"/>
        <v>#REF!</v>
      </c>
      <c r="DB34" s="570" t="e">
        <f t="shared" si="3"/>
        <v>#REF!</v>
      </c>
      <c r="DC34" s="570" t="e">
        <f t="shared" si="3"/>
        <v>#REF!</v>
      </c>
      <c r="DD34" s="570" t="e">
        <f t="shared" si="3"/>
        <v>#REF!</v>
      </c>
      <c r="DE34" s="570" t="e">
        <f t="shared" si="3"/>
        <v>#REF!</v>
      </c>
      <c r="DF34" s="570" t="e">
        <f t="shared" si="3"/>
        <v>#REF!</v>
      </c>
      <c r="DG34" s="570" t="e">
        <f t="shared" si="3"/>
        <v>#REF!</v>
      </c>
      <c r="DH34" s="570" t="e">
        <f t="shared" si="3"/>
        <v>#REF!</v>
      </c>
      <c r="DI34" s="570" t="e">
        <f t="shared" si="3"/>
        <v>#REF!</v>
      </c>
      <c r="DJ34" s="570" t="e">
        <f t="shared" si="3"/>
        <v>#REF!</v>
      </c>
      <c r="DK34" s="570" t="e">
        <f t="shared" si="3"/>
        <v>#REF!</v>
      </c>
      <c r="DL34" s="570" t="e">
        <f t="shared" si="3"/>
        <v>#REF!</v>
      </c>
      <c r="DM34" s="570" t="e">
        <f t="shared" si="3"/>
        <v>#REF!</v>
      </c>
      <c r="DN34" s="570" t="e">
        <f t="shared" si="3"/>
        <v>#REF!</v>
      </c>
      <c r="DO34" s="570" t="e">
        <f t="shared" si="3"/>
        <v>#REF!</v>
      </c>
      <c r="DP34" s="570" t="e">
        <f t="shared" si="3"/>
        <v>#REF!</v>
      </c>
      <c r="DQ34" s="570" t="e">
        <f t="shared" si="3"/>
        <v>#REF!</v>
      </c>
      <c r="DR34" s="570" t="e">
        <f t="shared" si="3"/>
        <v>#REF!</v>
      </c>
      <c r="DS34" s="570" t="e">
        <f t="shared" si="3"/>
        <v>#REF!</v>
      </c>
      <c r="DT34" s="570" t="e">
        <f t="shared" si="3"/>
        <v>#REF!</v>
      </c>
      <c r="DU34" s="570" t="e">
        <f t="shared" si="3"/>
        <v>#REF!</v>
      </c>
      <c r="DV34" s="570" t="e">
        <f t="shared" si="3"/>
        <v>#REF!</v>
      </c>
      <c r="DW34" s="570" t="e">
        <f t="shared" si="3"/>
        <v>#REF!</v>
      </c>
      <c r="DX34" s="570" t="e">
        <f t="shared" si="3"/>
        <v>#REF!</v>
      </c>
      <c r="DY34" s="570" t="e">
        <f t="shared" si="3"/>
        <v>#REF!</v>
      </c>
      <c r="DZ34" s="570" t="e">
        <f t="shared" si="3"/>
        <v>#REF!</v>
      </c>
      <c r="EA34" s="570" t="e">
        <f t="shared" ref="EA34:GL34" si="4">ROUND(DX34*DY34,0)</f>
        <v>#REF!</v>
      </c>
      <c r="EB34" s="570" t="e">
        <f t="shared" si="4"/>
        <v>#REF!</v>
      </c>
      <c r="EC34" s="570" t="e">
        <f t="shared" si="4"/>
        <v>#REF!</v>
      </c>
      <c r="ED34" s="570" t="e">
        <f t="shared" si="4"/>
        <v>#REF!</v>
      </c>
      <c r="EE34" s="570" t="e">
        <f t="shared" si="4"/>
        <v>#REF!</v>
      </c>
      <c r="EF34" s="570" t="e">
        <f t="shared" si="4"/>
        <v>#REF!</v>
      </c>
      <c r="EG34" s="570" t="e">
        <f t="shared" si="4"/>
        <v>#REF!</v>
      </c>
      <c r="EH34" s="570" t="e">
        <f t="shared" si="4"/>
        <v>#REF!</v>
      </c>
      <c r="EI34" s="570" t="e">
        <f t="shared" si="4"/>
        <v>#REF!</v>
      </c>
      <c r="EJ34" s="570" t="e">
        <f t="shared" si="4"/>
        <v>#REF!</v>
      </c>
      <c r="EK34" s="570" t="e">
        <f t="shared" si="4"/>
        <v>#REF!</v>
      </c>
      <c r="EL34" s="570" t="e">
        <f t="shared" si="4"/>
        <v>#REF!</v>
      </c>
      <c r="EM34" s="570" t="e">
        <f t="shared" si="4"/>
        <v>#REF!</v>
      </c>
      <c r="EN34" s="570" t="e">
        <f t="shared" si="4"/>
        <v>#REF!</v>
      </c>
      <c r="EO34" s="570" t="e">
        <f t="shared" si="4"/>
        <v>#REF!</v>
      </c>
      <c r="EP34" s="570" t="e">
        <f t="shared" si="4"/>
        <v>#REF!</v>
      </c>
      <c r="EQ34" s="570" t="e">
        <f t="shared" si="4"/>
        <v>#REF!</v>
      </c>
      <c r="ER34" s="570" t="e">
        <f t="shared" si="4"/>
        <v>#REF!</v>
      </c>
      <c r="ES34" s="570" t="e">
        <f t="shared" si="4"/>
        <v>#REF!</v>
      </c>
      <c r="ET34" s="570" t="e">
        <f t="shared" si="4"/>
        <v>#REF!</v>
      </c>
      <c r="EU34" s="570" t="e">
        <f t="shared" si="4"/>
        <v>#REF!</v>
      </c>
      <c r="EV34" s="570" t="e">
        <f t="shared" si="4"/>
        <v>#REF!</v>
      </c>
      <c r="EW34" s="570" t="e">
        <f t="shared" si="4"/>
        <v>#REF!</v>
      </c>
      <c r="EX34" s="570" t="e">
        <f t="shared" si="4"/>
        <v>#REF!</v>
      </c>
      <c r="EY34" s="570" t="e">
        <f t="shared" si="4"/>
        <v>#REF!</v>
      </c>
      <c r="EZ34" s="570" t="e">
        <f t="shared" si="4"/>
        <v>#REF!</v>
      </c>
      <c r="FA34" s="570" t="e">
        <f t="shared" si="4"/>
        <v>#REF!</v>
      </c>
      <c r="FB34" s="570" t="e">
        <f t="shared" si="4"/>
        <v>#REF!</v>
      </c>
      <c r="FC34" s="570" t="e">
        <f t="shared" si="4"/>
        <v>#REF!</v>
      </c>
      <c r="FD34" s="570" t="e">
        <f t="shared" si="4"/>
        <v>#REF!</v>
      </c>
      <c r="FE34" s="570" t="e">
        <f t="shared" si="4"/>
        <v>#REF!</v>
      </c>
      <c r="FF34" s="570" t="e">
        <f t="shared" si="4"/>
        <v>#REF!</v>
      </c>
      <c r="FG34" s="570" t="e">
        <f t="shared" si="4"/>
        <v>#REF!</v>
      </c>
      <c r="FH34" s="570" t="e">
        <f t="shared" si="4"/>
        <v>#REF!</v>
      </c>
      <c r="FI34" s="570" t="e">
        <f t="shared" si="4"/>
        <v>#REF!</v>
      </c>
      <c r="FJ34" s="570" t="e">
        <f t="shared" si="4"/>
        <v>#REF!</v>
      </c>
      <c r="FK34" s="570" t="e">
        <f t="shared" si="4"/>
        <v>#REF!</v>
      </c>
      <c r="FL34" s="570" t="e">
        <f t="shared" si="4"/>
        <v>#REF!</v>
      </c>
      <c r="FM34" s="570" t="e">
        <f t="shared" si="4"/>
        <v>#REF!</v>
      </c>
      <c r="FN34" s="570" t="e">
        <f t="shared" si="4"/>
        <v>#REF!</v>
      </c>
      <c r="FO34" s="570" t="e">
        <f t="shared" si="4"/>
        <v>#REF!</v>
      </c>
      <c r="FP34" s="570" t="e">
        <f t="shared" si="4"/>
        <v>#REF!</v>
      </c>
      <c r="FQ34" s="570" t="e">
        <f t="shared" si="4"/>
        <v>#REF!</v>
      </c>
      <c r="FR34" s="570" t="e">
        <f t="shared" si="4"/>
        <v>#REF!</v>
      </c>
      <c r="FS34" s="570" t="e">
        <f t="shared" si="4"/>
        <v>#REF!</v>
      </c>
      <c r="FT34" s="570" t="e">
        <f t="shared" si="4"/>
        <v>#REF!</v>
      </c>
      <c r="FU34" s="570" t="e">
        <f t="shared" si="4"/>
        <v>#REF!</v>
      </c>
      <c r="FV34" s="570" t="e">
        <f t="shared" si="4"/>
        <v>#REF!</v>
      </c>
      <c r="FW34" s="570" t="e">
        <f t="shared" si="4"/>
        <v>#REF!</v>
      </c>
      <c r="FX34" s="570" t="e">
        <f t="shared" si="4"/>
        <v>#REF!</v>
      </c>
      <c r="FY34" s="570" t="e">
        <f t="shared" si="4"/>
        <v>#REF!</v>
      </c>
      <c r="FZ34" s="570" t="e">
        <f t="shared" si="4"/>
        <v>#REF!</v>
      </c>
      <c r="GA34" s="570" t="e">
        <f t="shared" si="4"/>
        <v>#REF!</v>
      </c>
      <c r="GB34" s="570" t="e">
        <f t="shared" si="4"/>
        <v>#REF!</v>
      </c>
      <c r="GC34" s="570" t="e">
        <f t="shared" si="4"/>
        <v>#REF!</v>
      </c>
      <c r="GD34" s="570" t="e">
        <f t="shared" si="4"/>
        <v>#REF!</v>
      </c>
      <c r="GE34" s="570" t="e">
        <f t="shared" si="4"/>
        <v>#REF!</v>
      </c>
      <c r="GF34" s="570" t="e">
        <f t="shared" si="4"/>
        <v>#REF!</v>
      </c>
      <c r="GG34" s="570" t="e">
        <f t="shared" si="4"/>
        <v>#REF!</v>
      </c>
      <c r="GH34" s="570" t="e">
        <f t="shared" si="4"/>
        <v>#REF!</v>
      </c>
      <c r="GI34" s="570" t="e">
        <f t="shared" si="4"/>
        <v>#REF!</v>
      </c>
      <c r="GJ34" s="570" t="e">
        <f t="shared" si="4"/>
        <v>#REF!</v>
      </c>
      <c r="GK34" s="570" t="e">
        <f t="shared" si="4"/>
        <v>#REF!</v>
      </c>
      <c r="GL34" s="570" t="e">
        <f t="shared" si="4"/>
        <v>#REF!</v>
      </c>
      <c r="GM34" s="570" t="e">
        <f t="shared" ref="GM34:IX34" si="5">ROUND(GJ34*GK34,0)</f>
        <v>#REF!</v>
      </c>
      <c r="GN34" s="570" t="e">
        <f t="shared" si="5"/>
        <v>#REF!</v>
      </c>
      <c r="GO34" s="570" t="e">
        <f t="shared" si="5"/>
        <v>#REF!</v>
      </c>
      <c r="GP34" s="570" t="e">
        <f t="shared" si="5"/>
        <v>#REF!</v>
      </c>
      <c r="GQ34" s="570" t="e">
        <f t="shared" si="5"/>
        <v>#REF!</v>
      </c>
      <c r="GR34" s="570" t="e">
        <f t="shared" si="5"/>
        <v>#REF!</v>
      </c>
      <c r="GS34" s="570" t="e">
        <f t="shared" si="5"/>
        <v>#REF!</v>
      </c>
      <c r="GT34" s="570" t="e">
        <f t="shared" si="5"/>
        <v>#REF!</v>
      </c>
      <c r="GU34" s="570" t="e">
        <f t="shared" si="5"/>
        <v>#REF!</v>
      </c>
      <c r="GV34" s="570" t="e">
        <f t="shared" si="5"/>
        <v>#REF!</v>
      </c>
      <c r="GW34" s="570" t="e">
        <f t="shared" si="5"/>
        <v>#REF!</v>
      </c>
      <c r="GX34" s="570" t="e">
        <f t="shared" si="5"/>
        <v>#REF!</v>
      </c>
      <c r="GY34" s="570" t="e">
        <f t="shared" si="5"/>
        <v>#REF!</v>
      </c>
      <c r="GZ34" s="570" t="e">
        <f t="shared" si="5"/>
        <v>#REF!</v>
      </c>
      <c r="HA34" s="570" t="e">
        <f t="shared" si="5"/>
        <v>#REF!</v>
      </c>
      <c r="HB34" s="570" t="e">
        <f t="shared" si="5"/>
        <v>#REF!</v>
      </c>
      <c r="HC34" s="570" t="e">
        <f t="shared" si="5"/>
        <v>#REF!</v>
      </c>
      <c r="HD34" s="570" t="e">
        <f t="shared" si="5"/>
        <v>#REF!</v>
      </c>
      <c r="HE34" s="570" t="e">
        <f t="shared" si="5"/>
        <v>#REF!</v>
      </c>
      <c r="HF34" s="570" t="e">
        <f t="shared" si="5"/>
        <v>#REF!</v>
      </c>
      <c r="HG34" s="570" t="e">
        <f t="shared" si="5"/>
        <v>#REF!</v>
      </c>
      <c r="HH34" s="570" t="e">
        <f t="shared" si="5"/>
        <v>#REF!</v>
      </c>
      <c r="HI34" s="570" t="e">
        <f t="shared" si="5"/>
        <v>#REF!</v>
      </c>
      <c r="HJ34" s="570" t="e">
        <f t="shared" si="5"/>
        <v>#REF!</v>
      </c>
      <c r="HK34" s="570" t="e">
        <f t="shared" si="5"/>
        <v>#REF!</v>
      </c>
      <c r="HL34" s="570" t="e">
        <f t="shared" si="5"/>
        <v>#REF!</v>
      </c>
      <c r="HM34" s="570" t="e">
        <f t="shared" si="5"/>
        <v>#REF!</v>
      </c>
      <c r="HN34" s="570" t="e">
        <f t="shared" si="5"/>
        <v>#REF!</v>
      </c>
      <c r="HO34" s="570" t="e">
        <f t="shared" si="5"/>
        <v>#REF!</v>
      </c>
      <c r="HP34" s="570" t="e">
        <f t="shared" si="5"/>
        <v>#REF!</v>
      </c>
      <c r="HQ34" s="570" t="e">
        <f t="shared" si="5"/>
        <v>#REF!</v>
      </c>
      <c r="HR34" s="570" t="e">
        <f t="shared" si="5"/>
        <v>#REF!</v>
      </c>
      <c r="HS34" s="570" t="e">
        <f t="shared" si="5"/>
        <v>#REF!</v>
      </c>
      <c r="HT34" s="570" t="e">
        <f t="shared" si="5"/>
        <v>#REF!</v>
      </c>
      <c r="HU34" s="570" t="e">
        <f t="shared" si="5"/>
        <v>#REF!</v>
      </c>
      <c r="HV34" s="570" t="e">
        <f t="shared" si="5"/>
        <v>#REF!</v>
      </c>
      <c r="HW34" s="570" t="e">
        <f t="shared" si="5"/>
        <v>#REF!</v>
      </c>
      <c r="HX34" s="570" t="e">
        <f t="shared" si="5"/>
        <v>#REF!</v>
      </c>
      <c r="HY34" s="570" t="e">
        <f t="shared" si="5"/>
        <v>#REF!</v>
      </c>
      <c r="HZ34" s="570" t="e">
        <f t="shared" si="5"/>
        <v>#REF!</v>
      </c>
      <c r="IA34" s="570" t="e">
        <f t="shared" si="5"/>
        <v>#REF!</v>
      </c>
      <c r="IB34" s="570" t="e">
        <f t="shared" si="5"/>
        <v>#REF!</v>
      </c>
      <c r="IC34" s="570" t="e">
        <f t="shared" si="5"/>
        <v>#REF!</v>
      </c>
      <c r="ID34" s="570" t="e">
        <f t="shared" si="5"/>
        <v>#REF!</v>
      </c>
      <c r="IE34" s="570" t="e">
        <f t="shared" si="5"/>
        <v>#REF!</v>
      </c>
      <c r="IF34" s="570" t="e">
        <f t="shared" si="5"/>
        <v>#REF!</v>
      </c>
      <c r="IG34" s="570" t="e">
        <f t="shared" si="5"/>
        <v>#REF!</v>
      </c>
      <c r="IH34" s="570" t="e">
        <f t="shared" si="5"/>
        <v>#REF!</v>
      </c>
      <c r="II34" s="570" t="e">
        <f t="shared" si="5"/>
        <v>#REF!</v>
      </c>
      <c r="IJ34" s="570" t="e">
        <f t="shared" si="5"/>
        <v>#REF!</v>
      </c>
      <c r="IK34" s="570" t="e">
        <f t="shared" si="5"/>
        <v>#REF!</v>
      </c>
      <c r="IL34" s="570" t="e">
        <f t="shared" si="5"/>
        <v>#REF!</v>
      </c>
      <c r="IM34" s="570" t="e">
        <f t="shared" si="5"/>
        <v>#REF!</v>
      </c>
      <c r="IN34" s="570" t="e">
        <f t="shared" si="5"/>
        <v>#REF!</v>
      </c>
      <c r="IO34" s="570" t="e">
        <f t="shared" si="5"/>
        <v>#REF!</v>
      </c>
      <c r="IP34" s="570" t="e">
        <f t="shared" si="5"/>
        <v>#REF!</v>
      </c>
      <c r="IQ34" s="570" t="e">
        <f t="shared" si="5"/>
        <v>#REF!</v>
      </c>
      <c r="IR34" s="570" t="e">
        <f t="shared" si="5"/>
        <v>#REF!</v>
      </c>
      <c r="IS34" s="570" t="e">
        <f t="shared" si="5"/>
        <v>#REF!</v>
      </c>
      <c r="IT34" s="570" t="e">
        <f t="shared" si="5"/>
        <v>#REF!</v>
      </c>
      <c r="IU34" s="570" t="e">
        <f t="shared" si="5"/>
        <v>#REF!</v>
      </c>
      <c r="IV34" s="570" t="e">
        <f t="shared" si="5"/>
        <v>#REF!</v>
      </c>
      <c r="IW34" s="570" t="e">
        <f t="shared" si="5"/>
        <v>#REF!</v>
      </c>
      <c r="IX34" s="570" t="e">
        <f t="shared" si="5"/>
        <v>#REF!</v>
      </c>
      <c r="IY34" s="570" t="e">
        <f t="shared" ref="IY34:LJ34" si="6">ROUND(IV34*IW34,0)</f>
        <v>#REF!</v>
      </c>
      <c r="IZ34" s="570" t="e">
        <f t="shared" si="6"/>
        <v>#REF!</v>
      </c>
      <c r="JA34" s="570" t="e">
        <f t="shared" si="6"/>
        <v>#REF!</v>
      </c>
      <c r="JB34" s="570" t="e">
        <f t="shared" si="6"/>
        <v>#REF!</v>
      </c>
      <c r="JC34" s="570" t="e">
        <f t="shared" si="6"/>
        <v>#REF!</v>
      </c>
      <c r="JD34" s="570" t="e">
        <f t="shared" si="6"/>
        <v>#REF!</v>
      </c>
      <c r="JE34" s="570" t="e">
        <f t="shared" si="6"/>
        <v>#REF!</v>
      </c>
      <c r="JF34" s="570" t="e">
        <f t="shared" si="6"/>
        <v>#REF!</v>
      </c>
      <c r="JG34" s="570" t="e">
        <f t="shared" si="6"/>
        <v>#REF!</v>
      </c>
      <c r="JH34" s="570" t="e">
        <f t="shared" si="6"/>
        <v>#REF!</v>
      </c>
      <c r="JI34" s="570" t="e">
        <f t="shared" si="6"/>
        <v>#REF!</v>
      </c>
      <c r="JJ34" s="570" t="e">
        <f t="shared" si="6"/>
        <v>#REF!</v>
      </c>
      <c r="JK34" s="570" t="e">
        <f t="shared" si="6"/>
        <v>#REF!</v>
      </c>
      <c r="JL34" s="570" t="e">
        <f t="shared" si="6"/>
        <v>#REF!</v>
      </c>
      <c r="JM34" s="570" t="e">
        <f t="shared" si="6"/>
        <v>#REF!</v>
      </c>
      <c r="JN34" s="570" t="e">
        <f t="shared" si="6"/>
        <v>#REF!</v>
      </c>
      <c r="JO34" s="570" t="e">
        <f t="shared" si="6"/>
        <v>#REF!</v>
      </c>
      <c r="JP34" s="570" t="e">
        <f t="shared" si="6"/>
        <v>#REF!</v>
      </c>
      <c r="JQ34" s="570" t="e">
        <f t="shared" si="6"/>
        <v>#REF!</v>
      </c>
      <c r="JR34" s="570" t="e">
        <f t="shared" si="6"/>
        <v>#REF!</v>
      </c>
      <c r="JS34" s="570" t="e">
        <f t="shared" si="6"/>
        <v>#REF!</v>
      </c>
      <c r="JT34" s="570" t="e">
        <f t="shared" si="6"/>
        <v>#REF!</v>
      </c>
      <c r="JU34" s="570" t="e">
        <f t="shared" si="6"/>
        <v>#REF!</v>
      </c>
      <c r="JV34" s="570" t="e">
        <f t="shared" si="6"/>
        <v>#REF!</v>
      </c>
      <c r="JW34" s="570" t="e">
        <f t="shared" si="6"/>
        <v>#REF!</v>
      </c>
      <c r="JX34" s="570" t="e">
        <f t="shared" si="6"/>
        <v>#REF!</v>
      </c>
      <c r="JY34" s="570" t="e">
        <f t="shared" si="6"/>
        <v>#REF!</v>
      </c>
      <c r="JZ34" s="570" t="e">
        <f t="shared" si="6"/>
        <v>#REF!</v>
      </c>
      <c r="KA34" s="570" t="e">
        <f t="shared" si="6"/>
        <v>#REF!</v>
      </c>
      <c r="KB34" s="570" t="e">
        <f t="shared" si="6"/>
        <v>#REF!</v>
      </c>
      <c r="KC34" s="570" t="e">
        <f t="shared" si="6"/>
        <v>#REF!</v>
      </c>
      <c r="KD34" s="570" t="e">
        <f t="shared" si="6"/>
        <v>#REF!</v>
      </c>
      <c r="KE34" s="570" t="e">
        <f t="shared" si="6"/>
        <v>#REF!</v>
      </c>
      <c r="KF34" s="570" t="e">
        <f t="shared" si="6"/>
        <v>#REF!</v>
      </c>
      <c r="KG34" s="570" t="e">
        <f t="shared" si="6"/>
        <v>#REF!</v>
      </c>
      <c r="KH34" s="570" t="e">
        <f t="shared" si="6"/>
        <v>#REF!</v>
      </c>
      <c r="KI34" s="570" t="e">
        <f t="shared" si="6"/>
        <v>#REF!</v>
      </c>
      <c r="KJ34" s="570" t="e">
        <f t="shared" si="6"/>
        <v>#REF!</v>
      </c>
      <c r="KK34" s="570" t="e">
        <f t="shared" si="6"/>
        <v>#REF!</v>
      </c>
      <c r="KL34" s="570" t="e">
        <f t="shared" si="6"/>
        <v>#REF!</v>
      </c>
      <c r="KM34" s="570" t="e">
        <f t="shared" si="6"/>
        <v>#REF!</v>
      </c>
      <c r="KN34" s="570" t="e">
        <f t="shared" si="6"/>
        <v>#REF!</v>
      </c>
      <c r="KO34" s="570" t="e">
        <f t="shared" si="6"/>
        <v>#REF!</v>
      </c>
      <c r="KP34" s="570" t="e">
        <f t="shared" si="6"/>
        <v>#REF!</v>
      </c>
      <c r="KQ34" s="570" t="e">
        <f t="shared" si="6"/>
        <v>#REF!</v>
      </c>
      <c r="KR34" s="570" t="e">
        <f t="shared" si="6"/>
        <v>#REF!</v>
      </c>
      <c r="KS34" s="570" t="e">
        <f t="shared" si="6"/>
        <v>#REF!</v>
      </c>
      <c r="KT34" s="570" t="e">
        <f t="shared" si="6"/>
        <v>#REF!</v>
      </c>
      <c r="KU34" s="570" t="e">
        <f t="shared" si="6"/>
        <v>#REF!</v>
      </c>
      <c r="KV34" s="570" t="e">
        <f t="shared" si="6"/>
        <v>#REF!</v>
      </c>
      <c r="KW34" s="570" t="e">
        <f t="shared" si="6"/>
        <v>#REF!</v>
      </c>
      <c r="KX34" s="570" t="e">
        <f t="shared" si="6"/>
        <v>#REF!</v>
      </c>
      <c r="KY34" s="570" t="e">
        <f t="shared" si="6"/>
        <v>#REF!</v>
      </c>
      <c r="KZ34" s="570" t="e">
        <f t="shared" si="6"/>
        <v>#REF!</v>
      </c>
      <c r="LA34" s="570" t="e">
        <f t="shared" si="6"/>
        <v>#REF!</v>
      </c>
      <c r="LB34" s="570" t="e">
        <f t="shared" si="6"/>
        <v>#REF!</v>
      </c>
      <c r="LC34" s="570" t="e">
        <f t="shared" si="6"/>
        <v>#REF!</v>
      </c>
      <c r="LD34" s="570" t="e">
        <f t="shared" si="6"/>
        <v>#REF!</v>
      </c>
      <c r="LE34" s="570" t="e">
        <f t="shared" si="6"/>
        <v>#REF!</v>
      </c>
      <c r="LF34" s="570" t="e">
        <f t="shared" si="6"/>
        <v>#REF!</v>
      </c>
      <c r="LG34" s="570" t="e">
        <f t="shared" si="6"/>
        <v>#REF!</v>
      </c>
      <c r="LH34" s="570" t="e">
        <f t="shared" si="6"/>
        <v>#REF!</v>
      </c>
      <c r="LI34" s="570" t="e">
        <f t="shared" si="6"/>
        <v>#REF!</v>
      </c>
      <c r="LJ34" s="570" t="e">
        <f t="shared" si="6"/>
        <v>#REF!</v>
      </c>
      <c r="LK34" s="570" t="e">
        <f t="shared" ref="LK34:NV34" si="7">ROUND(LH34*LI34,0)</f>
        <v>#REF!</v>
      </c>
      <c r="LL34" s="570" t="e">
        <f t="shared" si="7"/>
        <v>#REF!</v>
      </c>
      <c r="LM34" s="570" t="e">
        <f t="shared" si="7"/>
        <v>#REF!</v>
      </c>
      <c r="LN34" s="570" t="e">
        <f t="shared" si="7"/>
        <v>#REF!</v>
      </c>
      <c r="LO34" s="570" t="e">
        <f t="shared" si="7"/>
        <v>#REF!</v>
      </c>
      <c r="LP34" s="570" t="e">
        <f t="shared" si="7"/>
        <v>#REF!</v>
      </c>
      <c r="LQ34" s="570" t="e">
        <f t="shared" si="7"/>
        <v>#REF!</v>
      </c>
      <c r="LR34" s="570" t="e">
        <f t="shared" si="7"/>
        <v>#REF!</v>
      </c>
      <c r="LS34" s="570" t="e">
        <f t="shared" si="7"/>
        <v>#REF!</v>
      </c>
      <c r="LT34" s="570" t="e">
        <f t="shared" si="7"/>
        <v>#REF!</v>
      </c>
      <c r="LU34" s="570" t="e">
        <f t="shared" si="7"/>
        <v>#REF!</v>
      </c>
      <c r="LV34" s="570" t="e">
        <f t="shared" si="7"/>
        <v>#REF!</v>
      </c>
      <c r="LW34" s="570" t="e">
        <f t="shared" si="7"/>
        <v>#REF!</v>
      </c>
      <c r="LX34" s="570" t="e">
        <f t="shared" si="7"/>
        <v>#REF!</v>
      </c>
      <c r="LY34" s="570" t="e">
        <f t="shared" si="7"/>
        <v>#REF!</v>
      </c>
      <c r="LZ34" s="570" t="e">
        <f t="shared" si="7"/>
        <v>#REF!</v>
      </c>
      <c r="MA34" s="570" t="e">
        <f t="shared" si="7"/>
        <v>#REF!</v>
      </c>
      <c r="MB34" s="570" t="e">
        <f t="shared" si="7"/>
        <v>#REF!</v>
      </c>
      <c r="MC34" s="570" t="e">
        <f t="shared" si="7"/>
        <v>#REF!</v>
      </c>
      <c r="MD34" s="570" t="e">
        <f t="shared" si="7"/>
        <v>#REF!</v>
      </c>
      <c r="ME34" s="570" t="e">
        <f t="shared" si="7"/>
        <v>#REF!</v>
      </c>
      <c r="MF34" s="570" t="e">
        <f t="shared" si="7"/>
        <v>#REF!</v>
      </c>
      <c r="MG34" s="570" t="e">
        <f t="shared" si="7"/>
        <v>#REF!</v>
      </c>
      <c r="MH34" s="570" t="e">
        <f t="shared" si="7"/>
        <v>#REF!</v>
      </c>
      <c r="MI34" s="570" t="e">
        <f t="shared" si="7"/>
        <v>#REF!</v>
      </c>
      <c r="MJ34" s="570" t="e">
        <f t="shared" si="7"/>
        <v>#REF!</v>
      </c>
      <c r="MK34" s="570" t="e">
        <f t="shared" si="7"/>
        <v>#REF!</v>
      </c>
      <c r="ML34" s="570" t="e">
        <f t="shared" si="7"/>
        <v>#REF!</v>
      </c>
      <c r="MM34" s="570" t="e">
        <f t="shared" si="7"/>
        <v>#REF!</v>
      </c>
      <c r="MN34" s="570" t="e">
        <f t="shared" si="7"/>
        <v>#REF!</v>
      </c>
      <c r="MO34" s="570" t="e">
        <f t="shared" si="7"/>
        <v>#REF!</v>
      </c>
      <c r="MP34" s="570" t="e">
        <f t="shared" si="7"/>
        <v>#REF!</v>
      </c>
      <c r="MQ34" s="570" t="e">
        <f t="shared" si="7"/>
        <v>#REF!</v>
      </c>
      <c r="MR34" s="570" t="e">
        <f t="shared" si="7"/>
        <v>#REF!</v>
      </c>
      <c r="MS34" s="570" t="e">
        <f t="shared" si="7"/>
        <v>#REF!</v>
      </c>
      <c r="MT34" s="570" t="e">
        <f t="shared" si="7"/>
        <v>#REF!</v>
      </c>
      <c r="MU34" s="570" t="e">
        <f t="shared" si="7"/>
        <v>#REF!</v>
      </c>
      <c r="MV34" s="570" t="e">
        <f t="shared" si="7"/>
        <v>#REF!</v>
      </c>
      <c r="MW34" s="570" t="e">
        <f t="shared" si="7"/>
        <v>#REF!</v>
      </c>
      <c r="MX34" s="570" t="e">
        <f t="shared" si="7"/>
        <v>#REF!</v>
      </c>
      <c r="MY34" s="570" t="e">
        <f t="shared" si="7"/>
        <v>#REF!</v>
      </c>
      <c r="MZ34" s="570" t="e">
        <f t="shared" si="7"/>
        <v>#REF!</v>
      </c>
      <c r="NA34" s="570" t="e">
        <f t="shared" si="7"/>
        <v>#REF!</v>
      </c>
      <c r="NB34" s="570" t="e">
        <f t="shared" si="7"/>
        <v>#REF!</v>
      </c>
      <c r="NC34" s="570" t="e">
        <f t="shared" si="7"/>
        <v>#REF!</v>
      </c>
      <c r="ND34" s="570" t="e">
        <f t="shared" si="7"/>
        <v>#REF!</v>
      </c>
      <c r="NE34" s="570" t="e">
        <f t="shared" si="7"/>
        <v>#REF!</v>
      </c>
      <c r="NF34" s="570" t="e">
        <f t="shared" si="7"/>
        <v>#REF!</v>
      </c>
      <c r="NG34" s="570" t="e">
        <f t="shared" si="7"/>
        <v>#REF!</v>
      </c>
      <c r="NH34" s="570" t="e">
        <f t="shared" si="7"/>
        <v>#REF!</v>
      </c>
      <c r="NI34" s="570" t="e">
        <f t="shared" si="7"/>
        <v>#REF!</v>
      </c>
      <c r="NJ34" s="570" t="e">
        <f t="shared" si="7"/>
        <v>#REF!</v>
      </c>
      <c r="NK34" s="570" t="e">
        <f t="shared" si="7"/>
        <v>#REF!</v>
      </c>
      <c r="NL34" s="570" t="e">
        <f t="shared" si="7"/>
        <v>#REF!</v>
      </c>
      <c r="NM34" s="570" t="e">
        <f t="shared" si="7"/>
        <v>#REF!</v>
      </c>
      <c r="NN34" s="570" t="e">
        <f t="shared" si="7"/>
        <v>#REF!</v>
      </c>
      <c r="NO34" s="570" t="e">
        <f t="shared" si="7"/>
        <v>#REF!</v>
      </c>
      <c r="NP34" s="570" t="e">
        <f t="shared" si="7"/>
        <v>#REF!</v>
      </c>
      <c r="NQ34" s="570" t="e">
        <f t="shared" si="7"/>
        <v>#REF!</v>
      </c>
      <c r="NR34" s="570" t="e">
        <f t="shared" si="7"/>
        <v>#REF!</v>
      </c>
      <c r="NS34" s="570" t="e">
        <f t="shared" si="7"/>
        <v>#REF!</v>
      </c>
      <c r="NT34" s="570" t="e">
        <f t="shared" si="7"/>
        <v>#REF!</v>
      </c>
      <c r="NU34" s="570" t="e">
        <f t="shared" si="7"/>
        <v>#REF!</v>
      </c>
      <c r="NV34" s="570" t="e">
        <f t="shared" si="7"/>
        <v>#REF!</v>
      </c>
      <c r="NW34" s="570" t="e">
        <f t="shared" ref="NW34:QH34" si="8">ROUND(NT34*NU34,0)</f>
        <v>#REF!</v>
      </c>
      <c r="NX34" s="570" t="e">
        <f t="shared" si="8"/>
        <v>#REF!</v>
      </c>
      <c r="NY34" s="570" t="e">
        <f t="shared" si="8"/>
        <v>#REF!</v>
      </c>
      <c r="NZ34" s="570" t="e">
        <f t="shared" si="8"/>
        <v>#REF!</v>
      </c>
      <c r="OA34" s="570" t="e">
        <f t="shared" si="8"/>
        <v>#REF!</v>
      </c>
      <c r="OB34" s="570" t="e">
        <f t="shared" si="8"/>
        <v>#REF!</v>
      </c>
      <c r="OC34" s="570" t="e">
        <f t="shared" si="8"/>
        <v>#REF!</v>
      </c>
      <c r="OD34" s="570" t="e">
        <f t="shared" si="8"/>
        <v>#REF!</v>
      </c>
      <c r="OE34" s="570" t="e">
        <f t="shared" si="8"/>
        <v>#REF!</v>
      </c>
      <c r="OF34" s="570" t="e">
        <f t="shared" si="8"/>
        <v>#REF!</v>
      </c>
      <c r="OG34" s="570" t="e">
        <f t="shared" si="8"/>
        <v>#REF!</v>
      </c>
      <c r="OH34" s="570" t="e">
        <f t="shared" si="8"/>
        <v>#REF!</v>
      </c>
      <c r="OI34" s="570" t="e">
        <f t="shared" si="8"/>
        <v>#REF!</v>
      </c>
      <c r="OJ34" s="570" t="e">
        <f t="shared" si="8"/>
        <v>#REF!</v>
      </c>
      <c r="OK34" s="570" t="e">
        <f t="shared" si="8"/>
        <v>#REF!</v>
      </c>
      <c r="OL34" s="570" t="e">
        <f t="shared" si="8"/>
        <v>#REF!</v>
      </c>
      <c r="OM34" s="570" t="e">
        <f t="shared" si="8"/>
        <v>#REF!</v>
      </c>
      <c r="ON34" s="570" t="e">
        <f t="shared" si="8"/>
        <v>#REF!</v>
      </c>
      <c r="OO34" s="570" t="e">
        <f t="shared" si="8"/>
        <v>#REF!</v>
      </c>
      <c r="OP34" s="570" t="e">
        <f t="shared" si="8"/>
        <v>#REF!</v>
      </c>
      <c r="OQ34" s="570" t="e">
        <f t="shared" si="8"/>
        <v>#REF!</v>
      </c>
      <c r="OR34" s="570" t="e">
        <f t="shared" si="8"/>
        <v>#REF!</v>
      </c>
      <c r="OS34" s="570" t="e">
        <f t="shared" si="8"/>
        <v>#REF!</v>
      </c>
      <c r="OT34" s="570" t="e">
        <f t="shared" si="8"/>
        <v>#REF!</v>
      </c>
      <c r="OU34" s="570" t="e">
        <f t="shared" si="8"/>
        <v>#REF!</v>
      </c>
      <c r="OV34" s="570" t="e">
        <f t="shared" si="8"/>
        <v>#REF!</v>
      </c>
      <c r="OW34" s="570" t="e">
        <f t="shared" si="8"/>
        <v>#REF!</v>
      </c>
      <c r="OX34" s="570" t="e">
        <f t="shared" si="8"/>
        <v>#REF!</v>
      </c>
      <c r="OY34" s="570" t="e">
        <f t="shared" si="8"/>
        <v>#REF!</v>
      </c>
      <c r="OZ34" s="570" t="e">
        <f t="shared" si="8"/>
        <v>#REF!</v>
      </c>
      <c r="PA34" s="570" t="e">
        <f t="shared" si="8"/>
        <v>#REF!</v>
      </c>
      <c r="PB34" s="570" t="e">
        <f t="shared" si="8"/>
        <v>#REF!</v>
      </c>
      <c r="PC34" s="570" t="e">
        <f t="shared" si="8"/>
        <v>#REF!</v>
      </c>
      <c r="PD34" s="570" t="e">
        <f t="shared" si="8"/>
        <v>#REF!</v>
      </c>
      <c r="PE34" s="570" t="e">
        <f t="shared" si="8"/>
        <v>#REF!</v>
      </c>
      <c r="PF34" s="570" t="e">
        <f t="shared" si="8"/>
        <v>#REF!</v>
      </c>
      <c r="PG34" s="570" t="e">
        <f t="shared" si="8"/>
        <v>#REF!</v>
      </c>
      <c r="PH34" s="570" t="e">
        <f t="shared" si="8"/>
        <v>#REF!</v>
      </c>
      <c r="PI34" s="570" t="e">
        <f t="shared" si="8"/>
        <v>#REF!</v>
      </c>
      <c r="PJ34" s="570" t="e">
        <f t="shared" si="8"/>
        <v>#REF!</v>
      </c>
      <c r="PK34" s="570" t="e">
        <f t="shared" si="8"/>
        <v>#REF!</v>
      </c>
      <c r="PL34" s="570" t="e">
        <f t="shared" si="8"/>
        <v>#REF!</v>
      </c>
      <c r="PM34" s="570" t="e">
        <f t="shared" si="8"/>
        <v>#REF!</v>
      </c>
      <c r="PN34" s="570" t="e">
        <f t="shared" si="8"/>
        <v>#REF!</v>
      </c>
      <c r="PO34" s="570" t="e">
        <f t="shared" si="8"/>
        <v>#REF!</v>
      </c>
      <c r="PP34" s="570" t="e">
        <f t="shared" si="8"/>
        <v>#REF!</v>
      </c>
      <c r="PQ34" s="570" t="e">
        <f t="shared" si="8"/>
        <v>#REF!</v>
      </c>
      <c r="PR34" s="570" t="e">
        <f t="shared" si="8"/>
        <v>#REF!</v>
      </c>
      <c r="PS34" s="570" t="e">
        <f t="shared" si="8"/>
        <v>#REF!</v>
      </c>
      <c r="PT34" s="570" t="e">
        <f t="shared" si="8"/>
        <v>#REF!</v>
      </c>
      <c r="PU34" s="570" t="e">
        <f t="shared" si="8"/>
        <v>#REF!</v>
      </c>
      <c r="PV34" s="570" t="e">
        <f t="shared" si="8"/>
        <v>#REF!</v>
      </c>
      <c r="PW34" s="570" t="e">
        <f t="shared" si="8"/>
        <v>#REF!</v>
      </c>
      <c r="PX34" s="570" t="e">
        <f t="shared" si="8"/>
        <v>#REF!</v>
      </c>
      <c r="PY34" s="570" t="e">
        <f t="shared" si="8"/>
        <v>#REF!</v>
      </c>
      <c r="PZ34" s="570" t="e">
        <f t="shared" si="8"/>
        <v>#REF!</v>
      </c>
      <c r="QA34" s="570" t="e">
        <f t="shared" si="8"/>
        <v>#REF!</v>
      </c>
      <c r="QB34" s="570" t="e">
        <f t="shared" si="8"/>
        <v>#REF!</v>
      </c>
      <c r="QC34" s="570" t="e">
        <f t="shared" si="8"/>
        <v>#REF!</v>
      </c>
      <c r="QD34" s="570" t="e">
        <f t="shared" si="8"/>
        <v>#REF!</v>
      </c>
      <c r="QE34" s="570" t="e">
        <f t="shared" si="8"/>
        <v>#REF!</v>
      </c>
      <c r="QF34" s="570" t="e">
        <f t="shared" si="8"/>
        <v>#REF!</v>
      </c>
      <c r="QG34" s="570" t="e">
        <f t="shared" si="8"/>
        <v>#REF!</v>
      </c>
      <c r="QH34" s="570" t="e">
        <f t="shared" si="8"/>
        <v>#REF!</v>
      </c>
      <c r="QI34" s="570" t="e">
        <f t="shared" ref="QI34:ST34" si="9">ROUND(QF34*QG34,0)</f>
        <v>#REF!</v>
      </c>
      <c r="QJ34" s="570" t="e">
        <f t="shared" si="9"/>
        <v>#REF!</v>
      </c>
      <c r="QK34" s="570" t="e">
        <f t="shared" si="9"/>
        <v>#REF!</v>
      </c>
      <c r="QL34" s="570" t="e">
        <f t="shared" si="9"/>
        <v>#REF!</v>
      </c>
      <c r="QM34" s="570" t="e">
        <f t="shared" si="9"/>
        <v>#REF!</v>
      </c>
      <c r="QN34" s="570" t="e">
        <f t="shared" si="9"/>
        <v>#REF!</v>
      </c>
      <c r="QO34" s="570" t="e">
        <f t="shared" si="9"/>
        <v>#REF!</v>
      </c>
      <c r="QP34" s="570" t="e">
        <f t="shared" si="9"/>
        <v>#REF!</v>
      </c>
      <c r="QQ34" s="570" t="e">
        <f t="shared" si="9"/>
        <v>#REF!</v>
      </c>
      <c r="QR34" s="570" t="e">
        <f t="shared" si="9"/>
        <v>#REF!</v>
      </c>
      <c r="QS34" s="570" t="e">
        <f t="shared" si="9"/>
        <v>#REF!</v>
      </c>
      <c r="QT34" s="570" t="e">
        <f t="shared" si="9"/>
        <v>#REF!</v>
      </c>
      <c r="QU34" s="570" t="e">
        <f t="shared" si="9"/>
        <v>#REF!</v>
      </c>
      <c r="QV34" s="570" t="e">
        <f t="shared" si="9"/>
        <v>#REF!</v>
      </c>
      <c r="QW34" s="570" t="e">
        <f t="shared" si="9"/>
        <v>#REF!</v>
      </c>
      <c r="QX34" s="570" t="e">
        <f t="shared" si="9"/>
        <v>#REF!</v>
      </c>
      <c r="QY34" s="570" t="e">
        <f t="shared" si="9"/>
        <v>#REF!</v>
      </c>
      <c r="QZ34" s="570" t="e">
        <f t="shared" si="9"/>
        <v>#REF!</v>
      </c>
      <c r="RA34" s="570" t="e">
        <f t="shared" si="9"/>
        <v>#REF!</v>
      </c>
      <c r="RB34" s="570" t="e">
        <f t="shared" si="9"/>
        <v>#REF!</v>
      </c>
      <c r="RC34" s="570" t="e">
        <f t="shared" si="9"/>
        <v>#REF!</v>
      </c>
      <c r="RD34" s="570" t="e">
        <f t="shared" si="9"/>
        <v>#REF!</v>
      </c>
      <c r="RE34" s="570" t="e">
        <f t="shared" si="9"/>
        <v>#REF!</v>
      </c>
      <c r="RF34" s="570" t="e">
        <f t="shared" si="9"/>
        <v>#REF!</v>
      </c>
      <c r="RG34" s="570" t="e">
        <f t="shared" si="9"/>
        <v>#REF!</v>
      </c>
      <c r="RH34" s="570" t="e">
        <f t="shared" si="9"/>
        <v>#REF!</v>
      </c>
      <c r="RI34" s="570" t="e">
        <f t="shared" si="9"/>
        <v>#REF!</v>
      </c>
      <c r="RJ34" s="570" t="e">
        <f t="shared" si="9"/>
        <v>#REF!</v>
      </c>
      <c r="RK34" s="570" t="e">
        <f t="shared" si="9"/>
        <v>#REF!</v>
      </c>
      <c r="RL34" s="570" t="e">
        <f t="shared" si="9"/>
        <v>#REF!</v>
      </c>
      <c r="RM34" s="570" t="e">
        <f t="shared" si="9"/>
        <v>#REF!</v>
      </c>
      <c r="RN34" s="570" t="e">
        <f t="shared" si="9"/>
        <v>#REF!</v>
      </c>
      <c r="RO34" s="570" t="e">
        <f t="shared" si="9"/>
        <v>#REF!</v>
      </c>
      <c r="RP34" s="570" t="e">
        <f t="shared" si="9"/>
        <v>#REF!</v>
      </c>
      <c r="RQ34" s="570" t="e">
        <f t="shared" si="9"/>
        <v>#REF!</v>
      </c>
      <c r="RR34" s="570" t="e">
        <f t="shared" si="9"/>
        <v>#REF!</v>
      </c>
      <c r="RS34" s="570" t="e">
        <f t="shared" si="9"/>
        <v>#REF!</v>
      </c>
      <c r="RT34" s="570" t="e">
        <f t="shared" si="9"/>
        <v>#REF!</v>
      </c>
      <c r="RU34" s="570" t="e">
        <f t="shared" si="9"/>
        <v>#REF!</v>
      </c>
      <c r="RV34" s="570" t="e">
        <f t="shared" si="9"/>
        <v>#REF!</v>
      </c>
      <c r="RW34" s="570" t="e">
        <f t="shared" si="9"/>
        <v>#REF!</v>
      </c>
      <c r="RX34" s="570" t="e">
        <f t="shared" si="9"/>
        <v>#REF!</v>
      </c>
      <c r="RY34" s="570" t="e">
        <f t="shared" si="9"/>
        <v>#REF!</v>
      </c>
      <c r="RZ34" s="570" t="e">
        <f t="shared" si="9"/>
        <v>#REF!</v>
      </c>
      <c r="SA34" s="570" t="e">
        <f t="shared" si="9"/>
        <v>#REF!</v>
      </c>
      <c r="SB34" s="570" t="e">
        <f t="shared" si="9"/>
        <v>#REF!</v>
      </c>
      <c r="SC34" s="570" t="e">
        <f t="shared" si="9"/>
        <v>#REF!</v>
      </c>
      <c r="SD34" s="570" t="e">
        <f t="shared" si="9"/>
        <v>#REF!</v>
      </c>
      <c r="SE34" s="570" t="e">
        <f t="shared" si="9"/>
        <v>#REF!</v>
      </c>
      <c r="SF34" s="570" t="e">
        <f t="shared" si="9"/>
        <v>#REF!</v>
      </c>
      <c r="SG34" s="570" t="e">
        <f t="shared" si="9"/>
        <v>#REF!</v>
      </c>
      <c r="SH34" s="570" t="e">
        <f t="shared" si="9"/>
        <v>#REF!</v>
      </c>
      <c r="SI34" s="570" t="e">
        <f t="shared" si="9"/>
        <v>#REF!</v>
      </c>
      <c r="SJ34" s="570" t="e">
        <f t="shared" si="9"/>
        <v>#REF!</v>
      </c>
      <c r="SK34" s="570" t="e">
        <f t="shared" si="9"/>
        <v>#REF!</v>
      </c>
      <c r="SL34" s="570" t="e">
        <f t="shared" si="9"/>
        <v>#REF!</v>
      </c>
      <c r="SM34" s="570" t="e">
        <f t="shared" si="9"/>
        <v>#REF!</v>
      </c>
      <c r="SN34" s="570" t="e">
        <f t="shared" si="9"/>
        <v>#REF!</v>
      </c>
      <c r="SO34" s="570" t="e">
        <f t="shared" si="9"/>
        <v>#REF!</v>
      </c>
      <c r="SP34" s="570" t="e">
        <f t="shared" si="9"/>
        <v>#REF!</v>
      </c>
      <c r="SQ34" s="570" t="e">
        <f t="shared" si="9"/>
        <v>#REF!</v>
      </c>
      <c r="SR34" s="570" t="e">
        <f t="shared" si="9"/>
        <v>#REF!</v>
      </c>
      <c r="SS34" s="570" t="e">
        <f t="shared" si="9"/>
        <v>#REF!</v>
      </c>
      <c r="ST34" s="570" t="e">
        <f t="shared" si="9"/>
        <v>#REF!</v>
      </c>
      <c r="SU34" s="570" t="e">
        <f t="shared" ref="SU34:VF34" si="10">ROUND(SR34*SS34,0)</f>
        <v>#REF!</v>
      </c>
      <c r="SV34" s="570" t="e">
        <f t="shared" si="10"/>
        <v>#REF!</v>
      </c>
      <c r="SW34" s="570" t="e">
        <f t="shared" si="10"/>
        <v>#REF!</v>
      </c>
      <c r="SX34" s="570" t="e">
        <f t="shared" si="10"/>
        <v>#REF!</v>
      </c>
      <c r="SY34" s="570" t="e">
        <f t="shared" si="10"/>
        <v>#REF!</v>
      </c>
      <c r="SZ34" s="570" t="e">
        <f t="shared" si="10"/>
        <v>#REF!</v>
      </c>
      <c r="TA34" s="570" t="e">
        <f t="shared" si="10"/>
        <v>#REF!</v>
      </c>
      <c r="TB34" s="570" t="e">
        <f t="shared" si="10"/>
        <v>#REF!</v>
      </c>
      <c r="TC34" s="570" t="e">
        <f t="shared" si="10"/>
        <v>#REF!</v>
      </c>
      <c r="TD34" s="570" t="e">
        <f t="shared" si="10"/>
        <v>#REF!</v>
      </c>
      <c r="TE34" s="570" t="e">
        <f t="shared" si="10"/>
        <v>#REF!</v>
      </c>
      <c r="TF34" s="570" t="e">
        <f t="shared" si="10"/>
        <v>#REF!</v>
      </c>
      <c r="TG34" s="570" t="e">
        <f t="shared" si="10"/>
        <v>#REF!</v>
      </c>
      <c r="TH34" s="570" t="e">
        <f t="shared" si="10"/>
        <v>#REF!</v>
      </c>
      <c r="TI34" s="570" t="e">
        <f t="shared" si="10"/>
        <v>#REF!</v>
      </c>
      <c r="TJ34" s="570" t="e">
        <f t="shared" si="10"/>
        <v>#REF!</v>
      </c>
      <c r="TK34" s="570" t="e">
        <f t="shared" si="10"/>
        <v>#REF!</v>
      </c>
      <c r="TL34" s="570" t="e">
        <f t="shared" si="10"/>
        <v>#REF!</v>
      </c>
      <c r="TM34" s="570" t="e">
        <f t="shared" si="10"/>
        <v>#REF!</v>
      </c>
      <c r="TN34" s="570" t="e">
        <f t="shared" si="10"/>
        <v>#REF!</v>
      </c>
      <c r="TO34" s="570" t="e">
        <f t="shared" si="10"/>
        <v>#REF!</v>
      </c>
      <c r="TP34" s="570" t="e">
        <f t="shared" si="10"/>
        <v>#REF!</v>
      </c>
      <c r="TQ34" s="570" t="e">
        <f t="shared" si="10"/>
        <v>#REF!</v>
      </c>
      <c r="TR34" s="570" t="e">
        <f t="shared" si="10"/>
        <v>#REF!</v>
      </c>
      <c r="TS34" s="570" t="e">
        <f t="shared" si="10"/>
        <v>#REF!</v>
      </c>
      <c r="TT34" s="570" t="e">
        <f t="shared" si="10"/>
        <v>#REF!</v>
      </c>
      <c r="TU34" s="570" t="e">
        <f t="shared" si="10"/>
        <v>#REF!</v>
      </c>
      <c r="TV34" s="570" t="e">
        <f t="shared" si="10"/>
        <v>#REF!</v>
      </c>
      <c r="TW34" s="570" t="e">
        <f t="shared" si="10"/>
        <v>#REF!</v>
      </c>
      <c r="TX34" s="570" t="e">
        <f t="shared" si="10"/>
        <v>#REF!</v>
      </c>
      <c r="TY34" s="570" t="e">
        <f t="shared" si="10"/>
        <v>#REF!</v>
      </c>
      <c r="TZ34" s="570" t="e">
        <f t="shared" si="10"/>
        <v>#REF!</v>
      </c>
      <c r="UA34" s="570" t="e">
        <f t="shared" si="10"/>
        <v>#REF!</v>
      </c>
      <c r="UB34" s="570" t="e">
        <f t="shared" si="10"/>
        <v>#REF!</v>
      </c>
      <c r="UC34" s="570" t="e">
        <f t="shared" si="10"/>
        <v>#REF!</v>
      </c>
      <c r="UD34" s="570" t="e">
        <f t="shared" si="10"/>
        <v>#REF!</v>
      </c>
      <c r="UE34" s="570" t="e">
        <f t="shared" si="10"/>
        <v>#REF!</v>
      </c>
      <c r="UF34" s="570" t="e">
        <f t="shared" si="10"/>
        <v>#REF!</v>
      </c>
      <c r="UG34" s="570" t="e">
        <f t="shared" si="10"/>
        <v>#REF!</v>
      </c>
      <c r="UH34" s="570" t="e">
        <f t="shared" si="10"/>
        <v>#REF!</v>
      </c>
      <c r="UI34" s="570" t="e">
        <f t="shared" si="10"/>
        <v>#REF!</v>
      </c>
      <c r="UJ34" s="570" t="e">
        <f t="shared" si="10"/>
        <v>#REF!</v>
      </c>
      <c r="UK34" s="570" t="e">
        <f t="shared" si="10"/>
        <v>#REF!</v>
      </c>
      <c r="UL34" s="570" t="e">
        <f t="shared" si="10"/>
        <v>#REF!</v>
      </c>
      <c r="UM34" s="570" t="e">
        <f t="shared" si="10"/>
        <v>#REF!</v>
      </c>
      <c r="UN34" s="570" t="e">
        <f t="shared" si="10"/>
        <v>#REF!</v>
      </c>
      <c r="UO34" s="570" t="e">
        <f t="shared" si="10"/>
        <v>#REF!</v>
      </c>
      <c r="UP34" s="570" t="e">
        <f t="shared" si="10"/>
        <v>#REF!</v>
      </c>
      <c r="UQ34" s="570" t="e">
        <f t="shared" si="10"/>
        <v>#REF!</v>
      </c>
      <c r="UR34" s="570" t="e">
        <f t="shared" si="10"/>
        <v>#REF!</v>
      </c>
      <c r="US34" s="570" t="e">
        <f t="shared" si="10"/>
        <v>#REF!</v>
      </c>
      <c r="UT34" s="570" t="e">
        <f t="shared" si="10"/>
        <v>#REF!</v>
      </c>
      <c r="UU34" s="570" t="e">
        <f t="shared" si="10"/>
        <v>#REF!</v>
      </c>
      <c r="UV34" s="570" t="e">
        <f t="shared" si="10"/>
        <v>#REF!</v>
      </c>
      <c r="UW34" s="570" t="e">
        <f t="shared" si="10"/>
        <v>#REF!</v>
      </c>
      <c r="UX34" s="570" t="e">
        <f t="shared" si="10"/>
        <v>#REF!</v>
      </c>
      <c r="UY34" s="570" t="e">
        <f t="shared" si="10"/>
        <v>#REF!</v>
      </c>
      <c r="UZ34" s="570" t="e">
        <f t="shared" si="10"/>
        <v>#REF!</v>
      </c>
      <c r="VA34" s="570" t="e">
        <f t="shared" si="10"/>
        <v>#REF!</v>
      </c>
      <c r="VB34" s="570" t="e">
        <f t="shared" si="10"/>
        <v>#REF!</v>
      </c>
      <c r="VC34" s="570" t="e">
        <f t="shared" si="10"/>
        <v>#REF!</v>
      </c>
      <c r="VD34" s="570" t="e">
        <f t="shared" si="10"/>
        <v>#REF!</v>
      </c>
      <c r="VE34" s="570" t="e">
        <f t="shared" si="10"/>
        <v>#REF!</v>
      </c>
      <c r="VF34" s="570" t="e">
        <f t="shared" si="10"/>
        <v>#REF!</v>
      </c>
      <c r="VG34" s="570" t="e">
        <f t="shared" ref="VG34:XR34" si="11">ROUND(VD34*VE34,0)</f>
        <v>#REF!</v>
      </c>
      <c r="VH34" s="570" t="e">
        <f t="shared" si="11"/>
        <v>#REF!</v>
      </c>
      <c r="VI34" s="570" t="e">
        <f t="shared" si="11"/>
        <v>#REF!</v>
      </c>
      <c r="VJ34" s="570" t="e">
        <f t="shared" si="11"/>
        <v>#REF!</v>
      </c>
      <c r="VK34" s="570" t="e">
        <f t="shared" si="11"/>
        <v>#REF!</v>
      </c>
      <c r="VL34" s="570" t="e">
        <f t="shared" si="11"/>
        <v>#REF!</v>
      </c>
      <c r="VM34" s="570" t="e">
        <f t="shared" si="11"/>
        <v>#REF!</v>
      </c>
      <c r="VN34" s="570" t="e">
        <f t="shared" si="11"/>
        <v>#REF!</v>
      </c>
      <c r="VO34" s="570" t="e">
        <f t="shared" si="11"/>
        <v>#REF!</v>
      </c>
      <c r="VP34" s="570" t="e">
        <f t="shared" si="11"/>
        <v>#REF!</v>
      </c>
      <c r="VQ34" s="570" t="e">
        <f t="shared" si="11"/>
        <v>#REF!</v>
      </c>
      <c r="VR34" s="570" t="e">
        <f t="shared" si="11"/>
        <v>#REF!</v>
      </c>
      <c r="VS34" s="570" t="e">
        <f t="shared" si="11"/>
        <v>#REF!</v>
      </c>
      <c r="VT34" s="570" t="e">
        <f t="shared" si="11"/>
        <v>#REF!</v>
      </c>
      <c r="VU34" s="570" t="e">
        <f t="shared" si="11"/>
        <v>#REF!</v>
      </c>
      <c r="VV34" s="570" t="e">
        <f t="shared" si="11"/>
        <v>#REF!</v>
      </c>
      <c r="VW34" s="570" t="e">
        <f t="shared" si="11"/>
        <v>#REF!</v>
      </c>
      <c r="VX34" s="570" t="e">
        <f t="shared" si="11"/>
        <v>#REF!</v>
      </c>
      <c r="VY34" s="570" t="e">
        <f t="shared" si="11"/>
        <v>#REF!</v>
      </c>
      <c r="VZ34" s="570" t="e">
        <f t="shared" si="11"/>
        <v>#REF!</v>
      </c>
      <c r="WA34" s="570" t="e">
        <f t="shared" si="11"/>
        <v>#REF!</v>
      </c>
      <c r="WB34" s="570" t="e">
        <f t="shared" si="11"/>
        <v>#REF!</v>
      </c>
      <c r="WC34" s="570" t="e">
        <f t="shared" si="11"/>
        <v>#REF!</v>
      </c>
      <c r="WD34" s="570" t="e">
        <f t="shared" si="11"/>
        <v>#REF!</v>
      </c>
      <c r="WE34" s="570" t="e">
        <f t="shared" si="11"/>
        <v>#REF!</v>
      </c>
      <c r="WF34" s="570" t="e">
        <f t="shared" si="11"/>
        <v>#REF!</v>
      </c>
      <c r="WG34" s="570" t="e">
        <f t="shared" si="11"/>
        <v>#REF!</v>
      </c>
      <c r="WH34" s="570" t="e">
        <f t="shared" si="11"/>
        <v>#REF!</v>
      </c>
      <c r="WI34" s="570" t="e">
        <f t="shared" si="11"/>
        <v>#REF!</v>
      </c>
      <c r="WJ34" s="570" t="e">
        <f t="shared" si="11"/>
        <v>#REF!</v>
      </c>
      <c r="WK34" s="570" t="e">
        <f t="shared" si="11"/>
        <v>#REF!</v>
      </c>
      <c r="WL34" s="570" t="e">
        <f t="shared" si="11"/>
        <v>#REF!</v>
      </c>
      <c r="WM34" s="570" t="e">
        <f t="shared" si="11"/>
        <v>#REF!</v>
      </c>
      <c r="WN34" s="570" t="e">
        <f t="shared" si="11"/>
        <v>#REF!</v>
      </c>
      <c r="WO34" s="570" t="e">
        <f t="shared" si="11"/>
        <v>#REF!</v>
      </c>
      <c r="WP34" s="570" t="e">
        <f t="shared" si="11"/>
        <v>#REF!</v>
      </c>
      <c r="WQ34" s="570" t="e">
        <f t="shared" si="11"/>
        <v>#REF!</v>
      </c>
      <c r="WR34" s="570" t="e">
        <f t="shared" si="11"/>
        <v>#REF!</v>
      </c>
      <c r="WS34" s="570" t="e">
        <f t="shared" si="11"/>
        <v>#REF!</v>
      </c>
      <c r="WT34" s="570" t="e">
        <f t="shared" si="11"/>
        <v>#REF!</v>
      </c>
      <c r="WU34" s="570" t="e">
        <f t="shared" si="11"/>
        <v>#REF!</v>
      </c>
      <c r="WV34" s="570" t="e">
        <f t="shared" si="11"/>
        <v>#REF!</v>
      </c>
      <c r="WW34" s="570" t="e">
        <f t="shared" si="11"/>
        <v>#REF!</v>
      </c>
      <c r="WX34" s="570" t="e">
        <f t="shared" si="11"/>
        <v>#REF!</v>
      </c>
      <c r="WY34" s="570" t="e">
        <f t="shared" si="11"/>
        <v>#REF!</v>
      </c>
      <c r="WZ34" s="570" t="e">
        <f t="shared" si="11"/>
        <v>#REF!</v>
      </c>
      <c r="XA34" s="570" t="e">
        <f t="shared" si="11"/>
        <v>#REF!</v>
      </c>
      <c r="XB34" s="570" t="e">
        <f t="shared" si="11"/>
        <v>#REF!</v>
      </c>
      <c r="XC34" s="570" t="e">
        <f t="shared" si="11"/>
        <v>#REF!</v>
      </c>
      <c r="XD34" s="570" t="e">
        <f t="shared" si="11"/>
        <v>#REF!</v>
      </c>
      <c r="XE34" s="570" t="e">
        <f t="shared" si="11"/>
        <v>#REF!</v>
      </c>
      <c r="XF34" s="570" t="e">
        <f t="shared" si="11"/>
        <v>#REF!</v>
      </c>
      <c r="XG34" s="570" t="e">
        <f t="shared" si="11"/>
        <v>#REF!</v>
      </c>
      <c r="XH34" s="570" t="e">
        <f t="shared" si="11"/>
        <v>#REF!</v>
      </c>
      <c r="XI34" s="570" t="e">
        <f t="shared" si="11"/>
        <v>#REF!</v>
      </c>
      <c r="XJ34" s="570" t="e">
        <f t="shared" si="11"/>
        <v>#REF!</v>
      </c>
      <c r="XK34" s="570" t="e">
        <f t="shared" si="11"/>
        <v>#REF!</v>
      </c>
      <c r="XL34" s="570" t="e">
        <f t="shared" si="11"/>
        <v>#REF!</v>
      </c>
      <c r="XM34" s="570" t="e">
        <f t="shared" si="11"/>
        <v>#REF!</v>
      </c>
      <c r="XN34" s="570" t="e">
        <f t="shared" si="11"/>
        <v>#REF!</v>
      </c>
      <c r="XO34" s="570" t="e">
        <f t="shared" si="11"/>
        <v>#REF!</v>
      </c>
      <c r="XP34" s="570" t="e">
        <f t="shared" si="11"/>
        <v>#REF!</v>
      </c>
      <c r="XQ34" s="570" t="e">
        <f t="shared" si="11"/>
        <v>#REF!</v>
      </c>
      <c r="XR34" s="570" t="e">
        <f t="shared" si="11"/>
        <v>#REF!</v>
      </c>
      <c r="XS34" s="570" t="e">
        <f t="shared" ref="XS34:AAD34" si="12">ROUND(XP34*XQ34,0)</f>
        <v>#REF!</v>
      </c>
      <c r="XT34" s="570" t="e">
        <f t="shared" si="12"/>
        <v>#REF!</v>
      </c>
      <c r="XU34" s="570" t="e">
        <f t="shared" si="12"/>
        <v>#REF!</v>
      </c>
      <c r="XV34" s="570" t="e">
        <f t="shared" si="12"/>
        <v>#REF!</v>
      </c>
      <c r="XW34" s="570" t="e">
        <f t="shared" si="12"/>
        <v>#REF!</v>
      </c>
      <c r="XX34" s="570" t="e">
        <f t="shared" si="12"/>
        <v>#REF!</v>
      </c>
      <c r="XY34" s="570" t="e">
        <f t="shared" si="12"/>
        <v>#REF!</v>
      </c>
      <c r="XZ34" s="570" t="e">
        <f t="shared" si="12"/>
        <v>#REF!</v>
      </c>
      <c r="YA34" s="570" t="e">
        <f t="shared" si="12"/>
        <v>#REF!</v>
      </c>
      <c r="YB34" s="570" t="e">
        <f t="shared" si="12"/>
        <v>#REF!</v>
      </c>
      <c r="YC34" s="570" t="e">
        <f t="shared" si="12"/>
        <v>#REF!</v>
      </c>
      <c r="YD34" s="570" t="e">
        <f t="shared" si="12"/>
        <v>#REF!</v>
      </c>
      <c r="YE34" s="570" t="e">
        <f t="shared" si="12"/>
        <v>#REF!</v>
      </c>
      <c r="YF34" s="570" t="e">
        <f t="shared" si="12"/>
        <v>#REF!</v>
      </c>
      <c r="YG34" s="570" t="e">
        <f t="shared" si="12"/>
        <v>#REF!</v>
      </c>
      <c r="YH34" s="570" t="e">
        <f t="shared" si="12"/>
        <v>#REF!</v>
      </c>
      <c r="YI34" s="570" t="e">
        <f t="shared" si="12"/>
        <v>#REF!</v>
      </c>
      <c r="YJ34" s="570" t="e">
        <f t="shared" si="12"/>
        <v>#REF!</v>
      </c>
      <c r="YK34" s="570" t="e">
        <f t="shared" si="12"/>
        <v>#REF!</v>
      </c>
      <c r="YL34" s="570" t="e">
        <f t="shared" si="12"/>
        <v>#REF!</v>
      </c>
      <c r="YM34" s="570" t="e">
        <f t="shared" si="12"/>
        <v>#REF!</v>
      </c>
      <c r="YN34" s="570" t="e">
        <f t="shared" si="12"/>
        <v>#REF!</v>
      </c>
      <c r="YO34" s="570" t="e">
        <f t="shared" si="12"/>
        <v>#REF!</v>
      </c>
      <c r="YP34" s="570" t="e">
        <f t="shared" si="12"/>
        <v>#REF!</v>
      </c>
      <c r="YQ34" s="570" t="e">
        <f t="shared" si="12"/>
        <v>#REF!</v>
      </c>
      <c r="YR34" s="570" t="e">
        <f t="shared" si="12"/>
        <v>#REF!</v>
      </c>
      <c r="YS34" s="570" t="e">
        <f t="shared" si="12"/>
        <v>#REF!</v>
      </c>
      <c r="YT34" s="570" t="e">
        <f t="shared" si="12"/>
        <v>#REF!</v>
      </c>
      <c r="YU34" s="570" t="e">
        <f t="shared" si="12"/>
        <v>#REF!</v>
      </c>
      <c r="YV34" s="570" t="e">
        <f t="shared" si="12"/>
        <v>#REF!</v>
      </c>
      <c r="YW34" s="570" t="e">
        <f t="shared" si="12"/>
        <v>#REF!</v>
      </c>
      <c r="YX34" s="570" t="e">
        <f t="shared" si="12"/>
        <v>#REF!</v>
      </c>
      <c r="YY34" s="570" t="e">
        <f t="shared" si="12"/>
        <v>#REF!</v>
      </c>
      <c r="YZ34" s="570" t="e">
        <f t="shared" si="12"/>
        <v>#REF!</v>
      </c>
      <c r="ZA34" s="570" t="e">
        <f t="shared" si="12"/>
        <v>#REF!</v>
      </c>
      <c r="ZB34" s="570" t="e">
        <f t="shared" si="12"/>
        <v>#REF!</v>
      </c>
      <c r="ZC34" s="570" t="e">
        <f t="shared" si="12"/>
        <v>#REF!</v>
      </c>
      <c r="ZD34" s="570" t="e">
        <f t="shared" si="12"/>
        <v>#REF!</v>
      </c>
      <c r="ZE34" s="570" t="e">
        <f t="shared" si="12"/>
        <v>#REF!</v>
      </c>
      <c r="ZF34" s="570" t="e">
        <f t="shared" si="12"/>
        <v>#REF!</v>
      </c>
      <c r="ZG34" s="570" t="e">
        <f t="shared" si="12"/>
        <v>#REF!</v>
      </c>
      <c r="ZH34" s="570" t="e">
        <f t="shared" si="12"/>
        <v>#REF!</v>
      </c>
      <c r="ZI34" s="570" t="e">
        <f t="shared" si="12"/>
        <v>#REF!</v>
      </c>
      <c r="ZJ34" s="570" t="e">
        <f t="shared" si="12"/>
        <v>#REF!</v>
      </c>
      <c r="ZK34" s="570" t="e">
        <f t="shared" si="12"/>
        <v>#REF!</v>
      </c>
      <c r="ZL34" s="570" t="e">
        <f t="shared" si="12"/>
        <v>#REF!</v>
      </c>
      <c r="ZM34" s="570" t="e">
        <f t="shared" si="12"/>
        <v>#REF!</v>
      </c>
      <c r="ZN34" s="570" t="e">
        <f t="shared" si="12"/>
        <v>#REF!</v>
      </c>
      <c r="ZO34" s="570" t="e">
        <f t="shared" si="12"/>
        <v>#REF!</v>
      </c>
      <c r="ZP34" s="570" t="e">
        <f t="shared" si="12"/>
        <v>#REF!</v>
      </c>
      <c r="ZQ34" s="570" t="e">
        <f t="shared" si="12"/>
        <v>#REF!</v>
      </c>
      <c r="ZR34" s="570" t="e">
        <f t="shared" si="12"/>
        <v>#REF!</v>
      </c>
      <c r="ZS34" s="570" t="e">
        <f t="shared" si="12"/>
        <v>#REF!</v>
      </c>
      <c r="ZT34" s="570" t="e">
        <f t="shared" si="12"/>
        <v>#REF!</v>
      </c>
      <c r="ZU34" s="570" t="e">
        <f t="shared" si="12"/>
        <v>#REF!</v>
      </c>
      <c r="ZV34" s="570" t="e">
        <f t="shared" si="12"/>
        <v>#REF!</v>
      </c>
      <c r="ZW34" s="570" t="e">
        <f t="shared" si="12"/>
        <v>#REF!</v>
      </c>
      <c r="ZX34" s="570" t="e">
        <f t="shared" si="12"/>
        <v>#REF!</v>
      </c>
      <c r="ZY34" s="570" t="e">
        <f t="shared" si="12"/>
        <v>#REF!</v>
      </c>
      <c r="ZZ34" s="570" t="e">
        <f t="shared" si="12"/>
        <v>#REF!</v>
      </c>
      <c r="AAA34" s="570" t="e">
        <f t="shared" si="12"/>
        <v>#REF!</v>
      </c>
      <c r="AAB34" s="570" t="e">
        <f t="shared" si="12"/>
        <v>#REF!</v>
      </c>
      <c r="AAC34" s="570" t="e">
        <f t="shared" si="12"/>
        <v>#REF!</v>
      </c>
      <c r="AAD34" s="570" t="e">
        <f t="shared" si="12"/>
        <v>#REF!</v>
      </c>
      <c r="AAE34" s="570" t="e">
        <f t="shared" ref="AAE34:ACP34" si="13">ROUND(AAB34*AAC34,0)</f>
        <v>#REF!</v>
      </c>
      <c r="AAF34" s="570" t="e">
        <f t="shared" si="13"/>
        <v>#REF!</v>
      </c>
      <c r="AAG34" s="570" t="e">
        <f t="shared" si="13"/>
        <v>#REF!</v>
      </c>
      <c r="AAH34" s="570" t="e">
        <f t="shared" si="13"/>
        <v>#REF!</v>
      </c>
      <c r="AAI34" s="570" t="e">
        <f t="shared" si="13"/>
        <v>#REF!</v>
      </c>
      <c r="AAJ34" s="570" t="e">
        <f t="shared" si="13"/>
        <v>#REF!</v>
      </c>
      <c r="AAK34" s="570" t="e">
        <f t="shared" si="13"/>
        <v>#REF!</v>
      </c>
      <c r="AAL34" s="570" t="e">
        <f t="shared" si="13"/>
        <v>#REF!</v>
      </c>
      <c r="AAM34" s="570" t="e">
        <f t="shared" si="13"/>
        <v>#REF!</v>
      </c>
      <c r="AAN34" s="570" t="e">
        <f t="shared" si="13"/>
        <v>#REF!</v>
      </c>
      <c r="AAO34" s="570" t="e">
        <f t="shared" si="13"/>
        <v>#REF!</v>
      </c>
      <c r="AAP34" s="570" t="e">
        <f t="shared" si="13"/>
        <v>#REF!</v>
      </c>
      <c r="AAQ34" s="570" t="e">
        <f t="shared" si="13"/>
        <v>#REF!</v>
      </c>
      <c r="AAR34" s="570" t="e">
        <f t="shared" si="13"/>
        <v>#REF!</v>
      </c>
      <c r="AAS34" s="570" t="e">
        <f t="shared" si="13"/>
        <v>#REF!</v>
      </c>
      <c r="AAT34" s="570" t="e">
        <f t="shared" si="13"/>
        <v>#REF!</v>
      </c>
      <c r="AAU34" s="570" t="e">
        <f t="shared" si="13"/>
        <v>#REF!</v>
      </c>
      <c r="AAV34" s="570" t="e">
        <f t="shared" si="13"/>
        <v>#REF!</v>
      </c>
      <c r="AAW34" s="570" t="e">
        <f t="shared" si="13"/>
        <v>#REF!</v>
      </c>
      <c r="AAX34" s="570" t="e">
        <f t="shared" si="13"/>
        <v>#REF!</v>
      </c>
      <c r="AAY34" s="570" t="e">
        <f t="shared" si="13"/>
        <v>#REF!</v>
      </c>
      <c r="AAZ34" s="570" t="e">
        <f t="shared" si="13"/>
        <v>#REF!</v>
      </c>
      <c r="ABA34" s="570" t="e">
        <f t="shared" si="13"/>
        <v>#REF!</v>
      </c>
      <c r="ABB34" s="570" t="e">
        <f t="shared" si="13"/>
        <v>#REF!</v>
      </c>
      <c r="ABC34" s="570" t="e">
        <f t="shared" si="13"/>
        <v>#REF!</v>
      </c>
      <c r="ABD34" s="570" t="e">
        <f t="shared" si="13"/>
        <v>#REF!</v>
      </c>
      <c r="ABE34" s="570" t="e">
        <f t="shared" si="13"/>
        <v>#REF!</v>
      </c>
      <c r="ABF34" s="570" t="e">
        <f t="shared" si="13"/>
        <v>#REF!</v>
      </c>
      <c r="ABG34" s="570" t="e">
        <f t="shared" si="13"/>
        <v>#REF!</v>
      </c>
      <c r="ABH34" s="570" t="e">
        <f t="shared" si="13"/>
        <v>#REF!</v>
      </c>
      <c r="ABI34" s="570" t="e">
        <f t="shared" si="13"/>
        <v>#REF!</v>
      </c>
      <c r="ABJ34" s="570" t="e">
        <f t="shared" si="13"/>
        <v>#REF!</v>
      </c>
      <c r="ABK34" s="570" t="e">
        <f t="shared" si="13"/>
        <v>#REF!</v>
      </c>
      <c r="ABL34" s="570" t="e">
        <f t="shared" si="13"/>
        <v>#REF!</v>
      </c>
      <c r="ABM34" s="570" t="e">
        <f t="shared" si="13"/>
        <v>#REF!</v>
      </c>
      <c r="ABN34" s="570" t="e">
        <f t="shared" si="13"/>
        <v>#REF!</v>
      </c>
      <c r="ABO34" s="570" t="e">
        <f t="shared" si="13"/>
        <v>#REF!</v>
      </c>
      <c r="ABP34" s="570" t="e">
        <f t="shared" si="13"/>
        <v>#REF!</v>
      </c>
      <c r="ABQ34" s="570" t="e">
        <f t="shared" si="13"/>
        <v>#REF!</v>
      </c>
      <c r="ABR34" s="570" t="e">
        <f t="shared" si="13"/>
        <v>#REF!</v>
      </c>
      <c r="ABS34" s="570" t="e">
        <f t="shared" si="13"/>
        <v>#REF!</v>
      </c>
      <c r="ABT34" s="570" t="e">
        <f t="shared" si="13"/>
        <v>#REF!</v>
      </c>
      <c r="ABU34" s="570" t="e">
        <f t="shared" si="13"/>
        <v>#REF!</v>
      </c>
      <c r="ABV34" s="570" t="e">
        <f t="shared" si="13"/>
        <v>#REF!</v>
      </c>
      <c r="ABW34" s="570" t="e">
        <f t="shared" si="13"/>
        <v>#REF!</v>
      </c>
      <c r="ABX34" s="570" t="e">
        <f t="shared" si="13"/>
        <v>#REF!</v>
      </c>
      <c r="ABY34" s="570" t="e">
        <f t="shared" si="13"/>
        <v>#REF!</v>
      </c>
      <c r="ABZ34" s="570" t="e">
        <f t="shared" si="13"/>
        <v>#REF!</v>
      </c>
      <c r="ACA34" s="570" t="e">
        <f t="shared" si="13"/>
        <v>#REF!</v>
      </c>
      <c r="ACB34" s="570" t="e">
        <f t="shared" si="13"/>
        <v>#REF!</v>
      </c>
      <c r="ACC34" s="570" t="e">
        <f t="shared" si="13"/>
        <v>#REF!</v>
      </c>
      <c r="ACD34" s="570" t="e">
        <f t="shared" si="13"/>
        <v>#REF!</v>
      </c>
      <c r="ACE34" s="570" t="e">
        <f t="shared" si="13"/>
        <v>#REF!</v>
      </c>
      <c r="ACF34" s="570" t="e">
        <f t="shared" si="13"/>
        <v>#REF!</v>
      </c>
      <c r="ACG34" s="570" t="e">
        <f t="shared" si="13"/>
        <v>#REF!</v>
      </c>
      <c r="ACH34" s="570" t="e">
        <f t="shared" si="13"/>
        <v>#REF!</v>
      </c>
      <c r="ACI34" s="570" t="e">
        <f t="shared" si="13"/>
        <v>#REF!</v>
      </c>
      <c r="ACJ34" s="570" t="e">
        <f t="shared" si="13"/>
        <v>#REF!</v>
      </c>
      <c r="ACK34" s="570" t="e">
        <f t="shared" si="13"/>
        <v>#REF!</v>
      </c>
      <c r="ACL34" s="570" t="e">
        <f t="shared" si="13"/>
        <v>#REF!</v>
      </c>
      <c r="ACM34" s="570" t="e">
        <f t="shared" si="13"/>
        <v>#REF!</v>
      </c>
      <c r="ACN34" s="570" t="e">
        <f t="shared" si="13"/>
        <v>#REF!</v>
      </c>
      <c r="ACO34" s="570" t="e">
        <f t="shared" si="13"/>
        <v>#REF!</v>
      </c>
      <c r="ACP34" s="570" t="e">
        <f t="shared" si="13"/>
        <v>#REF!</v>
      </c>
      <c r="ACQ34" s="570" t="e">
        <f t="shared" ref="ACQ34:AFB34" si="14">ROUND(ACN34*ACO34,0)</f>
        <v>#REF!</v>
      </c>
      <c r="ACR34" s="570" t="e">
        <f t="shared" si="14"/>
        <v>#REF!</v>
      </c>
      <c r="ACS34" s="570" t="e">
        <f t="shared" si="14"/>
        <v>#REF!</v>
      </c>
      <c r="ACT34" s="570" t="e">
        <f t="shared" si="14"/>
        <v>#REF!</v>
      </c>
      <c r="ACU34" s="570" t="e">
        <f t="shared" si="14"/>
        <v>#REF!</v>
      </c>
      <c r="ACV34" s="570" t="e">
        <f t="shared" si="14"/>
        <v>#REF!</v>
      </c>
      <c r="ACW34" s="570" t="e">
        <f t="shared" si="14"/>
        <v>#REF!</v>
      </c>
      <c r="ACX34" s="570" t="e">
        <f t="shared" si="14"/>
        <v>#REF!</v>
      </c>
      <c r="ACY34" s="570" t="e">
        <f t="shared" si="14"/>
        <v>#REF!</v>
      </c>
      <c r="ACZ34" s="570" t="e">
        <f t="shared" si="14"/>
        <v>#REF!</v>
      </c>
      <c r="ADA34" s="570" t="e">
        <f t="shared" si="14"/>
        <v>#REF!</v>
      </c>
      <c r="ADB34" s="570" t="e">
        <f t="shared" si="14"/>
        <v>#REF!</v>
      </c>
      <c r="ADC34" s="570" t="e">
        <f t="shared" si="14"/>
        <v>#REF!</v>
      </c>
      <c r="ADD34" s="570" t="e">
        <f t="shared" si="14"/>
        <v>#REF!</v>
      </c>
      <c r="ADE34" s="570" t="e">
        <f t="shared" si="14"/>
        <v>#REF!</v>
      </c>
      <c r="ADF34" s="570" t="e">
        <f t="shared" si="14"/>
        <v>#REF!</v>
      </c>
      <c r="ADG34" s="570" t="e">
        <f t="shared" si="14"/>
        <v>#REF!</v>
      </c>
      <c r="ADH34" s="570" t="e">
        <f t="shared" si="14"/>
        <v>#REF!</v>
      </c>
      <c r="ADI34" s="570" t="e">
        <f t="shared" si="14"/>
        <v>#REF!</v>
      </c>
      <c r="ADJ34" s="570" t="e">
        <f t="shared" si="14"/>
        <v>#REF!</v>
      </c>
      <c r="ADK34" s="570" t="e">
        <f t="shared" si="14"/>
        <v>#REF!</v>
      </c>
      <c r="ADL34" s="570" t="e">
        <f t="shared" si="14"/>
        <v>#REF!</v>
      </c>
      <c r="ADM34" s="570" t="e">
        <f t="shared" si="14"/>
        <v>#REF!</v>
      </c>
      <c r="ADN34" s="570" t="e">
        <f t="shared" si="14"/>
        <v>#REF!</v>
      </c>
      <c r="ADO34" s="570" t="e">
        <f t="shared" si="14"/>
        <v>#REF!</v>
      </c>
      <c r="ADP34" s="570" t="e">
        <f t="shared" si="14"/>
        <v>#REF!</v>
      </c>
      <c r="ADQ34" s="570" t="e">
        <f t="shared" si="14"/>
        <v>#REF!</v>
      </c>
      <c r="ADR34" s="570" t="e">
        <f t="shared" si="14"/>
        <v>#REF!</v>
      </c>
      <c r="ADS34" s="570" t="e">
        <f t="shared" si="14"/>
        <v>#REF!</v>
      </c>
      <c r="ADT34" s="570" t="e">
        <f t="shared" si="14"/>
        <v>#REF!</v>
      </c>
      <c r="ADU34" s="570" t="e">
        <f t="shared" si="14"/>
        <v>#REF!</v>
      </c>
      <c r="ADV34" s="570" t="e">
        <f t="shared" si="14"/>
        <v>#REF!</v>
      </c>
      <c r="ADW34" s="570" t="e">
        <f t="shared" si="14"/>
        <v>#REF!</v>
      </c>
      <c r="ADX34" s="570" t="e">
        <f t="shared" si="14"/>
        <v>#REF!</v>
      </c>
      <c r="ADY34" s="570" t="e">
        <f t="shared" si="14"/>
        <v>#REF!</v>
      </c>
      <c r="ADZ34" s="570" t="e">
        <f t="shared" si="14"/>
        <v>#REF!</v>
      </c>
      <c r="AEA34" s="570" t="e">
        <f t="shared" si="14"/>
        <v>#REF!</v>
      </c>
      <c r="AEB34" s="570" t="e">
        <f t="shared" si="14"/>
        <v>#REF!</v>
      </c>
      <c r="AEC34" s="570" t="e">
        <f t="shared" si="14"/>
        <v>#REF!</v>
      </c>
      <c r="AED34" s="570" t="e">
        <f t="shared" si="14"/>
        <v>#REF!</v>
      </c>
      <c r="AEE34" s="570" t="e">
        <f t="shared" si="14"/>
        <v>#REF!</v>
      </c>
      <c r="AEF34" s="570" t="e">
        <f t="shared" si="14"/>
        <v>#REF!</v>
      </c>
      <c r="AEG34" s="570" t="e">
        <f t="shared" si="14"/>
        <v>#REF!</v>
      </c>
      <c r="AEH34" s="570" t="e">
        <f t="shared" si="14"/>
        <v>#REF!</v>
      </c>
      <c r="AEI34" s="570" t="e">
        <f t="shared" si="14"/>
        <v>#REF!</v>
      </c>
      <c r="AEJ34" s="570" t="e">
        <f t="shared" si="14"/>
        <v>#REF!</v>
      </c>
      <c r="AEK34" s="570" t="e">
        <f t="shared" si="14"/>
        <v>#REF!</v>
      </c>
      <c r="AEL34" s="570" t="e">
        <f t="shared" si="14"/>
        <v>#REF!</v>
      </c>
      <c r="AEM34" s="570" t="e">
        <f t="shared" si="14"/>
        <v>#REF!</v>
      </c>
      <c r="AEN34" s="570" t="e">
        <f t="shared" si="14"/>
        <v>#REF!</v>
      </c>
      <c r="AEO34" s="570" t="e">
        <f t="shared" si="14"/>
        <v>#REF!</v>
      </c>
      <c r="AEP34" s="570" t="e">
        <f t="shared" si="14"/>
        <v>#REF!</v>
      </c>
      <c r="AEQ34" s="570" t="e">
        <f t="shared" si="14"/>
        <v>#REF!</v>
      </c>
      <c r="AER34" s="570" t="e">
        <f t="shared" si="14"/>
        <v>#REF!</v>
      </c>
      <c r="AES34" s="570" t="e">
        <f t="shared" si="14"/>
        <v>#REF!</v>
      </c>
      <c r="AET34" s="570" t="e">
        <f t="shared" si="14"/>
        <v>#REF!</v>
      </c>
      <c r="AEU34" s="570" t="e">
        <f t="shared" si="14"/>
        <v>#REF!</v>
      </c>
      <c r="AEV34" s="570" t="e">
        <f t="shared" si="14"/>
        <v>#REF!</v>
      </c>
      <c r="AEW34" s="570" t="e">
        <f t="shared" si="14"/>
        <v>#REF!</v>
      </c>
      <c r="AEX34" s="570" t="e">
        <f t="shared" si="14"/>
        <v>#REF!</v>
      </c>
      <c r="AEY34" s="570" t="e">
        <f t="shared" si="14"/>
        <v>#REF!</v>
      </c>
      <c r="AEZ34" s="570" t="e">
        <f t="shared" si="14"/>
        <v>#REF!</v>
      </c>
      <c r="AFA34" s="570" t="e">
        <f t="shared" si="14"/>
        <v>#REF!</v>
      </c>
      <c r="AFB34" s="570" t="e">
        <f t="shared" si="14"/>
        <v>#REF!</v>
      </c>
      <c r="AFC34" s="570" t="e">
        <f t="shared" ref="AFC34:AHN34" si="15">ROUND(AEZ34*AFA34,0)</f>
        <v>#REF!</v>
      </c>
      <c r="AFD34" s="570" t="e">
        <f t="shared" si="15"/>
        <v>#REF!</v>
      </c>
      <c r="AFE34" s="570" t="e">
        <f t="shared" si="15"/>
        <v>#REF!</v>
      </c>
      <c r="AFF34" s="570" t="e">
        <f t="shared" si="15"/>
        <v>#REF!</v>
      </c>
      <c r="AFG34" s="570" t="e">
        <f t="shared" si="15"/>
        <v>#REF!</v>
      </c>
      <c r="AFH34" s="570" t="e">
        <f t="shared" si="15"/>
        <v>#REF!</v>
      </c>
      <c r="AFI34" s="570" t="e">
        <f t="shared" si="15"/>
        <v>#REF!</v>
      </c>
      <c r="AFJ34" s="570" t="e">
        <f t="shared" si="15"/>
        <v>#REF!</v>
      </c>
      <c r="AFK34" s="570" t="e">
        <f t="shared" si="15"/>
        <v>#REF!</v>
      </c>
      <c r="AFL34" s="570" t="e">
        <f t="shared" si="15"/>
        <v>#REF!</v>
      </c>
      <c r="AFM34" s="570" t="e">
        <f t="shared" si="15"/>
        <v>#REF!</v>
      </c>
      <c r="AFN34" s="570" t="e">
        <f t="shared" si="15"/>
        <v>#REF!</v>
      </c>
      <c r="AFO34" s="570" t="e">
        <f t="shared" si="15"/>
        <v>#REF!</v>
      </c>
      <c r="AFP34" s="570" t="e">
        <f t="shared" si="15"/>
        <v>#REF!</v>
      </c>
      <c r="AFQ34" s="570" t="e">
        <f t="shared" si="15"/>
        <v>#REF!</v>
      </c>
      <c r="AFR34" s="570" t="e">
        <f t="shared" si="15"/>
        <v>#REF!</v>
      </c>
      <c r="AFS34" s="570" t="e">
        <f t="shared" si="15"/>
        <v>#REF!</v>
      </c>
      <c r="AFT34" s="570" t="e">
        <f t="shared" si="15"/>
        <v>#REF!</v>
      </c>
      <c r="AFU34" s="570" t="e">
        <f t="shared" si="15"/>
        <v>#REF!</v>
      </c>
      <c r="AFV34" s="570" t="e">
        <f t="shared" si="15"/>
        <v>#REF!</v>
      </c>
      <c r="AFW34" s="570" t="e">
        <f t="shared" si="15"/>
        <v>#REF!</v>
      </c>
      <c r="AFX34" s="570" t="e">
        <f t="shared" si="15"/>
        <v>#REF!</v>
      </c>
      <c r="AFY34" s="570" t="e">
        <f t="shared" si="15"/>
        <v>#REF!</v>
      </c>
      <c r="AFZ34" s="570" t="e">
        <f t="shared" si="15"/>
        <v>#REF!</v>
      </c>
      <c r="AGA34" s="570" t="e">
        <f t="shared" si="15"/>
        <v>#REF!</v>
      </c>
      <c r="AGB34" s="570" t="e">
        <f t="shared" si="15"/>
        <v>#REF!</v>
      </c>
      <c r="AGC34" s="570" t="e">
        <f t="shared" si="15"/>
        <v>#REF!</v>
      </c>
      <c r="AGD34" s="570" t="e">
        <f t="shared" si="15"/>
        <v>#REF!</v>
      </c>
      <c r="AGE34" s="570" t="e">
        <f t="shared" si="15"/>
        <v>#REF!</v>
      </c>
      <c r="AGF34" s="570" t="e">
        <f t="shared" si="15"/>
        <v>#REF!</v>
      </c>
      <c r="AGG34" s="570" t="e">
        <f t="shared" si="15"/>
        <v>#REF!</v>
      </c>
      <c r="AGH34" s="570" t="e">
        <f t="shared" si="15"/>
        <v>#REF!</v>
      </c>
      <c r="AGI34" s="570" t="e">
        <f t="shared" si="15"/>
        <v>#REF!</v>
      </c>
      <c r="AGJ34" s="570" t="e">
        <f t="shared" si="15"/>
        <v>#REF!</v>
      </c>
      <c r="AGK34" s="570" t="e">
        <f t="shared" si="15"/>
        <v>#REF!</v>
      </c>
      <c r="AGL34" s="570" t="e">
        <f t="shared" si="15"/>
        <v>#REF!</v>
      </c>
      <c r="AGM34" s="570" t="e">
        <f t="shared" si="15"/>
        <v>#REF!</v>
      </c>
      <c r="AGN34" s="570" t="e">
        <f t="shared" si="15"/>
        <v>#REF!</v>
      </c>
      <c r="AGO34" s="570" t="e">
        <f t="shared" si="15"/>
        <v>#REF!</v>
      </c>
      <c r="AGP34" s="570" t="e">
        <f t="shared" si="15"/>
        <v>#REF!</v>
      </c>
      <c r="AGQ34" s="570" t="e">
        <f t="shared" si="15"/>
        <v>#REF!</v>
      </c>
      <c r="AGR34" s="570" t="e">
        <f t="shared" si="15"/>
        <v>#REF!</v>
      </c>
      <c r="AGS34" s="570" t="e">
        <f t="shared" si="15"/>
        <v>#REF!</v>
      </c>
      <c r="AGT34" s="570" t="e">
        <f t="shared" si="15"/>
        <v>#REF!</v>
      </c>
      <c r="AGU34" s="570" t="e">
        <f t="shared" si="15"/>
        <v>#REF!</v>
      </c>
      <c r="AGV34" s="570" t="e">
        <f t="shared" si="15"/>
        <v>#REF!</v>
      </c>
      <c r="AGW34" s="570" t="e">
        <f t="shared" si="15"/>
        <v>#REF!</v>
      </c>
      <c r="AGX34" s="570" t="e">
        <f t="shared" si="15"/>
        <v>#REF!</v>
      </c>
      <c r="AGY34" s="570" t="e">
        <f t="shared" si="15"/>
        <v>#REF!</v>
      </c>
      <c r="AGZ34" s="570" t="e">
        <f t="shared" si="15"/>
        <v>#REF!</v>
      </c>
      <c r="AHA34" s="570" t="e">
        <f t="shared" si="15"/>
        <v>#REF!</v>
      </c>
      <c r="AHB34" s="570" t="e">
        <f t="shared" si="15"/>
        <v>#REF!</v>
      </c>
      <c r="AHC34" s="570" t="e">
        <f t="shared" si="15"/>
        <v>#REF!</v>
      </c>
      <c r="AHD34" s="570" t="e">
        <f t="shared" si="15"/>
        <v>#REF!</v>
      </c>
      <c r="AHE34" s="570" t="e">
        <f t="shared" si="15"/>
        <v>#REF!</v>
      </c>
      <c r="AHF34" s="570" t="e">
        <f t="shared" si="15"/>
        <v>#REF!</v>
      </c>
      <c r="AHG34" s="570" t="e">
        <f t="shared" si="15"/>
        <v>#REF!</v>
      </c>
      <c r="AHH34" s="570" t="e">
        <f t="shared" si="15"/>
        <v>#REF!</v>
      </c>
      <c r="AHI34" s="570" t="e">
        <f t="shared" si="15"/>
        <v>#REF!</v>
      </c>
      <c r="AHJ34" s="570" t="e">
        <f t="shared" si="15"/>
        <v>#REF!</v>
      </c>
      <c r="AHK34" s="570" t="e">
        <f t="shared" si="15"/>
        <v>#REF!</v>
      </c>
      <c r="AHL34" s="570" t="e">
        <f t="shared" si="15"/>
        <v>#REF!</v>
      </c>
      <c r="AHM34" s="570" t="e">
        <f t="shared" si="15"/>
        <v>#REF!</v>
      </c>
      <c r="AHN34" s="570" t="e">
        <f t="shared" si="15"/>
        <v>#REF!</v>
      </c>
      <c r="AHO34" s="570" t="e">
        <f t="shared" ref="AHO34:AJZ34" si="16">ROUND(AHL34*AHM34,0)</f>
        <v>#REF!</v>
      </c>
      <c r="AHP34" s="570" t="e">
        <f t="shared" si="16"/>
        <v>#REF!</v>
      </c>
      <c r="AHQ34" s="570" t="e">
        <f t="shared" si="16"/>
        <v>#REF!</v>
      </c>
      <c r="AHR34" s="570" t="e">
        <f t="shared" si="16"/>
        <v>#REF!</v>
      </c>
      <c r="AHS34" s="570" t="e">
        <f t="shared" si="16"/>
        <v>#REF!</v>
      </c>
      <c r="AHT34" s="570" t="e">
        <f t="shared" si="16"/>
        <v>#REF!</v>
      </c>
      <c r="AHU34" s="570" t="e">
        <f t="shared" si="16"/>
        <v>#REF!</v>
      </c>
      <c r="AHV34" s="570" t="e">
        <f t="shared" si="16"/>
        <v>#REF!</v>
      </c>
      <c r="AHW34" s="570" t="e">
        <f t="shared" si="16"/>
        <v>#REF!</v>
      </c>
      <c r="AHX34" s="570" t="e">
        <f t="shared" si="16"/>
        <v>#REF!</v>
      </c>
      <c r="AHY34" s="570" t="e">
        <f t="shared" si="16"/>
        <v>#REF!</v>
      </c>
      <c r="AHZ34" s="570" t="e">
        <f t="shared" si="16"/>
        <v>#REF!</v>
      </c>
      <c r="AIA34" s="570" t="e">
        <f t="shared" si="16"/>
        <v>#REF!</v>
      </c>
      <c r="AIB34" s="570" t="e">
        <f t="shared" si="16"/>
        <v>#REF!</v>
      </c>
      <c r="AIC34" s="570" t="e">
        <f t="shared" si="16"/>
        <v>#REF!</v>
      </c>
      <c r="AID34" s="570" t="e">
        <f t="shared" si="16"/>
        <v>#REF!</v>
      </c>
      <c r="AIE34" s="570" t="e">
        <f t="shared" si="16"/>
        <v>#REF!</v>
      </c>
      <c r="AIF34" s="570" t="e">
        <f t="shared" si="16"/>
        <v>#REF!</v>
      </c>
      <c r="AIG34" s="570" t="e">
        <f t="shared" si="16"/>
        <v>#REF!</v>
      </c>
      <c r="AIH34" s="570" t="e">
        <f t="shared" si="16"/>
        <v>#REF!</v>
      </c>
      <c r="AII34" s="570" t="e">
        <f t="shared" si="16"/>
        <v>#REF!</v>
      </c>
      <c r="AIJ34" s="570" t="e">
        <f t="shared" si="16"/>
        <v>#REF!</v>
      </c>
      <c r="AIK34" s="570" t="e">
        <f t="shared" si="16"/>
        <v>#REF!</v>
      </c>
      <c r="AIL34" s="570" t="e">
        <f t="shared" si="16"/>
        <v>#REF!</v>
      </c>
      <c r="AIM34" s="570" t="e">
        <f t="shared" si="16"/>
        <v>#REF!</v>
      </c>
      <c r="AIN34" s="570" t="e">
        <f t="shared" si="16"/>
        <v>#REF!</v>
      </c>
      <c r="AIO34" s="570" t="e">
        <f t="shared" si="16"/>
        <v>#REF!</v>
      </c>
      <c r="AIP34" s="570" t="e">
        <f t="shared" si="16"/>
        <v>#REF!</v>
      </c>
      <c r="AIQ34" s="570" t="e">
        <f t="shared" si="16"/>
        <v>#REF!</v>
      </c>
      <c r="AIR34" s="570" t="e">
        <f t="shared" si="16"/>
        <v>#REF!</v>
      </c>
      <c r="AIS34" s="570" t="e">
        <f t="shared" si="16"/>
        <v>#REF!</v>
      </c>
      <c r="AIT34" s="570" t="e">
        <f t="shared" si="16"/>
        <v>#REF!</v>
      </c>
      <c r="AIU34" s="570" t="e">
        <f t="shared" si="16"/>
        <v>#REF!</v>
      </c>
      <c r="AIV34" s="570" t="e">
        <f t="shared" si="16"/>
        <v>#REF!</v>
      </c>
      <c r="AIW34" s="570" t="e">
        <f t="shared" si="16"/>
        <v>#REF!</v>
      </c>
      <c r="AIX34" s="570" t="e">
        <f t="shared" si="16"/>
        <v>#REF!</v>
      </c>
      <c r="AIY34" s="570" t="e">
        <f t="shared" si="16"/>
        <v>#REF!</v>
      </c>
      <c r="AIZ34" s="570" t="e">
        <f t="shared" si="16"/>
        <v>#REF!</v>
      </c>
      <c r="AJA34" s="570" t="e">
        <f t="shared" si="16"/>
        <v>#REF!</v>
      </c>
      <c r="AJB34" s="570" t="e">
        <f t="shared" si="16"/>
        <v>#REF!</v>
      </c>
      <c r="AJC34" s="570" t="e">
        <f t="shared" si="16"/>
        <v>#REF!</v>
      </c>
      <c r="AJD34" s="570" t="e">
        <f t="shared" si="16"/>
        <v>#REF!</v>
      </c>
      <c r="AJE34" s="570" t="e">
        <f t="shared" si="16"/>
        <v>#REF!</v>
      </c>
      <c r="AJF34" s="570" t="e">
        <f t="shared" si="16"/>
        <v>#REF!</v>
      </c>
      <c r="AJG34" s="570" t="e">
        <f t="shared" si="16"/>
        <v>#REF!</v>
      </c>
      <c r="AJH34" s="570" t="e">
        <f t="shared" si="16"/>
        <v>#REF!</v>
      </c>
      <c r="AJI34" s="570" t="e">
        <f t="shared" si="16"/>
        <v>#REF!</v>
      </c>
      <c r="AJJ34" s="570" t="e">
        <f t="shared" si="16"/>
        <v>#REF!</v>
      </c>
      <c r="AJK34" s="570" t="e">
        <f t="shared" si="16"/>
        <v>#REF!</v>
      </c>
      <c r="AJL34" s="570" t="e">
        <f t="shared" si="16"/>
        <v>#REF!</v>
      </c>
      <c r="AJM34" s="570" t="e">
        <f t="shared" si="16"/>
        <v>#REF!</v>
      </c>
      <c r="AJN34" s="570" t="e">
        <f t="shared" si="16"/>
        <v>#REF!</v>
      </c>
      <c r="AJO34" s="570" t="e">
        <f t="shared" si="16"/>
        <v>#REF!</v>
      </c>
      <c r="AJP34" s="570" t="e">
        <f t="shared" si="16"/>
        <v>#REF!</v>
      </c>
      <c r="AJQ34" s="570" t="e">
        <f t="shared" si="16"/>
        <v>#REF!</v>
      </c>
      <c r="AJR34" s="570" t="e">
        <f t="shared" si="16"/>
        <v>#REF!</v>
      </c>
      <c r="AJS34" s="570" t="e">
        <f t="shared" si="16"/>
        <v>#REF!</v>
      </c>
      <c r="AJT34" s="570" t="e">
        <f t="shared" si="16"/>
        <v>#REF!</v>
      </c>
      <c r="AJU34" s="570" t="e">
        <f t="shared" si="16"/>
        <v>#REF!</v>
      </c>
      <c r="AJV34" s="570" t="e">
        <f t="shared" si="16"/>
        <v>#REF!</v>
      </c>
      <c r="AJW34" s="570" t="e">
        <f t="shared" si="16"/>
        <v>#REF!</v>
      </c>
      <c r="AJX34" s="570" t="e">
        <f t="shared" si="16"/>
        <v>#REF!</v>
      </c>
      <c r="AJY34" s="570" t="e">
        <f t="shared" si="16"/>
        <v>#REF!</v>
      </c>
      <c r="AJZ34" s="570" t="e">
        <f t="shared" si="16"/>
        <v>#REF!</v>
      </c>
      <c r="AKA34" s="570" t="e">
        <f t="shared" ref="AKA34:AML34" si="17">ROUND(AJX34*AJY34,0)</f>
        <v>#REF!</v>
      </c>
      <c r="AKB34" s="570" t="e">
        <f t="shared" si="17"/>
        <v>#REF!</v>
      </c>
      <c r="AKC34" s="570" t="e">
        <f t="shared" si="17"/>
        <v>#REF!</v>
      </c>
      <c r="AKD34" s="570" t="e">
        <f t="shared" si="17"/>
        <v>#REF!</v>
      </c>
      <c r="AKE34" s="570" t="e">
        <f t="shared" si="17"/>
        <v>#REF!</v>
      </c>
      <c r="AKF34" s="570" t="e">
        <f t="shared" si="17"/>
        <v>#REF!</v>
      </c>
      <c r="AKG34" s="570" t="e">
        <f t="shared" si="17"/>
        <v>#REF!</v>
      </c>
      <c r="AKH34" s="570" t="e">
        <f t="shared" si="17"/>
        <v>#REF!</v>
      </c>
      <c r="AKI34" s="570" t="e">
        <f t="shared" si="17"/>
        <v>#REF!</v>
      </c>
      <c r="AKJ34" s="570" t="e">
        <f t="shared" si="17"/>
        <v>#REF!</v>
      </c>
      <c r="AKK34" s="570" t="e">
        <f t="shared" si="17"/>
        <v>#REF!</v>
      </c>
      <c r="AKL34" s="570" t="e">
        <f t="shared" si="17"/>
        <v>#REF!</v>
      </c>
      <c r="AKM34" s="570" t="e">
        <f t="shared" si="17"/>
        <v>#REF!</v>
      </c>
      <c r="AKN34" s="570" t="e">
        <f t="shared" si="17"/>
        <v>#REF!</v>
      </c>
      <c r="AKO34" s="570" t="e">
        <f t="shared" si="17"/>
        <v>#REF!</v>
      </c>
      <c r="AKP34" s="570" t="e">
        <f t="shared" si="17"/>
        <v>#REF!</v>
      </c>
      <c r="AKQ34" s="570" t="e">
        <f t="shared" si="17"/>
        <v>#REF!</v>
      </c>
      <c r="AKR34" s="570" t="e">
        <f t="shared" si="17"/>
        <v>#REF!</v>
      </c>
      <c r="AKS34" s="570" t="e">
        <f t="shared" si="17"/>
        <v>#REF!</v>
      </c>
      <c r="AKT34" s="570" t="e">
        <f t="shared" si="17"/>
        <v>#REF!</v>
      </c>
      <c r="AKU34" s="570" t="e">
        <f t="shared" si="17"/>
        <v>#REF!</v>
      </c>
      <c r="AKV34" s="570" t="e">
        <f t="shared" si="17"/>
        <v>#REF!</v>
      </c>
      <c r="AKW34" s="570" t="e">
        <f t="shared" si="17"/>
        <v>#REF!</v>
      </c>
      <c r="AKX34" s="570" t="e">
        <f t="shared" si="17"/>
        <v>#REF!</v>
      </c>
      <c r="AKY34" s="570" t="e">
        <f t="shared" si="17"/>
        <v>#REF!</v>
      </c>
      <c r="AKZ34" s="570" t="e">
        <f t="shared" si="17"/>
        <v>#REF!</v>
      </c>
      <c r="ALA34" s="570" t="e">
        <f t="shared" si="17"/>
        <v>#REF!</v>
      </c>
      <c r="ALB34" s="570" t="e">
        <f t="shared" si="17"/>
        <v>#REF!</v>
      </c>
      <c r="ALC34" s="570" t="e">
        <f t="shared" si="17"/>
        <v>#REF!</v>
      </c>
      <c r="ALD34" s="570" t="e">
        <f t="shared" si="17"/>
        <v>#REF!</v>
      </c>
      <c r="ALE34" s="570" t="e">
        <f t="shared" si="17"/>
        <v>#REF!</v>
      </c>
      <c r="ALF34" s="570" t="e">
        <f t="shared" si="17"/>
        <v>#REF!</v>
      </c>
      <c r="ALG34" s="570" t="e">
        <f t="shared" si="17"/>
        <v>#REF!</v>
      </c>
      <c r="ALH34" s="570" t="e">
        <f t="shared" si="17"/>
        <v>#REF!</v>
      </c>
      <c r="ALI34" s="570" t="e">
        <f t="shared" si="17"/>
        <v>#REF!</v>
      </c>
      <c r="ALJ34" s="570" t="e">
        <f t="shared" si="17"/>
        <v>#REF!</v>
      </c>
      <c r="ALK34" s="570" t="e">
        <f t="shared" si="17"/>
        <v>#REF!</v>
      </c>
      <c r="ALL34" s="570" t="e">
        <f t="shared" si="17"/>
        <v>#REF!</v>
      </c>
      <c r="ALM34" s="570" t="e">
        <f t="shared" si="17"/>
        <v>#REF!</v>
      </c>
      <c r="ALN34" s="570" t="e">
        <f t="shared" si="17"/>
        <v>#REF!</v>
      </c>
      <c r="ALO34" s="570" t="e">
        <f t="shared" si="17"/>
        <v>#REF!</v>
      </c>
      <c r="ALP34" s="570" t="e">
        <f t="shared" si="17"/>
        <v>#REF!</v>
      </c>
      <c r="ALQ34" s="570" t="e">
        <f t="shared" si="17"/>
        <v>#REF!</v>
      </c>
      <c r="ALR34" s="570" t="e">
        <f t="shared" si="17"/>
        <v>#REF!</v>
      </c>
      <c r="ALS34" s="570" t="e">
        <f t="shared" si="17"/>
        <v>#REF!</v>
      </c>
      <c r="ALT34" s="570" t="e">
        <f t="shared" si="17"/>
        <v>#REF!</v>
      </c>
      <c r="ALU34" s="570" t="e">
        <f t="shared" si="17"/>
        <v>#REF!</v>
      </c>
      <c r="ALV34" s="570" t="e">
        <f t="shared" si="17"/>
        <v>#REF!</v>
      </c>
      <c r="ALW34" s="570" t="e">
        <f t="shared" si="17"/>
        <v>#REF!</v>
      </c>
      <c r="ALX34" s="570" t="e">
        <f t="shared" si="17"/>
        <v>#REF!</v>
      </c>
      <c r="ALY34" s="570" t="e">
        <f t="shared" si="17"/>
        <v>#REF!</v>
      </c>
      <c r="ALZ34" s="570" t="e">
        <f t="shared" si="17"/>
        <v>#REF!</v>
      </c>
      <c r="AMA34" s="570" t="e">
        <f t="shared" si="17"/>
        <v>#REF!</v>
      </c>
      <c r="AMB34" s="570" t="e">
        <f t="shared" si="17"/>
        <v>#REF!</v>
      </c>
      <c r="AMC34" s="570" t="e">
        <f t="shared" si="17"/>
        <v>#REF!</v>
      </c>
      <c r="AMD34" s="570" t="e">
        <f t="shared" si="17"/>
        <v>#REF!</v>
      </c>
      <c r="AME34" s="570" t="e">
        <f t="shared" si="17"/>
        <v>#REF!</v>
      </c>
      <c r="AMF34" s="570" t="e">
        <f t="shared" si="17"/>
        <v>#REF!</v>
      </c>
      <c r="AMG34" s="570" t="e">
        <f t="shared" si="17"/>
        <v>#REF!</v>
      </c>
      <c r="AMH34" s="570" t="e">
        <f t="shared" si="17"/>
        <v>#REF!</v>
      </c>
      <c r="AMI34" s="570" t="e">
        <f t="shared" si="17"/>
        <v>#REF!</v>
      </c>
      <c r="AMJ34" s="570" t="e">
        <f t="shared" si="17"/>
        <v>#REF!</v>
      </c>
      <c r="AMK34" s="570" t="e">
        <f t="shared" si="17"/>
        <v>#REF!</v>
      </c>
      <c r="AML34" s="570" t="e">
        <f t="shared" si="17"/>
        <v>#REF!</v>
      </c>
      <c r="AMM34" s="570" t="e">
        <f t="shared" ref="AMM34:AOX34" si="18">ROUND(AMJ34*AMK34,0)</f>
        <v>#REF!</v>
      </c>
      <c r="AMN34" s="570" t="e">
        <f t="shared" si="18"/>
        <v>#REF!</v>
      </c>
      <c r="AMO34" s="570" t="e">
        <f t="shared" si="18"/>
        <v>#REF!</v>
      </c>
      <c r="AMP34" s="570" t="e">
        <f t="shared" si="18"/>
        <v>#REF!</v>
      </c>
      <c r="AMQ34" s="570" t="e">
        <f t="shared" si="18"/>
        <v>#REF!</v>
      </c>
      <c r="AMR34" s="570" t="e">
        <f t="shared" si="18"/>
        <v>#REF!</v>
      </c>
      <c r="AMS34" s="570" t="e">
        <f t="shared" si="18"/>
        <v>#REF!</v>
      </c>
      <c r="AMT34" s="570" t="e">
        <f t="shared" si="18"/>
        <v>#REF!</v>
      </c>
      <c r="AMU34" s="570" t="e">
        <f t="shared" si="18"/>
        <v>#REF!</v>
      </c>
      <c r="AMV34" s="570" t="e">
        <f t="shared" si="18"/>
        <v>#REF!</v>
      </c>
      <c r="AMW34" s="570" t="e">
        <f t="shared" si="18"/>
        <v>#REF!</v>
      </c>
      <c r="AMX34" s="570" t="e">
        <f t="shared" si="18"/>
        <v>#REF!</v>
      </c>
      <c r="AMY34" s="570" t="e">
        <f t="shared" si="18"/>
        <v>#REF!</v>
      </c>
      <c r="AMZ34" s="570" t="e">
        <f t="shared" si="18"/>
        <v>#REF!</v>
      </c>
      <c r="ANA34" s="570" t="e">
        <f t="shared" si="18"/>
        <v>#REF!</v>
      </c>
      <c r="ANB34" s="570" t="e">
        <f t="shared" si="18"/>
        <v>#REF!</v>
      </c>
      <c r="ANC34" s="570" t="e">
        <f t="shared" si="18"/>
        <v>#REF!</v>
      </c>
      <c r="AND34" s="570" t="e">
        <f t="shared" si="18"/>
        <v>#REF!</v>
      </c>
      <c r="ANE34" s="570" t="e">
        <f t="shared" si="18"/>
        <v>#REF!</v>
      </c>
      <c r="ANF34" s="570" t="e">
        <f t="shared" si="18"/>
        <v>#REF!</v>
      </c>
      <c r="ANG34" s="570" t="e">
        <f t="shared" si="18"/>
        <v>#REF!</v>
      </c>
      <c r="ANH34" s="570" t="e">
        <f t="shared" si="18"/>
        <v>#REF!</v>
      </c>
      <c r="ANI34" s="570" t="e">
        <f t="shared" si="18"/>
        <v>#REF!</v>
      </c>
      <c r="ANJ34" s="570" t="e">
        <f t="shared" si="18"/>
        <v>#REF!</v>
      </c>
      <c r="ANK34" s="570" t="e">
        <f t="shared" si="18"/>
        <v>#REF!</v>
      </c>
      <c r="ANL34" s="570" t="e">
        <f t="shared" si="18"/>
        <v>#REF!</v>
      </c>
      <c r="ANM34" s="570" t="e">
        <f t="shared" si="18"/>
        <v>#REF!</v>
      </c>
      <c r="ANN34" s="570" t="e">
        <f t="shared" si="18"/>
        <v>#REF!</v>
      </c>
      <c r="ANO34" s="570" t="e">
        <f t="shared" si="18"/>
        <v>#REF!</v>
      </c>
      <c r="ANP34" s="570" t="e">
        <f t="shared" si="18"/>
        <v>#REF!</v>
      </c>
      <c r="ANQ34" s="570" t="e">
        <f t="shared" si="18"/>
        <v>#REF!</v>
      </c>
      <c r="ANR34" s="570" t="e">
        <f t="shared" si="18"/>
        <v>#REF!</v>
      </c>
      <c r="ANS34" s="570" t="e">
        <f t="shared" si="18"/>
        <v>#REF!</v>
      </c>
      <c r="ANT34" s="570" t="e">
        <f t="shared" si="18"/>
        <v>#REF!</v>
      </c>
      <c r="ANU34" s="570" t="e">
        <f t="shared" si="18"/>
        <v>#REF!</v>
      </c>
      <c r="ANV34" s="570" t="e">
        <f t="shared" si="18"/>
        <v>#REF!</v>
      </c>
      <c r="ANW34" s="570" t="e">
        <f t="shared" si="18"/>
        <v>#REF!</v>
      </c>
      <c r="ANX34" s="570" t="e">
        <f t="shared" si="18"/>
        <v>#REF!</v>
      </c>
      <c r="ANY34" s="570" t="e">
        <f t="shared" si="18"/>
        <v>#REF!</v>
      </c>
      <c r="ANZ34" s="570" t="e">
        <f t="shared" si="18"/>
        <v>#REF!</v>
      </c>
      <c r="AOA34" s="570" t="e">
        <f t="shared" si="18"/>
        <v>#REF!</v>
      </c>
      <c r="AOB34" s="570" t="e">
        <f t="shared" si="18"/>
        <v>#REF!</v>
      </c>
      <c r="AOC34" s="570" t="e">
        <f t="shared" si="18"/>
        <v>#REF!</v>
      </c>
      <c r="AOD34" s="570" t="e">
        <f t="shared" si="18"/>
        <v>#REF!</v>
      </c>
      <c r="AOE34" s="570" t="e">
        <f t="shared" si="18"/>
        <v>#REF!</v>
      </c>
      <c r="AOF34" s="570" t="e">
        <f t="shared" si="18"/>
        <v>#REF!</v>
      </c>
      <c r="AOG34" s="570" t="e">
        <f t="shared" si="18"/>
        <v>#REF!</v>
      </c>
      <c r="AOH34" s="570" t="e">
        <f t="shared" si="18"/>
        <v>#REF!</v>
      </c>
      <c r="AOI34" s="570" t="e">
        <f t="shared" si="18"/>
        <v>#REF!</v>
      </c>
      <c r="AOJ34" s="570" t="e">
        <f t="shared" si="18"/>
        <v>#REF!</v>
      </c>
      <c r="AOK34" s="570" t="e">
        <f t="shared" si="18"/>
        <v>#REF!</v>
      </c>
      <c r="AOL34" s="570" t="e">
        <f t="shared" si="18"/>
        <v>#REF!</v>
      </c>
      <c r="AOM34" s="570" t="e">
        <f t="shared" si="18"/>
        <v>#REF!</v>
      </c>
      <c r="AON34" s="570" t="e">
        <f t="shared" si="18"/>
        <v>#REF!</v>
      </c>
      <c r="AOO34" s="570" t="e">
        <f t="shared" si="18"/>
        <v>#REF!</v>
      </c>
      <c r="AOP34" s="570" t="e">
        <f t="shared" si="18"/>
        <v>#REF!</v>
      </c>
      <c r="AOQ34" s="570" t="e">
        <f t="shared" si="18"/>
        <v>#REF!</v>
      </c>
      <c r="AOR34" s="570" t="e">
        <f t="shared" si="18"/>
        <v>#REF!</v>
      </c>
      <c r="AOS34" s="570" t="e">
        <f t="shared" si="18"/>
        <v>#REF!</v>
      </c>
      <c r="AOT34" s="570" t="e">
        <f t="shared" si="18"/>
        <v>#REF!</v>
      </c>
      <c r="AOU34" s="570" t="e">
        <f t="shared" si="18"/>
        <v>#REF!</v>
      </c>
      <c r="AOV34" s="570" t="e">
        <f t="shared" si="18"/>
        <v>#REF!</v>
      </c>
      <c r="AOW34" s="570" t="e">
        <f t="shared" si="18"/>
        <v>#REF!</v>
      </c>
      <c r="AOX34" s="570" t="e">
        <f t="shared" si="18"/>
        <v>#REF!</v>
      </c>
      <c r="AOY34" s="570" t="e">
        <f t="shared" ref="AOY34:ARJ34" si="19">ROUND(AOV34*AOW34,0)</f>
        <v>#REF!</v>
      </c>
      <c r="AOZ34" s="570" t="e">
        <f t="shared" si="19"/>
        <v>#REF!</v>
      </c>
      <c r="APA34" s="570" t="e">
        <f t="shared" si="19"/>
        <v>#REF!</v>
      </c>
      <c r="APB34" s="570" t="e">
        <f t="shared" si="19"/>
        <v>#REF!</v>
      </c>
      <c r="APC34" s="570" t="e">
        <f t="shared" si="19"/>
        <v>#REF!</v>
      </c>
      <c r="APD34" s="570" t="e">
        <f t="shared" si="19"/>
        <v>#REF!</v>
      </c>
      <c r="APE34" s="570" t="e">
        <f t="shared" si="19"/>
        <v>#REF!</v>
      </c>
      <c r="APF34" s="570" t="e">
        <f t="shared" si="19"/>
        <v>#REF!</v>
      </c>
      <c r="APG34" s="570" t="e">
        <f t="shared" si="19"/>
        <v>#REF!</v>
      </c>
      <c r="APH34" s="570" t="e">
        <f t="shared" si="19"/>
        <v>#REF!</v>
      </c>
      <c r="API34" s="570" t="e">
        <f t="shared" si="19"/>
        <v>#REF!</v>
      </c>
      <c r="APJ34" s="570" t="e">
        <f t="shared" si="19"/>
        <v>#REF!</v>
      </c>
      <c r="APK34" s="570" t="e">
        <f t="shared" si="19"/>
        <v>#REF!</v>
      </c>
      <c r="APL34" s="570" t="e">
        <f t="shared" si="19"/>
        <v>#REF!</v>
      </c>
      <c r="APM34" s="570" t="e">
        <f t="shared" si="19"/>
        <v>#REF!</v>
      </c>
      <c r="APN34" s="570" t="e">
        <f t="shared" si="19"/>
        <v>#REF!</v>
      </c>
      <c r="APO34" s="570" t="e">
        <f t="shared" si="19"/>
        <v>#REF!</v>
      </c>
      <c r="APP34" s="570" t="e">
        <f t="shared" si="19"/>
        <v>#REF!</v>
      </c>
      <c r="APQ34" s="570" t="e">
        <f t="shared" si="19"/>
        <v>#REF!</v>
      </c>
      <c r="APR34" s="570" t="e">
        <f t="shared" si="19"/>
        <v>#REF!</v>
      </c>
      <c r="APS34" s="570" t="e">
        <f t="shared" si="19"/>
        <v>#REF!</v>
      </c>
      <c r="APT34" s="570" t="e">
        <f t="shared" si="19"/>
        <v>#REF!</v>
      </c>
      <c r="APU34" s="570" t="e">
        <f t="shared" si="19"/>
        <v>#REF!</v>
      </c>
      <c r="APV34" s="570" t="e">
        <f t="shared" si="19"/>
        <v>#REF!</v>
      </c>
      <c r="APW34" s="570" t="e">
        <f t="shared" si="19"/>
        <v>#REF!</v>
      </c>
      <c r="APX34" s="570" t="e">
        <f t="shared" si="19"/>
        <v>#REF!</v>
      </c>
      <c r="APY34" s="570" t="e">
        <f t="shared" si="19"/>
        <v>#REF!</v>
      </c>
      <c r="APZ34" s="570" t="e">
        <f t="shared" si="19"/>
        <v>#REF!</v>
      </c>
      <c r="AQA34" s="570" t="e">
        <f t="shared" si="19"/>
        <v>#REF!</v>
      </c>
      <c r="AQB34" s="570" t="e">
        <f t="shared" si="19"/>
        <v>#REF!</v>
      </c>
      <c r="AQC34" s="570" t="e">
        <f t="shared" si="19"/>
        <v>#REF!</v>
      </c>
      <c r="AQD34" s="570" t="e">
        <f t="shared" si="19"/>
        <v>#REF!</v>
      </c>
      <c r="AQE34" s="570" t="e">
        <f t="shared" si="19"/>
        <v>#REF!</v>
      </c>
      <c r="AQF34" s="570" t="e">
        <f t="shared" si="19"/>
        <v>#REF!</v>
      </c>
      <c r="AQG34" s="570" t="e">
        <f t="shared" si="19"/>
        <v>#REF!</v>
      </c>
      <c r="AQH34" s="570" t="e">
        <f t="shared" si="19"/>
        <v>#REF!</v>
      </c>
      <c r="AQI34" s="570" t="e">
        <f t="shared" si="19"/>
        <v>#REF!</v>
      </c>
      <c r="AQJ34" s="570" t="e">
        <f t="shared" si="19"/>
        <v>#REF!</v>
      </c>
      <c r="AQK34" s="570" t="e">
        <f t="shared" si="19"/>
        <v>#REF!</v>
      </c>
      <c r="AQL34" s="570" t="e">
        <f t="shared" si="19"/>
        <v>#REF!</v>
      </c>
      <c r="AQM34" s="570" t="e">
        <f t="shared" si="19"/>
        <v>#REF!</v>
      </c>
      <c r="AQN34" s="570" t="e">
        <f t="shared" si="19"/>
        <v>#REF!</v>
      </c>
      <c r="AQO34" s="570" t="e">
        <f t="shared" si="19"/>
        <v>#REF!</v>
      </c>
      <c r="AQP34" s="570" t="e">
        <f t="shared" si="19"/>
        <v>#REF!</v>
      </c>
      <c r="AQQ34" s="570" t="e">
        <f t="shared" si="19"/>
        <v>#REF!</v>
      </c>
      <c r="AQR34" s="570" t="e">
        <f t="shared" si="19"/>
        <v>#REF!</v>
      </c>
      <c r="AQS34" s="570" t="e">
        <f t="shared" si="19"/>
        <v>#REF!</v>
      </c>
      <c r="AQT34" s="570" t="e">
        <f t="shared" si="19"/>
        <v>#REF!</v>
      </c>
      <c r="AQU34" s="570" t="e">
        <f t="shared" si="19"/>
        <v>#REF!</v>
      </c>
      <c r="AQV34" s="570" t="e">
        <f t="shared" si="19"/>
        <v>#REF!</v>
      </c>
      <c r="AQW34" s="570" t="e">
        <f t="shared" si="19"/>
        <v>#REF!</v>
      </c>
      <c r="AQX34" s="570" t="e">
        <f t="shared" si="19"/>
        <v>#REF!</v>
      </c>
      <c r="AQY34" s="570" t="e">
        <f t="shared" si="19"/>
        <v>#REF!</v>
      </c>
      <c r="AQZ34" s="570" t="e">
        <f t="shared" si="19"/>
        <v>#REF!</v>
      </c>
      <c r="ARA34" s="570" t="e">
        <f t="shared" si="19"/>
        <v>#REF!</v>
      </c>
      <c r="ARB34" s="570" t="e">
        <f t="shared" si="19"/>
        <v>#REF!</v>
      </c>
      <c r="ARC34" s="570" t="e">
        <f t="shared" si="19"/>
        <v>#REF!</v>
      </c>
      <c r="ARD34" s="570" t="e">
        <f t="shared" si="19"/>
        <v>#REF!</v>
      </c>
      <c r="ARE34" s="570" t="e">
        <f t="shared" si="19"/>
        <v>#REF!</v>
      </c>
      <c r="ARF34" s="570" t="e">
        <f t="shared" si="19"/>
        <v>#REF!</v>
      </c>
      <c r="ARG34" s="570" t="e">
        <f t="shared" si="19"/>
        <v>#REF!</v>
      </c>
      <c r="ARH34" s="570" t="e">
        <f t="shared" si="19"/>
        <v>#REF!</v>
      </c>
      <c r="ARI34" s="570" t="e">
        <f t="shared" si="19"/>
        <v>#REF!</v>
      </c>
      <c r="ARJ34" s="570" t="e">
        <f t="shared" si="19"/>
        <v>#REF!</v>
      </c>
      <c r="ARK34" s="570" t="e">
        <f t="shared" ref="ARK34:ATV34" si="20">ROUND(ARH34*ARI34,0)</f>
        <v>#REF!</v>
      </c>
      <c r="ARL34" s="570" t="e">
        <f t="shared" si="20"/>
        <v>#REF!</v>
      </c>
      <c r="ARM34" s="570" t="e">
        <f t="shared" si="20"/>
        <v>#REF!</v>
      </c>
      <c r="ARN34" s="570" t="e">
        <f t="shared" si="20"/>
        <v>#REF!</v>
      </c>
      <c r="ARO34" s="570" t="e">
        <f t="shared" si="20"/>
        <v>#REF!</v>
      </c>
      <c r="ARP34" s="570" t="e">
        <f t="shared" si="20"/>
        <v>#REF!</v>
      </c>
      <c r="ARQ34" s="570" t="e">
        <f t="shared" si="20"/>
        <v>#REF!</v>
      </c>
      <c r="ARR34" s="570" t="e">
        <f t="shared" si="20"/>
        <v>#REF!</v>
      </c>
      <c r="ARS34" s="570" t="e">
        <f t="shared" si="20"/>
        <v>#REF!</v>
      </c>
      <c r="ART34" s="570" t="e">
        <f t="shared" si="20"/>
        <v>#REF!</v>
      </c>
      <c r="ARU34" s="570" t="e">
        <f t="shared" si="20"/>
        <v>#REF!</v>
      </c>
      <c r="ARV34" s="570" t="e">
        <f t="shared" si="20"/>
        <v>#REF!</v>
      </c>
      <c r="ARW34" s="570" t="e">
        <f t="shared" si="20"/>
        <v>#REF!</v>
      </c>
      <c r="ARX34" s="570" t="e">
        <f t="shared" si="20"/>
        <v>#REF!</v>
      </c>
      <c r="ARY34" s="570" t="e">
        <f t="shared" si="20"/>
        <v>#REF!</v>
      </c>
      <c r="ARZ34" s="570" t="e">
        <f t="shared" si="20"/>
        <v>#REF!</v>
      </c>
      <c r="ASA34" s="570" t="e">
        <f t="shared" si="20"/>
        <v>#REF!</v>
      </c>
      <c r="ASB34" s="570" t="e">
        <f t="shared" si="20"/>
        <v>#REF!</v>
      </c>
      <c r="ASC34" s="570" t="e">
        <f t="shared" si="20"/>
        <v>#REF!</v>
      </c>
      <c r="ASD34" s="570" t="e">
        <f t="shared" si="20"/>
        <v>#REF!</v>
      </c>
      <c r="ASE34" s="570" t="e">
        <f t="shared" si="20"/>
        <v>#REF!</v>
      </c>
      <c r="ASF34" s="570" t="e">
        <f t="shared" si="20"/>
        <v>#REF!</v>
      </c>
      <c r="ASG34" s="570" t="e">
        <f t="shared" si="20"/>
        <v>#REF!</v>
      </c>
      <c r="ASH34" s="570" t="e">
        <f t="shared" si="20"/>
        <v>#REF!</v>
      </c>
      <c r="ASI34" s="570" t="e">
        <f t="shared" si="20"/>
        <v>#REF!</v>
      </c>
      <c r="ASJ34" s="570" t="e">
        <f t="shared" si="20"/>
        <v>#REF!</v>
      </c>
      <c r="ASK34" s="570" t="e">
        <f t="shared" si="20"/>
        <v>#REF!</v>
      </c>
      <c r="ASL34" s="570" t="e">
        <f t="shared" si="20"/>
        <v>#REF!</v>
      </c>
      <c r="ASM34" s="570" t="e">
        <f t="shared" si="20"/>
        <v>#REF!</v>
      </c>
      <c r="ASN34" s="570" t="e">
        <f t="shared" si="20"/>
        <v>#REF!</v>
      </c>
      <c r="ASO34" s="570" t="e">
        <f t="shared" si="20"/>
        <v>#REF!</v>
      </c>
      <c r="ASP34" s="570" t="e">
        <f t="shared" si="20"/>
        <v>#REF!</v>
      </c>
      <c r="ASQ34" s="570" t="e">
        <f t="shared" si="20"/>
        <v>#REF!</v>
      </c>
      <c r="ASR34" s="570" t="e">
        <f t="shared" si="20"/>
        <v>#REF!</v>
      </c>
      <c r="ASS34" s="570" t="e">
        <f t="shared" si="20"/>
        <v>#REF!</v>
      </c>
      <c r="AST34" s="570" t="e">
        <f t="shared" si="20"/>
        <v>#REF!</v>
      </c>
      <c r="ASU34" s="570" t="e">
        <f t="shared" si="20"/>
        <v>#REF!</v>
      </c>
      <c r="ASV34" s="570" t="e">
        <f t="shared" si="20"/>
        <v>#REF!</v>
      </c>
      <c r="ASW34" s="570" t="e">
        <f t="shared" si="20"/>
        <v>#REF!</v>
      </c>
      <c r="ASX34" s="570" t="e">
        <f t="shared" si="20"/>
        <v>#REF!</v>
      </c>
      <c r="ASY34" s="570" t="e">
        <f t="shared" si="20"/>
        <v>#REF!</v>
      </c>
      <c r="ASZ34" s="570" t="e">
        <f t="shared" si="20"/>
        <v>#REF!</v>
      </c>
      <c r="ATA34" s="570" t="e">
        <f t="shared" si="20"/>
        <v>#REF!</v>
      </c>
      <c r="ATB34" s="570" t="e">
        <f t="shared" si="20"/>
        <v>#REF!</v>
      </c>
      <c r="ATC34" s="570" t="e">
        <f t="shared" si="20"/>
        <v>#REF!</v>
      </c>
      <c r="ATD34" s="570" t="e">
        <f t="shared" si="20"/>
        <v>#REF!</v>
      </c>
      <c r="ATE34" s="570" t="e">
        <f t="shared" si="20"/>
        <v>#REF!</v>
      </c>
      <c r="ATF34" s="570" t="e">
        <f t="shared" si="20"/>
        <v>#REF!</v>
      </c>
      <c r="ATG34" s="570" t="e">
        <f t="shared" si="20"/>
        <v>#REF!</v>
      </c>
      <c r="ATH34" s="570" t="e">
        <f t="shared" si="20"/>
        <v>#REF!</v>
      </c>
      <c r="ATI34" s="570" t="e">
        <f t="shared" si="20"/>
        <v>#REF!</v>
      </c>
      <c r="ATJ34" s="570" t="e">
        <f t="shared" si="20"/>
        <v>#REF!</v>
      </c>
      <c r="ATK34" s="570" t="e">
        <f t="shared" si="20"/>
        <v>#REF!</v>
      </c>
      <c r="ATL34" s="570" t="e">
        <f t="shared" si="20"/>
        <v>#REF!</v>
      </c>
      <c r="ATM34" s="570" t="e">
        <f t="shared" si="20"/>
        <v>#REF!</v>
      </c>
      <c r="ATN34" s="570" t="e">
        <f t="shared" si="20"/>
        <v>#REF!</v>
      </c>
      <c r="ATO34" s="570" t="e">
        <f t="shared" si="20"/>
        <v>#REF!</v>
      </c>
      <c r="ATP34" s="570" t="e">
        <f t="shared" si="20"/>
        <v>#REF!</v>
      </c>
      <c r="ATQ34" s="570" t="e">
        <f t="shared" si="20"/>
        <v>#REF!</v>
      </c>
      <c r="ATR34" s="570" t="e">
        <f t="shared" si="20"/>
        <v>#REF!</v>
      </c>
      <c r="ATS34" s="570" t="e">
        <f t="shared" si="20"/>
        <v>#REF!</v>
      </c>
      <c r="ATT34" s="570" t="e">
        <f t="shared" si="20"/>
        <v>#REF!</v>
      </c>
      <c r="ATU34" s="570" t="e">
        <f t="shared" si="20"/>
        <v>#REF!</v>
      </c>
      <c r="ATV34" s="570" t="e">
        <f t="shared" si="20"/>
        <v>#REF!</v>
      </c>
      <c r="ATW34" s="570" t="e">
        <f t="shared" ref="ATW34:AWH34" si="21">ROUND(ATT34*ATU34,0)</f>
        <v>#REF!</v>
      </c>
      <c r="ATX34" s="570" t="e">
        <f t="shared" si="21"/>
        <v>#REF!</v>
      </c>
      <c r="ATY34" s="570" t="e">
        <f t="shared" si="21"/>
        <v>#REF!</v>
      </c>
      <c r="ATZ34" s="570" t="e">
        <f t="shared" si="21"/>
        <v>#REF!</v>
      </c>
      <c r="AUA34" s="570" t="e">
        <f t="shared" si="21"/>
        <v>#REF!</v>
      </c>
      <c r="AUB34" s="570" t="e">
        <f t="shared" si="21"/>
        <v>#REF!</v>
      </c>
      <c r="AUC34" s="570" t="e">
        <f t="shared" si="21"/>
        <v>#REF!</v>
      </c>
      <c r="AUD34" s="570" t="e">
        <f t="shared" si="21"/>
        <v>#REF!</v>
      </c>
      <c r="AUE34" s="570" t="e">
        <f t="shared" si="21"/>
        <v>#REF!</v>
      </c>
      <c r="AUF34" s="570" t="e">
        <f t="shared" si="21"/>
        <v>#REF!</v>
      </c>
      <c r="AUG34" s="570" t="e">
        <f t="shared" si="21"/>
        <v>#REF!</v>
      </c>
      <c r="AUH34" s="570" t="e">
        <f t="shared" si="21"/>
        <v>#REF!</v>
      </c>
      <c r="AUI34" s="570" t="e">
        <f t="shared" si="21"/>
        <v>#REF!</v>
      </c>
      <c r="AUJ34" s="570" t="e">
        <f t="shared" si="21"/>
        <v>#REF!</v>
      </c>
      <c r="AUK34" s="570" t="e">
        <f t="shared" si="21"/>
        <v>#REF!</v>
      </c>
      <c r="AUL34" s="570" t="e">
        <f t="shared" si="21"/>
        <v>#REF!</v>
      </c>
      <c r="AUM34" s="570" t="e">
        <f t="shared" si="21"/>
        <v>#REF!</v>
      </c>
      <c r="AUN34" s="570" t="e">
        <f t="shared" si="21"/>
        <v>#REF!</v>
      </c>
      <c r="AUO34" s="570" t="e">
        <f t="shared" si="21"/>
        <v>#REF!</v>
      </c>
      <c r="AUP34" s="570" t="e">
        <f t="shared" si="21"/>
        <v>#REF!</v>
      </c>
      <c r="AUQ34" s="570" t="e">
        <f t="shared" si="21"/>
        <v>#REF!</v>
      </c>
      <c r="AUR34" s="570" t="e">
        <f t="shared" si="21"/>
        <v>#REF!</v>
      </c>
      <c r="AUS34" s="570" t="e">
        <f t="shared" si="21"/>
        <v>#REF!</v>
      </c>
      <c r="AUT34" s="570" t="e">
        <f t="shared" si="21"/>
        <v>#REF!</v>
      </c>
      <c r="AUU34" s="570" t="e">
        <f t="shared" si="21"/>
        <v>#REF!</v>
      </c>
      <c r="AUV34" s="570" t="e">
        <f t="shared" si="21"/>
        <v>#REF!</v>
      </c>
      <c r="AUW34" s="570" t="e">
        <f t="shared" si="21"/>
        <v>#REF!</v>
      </c>
      <c r="AUX34" s="570" t="e">
        <f t="shared" si="21"/>
        <v>#REF!</v>
      </c>
      <c r="AUY34" s="570" t="e">
        <f t="shared" si="21"/>
        <v>#REF!</v>
      </c>
      <c r="AUZ34" s="570" t="e">
        <f t="shared" si="21"/>
        <v>#REF!</v>
      </c>
      <c r="AVA34" s="570" t="e">
        <f t="shared" si="21"/>
        <v>#REF!</v>
      </c>
      <c r="AVB34" s="570" t="e">
        <f t="shared" si="21"/>
        <v>#REF!</v>
      </c>
      <c r="AVC34" s="570" t="e">
        <f t="shared" si="21"/>
        <v>#REF!</v>
      </c>
      <c r="AVD34" s="570" t="e">
        <f t="shared" si="21"/>
        <v>#REF!</v>
      </c>
      <c r="AVE34" s="570" t="e">
        <f t="shared" si="21"/>
        <v>#REF!</v>
      </c>
      <c r="AVF34" s="570" t="e">
        <f t="shared" si="21"/>
        <v>#REF!</v>
      </c>
      <c r="AVG34" s="570" t="e">
        <f t="shared" si="21"/>
        <v>#REF!</v>
      </c>
      <c r="AVH34" s="570" t="e">
        <f t="shared" si="21"/>
        <v>#REF!</v>
      </c>
      <c r="AVI34" s="570" t="e">
        <f t="shared" si="21"/>
        <v>#REF!</v>
      </c>
      <c r="AVJ34" s="570" t="e">
        <f t="shared" si="21"/>
        <v>#REF!</v>
      </c>
      <c r="AVK34" s="570" t="e">
        <f t="shared" si="21"/>
        <v>#REF!</v>
      </c>
      <c r="AVL34" s="570" t="e">
        <f t="shared" si="21"/>
        <v>#REF!</v>
      </c>
      <c r="AVM34" s="570" t="e">
        <f t="shared" si="21"/>
        <v>#REF!</v>
      </c>
      <c r="AVN34" s="570" t="e">
        <f t="shared" si="21"/>
        <v>#REF!</v>
      </c>
      <c r="AVO34" s="570" t="e">
        <f t="shared" si="21"/>
        <v>#REF!</v>
      </c>
      <c r="AVP34" s="570" t="e">
        <f t="shared" si="21"/>
        <v>#REF!</v>
      </c>
      <c r="AVQ34" s="570" t="e">
        <f t="shared" si="21"/>
        <v>#REF!</v>
      </c>
      <c r="AVR34" s="570" t="e">
        <f t="shared" si="21"/>
        <v>#REF!</v>
      </c>
      <c r="AVS34" s="570" t="e">
        <f t="shared" si="21"/>
        <v>#REF!</v>
      </c>
      <c r="AVT34" s="570" t="e">
        <f t="shared" si="21"/>
        <v>#REF!</v>
      </c>
      <c r="AVU34" s="570" t="e">
        <f t="shared" si="21"/>
        <v>#REF!</v>
      </c>
      <c r="AVV34" s="570" t="e">
        <f t="shared" si="21"/>
        <v>#REF!</v>
      </c>
      <c r="AVW34" s="570" t="e">
        <f t="shared" si="21"/>
        <v>#REF!</v>
      </c>
      <c r="AVX34" s="570" t="e">
        <f t="shared" si="21"/>
        <v>#REF!</v>
      </c>
      <c r="AVY34" s="570" t="e">
        <f t="shared" si="21"/>
        <v>#REF!</v>
      </c>
      <c r="AVZ34" s="570" t="e">
        <f t="shared" si="21"/>
        <v>#REF!</v>
      </c>
      <c r="AWA34" s="570" t="e">
        <f t="shared" si="21"/>
        <v>#REF!</v>
      </c>
      <c r="AWB34" s="570" t="e">
        <f t="shared" si="21"/>
        <v>#REF!</v>
      </c>
      <c r="AWC34" s="570" t="e">
        <f t="shared" si="21"/>
        <v>#REF!</v>
      </c>
      <c r="AWD34" s="570" t="e">
        <f t="shared" si="21"/>
        <v>#REF!</v>
      </c>
      <c r="AWE34" s="570" t="e">
        <f t="shared" si="21"/>
        <v>#REF!</v>
      </c>
      <c r="AWF34" s="570" t="e">
        <f t="shared" si="21"/>
        <v>#REF!</v>
      </c>
      <c r="AWG34" s="570" t="e">
        <f t="shared" si="21"/>
        <v>#REF!</v>
      </c>
      <c r="AWH34" s="570" t="e">
        <f t="shared" si="21"/>
        <v>#REF!</v>
      </c>
      <c r="AWI34" s="570" t="e">
        <f t="shared" ref="AWI34:AYT34" si="22">ROUND(AWF34*AWG34,0)</f>
        <v>#REF!</v>
      </c>
      <c r="AWJ34" s="570" t="e">
        <f t="shared" si="22"/>
        <v>#REF!</v>
      </c>
      <c r="AWK34" s="570" t="e">
        <f t="shared" si="22"/>
        <v>#REF!</v>
      </c>
      <c r="AWL34" s="570" t="e">
        <f t="shared" si="22"/>
        <v>#REF!</v>
      </c>
      <c r="AWM34" s="570" t="e">
        <f t="shared" si="22"/>
        <v>#REF!</v>
      </c>
      <c r="AWN34" s="570" t="e">
        <f t="shared" si="22"/>
        <v>#REF!</v>
      </c>
      <c r="AWO34" s="570" t="e">
        <f t="shared" si="22"/>
        <v>#REF!</v>
      </c>
      <c r="AWP34" s="570" t="e">
        <f t="shared" si="22"/>
        <v>#REF!</v>
      </c>
      <c r="AWQ34" s="570" t="e">
        <f t="shared" si="22"/>
        <v>#REF!</v>
      </c>
      <c r="AWR34" s="570" t="e">
        <f t="shared" si="22"/>
        <v>#REF!</v>
      </c>
      <c r="AWS34" s="570" t="e">
        <f t="shared" si="22"/>
        <v>#REF!</v>
      </c>
      <c r="AWT34" s="570" t="e">
        <f t="shared" si="22"/>
        <v>#REF!</v>
      </c>
      <c r="AWU34" s="570" t="e">
        <f t="shared" si="22"/>
        <v>#REF!</v>
      </c>
      <c r="AWV34" s="570" t="e">
        <f t="shared" si="22"/>
        <v>#REF!</v>
      </c>
      <c r="AWW34" s="570" t="e">
        <f t="shared" si="22"/>
        <v>#REF!</v>
      </c>
      <c r="AWX34" s="570" t="e">
        <f t="shared" si="22"/>
        <v>#REF!</v>
      </c>
      <c r="AWY34" s="570" t="e">
        <f t="shared" si="22"/>
        <v>#REF!</v>
      </c>
      <c r="AWZ34" s="570" t="e">
        <f t="shared" si="22"/>
        <v>#REF!</v>
      </c>
      <c r="AXA34" s="570" t="e">
        <f t="shared" si="22"/>
        <v>#REF!</v>
      </c>
      <c r="AXB34" s="570" t="e">
        <f t="shared" si="22"/>
        <v>#REF!</v>
      </c>
      <c r="AXC34" s="570" t="e">
        <f t="shared" si="22"/>
        <v>#REF!</v>
      </c>
      <c r="AXD34" s="570" t="e">
        <f t="shared" si="22"/>
        <v>#REF!</v>
      </c>
      <c r="AXE34" s="570" t="e">
        <f t="shared" si="22"/>
        <v>#REF!</v>
      </c>
      <c r="AXF34" s="570" t="e">
        <f t="shared" si="22"/>
        <v>#REF!</v>
      </c>
      <c r="AXG34" s="570" t="e">
        <f t="shared" si="22"/>
        <v>#REF!</v>
      </c>
      <c r="AXH34" s="570" t="e">
        <f t="shared" si="22"/>
        <v>#REF!</v>
      </c>
      <c r="AXI34" s="570" t="e">
        <f t="shared" si="22"/>
        <v>#REF!</v>
      </c>
      <c r="AXJ34" s="570" t="e">
        <f t="shared" si="22"/>
        <v>#REF!</v>
      </c>
      <c r="AXK34" s="570" t="e">
        <f t="shared" si="22"/>
        <v>#REF!</v>
      </c>
      <c r="AXL34" s="570" t="e">
        <f t="shared" si="22"/>
        <v>#REF!</v>
      </c>
      <c r="AXM34" s="570" t="e">
        <f t="shared" si="22"/>
        <v>#REF!</v>
      </c>
      <c r="AXN34" s="570" t="e">
        <f t="shared" si="22"/>
        <v>#REF!</v>
      </c>
      <c r="AXO34" s="570" t="e">
        <f t="shared" si="22"/>
        <v>#REF!</v>
      </c>
      <c r="AXP34" s="570" t="e">
        <f t="shared" si="22"/>
        <v>#REF!</v>
      </c>
      <c r="AXQ34" s="570" t="e">
        <f t="shared" si="22"/>
        <v>#REF!</v>
      </c>
      <c r="AXR34" s="570" t="e">
        <f t="shared" si="22"/>
        <v>#REF!</v>
      </c>
      <c r="AXS34" s="570" t="e">
        <f t="shared" si="22"/>
        <v>#REF!</v>
      </c>
      <c r="AXT34" s="570" t="e">
        <f t="shared" si="22"/>
        <v>#REF!</v>
      </c>
      <c r="AXU34" s="570" t="e">
        <f t="shared" si="22"/>
        <v>#REF!</v>
      </c>
      <c r="AXV34" s="570" t="e">
        <f t="shared" si="22"/>
        <v>#REF!</v>
      </c>
      <c r="AXW34" s="570" t="e">
        <f t="shared" si="22"/>
        <v>#REF!</v>
      </c>
      <c r="AXX34" s="570" t="e">
        <f t="shared" si="22"/>
        <v>#REF!</v>
      </c>
      <c r="AXY34" s="570" t="e">
        <f t="shared" si="22"/>
        <v>#REF!</v>
      </c>
      <c r="AXZ34" s="570" t="e">
        <f t="shared" si="22"/>
        <v>#REF!</v>
      </c>
      <c r="AYA34" s="570" t="e">
        <f t="shared" si="22"/>
        <v>#REF!</v>
      </c>
      <c r="AYB34" s="570" t="e">
        <f t="shared" si="22"/>
        <v>#REF!</v>
      </c>
      <c r="AYC34" s="570" t="e">
        <f t="shared" si="22"/>
        <v>#REF!</v>
      </c>
      <c r="AYD34" s="570" t="e">
        <f t="shared" si="22"/>
        <v>#REF!</v>
      </c>
      <c r="AYE34" s="570" t="e">
        <f t="shared" si="22"/>
        <v>#REF!</v>
      </c>
      <c r="AYF34" s="570" t="e">
        <f t="shared" si="22"/>
        <v>#REF!</v>
      </c>
      <c r="AYG34" s="570" t="e">
        <f t="shared" si="22"/>
        <v>#REF!</v>
      </c>
      <c r="AYH34" s="570" t="e">
        <f t="shared" si="22"/>
        <v>#REF!</v>
      </c>
      <c r="AYI34" s="570" t="e">
        <f t="shared" si="22"/>
        <v>#REF!</v>
      </c>
      <c r="AYJ34" s="570" t="e">
        <f t="shared" si="22"/>
        <v>#REF!</v>
      </c>
      <c r="AYK34" s="570" t="e">
        <f t="shared" si="22"/>
        <v>#REF!</v>
      </c>
      <c r="AYL34" s="570" t="e">
        <f t="shared" si="22"/>
        <v>#REF!</v>
      </c>
      <c r="AYM34" s="570" t="e">
        <f t="shared" si="22"/>
        <v>#REF!</v>
      </c>
      <c r="AYN34" s="570" t="e">
        <f t="shared" si="22"/>
        <v>#REF!</v>
      </c>
      <c r="AYO34" s="570" t="e">
        <f t="shared" si="22"/>
        <v>#REF!</v>
      </c>
      <c r="AYP34" s="570" t="e">
        <f t="shared" si="22"/>
        <v>#REF!</v>
      </c>
      <c r="AYQ34" s="570" t="e">
        <f t="shared" si="22"/>
        <v>#REF!</v>
      </c>
      <c r="AYR34" s="570" t="e">
        <f t="shared" si="22"/>
        <v>#REF!</v>
      </c>
      <c r="AYS34" s="570" t="e">
        <f t="shared" si="22"/>
        <v>#REF!</v>
      </c>
      <c r="AYT34" s="570" t="e">
        <f t="shared" si="22"/>
        <v>#REF!</v>
      </c>
      <c r="AYU34" s="570" t="e">
        <f t="shared" ref="AYU34:BBF34" si="23">ROUND(AYR34*AYS34,0)</f>
        <v>#REF!</v>
      </c>
      <c r="AYV34" s="570" t="e">
        <f t="shared" si="23"/>
        <v>#REF!</v>
      </c>
      <c r="AYW34" s="570" t="e">
        <f t="shared" si="23"/>
        <v>#REF!</v>
      </c>
      <c r="AYX34" s="570" t="e">
        <f t="shared" si="23"/>
        <v>#REF!</v>
      </c>
      <c r="AYY34" s="570" t="e">
        <f t="shared" si="23"/>
        <v>#REF!</v>
      </c>
      <c r="AYZ34" s="570" t="e">
        <f t="shared" si="23"/>
        <v>#REF!</v>
      </c>
      <c r="AZA34" s="570" t="e">
        <f t="shared" si="23"/>
        <v>#REF!</v>
      </c>
      <c r="AZB34" s="570" t="e">
        <f t="shared" si="23"/>
        <v>#REF!</v>
      </c>
      <c r="AZC34" s="570" t="e">
        <f t="shared" si="23"/>
        <v>#REF!</v>
      </c>
      <c r="AZD34" s="570" t="e">
        <f t="shared" si="23"/>
        <v>#REF!</v>
      </c>
      <c r="AZE34" s="570" t="e">
        <f t="shared" si="23"/>
        <v>#REF!</v>
      </c>
      <c r="AZF34" s="570" t="e">
        <f t="shared" si="23"/>
        <v>#REF!</v>
      </c>
      <c r="AZG34" s="570" t="e">
        <f t="shared" si="23"/>
        <v>#REF!</v>
      </c>
      <c r="AZH34" s="570" t="e">
        <f t="shared" si="23"/>
        <v>#REF!</v>
      </c>
      <c r="AZI34" s="570" t="e">
        <f t="shared" si="23"/>
        <v>#REF!</v>
      </c>
      <c r="AZJ34" s="570" t="e">
        <f t="shared" si="23"/>
        <v>#REF!</v>
      </c>
      <c r="AZK34" s="570" t="e">
        <f t="shared" si="23"/>
        <v>#REF!</v>
      </c>
      <c r="AZL34" s="570" t="e">
        <f t="shared" si="23"/>
        <v>#REF!</v>
      </c>
      <c r="AZM34" s="570" t="e">
        <f t="shared" si="23"/>
        <v>#REF!</v>
      </c>
      <c r="AZN34" s="570" t="e">
        <f t="shared" si="23"/>
        <v>#REF!</v>
      </c>
      <c r="AZO34" s="570" t="e">
        <f t="shared" si="23"/>
        <v>#REF!</v>
      </c>
      <c r="AZP34" s="570" t="e">
        <f t="shared" si="23"/>
        <v>#REF!</v>
      </c>
      <c r="AZQ34" s="570" t="e">
        <f t="shared" si="23"/>
        <v>#REF!</v>
      </c>
      <c r="AZR34" s="570" t="e">
        <f t="shared" si="23"/>
        <v>#REF!</v>
      </c>
      <c r="AZS34" s="570" t="e">
        <f t="shared" si="23"/>
        <v>#REF!</v>
      </c>
      <c r="AZT34" s="570" t="e">
        <f t="shared" si="23"/>
        <v>#REF!</v>
      </c>
      <c r="AZU34" s="570" t="e">
        <f t="shared" si="23"/>
        <v>#REF!</v>
      </c>
      <c r="AZV34" s="570" t="e">
        <f t="shared" si="23"/>
        <v>#REF!</v>
      </c>
      <c r="AZW34" s="570" t="e">
        <f t="shared" si="23"/>
        <v>#REF!</v>
      </c>
      <c r="AZX34" s="570" t="e">
        <f t="shared" si="23"/>
        <v>#REF!</v>
      </c>
      <c r="AZY34" s="570" t="e">
        <f t="shared" si="23"/>
        <v>#REF!</v>
      </c>
      <c r="AZZ34" s="570" t="e">
        <f t="shared" si="23"/>
        <v>#REF!</v>
      </c>
      <c r="BAA34" s="570" t="e">
        <f t="shared" si="23"/>
        <v>#REF!</v>
      </c>
      <c r="BAB34" s="570" t="e">
        <f t="shared" si="23"/>
        <v>#REF!</v>
      </c>
      <c r="BAC34" s="570" t="e">
        <f t="shared" si="23"/>
        <v>#REF!</v>
      </c>
      <c r="BAD34" s="570" t="e">
        <f t="shared" si="23"/>
        <v>#REF!</v>
      </c>
      <c r="BAE34" s="570" t="e">
        <f t="shared" si="23"/>
        <v>#REF!</v>
      </c>
      <c r="BAF34" s="570" t="e">
        <f t="shared" si="23"/>
        <v>#REF!</v>
      </c>
      <c r="BAG34" s="570" t="e">
        <f t="shared" si="23"/>
        <v>#REF!</v>
      </c>
      <c r="BAH34" s="570" t="e">
        <f t="shared" si="23"/>
        <v>#REF!</v>
      </c>
      <c r="BAI34" s="570" t="e">
        <f t="shared" si="23"/>
        <v>#REF!</v>
      </c>
      <c r="BAJ34" s="570" t="e">
        <f t="shared" si="23"/>
        <v>#REF!</v>
      </c>
      <c r="BAK34" s="570" t="e">
        <f t="shared" si="23"/>
        <v>#REF!</v>
      </c>
      <c r="BAL34" s="570" t="e">
        <f t="shared" si="23"/>
        <v>#REF!</v>
      </c>
      <c r="BAM34" s="570" t="e">
        <f t="shared" si="23"/>
        <v>#REF!</v>
      </c>
      <c r="BAN34" s="570" t="e">
        <f t="shared" si="23"/>
        <v>#REF!</v>
      </c>
      <c r="BAO34" s="570" t="e">
        <f t="shared" si="23"/>
        <v>#REF!</v>
      </c>
      <c r="BAP34" s="570" t="e">
        <f t="shared" si="23"/>
        <v>#REF!</v>
      </c>
      <c r="BAQ34" s="570" t="e">
        <f t="shared" si="23"/>
        <v>#REF!</v>
      </c>
      <c r="BAR34" s="570" t="e">
        <f t="shared" si="23"/>
        <v>#REF!</v>
      </c>
      <c r="BAS34" s="570" t="e">
        <f t="shared" si="23"/>
        <v>#REF!</v>
      </c>
      <c r="BAT34" s="570" t="e">
        <f t="shared" si="23"/>
        <v>#REF!</v>
      </c>
      <c r="BAU34" s="570" t="e">
        <f t="shared" si="23"/>
        <v>#REF!</v>
      </c>
      <c r="BAV34" s="570" t="e">
        <f t="shared" si="23"/>
        <v>#REF!</v>
      </c>
      <c r="BAW34" s="570" t="e">
        <f t="shared" si="23"/>
        <v>#REF!</v>
      </c>
      <c r="BAX34" s="570" t="e">
        <f t="shared" si="23"/>
        <v>#REF!</v>
      </c>
      <c r="BAY34" s="570" t="e">
        <f t="shared" si="23"/>
        <v>#REF!</v>
      </c>
      <c r="BAZ34" s="570" t="e">
        <f t="shared" si="23"/>
        <v>#REF!</v>
      </c>
      <c r="BBA34" s="570" t="e">
        <f t="shared" si="23"/>
        <v>#REF!</v>
      </c>
      <c r="BBB34" s="570" t="e">
        <f t="shared" si="23"/>
        <v>#REF!</v>
      </c>
      <c r="BBC34" s="570" t="e">
        <f t="shared" si="23"/>
        <v>#REF!</v>
      </c>
      <c r="BBD34" s="570" t="e">
        <f t="shared" si="23"/>
        <v>#REF!</v>
      </c>
      <c r="BBE34" s="570" t="e">
        <f t="shared" si="23"/>
        <v>#REF!</v>
      </c>
      <c r="BBF34" s="570" t="e">
        <f t="shared" si="23"/>
        <v>#REF!</v>
      </c>
      <c r="BBG34" s="570" t="e">
        <f t="shared" ref="BBG34:BDR34" si="24">ROUND(BBD34*BBE34,0)</f>
        <v>#REF!</v>
      </c>
      <c r="BBH34" s="570" t="e">
        <f t="shared" si="24"/>
        <v>#REF!</v>
      </c>
      <c r="BBI34" s="570" t="e">
        <f t="shared" si="24"/>
        <v>#REF!</v>
      </c>
      <c r="BBJ34" s="570" t="e">
        <f t="shared" si="24"/>
        <v>#REF!</v>
      </c>
      <c r="BBK34" s="570" t="e">
        <f t="shared" si="24"/>
        <v>#REF!</v>
      </c>
      <c r="BBL34" s="570" t="e">
        <f t="shared" si="24"/>
        <v>#REF!</v>
      </c>
      <c r="BBM34" s="570" t="e">
        <f t="shared" si="24"/>
        <v>#REF!</v>
      </c>
      <c r="BBN34" s="570" t="e">
        <f t="shared" si="24"/>
        <v>#REF!</v>
      </c>
      <c r="BBO34" s="570" t="e">
        <f t="shared" si="24"/>
        <v>#REF!</v>
      </c>
      <c r="BBP34" s="570" t="e">
        <f t="shared" si="24"/>
        <v>#REF!</v>
      </c>
      <c r="BBQ34" s="570" t="e">
        <f t="shared" si="24"/>
        <v>#REF!</v>
      </c>
      <c r="BBR34" s="570" t="e">
        <f t="shared" si="24"/>
        <v>#REF!</v>
      </c>
      <c r="BBS34" s="570" t="e">
        <f t="shared" si="24"/>
        <v>#REF!</v>
      </c>
      <c r="BBT34" s="570" t="e">
        <f t="shared" si="24"/>
        <v>#REF!</v>
      </c>
      <c r="BBU34" s="570" t="e">
        <f t="shared" si="24"/>
        <v>#REF!</v>
      </c>
      <c r="BBV34" s="570" t="e">
        <f t="shared" si="24"/>
        <v>#REF!</v>
      </c>
      <c r="BBW34" s="570" t="e">
        <f t="shared" si="24"/>
        <v>#REF!</v>
      </c>
      <c r="BBX34" s="570" t="e">
        <f t="shared" si="24"/>
        <v>#REF!</v>
      </c>
      <c r="BBY34" s="570" t="e">
        <f t="shared" si="24"/>
        <v>#REF!</v>
      </c>
      <c r="BBZ34" s="570" t="e">
        <f t="shared" si="24"/>
        <v>#REF!</v>
      </c>
      <c r="BCA34" s="570" t="e">
        <f t="shared" si="24"/>
        <v>#REF!</v>
      </c>
      <c r="BCB34" s="570" t="e">
        <f t="shared" si="24"/>
        <v>#REF!</v>
      </c>
      <c r="BCC34" s="570" t="e">
        <f t="shared" si="24"/>
        <v>#REF!</v>
      </c>
      <c r="BCD34" s="570" t="e">
        <f t="shared" si="24"/>
        <v>#REF!</v>
      </c>
      <c r="BCE34" s="570" t="e">
        <f t="shared" si="24"/>
        <v>#REF!</v>
      </c>
      <c r="BCF34" s="570" t="e">
        <f t="shared" si="24"/>
        <v>#REF!</v>
      </c>
      <c r="BCG34" s="570" t="e">
        <f t="shared" si="24"/>
        <v>#REF!</v>
      </c>
      <c r="BCH34" s="570" t="e">
        <f t="shared" si="24"/>
        <v>#REF!</v>
      </c>
      <c r="BCI34" s="570" t="e">
        <f t="shared" si="24"/>
        <v>#REF!</v>
      </c>
      <c r="BCJ34" s="570" t="e">
        <f t="shared" si="24"/>
        <v>#REF!</v>
      </c>
      <c r="BCK34" s="570" t="e">
        <f t="shared" si="24"/>
        <v>#REF!</v>
      </c>
      <c r="BCL34" s="570" t="e">
        <f t="shared" si="24"/>
        <v>#REF!</v>
      </c>
      <c r="BCM34" s="570" t="e">
        <f t="shared" si="24"/>
        <v>#REF!</v>
      </c>
      <c r="BCN34" s="570" t="e">
        <f t="shared" si="24"/>
        <v>#REF!</v>
      </c>
      <c r="BCO34" s="570" t="e">
        <f t="shared" si="24"/>
        <v>#REF!</v>
      </c>
      <c r="BCP34" s="570" t="e">
        <f t="shared" si="24"/>
        <v>#REF!</v>
      </c>
      <c r="BCQ34" s="570" t="e">
        <f t="shared" si="24"/>
        <v>#REF!</v>
      </c>
      <c r="BCR34" s="570" t="e">
        <f t="shared" si="24"/>
        <v>#REF!</v>
      </c>
      <c r="BCS34" s="570" t="e">
        <f t="shared" si="24"/>
        <v>#REF!</v>
      </c>
      <c r="BCT34" s="570" t="e">
        <f t="shared" si="24"/>
        <v>#REF!</v>
      </c>
      <c r="BCU34" s="570" t="e">
        <f t="shared" si="24"/>
        <v>#REF!</v>
      </c>
      <c r="BCV34" s="570" t="e">
        <f t="shared" si="24"/>
        <v>#REF!</v>
      </c>
      <c r="BCW34" s="570" t="e">
        <f t="shared" si="24"/>
        <v>#REF!</v>
      </c>
      <c r="BCX34" s="570" t="e">
        <f t="shared" si="24"/>
        <v>#REF!</v>
      </c>
      <c r="BCY34" s="570" t="e">
        <f t="shared" si="24"/>
        <v>#REF!</v>
      </c>
      <c r="BCZ34" s="570" t="e">
        <f t="shared" si="24"/>
        <v>#REF!</v>
      </c>
      <c r="BDA34" s="570" t="e">
        <f t="shared" si="24"/>
        <v>#REF!</v>
      </c>
      <c r="BDB34" s="570" t="e">
        <f t="shared" si="24"/>
        <v>#REF!</v>
      </c>
      <c r="BDC34" s="570" t="e">
        <f t="shared" si="24"/>
        <v>#REF!</v>
      </c>
      <c r="BDD34" s="570" t="e">
        <f t="shared" si="24"/>
        <v>#REF!</v>
      </c>
      <c r="BDE34" s="570" t="e">
        <f t="shared" si="24"/>
        <v>#REF!</v>
      </c>
      <c r="BDF34" s="570" t="e">
        <f t="shared" si="24"/>
        <v>#REF!</v>
      </c>
      <c r="BDG34" s="570" t="e">
        <f t="shared" si="24"/>
        <v>#REF!</v>
      </c>
      <c r="BDH34" s="570" t="e">
        <f t="shared" si="24"/>
        <v>#REF!</v>
      </c>
      <c r="BDI34" s="570" t="e">
        <f t="shared" si="24"/>
        <v>#REF!</v>
      </c>
      <c r="BDJ34" s="570" t="e">
        <f t="shared" si="24"/>
        <v>#REF!</v>
      </c>
      <c r="BDK34" s="570" t="e">
        <f t="shared" si="24"/>
        <v>#REF!</v>
      </c>
      <c r="BDL34" s="570" t="e">
        <f t="shared" si="24"/>
        <v>#REF!</v>
      </c>
      <c r="BDM34" s="570" t="e">
        <f t="shared" si="24"/>
        <v>#REF!</v>
      </c>
      <c r="BDN34" s="570" t="e">
        <f t="shared" si="24"/>
        <v>#REF!</v>
      </c>
      <c r="BDO34" s="570" t="e">
        <f t="shared" si="24"/>
        <v>#REF!</v>
      </c>
      <c r="BDP34" s="570" t="e">
        <f t="shared" si="24"/>
        <v>#REF!</v>
      </c>
      <c r="BDQ34" s="570" t="e">
        <f t="shared" si="24"/>
        <v>#REF!</v>
      </c>
      <c r="BDR34" s="570" t="e">
        <f t="shared" si="24"/>
        <v>#REF!</v>
      </c>
      <c r="BDS34" s="570" t="e">
        <f t="shared" ref="BDS34:BGD34" si="25">ROUND(BDP34*BDQ34,0)</f>
        <v>#REF!</v>
      </c>
      <c r="BDT34" s="570" t="e">
        <f t="shared" si="25"/>
        <v>#REF!</v>
      </c>
      <c r="BDU34" s="570" t="e">
        <f t="shared" si="25"/>
        <v>#REF!</v>
      </c>
      <c r="BDV34" s="570" t="e">
        <f t="shared" si="25"/>
        <v>#REF!</v>
      </c>
      <c r="BDW34" s="570" t="e">
        <f t="shared" si="25"/>
        <v>#REF!</v>
      </c>
      <c r="BDX34" s="570" t="e">
        <f t="shared" si="25"/>
        <v>#REF!</v>
      </c>
      <c r="BDY34" s="570" t="e">
        <f t="shared" si="25"/>
        <v>#REF!</v>
      </c>
      <c r="BDZ34" s="570" t="e">
        <f t="shared" si="25"/>
        <v>#REF!</v>
      </c>
      <c r="BEA34" s="570" t="e">
        <f t="shared" si="25"/>
        <v>#REF!</v>
      </c>
      <c r="BEB34" s="570" t="e">
        <f t="shared" si="25"/>
        <v>#REF!</v>
      </c>
      <c r="BEC34" s="570" t="e">
        <f t="shared" si="25"/>
        <v>#REF!</v>
      </c>
      <c r="BED34" s="570" t="e">
        <f t="shared" si="25"/>
        <v>#REF!</v>
      </c>
      <c r="BEE34" s="570" t="e">
        <f t="shared" si="25"/>
        <v>#REF!</v>
      </c>
      <c r="BEF34" s="570" t="e">
        <f t="shared" si="25"/>
        <v>#REF!</v>
      </c>
      <c r="BEG34" s="570" t="e">
        <f t="shared" si="25"/>
        <v>#REF!</v>
      </c>
      <c r="BEH34" s="570" t="e">
        <f t="shared" si="25"/>
        <v>#REF!</v>
      </c>
      <c r="BEI34" s="570" t="e">
        <f t="shared" si="25"/>
        <v>#REF!</v>
      </c>
      <c r="BEJ34" s="570" t="e">
        <f t="shared" si="25"/>
        <v>#REF!</v>
      </c>
      <c r="BEK34" s="570" t="e">
        <f t="shared" si="25"/>
        <v>#REF!</v>
      </c>
      <c r="BEL34" s="570" t="e">
        <f t="shared" si="25"/>
        <v>#REF!</v>
      </c>
      <c r="BEM34" s="570" t="e">
        <f t="shared" si="25"/>
        <v>#REF!</v>
      </c>
      <c r="BEN34" s="570" t="e">
        <f t="shared" si="25"/>
        <v>#REF!</v>
      </c>
      <c r="BEO34" s="570" t="e">
        <f t="shared" si="25"/>
        <v>#REF!</v>
      </c>
      <c r="BEP34" s="570" t="e">
        <f t="shared" si="25"/>
        <v>#REF!</v>
      </c>
      <c r="BEQ34" s="570" t="e">
        <f t="shared" si="25"/>
        <v>#REF!</v>
      </c>
      <c r="BER34" s="570" t="e">
        <f t="shared" si="25"/>
        <v>#REF!</v>
      </c>
      <c r="BES34" s="570" t="e">
        <f t="shared" si="25"/>
        <v>#REF!</v>
      </c>
      <c r="BET34" s="570" t="e">
        <f t="shared" si="25"/>
        <v>#REF!</v>
      </c>
      <c r="BEU34" s="570" t="e">
        <f t="shared" si="25"/>
        <v>#REF!</v>
      </c>
      <c r="BEV34" s="570" t="e">
        <f t="shared" si="25"/>
        <v>#REF!</v>
      </c>
      <c r="BEW34" s="570" t="e">
        <f t="shared" si="25"/>
        <v>#REF!</v>
      </c>
      <c r="BEX34" s="570" t="e">
        <f t="shared" si="25"/>
        <v>#REF!</v>
      </c>
      <c r="BEY34" s="570" t="e">
        <f t="shared" si="25"/>
        <v>#REF!</v>
      </c>
      <c r="BEZ34" s="570" t="e">
        <f t="shared" si="25"/>
        <v>#REF!</v>
      </c>
      <c r="BFA34" s="570" t="e">
        <f t="shared" si="25"/>
        <v>#REF!</v>
      </c>
      <c r="BFB34" s="570" t="e">
        <f t="shared" si="25"/>
        <v>#REF!</v>
      </c>
      <c r="BFC34" s="570" t="e">
        <f t="shared" si="25"/>
        <v>#REF!</v>
      </c>
      <c r="BFD34" s="570" t="e">
        <f t="shared" si="25"/>
        <v>#REF!</v>
      </c>
      <c r="BFE34" s="570" t="e">
        <f t="shared" si="25"/>
        <v>#REF!</v>
      </c>
      <c r="BFF34" s="570" t="e">
        <f t="shared" si="25"/>
        <v>#REF!</v>
      </c>
      <c r="BFG34" s="570" t="e">
        <f t="shared" si="25"/>
        <v>#REF!</v>
      </c>
      <c r="BFH34" s="570" t="e">
        <f t="shared" si="25"/>
        <v>#REF!</v>
      </c>
      <c r="BFI34" s="570" t="e">
        <f t="shared" si="25"/>
        <v>#REF!</v>
      </c>
      <c r="BFJ34" s="570" t="e">
        <f t="shared" si="25"/>
        <v>#REF!</v>
      </c>
      <c r="BFK34" s="570" t="e">
        <f t="shared" si="25"/>
        <v>#REF!</v>
      </c>
      <c r="BFL34" s="570" t="e">
        <f t="shared" si="25"/>
        <v>#REF!</v>
      </c>
      <c r="BFM34" s="570" t="e">
        <f t="shared" si="25"/>
        <v>#REF!</v>
      </c>
      <c r="BFN34" s="570" t="e">
        <f t="shared" si="25"/>
        <v>#REF!</v>
      </c>
      <c r="BFO34" s="570" t="e">
        <f t="shared" si="25"/>
        <v>#REF!</v>
      </c>
      <c r="BFP34" s="570" t="e">
        <f t="shared" si="25"/>
        <v>#REF!</v>
      </c>
      <c r="BFQ34" s="570" t="e">
        <f t="shared" si="25"/>
        <v>#REF!</v>
      </c>
      <c r="BFR34" s="570" t="e">
        <f t="shared" si="25"/>
        <v>#REF!</v>
      </c>
      <c r="BFS34" s="570" t="e">
        <f t="shared" si="25"/>
        <v>#REF!</v>
      </c>
      <c r="BFT34" s="570" t="e">
        <f t="shared" si="25"/>
        <v>#REF!</v>
      </c>
      <c r="BFU34" s="570" t="e">
        <f t="shared" si="25"/>
        <v>#REF!</v>
      </c>
      <c r="BFV34" s="570" t="e">
        <f t="shared" si="25"/>
        <v>#REF!</v>
      </c>
      <c r="BFW34" s="570" t="e">
        <f t="shared" si="25"/>
        <v>#REF!</v>
      </c>
      <c r="BFX34" s="570" t="e">
        <f t="shared" si="25"/>
        <v>#REF!</v>
      </c>
      <c r="BFY34" s="570" t="e">
        <f t="shared" si="25"/>
        <v>#REF!</v>
      </c>
      <c r="BFZ34" s="570" t="e">
        <f t="shared" si="25"/>
        <v>#REF!</v>
      </c>
      <c r="BGA34" s="570" t="e">
        <f t="shared" si="25"/>
        <v>#REF!</v>
      </c>
      <c r="BGB34" s="570" t="e">
        <f t="shared" si="25"/>
        <v>#REF!</v>
      </c>
      <c r="BGC34" s="570" t="e">
        <f t="shared" si="25"/>
        <v>#REF!</v>
      </c>
      <c r="BGD34" s="570" t="e">
        <f t="shared" si="25"/>
        <v>#REF!</v>
      </c>
      <c r="BGE34" s="570" t="e">
        <f t="shared" ref="BGE34:BIP34" si="26">ROUND(BGB34*BGC34,0)</f>
        <v>#REF!</v>
      </c>
      <c r="BGF34" s="570" t="e">
        <f t="shared" si="26"/>
        <v>#REF!</v>
      </c>
      <c r="BGG34" s="570" t="e">
        <f t="shared" si="26"/>
        <v>#REF!</v>
      </c>
      <c r="BGH34" s="570" t="e">
        <f t="shared" si="26"/>
        <v>#REF!</v>
      </c>
      <c r="BGI34" s="570" t="e">
        <f t="shared" si="26"/>
        <v>#REF!</v>
      </c>
      <c r="BGJ34" s="570" t="e">
        <f t="shared" si="26"/>
        <v>#REF!</v>
      </c>
      <c r="BGK34" s="570" t="e">
        <f t="shared" si="26"/>
        <v>#REF!</v>
      </c>
      <c r="BGL34" s="570" t="e">
        <f t="shared" si="26"/>
        <v>#REF!</v>
      </c>
      <c r="BGM34" s="570" t="e">
        <f t="shared" si="26"/>
        <v>#REF!</v>
      </c>
      <c r="BGN34" s="570" t="e">
        <f t="shared" si="26"/>
        <v>#REF!</v>
      </c>
      <c r="BGO34" s="570" t="e">
        <f t="shared" si="26"/>
        <v>#REF!</v>
      </c>
      <c r="BGP34" s="570" t="e">
        <f t="shared" si="26"/>
        <v>#REF!</v>
      </c>
      <c r="BGQ34" s="570" t="e">
        <f t="shared" si="26"/>
        <v>#REF!</v>
      </c>
      <c r="BGR34" s="570" t="e">
        <f t="shared" si="26"/>
        <v>#REF!</v>
      </c>
      <c r="BGS34" s="570" t="e">
        <f t="shared" si="26"/>
        <v>#REF!</v>
      </c>
      <c r="BGT34" s="570" t="e">
        <f t="shared" si="26"/>
        <v>#REF!</v>
      </c>
      <c r="BGU34" s="570" t="e">
        <f t="shared" si="26"/>
        <v>#REF!</v>
      </c>
      <c r="BGV34" s="570" t="e">
        <f t="shared" si="26"/>
        <v>#REF!</v>
      </c>
      <c r="BGW34" s="570" t="e">
        <f t="shared" si="26"/>
        <v>#REF!</v>
      </c>
      <c r="BGX34" s="570" t="e">
        <f t="shared" si="26"/>
        <v>#REF!</v>
      </c>
      <c r="BGY34" s="570" t="e">
        <f t="shared" si="26"/>
        <v>#REF!</v>
      </c>
      <c r="BGZ34" s="570" t="e">
        <f t="shared" si="26"/>
        <v>#REF!</v>
      </c>
      <c r="BHA34" s="570" t="e">
        <f t="shared" si="26"/>
        <v>#REF!</v>
      </c>
      <c r="BHB34" s="570" t="e">
        <f t="shared" si="26"/>
        <v>#REF!</v>
      </c>
      <c r="BHC34" s="570" t="e">
        <f t="shared" si="26"/>
        <v>#REF!</v>
      </c>
      <c r="BHD34" s="570" t="e">
        <f t="shared" si="26"/>
        <v>#REF!</v>
      </c>
      <c r="BHE34" s="570" t="e">
        <f t="shared" si="26"/>
        <v>#REF!</v>
      </c>
      <c r="BHF34" s="570" t="e">
        <f t="shared" si="26"/>
        <v>#REF!</v>
      </c>
      <c r="BHG34" s="570" t="e">
        <f t="shared" si="26"/>
        <v>#REF!</v>
      </c>
      <c r="BHH34" s="570" t="e">
        <f t="shared" si="26"/>
        <v>#REF!</v>
      </c>
      <c r="BHI34" s="570" t="e">
        <f t="shared" si="26"/>
        <v>#REF!</v>
      </c>
      <c r="BHJ34" s="570" t="e">
        <f t="shared" si="26"/>
        <v>#REF!</v>
      </c>
      <c r="BHK34" s="570" t="e">
        <f t="shared" si="26"/>
        <v>#REF!</v>
      </c>
      <c r="BHL34" s="570" t="e">
        <f t="shared" si="26"/>
        <v>#REF!</v>
      </c>
      <c r="BHM34" s="570" t="e">
        <f t="shared" si="26"/>
        <v>#REF!</v>
      </c>
      <c r="BHN34" s="570" t="e">
        <f t="shared" si="26"/>
        <v>#REF!</v>
      </c>
      <c r="BHO34" s="570" t="e">
        <f t="shared" si="26"/>
        <v>#REF!</v>
      </c>
      <c r="BHP34" s="570" t="e">
        <f t="shared" si="26"/>
        <v>#REF!</v>
      </c>
      <c r="BHQ34" s="570" t="e">
        <f t="shared" si="26"/>
        <v>#REF!</v>
      </c>
      <c r="BHR34" s="570" t="e">
        <f t="shared" si="26"/>
        <v>#REF!</v>
      </c>
      <c r="BHS34" s="570" t="e">
        <f t="shared" si="26"/>
        <v>#REF!</v>
      </c>
      <c r="BHT34" s="570" t="e">
        <f t="shared" si="26"/>
        <v>#REF!</v>
      </c>
      <c r="BHU34" s="570" t="e">
        <f t="shared" si="26"/>
        <v>#REF!</v>
      </c>
      <c r="BHV34" s="570" t="e">
        <f t="shared" si="26"/>
        <v>#REF!</v>
      </c>
      <c r="BHW34" s="570" t="e">
        <f t="shared" si="26"/>
        <v>#REF!</v>
      </c>
      <c r="BHX34" s="570" t="e">
        <f t="shared" si="26"/>
        <v>#REF!</v>
      </c>
      <c r="BHY34" s="570" t="e">
        <f t="shared" si="26"/>
        <v>#REF!</v>
      </c>
      <c r="BHZ34" s="570" t="e">
        <f t="shared" si="26"/>
        <v>#REF!</v>
      </c>
      <c r="BIA34" s="570" t="e">
        <f t="shared" si="26"/>
        <v>#REF!</v>
      </c>
      <c r="BIB34" s="570" t="e">
        <f t="shared" si="26"/>
        <v>#REF!</v>
      </c>
      <c r="BIC34" s="570" t="e">
        <f t="shared" si="26"/>
        <v>#REF!</v>
      </c>
      <c r="BID34" s="570" t="e">
        <f t="shared" si="26"/>
        <v>#REF!</v>
      </c>
      <c r="BIE34" s="570" t="e">
        <f t="shared" si="26"/>
        <v>#REF!</v>
      </c>
      <c r="BIF34" s="570" t="e">
        <f t="shared" si="26"/>
        <v>#REF!</v>
      </c>
      <c r="BIG34" s="570" t="e">
        <f t="shared" si="26"/>
        <v>#REF!</v>
      </c>
      <c r="BIH34" s="570" t="e">
        <f t="shared" si="26"/>
        <v>#REF!</v>
      </c>
      <c r="BII34" s="570" t="e">
        <f t="shared" si="26"/>
        <v>#REF!</v>
      </c>
      <c r="BIJ34" s="570" t="e">
        <f t="shared" si="26"/>
        <v>#REF!</v>
      </c>
      <c r="BIK34" s="570" t="e">
        <f t="shared" si="26"/>
        <v>#REF!</v>
      </c>
      <c r="BIL34" s="570" t="e">
        <f t="shared" si="26"/>
        <v>#REF!</v>
      </c>
      <c r="BIM34" s="570" t="e">
        <f t="shared" si="26"/>
        <v>#REF!</v>
      </c>
      <c r="BIN34" s="570" t="e">
        <f t="shared" si="26"/>
        <v>#REF!</v>
      </c>
      <c r="BIO34" s="570" t="e">
        <f t="shared" si="26"/>
        <v>#REF!</v>
      </c>
      <c r="BIP34" s="570" t="e">
        <f t="shared" si="26"/>
        <v>#REF!</v>
      </c>
      <c r="BIQ34" s="570" t="e">
        <f t="shared" ref="BIQ34:BLB34" si="27">ROUND(BIN34*BIO34,0)</f>
        <v>#REF!</v>
      </c>
      <c r="BIR34" s="570" t="e">
        <f t="shared" si="27"/>
        <v>#REF!</v>
      </c>
      <c r="BIS34" s="570" t="e">
        <f t="shared" si="27"/>
        <v>#REF!</v>
      </c>
      <c r="BIT34" s="570" t="e">
        <f t="shared" si="27"/>
        <v>#REF!</v>
      </c>
      <c r="BIU34" s="570" t="e">
        <f t="shared" si="27"/>
        <v>#REF!</v>
      </c>
      <c r="BIV34" s="570" t="e">
        <f t="shared" si="27"/>
        <v>#REF!</v>
      </c>
      <c r="BIW34" s="570" t="e">
        <f t="shared" si="27"/>
        <v>#REF!</v>
      </c>
      <c r="BIX34" s="570" t="e">
        <f t="shared" si="27"/>
        <v>#REF!</v>
      </c>
      <c r="BIY34" s="570" t="e">
        <f t="shared" si="27"/>
        <v>#REF!</v>
      </c>
      <c r="BIZ34" s="570" t="e">
        <f t="shared" si="27"/>
        <v>#REF!</v>
      </c>
      <c r="BJA34" s="570" t="e">
        <f t="shared" si="27"/>
        <v>#REF!</v>
      </c>
      <c r="BJB34" s="570" t="e">
        <f t="shared" si="27"/>
        <v>#REF!</v>
      </c>
      <c r="BJC34" s="570" t="e">
        <f t="shared" si="27"/>
        <v>#REF!</v>
      </c>
      <c r="BJD34" s="570" t="e">
        <f t="shared" si="27"/>
        <v>#REF!</v>
      </c>
      <c r="BJE34" s="570" t="e">
        <f t="shared" si="27"/>
        <v>#REF!</v>
      </c>
      <c r="BJF34" s="570" t="e">
        <f t="shared" si="27"/>
        <v>#REF!</v>
      </c>
      <c r="BJG34" s="570" t="e">
        <f t="shared" si="27"/>
        <v>#REF!</v>
      </c>
      <c r="BJH34" s="570" t="e">
        <f t="shared" si="27"/>
        <v>#REF!</v>
      </c>
      <c r="BJI34" s="570" t="e">
        <f t="shared" si="27"/>
        <v>#REF!</v>
      </c>
      <c r="BJJ34" s="570" t="e">
        <f t="shared" si="27"/>
        <v>#REF!</v>
      </c>
      <c r="BJK34" s="570" t="e">
        <f t="shared" si="27"/>
        <v>#REF!</v>
      </c>
      <c r="BJL34" s="570" t="e">
        <f t="shared" si="27"/>
        <v>#REF!</v>
      </c>
      <c r="BJM34" s="570" t="e">
        <f t="shared" si="27"/>
        <v>#REF!</v>
      </c>
      <c r="BJN34" s="570" t="e">
        <f t="shared" si="27"/>
        <v>#REF!</v>
      </c>
      <c r="BJO34" s="570" t="e">
        <f t="shared" si="27"/>
        <v>#REF!</v>
      </c>
      <c r="BJP34" s="570" t="e">
        <f t="shared" si="27"/>
        <v>#REF!</v>
      </c>
      <c r="BJQ34" s="570" t="e">
        <f t="shared" si="27"/>
        <v>#REF!</v>
      </c>
      <c r="BJR34" s="570" t="e">
        <f t="shared" si="27"/>
        <v>#REF!</v>
      </c>
      <c r="BJS34" s="570" t="e">
        <f t="shared" si="27"/>
        <v>#REF!</v>
      </c>
      <c r="BJT34" s="570" t="e">
        <f t="shared" si="27"/>
        <v>#REF!</v>
      </c>
      <c r="BJU34" s="570" t="e">
        <f t="shared" si="27"/>
        <v>#REF!</v>
      </c>
      <c r="BJV34" s="570" t="e">
        <f t="shared" si="27"/>
        <v>#REF!</v>
      </c>
      <c r="BJW34" s="570" t="e">
        <f t="shared" si="27"/>
        <v>#REF!</v>
      </c>
      <c r="BJX34" s="570" t="e">
        <f t="shared" si="27"/>
        <v>#REF!</v>
      </c>
      <c r="BJY34" s="570" t="e">
        <f t="shared" si="27"/>
        <v>#REF!</v>
      </c>
      <c r="BJZ34" s="570" t="e">
        <f t="shared" si="27"/>
        <v>#REF!</v>
      </c>
      <c r="BKA34" s="570" t="e">
        <f t="shared" si="27"/>
        <v>#REF!</v>
      </c>
      <c r="BKB34" s="570" t="e">
        <f t="shared" si="27"/>
        <v>#REF!</v>
      </c>
      <c r="BKC34" s="570" t="e">
        <f t="shared" si="27"/>
        <v>#REF!</v>
      </c>
      <c r="BKD34" s="570" t="e">
        <f t="shared" si="27"/>
        <v>#REF!</v>
      </c>
      <c r="BKE34" s="570" t="e">
        <f t="shared" si="27"/>
        <v>#REF!</v>
      </c>
      <c r="BKF34" s="570" t="e">
        <f t="shared" si="27"/>
        <v>#REF!</v>
      </c>
      <c r="BKG34" s="570" t="e">
        <f t="shared" si="27"/>
        <v>#REF!</v>
      </c>
      <c r="BKH34" s="570" t="e">
        <f t="shared" si="27"/>
        <v>#REF!</v>
      </c>
      <c r="BKI34" s="570" t="e">
        <f t="shared" si="27"/>
        <v>#REF!</v>
      </c>
      <c r="BKJ34" s="570" t="e">
        <f t="shared" si="27"/>
        <v>#REF!</v>
      </c>
      <c r="BKK34" s="570" t="e">
        <f t="shared" si="27"/>
        <v>#REF!</v>
      </c>
      <c r="BKL34" s="570" t="e">
        <f t="shared" si="27"/>
        <v>#REF!</v>
      </c>
      <c r="BKM34" s="570" t="e">
        <f t="shared" si="27"/>
        <v>#REF!</v>
      </c>
      <c r="BKN34" s="570" t="e">
        <f t="shared" si="27"/>
        <v>#REF!</v>
      </c>
      <c r="BKO34" s="570" t="e">
        <f t="shared" si="27"/>
        <v>#REF!</v>
      </c>
      <c r="BKP34" s="570" t="e">
        <f t="shared" si="27"/>
        <v>#REF!</v>
      </c>
      <c r="BKQ34" s="570" t="e">
        <f t="shared" si="27"/>
        <v>#REF!</v>
      </c>
      <c r="BKR34" s="570" t="e">
        <f t="shared" si="27"/>
        <v>#REF!</v>
      </c>
      <c r="BKS34" s="570" t="e">
        <f t="shared" si="27"/>
        <v>#REF!</v>
      </c>
      <c r="BKT34" s="570" t="e">
        <f t="shared" si="27"/>
        <v>#REF!</v>
      </c>
      <c r="BKU34" s="570" t="e">
        <f t="shared" si="27"/>
        <v>#REF!</v>
      </c>
      <c r="BKV34" s="570" t="e">
        <f t="shared" si="27"/>
        <v>#REF!</v>
      </c>
      <c r="BKW34" s="570" t="e">
        <f t="shared" si="27"/>
        <v>#REF!</v>
      </c>
      <c r="BKX34" s="570" t="e">
        <f t="shared" si="27"/>
        <v>#REF!</v>
      </c>
      <c r="BKY34" s="570" t="e">
        <f t="shared" si="27"/>
        <v>#REF!</v>
      </c>
      <c r="BKZ34" s="570" t="e">
        <f t="shared" si="27"/>
        <v>#REF!</v>
      </c>
      <c r="BLA34" s="570" t="e">
        <f t="shared" si="27"/>
        <v>#REF!</v>
      </c>
      <c r="BLB34" s="570" t="e">
        <f t="shared" si="27"/>
        <v>#REF!</v>
      </c>
      <c r="BLC34" s="570" t="e">
        <f t="shared" ref="BLC34:BNN34" si="28">ROUND(BKZ34*BLA34,0)</f>
        <v>#REF!</v>
      </c>
      <c r="BLD34" s="570" t="e">
        <f t="shared" si="28"/>
        <v>#REF!</v>
      </c>
      <c r="BLE34" s="570" t="e">
        <f t="shared" si="28"/>
        <v>#REF!</v>
      </c>
      <c r="BLF34" s="570" t="e">
        <f t="shared" si="28"/>
        <v>#REF!</v>
      </c>
      <c r="BLG34" s="570" t="e">
        <f t="shared" si="28"/>
        <v>#REF!</v>
      </c>
      <c r="BLH34" s="570" t="e">
        <f t="shared" si="28"/>
        <v>#REF!</v>
      </c>
      <c r="BLI34" s="570" t="e">
        <f t="shared" si="28"/>
        <v>#REF!</v>
      </c>
      <c r="BLJ34" s="570" t="e">
        <f t="shared" si="28"/>
        <v>#REF!</v>
      </c>
      <c r="BLK34" s="570" t="e">
        <f t="shared" si="28"/>
        <v>#REF!</v>
      </c>
      <c r="BLL34" s="570" t="e">
        <f t="shared" si="28"/>
        <v>#REF!</v>
      </c>
      <c r="BLM34" s="570" t="e">
        <f t="shared" si="28"/>
        <v>#REF!</v>
      </c>
      <c r="BLN34" s="570" t="e">
        <f t="shared" si="28"/>
        <v>#REF!</v>
      </c>
      <c r="BLO34" s="570" t="e">
        <f t="shared" si="28"/>
        <v>#REF!</v>
      </c>
      <c r="BLP34" s="570" t="e">
        <f t="shared" si="28"/>
        <v>#REF!</v>
      </c>
      <c r="BLQ34" s="570" t="e">
        <f t="shared" si="28"/>
        <v>#REF!</v>
      </c>
      <c r="BLR34" s="570" t="e">
        <f t="shared" si="28"/>
        <v>#REF!</v>
      </c>
      <c r="BLS34" s="570" t="e">
        <f t="shared" si="28"/>
        <v>#REF!</v>
      </c>
      <c r="BLT34" s="570" t="e">
        <f t="shared" si="28"/>
        <v>#REF!</v>
      </c>
      <c r="BLU34" s="570" t="e">
        <f t="shared" si="28"/>
        <v>#REF!</v>
      </c>
      <c r="BLV34" s="570" t="e">
        <f t="shared" si="28"/>
        <v>#REF!</v>
      </c>
      <c r="BLW34" s="570" t="e">
        <f t="shared" si="28"/>
        <v>#REF!</v>
      </c>
      <c r="BLX34" s="570" t="e">
        <f t="shared" si="28"/>
        <v>#REF!</v>
      </c>
      <c r="BLY34" s="570" t="e">
        <f t="shared" si="28"/>
        <v>#REF!</v>
      </c>
      <c r="BLZ34" s="570" t="e">
        <f t="shared" si="28"/>
        <v>#REF!</v>
      </c>
      <c r="BMA34" s="570" t="e">
        <f t="shared" si="28"/>
        <v>#REF!</v>
      </c>
      <c r="BMB34" s="570" t="e">
        <f t="shared" si="28"/>
        <v>#REF!</v>
      </c>
      <c r="BMC34" s="570" t="e">
        <f t="shared" si="28"/>
        <v>#REF!</v>
      </c>
      <c r="BMD34" s="570" t="e">
        <f t="shared" si="28"/>
        <v>#REF!</v>
      </c>
      <c r="BME34" s="570" t="e">
        <f t="shared" si="28"/>
        <v>#REF!</v>
      </c>
      <c r="BMF34" s="570" t="e">
        <f t="shared" si="28"/>
        <v>#REF!</v>
      </c>
      <c r="BMG34" s="570" t="e">
        <f t="shared" si="28"/>
        <v>#REF!</v>
      </c>
      <c r="BMH34" s="570" t="e">
        <f t="shared" si="28"/>
        <v>#REF!</v>
      </c>
      <c r="BMI34" s="570" t="e">
        <f t="shared" si="28"/>
        <v>#REF!</v>
      </c>
      <c r="BMJ34" s="570" t="e">
        <f t="shared" si="28"/>
        <v>#REF!</v>
      </c>
      <c r="BMK34" s="570" t="e">
        <f t="shared" si="28"/>
        <v>#REF!</v>
      </c>
      <c r="BML34" s="570" t="e">
        <f t="shared" si="28"/>
        <v>#REF!</v>
      </c>
      <c r="BMM34" s="570" t="e">
        <f t="shared" si="28"/>
        <v>#REF!</v>
      </c>
      <c r="BMN34" s="570" t="e">
        <f t="shared" si="28"/>
        <v>#REF!</v>
      </c>
      <c r="BMO34" s="570" t="e">
        <f t="shared" si="28"/>
        <v>#REF!</v>
      </c>
      <c r="BMP34" s="570" t="e">
        <f t="shared" si="28"/>
        <v>#REF!</v>
      </c>
      <c r="BMQ34" s="570" t="e">
        <f t="shared" si="28"/>
        <v>#REF!</v>
      </c>
      <c r="BMR34" s="570" t="e">
        <f t="shared" si="28"/>
        <v>#REF!</v>
      </c>
      <c r="BMS34" s="570" t="e">
        <f t="shared" si="28"/>
        <v>#REF!</v>
      </c>
      <c r="BMT34" s="570" t="e">
        <f t="shared" si="28"/>
        <v>#REF!</v>
      </c>
      <c r="BMU34" s="570" t="e">
        <f t="shared" si="28"/>
        <v>#REF!</v>
      </c>
      <c r="BMV34" s="570" t="e">
        <f t="shared" si="28"/>
        <v>#REF!</v>
      </c>
      <c r="BMW34" s="570" t="e">
        <f t="shared" si="28"/>
        <v>#REF!</v>
      </c>
      <c r="BMX34" s="570" t="e">
        <f t="shared" si="28"/>
        <v>#REF!</v>
      </c>
      <c r="BMY34" s="570" t="e">
        <f t="shared" si="28"/>
        <v>#REF!</v>
      </c>
      <c r="BMZ34" s="570" t="e">
        <f t="shared" si="28"/>
        <v>#REF!</v>
      </c>
      <c r="BNA34" s="570" t="e">
        <f t="shared" si="28"/>
        <v>#REF!</v>
      </c>
      <c r="BNB34" s="570" t="e">
        <f t="shared" si="28"/>
        <v>#REF!</v>
      </c>
      <c r="BNC34" s="570" t="e">
        <f t="shared" si="28"/>
        <v>#REF!</v>
      </c>
      <c r="BND34" s="570" t="e">
        <f t="shared" si="28"/>
        <v>#REF!</v>
      </c>
      <c r="BNE34" s="570" t="e">
        <f t="shared" si="28"/>
        <v>#REF!</v>
      </c>
      <c r="BNF34" s="570" t="e">
        <f t="shared" si="28"/>
        <v>#REF!</v>
      </c>
      <c r="BNG34" s="570" t="e">
        <f t="shared" si="28"/>
        <v>#REF!</v>
      </c>
      <c r="BNH34" s="570" t="e">
        <f t="shared" si="28"/>
        <v>#REF!</v>
      </c>
      <c r="BNI34" s="570" t="e">
        <f t="shared" si="28"/>
        <v>#REF!</v>
      </c>
      <c r="BNJ34" s="570" t="e">
        <f t="shared" si="28"/>
        <v>#REF!</v>
      </c>
      <c r="BNK34" s="570" t="e">
        <f t="shared" si="28"/>
        <v>#REF!</v>
      </c>
      <c r="BNL34" s="570" t="e">
        <f t="shared" si="28"/>
        <v>#REF!</v>
      </c>
      <c r="BNM34" s="570" t="e">
        <f t="shared" si="28"/>
        <v>#REF!</v>
      </c>
      <c r="BNN34" s="570" t="e">
        <f t="shared" si="28"/>
        <v>#REF!</v>
      </c>
      <c r="BNO34" s="570" t="e">
        <f t="shared" ref="BNO34:BPZ34" si="29">ROUND(BNL34*BNM34,0)</f>
        <v>#REF!</v>
      </c>
      <c r="BNP34" s="570" t="e">
        <f t="shared" si="29"/>
        <v>#REF!</v>
      </c>
      <c r="BNQ34" s="570" t="e">
        <f t="shared" si="29"/>
        <v>#REF!</v>
      </c>
      <c r="BNR34" s="570" t="e">
        <f t="shared" si="29"/>
        <v>#REF!</v>
      </c>
      <c r="BNS34" s="570" t="e">
        <f t="shared" si="29"/>
        <v>#REF!</v>
      </c>
      <c r="BNT34" s="570" t="e">
        <f t="shared" si="29"/>
        <v>#REF!</v>
      </c>
      <c r="BNU34" s="570" t="e">
        <f t="shared" si="29"/>
        <v>#REF!</v>
      </c>
      <c r="BNV34" s="570" t="e">
        <f t="shared" si="29"/>
        <v>#REF!</v>
      </c>
      <c r="BNW34" s="570" t="e">
        <f t="shared" si="29"/>
        <v>#REF!</v>
      </c>
      <c r="BNX34" s="570" t="e">
        <f t="shared" si="29"/>
        <v>#REF!</v>
      </c>
      <c r="BNY34" s="570" t="e">
        <f t="shared" si="29"/>
        <v>#REF!</v>
      </c>
      <c r="BNZ34" s="570" t="e">
        <f t="shared" si="29"/>
        <v>#REF!</v>
      </c>
      <c r="BOA34" s="570" t="e">
        <f t="shared" si="29"/>
        <v>#REF!</v>
      </c>
      <c r="BOB34" s="570" t="e">
        <f t="shared" si="29"/>
        <v>#REF!</v>
      </c>
      <c r="BOC34" s="570" t="e">
        <f t="shared" si="29"/>
        <v>#REF!</v>
      </c>
      <c r="BOD34" s="570" t="e">
        <f t="shared" si="29"/>
        <v>#REF!</v>
      </c>
      <c r="BOE34" s="570" t="e">
        <f t="shared" si="29"/>
        <v>#REF!</v>
      </c>
      <c r="BOF34" s="570" t="e">
        <f t="shared" si="29"/>
        <v>#REF!</v>
      </c>
      <c r="BOG34" s="570" t="e">
        <f t="shared" si="29"/>
        <v>#REF!</v>
      </c>
      <c r="BOH34" s="570" t="e">
        <f t="shared" si="29"/>
        <v>#REF!</v>
      </c>
      <c r="BOI34" s="570" t="e">
        <f t="shared" si="29"/>
        <v>#REF!</v>
      </c>
      <c r="BOJ34" s="570" t="e">
        <f t="shared" si="29"/>
        <v>#REF!</v>
      </c>
      <c r="BOK34" s="570" t="e">
        <f t="shared" si="29"/>
        <v>#REF!</v>
      </c>
      <c r="BOL34" s="570" t="e">
        <f t="shared" si="29"/>
        <v>#REF!</v>
      </c>
      <c r="BOM34" s="570" t="e">
        <f t="shared" si="29"/>
        <v>#REF!</v>
      </c>
      <c r="BON34" s="570" t="e">
        <f t="shared" si="29"/>
        <v>#REF!</v>
      </c>
      <c r="BOO34" s="570" t="e">
        <f t="shared" si="29"/>
        <v>#REF!</v>
      </c>
      <c r="BOP34" s="570" t="e">
        <f t="shared" si="29"/>
        <v>#REF!</v>
      </c>
      <c r="BOQ34" s="570" t="e">
        <f t="shared" si="29"/>
        <v>#REF!</v>
      </c>
      <c r="BOR34" s="570" t="e">
        <f t="shared" si="29"/>
        <v>#REF!</v>
      </c>
      <c r="BOS34" s="570" t="e">
        <f t="shared" si="29"/>
        <v>#REF!</v>
      </c>
      <c r="BOT34" s="570" t="e">
        <f t="shared" si="29"/>
        <v>#REF!</v>
      </c>
      <c r="BOU34" s="570" t="e">
        <f t="shared" si="29"/>
        <v>#REF!</v>
      </c>
      <c r="BOV34" s="570" t="e">
        <f t="shared" si="29"/>
        <v>#REF!</v>
      </c>
      <c r="BOW34" s="570" t="e">
        <f t="shared" si="29"/>
        <v>#REF!</v>
      </c>
      <c r="BOX34" s="570" t="e">
        <f t="shared" si="29"/>
        <v>#REF!</v>
      </c>
      <c r="BOY34" s="570" t="e">
        <f t="shared" si="29"/>
        <v>#REF!</v>
      </c>
      <c r="BOZ34" s="570" t="e">
        <f t="shared" si="29"/>
        <v>#REF!</v>
      </c>
      <c r="BPA34" s="570" t="e">
        <f t="shared" si="29"/>
        <v>#REF!</v>
      </c>
      <c r="BPB34" s="570" t="e">
        <f t="shared" si="29"/>
        <v>#REF!</v>
      </c>
      <c r="BPC34" s="570" t="e">
        <f t="shared" si="29"/>
        <v>#REF!</v>
      </c>
      <c r="BPD34" s="570" t="e">
        <f t="shared" si="29"/>
        <v>#REF!</v>
      </c>
      <c r="BPE34" s="570" t="e">
        <f t="shared" si="29"/>
        <v>#REF!</v>
      </c>
      <c r="BPF34" s="570" t="e">
        <f t="shared" si="29"/>
        <v>#REF!</v>
      </c>
      <c r="BPG34" s="570" t="e">
        <f t="shared" si="29"/>
        <v>#REF!</v>
      </c>
      <c r="BPH34" s="570" t="e">
        <f t="shared" si="29"/>
        <v>#REF!</v>
      </c>
      <c r="BPI34" s="570" t="e">
        <f t="shared" si="29"/>
        <v>#REF!</v>
      </c>
      <c r="BPJ34" s="570" t="e">
        <f t="shared" si="29"/>
        <v>#REF!</v>
      </c>
      <c r="BPK34" s="570" t="e">
        <f t="shared" si="29"/>
        <v>#REF!</v>
      </c>
      <c r="BPL34" s="570" t="e">
        <f t="shared" si="29"/>
        <v>#REF!</v>
      </c>
      <c r="BPM34" s="570" t="e">
        <f t="shared" si="29"/>
        <v>#REF!</v>
      </c>
      <c r="BPN34" s="570" t="e">
        <f t="shared" si="29"/>
        <v>#REF!</v>
      </c>
      <c r="BPO34" s="570" t="e">
        <f t="shared" si="29"/>
        <v>#REF!</v>
      </c>
      <c r="BPP34" s="570" t="e">
        <f t="shared" si="29"/>
        <v>#REF!</v>
      </c>
      <c r="BPQ34" s="570" t="e">
        <f t="shared" si="29"/>
        <v>#REF!</v>
      </c>
      <c r="BPR34" s="570" t="e">
        <f t="shared" si="29"/>
        <v>#REF!</v>
      </c>
      <c r="BPS34" s="570" t="e">
        <f t="shared" si="29"/>
        <v>#REF!</v>
      </c>
      <c r="BPT34" s="570" t="e">
        <f t="shared" si="29"/>
        <v>#REF!</v>
      </c>
      <c r="BPU34" s="570" t="e">
        <f t="shared" si="29"/>
        <v>#REF!</v>
      </c>
      <c r="BPV34" s="570" t="e">
        <f t="shared" si="29"/>
        <v>#REF!</v>
      </c>
      <c r="BPW34" s="570" t="e">
        <f t="shared" si="29"/>
        <v>#REF!</v>
      </c>
      <c r="BPX34" s="570" t="e">
        <f t="shared" si="29"/>
        <v>#REF!</v>
      </c>
      <c r="BPY34" s="570" t="e">
        <f t="shared" si="29"/>
        <v>#REF!</v>
      </c>
      <c r="BPZ34" s="570" t="e">
        <f t="shared" si="29"/>
        <v>#REF!</v>
      </c>
      <c r="BQA34" s="570" t="e">
        <f t="shared" ref="BQA34:BSL34" si="30">ROUND(BPX34*BPY34,0)</f>
        <v>#REF!</v>
      </c>
      <c r="BQB34" s="570" t="e">
        <f t="shared" si="30"/>
        <v>#REF!</v>
      </c>
      <c r="BQC34" s="570" t="e">
        <f t="shared" si="30"/>
        <v>#REF!</v>
      </c>
      <c r="BQD34" s="570" t="e">
        <f t="shared" si="30"/>
        <v>#REF!</v>
      </c>
      <c r="BQE34" s="570" t="e">
        <f t="shared" si="30"/>
        <v>#REF!</v>
      </c>
      <c r="BQF34" s="570" t="e">
        <f t="shared" si="30"/>
        <v>#REF!</v>
      </c>
      <c r="BQG34" s="570" t="e">
        <f t="shared" si="30"/>
        <v>#REF!</v>
      </c>
      <c r="BQH34" s="570" t="e">
        <f t="shared" si="30"/>
        <v>#REF!</v>
      </c>
      <c r="BQI34" s="570" t="e">
        <f t="shared" si="30"/>
        <v>#REF!</v>
      </c>
      <c r="BQJ34" s="570" t="e">
        <f t="shared" si="30"/>
        <v>#REF!</v>
      </c>
      <c r="BQK34" s="570" t="e">
        <f t="shared" si="30"/>
        <v>#REF!</v>
      </c>
      <c r="BQL34" s="570" t="e">
        <f t="shared" si="30"/>
        <v>#REF!</v>
      </c>
      <c r="BQM34" s="570" t="e">
        <f t="shared" si="30"/>
        <v>#REF!</v>
      </c>
      <c r="BQN34" s="570" t="e">
        <f t="shared" si="30"/>
        <v>#REF!</v>
      </c>
      <c r="BQO34" s="570" t="e">
        <f t="shared" si="30"/>
        <v>#REF!</v>
      </c>
      <c r="BQP34" s="570" t="e">
        <f t="shared" si="30"/>
        <v>#REF!</v>
      </c>
      <c r="BQQ34" s="570" t="e">
        <f t="shared" si="30"/>
        <v>#REF!</v>
      </c>
      <c r="BQR34" s="570" t="e">
        <f t="shared" si="30"/>
        <v>#REF!</v>
      </c>
      <c r="BQS34" s="570" t="e">
        <f t="shared" si="30"/>
        <v>#REF!</v>
      </c>
      <c r="BQT34" s="570" t="e">
        <f t="shared" si="30"/>
        <v>#REF!</v>
      </c>
      <c r="BQU34" s="570" t="e">
        <f t="shared" si="30"/>
        <v>#REF!</v>
      </c>
      <c r="BQV34" s="570" t="e">
        <f t="shared" si="30"/>
        <v>#REF!</v>
      </c>
      <c r="BQW34" s="570" t="e">
        <f t="shared" si="30"/>
        <v>#REF!</v>
      </c>
      <c r="BQX34" s="570" t="e">
        <f t="shared" si="30"/>
        <v>#REF!</v>
      </c>
      <c r="BQY34" s="570" t="e">
        <f t="shared" si="30"/>
        <v>#REF!</v>
      </c>
      <c r="BQZ34" s="570" t="e">
        <f t="shared" si="30"/>
        <v>#REF!</v>
      </c>
      <c r="BRA34" s="570" t="e">
        <f t="shared" si="30"/>
        <v>#REF!</v>
      </c>
      <c r="BRB34" s="570" t="e">
        <f t="shared" si="30"/>
        <v>#REF!</v>
      </c>
      <c r="BRC34" s="570" t="e">
        <f t="shared" si="30"/>
        <v>#REF!</v>
      </c>
      <c r="BRD34" s="570" t="e">
        <f t="shared" si="30"/>
        <v>#REF!</v>
      </c>
      <c r="BRE34" s="570" t="e">
        <f t="shared" si="30"/>
        <v>#REF!</v>
      </c>
      <c r="BRF34" s="570" t="e">
        <f t="shared" si="30"/>
        <v>#REF!</v>
      </c>
      <c r="BRG34" s="570" t="e">
        <f t="shared" si="30"/>
        <v>#REF!</v>
      </c>
      <c r="BRH34" s="570" t="e">
        <f t="shared" si="30"/>
        <v>#REF!</v>
      </c>
      <c r="BRI34" s="570" t="e">
        <f t="shared" si="30"/>
        <v>#REF!</v>
      </c>
      <c r="BRJ34" s="570" t="e">
        <f t="shared" si="30"/>
        <v>#REF!</v>
      </c>
      <c r="BRK34" s="570" t="e">
        <f t="shared" si="30"/>
        <v>#REF!</v>
      </c>
      <c r="BRL34" s="570" t="e">
        <f t="shared" si="30"/>
        <v>#REF!</v>
      </c>
      <c r="BRM34" s="570" t="e">
        <f t="shared" si="30"/>
        <v>#REF!</v>
      </c>
      <c r="BRN34" s="570" t="e">
        <f t="shared" si="30"/>
        <v>#REF!</v>
      </c>
      <c r="BRO34" s="570" t="e">
        <f t="shared" si="30"/>
        <v>#REF!</v>
      </c>
      <c r="BRP34" s="570" t="e">
        <f t="shared" si="30"/>
        <v>#REF!</v>
      </c>
      <c r="BRQ34" s="570" t="e">
        <f t="shared" si="30"/>
        <v>#REF!</v>
      </c>
      <c r="BRR34" s="570" t="e">
        <f t="shared" si="30"/>
        <v>#REF!</v>
      </c>
      <c r="BRS34" s="570" t="e">
        <f t="shared" si="30"/>
        <v>#REF!</v>
      </c>
      <c r="BRT34" s="570" t="e">
        <f t="shared" si="30"/>
        <v>#REF!</v>
      </c>
      <c r="BRU34" s="570" t="e">
        <f t="shared" si="30"/>
        <v>#REF!</v>
      </c>
      <c r="BRV34" s="570" t="e">
        <f t="shared" si="30"/>
        <v>#REF!</v>
      </c>
      <c r="BRW34" s="570" t="e">
        <f t="shared" si="30"/>
        <v>#REF!</v>
      </c>
      <c r="BRX34" s="570" t="e">
        <f t="shared" si="30"/>
        <v>#REF!</v>
      </c>
      <c r="BRY34" s="570" t="e">
        <f t="shared" si="30"/>
        <v>#REF!</v>
      </c>
      <c r="BRZ34" s="570" t="e">
        <f t="shared" si="30"/>
        <v>#REF!</v>
      </c>
      <c r="BSA34" s="570" t="e">
        <f t="shared" si="30"/>
        <v>#REF!</v>
      </c>
      <c r="BSB34" s="570" t="e">
        <f t="shared" si="30"/>
        <v>#REF!</v>
      </c>
      <c r="BSC34" s="570" t="e">
        <f t="shared" si="30"/>
        <v>#REF!</v>
      </c>
      <c r="BSD34" s="570" t="e">
        <f t="shared" si="30"/>
        <v>#REF!</v>
      </c>
      <c r="BSE34" s="570" t="e">
        <f t="shared" si="30"/>
        <v>#REF!</v>
      </c>
      <c r="BSF34" s="570" t="e">
        <f t="shared" si="30"/>
        <v>#REF!</v>
      </c>
      <c r="BSG34" s="570" t="e">
        <f t="shared" si="30"/>
        <v>#REF!</v>
      </c>
      <c r="BSH34" s="570" t="e">
        <f t="shared" si="30"/>
        <v>#REF!</v>
      </c>
      <c r="BSI34" s="570" t="e">
        <f t="shared" si="30"/>
        <v>#REF!</v>
      </c>
      <c r="BSJ34" s="570" t="e">
        <f t="shared" si="30"/>
        <v>#REF!</v>
      </c>
      <c r="BSK34" s="570" t="e">
        <f t="shared" si="30"/>
        <v>#REF!</v>
      </c>
      <c r="BSL34" s="570" t="e">
        <f t="shared" si="30"/>
        <v>#REF!</v>
      </c>
      <c r="BSM34" s="570" t="e">
        <f t="shared" ref="BSM34:BUX34" si="31">ROUND(BSJ34*BSK34,0)</f>
        <v>#REF!</v>
      </c>
      <c r="BSN34" s="570" t="e">
        <f t="shared" si="31"/>
        <v>#REF!</v>
      </c>
      <c r="BSO34" s="570" t="e">
        <f t="shared" si="31"/>
        <v>#REF!</v>
      </c>
      <c r="BSP34" s="570" t="e">
        <f t="shared" si="31"/>
        <v>#REF!</v>
      </c>
      <c r="BSQ34" s="570" t="e">
        <f t="shared" si="31"/>
        <v>#REF!</v>
      </c>
      <c r="BSR34" s="570" t="e">
        <f t="shared" si="31"/>
        <v>#REF!</v>
      </c>
      <c r="BSS34" s="570" t="e">
        <f t="shared" si="31"/>
        <v>#REF!</v>
      </c>
      <c r="BST34" s="570" t="e">
        <f t="shared" si="31"/>
        <v>#REF!</v>
      </c>
      <c r="BSU34" s="570" t="e">
        <f t="shared" si="31"/>
        <v>#REF!</v>
      </c>
      <c r="BSV34" s="570" t="e">
        <f t="shared" si="31"/>
        <v>#REF!</v>
      </c>
      <c r="BSW34" s="570" t="e">
        <f t="shared" si="31"/>
        <v>#REF!</v>
      </c>
      <c r="BSX34" s="570" t="e">
        <f t="shared" si="31"/>
        <v>#REF!</v>
      </c>
      <c r="BSY34" s="570" t="e">
        <f t="shared" si="31"/>
        <v>#REF!</v>
      </c>
      <c r="BSZ34" s="570" t="e">
        <f t="shared" si="31"/>
        <v>#REF!</v>
      </c>
      <c r="BTA34" s="570" t="e">
        <f t="shared" si="31"/>
        <v>#REF!</v>
      </c>
      <c r="BTB34" s="570" t="e">
        <f t="shared" si="31"/>
        <v>#REF!</v>
      </c>
      <c r="BTC34" s="570" t="e">
        <f t="shared" si="31"/>
        <v>#REF!</v>
      </c>
      <c r="BTD34" s="570" t="e">
        <f t="shared" si="31"/>
        <v>#REF!</v>
      </c>
      <c r="BTE34" s="570" t="e">
        <f t="shared" si="31"/>
        <v>#REF!</v>
      </c>
      <c r="BTF34" s="570" t="e">
        <f t="shared" si="31"/>
        <v>#REF!</v>
      </c>
      <c r="BTG34" s="570" t="e">
        <f t="shared" si="31"/>
        <v>#REF!</v>
      </c>
      <c r="BTH34" s="570" t="e">
        <f t="shared" si="31"/>
        <v>#REF!</v>
      </c>
      <c r="BTI34" s="570" t="e">
        <f t="shared" si="31"/>
        <v>#REF!</v>
      </c>
      <c r="BTJ34" s="570" t="e">
        <f t="shared" si="31"/>
        <v>#REF!</v>
      </c>
      <c r="BTK34" s="570" t="e">
        <f t="shared" si="31"/>
        <v>#REF!</v>
      </c>
      <c r="BTL34" s="570" t="e">
        <f t="shared" si="31"/>
        <v>#REF!</v>
      </c>
      <c r="BTM34" s="570" t="e">
        <f t="shared" si="31"/>
        <v>#REF!</v>
      </c>
      <c r="BTN34" s="570" t="e">
        <f t="shared" si="31"/>
        <v>#REF!</v>
      </c>
      <c r="BTO34" s="570" t="e">
        <f t="shared" si="31"/>
        <v>#REF!</v>
      </c>
      <c r="BTP34" s="570" t="e">
        <f t="shared" si="31"/>
        <v>#REF!</v>
      </c>
      <c r="BTQ34" s="570" t="e">
        <f t="shared" si="31"/>
        <v>#REF!</v>
      </c>
      <c r="BTR34" s="570" t="e">
        <f t="shared" si="31"/>
        <v>#REF!</v>
      </c>
      <c r="BTS34" s="570" t="e">
        <f t="shared" si="31"/>
        <v>#REF!</v>
      </c>
      <c r="BTT34" s="570" t="e">
        <f t="shared" si="31"/>
        <v>#REF!</v>
      </c>
      <c r="BTU34" s="570" t="e">
        <f t="shared" si="31"/>
        <v>#REF!</v>
      </c>
      <c r="BTV34" s="570" t="e">
        <f t="shared" si="31"/>
        <v>#REF!</v>
      </c>
      <c r="BTW34" s="570" t="e">
        <f t="shared" si="31"/>
        <v>#REF!</v>
      </c>
      <c r="BTX34" s="570" t="e">
        <f t="shared" si="31"/>
        <v>#REF!</v>
      </c>
      <c r="BTY34" s="570" t="e">
        <f t="shared" si="31"/>
        <v>#REF!</v>
      </c>
      <c r="BTZ34" s="570" t="e">
        <f t="shared" si="31"/>
        <v>#REF!</v>
      </c>
      <c r="BUA34" s="570" t="e">
        <f t="shared" si="31"/>
        <v>#REF!</v>
      </c>
      <c r="BUB34" s="570" t="e">
        <f t="shared" si="31"/>
        <v>#REF!</v>
      </c>
      <c r="BUC34" s="570" t="e">
        <f t="shared" si="31"/>
        <v>#REF!</v>
      </c>
      <c r="BUD34" s="570" t="e">
        <f t="shared" si="31"/>
        <v>#REF!</v>
      </c>
      <c r="BUE34" s="570" t="e">
        <f t="shared" si="31"/>
        <v>#REF!</v>
      </c>
      <c r="BUF34" s="570" t="e">
        <f t="shared" si="31"/>
        <v>#REF!</v>
      </c>
      <c r="BUG34" s="570" t="e">
        <f t="shared" si="31"/>
        <v>#REF!</v>
      </c>
      <c r="BUH34" s="570" t="e">
        <f t="shared" si="31"/>
        <v>#REF!</v>
      </c>
      <c r="BUI34" s="570" t="e">
        <f t="shared" si="31"/>
        <v>#REF!</v>
      </c>
      <c r="BUJ34" s="570" t="e">
        <f t="shared" si="31"/>
        <v>#REF!</v>
      </c>
      <c r="BUK34" s="570" t="e">
        <f t="shared" si="31"/>
        <v>#REF!</v>
      </c>
      <c r="BUL34" s="570" t="e">
        <f t="shared" si="31"/>
        <v>#REF!</v>
      </c>
      <c r="BUM34" s="570" t="e">
        <f t="shared" si="31"/>
        <v>#REF!</v>
      </c>
      <c r="BUN34" s="570" t="e">
        <f t="shared" si="31"/>
        <v>#REF!</v>
      </c>
      <c r="BUO34" s="570" t="e">
        <f t="shared" si="31"/>
        <v>#REF!</v>
      </c>
      <c r="BUP34" s="570" t="e">
        <f t="shared" si="31"/>
        <v>#REF!</v>
      </c>
      <c r="BUQ34" s="570" t="e">
        <f t="shared" si="31"/>
        <v>#REF!</v>
      </c>
      <c r="BUR34" s="570" t="e">
        <f t="shared" si="31"/>
        <v>#REF!</v>
      </c>
      <c r="BUS34" s="570" t="e">
        <f t="shared" si="31"/>
        <v>#REF!</v>
      </c>
      <c r="BUT34" s="570" t="e">
        <f t="shared" si="31"/>
        <v>#REF!</v>
      </c>
      <c r="BUU34" s="570" t="e">
        <f t="shared" si="31"/>
        <v>#REF!</v>
      </c>
      <c r="BUV34" s="570" t="e">
        <f t="shared" si="31"/>
        <v>#REF!</v>
      </c>
      <c r="BUW34" s="570" t="e">
        <f t="shared" si="31"/>
        <v>#REF!</v>
      </c>
      <c r="BUX34" s="570" t="e">
        <f t="shared" si="31"/>
        <v>#REF!</v>
      </c>
      <c r="BUY34" s="570" t="e">
        <f t="shared" ref="BUY34:BXJ34" si="32">ROUND(BUV34*BUW34,0)</f>
        <v>#REF!</v>
      </c>
      <c r="BUZ34" s="570" t="e">
        <f t="shared" si="32"/>
        <v>#REF!</v>
      </c>
      <c r="BVA34" s="570" t="e">
        <f t="shared" si="32"/>
        <v>#REF!</v>
      </c>
      <c r="BVB34" s="570" t="e">
        <f t="shared" si="32"/>
        <v>#REF!</v>
      </c>
      <c r="BVC34" s="570" t="e">
        <f t="shared" si="32"/>
        <v>#REF!</v>
      </c>
      <c r="BVD34" s="570" t="e">
        <f t="shared" si="32"/>
        <v>#REF!</v>
      </c>
      <c r="BVE34" s="570" t="e">
        <f t="shared" si="32"/>
        <v>#REF!</v>
      </c>
      <c r="BVF34" s="570" t="e">
        <f t="shared" si="32"/>
        <v>#REF!</v>
      </c>
      <c r="BVG34" s="570" t="e">
        <f t="shared" si="32"/>
        <v>#REF!</v>
      </c>
      <c r="BVH34" s="570" t="e">
        <f t="shared" si="32"/>
        <v>#REF!</v>
      </c>
      <c r="BVI34" s="570" t="e">
        <f t="shared" si="32"/>
        <v>#REF!</v>
      </c>
      <c r="BVJ34" s="570" t="e">
        <f t="shared" si="32"/>
        <v>#REF!</v>
      </c>
      <c r="BVK34" s="570" t="e">
        <f t="shared" si="32"/>
        <v>#REF!</v>
      </c>
      <c r="BVL34" s="570" t="e">
        <f t="shared" si="32"/>
        <v>#REF!</v>
      </c>
      <c r="BVM34" s="570" t="e">
        <f t="shared" si="32"/>
        <v>#REF!</v>
      </c>
      <c r="BVN34" s="570" t="e">
        <f t="shared" si="32"/>
        <v>#REF!</v>
      </c>
      <c r="BVO34" s="570" t="e">
        <f t="shared" si="32"/>
        <v>#REF!</v>
      </c>
      <c r="BVP34" s="570" t="e">
        <f t="shared" si="32"/>
        <v>#REF!</v>
      </c>
      <c r="BVQ34" s="570" t="e">
        <f t="shared" si="32"/>
        <v>#REF!</v>
      </c>
      <c r="BVR34" s="570" t="e">
        <f t="shared" si="32"/>
        <v>#REF!</v>
      </c>
      <c r="BVS34" s="570" t="e">
        <f t="shared" si="32"/>
        <v>#REF!</v>
      </c>
      <c r="BVT34" s="570" t="e">
        <f t="shared" si="32"/>
        <v>#REF!</v>
      </c>
      <c r="BVU34" s="570" t="e">
        <f t="shared" si="32"/>
        <v>#REF!</v>
      </c>
      <c r="BVV34" s="570" t="e">
        <f t="shared" si="32"/>
        <v>#REF!</v>
      </c>
      <c r="BVW34" s="570" t="e">
        <f t="shared" si="32"/>
        <v>#REF!</v>
      </c>
      <c r="BVX34" s="570" t="e">
        <f t="shared" si="32"/>
        <v>#REF!</v>
      </c>
      <c r="BVY34" s="570" t="e">
        <f t="shared" si="32"/>
        <v>#REF!</v>
      </c>
      <c r="BVZ34" s="570" t="e">
        <f t="shared" si="32"/>
        <v>#REF!</v>
      </c>
      <c r="BWA34" s="570" t="e">
        <f t="shared" si="32"/>
        <v>#REF!</v>
      </c>
      <c r="BWB34" s="570" t="e">
        <f t="shared" si="32"/>
        <v>#REF!</v>
      </c>
      <c r="BWC34" s="570" t="e">
        <f t="shared" si="32"/>
        <v>#REF!</v>
      </c>
      <c r="BWD34" s="570" t="e">
        <f t="shared" si="32"/>
        <v>#REF!</v>
      </c>
      <c r="BWE34" s="570" t="e">
        <f t="shared" si="32"/>
        <v>#REF!</v>
      </c>
      <c r="BWF34" s="570" t="e">
        <f t="shared" si="32"/>
        <v>#REF!</v>
      </c>
      <c r="BWG34" s="570" t="e">
        <f t="shared" si="32"/>
        <v>#REF!</v>
      </c>
      <c r="BWH34" s="570" t="e">
        <f t="shared" si="32"/>
        <v>#REF!</v>
      </c>
      <c r="BWI34" s="570" t="e">
        <f t="shared" si="32"/>
        <v>#REF!</v>
      </c>
      <c r="BWJ34" s="570" t="e">
        <f t="shared" si="32"/>
        <v>#REF!</v>
      </c>
      <c r="BWK34" s="570" t="e">
        <f t="shared" si="32"/>
        <v>#REF!</v>
      </c>
      <c r="BWL34" s="570" t="e">
        <f t="shared" si="32"/>
        <v>#REF!</v>
      </c>
      <c r="BWM34" s="570" t="e">
        <f t="shared" si="32"/>
        <v>#REF!</v>
      </c>
      <c r="BWN34" s="570" t="e">
        <f t="shared" si="32"/>
        <v>#REF!</v>
      </c>
      <c r="BWO34" s="570" t="e">
        <f t="shared" si="32"/>
        <v>#REF!</v>
      </c>
      <c r="BWP34" s="570" t="e">
        <f t="shared" si="32"/>
        <v>#REF!</v>
      </c>
      <c r="BWQ34" s="570" t="e">
        <f t="shared" si="32"/>
        <v>#REF!</v>
      </c>
      <c r="BWR34" s="570" t="e">
        <f t="shared" si="32"/>
        <v>#REF!</v>
      </c>
      <c r="BWS34" s="570" t="e">
        <f t="shared" si="32"/>
        <v>#REF!</v>
      </c>
      <c r="BWT34" s="570" t="e">
        <f t="shared" si="32"/>
        <v>#REF!</v>
      </c>
      <c r="BWU34" s="570" t="e">
        <f t="shared" si="32"/>
        <v>#REF!</v>
      </c>
      <c r="BWV34" s="570" t="e">
        <f t="shared" si="32"/>
        <v>#REF!</v>
      </c>
      <c r="BWW34" s="570" t="e">
        <f t="shared" si="32"/>
        <v>#REF!</v>
      </c>
      <c r="BWX34" s="570" t="e">
        <f t="shared" si="32"/>
        <v>#REF!</v>
      </c>
      <c r="BWY34" s="570" t="e">
        <f t="shared" si="32"/>
        <v>#REF!</v>
      </c>
      <c r="BWZ34" s="570" t="e">
        <f t="shared" si="32"/>
        <v>#REF!</v>
      </c>
      <c r="BXA34" s="570" t="e">
        <f t="shared" si="32"/>
        <v>#REF!</v>
      </c>
      <c r="BXB34" s="570" t="e">
        <f t="shared" si="32"/>
        <v>#REF!</v>
      </c>
      <c r="BXC34" s="570" t="e">
        <f t="shared" si="32"/>
        <v>#REF!</v>
      </c>
      <c r="BXD34" s="570" t="e">
        <f t="shared" si="32"/>
        <v>#REF!</v>
      </c>
      <c r="BXE34" s="570" t="e">
        <f t="shared" si="32"/>
        <v>#REF!</v>
      </c>
      <c r="BXF34" s="570" t="e">
        <f t="shared" si="32"/>
        <v>#REF!</v>
      </c>
      <c r="BXG34" s="570" t="e">
        <f t="shared" si="32"/>
        <v>#REF!</v>
      </c>
      <c r="BXH34" s="570" t="e">
        <f t="shared" si="32"/>
        <v>#REF!</v>
      </c>
      <c r="BXI34" s="570" t="e">
        <f t="shared" si="32"/>
        <v>#REF!</v>
      </c>
      <c r="BXJ34" s="570" t="e">
        <f t="shared" si="32"/>
        <v>#REF!</v>
      </c>
      <c r="BXK34" s="570" t="e">
        <f t="shared" ref="BXK34:BZV34" si="33">ROUND(BXH34*BXI34,0)</f>
        <v>#REF!</v>
      </c>
      <c r="BXL34" s="570" t="e">
        <f t="shared" si="33"/>
        <v>#REF!</v>
      </c>
      <c r="BXM34" s="570" t="e">
        <f t="shared" si="33"/>
        <v>#REF!</v>
      </c>
      <c r="BXN34" s="570" t="e">
        <f t="shared" si="33"/>
        <v>#REF!</v>
      </c>
      <c r="BXO34" s="570" t="e">
        <f t="shared" si="33"/>
        <v>#REF!</v>
      </c>
      <c r="BXP34" s="570" t="e">
        <f t="shared" si="33"/>
        <v>#REF!</v>
      </c>
      <c r="BXQ34" s="570" t="e">
        <f t="shared" si="33"/>
        <v>#REF!</v>
      </c>
      <c r="BXR34" s="570" t="e">
        <f t="shared" si="33"/>
        <v>#REF!</v>
      </c>
      <c r="BXS34" s="570" t="e">
        <f t="shared" si="33"/>
        <v>#REF!</v>
      </c>
      <c r="BXT34" s="570" t="e">
        <f t="shared" si="33"/>
        <v>#REF!</v>
      </c>
      <c r="BXU34" s="570" t="e">
        <f t="shared" si="33"/>
        <v>#REF!</v>
      </c>
      <c r="BXV34" s="570" t="e">
        <f t="shared" si="33"/>
        <v>#REF!</v>
      </c>
      <c r="BXW34" s="570" t="e">
        <f t="shared" si="33"/>
        <v>#REF!</v>
      </c>
      <c r="BXX34" s="570" t="e">
        <f t="shared" si="33"/>
        <v>#REF!</v>
      </c>
      <c r="BXY34" s="570" t="e">
        <f t="shared" si="33"/>
        <v>#REF!</v>
      </c>
      <c r="BXZ34" s="570" t="e">
        <f t="shared" si="33"/>
        <v>#REF!</v>
      </c>
      <c r="BYA34" s="570" t="e">
        <f t="shared" si="33"/>
        <v>#REF!</v>
      </c>
      <c r="BYB34" s="570" t="e">
        <f t="shared" si="33"/>
        <v>#REF!</v>
      </c>
      <c r="BYC34" s="570" t="e">
        <f t="shared" si="33"/>
        <v>#REF!</v>
      </c>
      <c r="BYD34" s="570" t="e">
        <f t="shared" si="33"/>
        <v>#REF!</v>
      </c>
      <c r="BYE34" s="570" t="e">
        <f t="shared" si="33"/>
        <v>#REF!</v>
      </c>
      <c r="BYF34" s="570" t="e">
        <f t="shared" si="33"/>
        <v>#REF!</v>
      </c>
      <c r="BYG34" s="570" t="e">
        <f t="shared" si="33"/>
        <v>#REF!</v>
      </c>
      <c r="BYH34" s="570" t="e">
        <f t="shared" si="33"/>
        <v>#REF!</v>
      </c>
      <c r="BYI34" s="570" t="e">
        <f t="shared" si="33"/>
        <v>#REF!</v>
      </c>
      <c r="BYJ34" s="570" t="e">
        <f t="shared" si="33"/>
        <v>#REF!</v>
      </c>
      <c r="BYK34" s="570" t="e">
        <f t="shared" si="33"/>
        <v>#REF!</v>
      </c>
      <c r="BYL34" s="570" t="e">
        <f t="shared" si="33"/>
        <v>#REF!</v>
      </c>
      <c r="BYM34" s="570" t="e">
        <f t="shared" si="33"/>
        <v>#REF!</v>
      </c>
      <c r="BYN34" s="570" t="e">
        <f t="shared" si="33"/>
        <v>#REF!</v>
      </c>
      <c r="BYO34" s="570" t="e">
        <f t="shared" si="33"/>
        <v>#REF!</v>
      </c>
      <c r="BYP34" s="570" t="e">
        <f t="shared" si="33"/>
        <v>#REF!</v>
      </c>
      <c r="BYQ34" s="570" t="e">
        <f t="shared" si="33"/>
        <v>#REF!</v>
      </c>
      <c r="BYR34" s="570" t="e">
        <f t="shared" si="33"/>
        <v>#REF!</v>
      </c>
      <c r="BYS34" s="570" t="e">
        <f t="shared" si="33"/>
        <v>#REF!</v>
      </c>
      <c r="BYT34" s="570" t="e">
        <f t="shared" si="33"/>
        <v>#REF!</v>
      </c>
      <c r="BYU34" s="570" t="e">
        <f t="shared" si="33"/>
        <v>#REF!</v>
      </c>
      <c r="BYV34" s="570" t="e">
        <f t="shared" si="33"/>
        <v>#REF!</v>
      </c>
      <c r="BYW34" s="570" t="e">
        <f t="shared" si="33"/>
        <v>#REF!</v>
      </c>
      <c r="BYX34" s="570" t="e">
        <f t="shared" si="33"/>
        <v>#REF!</v>
      </c>
      <c r="BYY34" s="570" t="e">
        <f t="shared" si="33"/>
        <v>#REF!</v>
      </c>
      <c r="BYZ34" s="570" t="e">
        <f t="shared" si="33"/>
        <v>#REF!</v>
      </c>
      <c r="BZA34" s="570" t="e">
        <f t="shared" si="33"/>
        <v>#REF!</v>
      </c>
      <c r="BZB34" s="570" t="e">
        <f t="shared" si="33"/>
        <v>#REF!</v>
      </c>
      <c r="BZC34" s="570" t="e">
        <f t="shared" si="33"/>
        <v>#REF!</v>
      </c>
      <c r="BZD34" s="570" t="e">
        <f t="shared" si="33"/>
        <v>#REF!</v>
      </c>
      <c r="BZE34" s="570" t="e">
        <f t="shared" si="33"/>
        <v>#REF!</v>
      </c>
      <c r="BZF34" s="570" t="e">
        <f t="shared" si="33"/>
        <v>#REF!</v>
      </c>
      <c r="BZG34" s="570" t="e">
        <f t="shared" si="33"/>
        <v>#REF!</v>
      </c>
      <c r="BZH34" s="570" t="e">
        <f t="shared" si="33"/>
        <v>#REF!</v>
      </c>
      <c r="BZI34" s="570" t="e">
        <f t="shared" si="33"/>
        <v>#REF!</v>
      </c>
      <c r="BZJ34" s="570" t="e">
        <f t="shared" si="33"/>
        <v>#REF!</v>
      </c>
      <c r="BZK34" s="570" t="e">
        <f t="shared" si="33"/>
        <v>#REF!</v>
      </c>
      <c r="BZL34" s="570" t="e">
        <f t="shared" si="33"/>
        <v>#REF!</v>
      </c>
      <c r="BZM34" s="570" t="e">
        <f t="shared" si="33"/>
        <v>#REF!</v>
      </c>
      <c r="BZN34" s="570" t="e">
        <f t="shared" si="33"/>
        <v>#REF!</v>
      </c>
      <c r="BZO34" s="570" t="e">
        <f t="shared" si="33"/>
        <v>#REF!</v>
      </c>
      <c r="BZP34" s="570" t="e">
        <f t="shared" si="33"/>
        <v>#REF!</v>
      </c>
      <c r="BZQ34" s="570" t="e">
        <f t="shared" si="33"/>
        <v>#REF!</v>
      </c>
      <c r="BZR34" s="570" t="e">
        <f t="shared" si="33"/>
        <v>#REF!</v>
      </c>
      <c r="BZS34" s="570" t="e">
        <f t="shared" si="33"/>
        <v>#REF!</v>
      </c>
      <c r="BZT34" s="570" t="e">
        <f t="shared" si="33"/>
        <v>#REF!</v>
      </c>
      <c r="BZU34" s="570" t="e">
        <f t="shared" si="33"/>
        <v>#REF!</v>
      </c>
      <c r="BZV34" s="570" t="e">
        <f t="shared" si="33"/>
        <v>#REF!</v>
      </c>
      <c r="BZW34" s="570" t="e">
        <f t="shared" ref="BZW34:CCH34" si="34">ROUND(BZT34*BZU34,0)</f>
        <v>#REF!</v>
      </c>
      <c r="BZX34" s="570" t="e">
        <f t="shared" si="34"/>
        <v>#REF!</v>
      </c>
      <c r="BZY34" s="570" t="e">
        <f t="shared" si="34"/>
        <v>#REF!</v>
      </c>
      <c r="BZZ34" s="570" t="e">
        <f t="shared" si="34"/>
        <v>#REF!</v>
      </c>
      <c r="CAA34" s="570" t="e">
        <f t="shared" si="34"/>
        <v>#REF!</v>
      </c>
      <c r="CAB34" s="570" t="e">
        <f t="shared" si="34"/>
        <v>#REF!</v>
      </c>
      <c r="CAC34" s="570" t="e">
        <f t="shared" si="34"/>
        <v>#REF!</v>
      </c>
      <c r="CAD34" s="570" t="e">
        <f t="shared" si="34"/>
        <v>#REF!</v>
      </c>
      <c r="CAE34" s="570" t="e">
        <f t="shared" si="34"/>
        <v>#REF!</v>
      </c>
      <c r="CAF34" s="570" t="e">
        <f t="shared" si="34"/>
        <v>#REF!</v>
      </c>
      <c r="CAG34" s="570" t="e">
        <f t="shared" si="34"/>
        <v>#REF!</v>
      </c>
      <c r="CAH34" s="570" t="e">
        <f t="shared" si="34"/>
        <v>#REF!</v>
      </c>
      <c r="CAI34" s="570" t="e">
        <f t="shared" si="34"/>
        <v>#REF!</v>
      </c>
      <c r="CAJ34" s="570" t="e">
        <f t="shared" si="34"/>
        <v>#REF!</v>
      </c>
      <c r="CAK34" s="570" t="e">
        <f t="shared" si="34"/>
        <v>#REF!</v>
      </c>
      <c r="CAL34" s="570" t="e">
        <f t="shared" si="34"/>
        <v>#REF!</v>
      </c>
      <c r="CAM34" s="570" t="e">
        <f t="shared" si="34"/>
        <v>#REF!</v>
      </c>
      <c r="CAN34" s="570" t="e">
        <f t="shared" si="34"/>
        <v>#REF!</v>
      </c>
      <c r="CAO34" s="570" t="e">
        <f t="shared" si="34"/>
        <v>#REF!</v>
      </c>
      <c r="CAP34" s="570" t="e">
        <f t="shared" si="34"/>
        <v>#REF!</v>
      </c>
      <c r="CAQ34" s="570" t="e">
        <f t="shared" si="34"/>
        <v>#REF!</v>
      </c>
      <c r="CAR34" s="570" t="e">
        <f t="shared" si="34"/>
        <v>#REF!</v>
      </c>
      <c r="CAS34" s="570" t="e">
        <f t="shared" si="34"/>
        <v>#REF!</v>
      </c>
      <c r="CAT34" s="570" t="e">
        <f t="shared" si="34"/>
        <v>#REF!</v>
      </c>
      <c r="CAU34" s="570" t="e">
        <f t="shared" si="34"/>
        <v>#REF!</v>
      </c>
      <c r="CAV34" s="570" t="e">
        <f t="shared" si="34"/>
        <v>#REF!</v>
      </c>
      <c r="CAW34" s="570" t="e">
        <f t="shared" si="34"/>
        <v>#REF!</v>
      </c>
      <c r="CAX34" s="570" t="e">
        <f t="shared" si="34"/>
        <v>#REF!</v>
      </c>
      <c r="CAY34" s="570" t="e">
        <f t="shared" si="34"/>
        <v>#REF!</v>
      </c>
      <c r="CAZ34" s="570" t="e">
        <f t="shared" si="34"/>
        <v>#REF!</v>
      </c>
      <c r="CBA34" s="570" t="e">
        <f t="shared" si="34"/>
        <v>#REF!</v>
      </c>
      <c r="CBB34" s="570" t="e">
        <f t="shared" si="34"/>
        <v>#REF!</v>
      </c>
      <c r="CBC34" s="570" t="e">
        <f t="shared" si="34"/>
        <v>#REF!</v>
      </c>
      <c r="CBD34" s="570" t="e">
        <f t="shared" si="34"/>
        <v>#REF!</v>
      </c>
      <c r="CBE34" s="570" t="e">
        <f t="shared" si="34"/>
        <v>#REF!</v>
      </c>
      <c r="CBF34" s="570" t="e">
        <f t="shared" si="34"/>
        <v>#REF!</v>
      </c>
      <c r="CBG34" s="570" t="e">
        <f t="shared" si="34"/>
        <v>#REF!</v>
      </c>
      <c r="CBH34" s="570" t="e">
        <f t="shared" si="34"/>
        <v>#REF!</v>
      </c>
      <c r="CBI34" s="570" t="e">
        <f t="shared" si="34"/>
        <v>#REF!</v>
      </c>
      <c r="CBJ34" s="570" t="e">
        <f t="shared" si="34"/>
        <v>#REF!</v>
      </c>
      <c r="CBK34" s="570" t="e">
        <f t="shared" si="34"/>
        <v>#REF!</v>
      </c>
      <c r="CBL34" s="570" t="e">
        <f t="shared" si="34"/>
        <v>#REF!</v>
      </c>
      <c r="CBM34" s="570" t="e">
        <f t="shared" si="34"/>
        <v>#REF!</v>
      </c>
      <c r="CBN34" s="570" t="e">
        <f t="shared" si="34"/>
        <v>#REF!</v>
      </c>
      <c r="CBO34" s="570" t="e">
        <f t="shared" si="34"/>
        <v>#REF!</v>
      </c>
      <c r="CBP34" s="570" t="e">
        <f t="shared" si="34"/>
        <v>#REF!</v>
      </c>
      <c r="CBQ34" s="570" t="e">
        <f t="shared" si="34"/>
        <v>#REF!</v>
      </c>
      <c r="CBR34" s="570" t="e">
        <f t="shared" si="34"/>
        <v>#REF!</v>
      </c>
      <c r="CBS34" s="570" t="e">
        <f t="shared" si="34"/>
        <v>#REF!</v>
      </c>
      <c r="CBT34" s="570" t="e">
        <f t="shared" si="34"/>
        <v>#REF!</v>
      </c>
      <c r="CBU34" s="570" t="e">
        <f t="shared" si="34"/>
        <v>#REF!</v>
      </c>
      <c r="CBV34" s="570" t="e">
        <f t="shared" si="34"/>
        <v>#REF!</v>
      </c>
      <c r="CBW34" s="570" t="e">
        <f t="shared" si="34"/>
        <v>#REF!</v>
      </c>
      <c r="CBX34" s="570" t="e">
        <f t="shared" si="34"/>
        <v>#REF!</v>
      </c>
      <c r="CBY34" s="570" t="e">
        <f t="shared" si="34"/>
        <v>#REF!</v>
      </c>
      <c r="CBZ34" s="570" t="e">
        <f t="shared" si="34"/>
        <v>#REF!</v>
      </c>
      <c r="CCA34" s="570" t="e">
        <f t="shared" si="34"/>
        <v>#REF!</v>
      </c>
      <c r="CCB34" s="570" t="e">
        <f t="shared" si="34"/>
        <v>#REF!</v>
      </c>
      <c r="CCC34" s="570" t="e">
        <f t="shared" si="34"/>
        <v>#REF!</v>
      </c>
      <c r="CCD34" s="570" t="e">
        <f t="shared" si="34"/>
        <v>#REF!</v>
      </c>
      <c r="CCE34" s="570" t="e">
        <f t="shared" si="34"/>
        <v>#REF!</v>
      </c>
      <c r="CCF34" s="570" t="e">
        <f t="shared" si="34"/>
        <v>#REF!</v>
      </c>
      <c r="CCG34" s="570" t="e">
        <f t="shared" si="34"/>
        <v>#REF!</v>
      </c>
      <c r="CCH34" s="570" t="e">
        <f t="shared" si="34"/>
        <v>#REF!</v>
      </c>
      <c r="CCI34" s="570" t="e">
        <f t="shared" ref="CCI34:CET34" si="35">ROUND(CCF34*CCG34,0)</f>
        <v>#REF!</v>
      </c>
      <c r="CCJ34" s="570" t="e">
        <f t="shared" si="35"/>
        <v>#REF!</v>
      </c>
      <c r="CCK34" s="570" t="e">
        <f t="shared" si="35"/>
        <v>#REF!</v>
      </c>
      <c r="CCL34" s="570" t="e">
        <f t="shared" si="35"/>
        <v>#REF!</v>
      </c>
      <c r="CCM34" s="570" t="e">
        <f t="shared" si="35"/>
        <v>#REF!</v>
      </c>
      <c r="CCN34" s="570" t="e">
        <f t="shared" si="35"/>
        <v>#REF!</v>
      </c>
      <c r="CCO34" s="570" t="e">
        <f t="shared" si="35"/>
        <v>#REF!</v>
      </c>
      <c r="CCP34" s="570" t="e">
        <f t="shared" si="35"/>
        <v>#REF!</v>
      </c>
      <c r="CCQ34" s="570" t="e">
        <f t="shared" si="35"/>
        <v>#REF!</v>
      </c>
      <c r="CCR34" s="570" t="e">
        <f t="shared" si="35"/>
        <v>#REF!</v>
      </c>
      <c r="CCS34" s="570" t="e">
        <f t="shared" si="35"/>
        <v>#REF!</v>
      </c>
      <c r="CCT34" s="570" t="e">
        <f t="shared" si="35"/>
        <v>#REF!</v>
      </c>
      <c r="CCU34" s="570" t="e">
        <f t="shared" si="35"/>
        <v>#REF!</v>
      </c>
      <c r="CCV34" s="570" t="e">
        <f t="shared" si="35"/>
        <v>#REF!</v>
      </c>
      <c r="CCW34" s="570" t="e">
        <f t="shared" si="35"/>
        <v>#REF!</v>
      </c>
      <c r="CCX34" s="570" t="e">
        <f t="shared" si="35"/>
        <v>#REF!</v>
      </c>
      <c r="CCY34" s="570" t="e">
        <f t="shared" si="35"/>
        <v>#REF!</v>
      </c>
      <c r="CCZ34" s="570" t="e">
        <f t="shared" si="35"/>
        <v>#REF!</v>
      </c>
      <c r="CDA34" s="570" t="e">
        <f t="shared" si="35"/>
        <v>#REF!</v>
      </c>
      <c r="CDB34" s="570" t="e">
        <f t="shared" si="35"/>
        <v>#REF!</v>
      </c>
      <c r="CDC34" s="570" t="e">
        <f t="shared" si="35"/>
        <v>#REF!</v>
      </c>
      <c r="CDD34" s="570" t="e">
        <f t="shared" si="35"/>
        <v>#REF!</v>
      </c>
      <c r="CDE34" s="570" t="e">
        <f t="shared" si="35"/>
        <v>#REF!</v>
      </c>
      <c r="CDF34" s="570" t="e">
        <f t="shared" si="35"/>
        <v>#REF!</v>
      </c>
      <c r="CDG34" s="570" t="e">
        <f t="shared" si="35"/>
        <v>#REF!</v>
      </c>
      <c r="CDH34" s="570" t="e">
        <f t="shared" si="35"/>
        <v>#REF!</v>
      </c>
      <c r="CDI34" s="570" t="e">
        <f t="shared" si="35"/>
        <v>#REF!</v>
      </c>
      <c r="CDJ34" s="570" t="e">
        <f t="shared" si="35"/>
        <v>#REF!</v>
      </c>
      <c r="CDK34" s="570" t="e">
        <f t="shared" si="35"/>
        <v>#REF!</v>
      </c>
      <c r="CDL34" s="570" t="e">
        <f t="shared" si="35"/>
        <v>#REF!</v>
      </c>
      <c r="CDM34" s="570" t="e">
        <f t="shared" si="35"/>
        <v>#REF!</v>
      </c>
      <c r="CDN34" s="570" t="e">
        <f t="shared" si="35"/>
        <v>#REF!</v>
      </c>
      <c r="CDO34" s="570" t="e">
        <f t="shared" si="35"/>
        <v>#REF!</v>
      </c>
      <c r="CDP34" s="570" t="e">
        <f t="shared" si="35"/>
        <v>#REF!</v>
      </c>
      <c r="CDQ34" s="570" t="e">
        <f t="shared" si="35"/>
        <v>#REF!</v>
      </c>
      <c r="CDR34" s="570" t="e">
        <f t="shared" si="35"/>
        <v>#REF!</v>
      </c>
      <c r="CDS34" s="570" t="e">
        <f t="shared" si="35"/>
        <v>#REF!</v>
      </c>
      <c r="CDT34" s="570" t="e">
        <f t="shared" si="35"/>
        <v>#REF!</v>
      </c>
      <c r="CDU34" s="570" t="e">
        <f t="shared" si="35"/>
        <v>#REF!</v>
      </c>
      <c r="CDV34" s="570" t="e">
        <f t="shared" si="35"/>
        <v>#REF!</v>
      </c>
      <c r="CDW34" s="570" t="e">
        <f t="shared" si="35"/>
        <v>#REF!</v>
      </c>
      <c r="CDX34" s="570" t="e">
        <f t="shared" si="35"/>
        <v>#REF!</v>
      </c>
      <c r="CDY34" s="570" t="e">
        <f t="shared" si="35"/>
        <v>#REF!</v>
      </c>
      <c r="CDZ34" s="570" t="e">
        <f t="shared" si="35"/>
        <v>#REF!</v>
      </c>
      <c r="CEA34" s="570" t="e">
        <f t="shared" si="35"/>
        <v>#REF!</v>
      </c>
      <c r="CEB34" s="570" t="e">
        <f t="shared" si="35"/>
        <v>#REF!</v>
      </c>
      <c r="CEC34" s="570" t="e">
        <f t="shared" si="35"/>
        <v>#REF!</v>
      </c>
      <c r="CED34" s="570" t="e">
        <f t="shared" si="35"/>
        <v>#REF!</v>
      </c>
      <c r="CEE34" s="570" t="e">
        <f t="shared" si="35"/>
        <v>#REF!</v>
      </c>
      <c r="CEF34" s="570" t="e">
        <f t="shared" si="35"/>
        <v>#REF!</v>
      </c>
      <c r="CEG34" s="570" t="e">
        <f t="shared" si="35"/>
        <v>#REF!</v>
      </c>
      <c r="CEH34" s="570" t="e">
        <f t="shared" si="35"/>
        <v>#REF!</v>
      </c>
      <c r="CEI34" s="570" t="e">
        <f t="shared" si="35"/>
        <v>#REF!</v>
      </c>
      <c r="CEJ34" s="570" t="e">
        <f t="shared" si="35"/>
        <v>#REF!</v>
      </c>
      <c r="CEK34" s="570" t="e">
        <f t="shared" si="35"/>
        <v>#REF!</v>
      </c>
      <c r="CEL34" s="570" t="e">
        <f t="shared" si="35"/>
        <v>#REF!</v>
      </c>
      <c r="CEM34" s="570" t="e">
        <f t="shared" si="35"/>
        <v>#REF!</v>
      </c>
      <c r="CEN34" s="570" t="e">
        <f t="shared" si="35"/>
        <v>#REF!</v>
      </c>
      <c r="CEO34" s="570" t="e">
        <f t="shared" si="35"/>
        <v>#REF!</v>
      </c>
      <c r="CEP34" s="570" t="e">
        <f t="shared" si="35"/>
        <v>#REF!</v>
      </c>
      <c r="CEQ34" s="570" t="e">
        <f t="shared" si="35"/>
        <v>#REF!</v>
      </c>
      <c r="CER34" s="570" t="e">
        <f t="shared" si="35"/>
        <v>#REF!</v>
      </c>
      <c r="CES34" s="570" t="e">
        <f t="shared" si="35"/>
        <v>#REF!</v>
      </c>
      <c r="CET34" s="570" t="e">
        <f t="shared" si="35"/>
        <v>#REF!</v>
      </c>
      <c r="CEU34" s="570" t="e">
        <f t="shared" ref="CEU34:CHF34" si="36">ROUND(CER34*CES34,0)</f>
        <v>#REF!</v>
      </c>
      <c r="CEV34" s="570" t="e">
        <f t="shared" si="36"/>
        <v>#REF!</v>
      </c>
      <c r="CEW34" s="570" t="e">
        <f t="shared" si="36"/>
        <v>#REF!</v>
      </c>
      <c r="CEX34" s="570" t="e">
        <f t="shared" si="36"/>
        <v>#REF!</v>
      </c>
      <c r="CEY34" s="570" t="e">
        <f t="shared" si="36"/>
        <v>#REF!</v>
      </c>
      <c r="CEZ34" s="570" t="e">
        <f t="shared" si="36"/>
        <v>#REF!</v>
      </c>
      <c r="CFA34" s="570" t="e">
        <f t="shared" si="36"/>
        <v>#REF!</v>
      </c>
      <c r="CFB34" s="570" t="e">
        <f t="shared" si="36"/>
        <v>#REF!</v>
      </c>
      <c r="CFC34" s="570" t="e">
        <f t="shared" si="36"/>
        <v>#REF!</v>
      </c>
      <c r="CFD34" s="570" t="e">
        <f t="shared" si="36"/>
        <v>#REF!</v>
      </c>
      <c r="CFE34" s="570" t="e">
        <f t="shared" si="36"/>
        <v>#REF!</v>
      </c>
      <c r="CFF34" s="570" t="e">
        <f t="shared" si="36"/>
        <v>#REF!</v>
      </c>
      <c r="CFG34" s="570" t="e">
        <f t="shared" si="36"/>
        <v>#REF!</v>
      </c>
      <c r="CFH34" s="570" t="e">
        <f t="shared" si="36"/>
        <v>#REF!</v>
      </c>
      <c r="CFI34" s="570" t="e">
        <f t="shared" si="36"/>
        <v>#REF!</v>
      </c>
      <c r="CFJ34" s="570" t="e">
        <f t="shared" si="36"/>
        <v>#REF!</v>
      </c>
      <c r="CFK34" s="570" t="e">
        <f t="shared" si="36"/>
        <v>#REF!</v>
      </c>
      <c r="CFL34" s="570" t="e">
        <f t="shared" si="36"/>
        <v>#REF!</v>
      </c>
      <c r="CFM34" s="570" t="e">
        <f t="shared" si="36"/>
        <v>#REF!</v>
      </c>
      <c r="CFN34" s="570" t="e">
        <f t="shared" si="36"/>
        <v>#REF!</v>
      </c>
      <c r="CFO34" s="570" t="e">
        <f t="shared" si="36"/>
        <v>#REF!</v>
      </c>
      <c r="CFP34" s="570" t="e">
        <f t="shared" si="36"/>
        <v>#REF!</v>
      </c>
      <c r="CFQ34" s="570" t="e">
        <f t="shared" si="36"/>
        <v>#REF!</v>
      </c>
      <c r="CFR34" s="570" t="e">
        <f t="shared" si="36"/>
        <v>#REF!</v>
      </c>
      <c r="CFS34" s="570" t="e">
        <f t="shared" si="36"/>
        <v>#REF!</v>
      </c>
      <c r="CFT34" s="570" t="e">
        <f t="shared" si="36"/>
        <v>#REF!</v>
      </c>
      <c r="CFU34" s="570" t="e">
        <f t="shared" si="36"/>
        <v>#REF!</v>
      </c>
      <c r="CFV34" s="570" t="e">
        <f t="shared" si="36"/>
        <v>#REF!</v>
      </c>
      <c r="CFW34" s="570" t="e">
        <f t="shared" si="36"/>
        <v>#REF!</v>
      </c>
      <c r="CFX34" s="570" t="e">
        <f t="shared" si="36"/>
        <v>#REF!</v>
      </c>
      <c r="CFY34" s="570" t="e">
        <f t="shared" si="36"/>
        <v>#REF!</v>
      </c>
      <c r="CFZ34" s="570" t="e">
        <f t="shared" si="36"/>
        <v>#REF!</v>
      </c>
      <c r="CGA34" s="570" t="e">
        <f t="shared" si="36"/>
        <v>#REF!</v>
      </c>
      <c r="CGB34" s="570" t="e">
        <f t="shared" si="36"/>
        <v>#REF!</v>
      </c>
      <c r="CGC34" s="570" t="e">
        <f t="shared" si="36"/>
        <v>#REF!</v>
      </c>
      <c r="CGD34" s="570" t="e">
        <f t="shared" si="36"/>
        <v>#REF!</v>
      </c>
      <c r="CGE34" s="570" t="e">
        <f t="shared" si="36"/>
        <v>#REF!</v>
      </c>
      <c r="CGF34" s="570" t="e">
        <f t="shared" si="36"/>
        <v>#REF!</v>
      </c>
      <c r="CGG34" s="570" t="e">
        <f t="shared" si="36"/>
        <v>#REF!</v>
      </c>
      <c r="CGH34" s="570" t="e">
        <f t="shared" si="36"/>
        <v>#REF!</v>
      </c>
      <c r="CGI34" s="570" t="e">
        <f t="shared" si="36"/>
        <v>#REF!</v>
      </c>
      <c r="CGJ34" s="570" t="e">
        <f t="shared" si="36"/>
        <v>#REF!</v>
      </c>
      <c r="CGK34" s="570" t="e">
        <f t="shared" si="36"/>
        <v>#REF!</v>
      </c>
      <c r="CGL34" s="570" t="e">
        <f t="shared" si="36"/>
        <v>#REF!</v>
      </c>
      <c r="CGM34" s="570" t="e">
        <f t="shared" si="36"/>
        <v>#REF!</v>
      </c>
      <c r="CGN34" s="570" t="e">
        <f t="shared" si="36"/>
        <v>#REF!</v>
      </c>
      <c r="CGO34" s="570" t="e">
        <f t="shared" si="36"/>
        <v>#REF!</v>
      </c>
      <c r="CGP34" s="570" t="e">
        <f t="shared" si="36"/>
        <v>#REF!</v>
      </c>
      <c r="CGQ34" s="570" t="e">
        <f t="shared" si="36"/>
        <v>#REF!</v>
      </c>
      <c r="CGR34" s="570" t="e">
        <f t="shared" si="36"/>
        <v>#REF!</v>
      </c>
      <c r="CGS34" s="570" t="e">
        <f t="shared" si="36"/>
        <v>#REF!</v>
      </c>
      <c r="CGT34" s="570" t="e">
        <f t="shared" si="36"/>
        <v>#REF!</v>
      </c>
      <c r="CGU34" s="570" t="e">
        <f t="shared" si="36"/>
        <v>#REF!</v>
      </c>
      <c r="CGV34" s="570" t="e">
        <f t="shared" si="36"/>
        <v>#REF!</v>
      </c>
      <c r="CGW34" s="570" t="e">
        <f t="shared" si="36"/>
        <v>#REF!</v>
      </c>
      <c r="CGX34" s="570" t="e">
        <f t="shared" si="36"/>
        <v>#REF!</v>
      </c>
      <c r="CGY34" s="570" t="e">
        <f t="shared" si="36"/>
        <v>#REF!</v>
      </c>
      <c r="CGZ34" s="570" t="e">
        <f t="shared" si="36"/>
        <v>#REF!</v>
      </c>
      <c r="CHA34" s="570" t="e">
        <f t="shared" si="36"/>
        <v>#REF!</v>
      </c>
      <c r="CHB34" s="570" t="e">
        <f t="shared" si="36"/>
        <v>#REF!</v>
      </c>
      <c r="CHC34" s="570" t="e">
        <f t="shared" si="36"/>
        <v>#REF!</v>
      </c>
      <c r="CHD34" s="570" t="e">
        <f t="shared" si="36"/>
        <v>#REF!</v>
      </c>
      <c r="CHE34" s="570" t="e">
        <f t="shared" si="36"/>
        <v>#REF!</v>
      </c>
      <c r="CHF34" s="570" t="e">
        <f t="shared" si="36"/>
        <v>#REF!</v>
      </c>
      <c r="CHG34" s="570" t="e">
        <f t="shared" ref="CHG34:CJR34" si="37">ROUND(CHD34*CHE34,0)</f>
        <v>#REF!</v>
      </c>
      <c r="CHH34" s="570" t="e">
        <f t="shared" si="37"/>
        <v>#REF!</v>
      </c>
      <c r="CHI34" s="570" t="e">
        <f t="shared" si="37"/>
        <v>#REF!</v>
      </c>
      <c r="CHJ34" s="570" t="e">
        <f t="shared" si="37"/>
        <v>#REF!</v>
      </c>
      <c r="CHK34" s="570" t="e">
        <f t="shared" si="37"/>
        <v>#REF!</v>
      </c>
      <c r="CHL34" s="570" t="e">
        <f t="shared" si="37"/>
        <v>#REF!</v>
      </c>
      <c r="CHM34" s="570" t="e">
        <f t="shared" si="37"/>
        <v>#REF!</v>
      </c>
      <c r="CHN34" s="570" t="e">
        <f t="shared" si="37"/>
        <v>#REF!</v>
      </c>
      <c r="CHO34" s="570" t="e">
        <f t="shared" si="37"/>
        <v>#REF!</v>
      </c>
      <c r="CHP34" s="570" t="e">
        <f t="shared" si="37"/>
        <v>#REF!</v>
      </c>
      <c r="CHQ34" s="570" t="e">
        <f t="shared" si="37"/>
        <v>#REF!</v>
      </c>
      <c r="CHR34" s="570" t="e">
        <f t="shared" si="37"/>
        <v>#REF!</v>
      </c>
      <c r="CHS34" s="570" t="e">
        <f t="shared" si="37"/>
        <v>#REF!</v>
      </c>
      <c r="CHT34" s="570" t="e">
        <f t="shared" si="37"/>
        <v>#REF!</v>
      </c>
      <c r="CHU34" s="570" t="e">
        <f t="shared" si="37"/>
        <v>#REF!</v>
      </c>
      <c r="CHV34" s="570" t="e">
        <f t="shared" si="37"/>
        <v>#REF!</v>
      </c>
      <c r="CHW34" s="570" t="e">
        <f t="shared" si="37"/>
        <v>#REF!</v>
      </c>
      <c r="CHX34" s="570" t="e">
        <f t="shared" si="37"/>
        <v>#REF!</v>
      </c>
      <c r="CHY34" s="570" t="e">
        <f t="shared" si="37"/>
        <v>#REF!</v>
      </c>
      <c r="CHZ34" s="570" t="e">
        <f t="shared" si="37"/>
        <v>#REF!</v>
      </c>
      <c r="CIA34" s="570" t="e">
        <f t="shared" si="37"/>
        <v>#REF!</v>
      </c>
      <c r="CIB34" s="570" t="e">
        <f t="shared" si="37"/>
        <v>#REF!</v>
      </c>
      <c r="CIC34" s="570" t="e">
        <f t="shared" si="37"/>
        <v>#REF!</v>
      </c>
      <c r="CID34" s="570" t="e">
        <f t="shared" si="37"/>
        <v>#REF!</v>
      </c>
      <c r="CIE34" s="570" t="e">
        <f t="shared" si="37"/>
        <v>#REF!</v>
      </c>
      <c r="CIF34" s="570" t="e">
        <f t="shared" si="37"/>
        <v>#REF!</v>
      </c>
      <c r="CIG34" s="570" t="e">
        <f t="shared" si="37"/>
        <v>#REF!</v>
      </c>
      <c r="CIH34" s="570" t="e">
        <f t="shared" si="37"/>
        <v>#REF!</v>
      </c>
      <c r="CII34" s="570" t="e">
        <f t="shared" si="37"/>
        <v>#REF!</v>
      </c>
      <c r="CIJ34" s="570" t="e">
        <f t="shared" si="37"/>
        <v>#REF!</v>
      </c>
      <c r="CIK34" s="570" t="e">
        <f t="shared" si="37"/>
        <v>#REF!</v>
      </c>
      <c r="CIL34" s="570" t="e">
        <f t="shared" si="37"/>
        <v>#REF!</v>
      </c>
      <c r="CIM34" s="570" t="e">
        <f t="shared" si="37"/>
        <v>#REF!</v>
      </c>
      <c r="CIN34" s="570" t="e">
        <f t="shared" si="37"/>
        <v>#REF!</v>
      </c>
      <c r="CIO34" s="570" t="e">
        <f t="shared" si="37"/>
        <v>#REF!</v>
      </c>
      <c r="CIP34" s="570" t="e">
        <f t="shared" si="37"/>
        <v>#REF!</v>
      </c>
      <c r="CIQ34" s="570" t="e">
        <f t="shared" si="37"/>
        <v>#REF!</v>
      </c>
      <c r="CIR34" s="570" t="e">
        <f t="shared" si="37"/>
        <v>#REF!</v>
      </c>
      <c r="CIS34" s="570" t="e">
        <f t="shared" si="37"/>
        <v>#REF!</v>
      </c>
      <c r="CIT34" s="570" t="e">
        <f t="shared" si="37"/>
        <v>#REF!</v>
      </c>
      <c r="CIU34" s="570" t="e">
        <f t="shared" si="37"/>
        <v>#REF!</v>
      </c>
      <c r="CIV34" s="570" t="e">
        <f t="shared" si="37"/>
        <v>#REF!</v>
      </c>
      <c r="CIW34" s="570" t="e">
        <f t="shared" si="37"/>
        <v>#REF!</v>
      </c>
      <c r="CIX34" s="570" t="e">
        <f t="shared" si="37"/>
        <v>#REF!</v>
      </c>
      <c r="CIY34" s="570" t="e">
        <f t="shared" si="37"/>
        <v>#REF!</v>
      </c>
      <c r="CIZ34" s="570" t="e">
        <f t="shared" si="37"/>
        <v>#REF!</v>
      </c>
      <c r="CJA34" s="570" t="e">
        <f t="shared" si="37"/>
        <v>#REF!</v>
      </c>
      <c r="CJB34" s="570" t="e">
        <f t="shared" si="37"/>
        <v>#REF!</v>
      </c>
      <c r="CJC34" s="570" t="e">
        <f t="shared" si="37"/>
        <v>#REF!</v>
      </c>
      <c r="CJD34" s="570" t="e">
        <f t="shared" si="37"/>
        <v>#REF!</v>
      </c>
      <c r="CJE34" s="570" t="e">
        <f t="shared" si="37"/>
        <v>#REF!</v>
      </c>
      <c r="CJF34" s="570" t="e">
        <f t="shared" si="37"/>
        <v>#REF!</v>
      </c>
      <c r="CJG34" s="570" t="e">
        <f t="shared" si="37"/>
        <v>#REF!</v>
      </c>
      <c r="CJH34" s="570" t="e">
        <f t="shared" si="37"/>
        <v>#REF!</v>
      </c>
      <c r="CJI34" s="570" t="e">
        <f t="shared" si="37"/>
        <v>#REF!</v>
      </c>
      <c r="CJJ34" s="570" t="e">
        <f t="shared" si="37"/>
        <v>#REF!</v>
      </c>
      <c r="CJK34" s="570" t="e">
        <f t="shared" si="37"/>
        <v>#REF!</v>
      </c>
      <c r="CJL34" s="570" t="e">
        <f t="shared" si="37"/>
        <v>#REF!</v>
      </c>
      <c r="CJM34" s="570" t="e">
        <f t="shared" si="37"/>
        <v>#REF!</v>
      </c>
      <c r="CJN34" s="570" t="e">
        <f t="shared" si="37"/>
        <v>#REF!</v>
      </c>
      <c r="CJO34" s="570" t="e">
        <f t="shared" si="37"/>
        <v>#REF!</v>
      </c>
      <c r="CJP34" s="570" t="e">
        <f t="shared" si="37"/>
        <v>#REF!</v>
      </c>
      <c r="CJQ34" s="570" t="e">
        <f t="shared" si="37"/>
        <v>#REF!</v>
      </c>
      <c r="CJR34" s="570" t="e">
        <f t="shared" si="37"/>
        <v>#REF!</v>
      </c>
      <c r="CJS34" s="570" t="e">
        <f t="shared" ref="CJS34:CMD34" si="38">ROUND(CJP34*CJQ34,0)</f>
        <v>#REF!</v>
      </c>
      <c r="CJT34" s="570" t="e">
        <f t="shared" si="38"/>
        <v>#REF!</v>
      </c>
      <c r="CJU34" s="570" t="e">
        <f t="shared" si="38"/>
        <v>#REF!</v>
      </c>
      <c r="CJV34" s="570" t="e">
        <f t="shared" si="38"/>
        <v>#REF!</v>
      </c>
      <c r="CJW34" s="570" t="e">
        <f t="shared" si="38"/>
        <v>#REF!</v>
      </c>
      <c r="CJX34" s="570" t="e">
        <f t="shared" si="38"/>
        <v>#REF!</v>
      </c>
      <c r="CJY34" s="570" t="e">
        <f t="shared" si="38"/>
        <v>#REF!</v>
      </c>
      <c r="CJZ34" s="570" t="e">
        <f t="shared" si="38"/>
        <v>#REF!</v>
      </c>
      <c r="CKA34" s="570" t="e">
        <f t="shared" si="38"/>
        <v>#REF!</v>
      </c>
      <c r="CKB34" s="570" t="e">
        <f t="shared" si="38"/>
        <v>#REF!</v>
      </c>
      <c r="CKC34" s="570" t="e">
        <f t="shared" si="38"/>
        <v>#REF!</v>
      </c>
      <c r="CKD34" s="570" t="e">
        <f t="shared" si="38"/>
        <v>#REF!</v>
      </c>
      <c r="CKE34" s="570" t="e">
        <f t="shared" si="38"/>
        <v>#REF!</v>
      </c>
      <c r="CKF34" s="570" t="e">
        <f t="shared" si="38"/>
        <v>#REF!</v>
      </c>
      <c r="CKG34" s="570" t="e">
        <f t="shared" si="38"/>
        <v>#REF!</v>
      </c>
      <c r="CKH34" s="570" t="e">
        <f t="shared" si="38"/>
        <v>#REF!</v>
      </c>
      <c r="CKI34" s="570" t="e">
        <f t="shared" si="38"/>
        <v>#REF!</v>
      </c>
      <c r="CKJ34" s="570" t="e">
        <f t="shared" si="38"/>
        <v>#REF!</v>
      </c>
      <c r="CKK34" s="570" t="e">
        <f t="shared" si="38"/>
        <v>#REF!</v>
      </c>
      <c r="CKL34" s="570" t="e">
        <f t="shared" si="38"/>
        <v>#REF!</v>
      </c>
      <c r="CKM34" s="570" t="e">
        <f t="shared" si="38"/>
        <v>#REF!</v>
      </c>
      <c r="CKN34" s="570" t="e">
        <f t="shared" si="38"/>
        <v>#REF!</v>
      </c>
      <c r="CKO34" s="570" t="e">
        <f t="shared" si="38"/>
        <v>#REF!</v>
      </c>
      <c r="CKP34" s="570" t="e">
        <f t="shared" si="38"/>
        <v>#REF!</v>
      </c>
      <c r="CKQ34" s="570" t="e">
        <f t="shared" si="38"/>
        <v>#REF!</v>
      </c>
      <c r="CKR34" s="570" t="e">
        <f t="shared" si="38"/>
        <v>#REF!</v>
      </c>
      <c r="CKS34" s="570" t="e">
        <f t="shared" si="38"/>
        <v>#REF!</v>
      </c>
      <c r="CKT34" s="570" t="e">
        <f t="shared" si="38"/>
        <v>#REF!</v>
      </c>
      <c r="CKU34" s="570" t="e">
        <f t="shared" si="38"/>
        <v>#REF!</v>
      </c>
      <c r="CKV34" s="570" t="e">
        <f t="shared" si="38"/>
        <v>#REF!</v>
      </c>
      <c r="CKW34" s="570" t="e">
        <f t="shared" si="38"/>
        <v>#REF!</v>
      </c>
      <c r="CKX34" s="570" t="e">
        <f t="shared" si="38"/>
        <v>#REF!</v>
      </c>
      <c r="CKY34" s="570" t="e">
        <f t="shared" si="38"/>
        <v>#REF!</v>
      </c>
      <c r="CKZ34" s="570" t="e">
        <f t="shared" si="38"/>
        <v>#REF!</v>
      </c>
      <c r="CLA34" s="570" t="e">
        <f t="shared" si="38"/>
        <v>#REF!</v>
      </c>
      <c r="CLB34" s="570" t="e">
        <f t="shared" si="38"/>
        <v>#REF!</v>
      </c>
      <c r="CLC34" s="570" t="e">
        <f t="shared" si="38"/>
        <v>#REF!</v>
      </c>
      <c r="CLD34" s="570" t="e">
        <f t="shared" si="38"/>
        <v>#REF!</v>
      </c>
      <c r="CLE34" s="570" t="e">
        <f t="shared" si="38"/>
        <v>#REF!</v>
      </c>
      <c r="CLF34" s="570" t="e">
        <f t="shared" si="38"/>
        <v>#REF!</v>
      </c>
      <c r="CLG34" s="570" t="e">
        <f t="shared" si="38"/>
        <v>#REF!</v>
      </c>
      <c r="CLH34" s="570" t="e">
        <f t="shared" si="38"/>
        <v>#REF!</v>
      </c>
      <c r="CLI34" s="570" t="e">
        <f t="shared" si="38"/>
        <v>#REF!</v>
      </c>
      <c r="CLJ34" s="570" t="e">
        <f t="shared" si="38"/>
        <v>#REF!</v>
      </c>
      <c r="CLK34" s="570" t="e">
        <f t="shared" si="38"/>
        <v>#REF!</v>
      </c>
      <c r="CLL34" s="570" t="e">
        <f t="shared" si="38"/>
        <v>#REF!</v>
      </c>
      <c r="CLM34" s="570" t="e">
        <f t="shared" si="38"/>
        <v>#REF!</v>
      </c>
      <c r="CLN34" s="570" t="e">
        <f t="shared" si="38"/>
        <v>#REF!</v>
      </c>
      <c r="CLO34" s="570" t="e">
        <f t="shared" si="38"/>
        <v>#REF!</v>
      </c>
      <c r="CLP34" s="570" t="e">
        <f t="shared" si="38"/>
        <v>#REF!</v>
      </c>
      <c r="CLQ34" s="570" t="e">
        <f t="shared" si="38"/>
        <v>#REF!</v>
      </c>
      <c r="CLR34" s="570" t="e">
        <f t="shared" si="38"/>
        <v>#REF!</v>
      </c>
      <c r="CLS34" s="570" t="e">
        <f t="shared" si="38"/>
        <v>#REF!</v>
      </c>
      <c r="CLT34" s="570" t="e">
        <f t="shared" si="38"/>
        <v>#REF!</v>
      </c>
      <c r="CLU34" s="570" t="e">
        <f t="shared" si="38"/>
        <v>#REF!</v>
      </c>
      <c r="CLV34" s="570" t="e">
        <f t="shared" si="38"/>
        <v>#REF!</v>
      </c>
      <c r="CLW34" s="570" t="e">
        <f t="shared" si="38"/>
        <v>#REF!</v>
      </c>
      <c r="CLX34" s="570" t="e">
        <f t="shared" si="38"/>
        <v>#REF!</v>
      </c>
      <c r="CLY34" s="570" t="e">
        <f t="shared" si="38"/>
        <v>#REF!</v>
      </c>
      <c r="CLZ34" s="570" t="e">
        <f t="shared" si="38"/>
        <v>#REF!</v>
      </c>
      <c r="CMA34" s="570" t="e">
        <f t="shared" si="38"/>
        <v>#REF!</v>
      </c>
      <c r="CMB34" s="570" t="e">
        <f t="shared" si="38"/>
        <v>#REF!</v>
      </c>
      <c r="CMC34" s="570" t="e">
        <f t="shared" si="38"/>
        <v>#REF!</v>
      </c>
      <c r="CMD34" s="570" t="e">
        <f t="shared" si="38"/>
        <v>#REF!</v>
      </c>
      <c r="CME34" s="570" t="e">
        <f t="shared" ref="CME34:COP34" si="39">ROUND(CMB34*CMC34,0)</f>
        <v>#REF!</v>
      </c>
      <c r="CMF34" s="570" t="e">
        <f t="shared" si="39"/>
        <v>#REF!</v>
      </c>
      <c r="CMG34" s="570" t="e">
        <f t="shared" si="39"/>
        <v>#REF!</v>
      </c>
      <c r="CMH34" s="570" t="e">
        <f t="shared" si="39"/>
        <v>#REF!</v>
      </c>
      <c r="CMI34" s="570" t="e">
        <f t="shared" si="39"/>
        <v>#REF!</v>
      </c>
      <c r="CMJ34" s="570" t="e">
        <f t="shared" si="39"/>
        <v>#REF!</v>
      </c>
      <c r="CMK34" s="570" t="e">
        <f t="shared" si="39"/>
        <v>#REF!</v>
      </c>
      <c r="CML34" s="570" t="e">
        <f t="shared" si="39"/>
        <v>#REF!</v>
      </c>
      <c r="CMM34" s="570" t="e">
        <f t="shared" si="39"/>
        <v>#REF!</v>
      </c>
      <c r="CMN34" s="570" t="e">
        <f t="shared" si="39"/>
        <v>#REF!</v>
      </c>
      <c r="CMO34" s="570" t="e">
        <f t="shared" si="39"/>
        <v>#REF!</v>
      </c>
      <c r="CMP34" s="570" t="e">
        <f t="shared" si="39"/>
        <v>#REF!</v>
      </c>
      <c r="CMQ34" s="570" t="e">
        <f t="shared" si="39"/>
        <v>#REF!</v>
      </c>
      <c r="CMR34" s="570" t="e">
        <f t="shared" si="39"/>
        <v>#REF!</v>
      </c>
      <c r="CMS34" s="570" t="e">
        <f t="shared" si="39"/>
        <v>#REF!</v>
      </c>
      <c r="CMT34" s="570" t="e">
        <f t="shared" si="39"/>
        <v>#REF!</v>
      </c>
      <c r="CMU34" s="570" t="e">
        <f t="shared" si="39"/>
        <v>#REF!</v>
      </c>
      <c r="CMV34" s="570" t="e">
        <f t="shared" si="39"/>
        <v>#REF!</v>
      </c>
      <c r="CMW34" s="570" t="e">
        <f t="shared" si="39"/>
        <v>#REF!</v>
      </c>
      <c r="CMX34" s="570" t="e">
        <f t="shared" si="39"/>
        <v>#REF!</v>
      </c>
      <c r="CMY34" s="570" t="e">
        <f t="shared" si="39"/>
        <v>#REF!</v>
      </c>
      <c r="CMZ34" s="570" t="e">
        <f t="shared" si="39"/>
        <v>#REF!</v>
      </c>
      <c r="CNA34" s="570" t="e">
        <f t="shared" si="39"/>
        <v>#REF!</v>
      </c>
      <c r="CNB34" s="570" t="e">
        <f t="shared" si="39"/>
        <v>#REF!</v>
      </c>
      <c r="CNC34" s="570" t="e">
        <f t="shared" si="39"/>
        <v>#REF!</v>
      </c>
      <c r="CND34" s="570" t="e">
        <f t="shared" si="39"/>
        <v>#REF!</v>
      </c>
      <c r="CNE34" s="570" t="e">
        <f t="shared" si="39"/>
        <v>#REF!</v>
      </c>
      <c r="CNF34" s="570" t="e">
        <f t="shared" si="39"/>
        <v>#REF!</v>
      </c>
      <c r="CNG34" s="570" t="e">
        <f t="shared" si="39"/>
        <v>#REF!</v>
      </c>
      <c r="CNH34" s="570" t="e">
        <f t="shared" si="39"/>
        <v>#REF!</v>
      </c>
      <c r="CNI34" s="570" t="e">
        <f t="shared" si="39"/>
        <v>#REF!</v>
      </c>
      <c r="CNJ34" s="570" t="e">
        <f t="shared" si="39"/>
        <v>#REF!</v>
      </c>
      <c r="CNK34" s="570" t="e">
        <f t="shared" si="39"/>
        <v>#REF!</v>
      </c>
      <c r="CNL34" s="570" t="e">
        <f t="shared" si="39"/>
        <v>#REF!</v>
      </c>
      <c r="CNM34" s="570" t="e">
        <f t="shared" si="39"/>
        <v>#REF!</v>
      </c>
      <c r="CNN34" s="570" t="e">
        <f t="shared" si="39"/>
        <v>#REF!</v>
      </c>
      <c r="CNO34" s="570" t="e">
        <f t="shared" si="39"/>
        <v>#REF!</v>
      </c>
      <c r="CNP34" s="570" t="e">
        <f t="shared" si="39"/>
        <v>#REF!</v>
      </c>
      <c r="CNQ34" s="570" t="e">
        <f t="shared" si="39"/>
        <v>#REF!</v>
      </c>
      <c r="CNR34" s="570" t="e">
        <f t="shared" si="39"/>
        <v>#REF!</v>
      </c>
      <c r="CNS34" s="570" t="e">
        <f t="shared" si="39"/>
        <v>#REF!</v>
      </c>
      <c r="CNT34" s="570" t="e">
        <f t="shared" si="39"/>
        <v>#REF!</v>
      </c>
      <c r="CNU34" s="570" t="e">
        <f t="shared" si="39"/>
        <v>#REF!</v>
      </c>
      <c r="CNV34" s="570" t="e">
        <f t="shared" si="39"/>
        <v>#REF!</v>
      </c>
      <c r="CNW34" s="570" t="e">
        <f t="shared" si="39"/>
        <v>#REF!</v>
      </c>
      <c r="CNX34" s="570" t="e">
        <f t="shared" si="39"/>
        <v>#REF!</v>
      </c>
      <c r="CNY34" s="570" t="e">
        <f t="shared" si="39"/>
        <v>#REF!</v>
      </c>
      <c r="CNZ34" s="570" t="e">
        <f t="shared" si="39"/>
        <v>#REF!</v>
      </c>
      <c r="COA34" s="570" t="e">
        <f t="shared" si="39"/>
        <v>#REF!</v>
      </c>
      <c r="COB34" s="570" t="e">
        <f t="shared" si="39"/>
        <v>#REF!</v>
      </c>
      <c r="COC34" s="570" t="e">
        <f t="shared" si="39"/>
        <v>#REF!</v>
      </c>
      <c r="COD34" s="570" t="e">
        <f t="shared" si="39"/>
        <v>#REF!</v>
      </c>
      <c r="COE34" s="570" t="e">
        <f t="shared" si="39"/>
        <v>#REF!</v>
      </c>
      <c r="COF34" s="570" t="e">
        <f t="shared" si="39"/>
        <v>#REF!</v>
      </c>
      <c r="COG34" s="570" t="e">
        <f t="shared" si="39"/>
        <v>#REF!</v>
      </c>
      <c r="COH34" s="570" t="e">
        <f t="shared" si="39"/>
        <v>#REF!</v>
      </c>
      <c r="COI34" s="570" t="e">
        <f t="shared" si="39"/>
        <v>#REF!</v>
      </c>
      <c r="COJ34" s="570" t="e">
        <f t="shared" si="39"/>
        <v>#REF!</v>
      </c>
      <c r="COK34" s="570" t="e">
        <f t="shared" si="39"/>
        <v>#REF!</v>
      </c>
      <c r="COL34" s="570" t="e">
        <f t="shared" si="39"/>
        <v>#REF!</v>
      </c>
      <c r="COM34" s="570" t="e">
        <f t="shared" si="39"/>
        <v>#REF!</v>
      </c>
      <c r="CON34" s="570" t="e">
        <f t="shared" si="39"/>
        <v>#REF!</v>
      </c>
      <c r="COO34" s="570" t="e">
        <f t="shared" si="39"/>
        <v>#REF!</v>
      </c>
      <c r="COP34" s="570" t="e">
        <f t="shared" si="39"/>
        <v>#REF!</v>
      </c>
      <c r="COQ34" s="570" t="e">
        <f t="shared" ref="COQ34:CRB34" si="40">ROUND(CON34*COO34,0)</f>
        <v>#REF!</v>
      </c>
      <c r="COR34" s="570" t="e">
        <f t="shared" si="40"/>
        <v>#REF!</v>
      </c>
      <c r="COS34" s="570" t="e">
        <f t="shared" si="40"/>
        <v>#REF!</v>
      </c>
      <c r="COT34" s="570" t="e">
        <f t="shared" si="40"/>
        <v>#REF!</v>
      </c>
      <c r="COU34" s="570" t="e">
        <f t="shared" si="40"/>
        <v>#REF!</v>
      </c>
      <c r="COV34" s="570" t="e">
        <f t="shared" si="40"/>
        <v>#REF!</v>
      </c>
      <c r="COW34" s="570" t="e">
        <f t="shared" si="40"/>
        <v>#REF!</v>
      </c>
      <c r="COX34" s="570" t="e">
        <f t="shared" si="40"/>
        <v>#REF!</v>
      </c>
      <c r="COY34" s="570" t="e">
        <f t="shared" si="40"/>
        <v>#REF!</v>
      </c>
      <c r="COZ34" s="570" t="e">
        <f t="shared" si="40"/>
        <v>#REF!</v>
      </c>
      <c r="CPA34" s="570" t="e">
        <f t="shared" si="40"/>
        <v>#REF!</v>
      </c>
      <c r="CPB34" s="570" t="e">
        <f t="shared" si="40"/>
        <v>#REF!</v>
      </c>
      <c r="CPC34" s="570" t="e">
        <f t="shared" si="40"/>
        <v>#REF!</v>
      </c>
      <c r="CPD34" s="570" t="e">
        <f t="shared" si="40"/>
        <v>#REF!</v>
      </c>
      <c r="CPE34" s="570" t="e">
        <f t="shared" si="40"/>
        <v>#REF!</v>
      </c>
      <c r="CPF34" s="570" t="e">
        <f t="shared" si="40"/>
        <v>#REF!</v>
      </c>
      <c r="CPG34" s="570" t="e">
        <f t="shared" si="40"/>
        <v>#REF!</v>
      </c>
      <c r="CPH34" s="570" t="e">
        <f t="shared" si="40"/>
        <v>#REF!</v>
      </c>
      <c r="CPI34" s="570" t="e">
        <f t="shared" si="40"/>
        <v>#REF!</v>
      </c>
      <c r="CPJ34" s="570" t="e">
        <f t="shared" si="40"/>
        <v>#REF!</v>
      </c>
      <c r="CPK34" s="570" t="e">
        <f t="shared" si="40"/>
        <v>#REF!</v>
      </c>
      <c r="CPL34" s="570" t="e">
        <f t="shared" si="40"/>
        <v>#REF!</v>
      </c>
      <c r="CPM34" s="570" t="e">
        <f t="shared" si="40"/>
        <v>#REF!</v>
      </c>
      <c r="CPN34" s="570" t="e">
        <f t="shared" si="40"/>
        <v>#REF!</v>
      </c>
      <c r="CPO34" s="570" t="e">
        <f t="shared" si="40"/>
        <v>#REF!</v>
      </c>
      <c r="CPP34" s="570" t="e">
        <f t="shared" si="40"/>
        <v>#REF!</v>
      </c>
      <c r="CPQ34" s="570" t="e">
        <f t="shared" si="40"/>
        <v>#REF!</v>
      </c>
      <c r="CPR34" s="570" t="e">
        <f t="shared" si="40"/>
        <v>#REF!</v>
      </c>
      <c r="CPS34" s="570" t="e">
        <f t="shared" si="40"/>
        <v>#REF!</v>
      </c>
      <c r="CPT34" s="570" t="e">
        <f t="shared" si="40"/>
        <v>#REF!</v>
      </c>
      <c r="CPU34" s="570" t="e">
        <f t="shared" si="40"/>
        <v>#REF!</v>
      </c>
      <c r="CPV34" s="570" t="e">
        <f t="shared" si="40"/>
        <v>#REF!</v>
      </c>
      <c r="CPW34" s="570" t="e">
        <f t="shared" si="40"/>
        <v>#REF!</v>
      </c>
      <c r="CPX34" s="570" t="e">
        <f t="shared" si="40"/>
        <v>#REF!</v>
      </c>
      <c r="CPY34" s="570" t="e">
        <f t="shared" si="40"/>
        <v>#REF!</v>
      </c>
      <c r="CPZ34" s="570" t="e">
        <f t="shared" si="40"/>
        <v>#REF!</v>
      </c>
      <c r="CQA34" s="570" t="e">
        <f t="shared" si="40"/>
        <v>#REF!</v>
      </c>
      <c r="CQB34" s="570" t="e">
        <f t="shared" si="40"/>
        <v>#REF!</v>
      </c>
      <c r="CQC34" s="570" t="e">
        <f t="shared" si="40"/>
        <v>#REF!</v>
      </c>
      <c r="CQD34" s="570" t="e">
        <f t="shared" si="40"/>
        <v>#REF!</v>
      </c>
      <c r="CQE34" s="570" t="e">
        <f t="shared" si="40"/>
        <v>#REF!</v>
      </c>
      <c r="CQF34" s="570" t="e">
        <f t="shared" si="40"/>
        <v>#REF!</v>
      </c>
      <c r="CQG34" s="570" t="e">
        <f t="shared" si="40"/>
        <v>#REF!</v>
      </c>
      <c r="CQH34" s="570" t="e">
        <f t="shared" si="40"/>
        <v>#REF!</v>
      </c>
      <c r="CQI34" s="570" t="e">
        <f t="shared" si="40"/>
        <v>#REF!</v>
      </c>
      <c r="CQJ34" s="570" t="e">
        <f t="shared" si="40"/>
        <v>#REF!</v>
      </c>
      <c r="CQK34" s="570" t="e">
        <f t="shared" si="40"/>
        <v>#REF!</v>
      </c>
      <c r="CQL34" s="570" t="e">
        <f t="shared" si="40"/>
        <v>#REF!</v>
      </c>
      <c r="CQM34" s="570" t="e">
        <f t="shared" si="40"/>
        <v>#REF!</v>
      </c>
      <c r="CQN34" s="570" t="e">
        <f t="shared" si="40"/>
        <v>#REF!</v>
      </c>
      <c r="CQO34" s="570" t="e">
        <f t="shared" si="40"/>
        <v>#REF!</v>
      </c>
      <c r="CQP34" s="570" t="e">
        <f t="shared" si="40"/>
        <v>#REF!</v>
      </c>
      <c r="CQQ34" s="570" t="e">
        <f t="shared" si="40"/>
        <v>#REF!</v>
      </c>
      <c r="CQR34" s="570" t="e">
        <f t="shared" si="40"/>
        <v>#REF!</v>
      </c>
      <c r="CQS34" s="570" t="e">
        <f t="shared" si="40"/>
        <v>#REF!</v>
      </c>
      <c r="CQT34" s="570" t="e">
        <f t="shared" si="40"/>
        <v>#REF!</v>
      </c>
      <c r="CQU34" s="570" t="e">
        <f t="shared" si="40"/>
        <v>#REF!</v>
      </c>
      <c r="CQV34" s="570" t="e">
        <f t="shared" si="40"/>
        <v>#REF!</v>
      </c>
      <c r="CQW34" s="570" t="e">
        <f t="shared" si="40"/>
        <v>#REF!</v>
      </c>
      <c r="CQX34" s="570" t="e">
        <f t="shared" si="40"/>
        <v>#REF!</v>
      </c>
      <c r="CQY34" s="570" t="e">
        <f t="shared" si="40"/>
        <v>#REF!</v>
      </c>
      <c r="CQZ34" s="570" t="e">
        <f t="shared" si="40"/>
        <v>#REF!</v>
      </c>
      <c r="CRA34" s="570" t="e">
        <f t="shared" si="40"/>
        <v>#REF!</v>
      </c>
      <c r="CRB34" s="570" t="e">
        <f t="shared" si="40"/>
        <v>#REF!</v>
      </c>
      <c r="CRC34" s="570" t="e">
        <f t="shared" ref="CRC34:CTN34" si="41">ROUND(CQZ34*CRA34,0)</f>
        <v>#REF!</v>
      </c>
      <c r="CRD34" s="570" t="e">
        <f t="shared" si="41"/>
        <v>#REF!</v>
      </c>
      <c r="CRE34" s="570" t="e">
        <f t="shared" si="41"/>
        <v>#REF!</v>
      </c>
      <c r="CRF34" s="570" t="e">
        <f t="shared" si="41"/>
        <v>#REF!</v>
      </c>
      <c r="CRG34" s="570" t="e">
        <f t="shared" si="41"/>
        <v>#REF!</v>
      </c>
      <c r="CRH34" s="570" t="e">
        <f t="shared" si="41"/>
        <v>#REF!</v>
      </c>
      <c r="CRI34" s="570" t="e">
        <f t="shared" si="41"/>
        <v>#REF!</v>
      </c>
      <c r="CRJ34" s="570" t="e">
        <f t="shared" si="41"/>
        <v>#REF!</v>
      </c>
      <c r="CRK34" s="570" t="e">
        <f t="shared" si="41"/>
        <v>#REF!</v>
      </c>
      <c r="CRL34" s="570" t="e">
        <f t="shared" si="41"/>
        <v>#REF!</v>
      </c>
      <c r="CRM34" s="570" t="e">
        <f t="shared" si="41"/>
        <v>#REF!</v>
      </c>
      <c r="CRN34" s="570" t="e">
        <f t="shared" si="41"/>
        <v>#REF!</v>
      </c>
      <c r="CRO34" s="570" t="e">
        <f t="shared" si="41"/>
        <v>#REF!</v>
      </c>
      <c r="CRP34" s="570" t="e">
        <f t="shared" si="41"/>
        <v>#REF!</v>
      </c>
      <c r="CRQ34" s="570" t="e">
        <f t="shared" si="41"/>
        <v>#REF!</v>
      </c>
      <c r="CRR34" s="570" t="e">
        <f t="shared" si="41"/>
        <v>#REF!</v>
      </c>
      <c r="CRS34" s="570" t="e">
        <f t="shared" si="41"/>
        <v>#REF!</v>
      </c>
      <c r="CRT34" s="570" t="e">
        <f t="shared" si="41"/>
        <v>#REF!</v>
      </c>
      <c r="CRU34" s="570" t="e">
        <f t="shared" si="41"/>
        <v>#REF!</v>
      </c>
      <c r="CRV34" s="570" t="e">
        <f t="shared" si="41"/>
        <v>#REF!</v>
      </c>
      <c r="CRW34" s="570" t="e">
        <f t="shared" si="41"/>
        <v>#REF!</v>
      </c>
      <c r="CRX34" s="570" t="e">
        <f t="shared" si="41"/>
        <v>#REF!</v>
      </c>
      <c r="CRY34" s="570" t="e">
        <f t="shared" si="41"/>
        <v>#REF!</v>
      </c>
      <c r="CRZ34" s="570" t="e">
        <f t="shared" si="41"/>
        <v>#REF!</v>
      </c>
      <c r="CSA34" s="570" t="e">
        <f t="shared" si="41"/>
        <v>#REF!</v>
      </c>
      <c r="CSB34" s="570" t="e">
        <f t="shared" si="41"/>
        <v>#REF!</v>
      </c>
      <c r="CSC34" s="570" t="e">
        <f t="shared" si="41"/>
        <v>#REF!</v>
      </c>
      <c r="CSD34" s="570" t="e">
        <f t="shared" si="41"/>
        <v>#REF!</v>
      </c>
      <c r="CSE34" s="570" t="e">
        <f t="shared" si="41"/>
        <v>#REF!</v>
      </c>
      <c r="CSF34" s="570" t="e">
        <f t="shared" si="41"/>
        <v>#REF!</v>
      </c>
      <c r="CSG34" s="570" t="e">
        <f t="shared" si="41"/>
        <v>#REF!</v>
      </c>
      <c r="CSH34" s="570" t="e">
        <f t="shared" si="41"/>
        <v>#REF!</v>
      </c>
      <c r="CSI34" s="570" t="e">
        <f t="shared" si="41"/>
        <v>#REF!</v>
      </c>
      <c r="CSJ34" s="570" t="e">
        <f t="shared" si="41"/>
        <v>#REF!</v>
      </c>
      <c r="CSK34" s="570" t="e">
        <f t="shared" si="41"/>
        <v>#REF!</v>
      </c>
      <c r="CSL34" s="570" t="e">
        <f t="shared" si="41"/>
        <v>#REF!</v>
      </c>
      <c r="CSM34" s="570" t="e">
        <f t="shared" si="41"/>
        <v>#REF!</v>
      </c>
      <c r="CSN34" s="570" t="e">
        <f t="shared" si="41"/>
        <v>#REF!</v>
      </c>
      <c r="CSO34" s="570" t="e">
        <f t="shared" si="41"/>
        <v>#REF!</v>
      </c>
      <c r="CSP34" s="570" t="e">
        <f t="shared" si="41"/>
        <v>#REF!</v>
      </c>
      <c r="CSQ34" s="570" t="e">
        <f t="shared" si="41"/>
        <v>#REF!</v>
      </c>
      <c r="CSR34" s="570" t="e">
        <f t="shared" si="41"/>
        <v>#REF!</v>
      </c>
      <c r="CSS34" s="570" t="e">
        <f t="shared" si="41"/>
        <v>#REF!</v>
      </c>
      <c r="CST34" s="570" t="e">
        <f t="shared" si="41"/>
        <v>#REF!</v>
      </c>
      <c r="CSU34" s="570" t="e">
        <f t="shared" si="41"/>
        <v>#REF!</v>
      </c>
      <c r="CSV34" s="570" t="e">
        <f t="shared" si="41"/>
        <v>#REF!</v>
      </c>
      <c r="CSW34" s="570" t="e">
        <f t="shared" si="41"/>
        <v>#REF!</v>
      </c>
      <c r="CSX34" s="570" t="e">
        <f t="shared" si="41"/>
        <v>#REF!</v>
      </c>
      <c r="CSY34" s="570" t="e">
        <f t="shared" si="41"/>
        <v>#REF!</v>
      </c>
      <c r="CSZ34" s="570" t="e">
        <f t="shared" si="41"/>
        <v>#REF!</v>
      </c>
      <c r="CTA34" s="570" t="e">
        <f t="shared" si="41"/>
        <v>#REF!</v>
      </c>
      <c r="CTB34" s="570" t="e">
        <f t="shared" si="41"/>
        <v>#REF!</v>
      </c>
      <c r="CTC34" s="570" t="e">
        <f t="shared" si="41"/>
        <v>#REF!</v>
      </c>
      <c r="CTD34" s="570" t="e">
        <f t="shared" si="41"/>
        <v>#REF!</v>
      </c>
      <c r="CTE34" s="570" t="e">
        <f t="shared" si="41"/>
        <v>#REF!</v>
      </c>
      <c r="CTF34" s="570" t="e">
        <f t="shared" si="41"/>
        <v>#REF!</v>
      </c>
      <c r="CTG34" s="570" t="e">
        <f t="shared" si="41"/>
        <v>#REF!</v>
      </c>
      <c r="CTH34" s="570" t="e">
        <f t="shared" si="41"/>
        <v>#REF!</v>
      </c>
      <c r="CTI34" s="570" t="e">
        <f t="shared" si="41"/>
        <v>#REF!</v>
      </c>
      <c r="CTJ34" s="570" t="e">
        <f t="shared" si="41"/>
        <v>#REF!</v>
      </c>
      <c r="CTK34" s="570" t="e">
        <f t="shared" si="41"/>
        <v>#REF!</v>
      </c>
      <c r="CTL34" s="570" t="e">
        <f t="shared" si="41"/>
        <v>#REF!</v>
      </c>
      <c r="CTM34" s="570" t="e">
        <f t="shared" si="41"/>
        <v>#REF!</v>
      </c>
      <c r="CTN34" s="570" t="e">
        <f t="shared" si="41"/>
        <v>#REF!</v>
      </c>
      <c r="CTO34" s="570" t="e">
        <f t="shared" ref="CTO34:CVZ34" si="42">ROUND(CTL34*CTM34,0)</f>
        <v>#REF!</v>
      </c>
      <c r="CTP34" s="570" t="e">
        <f t="shared" si="42"/>
        <v>#REF!</v>
      </c>
      <c r="CTQ34" s="570" t="e">
        <f t="shared" si="42"/>
        <v>#REF!</v>
      </c>
      <c r="CTR34" s="570" t="e">
        <f t="shared" si="42"/>
        <v>#REF!</v>
      </c>
      <c r="CTS34" s="570" t="e">
        <f t="shared" si="42"/>
        <v>#REF!</v>
      </c>
      <c r="CTT34" s="570" t="e">
        <f t="shared" si="42"/>
        <v>#REF!</v>
      </c>
      <c r="CTU34" s="570" t="e">
        <f t="shared" si="42"/>
        <v>#REF!</v>
      </c>
      <c r="CTV34" s="570" t="e">
        <f t="shared" si="42"/>
        <v>#REF!</v>
      </c>
      <c r="CTW34" s="570" t="e">
        <f t="shared" si="42"/>
        <v>#REF!</v>
      </c>
      <c r="CTX34" s="570" t="e">
        <f t="shared" si="42"/>
        <v>#REF!</v>
      </c>
      <c r="CTY34" s="570" t="e">
        <f t="shared" si="42"/>
        <v>#REF!</v>
      </c>
      <c r="CTZ34" s="570" t="e">
        <f t="shared" si="42"/>
        <v>#REF!</v>
      </c>
      <c r="CUA34" s="570" t="e">
        <f t="shared" si="42"/>
        <v>#REF!</v>
      </c>
      <c r="CUB34" s="570" t="e">
        <f t="shared" si="42"/>
        <v>#REF!</v>
      </c>
      <c r="CUC34" s="570" t="e">
        <f t="shared" si="42"/>
        <v>#REF!</v>
      </c>
      <c r="CUD34" s="570" t="e">
        <f t="shared" si="42"/>
        <v>#REF!</v>
      </c>
      <c r="CUE34" s="570" t="e">
        <f t="shared" si="42"/>
        <v>#REF!</v>
      </c>
      <c r="CUF34" s="570" t="e">
        <f t="shared" si="42"/>
        <v>#REF!</v>
      </c>
      <c r="CUG34" s="570" t="e">
        <f t="shared" si="42"/>
        <v>#REF!</v>
      </c>
      <c r="CUH34" s="570" t="e">
        <f t="shared" si="42"/>
        <v>#REF!</v>
      </c>
      <c r="CUI34" s="570" t="e">
        <f t="shared" si="42"/>
        <v>#REF!</v>
      </c>
      <c r="CUJ34" s="570" t="e">
        <f t="shared" si="42"/>
        <v>#REF!</v>
      </c>
      <c r="CUK34" s="570" t="e">
        <f t="shared" si="42"/>
        <v>#REF!</v>
      </c>
      <c r="CUL34" s="570" t="e">
        <f t="shared" si="42"/>
        <v>#REF!</v>
      </c>
      <c r="CUM34" s="570" t="e">
        <f t="shared" si="42"/>
        <v>#REF!</v>
      </c>
      <c r="CUN34" s="570" t="e">
        <f t="shared" si="42"/>
        <v>#REF!</v>
      </c>
      <c r="CUO34" s="570" t="e">
        <f t="shared" si="42"/>
        <v>#REF!</v>
      </c>
      <c r="CUP34" s="570" t="e">
        <f t="shared" si="42"/>
        <v>#REF!</v>
      </c>
      <c r="CUQ34" s="570" t="e">
        <f t="shared" si="42"/>
        <v>#REF!</v>
      </c>
      <c r="CUR34" s="570" t="e">
        <f t="shared" si="42"/>
        <v>#REF!</v>
      </c>
      <c r="CUS34" s="570" t="e">
        <f t="shared" si="42"/>
        <v>#REF!</v>
      </c>
      <c r="CUT34" s="570" t="e">
        <f t="shared" si="42"/>
        <v>#REF!</v>
      </c>
      <c r="CUU34" s="570" t="e">
        <f t="shared" si="42"/>
        <v>#REF!</v>
      </c>
      <c r="CUV34" s="570" t="e">
        <f t="shared" si="42"/>
        <v>#REF!</v>
      </c>
      <c r="CUW34" s="570" t="e">
        <f t="shared" si="42"/>
        <v>#REF!</v>
      </c>
      <c r="CUX34" s="570" t="e">
        <f t="shared" si="42"/>
        <v>#REF!</v>
      </c>
      <c r="CUY34" s="570" t="e">
        <f t="shared" si="42"/>
        <v>#REF!</v>
      </c>
      <c r="CUZ34" s="570" t="e">
        <f t="shared" si="42"/>
        <v>#REF!</v>
      </c>
      <c r="CVA34" s="570" t="e">
        <f t="shared" si="42"/>
        <v>#REF!</v>
      </c>
      <c r="CVB34" s="570" t="e">
        <f t="shared" si="42"/>
        <v>#REF!</v>
      </c>
      <c r="CVC34" s="570" t="e">
        <f t="shared" si="42"/>
        <v>#REF!</v>
      </c>
      <c r="CVD34" s="570" t="e">
        <f t="shared" si="42"/>
        <v>#REF!</v>
      </c>
      <c r="CVE34" s="570" t="e">
        <f t="shared" si="42"/>
        <v>#REF!</v>
      </c>
      <c r="CVF34" s="570" t="e">
        <f t="shared" si="42"/>
        <v>#REF!</v>
      </c>
      <c r="CVG34" s="570" t="e">
        <f t="shared" si="42"/>
        <v>#REF!</v>
      </c>
      <c r="CVH34" s="570" t="e">
        <f t="shared" si="42"/>
        <v>#REF!</v>
      </c>
      <c r="CVI34" s="570" t="e">
        <f t="shared" si="42"/>
        <v>#REF!</v>
      </c>
      <c r="CVJ34" s="570" t="e">
        <f t="shared" si="42"/>
        <v>#REF!</v>
      </c>
      <c r="CVK34" s="570" t="e">
        <f t="shared" si="42"/>
        <v>#REF!</v>
      </c>
      <c r="CVL34" s="570" t="e">
        <f t="shared" si="42"/>
        <v>#REF!</v>
      </c>
      <c r="CVM34" s="570" t="e">
        <f t="shared" si="42"/>
        <v>#REF!</v>
      </c>
      <c r="CVN34" s="570" t="e">
        <f t="shared" si="42"/>
        <v>#REF!</v>
      </c>
      <c r="CVO34" s="570" t="e">
        <f t="shared" si="42"/>
        <v>#REF!</v>
      </c>
      <c r="CVP34" s="570" t="e">
        <f t="shared" si="42"/>
        <v>#REF!</v>
      </c>
      <c r="CVQ34" s="570" t="e">
        <f t="shared" si="42"/>
        <v>#REF!</v>
      </c>
      <c r="CVR34" s="570" t="e">
        <f t="shared" si="42"/>
        <v>#REF!</v>
      </c>
      <c r="CVS34" s="570" t="e">
        <f t="shared" si="42"/>
        <v>#REF!</v>
      </c>
      <c r="CVT34" s="570" t="e">
        <f t="shared" si="42"/>
        <v>#REF!</v>
      </c>
      <c r="CVU34" s="570" t="e">
        <f t="shared" si="42"/>
        <v>#REF!</v>
      </c>
      <c r="CVV34" s="570" t="e">
        <f t="shared" si="42"/>
        <v>#REF!</v>
      </c>
      <c r="CVW34" s="570" t="e">
        <f t="shared" si="42"/>
        <v>#REF!</v>
      </c>
      <c r="CVX34" s="570" t="e">
        <f t="shared" si="42"/>
        <v>#REF!</v>
      </c>
      <c r="CVY34" s="570" t="e">
        <f t="shared" si="42"/>
        <v>#REF!</v>
      </c>
      <c r="CVZ34" s="570" t="e">
        <f t="shared" si="42"/>
        <v>#REF!</v>
      </c>
      <c r="CWA34" s="570" t="e">
        <f t="shared" ref="CWA34:CYL34" si="43">ROUND(CVX34*CVY34,0)</f>
        <v>#REF!</v>
      </c>
      <c r="CWB34" s="570" t="e">
        <f t="shared" si="43"/>
        <v>#REF!</v>
      </c>
      <c r="CWC34" s="570" t="e">
        <f t="shared" si="43"/>
        <v>#REF!</v>
      </c>
      <c r="CWD34" s="570" t="e">
        <f t="shared" si="43"/>
        <v>#REF!</v>
      </c>
      <c r="CWE34" s="570" t="e">
        <f t="shared" si="43"/>
        <v>#REF!</v>
      </c>
      <c r="CWF34" s="570" t="e">
        <f t="shared" si="43"/>
        <v>#REF!</v>
      </c>
      <c r="CWG34" s="570" t="e">
        <f t="shared" si="43"/>
        <v>#REF!</v>
      </c>
      <c r="CWH34" s="570" t="e">
        <f t="shared" si="43"/>
        <v>#REF!</v>
      </c>
      <c r="CWI34" s="570" t="e">
        <f t="shared" si="43"/>
        <v>#REF!</v>
      </c>
      <c r="CWJ34" s="570" t="e">
        <f t="shared" si="43"/>
        <v>#REF!</v>
      </c>
      <c r="CWK34" s="570" t="e">
        <f t="shared" si="43"/>
        <v>#REF!</v>
      </c>
      <c r="CWL34" s="570" t="e">
        <f t="shared" si="43"/>
        <v>#REF!</v>
      </c>
      <c r="CWM34" s="570" t="e">
        <f t="shared" si="43"/>
        <v>#REF!</v>
      </c>
      <c r="CWN34" s="570" t="e">
        <f t="shared" si="43"/>
        <v>#REF!</v>
      </c>
      <c r="CWO34" s="570" t="e">
        <f t="shared" si="43"/>
        <v>#REF!</v>
      </c>
      <c r="CWP34" s="570" t="e">
        <f t="shared" si="43"/>
        <v>#REF!</v>
      </c>
      <c r="CWQ34" s="570" t="e">
        <f t="shared" si="43"/>
        <v>#REF!</v>
      </c>
      <c r="CWR34" s="570" t="e">
        <f t="shared" si="43"/>
        <v>#REF!</v>
      </c>
      <c r="CWS34" s="570" t="e">
        <f t="shared" si="43"/>
        <v>#REF!</v>
      </c>
      <c r="CWT34" s="570" t="e">
        <f t="shared" si="43"/>
        <v>#REF!</v>
      </c>
      <c r="CWU34" s="570" t="e">
        <f t="shared" si="43"/>
        <v>#REF!</v>
      </c>
      <c r="CWV34" s="570" t="e">
        <f t="shared" si="43"/>
        <v>#REF!</v>
      </c>
      <c r="CWW34" s="570" t="e">
        <f t="shared" si="43"/>
        <v>#REF!</v>
      </c>
      <c r="CWX34" s="570" t="e">
        <f t="shared" si="43"/>
        <v>#REF!</v>
      </c>
      <c r="CWY34" s="570" t="e">
        <f t="shared" si="43"/>
        <v>#REF!</v>
      </c>
      <c r="CWZ34" s="570" t="e">
        <f t="shared" si="43"/>
        <v>#REF!</v>
      </c>
      <c r="CXA34" s="570" t="e">
        <f t="shared" si="43"/>
        <v>#REF!</v>
      </c>
      <c r="CXB34" s="570" t="e">
        <f t="shared" si="43"/>
        <v>#REF!</v>
      </c>
      <c r="CXC34" s="570" t="e">
        <f t="shared" si="43"/>
        <v>#REF!</v>
      </c>
      <c r="CXD34" s="570" t="e">
        <f t="shared" si="43"/>
        <v>#REF!</v>
      </c>
      <c r="CXE34" s="570" t="e">
        <f t="shared" si="43"/>
        <v>#REF!</v>
      </c>
      <c r="CXF34" s="570" t="e">
        <f t="shared" si="43"/>
        <v>#REF!</v>
      </c>
      <c r="CXG34" s="570" t="e">
        <f t="shared" si="43"/>
        <v>#REF!</v>
      </c>
      <c r="CXH34" s="570" t="e">
        <f t="shared" si="43"/>
        <v>#REF!</v>
      </c>
      <c r="CXI34" s="570" t="e">
        <f t="shared" si="43"/>
        <v>#REF!</v>
      </c>
      <c r="CXJ34" s="570" t="e">
        <f t="shared" si="43"/>
        <v>#REF!</v>
      </c>
      <c r="CXK34" s="570" t="e">
        <f t="shared" si="43"/>
        <v>#REF!</v>
      </c>
      <c r="CXL34" s="570" t="e">
        <f t="shared" si="43"/>
        <v>#REF!</v>
      </c>
      <c r="CXM34" s="570" t="e">
        <f t="shared" si="43"/>
        <v>#REF!</v>
      </c>
      <c r="CXN34" s="570" t="e">
        <f t="shared" si="43"/>
        <v>#REF!</v>
      </c>
      <c r="CXO34" s="570" t="e">
        <f t="shared" si="43"/>
        <v>#REF!</v>
      </c>
      <c r="CXP34" s="570" t="e">
        <f t="shared" si="43"/>
        <v>#REF!</v>
      </c>
      <c r="CXQ34" s="570" t="e">
        <f t="shared" si="43"/>
        <v>#REF!</v>
      </c>
      <c r="CXR34" s="570" t="e">
        <f t="shared" si="43"/>
        <v>#REF!</v>
      </c>
      <c r="CXS34" s="570" t="e">
        <f t="shared" si="43"/>
        <v>#REF!</v>
      </c>
      <c r="CXT34" s="570" t="e">
        <f t="shared" si="43"/>
        <v>#REF!</v>
      </c>
      <c r="CXU34" s="570" t="e">
        <f t="shared" si="43"/>
        <v>#REF!</v>
      </c>
      <c r="CXV34" s="570" t="e">
        <f t="shared" si="43"/>
        <v>#REF!</v>
      </c>
      <c r="CXW34" s="570" t="e">
        <f t="shared" si="43"/>
        <v>#REF!</v>
      </c>
      <c r="CXX34" s="570" t="e">
        <f t="shared" si="43"/>
        <v>#REF!</v>
      </c>
      <c r="CXY34" s="570" t="e">
        <f t="shared" si="43"/>
        <v>#REF!</v>
      </c>
      <c r="CXZ34" s="570" t="e">
        <f t="shared" si="43"/>
        <v>#REF!</v>
      </c>
      <c r="CYA34" s="570" t="e">
        <f t="shared" si="43"/>
        <v>#REF!</v>
      </c>
      <c r="CYB34" s="570" t="e">
        <f t="shared" si="43"/>
        <v>#REF!</v>
      </c>
      <c r="CYC34" s="570" t="e">
        <f t="shared" si="43"/>
        <v>#REF!</v>
      </c>
      <c r="CYD34" s="570" t="e">
        <f t="shared" si="43"/>
        <v>#REF!</v>
      </c>
      <c r="CYE34" s="570" t="e">
        <f t="shared" si="43"/>
        <v>#REF!</v>
      </c>
      <c r="CYF34" s="570" t="e">
        <f t="shared" si="43"/>
        <v>#REF!</v>
      </c>
      <c r="CYG34" s="570" t="e">
        <f t="shared" si="43"/>
        <v>#REF!</v>
      </c>
      <c r="CYH34" s="570" t="e">
        <f t="shared" si="43"/>
        <v>#REF!</v>
      </c>
      <c r="CYI34" s="570" t="e">
        <f t="shared" si="43"/>
        <v>#REF!</v>
      </c>
      <c r="CYJ34" s="570" t="e">
        <f t="shared" si="43"/>
        <v>#REF!</v>
      </c>
      <c r="CYK34" s="570" t="e">
        <f t="shared" si="43"/>
        <v>#REF!</v>
      </c>
      <c r="CYL34" s="570" t="e">
        <f t="shared" si="43"/>
        <v>#REF!</v>
      </c>
      <c r="CYM34" s="570" t="e">
        <f t="shared" ref="CYM34:DAX34" si="44">ROUND(CYJ34*CYK34,0)</f>
        <v>#REF!</v>
      </c>
      <c r="CYN34" s="570" t="e">
        <f t="shared" si="44"/>
        <v>#REF!</v>
      </c>
      <c r="CYO34" s="570" t="e">
        <f t="shared" si="44"/>
        <v>#REF!</v>
      </c>
      <c r="CYP34" s="570" t="e">
        <f t="shared" si="44"/>
        <v>#REF!</v>
      </c>
      <c r="CYQ34" s="570" t="e">
        <f t="shared" si="44"/>
        <v>#REF!</v>
      </c>
      <c r="CYR34" s="570" t="e">
        <f t="shared" si="44"/>
        <v>#REF!</v>
      </c>
      <c r="CYS34" s="570" t="e">
        <f t="shared" si="44"/>
        <v>#REF!</v>
      </c>
      <c r="CYT34" s="570" t="e">
        <f t="shared" si="44"/>
        <v>#REF!</v>
      </c>
      <c r="CYU34" s="570" t="e">
        <f t="shared" si="44"/>
        <v>#REF!</v>
      </c>
      <c r="CYV34" s="570" t="e">
        <f t="shared" si="44"/>
        <v>#REF!</v>
      </c>
      <c r="CYW34" s="570" t="e">
        <f t="shared" si="44"/>
        <v>#REF!</v>
      </c>
      <c r="CYX34" s="570" t="e">
        <f t="shared" si="44"/>
        <v>#REF!</v>
      </c>
      <c r="CYY34" s="570" t="e">
        <f t="shared" si="44"/>
        <v>#REF!</v>
      </c>
      <c r="CYZ34" s="570" t="e">
        <f t="shared" si="44"/>
        <v>#REF!</v>
      </c>
      <c r="CZA34" s="570" t="e">
        <f t="shared" si="44"/>
        <v>#REF!</v>
      </c>
      <c r="CZB34" s="570" t="e">
        <f t="shared" si="44"/>
        <v>#REF!</v>
      </c>
      <c r="CZC34" s="570" t="e">
        <f t="shared" si="44"/>
        <v>#REF!</v>
      </c>
      <c r="CZD34" s="570" t="e">
        <f t="shared" si="44"/>
        <v>#REF!</v>
      </c>
      <c r="CZE34" s="570" t="e">
        <f t="shared" si="44"/>
        <v>#REF!</v>
      </c>
      <c r="CZF34" s="570" t="e">
        <f t="shared" si="44"/>
        <v>#REF!</v>
      </c>
      <c r="CZG34" s="570" t="e">
        <f t="shared" si="44"/>
        <v>#REF!</v>
      </c>
      <c r="CZH34" s="570" t="e">
        <f t="shared" si="44"/>
        <v>#REF!</v>
      </c>
      <c r="CZI34" s="570" t="e">
        <f t="shared" si="44"/>
        <v>#REF!</v>
      </c>
      <c r="CZJ34" s="570" t="e">
        <f t="shared" si="44"/>
        <v>#REF!</v>
      </c>
      <c r="CZK34" s="570" t="e">
        <f t="shared" si="44"/>
        <v>#REF!</v>
      </c>
      <c r="CZL34" s="570" t="e">
        <f t="shared" si="44"/>
        <v>#REF!</v>
      </c>
      <c r="CZM34" s="570" t="e">
        <f t="shared" si="44"/>
        <v>#REF!</v>
      </c>
      <c r="CZN34" s="570" t="e">
        <f t="shared" si="44"/>
        <v>#REF!</v>
      </c>
      <c r="CZO34" s="570" t="e">
        <f t="shared" si="44"/>
        <v>#REF!</v>
      </c>
      <c r="CZP34" s="570" t="e">
        <f t="shared" si="44"/>
        <v>#REF!</v>
      </c>
      <c r="CZQ34" s="570" t="e">
        <f t="shared" si="44"/>
        <v>#REF!</v>
      </c>
      <c r="CZR34" s="570" t="e">
        <f t="shared" si="44"/>
        <v>#REF!</v>
      </c>
      <c r="CZS34" s="570" t="e">
        <f t="shared" si="44"/>
        <v>#REF!</v>
      </c>
      <c r="CZT34" s="570" t="e">
        <f t="shared" si="44"/>
        <v>#REF!</v>
      </c>
      <c r="CZU34" s="570" t="e">
        <f t="shared" si="44"/>
        <v>#REF!</v>
      </c>
      <c r="CZV34" s="570" t="e">
        <f t="shared" si="44"/>
        <v>#REF!</v>
      </c>
      <c r="CZW34" s="570" t="e">
        <f t="shared" si="44"/>
        <v>#REF!</v>
      </c>
      <c r="CZX34" s="570" t="e">
        <f t="shared" si="44"/>
        <v>#REF!</v>
      </c>
      <c r="CZY34" s="570" t="e">
        <f t="shared" si="44"/>
        <v>#REF!</v>
      </c>
      <c r="CZZ34" s="570" t="e">
        <f t="shared" si="44"/>
        <v>#REF!</v>
      </c>
      <c r="DAA34" s="570" t="e">
        <f t="shared" si="44"/>
        <v>#REF!</v>
      </c>
      <c r="DAB34" s="570" t="e">
        <f t="shared" si="44"/>
        <v>#REF!</v>
      </c>
      <c r="DAC34" s="570" t="e">
        <f t="shared" si="44"/>
        <v>#REF!</v>
      </c>
      <c r="DAD34" s="570" t="e">
        <f t="shared" si="44"/>
        <v>#REF!</v>
      </c>
      <c r="DAE34" s="570" t="e">
        <f t="shared" si="44"/>
        <v>#REF!</v>
      </c>
      <c r="DAF34" s="570" t="e">
        <f t="shared" si="44"/>
        <v>#REF!</v>
      </c>
      <c r="DAG34" s="570" t="e">
        <f t="shared" si="44"/>
        <v>#REF!</v>
      </c>
      <c r="DAH34" s="570" t="e">
        <f t="shared" si="44"/>
        <v>#REF!</v>
      </c>
      <c r="DAI34" s="570" t="e">
        <f t="shared" si="44"/>
        <v>#REF!</v>
      </c>
      <c r="DAJ34" s="570" t="e">
        <f t="shared" si="44"/>
        <v>#REF!</v>
      </c>
      <c r="DAK34" s="570" t="e">
        <f t="shared" si="44"/>
        <v>#REF!</v>
      </c>
      <c r="DAL34" s="570" t="e">
        <f t="shared" si="44"/>
        <v>#REF!</v>
      </c>
      <c r="DAM34" s="570" t="e">
        <f t="shared" si="44"/>
        <v>#REF!</v>
      </c>
      <c r="DAN34" s="570" t="e">
        <f t="shared" si="44"/>
        <v>#REF!</v>
      </c>
      <c r="DAO34" s="570" t="e">
        <f t="shared" si="44"/>
        <v>#REF!</v>
      </c>
      <c r="DAP34" s="570" t="e">
        <f t="shared" si="44"/>
        <v>#REF!</v>
      </c>
      <c r="DAQ34" s="570" t="e">
        <f t="shared" si="44"/>
        <v>#REF!</v>
      </c>
      <c r="DAR34" s="570" t="e">
        <f t="shared" si="44"/>
        <v>#REF!</v>
      </c>
      <c r="DAS34" s="570" t="e">
        <f t="shared" si="44"/>
        <v>#REF!</v>
      </c>
      <c r="DAT34" s="570" t="e">
        <f t="shared" si="44"/>
        <v>#REF!</v>
      </c>
      <c r="DAU34" s="570" t="e">
        <f t="shared" si="44"/>
        <v>#REF!</v>
      </c>
      <c r="DAV34" s="570" t="e">
        <f t="shared" si="44"/>
        <v>#REF!</v>
      </c>
      <c r="DAW34" s="570" t="e">
        <f t="shared" si="44"/>
        <v>#REF!</v>
      </c>
      <c r="DAX34" s="570" t="e">
        <f t="shared" si="44"/>
        <v>#REF!</v>
      </c>
      <c r="DAY34" s="570" t="e">
        <f t="shared" ref="DAY34:DDJ34" si="45">ROUND(DAV34*DAW34,0)</f>
        <v>#REF!</v>
      </c>
      <c r="DAZ34" s="570" t="e">
        <f t="shared" si="45"/>
        <v>#REF!</v>
      </c>
      <c r="DBA34" s="570" t="e">
        <f t="shared" si="45"/>
        <v>#REF!</v>
      </c>
      <c r="DBB34" s="570" t="e">
        <f t="shared" si="45"/>
        <v>#REF!</v>
      </c>
      <c r="DBC34" s="570" t="e">
        <f t="shared" si="45"/>
        <v>#REF!</v>
      </c>
      <c r="DBD34" s="570" t="e">
        <f t="shared" si="45"/>
        <v>#REF!</v>
      </c>
      <c r="DBE34" s="570" t="e">
        <f t="shared" si="45"/>
        <v>#REF!</v>
      </c>
      <c r="DBF34" s="570" t="e">
        <f t="shared" si="45"/>
        <v>#REF!</v>
      </c>
      <c r="DBG34" s="570" t="e">
        <f t="shared" si="45"/>
        <v>#REF!</v>
      </c>
      <c r="DBH34" s="570" t="e">
        <f t="shared" si="45"/>
        <v>#REF!</v>
      </c>
      <c r="DBI34" s="570" t="e">
        <f t="shared" si="45"/>
        <v>#REF!</v>
      </c>
      <c r="DBJ34" s="570" t="e">
        <f t="shared" si="45"/>
        <v>#REF!</v>
      </c>
      <c r="DBK34" s="570" t="e">
        <f t="shared" si="45"/>
        <v>#REF!</v>
      </c>
      <c r="DBL34" s="570" t="e">
        <f t="shared" si="45"/>
        <v>#REF!</v>
      </c>
      <c r="DBM34" s="570" t="e">
        <f t="shared" si="45"/>
        <v>#REF!</v>
      </c>
      <c r="DBN34" s="570" t="e">
        <f t="shared" si="45"/>
        <v>#REF!</v>
      </c>
      <c r="DBO34" s="570" t="e">
        <f t="shared" si="45"/>
        <v>#REF!</v>
      </c>
      <c r="DBP34" s="570" t="e">
        <f t="shared" si="45"/>
        <v>#REF!</v>
      </c>
      <c r="DBQ34" s="570" t="e">
        <f t="shared" si="45"/>
        <v>#REF!</v>
      </c>
      <c r="DBR34" s="570" t="e">
        <f t="shared" si="45"/>
        <v>#REF!</v>
      </c>
      <c r="DBS34" s="570" t="e">
        <f t="shared" si="45"/>
        <v>#REF!</v>
      </c>
      <c r="DBT34" s="570" t="e">
        <f t="shared" si="45"/>
        <v>#REF!</v>
      </c>
      <c r="DBU34" s="570" t="e">
        <f t="shared" si="45"/>
        <v>#REF!</v>
      </c>
      <c r="DBV34" s="570" t="e">
        <f t="shared" si="45"/>
        <v>#REF!</v>
      </c>
      <c r="DBW34" s="570" t="e">
        <f t="shared" si="45"/>
        <v>#REF!</v>
      </c>
      <c r="DBX34" s="570" t="e">
        <f t="shared" si="45"/>
        <v>#REF!</v>
      </c>
      <c r="DBY34" s="570" t="e">
        <f t="shared" si="45"/>
        <v>#REF!</v>
      </c>
      <c r="DBZ34" s="570" t="e">
        <f t="shared" si="45"/>
        <v>#REF!</v>
      </c>
      <c r="DCA34" s="570" t="e">
        <f t="shared" si="45"/>
        <v>#REF!</v>
      </c>
      <c r="DCB34" s="570" t="e">
        <f t="shared" si="45"/>
        <v>#REF!</v>
      </c>
      <c r="DCC34" s="570" t="e">
        <f t="shared" si="45"/>
        <v>#REF!</v>
      </c>
      <c r="DCD34" s="570" t="e">
        <f t="shared" si="45"/>
        <v>#REF!</v>
      </c>
      <c r="DCE34" s="570" t="e">
        <f t="shared" si="45"/>
        <v>#REF!</v>
      </c>
      <c r="DCF34" s="570" t="e">
        <f t="shared" si="45"/>
        <v>#REF!</v>
      </c>
      <c r="DCG34" s="570" t="e">
        <f t="shared" si="45"/>
        <v>#REF!</v>
      </c>
      <c r="DCH34" s="570" t="e">
        <f t="shared" si="45"/>
        <v>#REF!</v>
      </c>
      <c r="DCI34" s="570" t="e">
        <f t="shared" si="45"/>
        <v>#REF!</v>
      </c>
      <c r="DCJ34" s="570" t="e">
        <f t="shared" si="45"/>
        <v>#REF!</v>
      </c>
      <c r="DCK34" s="570" t="e">
        <f t="shared" si="45"/>
        <v>#REF!</v>
      </c>
      <c r="DCL34" s="570" t="e">
        <f t="shared" si="45"/>
        <v>#REF!</v>
      </c>
      <c r="DCM34" s="570" t="e">
        <f t="shared" si="45"/>
        <v>#REF!</v>
      </c>
      <c r="DCN34" s="570" t="e">
        <f t="shared" si="45"/>
        <v>#REF!</v>
      </c>
      <c r="DCO34" s="570" t="e">
        <f t="shared" si="45"/>
        <v>#REF!</v>
      </c>
      <c r="DCP34" s="570" t="e">
        <f t="shared" si="45"/>
        <v>#REF!</v>
      </c>
      <c r="DCQ34" s="570" t="e">
        <f t="shared" si="45"/>
        <v>#REF!</v>
      </c>
      <c r="DCR34" s="570" t="e">
        <f t="shared" si="45"/>
        <v>#REF!</v>
      </c>
      <c r="DCS34" s="570" t="e">
        <f t="shared" si="45"/>
        <v>#REF!</v>
      </c>
      <c r="DCT34" s="570" t="e">
        <f t="shared" si="45"/>
        <v>#REF!</v>
      </c>
      <c r="DCU34" s="570" t="e">
        <f t="shared" si="45"/>
        <v>#REF!</v>
      </c>
      <c r="DCV34" s="570" t="e">
        <f t="shared" si="45"/>
        <v>#REF!</v>
      </c>
      <c r="DCW34" s="570" t="e">
        <f t="shared" si="45"/>
        <v>#REF!</v>
      </c>
      <c r="DCX34" s="570" t="e">
        <f t="shared" si="45"/>
        <v>#REF!</v>
      </c>
      <c r="DCY34" s="570" t="e">
        <f t="shared" si="45"/>
        <v>#REF!</v>
      </c>
      <c r="DCZ34" s="570" t="e">
        <f t="shared" si="45"/>
        <v>#REF!</v>
      </c>
      <c r="DDA34" s="570" t="e">
        <f t="shared" si="45"/>
        <v>#REF!</v>
      </c>
      <c r="DDB34" s="570" t="e">
        <f t="shared" si="45"/>
        <v>#REF!</v>
      </c>
      <c r="DDC34" s="570" t="e">
        <f t="shared" si="45"/>
        <v>#REF!</v>
      </c>
      <c r="DDD34" s="570" t="e">
        <f t="shared" si="45"/>
        <v>#REF!</v>
      </c>
      <c r="DDE34" s="570" t="e">
        <f t="shared" si="45"/>
        <v>#REF!</v>
      </c>
      <c r="DDF34" s="570" t="e">
        <f t="shared" si="45"/>
        <v>#REF!</v>
      </c>
      <c r="DDG34" s="570" t="e">
        <f t="shared" si="45"/>
        <v>#REF!</v>
      </c>
      <c r="DDH34" s="570" t="e">
        <f t="shared" si="45"/>
        <v>#REF!</v>
      </c>
      <c r="DDI34" s="570" t="e">
        <f t="shared" si="45"/>
        <v>#REF!</v>
      </c>
      <c r="DDJ34" s="570" t="e">
        <f t="shared" si="45"/>
        <v>#REF!</v>
      </c>
      <c r="DDK34" s="570" t="e">
        <f t="shared" ref="DDK34:DFV34" si="46">ROUND(DDH34*DDI34,0)</f>
        <v>#REF!</v>
      </c>
      <c r="DDL34" s="570" t="e">
        <f t="shared" si="46"/>
        <v>#REF!</v>
      </c>
      <c r="DDM34" s="570" t="e">
        <f t="shared" si="46"/>
        <v>#REF!</v>
      </c>
      <c r="DDN34" s="570" t="e">
        <f t="shared" si="46"/>
        <v>#REF!</v>
      </c>
      <c r="DDO34" s="570" t="e">
        <f t="shared" si="46"/>
        <v>#REF!</v>
      </c>
      <c r="DDP34" s="570" t="e">
        <f t="shared" si="46"/>
        <v>#REF!</v>
      </c>
      <c r="DDQ34" s="570" t="e">
        <f t="shared" si="46"/>
        <v>#REF!</v>
      </c>
      <c r="DDR34" s="570" t="e">
        <f t="shared" si="46"/>
        <v>#REF!</v>
      </c>
      <c r="DDS34" s="570" t="e">
        <f t="shared" si="46"/>
        <v>#REF!</v>
      </c>
      <c r="DDT34" s="570" t="e">
        <f t="shared" si="46"/>
        <v>#REF!</v>
      </c>
      <c r="DDU34" s="570" t="e">
        <f t="shared" si="46"/>
        <v>#REF!</v>
      </c>
      <c r="DDV34" s="570" t="e">
        <f t="shared" si="46"/>
        <v>#REF!</v>
      </c>
      <c r="DDW34" s="570" t="e">
        <f t="shared" si="46"/>
        <v>#REF!</v>
      </c>
      <c r="DDX34" s="570" t="e">
        <f t="shared" si="46"/>
        <v>#REF!</v>
      </c>
      <c r="DDY34" s="570" t="e">
        <f t="shared" si="46"/>
        <v>#REF!</v>
      </c>
      <c r="DDZ34" s="570" t="e">
        <f t="shared" si="46"/>
        <v>#REF!</v>
      </c>
      <c r="DEA34" s="570" t="e">
        <f t="shared" si="46"/>
        <v>#REF!</v>
      </c>
      <c r="DEB34" s="570" t="e">
        <f t="shared" si="46"/>
        <v>#REF!</v>
      </c>
      <c r="DEC34" s="570" t="e">
        <f t="shared" si="46"/>
        <v>#REF!</v>
      </c>
      <c r="DED34" s="570" t="e">
        <f t="shared" si="46"/>
        <v>#REF!</v>
      </c>
      <c r="DEE34" s="570" t="e">
        <f t="shared" si="46"/>
        <v>#REF!</v>
      </c>
      <c r="DEF34" s="570" t="e">
        <f t="shared" si="46"/>
        <v>#REF!</v>
      </c>
      <c r="DEG34" s="570" t="e">
        <f t="shared" si="46"/>
        <v>#REF!</v>
      </c>
      <c r="DEH34" s="570" t="e">
        <f t="shared" si="46"/>
        <v>#REF!</v>
      </c>
      <c r="DEI34" s="570" t="e">
        <f t="shared" si="46"/>
        <v>#REF!</v>
      </c>
      <c r="DEJ34" s="570" t="e">
        <f t="shared" si="46"/>
        <v>#REF!</v>
      </c>
      <c r="DEK34" s="570" t="e">
        <f t="shared" si="46"/>
        <v>#REF!</v>
      </c>
      <c r="DEL34" s="570" t="e">
        <f t="shared" si="46"/>
        <v>#REF!</v>
      </c>
      <c r="DEM34" s="570" t="e">
        <f t="shared" si="46"/>
        <v>#REF!</v>
      </c>
      <c r="DEN34" s="570" t="e">
        <f t="shared" si="46"/>
        <v>#REF!</v>
      </c>
      <c r="DEO34" s="570" t="e">
        <f t="shared" si="46"/>
        <v>#REF!</v>
      </c>
      <c r="DEP34" s="570" t="e">
        <f t="shared" si="46"/>
        <v>#REF!</v>
      </c>
      <c r="DEQ34" s="570" t="e">
        <f t="shared" si="46"/>
        <v>#REF!</v>
      </c>
      <c r="DER34" s="570" t="e">
        <f t="shared" si="46"/>
        <v>#REF!</v>
      </c>
      <c r="DES34" s="570" t="e">
        <f t="shared" si="46"/>
        <v>#REF!</v>
      </c>
      <c r="DET34" s="570" t="e">
        <f t="shared" si="46"/>
        <v>#REF!</v>
      </c>
      <c r="DEU34" s="570" t="e">
        <f t="shared" si="46"/>
        <v>#REF!</v>
      </c>
      <c r="DEV34" s="570" t="e">
        <f t="shared" si="46"/>
        <v>#REF!</v>
      </c>
      <c r="DEW34" s="570" t="e">
        <f t="shared" si="46"/>
        <v>#REF!</v>
      </c>
      <c r="DEX34" s="570" t="e">
        <f t="shared" si="46"/>
        <v>#REF!</v>
      </c>
      <c r="DEY34" s="570" t="e">
        <f t="shared" si="46"/>
        <v>#REF!</v>
      </c>
      <c r="DEZ34" s="570" t="e">
        <f t="shared" si="46"/>
        <v>#REF!</v>
      </c>
      <c r="DFA34" s="570" t="e">
        <f t="shared" si="46"/>
        <v>#REF!</v>
      </c>
      <c r="DFB34" s="570" t="e">
        <f t="shared" si="46"/>
        <v>#REF!</v>
      </c>
      <c r="DFC34" s="570" t="e">
        <f t="shared" si="46"/>
        <v>#REF!</v>
      </c>
      <c r="DFD34" s="570" t="e">
        <f t="shared" si="46"/>
        <v>#REF!</v>
      </c>
      <c r="DFE34" s="570" t="e">
        <f t="shared" si="46"/>
        <v>#REF!</v>
      </c>
      <c r="DFF34" s="570" t="e">
        <f t="shared" si="46"/>
        <v>#REF!</v>
      </c>
      <c r="DFG34" s="570" t="e">
        <f t="shared" si="46"/>
        <v>#REF!</v>
      </c>
      <c r="DFH34" s="570" t="e">
        <f t="shared" si="46"/>
        <v>#REF!</v>
      </c>
      <c r="DFI34" s="570" t="e">
        <f t="shared" si="46"/>
        <v>#REF!</v>
      </c>
      <c r="DFJ34" s="570" t="e">
        <f t="shared" si="46"/>
        <v>#REF!</v>
      </c>
      <c r="DFK34" s="570" t="e">
        <f t="shared" si="46"/>
        <v>#REF!</v>
      </c>
      <c r="DFL34" s="570" t="e">
        <f t="shared" si="46"/>
        <v>#REF!</v>
      </c>
      <c r="DFM34" s="570" t="e">
        <f t="shared" si="46"/>
        <v>#REF!</v>
      </c>
      <c r="DFN34" s="570" t="e">
        <f t="shared" si="46"/>
        <v>#REF!</v>
      </c>
      <c r="DFO34" s="570" t="e">
        <f t="shared" si="46"/>
        <v>#REF!</v>
      </c>
      <c r="DFP34" s="570" t="e">
        <f t="shared" si="46"/>
        <v>#REF!</v>
      </c>
      <c r="DFQ34" s="570" t="e">
        <f t="shared" si="46"/>
        <v>#REF!</v>
      </c>
      <c r="DFR34" s="570" t="e">
        <f t="shared" si="46"/>
        <v>#REF!</v>
      </c>
      <c r="DFS34" s="570" t="e">
        <f t="shared" si="46"/>
        <v>#REF!</v>
      </c>
      <c r="DFT34" s="570" t="e">
        <f t="shared" si="46"/>
        <v>#REF!</v>
      </c>
      <c r="DFU34" s="570" t="e">
        <f t="shared" si="46"/>
        <v>#REF!</v>
      </c>
      <c r="DFV34" s="570" t="e">
        <f t="shared" si="46"/>
        <v>#REF!</v>
      </c>
      <c r="DFW34" s="570" t="e">
        <f t="shared" ref="DFW34:DIH34" si="47">ROUND(DFT34*DFU34,0)</f>
        <v>#REF!</v>
      </c>
      <c r="DFX34" s="570" t="e">
        <f t="shared" si="47"/>
        <v>#REF!</v>
      </c>
      <c r="DFY34" s="570" t="e">
        <f t="shared" si="47"/>
        <v>#REF!</v>
      </c>
      <c r="DFZ34" s="570" t="e">
        <f t="shared" si="47"/>
        <v>#REF!</v>
      </c>
      <c r="DGA34" s="570" t="e">
        <f t="shared" si="47"/>
        <v>#REF!</v>
      </c>
      <c r="DGB34" s="570" t="e">
        <f t="shared" si="47"/>
        <v>#REF!</v>
      </c>
      <c r="DGC34" s="570" t="e">
        <f t="shared" si="47"/>
        <v>#REF!</v>
      </c>
      <c r="DGD34" s="570" t="e">
        <f t="shared" si="47"/>
        <v>#REF!</v>
      </c>
      <c r="DGE34" s="570" t="e">
        <f t="shared" si="47"/>
        <v>#REF!</v>
      </c>
      <c r="DGF34" s="570" t="e">
        <f t="shared" si="47"/>
        <v>#REF!</v>
      </c>
      <c r="DGG34" s="570" t="e">
        <f t="shared" si="47"/>
        <v>#REF!</v>
      </c>
      <c r="DGH34" s="570" t="e">
        <f t="shared" si="47"/>
        <v>#REF!</v>
      </c>
      <c r="DGI34" s="570" t="e">
        <f t="shared" si="47"/>
        <v>#REF!</v>
      </c>
      <c r="DGJ34" s="570" t="e">
        <f t="shared" si="47"/>
        <v>#REF!</v>
      </c>
      <c r="DGK34" s="570" t="e">
        <f t="shared" si="47"/>
        <v>#REF!</v>
      </c>
      <c r="DGL34" s="570" t="e">
        <f t="shared" si="47"/>
        <v>#REF!</v>
      </c>
      <c r="DGM34" s="570" t="e">
        <f t="shared" si="47"/>
        <v>#REF!</v>
      </c>
      <c r="DGN34" s="570" t="e">
        <f t="shared" si="47"/>
        <v>#REF!</v>
      </c>
      <c r="DGO34" s="570" t="e">
        <f t="shared" si="47"/>
        <v>#REF!</v>
      </c>
      <c r="DGP34" s="570" t="e">
        <f t="shared" si="47"/>
        <v>#REF!</v>
      </c>
      <c r="DGQ34" s="570" t="e">
        <f t="shared" si="47"/>
        <v>#REF!</v>
      </c>
      <c r="DGR34" s="570" t="e">
        <f t="shared" si="47"/>
        <v>#REF!</v>
      </c>
      <c r="DGS34" s="570" t="e">
        <f t="shared" si="47"/>
        <v>#REF!</v>
      </c>
      <c r="DGT34" s="570" t="e">
        <f t="shared" si="47"/>
        <v>#REF!</v>
      </c>
      <c r="DGU34" s="570" t="e">
        <f t="shared" si="47"/>
        <v>#REF!</v>
      </c>
      <c r="DGV34" s="570" t="e">
        <f t="shared" si="47"/>
        <v>#REF!</v>
      </c>
      <c r="DGW34" s="570" t="e">
        <f t="shared" si="47"/>
        <v>#REF!</v>
      </c>
      <c r="DGX34" s="570" t="e">
        <f t="shared" si="47"/>
        <v>#REF!</v>
      </c>
      <c r="DGY34" s="570" t="e">
        <f t="shared" si="47"/>
        <v>#REF!</v>
      </c>
      <c r="DGZ34" s="570" t="e">
        <f t="shared" si="47"/>
        <v>#REF!</v>
      </c>
      <c r="DHA34" s="570" t="e">
        <f t="shared" si="47"/>
        <v>#REF!</v>
      </c>
      <c r="DHB34" s="570" t="e">
        <f t="shared" si="47"/>
        <v>#REF!</v>
      </c>
      <c r="DHC34" s="570" t="e">
        <f t="shared" si="47"/>
        <v>#REF!</v>
      </c>
      <c r="DHD34" s="570" t="e">
        <f t="shared" si="47"/>
        <v>#REF!</v>
      </c>
      <c r="DHE34" s="570" t="e">
        <f t="shared" si="47"/>
        <v>#REF!</v>
      </c>
      <c r="DHF34" s="570" t="e">
        <f t="shared" si="47"/>
        <v>#REF!</v>
      </c>
      <c r="DHG34" s="570" t="e">
        <f t="shared" si="47"/>
        <v>#REF!</v>
      </c>
      <c r="DHH34" s="570" t="e">
        <f t="shared" si="47"/>
        <v>#REF!</v>
      </c>
      <c r="DHI34" s="570" t="e">
        <f t="shared" si="47"/>
        <v>#REF!</v>
      </c>
      <c r="DHJ34" s="570" t="e">
        <f t="shared" si="47"/>
        <v>#REF!</v>
      </c>
      <c r="DHK34" s="570" t="e">
        <f t="shared" si="47"/>
        <v>#REF!</v>
      </c>
      <c r="DHL34" s="570" t="e">
        <f t="shared" si="47"/>
        <v>#REF!</v>
      </c>
      <c r="DHM34" s="570" t="e">
        <f t="shared" si="47"/>
        <v>#REF!</v>
      </c>
      <c r="DHN34" s="570" t="e">
        <f t="shared" si="47"/>
        <v>#REF!</v>
      </c>
      <c r="DHO34" s="570" t="e">
        <f t="shared" si="47"/>
        <v>#REF!</v>
      </c>
      <c r="DHP34" s="570" t="e">
        <f t="shared" si="47"/>
        <v>#REF!</v>
      </c>
      <c r="DHQ34" s="570" t="e">
        <f t="shared" si="47"/>
        <v>#REF!</v>
      </c>
      <c r="DHR34" s="570" t="e">
        <f t="shared" si="47"/>
        <v>#REF!</v>
      </c>
      <c r="DHS34" s="570" t="e">
        <f t="shared" si="47"/>
        <v>#REF!</v>
      </c>
      <c r="DHT34" s="570" t="e">
        <f t="shared" si="47"/>
        <v>#REF!</v>
      </c>
      <c r="DHU34" s="570" t="e">
        <f t="shared" si="47"/>
        <v>#REF!</v>
      </c>
      <c r="DHV34" s="570" t="e">
        <f t="shared" si="47"/>
        <v>#REF!</v>
      </c>
      <c r="DHW34" s="570" t="e">
        <f t="shared" si="47"/>
        <v>#REF!</v>
      </c>
      <c r="DHX34" s="570" t="e">
        <f t="shared" si="47"/>
        <v>#REF!</v>
      </c>
      <c r="DHY34" s="570" t="e">
        <f t="shared" si="47"/>
        <v>#REF!</v>
      </c>
      <c r="DHZ34" s="570" t="e">
        <f t="shared" si="47"/>
        <v>#REF!</v>
      </c>
      <c r="DIA34" s="570" t="e">
        <f t="shared" si="47"/>
        <v>#REF!</v>
      </c>
      <c r="DIB34" s="570" t="e">
        <f t="shared" si="47"/>
        <v>#REF!</v>
      </c>
      <c r="DIC34" s="570" t="e">
        <f t="shared" si="47"/>
        <v>#REF!</v>
      </c>
      <c r="DID34" s="570" t="e">
        <f t="shared" si="47"/>
        <v>#REF!</v>
      </c>
      <c r="DIE34" s="570" t="e">
        <f t="shared" si="47"/>
        <v>#REF!</v>
      </c>
      <c r="DIF34" s="570" t="e">
        <f t="shared" si="47"/>
        <v>#REF!</v>
      </c>
      <c r="DIG34" s="570" t="e">
        <f t="shared" si="47"/>
        <v>#REF!</v>
      </c>
      <c r="DIH34" s="570" t="e">
        <f t="shared" si="47"/>
        <v>#REF!</v>
      </c>
      <c r="DII34" s="570" t="e">
        <f t="shared" ref="DII34:DKT34" si="48">ROUND(DIF34*DIG34,0)</f>
        <v>#REF!</v>
      </c>
      <c r="DIJ34" s="570" t="e">
        <f t="shared" si="48"/>
        <v>#REF!</v>
      </c>
      <c r="DIK34" s="570" t="e">
        <f t="shared" si="48"/>
        <v>#REF!</v>
      </c>
      <c r="DIL34" s="570" t="e">
        <f t="shared" si="48"/>
        <v>#REF!</v>
      </c>
      <c r="DIM34" s="570" t="e">
        <f t="shared" si="48"/>
        <v>#REF!</v>
      </c>
      <c r="DIN34" s="570" t="e">
        <f t="shared" si="48"/>
        <v>#REF!</v>
      </c>
      <c r="DIO34" s="570" t="e">
        <f t="shared" si="48"/>
        <v>#REF!</v>
      </c>
      <c r="DIP34" s="570" t="e">
        <f t="shared" si="48"/>
        <v>#REF!</v>
      </c>
      <c r="DIQ34" s="570" t="e">
        <f t="shared" si="48"/>
        <v>#REF!</v>
      </c>
      <c r="DIR34" s="570" t="e">
        <f t="shared" si="48"/>
        <v>#REF!</v>
      </c>
      <c r="DIS34" s="570" t="e">
        <f t="shared" si="48"/>
        <v>#REF!</v>
      </c>
      <c r="DIT34" s="570" t="e">
        <f t="shared" si="48"/>
        <v>#REF!</v>
      </c>
      <c r="DIU34" s="570" t="e">
        <f t="shared" si="48"/>
        <v>#REF!</v>
      </c>
      <c r="DIV34" s="570" t="e">
        <f t="shared" si="48"/>
        <v>#REF!</v>
      </c>
      <c r="DIW34" s="570" t="e">
        <f t="shared" si="48"/>
        <v>#REF!</v>
      </c>
      <c r="DIX34" s="570" t="e">
        <f t="shared" si="48"/>
        <v>#REF!</v>
      </c>
      <c r="DIY34" s="570" t="e">
        <f t="shared" si="48"/>
        <v>#REF!</v>
      </c>
      <c r="DIZ34" s="570" t="e">
        <f t="shared" si="48"/>
        <v>#REF!</v>
      </c>
      <c r="DJA34" s="570" t="e">
        <f t="shared" si="48"/>
        <v>#REF!</v>
      </c>
      <c r="DJB34" s="570" t="e">
        <f t="shared" si="48"/>
        <v>#REF!</v>
      </c>
      <c r="DJC34" s="570" t="e">
        <f t="shared" si="48"/>
        <v>#REF!</v>
      </c>
      <c r="DJD34" s="570" t="e">
        <f t="shared" si="48"/>
        <v>#REF!</v>
      </c>
      <c r="DJE34" s="570" t="e">
        <f t="shared" si="48"/>
        <v>#REF!</v>
      </c>
      <c r="DJF34" s="570" t="e">
        <f t="shared" si="48"/>
        <v>#REF!</v>
      </c>
      <c r="DJG34" s="570" t="e">
        <f t="shared" si="48"/>
        <v>#REF!</v>
      </c>
      <c r="DJH34" s="570" t="e">
        <f t="shared" si="48"/>
        <v>#REF!</v>
      </c>
      <c r="DJI34" s="570" t="e">
        <f t="shared" si="48"/>
        <v>#REF!</v>
      </c>
      <c r="DJJ34" s="570" t="e">
        <f t="shared" si="48"/>
        <v>#REF!</v>
      </c>
      <c r="DJK34" s="570" t="e">
        <f t="shared" si="48"/>
        <v>#REF!</v>
      </c>
      <c r="DJL34" s="570" t="e">
        <f t="shared" si="48"/>
        <v>#REF!</v>
      </c>
      <c r="DJM34" s="570" t="e">
        <f t="shared" si="48"/>
        <v>#REF!</v>
      </c>
      <c r="DJN34" s="570" t="e">
        <f t="shared" si="48"/>
        <v>#REF!</v>
      </c>
      <c r="DJO34" s="570" t="e">
        <f t="shared" si="48"/>
        <v>#REF!</v>
      </c>
      <c r="DJP34" s="570" t="e">
        <f t="shared" si="48"/>
        <v>#REF!</v>
      </c>
      <c r="DJQ34" s="570" t="e">
        <f t="shared" si="48"/>
        <v>#REF!</v>
      </c>
      <c r="DJR34" s="570" t="e">
        <f t="shared" si="48"/>
        <v>#REF!</v>
      </c>
      <c r="DJS34" s="570" t="e">
        <f t="shared" si="48"/>
        <v>#REF!</v>
      </c>
      <c r="DJT34" s="570" t="e">
        <f t="shared" si="48"/>
        <v>#REF!</v>
      </c>
      <c r="DJU34" s="570" t="e">
        <f t="shared" si="48"/>
        <v>#REF!</v>
      </c>
      <c r="DJV34" s="570" t="e">
        <f t="shared" si="48"/>
        <v>#REF!</v>
      </c>
      <c r="DJW34" s="570" t="e">
        <f t="shared" si="48"/>
        <v>#REF!</v>
      </c>
      <c r="DJX34" s="570" t="e">
        <f t="shared" si="48"/>
        <v>#REF!</v>
      </c>
      <c r="DJY34" s="570" t="e">
        <f t="shared" si="48"/>
        <v>#REF!</v>
      </c>
      <c r="DJZ34" s="570" t="e">
        <f t="shared" si="48"/>
        <v>#REF!</v>
      </c>
      <c r="DKA34" s="570" t="e">
        <f t="shared" si="48"/>
        <v>#REF!</v>
      </c>
      <c r="DKB34" s="570" t="e">
        <f t="shared" si="48"/>
        <v>#REF!</v>
      </c>
      <c r="DKC34" s="570" t="e">
        <f t="shared" si="48"/>
        <v>#REF!</v>
      </c>
      <c r="DKD34" s="570" t="e">
        <f t="shared" si="48"/>
        <v>#REF!</v>
      </c>
      <c r="DKE34" s="570" t="e">
        <f t="shared" si="48"/>
        <v>#REF!</v>
      </c>
      <c r="DKF34" s="570" t="e">
        <f t="shared" si="48"/>
        <v>#REF!</v>
      </c>
      <c r="DKG34" s="570" t="e">
        <f t="shared" si="48"/>
        <v>#REF!</v>
      </c>
      <c r="DKH34" s="570" t="e">
        <f t="shared" si="48"/>
        <v>#REF!</v>
      </c>
      <c r="DKI34" s="570" t="e">
        <f t="shared" si="48"/>
        <v>#REF!</v>
      </c>
      <c r="DKJ34" s="570" t="e">
        <f t="shared" si="48"/>
        <v>#REF!</v>
      </c>
      <c r="DKK34" s="570" t="e">
        <f t="shared" si="48"/>
        <v>#REF!</v>
      </c>
      <c r="DKL34" s="570" t="e">
        <f t="shared" si="48"/>
        <v>#REF!</v>
      </c>
      <c r="DKM34" s="570" t="e">
        <f t="shared" si="48"/>
        <v>#REF!</v>
      </c>
      <c r="DKN34" s="570" t="e">
        <f t="shared" si="48"/>
        <v>#REF!</v>
      </c>
      <c r="DKO34" s="570" t="e">
        <f t="shared" si="48"/>
        <v>#REF!</v>
      </c>
      <c r="DKP34" s="570" t="e">
        <f t="shared" si="48"/>
        <v>#REF!</v>
      </c>
      <c r="DKQ34" s="570" t="e">
        <f t="shared" si="48"/>
        <v>#REF!</v>
      </c>
      <c r="DKR34" s="570" t="e">
        <f t="shared" si="48"/>
        <v>#REF!</v>
      </c>
      <c r="DKS34" s="570" t="e">
        <f t="shared" si="48"/>
        <v>#REF!</v>
      </c>
      <c r="DKT34" s="570" t="e">
        <f t="shared" si="48"/>
        <v>#REF!</v>
      </c>
      <c r="DKU34" s="570" t="e">
        <f t="shared" ref="DKU34:DNF34" si="49">ROUND(DKR34*DKS34,0)</f>
        <v>#REF!</v>
      </c>
      <c r="DKV34" s="570" t="e">
        <f t="shared" si="49"/>
        <v>#REF!</v>
      </c>
      <c r="DKW34" s="570" t="e">
        <f t="shared" si="49"/>
        <v>#REF!</v>
      </c>
      <c r="DKX34" s="570" t="e">
        <f t="shared" si="49"/>
        <v>#REF!</v>
      </c>
      <c r="DKY34" s="570" t="e">
        <f t="shared" si="49"/>
        <v>#REF!</v>
      </c>
      <c r="DKZ34" s="570" t="e">
        <f t="shared" si="49"/>
        <v>#REF!</v>
      </c>
      <c r="DLA34" s="570" t="e">
        <f t="shared" si="49"/>
        <v>#REF!</v>
      </c>
      <c r="DLB34" s="570" t="e">
        <f t="shared" si="49"/>
        <v>#REF!</v>
      </c>
      <c r="DLC34" s="570" t="e">
        <f t="shared" si="49"/>
        <v>#REF!</v>
      </c>
      <c r="DLD34" s="570" t="e">
        <f t="shared" si="49"/>
        <v>#REF!</v>
      </c>
      <c r="DLE34" s="570" t="e">
        <f t="shared" si="49"/>
        <v>#REF!</v>
      </c>
      <c r="DLF34" s="570" t="e">
        <f t="shared" si="49"/>
        <v>#REF!</v>
      </c>
      <c r="DLG34" s="570" t="e">
        <f t="shared" si="49"/>
        <v>#REF!</v>
      </c>
      <c r="DLH34" s="570" t="e">
        <f t="shared" si="49"/>
        <v>#REF!</v>
      </c>
      <c r="DLI34" s="570" t="e">
        <f t="shared" si="49"/>
        <v>#REF!</v>
      </c>
      <c r="DLJ34" s="570" t="e">
        <f t="shared" si="49"/>
        <v>#REF!</v>
      </c>
      <c r="DLK34" s="570" t="e">
        <f t="shared" si="49"/>
        <v>#REF!</v>
      </c>
      <c r="DLL34" s="570" t="e">
        <f t="shared" si="49"/>
        <v>#REF!</v>
      </c>
      <c r="DLM34" s="570" t="e">
        <f t="shared" si="49"/>
        <v>#REF!</v>
      </c>
      <c r="DLN34" s="570" t="e">
        <f t="shared" si="49"/>
        <v>#REF!</v>
      </c>
      <c r="DLO34" s="570" t="e">
        <f t="shared" si="49"/>
        <v>#REF!</v>
      </c>
      <c r="DLP34" s="570" t="e">
        <f t="shared" si="49"/>
        <v>#REF!</v>
      </c>
      <c r="DLQ34" s="570" t="e">
        <f t="shared" si="49"/>
        <v>#REF!</v>
      </c>
      <c r="DLR34" s="570" t="e">
        <f t="shared" si="49"/>
        <v>#REF!</v>
      </c>
      <c r="DLS34" s="570" t="e">
        <f t="shared" si="49"/>
        <v>#REF!</v>
      </c>
      <c r="DLT34" s="570" t="e">
        <f t="shared" si="49"/>
        <v>#REF!</v>
      </c>
      <c r="DLU34" s="570" t="e">
        <f t="shared" si="49"/>
        <v>#REF!</v>
      </c>
      <c r="DLV34" s="570" t="e">
        <f t="shared" si="49"/>
        <v>#REF!</v>
      </c>
      <c r="DLW34" s="570" t="e">
        <f t="shared" si="49"/>
        <v>#REF!</v>
      </c>
      <c r="DLX34" s="570" t="e">
        <f t="shared" si="49"/>
        <v>#REF!</v>
      </c>
      <c r="DLY34" s="570" t="e">
        <f t="shared" si="49"/>
        <v>#REF!</v>
      </c>
      <c r="DLZ34" s="570" t="e">
        <f t="shared" si="49"/>
        <v>#REF!</v>
      </c>
      <c r="DMA34" s="570" t="e">
        <f t="shared" si="49"/>
        <v>#REF!</v>
      </c>
      <c r="DMB34" s="570" t="e">
        <f t="shared" si="49"/>
        <v>#REF!</v>
      </c>
      <c r="DMC34" s="570" t="e">
        <f t="shared" si="49"/>
        <v>#REF!</v>
      </c>
      <c r="DMD34" s="570" t="e">
        <f t="shared" si="49"/>
        <v>#REF!</v>
      </c>
      <c r="DME34" s="570" t="e">
        <f t="shared" si="49"/>
        <v>#REF!</v>
      </c>
      <c r="DMF34" s="570" t="e">
        <f t="shared" si="49"/>
        <v>#REF!</v>
      </c>
      <c r="DMG34" s="570" t="e">
        <f t="shared" si="49"/>
        <v>#REF!</v>
      </c>
      <c r="DMH34" s="570" t="e">
        <f t="shared" si="49"/>
        <v>#REF!</v>
      </c>
      <c r="DMI34" s="570" t="e">
        <f t="shared" si="49"/>
        <v>#REF!</v>
      </c>
      <c r="DMJ34" s="570" t="e">
        <f t="shared" si="49"/>
        <v>#REF!</v>
      </c>
      <c r="DMK34" s="570" t="e">
        <f t="shared" si="49"/>
        <v>#REF!</v>
      </c>
      <c r="DML34" s="570" t="e">
        <f t="shared" si="49"/>
        <v>#REF!</v>
      </c>
      <c r="DMM34" s="570" t="e">
        <f t="shared" si="49"/>
        <v>#REF!</v>
      </c>
      <c r="DMN34" s="570" t="e">
        <f t="shared" si="49"/>
        <v>#REF!</v>
      </c>
      <c r="DMO34" s="570" t="e">
        <f t="shared" si="49"/>
        <v>#REF!</v>
      </c>
      <c r="DMP34" s="570" t="e">
        <f t="shared" si="49"/>
        <v>#REF!</v>
      </c>
      <c r="DMQ34" s="570" t="e">
        <f t="shared" si="49"/>
        <v>#REF!</v>
      </c>
      <c r="DMR34" s="570" t="e">
        <f t="shared" si="49"/>
        <v>#REF!</v>
      </c>
      <c r="DMS34" s="570" t="e">
        <f t="shared" si="49"/>
        <v>#REF!</v>
      </c>
      <c r="DMT34" s="570" t="e">
        <f t="shared" si="49"/>
        <v>#REF!</v>
      </c>
      <c r="DMU34" s="570" t="e">
        <f t="shared" si="49"/>
        <v>#REF!</v>
      </c>
      <c r="DMV34" s="570" t="e">
        <f t="shared" si="49"/>
        <v>#REF!</v>
      </c>
      <c r="DMW34" s="570" t="e">
        <f t="shared" si="49"/>
        <v>#REF!</v>
      </c>
      <c r="DMX34" s="570" t="e">
        <f t="shared" si="49"/>
        <v>#REF!</v>
      </c>
      <c r="DMY34" s="570" t="e">
        <f t="shared" si="49"/>
        <v>#REF!</v>
      </c>
      <c r="DMZ34" s="570" t="e">
        <f t="shared" si="49"/>
        <v>#REF!</v>
      </c>
      <c r="DNA34" s="570" t="e">
        <f t="shared" si="49"/>
        <v>#REF!</v>
      </c>
      <c r="DNB34" s="570" t="e">
        <f t="shared" si="49"/>
        <v>#REF!</v>
      </c>
      <c r="DNC34" s="570" t="e">
        <f t="shared" si="49"/>
        <v>#REF!</v>
      </c>
      <c r="DND34" s="570" t="e">
        <f t="shared" si="49"/>
        <v>#REF!</v>
      </c>
      <c r="DNE34" s="570" t="e">
        <f t="shared" si="49"/>
        <v>#REF!</v>
      </c>
      <c r="DNF34" s="570" t="e">
        <f t="shared" si="49"/>
        <v>#REF!</v>
      </c>
      <c r="DNG34" s="570" t="e">
        <f t="shared" ref="DNG34:DPR34" si="50">ROUND(DND34*DNE34,0)</f>
        <v>#REF!</v>
      </c>
      <c r="DNH34" s="570" t="e">
        <f t="shared" si="50"/>
        <v>#REF!</v>
      </c>
      <c r="DNI34" s="570" t="e">
        <f t="shared" si="50"/>
        <v>#REF!</v>
      </c>
      <c r="DNJ34" s="570" t="e">
        <f t="shared" si="50"/>
        <v>#REF!</v>
      </c>
      <c r="DNK34" s="570" t="e">
        <f t="shared" si="50"/>
        <v>#REF!</v>
      </c>
      <c r="DNL34" s="570" t="e">
        <f t="shared" si="50"/>
        <v>#REF!</v>
      </c>
      <c r="DNM34" s="570" t="e">
        <f t="shared" si="50"/>
        <v>#REF!</v>
      </c>
      <c r="DNN34" s="570" t="e">
        <f t="shared" si="50"/>
        <v>#REF!</v>
      </c>
      <c r="DNO34" s="570" t="e">
        <f t="shared" si="50"/>
        <v>#REF!</v>
      </c>
      <c r="DNP34" s="570" t="e">
        <f t="shared" si="50"/>
        <v>#REF!</v>
      </c>
      <c r="DNQ34" s="570" t="e">
        <f t="shared" si="50"/>
        <v>#REF!</v>
      </c>
      <c r="DNR34" s="570" t="e">
        <f t="shared" si="50"/>
        <v>#REF!</v>
      </c>
      <c r="DNS34" s="570" t="e">
        <f t="shared" si="50"/>
        <v>#REF!</v>
      </c>
      <c r="DNT34" s="570" t="e">
        <f t="shared" si="50"/>
        <v>#REF!</v>
      </c>
      <c r="DNU34" s="570" t="e">
        <f t="shared" si="50"/>
        <v>#REF!</v>
      </c>
      <c r="DNV34" s="570" t="e">
        <f t="shared" si="50"/>
        <v>#REF!</v>
      </c>
      <c r="DNW34" s="570" t="e">
        <f t="shared" si="50"/>
        <v>#REF!</v>
      </c>
      <c r="DNX34" s="570" t="e">
        <f t="shared" si="50"/>
        <v>#REF!</v>
      </c>
      <c r="DNY34" s="570" t="e">
        <f t="shared" si="50"/>
        <v>#REF!</v>
      </c>
      <c r="DNZ34" s="570" t="e">
        <f t="shared" si="50"/>
        <v>#REF!</v>
      </c>
      <c r="DOA34" s="570" t="e">
        <f t="shared" si="50"/>
        <v>#REF!</v>
      </c>
      <c r="DOB34" s="570" t="e">
        <f t="shared" si="50"/>
        <v>#REF!</v>
      </c>
      <c r="DOC34" s="570" t="e">
        <f t="shared" si="50"/>
        <v>#REF!</v>
      </c>
      <c r="DOD34" s="570" t="e">
        <f t="shared" si="50"/>
        <v>#REF!</v>
      </c>
      <c r="DOE34" s="570" t="e">
        <f t="shared" si="50"/>
        <v>#REF!</v>
      </c>
      <c r="DOF34" s="570" t="e">
        <f t="shared" si="50"/>
        <v>#REF!</v>
      </c>
      <c r="DOG34" s="570" t="e">
        <f t="shared" si="50"/>
        <v>#REF!</v>
      </c>
      <c r="DOH34" s="570" t="e">
        <f t="shared" si="50"/>
        <v>#REF!</v>
      </c>
      <c r="DOI34" s="570" t="e">
        <f t="shared" si="50"/>
        <v>#REF!</v>
      </c>
      <c r="DOJ34" s="570" t="e">
        <f t="shared" si="50"/>
        <v>#REF!</v>
      </c>
      <c r="DOK34" s="570" t="e">
        <f t="shared" si="50"/>
        <v>#REF!</v>
      </c>
      <c r="DOL34" s="570" t="e">
        <f t="shared" si="50"/>
        <v>#REF!</v>
      </c>
      <c r="DOM34" s="570" t="e">
        <f t="shared" si="50"/>
        <v>#REF!</v>
      </c>
      <c r="DON34" s="570" t="e">
        <f t="shared" si="50"/>
        <v>#REF!</v>
      </c>
      <c r="DOO34" s="570" t="e">
        <f t="shared" si="50"/>
        <v>#REF!</v>
      </c>
      <c r="DOP34" s="570" t="e">
        <f t="shared" si="50"/>
        <v>#REF!</v>
      </c>
      <c r="DOQ34" s="570" t="e">
        <f t="shared" si="50"/>
        <v>#REF!</v>
      </c>
      <c r="DOR34" s="570" t="e">
        <f t="shared" si="50"/>
        <v>#REF!</v>
      </c>
      <c r="DOS34" s="570" t="e">
        <f t="shared" si="50"/>
        <v>#REF!</v>
      </c>
      <c r="DOT34" s="570" t="e">
        <f t="shared" si="50"/>
        <v>#REF!</v>
      </c>
      <c r="DOU34" s="570" t="e">
        <f t="shared" si="50"/>
        <v>#REF!</v>
      </c>
      <c r="DOV34" s="570" t="e">
        <f t="shared" si="50"/>
        <v>#REF!</v>
      </c>
      <c r="DOW34" s="570" t="e">
        <f t="shared" si="50"/>
        <v>#REF!</v>
      </c>
      <c r="DOX34" s="570" t="e">
        <f t="shared" si="50"/>
        <v>#REF!</v>
      </c>
      <c r="DOY34" s="570" t="e">
        <f t="shared" si="50"/>
        <v>#REF!</v>
      </c>
      <c r="DOZ34" s="570" t="e">
        <f t="shared" si="50"/>
        <v>#REF!</v>
      </c>
      <c r="DPA34" s="570" t="e">
        <f t="shared" si="50"/>
        <v>#REF!</v>
      </c>
      <c r="DPB34" s="570" t="e">
        <f t="shared" si="50"/>
        <v>#REF!</v>
      </c>
      <c r="DPC34" s="570" t="e">
        <f t="shared" si="50"/>
        <v>#REF!</v>
      </c>
      <c r="DPD34" s="570" t="e">
        <f t="shared" si="50"/>
        <v>#REF!</v>
      </c>
      <c r="DPE34" s="570" t="e">
        <f t="shared" si="50"/>
        <v>#REF!</v>
      </c>
      <c r="DPF34" s="570" t="e">
        <f t="shared" si="50"/>
        <v>#REF!</v>
      </c>
      <c r="DPG34" s="570" t="e">
        <f t="shared" si="50"/>
        <v>#REF!</v>
      </c>
      <c r="DPH34" s="570" t="e">
        <f t="shared" si="50"/>
        <v>#REF!</v>
      </c>
      <c r="DPI34" s="570" t="e">
        <f t="shared" si="50"/>
        <v>#REF!</v>
      </c>
      <c r="DPJ34" s="570" t="e">
        <f t="shared" si="50"/>
        <v>#REF!</v>
      </c>
      <c r="DPK34" s="570" t="e">
        <f t="shared" si="50"/>
        <v>#REF!</v>
      </c>
      <c r="DPL34" s="570" t="e">
        <f t="shared" si="50"/>
        <v>#REF!</v>
      </c>
      <c r="DPM34" s="570" t="e">
        <f t="shared" si="50"/>
        <v>#REF!</v>
      </c>
      <c r="DPN34" s="570" t="e">
        <f t="shared" si="50"/>
        <v>#REF!</v>
      </c>
      <c r="DPO34" s="570" t="e">
        <f t="shared" si="50"/>
        <v>#REF!</v>
      </c>
      <c r="DPP34" s="570" t="e">
        <f t="shared" si="50"/>
        <v>#REF!</v>
      </c>
      <c r="DPQ34" s="570" t="e">
        <f t="shared" si="50"/>
        <v>#REF!</v>
      </c>
      <c r="DPR34" s="570" t="e">
        <f t="shared" si="50"/>
        <v>#REF!</v>
      </c>
      <c r="DPS34" s="570" t="e">
        <f t="shared" ref="DPS34:DSD34" si="51">ROUND(DPP34*DPQ34,0)</f>
        <v>#REF!</v>
      </c>
      <c r="DPT34" s="570" t="e">
        <f t="shared" si="51"/>
        <v>#REF!</v>
      </c>
      <c r="DPU34" s="570" t="e">
        <f t="shared" si="51"/>
        <v>#REF!</v>
      </c>
      <c r="DPV34" s="570" t="e">
        <f t="shared" si="51"/>
        <v>#REF!</v>
      </c>
      <c r="DPW34" s="570" t="e">
        <f t="shared" si="51"/>
        <v>#REF!</v>
      </c>
      <c r="DPX34" s="570" t="e">
        <f t="shared" si="51"/>
        <v>#REF!</v>
      </c>
      <c r="DPY34" s="570" t="e">
        <f t="shared" si="51"/>
        <v>#REF!</v>
      </c>
      <c r="DPZ34" s="570" t="e">
        <f t="shared" si="51"/>
        <v>#REF!</v>
      </c>
      <c r="DQA34" s="570" t="e">
        <f t="shared" si="51"/>
        <v>#REF!</v>
      </c>
      <c r="DQB34" s="570" t="e">
        <f t="shared" si="51"/>
        <v>#REF!</v>
      </c>
      <c r="DQC34" s="570" t="e">
        <f t="shared" si="51"/>
        <v>#REF!</v>
      </c>
      <c r="DQD34" s="570" t="e">
        <f t="shared" si="51"/>
        <v>#REF!</v>
      </c>
      <c r="DQE34" s="570" t="e">
        <f t="shared" si="51"/>
        <v>#REF!</v>
      </c>
      <c r="DQF34" s="570" t="e">
        <f t="shared" si="51"/>
        <v>#REF!</v>
      </c>
      <c r="DQG34" s="570" t="e">
        <f t="shared" si="51"/>
        <v>#REF!</v>
      </c>
      <c r="DQH34" s="570" t="e">
        <f t="shared" si="51"/>
        <v>#REF!</v>
      </c>
      <c r="DQI34" s="570" t="e">
        <f t="shared" si="51"/>
        <v>#REF!</v>
      </c>
      <c r="DQJ34" s="570" t="e">
        <f t="shared" si="51"/>
        <v>#REF!</v>
      </c>
      <c r="DQK34" s="570" t="e">
        <f t="shared" si="51"/>
        <v>#REF!</v>
      </c>
      <c r="DQL34" s="570" t="e">
        <f t="shared" si="51"/>
        <v>#REF!</v>
      </c>
      <c r="DQM34" s="570" t="e">
        <f t="shared" si="51"/>
        <v>#REF!</v>
      </c>
      <c r="DQN34" s="570" t="e">
        <f t="shared" si="51"/>
        <v>#REF!</v>
      </c>
      <c r="DQO34" s="570" t="e">
        <f t="shared" si="51"/>
        <v>#REF!</v>
      </c>
      <c r="DQP34" s="570" t="e">
        <f t="shared" si="51"/>
        <v>#REF!</v>
      </c>
      <c r="DQQ34" s="570" t="e">
        <f t="shared" si="51"/>
        <v>#REF!</v>
      </c>
      <c r="DQR34" s="570" t="e">
        <f t="shared" si="51"/>
        <v>#REF!</v>
      </c>
      <c r="DQS34" s="570" t="e">
        <f t="shared" si="51"/>
        <v>#REF!</v>
      </c>
      <c r="DQT34" s="570" t="e">
        <f t="shared" si="51"/>
        <v>#REF!</v>
      </c>
      <c r="DQU34" s="570" t="e">
        <f t="shared" si="51"/>
        <v>#REF!</v>
      </c>
      <c r="DQV34" s="570" t="e">
        <f t="shared" si="51"/>
        <v>#REF!</v>
      </c>
      <c r="DQW34" s="570" t="e">
        <f t="shared" si="51"/>
        <v>#REF!</v>
      </c>
      <c r="DQX34" s="570" t="e">
        <f t="shared" si="51"/>
        <v>#REF!</v>
      </c>
      <c r="DQY34" s="570" t="e">
        <f t="shared" si="51"/>
        <v>#REF!</v>
      </c>
      <c r="DQZ34" s="570" t="e">
        <f t="shared" si="51"/>
        <v>#REF!</v>
      </c>
      <c r="DRA34" s="570" t="e">
        <f t="shared" si="51"/>
        <v>#REF!</v>
      </c>
      <c r="DRB34" s="570" t="e">
        <f t="shared" si="51"/>
        <v>#REF!</v>
      </c>
      <c r="DRC34" s="570" t="e">
        <f t="shared" si="51"/>
        <v>#REF!</v>
      </c>
      <c r="DRD34" s="570" t="e">
        <f t="shared" si="51"/>
        <v>#REF!</v>
      </c>
      <c r="DRE34" s="570" t="e">
        <f t="shared" si="51"/>
        <v>#REF!</v>
      </c>
      <c r="DRF34" s="570" t="e">
        <f t="shared" si="51"/>
        <v>#REF!</v>
      </c>
      <c r="DRG34" s="570" t="e">
        <f t="shared" si="51"/>
        <v>#REF!</v>
      </c>
      <c r="DRH34" s="570" t="e">
        <f t="shared" si="51"/>
        <v>#REF!</v>
      </c>
      <c r="DRI34" s="570" t="e">
        <f t="shared" si="51"/>
        <v>#REF!</v>
      </c>
      <c r="DRJ34" s="570" t="e">
        <f t="shared" si="51"/>
        <v>#REF!</v>
      </c>
      <c r="DRK34" s="570" t="e">
        <f t="shared" si="51"/>
        <v>#REF!</v>
      </c>
      <c r="DRL34" s="570" t="e">
        <f t="shared" si="51"/>
        <v>#REF!</v>
      </c>
      <c r="DRM34" s="570" t="e">
        <f t="shared" si="51"/>
        <v>#REF!</v>
      </c>
      <c r="DRN34" s="570" t="e">
        <f t="shared" si="51"/>
        <v>#REF!</v>
      </c>
      <c r="DRO34" s="570" t="e">
        <f t="shared" si="51"/>
        <v>#REF!</v>
      </c>
      <c r="DRP34" s="570" t="e">
        <f t="shared" si="51"/>
        <v>#REF!</v>
      </c>
      <c r="DRQ34" s="570" t="e">
        <f t="shared" si="51"/>
        <v>#REF!</v>
      </c>
      <c r="DRR34" s="570" t="e">
        <f t="shared" si="51"/>
        <v>#REF!</v>
      </c>
      <c r="DRS34" s="570" t="e">
        <f t="shared" si="51"/>
        <v>#REF!</v>
      </c>
      <c r="DRT34" s="570" t="e">
        <f t="shared" si="51"/>
        <v>#REF!</v>
      </c>
      <c r="DRU34" s="570" t="e">
        <f t="shared" si="51"/>
        <v>#REF!</v>
      </c>
      <c r="DRV34" s="570" t="e">
        <f t="shared" si="51"/>
        <v>#REF!</v>
      </c>
      <c r="DRW34" s="570" t="e">
        <f t="shared" si="51"/>
        <v>#REF!</v>
      </c>
      <c r="DRX34" s="570" t="e">
        <f t="shared" si="51"/>
        <v>#REF!</v>
      </c>
      <c r="DRY34" s="570" t="e">
        <f t="shared" si="51"/>
        <v>#REF!</v>
      </c>
      <c r="DRZ34" s="570" t="e">
        <f t="shared" si="51"/>
        <v>#REF!</v>
      </c>
      <c r="DSA34" s="570" t="e">
        <f t="shared" si="51"/>
        <v>#REF!</v>
      </c>
      <c r="DSB34" s="570" t="e">
        <f t="shared" si="51"/>
        <v>#REF!</v>
      </c>
      <c r="DSC34" s="570" t="e">
        <f t="shared" si="51"/>
        <v>#REF!</v>
      </c>
      <c r="DSD34" s="570" t="e">
        <f t="shared" si="51"/>
        <v>#REF!</v>
      </c>
      <c r="DSE34" s="570" t="e">
        <f t="shared" ref="DSE34:DUP34" si="52">ROUND(DSB34*DSC34,0)</f>
        <v>#REF!</v>
      </c>
      <c r="DSF34" s="570" t="e">
        <f t="shared" si="52"/>
        <v>#REF!</v>
      </c>
      <c r="DSG34" s="570" t="e">
        <f t="shared" si="52"/>
        <v>#REF!</v>
      </c>
      <c r="DSH34" s="570" t="e">
        <f t="shared" si="52"/>
        <v>#REF!</v>
      </c>
      <c r="DSI34" s="570" t="e">
        <f t="shared" si="52"/>
        <v>#REF!</v>
      </c>
      <c r="DSJ34" s="570" t="e">
        <f t="shared" si="52"/>
        <v>#REF!</v>
      </c>
      <c r="DSK34" s="570" t="e">
        <f t="shared" si="52"/>
        <v>#REF!</v>
      </c>
      <c r="DSL34" s="570" t="e">
        <f t="shared" si="52"/>
        <v>#REF!</v>
      </c>
      <c r="DSM34" s="570" t="e">
        <f t="shared" si="52"/>
        <v>#REF!</v>
      </c>
      <c r="DSN34" s="570" t="e">
        <f t="shared" si="52"/>
        <v>#REF!</v>
      </c>
      <c r="DSO34" s="570" t="e">
        <f t="shared" si="52"/>
        <v>#REF!</v>
      </c>
      <c r="DSP34" s="570" t="e">
        <f t="shared" si="52"/>
        <v>#REF!</v>
      </c>
      <c r="DSQ34" s="570" t="e">
        <f t="shared" si="52"/>
        <v>#REF!</v>
      </c>
      <c r="DSR34" s="570" t="e">
        <f t="shared" si="52"/>
        <v>#REF!</v>
      </c>
      <c r="DSS34" s="570" t="e">
        <f t="shared" si="52"/>
        <v>#REF!</v>
      </c>
      <c r="DST34" s="570" t="e">
        <f t="shared" si="52"/>
        <v>#REF!</v>
      </c>
      <c r="DSU34" s="570" t="e">
        <f t="shared" si="52"/>
        <v>#REF!</v>
      </c>
      <c r="DSV34" s="570" t="e">
        <f t="shared" si="52"/>
        <v>#REF!</v>
      </c>
      <c r="DSW34" s="570" t="e">
        <f t="shared" si="52"/>
        <v>#REF!</v>
      </c>
      <c r="DSX34" s="570" t="e">
        <f t="shared" si="52"/>
        <v>#REF!</v>
      </c>
      <c r="DSY34" s="570" t="e">
        <f t="shared" si="52"/>
        <v>#REF!</v>
      </c>
      <c r="DSZ34" s="570" t="e">
        <f t="shared" si="52"/>
        <v>#REF!</v>
      </c>
      <c r="DTA34" s="570" t="e">
        <f t="shared" si="52"/>
        <v>#REF!</v>
      </c>
      <c r="DTB34" s="570" t="e">
        <f t="shared" si="52"/>
        <v>#REF!</v>
      </c>
      <c r="DTC34" s="570" t="e">
        <f t="shared" si="52"/>
        <v>#REF!</v>
      </c>
      <c r="DTD34" s="570" t="e">
        <f t="shared" si="52"/>
        <v>#REF!</v>
      </c>
      <c r="DTE34" s="570" t="e">
        <f t="shared" si="52"/>
        <v>#REF!</v>
      </c>
      <c r="DTF34" s="570" t="e">
        <f t="shared" si="52"/>
        <v>#REF!</v>
      </c>
      <c r="DTG34" s="570" t="e">
        <f t="shared" si="52"/>
        <v>#REF!</v>
      </c>
      <c r="DTH34" s="570" t="e">
        <f t="shared" si="52"/>
        <v>#REF!</v>
      </c>
      <c r="DTI34" s="570" t="e">
        <f t="shared" si="52"/>
        <v>#REF!</v>
      </c>
      <c r="DTJ34" s="570" t="e">
        <f t="shared" si="52"/>
        <v>#REF!</v>
      </c>
      <c r="DTK34" s="570" t="e">
        <f t="shared" si="52"/>
        <v>#REF!</v>
      </c>
      <c r="DTL34" s="570" t="e">
        <f t="shared" si="52"/>
        <v>#REF!</v>
      </c>
      <c r="DTM34" s="570" t="e">
        <f t="shared" si="52"/>
        <v>#REF!</v>
      </c>
      <c r="DTN34" s="570" t="e">
        <f t="shared" si="52"/>
        <v>#REF!</v>
      </c>
      <c r="DTO34" s="570" t="e">
        <f t="shared" si="52"/>
        <v>#REF!</v>
      </c>
      <c r="DTP34" s="570" t="e">
        <f t="shared" si="52"/>
        <v>#REF!</v>
      </c>
      <c r="DTQ34" s="570" t="e">
        <f t="shared" si="52"/>
        <v>#REF!</v>
      </c>
      <c r="DTR34" s="570" t="e">
        <f t="shared" si="52"/>
        <v>#REF!</v>
      </c>
      <c r="DTS34" s="570" t="e">
        <f t="shared" si="52"/>
        <v>#REF!</v>
      </c>
      <c r="DTT34" s="570" t="e">
        <f t="shared" si="52"/>
        <v>#REF!</v>
      </c>
      <c r="DTU34" s="570" t="e">
        <f t="shared" si="52"/>
        <v>#REF!</v>
      </c>
      <c r="DTV34" s="570" t="e">
        <f t="shared" si="52"/>
        <v>#REF!</v>
      </c>
      <c r="DTW34" s="570" t="e">
        <f t="shared" si="52"/>
        <v>#REF!</v>
      </c>
      <c r="DTX34" s="570" t="e">
        <f t="shared" si="52"/>
        <v>#REF!</v>
      </c>
      <c r="DTY34" s="570" t="e">
        <f t="shared" si="52"/>
        <v>#REF!</v>
      </c>
      <c r="DTZ34" s="570" t="e">
        <f t="shared" si="52"/>
        <v>#REF!</v>
      </c>
      <c r="DUA34" s="570" t="e">
        <f t="shared" si="52"/>
        <v>#REF!</v>
      </c>
      <c r="DUB34" s="570" t="e">
        <f t="shared" si="52"/>
        <v>#REF!</v>
      </c>
      <c r="DUC34" s="570" t="e">
        <f t="shared" si="52"/>
        <v>#REF!</v>
      </c>
      <c r="DUD34" s="570" t="e">
        <f t="shared" si="52"/>
        <v>#REF!</v>
      </c>
      <c r="DUE34" s="570" t="e">
        <f t="shared" si="52"/>
        <v>#REF!</v>
      </c>
      <c r="DUF34" s="570" t="e">
        <f t="shared" si="52"/>
        <v>#REF!</v>
      </c>
      <c r="DUG34" s="570" t="e">
        <f t="shared" si="52"/>
        <v>#REF!</v>
      </c>
      <c r="DUH34" s="570" t="e">
        <f t="shared" si="52"/>
        <v>#REF!</v>
      </c>
      <c r="DUI34" s="570" t="e">
        <f t="shared" si="52"/>
        <v>#REF!</v>
      </c>
      <c r="DUJ34" s="570" t="e">
        <f t="shared" si="52"/>
        <v>#REF!</v>
      </c>
      <c r="DUK34" s="570" t="e">
        <f t="shared" si="52"/>
        <v>#REF!</v>
      </c>
      <c r="DUL34" s="570" t="e">
        <f t="shared" si="52"/>
        <v>#REF!</v>
      </c>
      <c r="DUM34" s="570" t="e">
        <f t="shared" si="52"/>
        <v>#REF!</v>
      </c>
      <c r="DUN34" s="570" t="e">
        <f t="shared" si="52"/>
        <v>#REF!</v>
      </c>
      <c r="DUO34" s="570" t="e">
        <f t="shared" si="52"/>
        <v>#REF!</v>
      </c>
      <c r="DUP34" s="570" t="e">
        <f t="shared" si="52"/>
        <v>#REF!</v>
      </c>
      <c r="DUQ34" s="570" t="e">
        <f t="shared" ref="DUQ34:DXB34" si="53">ROUND(DUN34*DUO34,0)</f>
        <v>#REF!</v>
      </c>
      <c r="DUR34" s="570" t="e">
        <f t="shared" si="53"/>
        <v>#REF!</v>
      </c>
      <c r="DUS34" s="570" t="e">
        <f t="shared" si="53"/>
        <v>#REF!</v>
      </c>
      <c r="DUT34" s="570" t="e">
        <f t="shared" si="53"/>
        <v>#REF!</v>
      </c>
      <c r="DUU34" s="570" t="e">
        <f t="shared" si="53"/>
        <v>#REF!</v>
      </c>
      <c r="DUV34" s="570" t="e">
        <f t="shared" si="53"/>
        <v>#REF!</v>
      </c>
      <c r="DUW34" s="570" t="e">
        <f t="shared" si="53"/>
        <v>#REF!</v>
      </c>
      <c r="DUX34" s="570" t="e">
        <f t="shared" si="53"/>
        <v>#REF!</v>
      </c>
      <c r="DUY34" s="570" t="e">
        <f t="shared" si="53"/>
        <v>#REF!</v>
      </c>
      <c r="DUZ34" s="570" t="e">
        <f t="shared" si="53"/>
        <v>#REF!</v>
      </c>
      <c r="DVA34" s="570" t="e">
        <f t="shared" si="53"/>
        <v>#REF!</v>
      </c>
      <c r="DVB34" s="570" t="e">
        <f t="shared" si="53"/>
        <v>#REF!</v>
      </c>
      <c r="DVC34" s="570" t="e">
        <f t="shared" si="53"/>
        <v>#REF!</v>
      </c>
      <c r="DVD34" s="570" t="e">
        <f t="shared" si="53"/>
        <v>#REF!</v>
      </c>
      <c r="DVE34" s="570" t="e">
        <f t="shared" si="53"/>
        <v>#REF!</v>
      </c>
      <c r="DVF34" s="570" t="e">
        <f t="shared" si="53"/>
        <v>#REF!</v>
      </c>
      <c r="DVG34" s="570" t="e">
        <f t="shared" si="53"/>
        <v>#REF!</v>
      </c>
      <c r="DVH34" s="570" t="e">
        <f t="shared" si="53"/>
        <v>#REF!</v>
      </c>
      <c r="DVI34" s="570" t="e">
        <f t="shared" si="53"/>
        <v>#REF!</v>
      </c>
      <c r="DVJ34" s="570" t="e">
        <f t="shared" si="53"/>
        <v>#REF!</v>
      </c>
      <c r="DVK34" s="570" t="e">
        <f t="shared" si="53"/>
        <v>#REF!</v>
      </c>
      <c r="DVL34" s="570" t="e">
        <f t="shared" si="53"/>
        <v>#REF!</v>
      </c>
      <c r="DVM34" s="570" t="e">
        <f t="shared" si="53"/>
        <v>#REF!</v>
      </c>
      <c r="DVN34" s="570" t="e">
        <f t="shared" si="53"/>
        <v>#REF!</v>
      </c>
      <c r="DVO34" s="570" t="e">
        <f t="shared" si="53"/>
        <v>#REF!</v>
      </c>
      <c r="DVP34" s="570" t="e">
        <f t="shared" si="53"/>
        <v>#REF!</v>
      </c>
      <c r="DVQ34" s="570" t="e">
        <f t="shared" si="53"/>
        <v>#REF!</v>
      </c>
      <c r="DVR34" s="570" t="e">
        <f t="shared" si="53"/>
        <v>#REF!</v>
      </c>
      <c r="DVS34" s="570" t="e">
        <f t="shared" si="53"/>
        <v>#REF!</v>
      </c>
      <c r="DVT34" s="570" t="e">
        <f t="shared" si="53"/>
        <v>#REF!</v>
      </c>
      <c r="DVU34" s="570" t="e">
        <f t="shared" si="53"/>
        <v>#REF!</v>
      </c>
      <c r="DVV34" s="570" t="e">
        <f t="shared" si="53"/>
        <v>#REF!</v>
      </c>
      <c r="DVW34" s="570" t="e">
        <f t="shared" si="53"/>
        <v>#REF!</v>
      </c>
      <c r="DVX34" s="570" t="e">
        <f t="shared" si="53"/>
        <v>#REF!</v>
      </c>
      <c r="DVY34" s="570" t="e">
        <f t="shared" si="53"/>
        <v>#REF!</v>
      </c>
      <c r="DVZ34" s="570" t="e">
        <f t="shared" si="53"/>
        <v>#REF!</v>
      </c>
      <c r="DWA34" s="570" t="e">
        <f t="shared" si="53"/>
        <v>#REF!</v>
      </c>
      <c r="DWB34" s="570" t="e">
        <f t="shared" si="53"/>
        <v>#REF!</v>
      </c>
      <c r="DWC34" s="570" t="e">
        <f t="shared" si="53"/>
        <v>#REF!</v>
      </c>
      <c r="DWD34" s="570" t="e">
        <f t="shared" si="53"/>
        <v>#REF!</v>
      </c>
      <c r="DWE34" s="570" t="e">
        <f t="shared" si="53"/>
        <v>#REF!</v>
      </c>
      <c r="DWF34" s="570" t="e">
        <f t="shared" si="53"/>
        <v>#REF!</v>
      </c>
      <c r="DWG34" s="570" t="e">
        <f t="shared" si="53"/>
        <v>#REF!</v>
      </c>
      <c r="DWH34" s="570" t="e">
        <f t="shared" si="53"/>
        <v>#REF!</v>
      </c>
      <c r="DWI34" s="570" t="e">
        <f t="shared" si="53"/>
        <v>#REF!</v>
      </c>
      <c r="DWJ34" s="570" t="e">
        <f t="shared" si="53"/>
        <v>#REF!</v>
      </c>
      <c r="DWK34" s="570" t="e">
        <f t="shared" si="53"/>
        <v>#REF!</v>
      </c>
      <c r="DWL34" s="570" t="e">
        <f t="shared" si="53"/>
        <v>#REF!</v>
      </c>
      <c r="DWM34" s="570" t="e">
        <f t="shared" si="53"/>
        <v>#REF!</v>
      </c>
      <c r="DWN34" s="570" t="e">
        <f t="shared" si="53"/>
        <v>#REF!</v>
      </c>
      <c r="DWO34" s="570" t="e">
        <f t="shared" si="53"/>
        <v>#REF!</v>
      </c>
      <c r="DWP34" s="570" t="e">
        <f t="shared" si="53"/>
        <v>#REF!</v>
      </c>
      <c r="DWQ34" s="570" t="e">
        <f t="shared" si="53"/>
        <v>#REF!</v>
      </c>
      <c r="DWR34" s="570" t="e">
        <f t="shared" si="53"/>
        <v>#REF!</v>
      </c>
      <c r="DWS34" s="570" t="e">
        <f t="shared" si="53"/>
        <v>#REF!</v>
      </c>
      <c r="DWT34" s="570" t="e">
        <f t="shared" si="53"/>
        <v>#REF!</v>
      </c>
      <c r="DWU34" s="570" t="e">
        <f t="shared" si="53"/>
        <v>#REF!</v>
      </c>
      <c r="DWV34" s="570" t="e">
        <f t="shared" si="53"/>
        <v>#REF!</v>
      </c>
      <c r="DWW34" s="570" t="e">
        <f t="shared" si="53"/>
        <v>#REF!</v>
      </c>
      <c r="DWX34" s="570" t="e">
        <f t="shared" si="53"/>
        <v>#REF!</v>
      </c>
      <c r="DWY34" s="570" t="e">
        <f t="shared" si="53"/>
        <v>#REF!</v>
      </c>
      <c r="DWZ34" s="570" t="e">
        <f t="shared" si="53"/>
        <v>#REF!</v>
      </c>
      <c r="DXA34" s="570" t="e">
        <f t="shared" si="53"/>
        <v>#REF!</v>
      </c>
      <c r="DXB34" s="570" t="e">
        <f t="shared" si="53"/>
        <v>#REF!</v>
      </c>
      <c r="DXC34" s="570" t="e">
        <f t="shared" ref="DXC34:DZN34" si="54">ROUND(DWZ34*DXA34,0)</f>
        <v>#REF!</v>
      </c>
      <c r="DXD34" s="570" t="e">
        <f t="shared" si="54"/>
        <v>#REF!</v>
      </c>
      <c r="DXE34" s="570" t="e">
        <f t="shared" si="54"/>
        <v>#REF!</v>
      </c>
      <c r="DXF34" s="570" t="e">
        <f t="shared" si="54"/>
        <v>#REF!</v>
      </c>
      <c r="DXG34" s="570" t="e">
        <f t="shared" si="54"/>
        <v>#REF!</v>
      </c>
      <c r="DXH34" s="570" t="e">
        <f t="shared" si="54"/>
        <v>#REF!</v>
      </c>
      <c r="DXI34" s="570" t="e">
        <f t="shared" si="54"/>
        <v>#REF!</v>
      </c>
      <c r="DXJ34" s="570" t="e">
        <f t="shared" si="54"/>
        <v>#REF!</v>
      </c>
      <c r="DXK34" s="570" t="e">
        <f t="shared" si="54"/>
        <v>#REF!</v>
      </c>
      <c r="DXL34" s="570" t="e">
        <f t="shared" si="54"/>
        <v>#REF!</v>
      </c>
      <c r="DXM34" s="570" t="e">
        <f t="shared" si="54"/>
        <v>#REF!</v>
      </c>
      <c r="DXN34" s="570" t="e">
        <f t="shared" si="54"/>
        <v>#REF!</v>
      </c>
      <c r="DXO34" s="570" t="e">
        <f t="shared" si="54"/>
        <v>#REF!</v>
      </c>
      <c r="DXP34" s="570" t="e">
        <f t="shared" si="54"/>
        <v>#REF!</v>
      </c>
      <c r="DXQ34" s="570" t="e">
        <f t="shared" si="54"/>
        <v>#REF!</v>
      </c>
      <c r="DXR34" s="570" t="e">
        <f t="shared" si="54"/>
        <v>#REF!</v>
      </c>
      <c r="DXS34" s="570" t="e">
        <f t="shared" si="54"/>
        <v>#REF!</v>
      </c>
      <c r="DXT34" s="570" t="e">
        <f t="shared" si="54"/>
        <v>#REF!</v>
      </c>
      <c r="DXU34" s="570" t="e">
        <f t="shared" si="54"/>
        <v>#REF!</v>
      </c>
      <c r="DXV34" s="570" t="e">
        <f t="shared" si="54"/>
        <v>#REF!</v>
      </c>
      <c r="DXW34" s="570" t="e">
        <f t="shared" si="54"/>
        <v>#REF!</v>
      </c>
      <c r="DXX34" s="570" t="e">
        <f t="shared" si="54"/>
        <v>#REF!</v>
      </c>
      <c r="DXY34" s="570" t="e">
        <f t="shared" si="54"/>
        <v>#REF!</v>
      </c>
      <c r="DXZ34" s="570" t="e">
        <f t="shared" si="54"/>
        <v>#REF!</v>
      </c>
      <c r="DYA34" s="570" t="e">
        <f t="shared" si="54"/>
        <v>#REF!</v>
      </c>
      <c r="DYB34" s="570" t="e">
        <f t="shared" si="54"/>
        <v>#REF!</v>
      </c>
      <c r="DYC34" s="570" t="e">
        <f t="shared" si="54"/>
        <v>#REF!</v>
      </c>
      <c r="DYD34" s="570" t="e">
        <f t="shared" si="54"/>
        <v>#REF!</v>
      </c>
      <c r="DYE34" s="570" t="e">
        <f t="shared" si="54"/>
        <v>#REF!</v>
      </c>
      <c r="DYF34" s="570" t="e">
        <f t="shared" si="54"/>
        <v>#REF!</v>
      </c>
      <c r="DYG34" s="570" t="e">
        <f t="shared" si="54"/>
        <v>#REF!</v>
      </c>
      <c r="DYH34" s="570" t="e">
        <f t="shared" si="54"/>
        <v>#REF!</v>
      </c>
      <c r="DYI34" s="570" t="e">
        <f t="shared" si="54"/>
        <v>#REF!</v>
      </c>
      <c r="DYJ34" s="570" t="e">
        <f t="shared" si="54"/>
        <v>#REF!</v>
      </c>
      <c r="DYK34" s="570" t="e">
        <f t="shared" si="54"/>
        <v>#REF!</v>
      </c>
      <c r="DYL34" s="570" t="e">
        <f t="shared" si="54"/>
        <v>#REF!</v>
      </c>
      <c r="DYM34" s="570" t="e">
        <f t="shared" si="54"/>
        <v>#REF!</v>
      </c>
      <c r="DYN34" s="570" t="e">
        <f t="shared" si="54"/>
        <v>#REF!</v>
      </c>
      <c r="DYO34" s="570" t="e">
        <f t="shared" si="54"/>
        <v>#REF!</v>
      </c>
      <c r="DYP34" s="570" t="e">
        <f t="shared" si="54"/>
        <v>#REF!</v>
      </c>
      <c r="DYQ34" s="570" t="e">
        <f t="shared" si="54"/>
        <v>#REF!</v>
      </c>
      <c r="DYR34" s="570" t="e">
        <f t="shared" si="54"/>
        <v>#REF!</v>
      </c>
      <c r="DYS34" s="570" t="e">
        <f t="shared" si="54"/>
        <v>#REF!</v>
      </c>
      <c r="DYT34" s="570" t="e">
        <f t="shared" si="54"/>
        <v>#REF!</v>
      </c>
      <c r="DYU34" s="570" t="e">
        <f t="shared" si="54"/>
        <v>#REF!</v>
      </c>
      <c r="DYV34" s="570" t="e">
        <f t="shared" si="54"/>
        <v>#REF!</v>
      </c>
      <c r="DYW34" s="570" t="e">
        <f t="shared" si="54"/>
        <v>#REF!</v>
      </c>
      <c r="DYX34" s="570" t="e">
        <f t="shared" si="54"/>
        <v>#REF!</v>
      </c>
      <c r="DYY34" s="570" t="e">
        <f t="shared" si="54"/>
        <v>#REF!</v>
      </c>
      <c r="DYZ34" s="570" t="e">
        <f t="shared" si="54"/>
        <v>#REF!</v>
      </c>
      <c r="DZA34" s="570" t="e">
        <f t="shared" si="54"/>
        <v>#REF!</v>
      </c>
      <c r="DZB34" s="570" t="e">
        <f t="shared" si="54"/>
        <v>#REF!</v>
      </c>
      <c r="DZC34" s="570" t="e">
        <f t="shared" si="54"/>
        <v>#REF!</v>
      </c>
      <c r="DZD34" s="570" t="e">
        <f t="shared" si="54"/>
        <v>#REF!</v>
      </c>
      <c r="DZE34" s="570" t="e">
        <f t="shared" si="54"/>
        <v>#REF!</v>
      </c>
      <c r="DZF34" s="570" t="e">
        <f t="shared" si="54"/>
        <v>#REF!</v>
      </c>
      <c r="DZG34" s="570" t="e">
        <f t="shared" si="54"/>
        <v>#REF!</v>
      </c>
      <c r="DZH34" s="570" t="e">
        <f t="shared" si="54"/>
        <v>#REF!</v>
      </c>
      <c r="DZI34" s="570" t="e">
        <f t="shared" si="54"/>
        <v>#REF!</v>
      </c>
      <c r="DZJ34" s="570" t="e">
        <f t="shared" si="54"/>
        <v>#REF!</v>
      </c>
      <c r="DZK34" s="570" t="e">
        <f t="shared" si="54"/>
        <v>#REF!</v>
      </c>
      <c r="DZL34" s="570" t="e">
        <f t="shared" si="54"/>
        <v>#REF!</v>
      </c>
      <c r="DZM34" s="570" t="e">
        <f t="shared" si="54"/>
        <v>#REF!</v>
      </c>
      <c r="DZN34" s="570" t="e">
        <f t="shared" si="54"/>
        <v>#REF!</v>
      </c>
      <c r="DZO34" s="570" t="e">
        <f t="shared" ref="DZO34:EBZ34" si="55">ROUND(DZL34*DZM34,0)</f>
        <v>#REF!</v>
      </c>
      <c r="DZP34" s="570" t="e">
        <f t="shared" si="55"/>
        <v>#REF!</v>
      </c>
      <c r="DZQ34" s="570" t="e">
        <f t="shared" si="55"/>
        <v>#REF!</v>
      </c>
      <c r="DZR34" s="570" t="e">
        <f t="shared" si="55"/>
        <v>#REF!</v>
      </c>
      <c r="DZS34" s="570" t="e">
        <f t="shared" si="55"/>
        <v>#REF!</v>
      </c>
      <c r="DZT34" s="570" t="e">
        <f t="shared" si="55"/>
        <v>#REF!</v>
      </c>
      <c r="DZU34" s="570" t="e">
        <f t="shared" si="55"/>
        <v>#REF!</v>
      </c>
      <c r="DZV34" s="570" t="e">
        <f t="shared" si="55"/>
        <v>#REF!</v>
      </c>
      <c r="DZW34" s="570" t="e">
        <f t="shared" si="55"/>
        <v>#REF!</v>
      </c>
      <c r="DZX34" s="570" t="e">
        <f t="shared" si="55"/>
        <v>#REF!</v>
      </c>
      <c r="DZY34" s="570" t="e">
        <f t="shared" si="55"/>
        <v>#REF!</v>
      </c>
      <c r="DZZ34" s="570" t="e">
        <f t="shared" si="55"/>
        <v>#REF!</v>
      </c>
      <c r="EAA34" s="570" t="e">
        <f t="shared" si="55"/>
        <v>#REF!</v>
      </c>
      <c r="EAB34" s="570" t="e">
        <f t="shared" si="55"/>
        <v>#REF!</v>
      </c>
      <c r="EAC34" s="570" t="e">
        <f t="shared" si="55"/>
        <v>#REF!</v>
      </c>
      <c r="EAD34" s="570" t="e">
        <f t="shared" si="55"/>
        <v>#REF!</v>
      </c>
      <c r="EAE34" s="570" t="e">
        <f t="shared" si="55"/>
        <v>#REF!</v>
      </c>
      <c r="EAF34" s="570" t="e">
        <f t="shared" si="55"/>
        <v>#REF!</v>
      </c>
      <c r="EAG34" s="570" t="e">
        <f t="shared" si="55"/>
        <v>#REF!</v>
      </c>
      <c r="EAH34" s="570" t="e">
        <f t="shared" si="55"/>
        <v>#REF!</v>
      </c>
      <c r="EAI34" s="570" t="e">
        <f t="shared" si="55"/>
        <v>#REF!</v>
      </c>
      <c r="EAJ34" s="570" t="e">
        <f t="shared" si="55"/>
        <v>#REF!</v>
      </c>
      <c r="EAK34" s="570" t="e">
        <f t="shared" si="55"/>
        <v>#REF!</v>
      </c>
      <c r="EAL34" s="570" t="e">
        <f t="shared" si="55"/>
        <v>#REF!</v>
      </c>
      <c r="EAM34" s="570" t="e">
        <f t="shared" si="55"/>
        <v>#REF!</v>
      </c>
      <c r="EAN34" s="570" t="e">
        <f t="shared" si="55"/>
        <v>#REF!</v>
      </c>
      <c r="EAO34" s="570" t="e">
        <f t="shared" si="55"/>
        <v>#REF!</v>
      </c>
      <c r="EAP34" s="570" t="e">
        <f t="shared" si="55"/>
        <v>#REF!</v>
      </c>
      <c r="EAQ34" s="570" t="e">
        <f t="shared" si="55"/>
        <v>#REF!</v>
      </c>
      <c r="EAR34" s="570" t="e">
        <f t="shared" si="55"/>
        <v>#REF!</v>
      </c>
      <c r="EAS34" s="570" t="e">
        <f t="shared" si="55"/>
        <v>#REF!</v>
      </c>
      <c r="EAT34" s="570" t="e">
        <f t="shared" si="55"/>
        <v>#REF!</v>
      </c>
      <c r="EAU34" s="570" t="e">
        <f t="shared" si="55"/>
        <v>#REF!</v>
      </c>
      <c r="EAV34" s="570" t="e">
        <f t="shared" si="55"/>
        <v>#REF!</v>
      </c>
      <c r="EAW34" s="570" t="e">
        <f t="shared" si="55"/>
        <v>#REF!</v>
      </c>
      <c r="EAX34" s="570" t="e">
        <f t="shared" si="55"/>
        <v>#REF!</v>
      </c>
      <c r="EAY34" s="570" t="e">
        <f t="shared" si="55"/>
        <v>#REF!</v>
      </c>
      <c r="EAZ34" s="570" t="e">
        <f t="shared" si="55"/>
        <v>#REF!</v>
      </c>
      <c r="EBA34" s="570" t="e">
        <f t="shared" si="55"/>
        <v>#REF!</v>
      </c>
      <c r="EBB34" s="570" t="e">
        <f t="shared" si="55"/>
        <v>#REF!</v>
      </c>
      <c r="EBC34" s="570" t="e">
        <f t="shared" si="55"/>
        <v>#REF!</v>
      </c>
      <c r="EBD34" s="570" t="e">
        <f t="shared" si="55"/>
        <v>#REF!</v>
      </c>
      <c r="EBE34" s="570" t="e">
        <f t="shared" si="55"/>
        <v>#REF!</v>
      </c>
      <c r="EBF34" s="570" t="e">
        <f t="shared" si="55"/>
        <v>#REF!</v>
      </c>
      <c r="EBG34" s="570" t="e">
        <f t="shared" si="55"/>
        <v>#REF!</v>
      </c>
      <c r="EBH34" s="570" t="e">
        <f t="shared" si="55"/>
        <v>#REF!</v>
      </c>
      <c r="EBI34" s="570" t="e">
        <f t="shared" si="55"/>
        <v>#REF!</v>
      </c>
      <c r="EBJ34" s="570" t="e">
        <f t="shared" si="55"/>
        <v>#REF!</v>
      </c>
      <c r="EBK34" s="570" t="e">
        <f t="shared" si="55"/>
        <v>#REF!</v>
      </c>
      <c r="EBL34" s="570" t="e">
        <f t="shared" si="55"/>
        <v>#REF!</v>
      </c>
      <c r="EBM34" s="570" t="e">
        <f t="shared" si="55"/>
        <v>#REF!</v>
      </c>
      <c r="EBN34" s="570" t="e">
        <f t="shared" si="55"/>
        <v>#REF!</v>
      </c>
      <c r="EBO34" s="570" t="e">
        <f t="shared" si="55"/>
        <v>#REF!</v>
      </c>
      <c r="EBP34" s="570" t="e">
        <f t="shared" si="55"/>
        <v>#REF!</v>
      </c>
      <c r="EBQ34" s="570" t="e">
        <f t="shared" si="55"/>
        <v>#REF!</v>
      </c>
      <c r="EBR34" s="570" t="e">
        <f t="shared" si="55"/>
        <v>#REF!</v>
      </c>
      <c r="EBS34" s="570" t="e">
        <f t="shared" si="55"/>
        <v>#REF!</v>
      </c>
      <c r="EBT34" s="570" t="e">
        <f t="shared" si="55"/>
        <v>#REF!</v>
      </c>
      <c r="EBU34" s="570" t="e">
        <f t="shared" si="55"/>
        <v>#REF!</v>
      </c>
      <c r="EBV34" s="570" t="e">
        <f t="shared" si="55"/>
        <v>#REF!</v>
      </c>
      <c r="EBW34" s="570" t="e">
        <f t="shared" si="55"/>
        <v>#REF!</v>
      </c>
      <c r="EBX34" s="570" t="e">
        <f t="shared" si="55"/>
        <v>#REF!</v>
      </c>
      <c r="EBY34" s="570" t="e">
        <f t="shared" si="55"/>
        <v>#REF!</v>
      </c>
      <c r="EBZ34" s="570" t="e">
        <f t="shared" si="55"/>
        <v>#REF!</v>
      </c>
      <c r="ECA34" s="570" t="e">
        <f t="shared" ref="ECA34:EEL34" si="56">ROUND(EBX34*EBY34,0)</f>
        <v>#REF!</v>
      </c>
      <c r="ECB34" s="570" t="e">
        <f t="shared" si="56"/>
        <v>#REF!</v>
      </c>
      <c r="ECC34" s="570" t="e">
        <f t="shared" si="56"/>
        <v>#REF!</v>
      </c>
      <c r="ECD34" s="570" t="e">
        <f t="shared" si="56"/>
        <v>#REF!</v>
      </c>
      <c r="ECE34" s="570" t="e">
        <f t="shared" si="56"/>
        <v>#REF!</v>
      </c>
      <c r="ECF34" s="570" t="e">
        <f t="shared" si="56"/>
        <v>#REF!</v>
      </c>
      <c r="ECG34" s="570" t="e">
        <f t="shared" si="56"/>
        <v>#REF!</v>
      </c>
      <c r="ECH34" s="570" t="e">
        <f t="shared" si="56"/>
        <v>#REF!</v>
      </c>
      <c r="ECI34" s="570" t="e">
        <f t="shared" si="56"/>
        <v>#REF!</v>
      </c>
      <c r="ECJ34" s="570" t="e">
        <f t="shared" si="56"/>
        <v>#REF!</v>
      </c>
      <c r="ECK34" s="570" t="e">
        <f t="shared" si="56"/>
        <v>#REF!</v>
      </c>
      <c r="ECL34" s="570" t="e">
        <f t="shared" si="56"/>
        <v>#REF!</v>
      </c>
      <c r="ECM34" s="570" t="e">
        <f t="shared" si="56"/>
        <v>#REF!</v>
      </c>
      <c r="ECN34" s="570" t="e">
        <f t="shared" si="56"/>
        <v>#REF!</v>
      </c>
      <c r="ECO34" s="570" t="e">
        <f t="shared" si="56"/>
        <v>#REF!</v>
      </c>
      <c r="ECP34" s="570" t="e">
        <f t="shared" si="56"/>
        <v>#REF!</v>
      </c>
      <c r="ECQ34" s="570" t="e">
        <f t="shared" si="56"/>
        <v>#REF!</v>
      </c>
      <c r="ECR34" s="570" t="e">
        <f t="shared" si="56"/>
        <v>#REF!</v>
      </c>
      <c r="ECS34" s="570" t="e">
        <f t="shared" si="56"/>
        <v>#REF!</v>
      </c>
      <c r="ECT34" s="570" t="e">
        <f t="shared" si="56"/>
        <v>#REF!</v>
      </c>
      <c r="ECU34" s="570" t="e">
        <f t="shared" si="56"/>
        <v>#REF!</v>
      </c>
      <c r="ECV34" s="570" t="e">
        <f t="shared" si="56"/>
        <v>#REF!</v>
      </c>
      <c r="ECW34" s="570" t="e">
        <f t="shared" si="56"/>
        <v>#REF!</v>
      </c>
      <c r="ECX34" s="570" t="e">
        <f t="shared" si="56"/>
        <v>#REF!</v>
      </c>
      <c r="ECY34" s="570" t="e">
        <f t="shared" si="56"/>
        <v>#REF!</v>
      </c>
      <c r="ECZ34" s="570" t="e">
        <f t="shared" si="56"/>
        <v>#REF!</v>
      </c>
      <c r="EDA34" s="570" t="e">
        <f t="shared" si="56"/>
        <v>#REF!</v>
      </c>
      <c r="EDB34" s="570" t="e">
        <f t="shared" si="56"/>
        <v>#REF!</v>
      </c>
      <c r="EDC34" s="570" t="e">
        <f t="shared" si="56"/>
        <v>#REF!</v>
      </c>
      <c r="EDD34" s="570" t="e">
        <f t="shared" si="56"/>
        <v>#REF!</v>
      </c>
      <c r="EDE34" s="570" t="e">
        <f t="shared" si="56"/>
        <v>#REF!</v>
      </c>
      <c r="EDF34" s="570" t="e">
        <f t="shared" si="56"/>
        <v>#REF!</v>
      </c>
      <c r="EDG34" s="570" t="e">
        <f t="shared" si="56"/>
        <v>#REF!</v>
      </c>
      <c r="EDH34" s="570" t="e">
        <f t="shared" si="56"/>
        <v>#REF!</v>
      </c>
      <c r="EDI34" s="570" t="e">
        <f t="shared" si="56"/>
        <v>#REF!</v>
      </c>
      <c r="EDJ34" s="570" t="e">
        <f t="shared" si="56"/>
        <v>#REF!</v>
      </c>
      <c r="EDK34" s="570" t="e">
        <f t="shared" si="56"/>
        <v>#REF!</v>
      </c>
      <c r="EDL34" s="570" t="e">
        <f t="shared" si="56"/>
        <v>#REF!</v>
      </c>
      <c r="EDM34" s="570" t="e">
        <f t="shared" si="56"/>
        <v>#REF!</v>
      </c>
      <c r="EDN34" s="570" t="e">
        <f t="shared" si="56"/>
        <v>#REF!</v>
      </c>
      <c r="EDO34" s="570" t="e">
        <f t="shared" si="56"/>
        <v>#REF!</v>
      </c>
      <c r="EDP34" s="570" t="e">
        <f t="shared" si="56"/>
        <v>#REF!</v>
      </c>
      <c r="EDQ34" s="570" t="e">
        <f t="shared" si="56"/>
        <v>#REF!</v>
      </c>
      <c r="EDR34" s="570" t="e">
        <f t="shared" si="56"/>
        <v>#REF!</v>
      </c>
      <c r="EDS34" s="570" t="e">
        <f t="shared" si="56"/>
        <v>#REF!</v>
      </c>
      <c r="EDT34" s="570" t="e">
        <f t="shared" si="56"/>
        <v>#REF!</v>
      </c>
      <c r="EDU34" s="570" t="e">
        <f t="shared" si="56"/>
        <v>#REF!</v>
      </c>
      <c r="EDV34" s="570" t="e">
        <f t="shared" si="56"/>
        <v>#REF!</v>
      </c>
      <c r="EDW34" s="570" t="e">
        <f t="shared" si="56"/>
        <v>#REF!</v>
      </c>
      <c r="EDX34" s="570" t="e">
        <f t="shared" si="56"/>
        <v>#REF!</v>
      </c>
      <c r="EDY34" s="570" t="e">
        <f t="shared" si="56"/>
        <v>#REF!</v>
      </c>
      <c r="EDZ34" s="570" t="e">
        <f t="shared" si="56"/>
        <v>#REF!</v>
      </c>
      <c r="EEA34" s="570" t="e">
        <f t="shared" si="56"/>
        <v>#REF!</v>
      </c>
      <c r="EEB34" s="570" t="e">
        <f t="shared" si="56"/>
        <v>#REF!</v>
      </c>
      <c r="EEC34" s="570" t="e">
        <f t="shared" si="56"/>
        <v>#REF!</v>
      </c>
      <c r="EED34" s="570" t="e">
        <f t="shared" si="56"/>
        <v>#REF!</v>
      </c>
      <c r="EEE34" s="570" t="e">
        <f t="shared" si="56"/>
        <v>#REF!</v>
      </c>
      <c r="EEF34" s="570" t="e">
        <f t="shared" si="56"/>
        <v>#REF!</v>
      </c>
      <c r="EEG34" s="570" t="e">
        <f t="shared" si="56"/>
        <v>#REF!</v>
      </c>
      <c r="EEH34" s="570" t="e">
        <f t="shared" si="56"/>
        <v>#REF!</v>
      </c>
      <c r="EEI34" s="570" t="e">
        <f t="shared" si="56"/>
        <v>#REF!</v>
      </c>
      <c r="EEJ34" s="570" t="e">
        <f t="shared" si="56"/>
        <v>#REF!</v>
      </c>
      <c r="EEK34" s="570" t="e">
        <f t="shared" si="56"/>
        <v>#REF!</v>
      </c>
      <c r="EEL34" s="570" t="e">
        <f t="shared" si="56"/>
        <v>#REF!</v>
      </c>
      <c r="EEM34" s="570" t="e">
        <f t="shared" ref="EEM34:EGX34" si="57">ROUND(EEJ34*EEK34,0)</f>
        <v>#REF!</v>
      </c>
      <c r="EEN34" s="570" t="e">
        <f t="shared" si="57"/>
        <v>#REF!</v>
      </c>
      <c r="EEO34" s="570" t="e">
        <f t="shared" si="57"/>
        <v>#REF!</v>
      </c>
      <c r="EEP34" s="570" t="e">
        <f t="shared" si="57"/>
        <v>#REF!</v>
      </c>
      <c r="EEQ34" s="570" t="e">
        <f t="shared" si="57"/>
        <v>#REF!</v>
      </c>
      <c r="EER34" s="570" t="e">
        <f t="shared" si="57"/>
        <v>#REF!</v>
      </c>
      <c r="EES34" s="570" t="e">
        <f t="shared" si="57"/>
        <v>#REF!</v>
      </c>
      <c r="EET34" s="570" t="e">
        <f t="shared" si="57"/>
        <v>#REF!</v>
      </c>
      <c r="EEU34" s="570" t="e">
        <f t="shared" si="57"/>
        <v>#REF!</v>
      </c>
      <c r="EEV34" s="570" t="e">
        <f t="shared" si="57"/>
        <v>#REF!</v>
      </c>
      <c r="EEW34" s="570" t="e">
        <f t="shared" si="57"/>
        <v>#REF!</v>
      </c>
      <c r="EEX34" s="570" t="e">
        <f t="shared" si="57"/>
        <v>#REF!</v>
      </c>
      <c r="EEY34" s="570" t="e">
        <f t="shared" si="57"/>
        <v>#REF!</v>
      </c>
      <c r="EEZ34" s="570" t="e">
        <f t="shared" si="57"/>
        <v>#REF!</v>
      </c>
      <c r="EFA34" s="570" t="e">
        <f t="shared" si="57"/>
        <v>#REF!</v>
      </c>
      <c r="EFB34" s="570" t="e">
        <f t="shared" si="57"/>
        <v>#REF!</v>
      </c>
      <c r="EFC34" s="570" t="e">
        <f t="shared" si="57"/>
        <v>#REF!</v>
      </c>
      <c r="EFD34" s="570" t="e">
        <f t="shared" si="57"/>
        <v>#REF!</v>
      </c>
      <c r="EFE34" s="570" t="e">
        <f t="shared" si="57"/>
        <v>#REF!</v>
      </c>
      <c r="EFF34" s="570" t="e">
        <f t="shared" si="57"/>
        <v>#REF!</v>
      </c>
      <c r="EFG34" s="570" t="e">
        <f t="shared" si="57"/>
        <v>#REF!</v>
      </c>
      <c r="EFH34" s="570" t="e">
        <f t="shared" si="57"/>
        <v>#REF!</v>
      </c>
      <c r="EFI34" s="570" t="e">
        <f t="shared" si="57"/>
        <v>#REF!</v>
      </c>
      <c r="EFJ34" s="570" t="e">
        <f t="shared" si="57"/>
        <v>#REF!</v>
      </c>
      <c r="EFK34" s="570" t="e">
        <f t="shared" si="57"/>
        <v>#REF!</v>
      </c>
      <c r="EFL34" s="570" t="e">
        <f t="shared" si="57"/>
        <v>#REF!</v>
      </c>
      <c r="EFM34" s="570" t="e">
        <f t="shared" si="57"/>
        <v>#REF!</v>
      </c>
      <c r="EFN34" s="570" t="e">
        <f t="shared" si="57"/>
        <v>#REF!</v>
      </c>
      <c r="EFO34" s="570" t="e">
        <f t="shared" si="57"/>
        <v>#REF!</v>
      </c>
      <c r="EFP34" s="570" t="e">
        <f t="shared" si="57"/>
        <v>#REF!</v>
      </c>
      <c r="EFQ34" s="570" t="e">
        <f t="shared" si="57"/>
        <v>#REF!</v>
      </c>
      <c r="EFR34" s="570" t="e">
        <f t="shared" si="57"/>
        <v>#REF!</v>
      </c>
      <c r="EFS34" s="570" t="e">
        <f t="shared" si="57"/>
        <v>#REF!</v>
      </c>
      <c r="EFT34" s="570" t="e">
        <f t="shared" si="57"/>
        <v>#REF!</v>
      </c>
      <c r="EFU34" s="570" t="e">
        <f t="shared" si="57"/>
        <v>#REF!</v>
      </c>
      <c r="EFV34" s="570" t="e">
        <f t="shared" si="57"/>
        <v>#REF!</v>
      </c>
      <c r="EFW34" s="570" t="e">
        <f t="shared" si="57"/>
        <v>#REF!</v>
      </c>
      <c r="EFX34" s="570" t="e">
        <f t="shared" si="57"/>
        <v>#REF!</v>
      </c>
      <c r="EFY34" s="570" t="e">
        <f t="shared" si="57"/>
        <v>#REF!</v>
      </c>
      <c r="EFZ34" s="570" t="e">
        <f t="shared" si="57"/>
        <v>#REF!</v>
      </c>
      <c r="EGA34" s="570" t="e">
        <f t="shared" si="57"/>
        <v>#REF!</v>
      </c>
      <c r="EGB34" s="570" t="e">
        <f t="shared" si="57"/>
        <v>#REF!</v>
      </c>
      <c r="EGC34" s="570" t="e">
        <f t="shared" si="57"/>
        <v>#REF!</v>
      </c>
      <c r="EGD34" s="570" t="e">
        <f t="shared" si="57"/>
        <v>#REF!</v>
      </c>
      <c r="EGE34" s="570" t="e">
        <f t="shared" si="57"/>
        <v>#REF!</v>
      </c>
      <c r="EGF34" s="570" t="e">
        <f t="shared" si="57"/>
        <v>#REF!</v>
      </c>
      <c r="EGG34" s="570" t="e">
        <f t="shared" si="57"/>
        <v>#REF!</v>
      </c>
      <c r="EGH34" s="570" t="e">
        <f t="shared" si="57"/>
        <v>#REF!</v>
      </c>
      <c r="EGI34" s="570" t="e">
        <f t="shared" si="57"/>
        <v>#REF!</v>
      </c>
      <c r="EGJ34" s="570" t="e">
        <f t="shared" si="57"/>
        <v>#REF!</v>
      </c>
      <c r="EGK34" s="570" t="e">
        <f t="shared" si="57"/>
        <v>#REF!</v>
      </c>
      <c r="EGL34" s="570" t="e">
        <f t="shared" si="57"/>
        <v>#REF!</v>
      </c>
      <c r="EGM34" s="570" t="e">
        <f t="shared" si="57"/>
        <v>#REF!</v>
      </c>
      <c r="EGN34" s="570" t="e">
        <f t="shared" si="57"/>
        <v>#REF!</v>
      </c>
      <c r="EGO34" s="570" t="e">
        <f t="shared" si="57"/>
        <v>#REF!</v>
      </c>
      <c r="EGP34" s="570" t="e">
        <f t="shared" si="57"/>
        <v>#REF!</v>
      </c>
      <c r="EGQ34" s="570" t="e">
        <f t="shared" si="57"/>
        <v>#REF!</v>
      </c>
      <c r="EGR34" s="570" t="e">
        <f t="shared" si="57"/>
        <v>#REF!</v>
      </c>
      <c r="EGS34" s="570" t="e">
        <f t="shared" si="57"/>
        <v>#REF!</v>
      </c>
      <c r="EGT34" s="570" t="e">
        <f t="shared" si="57"/>
        <v>#REF!</v>
      </c>
      <c r="EGU34" s="570" t="e">
        <f t="shared" si="57"/>
        <v>#REF!</v>
      </c>
      <c r="EGV34" s="570" t="e">
        <f t="shared" si="57"/>
        <v>#REF!</v>
      </c>
      <c r="EGW34" s="570" t="e">
        <f t="shared" si="57"/>
        <v>#REF!</v>
      </c>
      <c r="EGX34" s="570" t="e">
        <f t="shared" si="57"/>
        <v>#REF!</v>
      </c>
      <c r="EGY34" s="570" t="e">
        <f t="shared" ref="EGY34:EJJ34" si="58">ROUND(EGV34*EGW34,0)</f>
        <v>#REF!</v>
      </c>
      <c r="EGZ34" s="570" t="e">
        <f t="shared" si="58"/>
        <v>#REF!</v>
      </c>
      <c r="EHA34" s="570" t="e">
        <f t="shared" si="58"/>
        <v>#REF!</v>
      </c>
      <c r="EHB34" s="570" t="e">
        <f t="shared" si="58"/>
        <v>#REF!</v>
      </c>
      <c r="EHC34" s="570" t="e">
        <f t="shared" si="58"/>
        <v>#REF!</v>
      </c>
      <c r="EHD34" s="570" t="e">
        <f t="shared" si="58"/>
        <v>#REF!</v>
      </c>
      <c r="EHE34" s="570" t="e">
        <f t="shared" si="58"/>
        <v>#REF!</v>
      </c>
      <c r="EHF34" s="570" t="e">
        <f t="shared" si="58"/>
        <v>#REF!</v>
      </c>
      <c r="EHG34" s="570" t="e">
        <f t="shared" si="58"/>
        <v>#REF!</v>
      </c>
      <c r="EHH34" s="570" t="e">
        <f t="shared" si="58"/>
        <v>#REF!</v>
      </c>
      <c r="EHI34" s="570" t="e">
        <f t="shared" si="58"/>
        <v>#REF!</v>
      </c>
      <c r="EHJ34" s="570" t="e">
        <f t="shared" si="58"/>
        <v>#REF!</v>
      </c>
      <c r="EHK34" s="570" t="e">
        <f t="shared" si="58"/>
        <v>#REF!</v>
      </c>
      <c r="EHL34" s="570" t="e">
        <f t="shared" si="58"/>
        <v>#REF!</v>
      </c>
      <c r="EHM34" s="570" t="e">
        <f t="shared" si="58"/>
        <v>#REF!</v>
      </c>
      <c r="EHN34" s="570" t="e">
        <f t="shared" si="58"/>
        <v>#REF!</v>
      </c>
      <c r="EHO34" s="570" t="e">
        <f t="shared" si="58"/>
        <v>#REF!</v>
      </c>
      <c r="EHP34" s="570" t="e">
        <f t="shared" si="58"/>
        <v>#REF!</v>
      </c>
      <c r="EHQ34" s="570" t="e">
        <f t="shared" si="58"/>
        <v>#REF!</v>
      </c>
      <c r="EHR34" s="570" t="e">
        <f t="shared" si="58"/>
        <v>#REF!</v>
      </c>
      <c r="EHS34" s="570" t="e">
        <f t="shared" si="58"/>
        <v>#REF!</v>
      </c>
      <c r="EHT34" s="570" t="e">
        <f t="shared" si="58"/>
        <v>#REF!</v>
      </c>
      <c r="EHU34" s="570" t="e">
        <f t="shared" si="58"/>
        <v>#REF!</v>
      </c>
      <c r="EHV34" s="570" t="e">
        <f t="shared" si="58"/>
        <v>#REF!</v>
      </c>
      <c r="EHW34" s="570" t="e">
        <f t="shared" si="58"/>
        <v>#REF!</v>
      </c>
      <c r="EHX34" s="570" t="e">
        <f t="shared" si="58"/>
        <v>#REF!</v>
      </c>
      <c r="EHY34" s="570" t="e">
        <f t="shared" si="58"/>
        <v>#REF!</v>
      </c>
      <c r="EHZ34" s="570" t="e">
        <f t="shared" si="58"/>
        <v>#REF!</v>
      </c>
      <c r="EIA34" s="570" t="e">
        <f t="shared" si="58"/>
        <v>#REF!</v>
      </c>
      <c r="EIB34" s="570" t="e">
        <f t="shared" si="58"/>
        <v>#REF!</v>
      </c>
      <c r="EIC34" s="570" t="e">
        <f t="shared" si="58"/>
        <v>#REF!</v>
      </c>
      <c r="EID34" s="570" t="e">
        <f t="shared" si="58"/>
        <v>#REF!</v>
      </c>
      <c r="EIE34" s="570" t="e">
        <f t="shared" si="58"/>
        <v>#REF!</v>
      </c>
      <c r="EIF34" s="570" t="e">
        <f t="shared" si="58"/>
        <v>#REF!</v>
      </c>
      <c r="EIG34" s="570" t="e">
        <f t="shared" si="58"/>
        <v>#REF!</v>
      </c>
      <c r="EIH34" s="570" t="e">
        <f t="shared" si="58"/>
        <v>#REF!</v>
      </c>
      <c r="EII34" s="570" t="e">
        <f t="shared" si="58"/>
        <v>#REF!</v>
      </c>
      <c r="EIJ34" s="570" t="e">
        <f t="shared" si="58"/>
        <v>#REF!</v>
      </c>
      <c r="EIK34" s="570" t="e">
        <f t="shared" si="58"/>
        <v>#REF!</v>
      </c>
      <c r="EIL34" s="570" t="e">
        <f t="shared" si="58"/>
        <v>#REF!</v>
      </c>
      <c r="EIM34" s="570" t="e">
        <f t="shared" si="58"/>
        <v>#REF!</v>
      </c>
      <c r="EIN34" s="570" t="e">
        <f t="shared" si="58"/>
        <v>#REF!</v>
      </c>
      <c r="EIO34" s="570" t="e">
        <f t="shared" si="58"/>
        <v>#REF!</v>
      </c>
      <c r="EIP34" s="570" t="e">
        <f t="shared" si="58"/>
        <v>#REF!</v>
      </c>
      <c r="EIQ34" s="570" t="e">
        <f t="shared" si="58"/>
        <v>#REF!</v>
      </c>
      <c r="EIR34" s="570" t="e">
        <f t="shared" si="58"/>
        <v>#REF!</v>
      </c>
      <c r="EIS34" s="570" t="e">
        <f t="shared" si="58"/>
        <v>#REF!</v>
      </c>
      <c r="EIT34" s="570" t="e">
        <f t="shared" si="58"/>
        <v>#REF!</v>
      </c>
      <c r="EIU34" s="570" t="e">
        <f t="shared" si="58"/>
        <v>#REF!</v>
      </c>
      <c r="EIV34" s="570" t="e">
        <f t="shared" si="58"/>
        <v>#REF!</v>
      </c>
      <c r="EIW34" s="570" t="e">
        <f t="shared" si="58"/>
        <v>#REF!</v>
      </c>
      <c r="EIX34" s="570" t="e">
        <f t="shared" si="58"/>
        <v>#REF!</v>
      </c>
      <c r="EIY34" s="570" t="e">
        <f t="shared" si="58"/>
        <v>#REF!</v>
      </c>
      <c r="EIZ34" s="570" t="e">
        <f t="shared" si="58"/>
        <v>#REF!</v>
      </c>
      <c r="EJA34" s="570" t="e">
        <f t="shared" si="58"/>
        <v>#REF!</v>
      </c>
      <c r="EJB34" s="570" t="e">
        <f t="shared" si="58"/>
        <v>#REF!</v>
      </c>
      <c r="EJC34" s="570" t="e">
        <f t="shared" si="58"/>
        <v>#REF!</v>
      </c>
      <c r="EJD34" s="570" t="e">
        <f t="shared" si="58"/>
        <v>#REF!</v>
      </c>
      <c r="EJE34" s="570" t="e">
        <f t="shared" si="58"/>
        <v>#REF!</v>
      </c>
      <c r="EJF34" s="570" t="e">
        <f t="shared" si="58"/>
        <v>#REF!</v>
      </c>
      <c r="EJG34" s="570" t="e">
        <f t="shared" si="58"/>
        <v>#REF!</v>
      </c>
      <c r="EJH34" s="570" t="e">
        <f t="shared" si="58"/>
        <v>#REF!</v>
      </c>
      <c r="EJI34" s="570" t="e">
        <f t="shared" si="58"/>
        <v>#REF!</v>
      </c>
      <c r="EJJ34" s="570" t="e">
        <f t="shared" si="58"/>
        <v>#REF!</v>
      </c>
      <c r="EJK34" s="570" t="e">
        <f t="shared" ref="EJK34:ELV34" si="59">ROUND(EJH34*EJI34,0)</f>
        <v>#REF!</v>
      </c>
      <c r="EJL34" s="570" t="e">
        <f t="shared" si="59"/>
        <v>#REF!</v>
      </c>
      <c r="EJM34" s="570" t="e">
        <f t="shared" si="59"/>
        <v>#REF!</v>
      </c>
      <c r="EJN34" s="570" t="e">
        <f t="shared" si="59"/>
        <v>#REF!</v>
      </c>
      <c r="EJO34" s="570" t="e">
        <f t="shared" si="59"/>
        <v>#REF!</v>
      </c>
      <c r="EJP34" s="570" t="e">
        <f t="shared" si="59"/>
        <v>#REF!</v>
      </c>
      <c r="EJQ34" s="570" t="e">
        <f t="shared" si="59"/>
        <v>#REF!</v>
      </c>
      <c r="EJR34" s="570" t="e">
        <f t="shared" si="59"/>
        <v>#REF!</v>
      </c>
      <c r="EJS34" s="570" t="e">
        <f t="shared" si="59"/>
        <v>#REF!</v>
      </c>
      <c r="EJT34" s="570" t="e">
        <f t="shared" si="59"/>
        <v>#REF!</v>
      </c>
      <c r="EJU34" s="570" t="e">
        <f t="shared" si="59"/>
        <v>#REF!</v>
      </c>
      <c r="EJV34" s="570" t="e">
        <f t="shared" si="59"/>
        <v>#REF!</v>
      </c>
      <c r="EJW34" s="570" t="e">
        <f t="shared" si="59"/>
        <v>#REF!</v>
      </c>
      <c r="EJX34" s="570" t="e">
        <f t="shared" si="59"/>
        <v>#REF!</v>
      </c>
      <c r="EJY34" s="570" t="e">
        <f t="shared" si="59"/>
        <v>#REF!</v>
      </c>
      <c r="EJZ34" s="570" t="e">
        <f t="shared" si="59"/>
        <v>#REF!</v>
      </c>
      <c r="EKA34" s="570" t="e">
        <f t="shared" si="59"/>
        <v>#REF!</v>
      </c>
      <c r="EKB34" s="570" t="e">
        <f t="shared" si="59"/>
        <v>#REF!</v>
      </c>
      <c r="EKC34" s="570" t="e">
        <f t="shared" si="59"/>
        <v>#REF!</v>
      </c>
      <c r="EKD34" s="570" t="e">
        <f t="shared" si="59"/>
        <v>#REF!</v>
      </c>
      <c r="EKE34" s="570" t="e">
        <f t="shared" si="59"/>
        <v>#REF!</v>
      </c>
      <c r="EKF34" s="570" t="e">
        <f t="shared" si="59"/>
        <v>#REF!</v>
      </c>
      <c r="EKG34" s="570" t="e">
        <f t="shared" si="59"/>
        <v>#REF!</v>
      </c>
      <c r="EKH34" s="570" t="e">
        <f t="shared" si="59"/>
        <v>#REF!</v>
      </c>
      <c r="EKI34" s="570" t="e">
        <f t="shared" si="59"/>
        <v>#REF!</v>
      </c>
      <c r="EKJ34" s="570" t="e">
        <f t="shared" si="59"/>
        <v>#REF!</v>
      </c>
      <c r="EKK34" s="570" t="e">
        <f t="shared" si="59"/>
        <v>#REF!</v>
      </c>
      <c r="EKL34" s="570" t="e">
        <f t="shared" si="59"/>
        <v>#REF!</v>
      </c>
      <c r="EKM34" s="570" t="e">
        <f t="shared" si="59"/>
        <v>#REF!</v>
      </c>
      <c r="EKN34" s="570" t="e">
        <f t="shared" si="59"/>
        <v>#REF!</v>
      </c>
      <c r="EKO34" s="570" t="e">
        <f t="shared" si="59"/>
        <v>#REF!</v>
      </c>
      <c r="EKP34" s="570" t="e">
        <f t="shared" si="59"/>
        <v>#REF!</v>
      </c>
      <c r="EKQ34" s="570" t="e">
        <f t="shared" si="59"/>
        <v>#REF!</v>
      </c>
      <c r="EKR34" s="570" t="e">
        <f t="shared" si="59"/>
        <v>#REF!</v>
      </c>
      <c r="EKS34" s="570" t="e">
        <f t="shared" si="59"/>
        <v>#REF!</v>
      </c>
      <c r="EKT34" s="570" t="e">
        <f t="shared" si="59"/>
        <v>#REF!</v>
      </c>
      <c r="EKU34" s="570" t="e">
        <f t="shared" si="59"/>
        <v>#REF!</v>
      </c>
      <c r="EKV34" s="570" t="e">
        <f t="shared" si="59"/>
        <v>#REF!</v>
      </c>
      <c r="EKW34" s="570" t="e">
        <f t="shared" si="59"/>
        <v>#REF!</v>
      </c>
      <c r="EKX34" s="570" t="e">
        <f t="shared" si="59"/>
        <v>#REF!</v>
      </c>
      <c r="EKY34" s="570" t="e">
        <f t="shared" si="59"/>
        <v>#REF!</v>
      </c>
      <c r="EKZ34" s="570" t="e">
        <f t="shared" si="59"/>
        <v>#REF!</v>
      </c>
      <c r="ELA34" s="570" t="e">
        <f t="shared" si="59"/>
        <v>#REF!</v>
      </c>
      <c r="ELB34" s="570" t="e">
        <f t="shared" si="59"/>
        <v>#REF!</v>
      </c>
      <c r="ELC34" s="570" t="e">
        <f t="shared" si="59"/>
        <v>#REF!</v>
      </c>
      <c r="ELD34" s="570" t="e">
        <f t="shared" si="59"/>
        <v>#REF!</v>
      </c>
      <c r="ELE34" s="570" t="e">
        <f t="shared" si="59"/>
        <v>#REF!</v>
      </c>
      <c r="ELF34" s="570" t="e">
        <f t="shared" si="59"/>
        <v>#REF!</v>
      </c>
      <c r="ELG34" s="570" t="e">
        <f t="shared" si="59"/>
        <v>#REF!</v>
      </c>
      <c r="ELH34" s="570" t="e">
        <f t="shared" si="59"/>
        <v>#REF!</v>
      </c>
      <c r="ELI34" s="570" t="e">
        <f t="shared" si="59"/>
        <v>#REF!</v>
      </c>
      <c r="ELJ34" s="570" t="e">
        <f t="shared" si="59"/>
        <v>#REF!</v>
      </c>
      <c r="ELK34" s="570" t="e">
        <f t="shared" si="59"/>
        <v>#REF!</v>
      </c>
      <c r="ELL34" s="570" t="e">
        <f t="shared" si="59"/>
        <v>#REF!</v>
      </c>
      <c r="ELM34" s="570" t="e">
        <f t="shared" si="59"/>
        <v>#REF!</v>
      </c>
      <c r="ELN34" s="570" t="e">
        <f t="shared" si="59"/>
        <v>#REF!</v>
      </c>
      <c r="ELO34" s="570" t="e">
        <f t="shared" si="59"/>
        <v>#REF!</v>
      </c>
      <c r="ELP34" s="570" t="e">
        <f t="shared" si="59"/>
        <v>#REF!</v>
      </c>
      <c r="ELQ34" s="570" t="e">
        <f t="shared" si="59"/>
        <v>#REF!</v>
      </c>
      <c r="ELR34" s="570" t="e">
        <f t="shared" si="59"/>
        <v>#REF!</v>
      </c>
      <c r="ELS34" s="570" t="e">
        <f t="shared" si="59"/>
        <v>#REF!</v>
      </c>
      <c r="ELT34" s="570" t="e">
        <f t="shared" si="59"/>
        <v>#REF!</v>
      </c>
      <c r="ELU34" s="570" t="e">
        <f t="shared" si="59"/>
        <v>#REF!</v>
      </c>
      <c r="ELV34" s="570" t="e">
        <f t="shared" si="59"/>
        <v>#REF!</v>
      </c>
      <c r="ELW34" s="570" t="e">
        <f t="shared" ref="ELW34:EOH34" si="60">ROUND(ELT34*ELU34,0)</f>
        <v>#REF!</v>
      </c>
      <c r="ELX34" s="570" t="e">
        <f t="shared" si="60"/>
        <v>#REF!</v>
      </c>
      <c r="ELY34" s="570" t="e">
        <f t="shared" si="60"/>
        <v>#REF!</v>
      </c>
      <c r="ELZ34" s="570" t="e">
        <f t="shared" si="60"/>
        <v>#REF!</v>
      </c>
      <c r="EMA34" s="570" t="e">
        <f t="shared" si="60"/>
        <v>#REF!</v>
      </c>
      <c r="EMB34" s="570" t="e">
        <f t="shared" si="60"/>
        <v>#REF!</v>
      </c>
      <c r="EMC34" s="570" t="e">
        <f t="shared" si="60"/>
        <v>#REF!</v>
      </c>
      <c r="EMD34" s="570" t="e">
        <f t="shared" si="60"/>
        <v>#REF!</v>
      </c>
      <c r="EME34" s="570" t="e">
        <f t="shared" si="60"/>
        <v>#REF!</v>
      </c>
      <c r="EMF34" s="570" t="e">
        <f t="shared" si="60"/>
        <v>#REF!</v>
      </c>
      <c r="EMG34" s="570" t="e">
        <f t="shared" si="60"/>
        <v>#REF!</v>
      </c>
      <c r="EMH34" s="570" t="e">
        <f t="shared" si="60"/>
        <v>#REF!</v>
      </c>
      <c r="EMI34" s="570" t="e">
        <f t="shared" si="60"/>
        <v>#REF!</v>
      </c>
      <c r="EMJ34" s="570" t="e">
        <f t="shared" si="60"/>
        <v>#REF!</v>
      </c>
      <c r="EMK34" s="570" t="e">
        <f t="shared" si="60"/>
        <v>#REF!</v>
      </c>
      <c r="EML34" s="570" t="e">
        <f t="shared" si="60"/>
        <v>#REF!</v>
      </c>
      <c r="EMM34" s="570" t="e">
        <f t="shared" si="60"/>
        <v>#REF!</v>
      </c>
      <c r="EMN34" s="570" t="e">
        <f t="shared" si="60"/>
        <v>#REF!</v>
      </c>
      <c r="EMO34" s="570" t="e">
        <f t="shared" si="60"/>
        <v>#REF!</v>
      </c>
      <c r="EMP34" s="570" t="e">
        <f t="shared" si="60"/>
        <v>#REF!</v>
      </c>
      <c r="EMQ34" s="570" t="e">
        <f t="shared" si="60"/>
        <v>#REF!</v>
      </c>
      <c r="EMR34" s="570" t="e">
        <f t="shared" si="60"/>
        <v>#REF!</v>
      </c>
      <c r="EMS34" s="570" t="e">
        <f t="shared" si="60"/>
        <v>#REF!</v>
      </c>
      <c r="EMT34" s="570" t="e">
        <f t="shared" si="60"/>
        <v>#REF!</v>
      </c>
      <c r="EMU34" s="570" t="e">
        <f t="shared" si="60"/>
        <v>#REF!</v>
      </c>
      <c r="EMV34" s="570" t="e">
        <f t="shared" si="60"/>
        <v>#REF!</v>
      </c>
      <c r="EMW34" s="570" t="e">
        <f t="shared" si="60"/>
        <v>#REF!</v>
      </c>
      <c r="EMX34" s="570" t="e">
        <f t="shared" si="60"/>
        <v>#REF!</v>
      </c>
      <c r="EMY34" s="570" t="e">
        <f t="shared" si="60"/>
        <v>#REF!</v>
      </c>
      <c r="EMZ34" s="570" t="e">
        <f t="shared" si="60"/>
        <v>#REF!</v>
      </c>
      <c r="ENA34" s="570" t="e">
        <f t="shared" si="60"/>
        <v>#REF!</v>
      </c>
      <c r="ENB34" s="570" t="e">
        <f t="shared" si="60"/>
        <v>#REF!</v>
      </c>
      <c r="ENC34" s="570" t="e">
        <f t="shared" si="60"/>
        <v>#REF!</v>
      </c>
      <c r="END34" s="570" t="e">
        <f t="shared" si="60"/>
        <v>#REF!</v>
      </c>
      <c r="ENE34" s="570" t="e">
        <f t="shared" si="60"/>
        <v>#REF!</v>
      </c>
      <c r="ENF34" s="570" t="e">
        <f t="shared" si="60"/>
        <v>#REF!</v>
      </c>
      <c r="ENG34" s="570" t="e">
        <f t="shared" si="60"/>
        <v>#REF!</v>
      </c>
      <c r="ENH34" s="570" t="e">
        <f t="shared" si="60"/>
        <v>#REF!</v>
      </c>
      <c r="ENI34" s="570" t="e">
        <f t="shared" si="60"/>
        <v>#REF!</v>
      </c>
      <c r="ENJ34" s="570" t="e">
        <f t="shared" si="60"/>
        <v>#REF!</v>
      </c>
      <c r="ENK34" s="570" t="e">
        <f t="shared" si="60"/>
        <v>#REF!</v>
      </c>
      <c r="ENL34" s="570" t="e">
        <f t="shared" si="60"/>
        <v>#REF!</v>
      </c>
      <c r="ENM34" s="570" t="e">
        <f t="shared" si="60"/>
        <v>#REF!</v>
      </c>
      <c r="ENN34" s="570" t="e">
        <f t="shared" si="60"/>
        <v>#REF!</v>
      </c>
      <c r="ENO34" s="570" t="e">
        <f t="shared" si="60"/>
        <v>#REF!</v>
      </c>
      <c r="ENP34" s="570" t="e">
        <f t="shared" si="60"/>
        <v>#REF!</v>
      </c>
      <c r="ENQ34" s="570" t="e">
        <f t="shared" si="60"/>
        <v>#REF!</v>
      </c>
      <c r="ENR34" s="570" t="e">
        <f t="shared" si="60"/>
        <v>#REF!</v>
      </c>
      <c r="ENS34" s="570" t="e">
        <f t="shared" si="60"/>
        <v>#REF!</v>
      </c>
      <c r="ENT34" s="570" t="e">
        <f t="shared" si="60"/>
        <v>#REF!</v>
      </c>
      <c r="ENU34" s="570" t="e">
        <f t="shared" si="60"/>
        <v>#REF!</v>
      </c>
      <c r="ENV34" s="570" t="e">
        <f t="shared" si="60"/>
        <v>#REF!</v>
      </c>
      <c r="ENW34" s="570" t="e">
        <f t="shared" si="60"/>
        <v>#REF!</v>
      </c>
      <c r="ENX34" s="570" t="e">
        <f t="shared" si="60"/>
        <v>#REF!</v>
      </c>
      <c r="ENY34" s="570" t="e">
        <f t="shared" si="60"/>
        <v>#REF!</v>
      </c>
      <c r="ENZ34" s="570" t="e">
        <f t="shared" si="60"/>
        <v>#REF!</v>
      </c>
      <c r="EOA34" s="570" t="e">
        <f t="shared" si="60"/>
        <v>#REF!</v>
      </c>
      <c r="EOB34" s="570" t="e">
        <f t="shared" si="60"/>
        <v>#REF!</v>
      </c>
      <c r="EOC34" s="570" t="e">
        <f t="shared" si="60"/>
        <v>#REF!</v>
      </c>
      <c r="EOD34" s="570" t="e">
        <f t="shared" si="60"/>
        <v>#REF!</v>
      </c>
      <c r="EOE34" s="570" t="e">
        <f t="shared" si="60"/>
        <v>#REF!</v>
      </c>
      <c r="EOF34" s="570" t="e">
        <f t="shared" si="60"/>
        <v>#REF!</v>
      </c>
      <c r="EOG34" s="570" t="e">
        <f t="shared" si="60"/>
        <v>#REF!</v>
      </c>
      <c r="EOH34" s="570" t="e">
        <f t="shared" si="60"/>
        <v>#REF!</v>
      </c>
      <c r="EOI34" s="570" t="e">
        <f t="shared" ref="EOI34:EQT34" si="61">ROUND(EOF34*EOG34,0)</f>
        <v>#REF!</v>
      </c>
      <c r="EOJ34" s="570" t="e">
        <f t="shared" si="61"/>
        <v>#REF!</v>
      </c>
      <c r="EOK34" s="570" t="e">
        <f t="shared" si="61"/>
        <v>#REF!</v>
      </c>
      <c r="EOL34" s="570" t="e">
        <f t="shared" si="61"/>
        <v>#REF!</v>
      </c>
      <c r="EOM34" s="570" t="e">
        <f t="shared" si="61"/>
        <v>#REF!</v>
      </c>
      <c r="EON34" s="570" t="e">
        <f t="shared" si="61"/>
        <v>#REF!</v>
      </c>
      <c r="EOO34" s="570" t="e">
        <f t="shared" si="61"/>
        <v>#REF!</v>
      </c>
      <c r="EOP34" s="570" t="e">
        <f t="shared" si="61"/>
        <v>#REF!</v>
      </c>
      <c r="EOQ34" s="570" t="e">
        <f t="shared" si="61"/>
        <v>#REF!</v>
      </c>
      <c r="EOR34" s="570" t="e">
        <f t="shared" si="61"/>
        <v>#REF!</v>
      </c>
      <c r="EOS34" s="570" t="e">
        <f t="shared" si="61"/>
        <v>#REF!</v>
      </c>
      <c r="EOT34" s="570" t="e">
        <f t="shared" si="61"/>
        <v>#REF!</v>
      </c>
      <c r="EOU34" s="570" t="e">
        <f t="shared" si="61"/>
        <v>#REF!</v>
      </c>
      <c r="EOV34" s="570" t="e">
        <f t="shared" si="61"/>
        <v>#REF!</v>
      </c>
      <c r="EOW34" s="570" t="e">
        <f t="shared" si="61"/>
        <v>#REF!</v>
      </c>
      <c r="EOX34" s="570" t="e">
        <f t="shared" si="61"/>
        <v>#REF!</v>
      </c>
      <c r="EOY34" s="570" t="e">
        <f t="shared" si="61"/>
        <v>#REF!</v>
      </c>
      <c r="EOZ34" s="570" t="e">
        <f t="shared" si="61"/>
        <v>#REF!</v>
      </c>
      <c r="EPA34" s="570" t="e">
        <f t="shared" si="61"/>
        <v>#REF!</v>
      </c>
      <c r="EPB34" s="570" t="e">
        <f t="shared" si="61"/>
        <v>#REF!</v>
      </c>
      <c r="EPC34" s="570" t="e">
        <f t="shared" si="61"/>
        <v>#REF!</v>
      </c>
      <c r="EPD34" s="570" t="e">
        <f t="shared" si="61"/>
        <v>#REF!</v>
      </c>
      <c r="EPE34" s="570" t="e">
        <f t="shared" si="61"/>
        <v>#REF!</v>
      </c>
      <c r="EPF34" s="570" t="e">
        <f t="shared" si="61"/>
        <v>#REF!</v>
      </c>
      <c r="EPG34" s="570" t="e">
        <f t="shared" si="61"/>
        <v>#REF!</v>
      </c>
      <c r="EPH34" s="570" t="e">
        <f t="shared" si="61"/>
        <v>#REF!</v>
      </c>
      <c r="EPI34" s="570" t="e">
        <f t="shared" si="61"/>
        <v>#REF!</v>
      </c>
      <c r="EPJ34" s="570" t="e">
        <f t="shared" si="61"/>
        <v>#REF!</v>
      </c>
      <c r="EPK34" s="570" t="e">
        <f t="shared" si="61"/>
        <v>#REF!</v>
      </c>
      <c r="EPL34" s="570" t="e">
        <f t="shared" si="61"/>
        <v>#REF!</v>
      </c>
      <c r="EPM34" s="570" t="e">
        <f t="shared" si="61"/>
        <v>#REF!</v>
      </c>
      <c r="EPN34" s="570" t="e">
        <f t="shared" si="61"/>
        <v>#REF!</v>
      </c>
      <c r="EPO34" s="570" t="e">
        <f t="shared" si="61"/>
        <v>#REF!</v>
      </c>
      <c r="EPP34" s="570" t="e">
        <f t="shared" si="61"/>
        <v>#REF!</v>
      </c>
      <c r="EPQ34" s="570" t="e">
        <f t="shared" si="61"/>
        <v>#REF!</v>
      </c>
      <c r="EPR34" s="570" t="e">
        <f t="shared" si="61"/>
        <v>#REF!</v>
      </c>
      <c r="EPS34" s="570" t="e">
        <f t="shared" si="61"/>
        <v>#REF!</v>
      </c>
      <c r="EPT34" s="570" t="e">
        <f t="shared" si="61"/>
        <v>#REF!</v>
      </c>
      <c r="EPU34" s="570" t="e">
        <f t="shared" si="61"/>
        <v>#REF!</v>
      </c>
      <c r="EPV34" s="570" t="e">
        <f t="shared" si="61"/>
        <v>#REF!</v>
      </c>
      <c r="EPW34" s="570" t="e">
        <f t="shared" si="61"/>
        <v>#REF!</v>
      </c>
      <c r="EPX34" s="570" t="e">
        <f t="shared" si="61"/>
        <v>#REF!</v>
      </c>
      <c r="EPY34" s="570" t="e">
        <f t="shared" si="61"/>
        <v>#REF!</v>
      </c>
      <c r="EPZ34" s="570" t="e">
        <f t="shared" si="61"/>
        <v>#REF!</v>
      </c>
      <c r="EQA34" s="570" t="e">
        <f t="shared" si="61"/>
        <v>#REF!</v>
      </c>
      <c r="EQB34" s="570" t="e">
        <f t="shared" si="61"/>
        <v>#REF!</v>
      </c>
      <c r="EQC34" s="570" t="e">
        <f t="shared" si="61"/>
        <v>#REF!</v>
      </c>
      <c r="EQD34" s="570" t="e">
        <f t="shared" si="61"/>
        <v>#REF!</v>
      </c>
      <c r="EQE34" s="570" t="e">
        <f t="shared" si="61"/>
        <v>#REF!</v>
      </c>
      <c r="EQF34" s="570" t="e">
        <f t="shared" si="61"/>
        <v>#REF!</v>
      </c>
      <c r="EQG34" s="570" t="e">
        <f t="shared" si="61"/>
        <v>#REF!</v>
      </c>
      <c r="EQH34" s="570" t="e">
        <f t="shared" si="61"/>
        <v>#REF!</v>
      </c>
      <c r="EQI34" s="570" t="e">
        <f t="shared" si="61"/>
        <v>#REF!</v>
      </c>
      <c r="EQJ34" s="570" t="e">
        <f t="shared" si="61"/>
        <v>#REF!</v>
      </c>
      <c r="EQK34" s="570" t="e">
        <f t="shared" si="61"/>
        <v>#REF!</v>
      </c>
      <c r="EQL34" s="570" t="e">
        <f t="shared" si="61"/>
        <v>#REF!</v>
      </c>
      <c r="EQM34" s="570" t="e">
        <f t="shared" si="61"/>
        <v>#REF!</v>
      </c>
      <c r="EQN34" s="570" t="e">
        <f t="shared" si="61"/>
        <v>#REF!</v>
      </c>
      <c r="EQO34" s="570" t="e">
        <f t="shared" si="61"/>
        <v>#REF!</v>
      </c>
      <c r="EQP34" s="570" t="e">
        <f t="shared" si="61"/>
        <v>#REF!</v>
      </c>
      <c r="EQQ34" s="570" t="e">
        <f t="shared" si="61"/>
        <v>#REF!</v>
      </c>
      <c r="EQR34" s="570" t="e">
        <f t="shared" si="61"/>
        <v>#REF!</v>
      </c>
      <c r="EQS34" s="570" t="e">
        <f t="shared" si="61"/>
        <v>#REF!</v>
      </c>
      <c r="EQT34" s="570" t="e">
        <f t="shared" si="61"/>
        <v>#REF!</v>
      </c>
      <c r="EQU34" s="570" t="e">
        <f t="shared" ref="EQU34:ETF34" si="62">ROUND(EQR34*EQS34,0)</f>
        <v>#REF!</v>
      </c>
      <c r="EQV34" s="570" t="e">
        <f t="shared" si="62"/>
        <v>#REF!</v>
      </c>
      <c r="EQW34" s="570" t="e">
        <f t="shared" si="62"/>
        <v>#REF!</v>
      </c>
      <c r="EQX34" s="570" t="e">
        <f t="shared" si="62"/>
        <v>#REF!</v>
      </c>
      <c r="EQY34" s="570" t="e">
        <f t="shared" si="62"/>
        <v>#REF!</v>
      </c>
      <c r="EQZ34" s="570" t="e">
        <f t="shared" si="62"/>
        <v>#REF!</v>
      </c>
      <c r="ERA34" s="570" t="e">
        <f t="shared" si="62"/>
        <v>#REF!</v>
      </c>
      <c r="ERB34" s="570" t="e">
        <f t="shared" si="62"/>
        <v>#REF!</v>
      </c>
      <c r="ERC34" s="570" t="e">
        <f t="shared" si="62"/>
        <v>#REF!</v>
      </c>
      <c r="ERD34" s="570" t="e">
        <f t="shared" si="62"/>
        <v>#REF!</v>
      </c>
      <c r="ERE34" s="570" t="e">
        <f t="shared" si="62"/>
        <v>#REF!</v>
      </c>
      <c r="ERF34" s="570" t="e">
        <f t="shared" si="62"/>
        <v>#REF!</v>
      </c>
      <c r="ERG34" s="570" t="e">
        <f t="shared" si="62"/>
        <v>#REF!</v>
      </c>
      <c r="ERH34" s="570" t="e">
        <f t="shared" si="62"/>
        <v>#REF!</v>
      </c>
      <c r="ERI34" s="570" t="e">
        <f t="shared" si="62"/>
        <v>#REF!</v>
      </c>
      <c r="ERJ34" s="570" t="e">
        <f t="shared" si="62"/>
        <v>#REF!</v>
      </c>
      <c r="ERK34" s="570" t="e">
        <f t="shared" si="62"/>
        <v>#REF!</v>
      </c>
      <c r="ERL34" s="570" t="e">
        <f t="shared" si="62"/>
        <v>#REF!</v>
      </c>
      <c r="ERM34" s="570" t="e">
        <f t="shared" si="62"/>
        <v>#REF!</v>
      </c>
      <c r="ERN34" s="570" t="e">
        <f t="shared" si="62"/>
        <v>#REF!</v>
      </c>
      <c r="ERO34" s="570" t="e">
        <f t="shared" si="62"/>
        <v>#REF!</v>
      </c>
      <c r="ERP34" s="570" t="e">
        <f t="shared" si="62"/>
        <v>#REF!</v>
      </c>
      <c r="ERQ34" s="570" t="e">
        <f t="shared" si="62"/>
        <v>#REF!</v>
      </c>
      <c r="ERR34" s="570" t="e">
        <f t="shared" si="62"/>
        <v>#REF!</v>
      </c>
      <c r="ERS34" s="570" t="e">
        <f t="shared" si="62"/>
        <v>#REF!</v>
      </c>
      <c r="ERT34" s="570" t="e">
        <f t="shared" si="62"/>
        <v>#REF!</v>
      </c>
      <c r="ERU34" s="570" t="e">
        <f t="shared" si="62"/>
        <v>#REF!</v>
      </c>
      <c r="ERV34" s="570" t="e">
        <f t="shared" si="62"/>
        <v>#REF!</v>
      </c>
      <c r="ERW34" s="570" t="e">
        <f t="shared" si="62"/>
        <v>#REF!</v>
      </c>
      <c r="ERX34" s="570" t="e">
        <f t="shared" si="62"/>
        <v>#REF!</v>
      </c>
      <c r="ERY34" s="570" t="e">
        <f t="shared" si="62"/>
        <v>#REF!</v>
      </c>
      <c r="ERZ34" s="570" t="e">
        <f t="shared" si="62"/>
        <v>#REF!</v>
      </c>
      <c r="ESA34" s="570" t="e">
        <f t="shared" si="62"/>
        <v>#REF!</v>
      </c>
      <c r="ESB34" s="570" t="e">
        <f t="shared" si="62"/>
        <v>#REF!</v>
      </c>
      <c r="ESC34" s="570" t="e">
        <f t="shared" si="62"/>
        <v>#REF!</v>
      </c>
      <c r="ESD34" s="570" t="e">
        <f t="shared" si="62"/>
        <v>#REF!</v>
      </c>
      <c r="ESE34" s="570" t="e">
        <f t="shared" si="62"/>
        <v>#REF!</v>
      </c>
      <c r="ESF34" s="570" t="e">
        <f t="shared" si="62"/>
        <v>#REF!</v>
      </c>
      <c r="ESG34" s="570" t="e">
        <f t="shared" si="62"/>
        <v>#REF!</v>
      </c>
      <c r="ESH34" s="570" t="e">
        <f t="shared" si="62"/>
        <v>#REF!</v>
      </c>
      <c r="ESI34" s="570" t="e">
        <f t="shared" si="62"/>
        <v>#REF!</v>
      </c>
      <c r="ESJ34" s="570" t="e">
        <f t="shared" si="62"/>
        <v>#REF!</v>
      </c>
      <c r="ESK34" s="570" t="e">
        <f t="shared" si="62"/>
        <v>#REF!</v>
      </c>
      <c r="ESL34" s="570" t="e">
        <f t="shared" si="62"/>
        <v>#REF!</v>
      </c>
      <c r="ESM34" s="570" t="e">
        <f t="shared" si="62"/>
        <v>#REF!</v>
      </c>
      <c r="ESN34" s="570" t="e">
        <f t="shared" si="62"/>
        <v>#REF!</v>
      </c>
      <c r="ESO34" s="570" t="e">
        <f t="shared" si="62"/>
        <v>#REF!</v>
      </c>
      <c r="ESP34" s="570" t="e">
        <f t="shared" si="62"/>
        <v>#REF!</v>
      </c>
      <c r="ESQ34" s="570" t="e">
        <f t="shared" si="62"/>
        <v>#REF!</v>
      </c>
      <c r="ESR34" s="570" t="e">
        <f t="shared" si="62"/>
        <v>#REF!</v>
      </c>
      <c r="ESS34" s="570" t="e">
        <f t="shared" si="62"/>
        <v>#REF!</v>
      </c>
      <c r="EST34" s="570" t="e">
        <f t="shared" si="62"/>
        <v>#REF!</v>
      </c>
      <c r="ESU34" s="570" t="e">
        <f t="shared" si="62"/>
        <v>#REF!</v>
      </c>
      <c r="ESV34" s="570" t="e">
        <f t="shared" si="62"/>
        <v>#REF!</v>
      </c>
      <c r="ESW34" s="570" t="e">
        <f t="shared" si="62"/>
        <v>#REF!</v>
      </c>
      <c r="ESX34" s="570" t="e">
        <f t="shared" si="62"/>
        <v>#REF!</v>
      </c>
      <c r="ESY34" s="570" t="e">
        <f t="shared" si="62"/>
        <v>#REF!</v>
      </c>
      <c r="ESZ34" s="570" t="e">
        <f t="shared" si="62"/>
        <v>#REF!</v>
      </c>
      <c r="ETA34" s="570" t="e">
        <f t="shared" si="62"/>
        <v>#REF!</v>
      </c>
      <c r="ETB34" s="570" t="e">
        <f t="shared" si="62"/>
        <v>#REF!</v>
      </c>
      <c r="ETC34" s="570" t="e">
        <f t="shared" si="62"/>
        <v>#REF!</v>
      </c>
      <c r="ETD34" s="570" t="e">
        <f t="shared" si="62"/>
        <v>#REF!</v>
      </c>
      <c r="ETE34" s="570" t="e">
        <f t="shared" si="62"/>
        <v>#REF!</v>
      </c>
      <c r="ETF34" s="570" t="e">
        <f t="shared" si="62"/>
        <v>#REF!</v>
      </c>
      <c r="ETG34" s="570" t="e">
        <f t="shared" ref="ETG34:EVR34" si="63">ROUND(ETD34*ETE34,0)</f>
        <v>#REF!</v>
      </c>
      <c r="ETH34" s="570" t="e">
        <f t="shared" si="63"/>
        <v>#REF!</v>
      </c>
      <c r="ETI34" s="570" t="e">
        <f t="shared" si="63"/>
        <v>#REF!</v>
      </c>
      <c r="ETJ34" s="570" t="e">
        <f t="shared" si="63"/>
        <v>#REF!</v>
      </c>
      <c r="ETK34" s="570" t="e">
        <f t="shared" si="63"/>
        <v>#REF!</v>
      </c>
      <c r="ETL34" s="570" t="e">
        <f t="shared" si="63"/>
        <v>#REF!</v>
      </c>
      <c r="ETM34" s="570" t="e">
        <f t="shared" si="63"/>
        <v>#REF!</v>
      </c>
      <c r="ETN34" s="570" t="e">
        <f t="shared" si="63"/>
        <v>#REF!</v>
      </c>
      <c r="ETO34" s="570" t="e">
        <f t="shared" si="63"/>
        <v>#REF!</v>
      </c>
      <c r="ETP34" s="570" t="e">
        <f t="shared" si="63"/>
        <v>#REF!</v>
      </c>
      <c r="ETQ34" s="570" t="e">
        <f t="shared" si="63"/>
        <v>#REF!</v>
      </c>
      <c r="ETR34" s="570" t="e">
        <f t="shared" si="63"/>
        <v>#REF!</v>
      </c>
      <c r="ETS34" s="570" t="e">
        <f t="shared" si="63"/>
        <v>#REF!</v>
      </c>
      <c r="ETT34" s="570" t="e">
        <f t="shared" si="63"/>
        <v>#REF!</v>
      </c>
      <c r="ETU34" s="570" t="e">
        <f t="shared" si="63"/>
        <v>#REF!</v>
      </c>
      <c r="ETV34" s="570" t="e">
        <f t="shared" si="63"/>
        <v>#REF!</v>
      </c>
      <c r="ETW34" s="570" t="e">
        <f t="shared" si="63"/>
        <v>#REF!</v>
      </c>
      <c r="ETX34" s="570" t="e">
        <f t="shared" si="63"/>
        <v>#REF!</v>
      </c>
      <c r="ETY34" s="570" t="e">
        <f t="shared" si="63"/>
        <v>#REF!</v>
      </c>
      <c r="ETZ34" s="570" t="e">
        <f t="shared" si="63"/>
        <v>#REF!</v>
      </c>
      <c r="EUA34" s="570" t="e">
        <f t="shared" si="63"/>
        <v>#REF!</v>
      </c>
      <c r="EUB34" s="570" t="e">
        <f t="shared" si="63"/>
        <v>#REF!</v>
      </c>
      <c r="EUC34" s="570" t="e">
        <f t="shared" si="63"/>
        <v>#REF!</v>
      </c>
      <c r="EUD34" s="570" t="e">
        <f t="shared" si="63"/>
        <v>#REF!</v>
      </c>
      <c r="EUE34" s="570" t="e">
        <f t="shared" si="63"/>
        <v>#REF!</v>
      </c>
      <c r="EUF34" s="570" t="e">
        <f t="shared" si="63"/>
        <v>#REF!</v>
      </c>
      <c r="EUG34" s="570" t="e">
        <f t="shared" si="63"/>
        <v>#REF!</v>
      </c>
      <c r="EUH34" s="570" t="e">
        <f t="shared" si="63"/>
        <v>#REF!</v>
      </c>
      <c r="EUI34" s="570" t="e">
        <f t="shared" si="63"/>
        <v>#REF!</v>
      </c>
      <c r="EUJ34" s="570" t="e">
        <f t="shared" si="63"/>
        <v>#REF!</v>
      </c>
      <c r="EUK34" s="570" t="e">
        <f t="shared" si="63"/>
        <v>#REF!</v>
      </c>
      <c r="EUL34" s="570" t="e">
        <f t="shared" si="63"/>
        <v>#REF!</v>
      </c>
      <c r="EUM34" s="570" t="e">
        <f t="shared" si="63"/>
        <v>#REF!</v>
      </c>
      <c r="EUN34" s="570" t="e">
        <f t="shared" si="63"/>
        <v>#REF!</v>
      </c>
      <c r="EUO34" s="570" t="e">
        <f t="shared" si="63"/>
        <v>#REF!</v>
      </c>
      <c r="EUP34" s="570" t="e">
        <f t="shared" si="63"/>
        <v>#REF!</v>
      </c>
      <c r="EUQ34" s="570" t="e">
        <f t="shared" si="63"/>
        <v>#REF!</v>
      </c>
      <c r="EUR34" s="570" t="e">
        <f t="shared" si="63"/>
        <v>#REF!</v>
      </c>
      <c r="EUS34" s="570" t="e">
        <f t="shared" si="63"/>
        <v>#REF!</v>
      </c>
      <c r="EUT34" s="570" t="e">
        <f t="shared" si="63"/>
        <v>#REF!</v>
      </c>
      <c r="EUU34" s="570" t="e">
        <f t="shared" si="63"/>
        <v>#REF!</v>
      </c>
      <c r="EUV34" s="570" t="e">
        <f t="shared" si="63"/>
        <v>#REF!</v>
      </c>
      <c r="EUW34" s="570" t="e">
        <f t="shared" si="63"/>
        <v>#REF!</v>
      </c>
      <c r="EUX34" s="570" t="e">
        <f t="shared" si="63"/>
        <v>#REF!</v>
      </c>
      <c r="EUY34" s="570" t="e">
        <f t="shared" si="63"/>
        <v>#REF!</v>
      </c>
      <c r="EUZ34" s="570" t="e">
        <f t="shared" si="63"/>
        <v>#REF!</v>
      </c>
      <c r="EVA34" s="570" t="e">
        <f t="shared" si="63"/>
        <v>#REF!</v>
      </c>
      <c r="EVB34" s="570" t="e">
        <f t="shared" si="63"/>
        <v>#REF!</v>
      </c>
      <c r="EVC34" s="570" t="e">
        <f t="shared" si="63"/>
        <v>#REF!</v>
      </c>
      <c r="EVD34" s="570" t="e">
        <f t="shared" si="63"/>
        <v>#REF!</v>
      </c>
      <c r="EVE34" s="570" t="e">
        <f t="shared" si="63"/>
        <v>#REF!</v>
      </c>
      <c r="EVF34" s="570" t="e">
        <f t="shared" si="63"/>
        <v>#REF!</v>
      </c>
      <c r="EVG34" s="570" t="e">
        <f t="shared" si="63"/>
        <v>#REF!</v>
      </c>
      <c r="EVH34" s="570" t="e">
        <f t="shared" si="63"/>
        <v>#REF!</v>
      </c>
      <c r="EVI34" s="570" t="e">
        <f t="shared" si="63"/>
        <v>#REF!</v>
      </c>
      <c r="EVJ34" s="570" t="e">
        <f t="shared" si="63"/>
        <v>#REF!</v>
      </c>
      <c r="EVK34" s="570" t="e">
        <f t="shared" si="63"/>
        <v>#REF!</v>
      </c>
      <c r="EVL34" s="570" t="e">
        <f t="shared" si="63"/>
        <v>#REF!</v>
      </c>
      <c r="EVM34" s="570" t="e">
        <f t="shared" si="63"/>
        <v>#REF!</v>
      </c>
      <c r="EVN34" s="570" t="e">
        <f t="shared" si="63"/>
        <v>#REF!</v>
      </c>
      <c r="EVO34" s="570" t="e">
        <f t="shared" si="63"/>
        <v>#REF!</v>
      </c>
      <c r="EVP34" s="570" t="e">
        <f t="shared" si="63"/>
        <v>#REF!</v>
      </c>
      <c r="EVQ34" s="570" t="e">
        <f t="shared" si="63"/>
        <v>#REF!</v>
      </c>
      <c r="EVR34" s="570" t="e">
        <f t="shared" si="63"/>
        <v>#REF!</v>
      </c>
      <c r="EVS34" s="570" t="e">
        <f t="shared" ref="EVS34:EYD34" si="64">ROUND(EVP34*EVQ34,0)</f>
        <v>#REF!</v>
      </c>
      <c r="EVT34" s="570" t="e">
        <f t="shared" si="64"/>
        <v>#REF!</v>
      </c>
      <c r="EVU34" s="570" t="e">
        <f t="shared" si="64"/>
        <v>#REF!</v>
      </c>
      <c r="EVV34" s="570" t="e">
        <f t="shared" si="64"/>
        <v>#REF!</v>
      </c>
      <c r="EVW34" s="570" t="e">
        <f t="shared" si="64"/>
        <v>#REF!</v>
      </c>
      <c r="EVX34" s="570" t="e">
        <f t="shared" si="64"/>
        <v>#REF!</v>
      </c>
      <c r="EVY34" s="570" t="e">
        <f t="shared" si="64"/>
        <v>#REF!</v>
      </c>
      <c r="EVZ34" s="570" t="e">
        <f t="shared" si="64"/>
        <v>#REF!</v>
      </c>
      <c r="EWA34" s="570" t="e">
        <f t="shared" si="64"/>
        <v>#REF!</v>
      </c>
      <c r="EWB34" s="570" t="e">
        <f t="shared" si="64"/>
        <v>#REF!</v>
      </c>
      <c r="EWC34" s="570" t="e">
        <f t="shared" si="64"/>
        <v>#REF!</v>
      </c>
      <c r="EWD34" s="570" t="e">
        <f t="shared" si="64"/>
        <v>#REF!</v>
      </c>
      <c r="EWE34" s="570" t="e">
        <f t="shared" si="64"/>
        <v>#REF!</v>
      </c>
      <c r="EWF34" s="570" t="e">
        <f t="shared" si="64"/>
        <v>#REF!</v>
      </c>
      <c r="EWG34" s="570" t="e">
        <f t="shared" si="64"/>
        <v>#REF!</v>
      </c>
      <c r="EWH34" s="570" t="e">
        <f t="shared" si="64"/>
        <v>#REF!</v>
      </c>
      <c r="EWI34" s="570" t="e">
        <f t="shared" si="64"/>
        <v>#REF!</v>
      </c>
      <c r="EWJ34" s="570" t="e">
        <f t="shared" si="64"/>
        <v>#REF!</v>
      </c>
      <c r="EWK34" s="570" t="e">
        <f t="shared" si="64"/>
        <v>#REF!</v>
      </c>
      <c r="EWL34" s="570" t="e">
        <f t="shared" si="64"/>
        <v>#REF!</v>
      </c>
      <c r="EWM34" s="570" t="e">
        <f t="shared" si="64"/>
        <v>#REF!</v>
      </c>
      <c r="EWN34" s="570" t="e">
        <f t="shared" si="64"/>
        <v>#REF!</v>
      </c>
      <c r="EWO34" s="570" t="e">
        <f t="shared" si="64"/>
        <v>#REF!</v>
      </c>
      <c r="EWP34" s="570" t="e">
        <f t="shared" si="64"/>
        <v>#REF!</v>
      </c>
      <c r="EWQ34" s="570" t="e">
        <f t="shared" si="64"/>
        <v>#REF!</v>
      </c>
      <c r="EWR34" s="570" t="e">
        <f t="shared" si="64"/>
        <v>#REF!</v>
      </c>
      <c r="EWS34" s="570" t="e">
        <f t="shared" si="64"/>
        <v>#REF!</v>
      </c>
      <c r="EWT34" s="570" t="e">
        <f t="shared" si="64"/>
        <v>#REF!</v>
      </c>
      <c r="EWU34" s="570" t="e">
        <f t="shared" si="64"/>
        <v>#REF!</v>
      </c>
      <c r="EWV34" s="570" t="e">
        <f t="shared" si="64"/>
        <v>#REF!</v>
      </c>
      <c r="EWW34" s="570" t="e">
        <f t="shared" si="64"/>
        <v>#REF!</v>
      </c>
      <c r="EWX34" s="570" t="e">
        <f t="shared" si="64"/>
        <v>#REF!</v>
      </c>
      <c r="EWY34" s="570" t="e">
        <f t="shared" si="64"/>
        <v>#REF!</v>
      </c>
      <c r="EWZ34" s="570" t="e">
        <f t="shared" si="64"/>
        <v>#REF!</v>
      </c>
      <c r="EXA34" s="570" t="e">
        <f t="shared" si="64"/>
        <v>#REF!</v>
      </c>
      <c r="EXB34" s="570" t="e">
        <f t="shared" si="64"/>
        <v>#REF!</v>
      </c>
      <c r="EXC34" s="570" t="e">
        <f t="shared" si="64"/>
        <v>#REF!</v>
      </c>
      <c r="EXD34" s="570" t="e">
        <f t="shared" si="64"/>
        <v>#REF!</v>
      </c>
      <c r="EXE34" s="570" t="e">
        <f t="shared" si="64"/>
        <v>#REF!</v>
      </c>
      <c r="EXF34" s="570" t="e">
        <f t="shared" si="64"/>
        <v>#REF!</v>
      </c>
      <c r="EXG34" s="570" t="e">
        <f t="shared" si="64"/>
        <v>#REF!</v>
      </c>
      <c r="EXH34" s="570" t="e">
        <f t="shared" si="64"/>
        <v>#REF!</v>
      </c>
      <c r="EXI34" s="570" t="e">
        <f t="shared" si="64"/>
        <v>#REF!</v>
      </c>
      <c r="EXJ34" s="570" t="e">
        <f t="shared" si="64"/>
        <v>#REF!</v>
      </c>
      <c r="EXK34" s="570" t="e">
        <f t="shared" si="64"/>
        <v>#REF!</v>
      </c>
      <c r="EXL34" s="570" t="e">
        <f t="shared" si="64"/>
        <v>#REF!</v>
      </c>
      <c r="EXM34" s="570" t="e">
        <f t="shared" si="64"/>
        <v>#REF!</v>
      </c>
      <c r="EXN34" s="570" t="e">
        <f t="shared" si="64"/>
        <v>#REF!</v>
      </c>
      <c r="EXO34" s="570" t="e">
        <f t="shared" si="64"/>
        <v>#REF!</v>
      </c>
      <c r="EXP34" s="570" t="e">
        <f t="shared" si="64"/>
        <v>#REF!</v>
      </c>
      <c r="EXQ34" s="570" t="e">
        <f t="shared" si="64"/>
        <v>#REF!</v>
      </c>
      <c r="EXR34" s="570" t="e">
        <f t="shared" si="64"/>
        <v>#REF!</v>
      </c>
      <c r="EXS34" s="570" t="e">
        <f t="shared" si="64"/>
        <v>#REF!</v>
      </c>
      <c r="EXT34" s="570" t="e">
        <f t="shared" si="64"/>
        <v>#REF!</v>
      </c>
      <c r="EXU34" s="570" t="e">
        <f t="shared" si="64"/>
        <v>#REF!</v>
      </c>
      <c r="EXV34" s="570" t="e">
        <f t="shared" si="64"/>
        <v>#REF!</v>
      </c>
      <c r="EXW34" s="570" t="e">
        <f t="shared" si="64"/>
        <v>#REF!</v>
      </c>
      <c r="EXX34" s="570" t="e">
        <f t="shared" si="64"/>
        <v>#REF!</v>
      </c>
      <c r="EXY34" s="570" t="e">
        <f t="shared" si="64"/>
        <v>#REF!</v>
      </c>
      <c r="EXZ34" s="570" t="e">
        <f t="shared" si="64"/>
        <v>#REF!</v>
      </c>
      <c r="EYA34" s="570" t="e">
        <f t="shared" si="64"/>
        <v>#REF!</v>
      </c>
      <c r="EYB34" s="570" t="e">
        <f t="shared" si="64"/>
        <v>#REF!</v>
      </c>
      <c r="EYC34" s="570" t="e">
        <f t="shared" si="64"/>
        <v>#REF!</v>
      </c>
      <c r="EYD34" s="570" t="e">
        <f t="shared" si="64"/>
        <v>#REF!</v>
      </c>
      <c r="EYE34" s="570" t="e">
        <f t="shared" ref="EYE34:FAP34" si="65">ROUND(EYB34*EYC34,0)</f>
        <v>#REF!</v>
      </c>
      <c r="EYF34" s="570" t="e">
        <f t="shared" si="65"/>
        <v>#REF!</v>
      </c>
      <c r="EYG34" s="570" t="e">
        <f t="shared" si="65"/>
        <v>#REF!</v>
      </c>
      <c r="EYH34" s="570" t="e">
        <f t="shared" si="65"/>
        <v>#REF!</v>
      </c>
      <c r="EYI34" s="570" t="e">
        <f t="shared" si="65"/>
        <v>#REF!</v>
      </c>
      <c r="EYJ34" s="570" t="e">
        <f t="shared" si="65"/>
        <v>#REF!</v>
      </c>
      <c r="EYK34" s="570" t="e">
        <f t="shared" si="65"/>
        <v>#REF!</v>
      </c>
      <c r="EYL34" s="570" t="e">
        <f t="shared" si="65"/>
        <v>#REF!</v>
      </c>
      <c r="EYM34" s="570" t="e">
        <f t="shared" si="65"/>
        <v>#REF!</v>
      </c>
      <c r="EYN34" s="570" t="e">
        <f t="shared" si="65"/>
        <v>#REF!</v>
      </c>
      <c r="EYO34" s="570" t="e">
        <f t="shared" si="65"/>
        <v>#REF!</v>
      </c>
      <c r="EYP34" s="570" t="e">
        <f t="shared" si="65"/>
        <v>#REF!</v>
      </c>
      <c r="EYQ34" s="570" t="e">
        <f t="shared" si="65"/>
        <v>#REF!</v>
      </c>
      <c r="EYR34" s="570" t="e">
        <f t="shared" si="65"/>
        <v>#REF!</v>
      </c>
      <c r="EYS34" s="570" t="e">
        <f t="shared" si="65"/>
        <v>#REF!</v>
      </c>
      <c r="EYT34" s="570" t="e">
        <f t="shared" si="65"/>
        <v>#REF!</v>
      </c>
      <c r="EYU34" s="570" t="e">
        <f t="shared" si="65"/>
        <v>#REF!</v>
      </c>
      <c r="EYV34" s="570" t="e">
        <f t="shared" si="65"/>
        <v>#REF!</v>
      </c>
      <c r="EYW34" s="570" t="e">
        <f t="shared" si="65"/>
        <v>#REF!</v>
      </c>
      <c r="EYX34" s="570" t="e">
        <f t="shared" si="65"/>
        <v>#REF!</v>
      </c>
      <c r="EYY34" s="570" t="e">
        <f t="shared" si="65"/>
        <v>#REF!</v>
      </c>
      <c r="EYZ34" s="570" t="e">
        <f t="shared" si="65"/>
        <v>#REF!</v>
      </c>
      <c r="EZA34" s="570" t="e">
        <f t="shared" si="65"/>
        <v>#REF!</v>
      </c>
      <c r="EZB34" s="570" t="e">
        <f t="shared" si="65"/>
        <v>#REF!</v>
      </c>
      <c r="EZC34" s="570" t="e">
        <f t="shared" si="65"/>
        <v>#REF!</v>
      </c>
      <c r="EZD34" s="570" t="e">
        <f t="shared" si="65"/>
        <v>#REF!</v>
      </c>
      <c r="EZE34" s="570" t="e">
        <f t="shared" si="65"/>
        <v>#REF!</v>
      </c>
      <c r="EZF34" s="570" t="e">
        <f t="shared" si="65"/>
        <v>#REF!</v>
      </c>
      <c r="EZG34" s="570" t="e">
        <f t="shared" si="65"/>
        <v>#REF!</v>
      </c>
      <c r="EZH34" s="570" t="e">
        <f t="shared" si="65"/>
        <v>#REF!</v>
      </c>
      <c r="EZI34" s="570" t="e">
        <f t="shared" si="65"/>
        <v>#REF!</v>
      </c>
      <c r="EZJ34" s="570" t="e">
        <f t="shared" si="65"/>
        <v>#REF!</v>
      </c>
      <c r="EZK34" s="570" t="e">
        <f t="shared" si="65"/>
        <v>#REF!</v>
      </c>
      <c r="EZL34" s="570" t="e">
        <f t="shared" si="65"/>
        <v>#REF!</v>
      </c>
      <c r="EZM34" s="570" t="e">
        <f t="shared" si="65"/>
        <v>#REF!</v>
      </c>
      <c r="EZN34" s="570" t="e">
        <f t="shared" si="65"/>
        <v>#REF!</v>
      </c>
      <c r="EZO34" s="570" t="e">
        <f t="shared" si="65"/>
        <v>#REF!</v>
      </c>
      <c r="EZP34" s="570" t="e">
        <f t="shared" si="65"/>
        <v>#REF!</v>
      </c>
      <c r="EZQ34" s="570" t="e">
        <f t="shared" si="65"/>
        <v>#REF!</v>
      </c>
      <c r="EZR34" s="570" t="e">
        <f t="shared" si="65"/>
        <v>#REF!</v>
      </c>
      <c r="EZS34" s="570" t="e">
        <f t="shared" si="65"/>
        <v>#REF!</v>
      </c>
      <c r="EZT34" s="570" t="e">
        <f t="shared" si="65"/>
        <v>#REF!</v>
      </c>
      <c r="EZU34" s="570" t="e">
        <f t="shared" si="65"/>
        <v>#REF!</v>
      </c>
      <c r="EZV34" s="570" t="e">
        <f t="shared" si="65"/>
        <v>#REF!</v>
      </c>
      <c r="EZW34" s="570" t="e">
        <f t="shared" si="65"/>
        <v>#REF!</v>
      </c>
      <c r="EZX34" s="570" t="e">
        <f t="shared" si="65"/>
        <v>#REF!</v>
      </c>
      <c r="EZY34" s="570" t="e">
        <f t="shared" si="65"/>
        <v>#REF!</v>
      </c>
      <c r="EZZ34" s="570" t="e">
        <f t="shared" si="65"/>
        <v>#REF!</v>
      </c>
      <c r="FAA34" s="570" t="e">
        <f t="shared" si="65"/>
        <v>#REF!</v>
      </c>
      <c r="FAB34" s="570" t="e">
        <f t="shared" si="65"/>
        <v>#REF!</v>
      </c>
      <c r="FAC34" s="570" t="e">
        <f t="shared" si="65"/>
        <v>#REF!</v>
      </c>
      <c r="FAD34" s="570" t="e">
        <f t="shared" si="65"/>
        <v>#REF!</v>
      </c>
      <c r="FAE34" s="570" t="e">
        <f t="shared" si="65"/>
        <v>#REF!</v>
      </c>
      <c r="FAF34" s="570" t="e">
        <f t="shared" si="65"/>
        <v>#REF!</v>
      </c>
      <c r="FAG34" s="570" t="e">
        <f t="shared" si="65"/>
        <v>#REF!</v>
      </c>
      <c r="FAH34" s="570" t="e">
        <f t="shared" si="65"/>
        <v>#REF!</v>
      </c>
      <c r="FAI34" s="570" t="e">
        <f t="shared" si="65"/>
        <v>#REF!</v>
      </c>
      <c r="FAJ34" s="570" t="e">
        <f t="shared" si="65"/>
        <v>#REF!</v>
      </c>
      <c r="FAK34" s="570" t="e">
        <f t="shared" si="65"/>
        <v>#REF!</v>
      </c>
      <c r="FAL34" s="570" t="e">
        <f t="shared" si="65"/>
        <v>#REF!</v>
      </c>
      <c r="FAM34" s="570" t="e">
        <f t="shared" si="65"/>
        <v>#REF!</v>
      </c>
      <c r="FAN34" s="570" t="e">
        <f t="shared" si="65"/>
        <v>#REF!</v>
      </c>
      <c r="FAO34" s="570" t="e">
        <f t="shared" si="65"/>
        <v>#REF!</v>
      </c>
      <c r="FAP34" s="570" t="e">
        <f t="shared" si="65"/>
        <v>#REF!</v>
      </c>
      <c r="FAQ34" s="570" t="e">
        <f t="shared" ref="FAQ34:FDB34" si="66">ROUND(FAN34*FAO34,0)</f>
        <v>#REF!</v>
      </c>
      <c r="FAR34" s="570" t="e">
        <f t="shared" si="66"/>
        <v>#REF!</v>
      </c>
      <c r="FAS34" s="570" t="e">
        <f t="shared" si="66"/>
        <v>#REF!</v>
      </c>
      <c r="FAT34" s="570" t="e">
        <f t="shared" si="66"/>
        <v>#REF!</v>
      </c>
      <c r="FAU34" s="570" t="e">
        <f t="shared" si="66"/>
        <v>#REF!</v>
      </c>
      <c r="FAV34" s="570" t="e">
        <f t="shared" si="66"/>
        <v>#REF!</v>
      </c>
      <c r="FAW34" s="570" t="e">
        <f t="shared" si="66"/>
        <v>#REF!</v>
      </c>
      <c r="FAX34" s="570" t="e">
        <f t="shared" si="66"/>
        <v>#REF!</v>
      </c>
      <c r="FAY34" s="570" t="e">
        <f t="shared" si="66"/>
        <v>#REF!</v>
      </c>
      <c r="FAZ34" s="570" t="e">
        <f t="shared" si="66"/>
        <v>#REF!</v>
      </c>
      <c r="FBA34" s="570" t="e">
        <f t="shared" si="66"/>
        <v>#REF!</v>
      </c>
      <c r="FBB34" s="570" t="e">
        <f t="shared" si="66"/>
        <v>#REF!</v>
      </c>
      <c r="FBC34" s="570" t="e">
        <f t="shared" si="66"/>
        <v>#REF!</v>
      </c>
      <c r="FBD34" s="570" t="e">
        <f t="shared" si="66"/>
        <v>#REF!</v>
      </c>
      <c r="FBE34" s="570" t="e">
        <f t="shared" si="66"/>
        <v>#REF!</v>
      </c>
      <c r="FBF34" s="570" t="e">
        <f t="shared" si="66"/>
        <v>#REF!</v>
      </c>
      <c r="FBG34" s="570" t="e">
        <f t="shared" si="66"/>
        <v>#REF!</v>
      </c>
      <c r="FBH34" s="570" t="e">
        <f t="shared" si="66"/>
        <v>#REF!</v>
      </c>
      <c r="FBI34" s="570" t="e">
        <f t="shared" si="66"/>
        <v>#REF!</v>
      </c>
      <c r="FBJ34" s="570" t="e">
        <f t="shared" si="66"/>
        <v>#REF!</v>
      </c>
      <c r="FBK34" s="570" t="e">
        <f t="shared" si="66"/>
        <v>#REF!</v>
      </c>
      <c r="FBL34" s="570" t="e">
        <f t="shared" si="66"/>
        <v>#REF!</v>
      </c>
      <c r="FBM34" s="570" t="e">
        <f t="shared" si="66"/>
        <v>#REF!</v>
      </c>
      <c r="FBN34" s="570" t="e">
        <f t="shared" si="66"/>
        <v>#REF!</v>
      </c>
      <c r="FBO34" s="570" t="e">
        <f t="shared" si="66"/>
        <v>#REF!</v>
      </c>
      <c r="FBP34" s="570" t="e">
        <f t="shared" si="66"/>
        <v>#REF!</v>
      </c>
      <c r="FBQ34" s="570" t="e">
        <f t="shared" si="66"/>
        <v>#REF!</v>
      </c>
      <c r="FBR34" s="570" t="e">
        <f t="shared" si="66"/>
        <v>#REF!</v>
      </c>
      <c r="FBS34" s="570" t="e">
        <f t="shared" si="66"/>
        <v>#REF!</v>
      </c>
      <c r="FBT34" s="570" t="e">
        <f t="shared" si="66"/>
        <v>#REF!</v>
      </c>
      <c r="FBU34" s="570" t="e">
        <f t="shared" si="66"/>
        <v>#REF!</v>
      </c>
      <c r="FBV34" s="570" t="e">
        <f t="shared" si="66"/>
        <v>#REF!</v>
      </c>
      <c r="FBW34" s="570" t="e">
        <f t="shared" si="66"/>
        <v>#REF!</v>
      </c>
      <c r="FBX34" s="570" t="e">
        <f t="shared" si="66"/>
        <v>#REF!</v>
      </c>
      <c r="FBY34" s="570" t="e">
        <f t="shared" si="66"/>
        <v>#REF!</v>
      </c>
      <c r="FBZ34" s="570" t="e">
        <f t="shared" si="66"/>
        <v>#REF!</v>
      </c>
      <c r="FCA34" s="570" t="e">
        <f t="shared" si="66"/>
        <v>#REF!</v>
      </c>
      <c r="FCB34" s="570" t="e">
        <f t="shared" si="66"/>
        <v>#REF!</v>
      </c>
      <c r="FCC34" s="570" t="e">
        <f t="shared" si="66"/>
        <v>#REF!</v>
      </c>
      <c r="FCD34" s="570" t="e">
        <f t="shared" si="66"/>
        <v>#REF!</v>
      </c>
      <c r="FCE34" s="570" t="e">
        <f t="shared" si="66"/>
        <v>#REF!</v>
      </c>
      <c r="FCF34" s="570" t="e">
        <f t="shared" si="66"/>
        <v>#REF!</v>
      </c>
      <c r="FCG34" s="570" t="e">
        <f t="shared" si="66"/>
        <v>#REF!</v>
      </c>
      <c r="FCH34" s="570" t="e">
        <f t="shared" si="66"/>
        <v>#REF!</v>
      </c>
      <c r="FCI34" s="570" t="e">
        <f t="shared" si="66"/>
        <v>#REF!</v>
      </c>
      <c r="FCJ34" s="570" t="e">
        <f t="shared" si="66"/>
        <v>#REF!</v>
      </c>
      <c r="FCK34" s="570" t="e">
        <f t="shared" si="66"/>
        <v>#REF!</v>
      </c>
      <c r="FCL34" s="570" t="e">
        <f t="shared" si="66"/>
        <v>#REF!</v>
      </c>
      <c r="FCM34" s="570" t="e">
        <f t="shared" si="66"/>
        <v>#REF!</v>
      </c>
      <c r="FCN34" s="570" t="e">
        <f t="shared" si="66"/>
        <v>#REF!</v>
      </c>
      <c r="FCO34" s="570" t="e">
        <f t="shared" si="66"/>
        <v>#REF!</v>
      </c>
      <c r="FCP34" s="570" t="e">
        <f t="shared" si="66"/>
        <v>#REF!</v>
      </c>
      <c r="FCQ34" s="570" t="e">
        <f t="shared" si="66"/>
        <v>#REF!</v>
      </c>
      <c r="FCR34" s="570" t="e">
        <f t="shared" si="66"/>
        <v>#REF!</v>
      </c>
      <c r="FCS34" s="570" t="e">
        <f t="shared" si="66"/>
        <v>#REF!</v>
      </c>
      <c r="FCT34" s="570" t="e">
        <f t="shared" si="66"/>
        <v>#REF!</v>
      </c>
      <c r="FCU34" s="570" t="e">
        <f t="shared" si="66"/>
        <v>#REF!</v>
      </c>
      <c r="FCV34" s="570" t="e">
        <f t="shared" si="66"/>
        <v>#REF!</v>
      </c>
      <c r="FCW34" s="570" t="e">
        <f t="shared" si="66"/>
        <v>#REF!</v>
      </c>
      <c r="FCX34" s="570" t="e">
        <f t="shared" si="66"/>
        <v>#REF!</v>
      </c>
      <c r="FCY34" s="570" t="e">
        <f t="shared" si="66"/>
        <v>#REF!</v>
      </c>
      <c r="FCZ34" s="570" t="e">
        <f t="shared" si="66"/>
        <v>#REF!</v>
      </c>
      <c r="FDA34" s="570" t="e">
        <f t="shared" si="66"/>
        <v>#REF!</v>
      </c>
      <c r="FDB34" s="570" t="e">
        <f t="shared" si="66"/>
        <v>#REF!</v>
      </c>
      <c r="FDC34" s="570" t="e">
        <f t="shared" ref="FDC34:FFN34" si="67">ROUND(FCZ34*FDA34,0)</f>
        <v>#REF!</v>
      </c>
      <c r="FDD34" s="570" t="e">
        <f t="shared" si="67"/>
        <v>#REF!</v>
      </c>
      <c r="FDE34" s="570" t="e">
        <f t="shared" si="67"/>
        <v>#REF!</v>
      </c>
      <c r="FDF34" s="570" t="e">
        <f t="shared" si="67"/>
        <v>#REF!</v>
      </c>
      <c r="FDG34" s="570" t="e">
        <f t="shared" si="67"/>
        <v>#REF!</v>
      </c>
      <c r="FDH34" s="570" t="e">
        <f t="shared" si="67"/>
        <v>#REF!</v>
      </c>
      <c r="FDI34" s="570" t="e">
        <f t="shared" si="67"/>
        <v>#REF!</v>
      </c>
      <c r="FDJ34" s="570" t="e">
        <f t="shared" si="67"/>
        <v>#REF!</v>
      </c>
      <c r="FDK34" s="570" t="e">
        <f t="shared" si="67"/>
        <v>#REF!</v>
      </c>
      <c r="FDL34" s="570" t="e">
        <f t="shared" si="67"/>
        <v>#REF!</v>
      </c>
      <c r="FDM34" s="570" t="e">
        <f t="shared" si="67"/>
        <v>#REF!</v>
      </c>
      <c r="FDN34" s="570" t="e">
        <f t="shared" si="67"/>
        <v>#REF!</v>
      </c>
      <c r="FDO34" s="570" t="e">
        <f t="shared" si="67"/>
        <v>#REF!</v>
      </c>
      <c r="FDP34" s="570" t="e">
        <f t="shared" si="67"/>
        <v>#REF!</v>
      </c>
      <c r="FDQ34" s="570" t="e">
        <f t="shared" si="67"/>
        <v>#REF!</v>
      </c>
      <c r="FDR34" s="570" t="e">
        <f t="shared" si="67"/>
        <v>#REF!</v>
      </c>
      <c r="FDS34" s="570" t="e">
        <f t="shared" si="67"/>
        <v>#REF!</v>
      </c>
      <c r="FDT34" s="570" t="e">
        <f t="shared" si="67"/>
        <v>#REF!</v>
      </c>
      <c r="FDU34" s="570" t="e">
        <f t="shared" si="67"/>
        <v>#REF!</v>
      </c>
      <c r="FDV34" s="570" t="e">
        <f t="shared" si="67"/>
        <v>#REF!</v>
      </c>
      <c r="FDW34" s="570" t="e">
        <f t="shared" si="67"/>
        <v>#REF!</v>
      </c>
      <c r="FDX34" s="570" t="e">
        <f t="shared" si="67"/>
        <v>#REF!</v>
      </c>
      <c r="FDY34" s="570" t="e">
        <f t="shared" si="67"/>
        <v>#REF!</v>
      </c>
      <c r="FDZ34" s="570" t="e">
        <f t="shared" si="67"/>
        <v>#REF!</v>
      </c>
      <c r="FEA34" s="570" t="e">
        <f t="shared" si="67"/>
        <v>#REF!</v>
      </c>
      <c r="FEB34" s="570" t="e">
        <f t="shared" si="67"/>
        <v>#REF!</v>
      </c>
      <c r="FEC34" s="570" t="e">
        <f t="shared" si="67"/>
        <v>#REF!</v>
      </c>
      <c r="FED34" s="570" t="e">
        <f t="shared" si="67"/>
        <v>#REF!</v>
      </c>
      <c r="FEE34" s="570" t="e">
        <f t="shared" si="67"/>
        <v>#REF!</v>
      </c>
      <c r="FEF34" s="570" t="e">
        <f t="shared" si="67"/>
        <v>#REF!</v>
      </c>
      <c r="FEG34" s="570" t="e">
        <f t="shared" si="67"/>
        <v>#REF!</v>
      </c>
      <c r="FEH34" s="570" t="e">
        <f t="shared" si="67"/>
        <v>#REF!</v>
      </c>
      <c r="FEI34" s="570" t="e">
        <f t="shared" si="67"/>
        <v>#REF!</v>
      </c>
      <c r="FEJ34" s="570" t="e">
        <f t="shared" si="67"/>
        <v>#REF!</v>
      </c>
      <c r="FEK34" s="570" t="e">
        <f t="shared" si="67"/>
        <v>#REF!</v>
      </c>
      <c r="FEL34" s="570" t="e">
        <f t="shared" si="67"/>
        <v>#REF!</v>
      </c>
      <c r="FEM34" s="570" t="e">
        <f t="shared" si="67"/>
        <v>#REF!</v>
      </c>
      <c r="FEN34" s="570" t="e">
        <f t="shared" si="67"/>
        <v>#REF!</v>
      </c>
      <c r="FEO34" s="570" t="e">
        <f t="shared" si="67"/>
        <v>#REF!</v>
      </c>
      <c r="FEP34" s="570" t="e">
        <f t="shared" si="67"/>
        <v>#REF!</v>
      </c>
      <c r="FEQ34" s="570" t="e">
        <f t="shared" si="67"/>
        <v>#REF!</v>
      </c>
      <c r="FER34" s="570" t="e">
        <f t="shared" si="67"/>
        <v>#REF!</v>
      </c>
      <c r="FES34" s="570" t="e">
        <f t="shared" si="67"/>
        <v>#REF!</v>
      </c>
      <c r="FET34" s="570" t="e">
        <f t="shared" si="67"/>
        <v>#REF!</v>
      </c>
      <c r="FEU34" s="570" t="e">
        <f t="shared" si="67"/>
        <v>#REF!</v>
      </c>
      <c r="FEV34" s="570" t="e">
        <f t="shared" si="67"/>
        <v>#REF!</v>
      </c>
      <c r="FEW34" s="570" t="e">
        <f t="shared" si="67"/>
        <v>#REF!</v>
      </c>
      <c r="FEX34" s="570" t="e">
        <f t="shared" si="67"/>
        <v>#REF!</v>
      </c>
      <c r="FEY34" s="570" t="e">
        <f t="shared" si="67"/>
        <v>#REF!</v>
      </c>
      <c r="FEZ34" s="570" t="e">
        <f t="shared" si="67"/>
        <v>#REF!</v>
      </c>
      <c r="FFA34" s="570" t="e">
        <f t="shared" si="67"/>
        <v>#REF!</v>
      </c>
      <c r="FFB34" s="570" t="e">
        <f t="shared" si="67"/>
        <v>#REF!</v>
      </c>
      <c r="FFC34" s="570" t="e">
        <f t="shared" si="67"/>
        <v>#REF!</v>
      </c>
      <c r="FFD34" s="570" t="e">
        <f t="shared" si="67"/>
        <v>#REF!</v>
      </c>
      <c r="FFE34" s="570" t="e">
        <f t="shared" si="67"/>
        <v>#REF!</v>
      </c>
      <c r="FFF34" s="570" t="e">
        <f t="shared" si="67"/>
        <v>#REF!</v>
      </c>
      <c r="FFG34" s="570" t="e">
        <f t="shared" si="67"/>
        <v>#REF!</v>
      </c>
      <c r="FFH34" s="570" t="e">
        <f t="shared" si="67"/>
        <v>#REF!</v>
      </c>
      <c r="FFI34" s="570" t="e">
        <f t="shared" si="67"/>
        <v>#REF!</v>
      </c>
      <c r="FFJ34" s="570" t="e">
        <f t="shared" si="67"/>
        <v>#REF!</v>
      </c>
      <c r="FFK34" s="570" t="e">
        <f t="shared" si="67"/>
        <v>#REF!</v>
      </c>
      <c r="FFL34" s="570" t="e">
        <f t="shared" si="67"/>
        <v>#REF!</v>
      </c>
      <c r="FFM34" s="570" t="e">
        <f t="shared" si="67"/>
        <v>#REF!</v>
      </c>
      <c r="FFN34" s="570" t="e">
        <f t="shared" si="67"/>
        <v>#REF!</v>
      </c>
      <c r="FFO34" s="570" t="e">
        <f t="shared" ref="FFO34:FHZ34" si="68">ROUND(FFL34*FFM34,0)</f>
        <v>#REF!</v>
      </c>
      <c r="FFP34" s="570" t="e">
        <f t="shared" si="68"/>
        <v>#REF!</v>
      </c>
      <c r="FFQ34" s="570" t="e">
        <f t="shared" si="68"/>
        <v>#REF!</v>
      </c>
      <c r="FFR34" s="570" t="e">
        <f t="shared" si="68"/>
        <v>#REF!</v>
      </c>
      <c r="FFS34" s="570" t="e">
        <f t="shared" si="68"/>
        <v>#REF!</v>
      </c>
      <c r="FFT34" s="570" t="e">
        <f t="shared" si="68"/>
        <v>#REF!</v>
      </c>
      <c r="FFU34" s="570" t="e">
        <f t="shared" si="68"/>
        <v>#REF!</v>
      </c>
      <c r="FFV34" s="570" t="e">
        <f t="shared" si="68"/>
        <v>#REF!</v>
      </c>
      <c r="FFW34" s="570" t="e">
        <f t="shared" si="68"/>
        <v>#REF!</v>
      </c>
      <c r="FFX34" s="570" t="e">
        <f t="shared" si="68"/>
        <v>#REF!</v>
      </c>
      <c r="FFY34" s="570" t="e">
        <f t="shared" si="68"/>
        <v>#REF!</v>
      </c>
      <c r="FFZ34" s="570" t="e">
        <f t="shared" si="68"/>
        <v>#REF!</v>
      </c>
      <c r="FGA34" s="570" t="e">
        <f t="shared" si="68"/>
        <v>#REF!</v>
      </c>
      <c r="FGB34" s="570" t="e">
        <f t="shared" si="68"/>
        <v>#REF!</v>
      </c>
      <c r="FGC34" s="570" t="e">
        <f t="shared" si="68"/>
        <v>#REF!</v>
      </c>
      <c r="FGD34" s="570" t="e">
        <f t="shared" si="68"/>
        <v>#REF!</v>
      </c>
      <c r="FGE34" s="570" t="e">
        <f t="shared" si="68"/>
        <v>#REF!</v>
      </c>
      <c r="FGF34" s="570" t="e">
        <f t="shared" si="68"/>
        <v>#REF!</v>
      </c>
      <c r="FGG34" s="570" t="e">
        <f t="shared" si="68"/>
        <v>#REF!</v>
      </c>
      <c r="FGH34" s="570" t="e">
        <f t="shared" si="68"/>
        <v>#REF!</v>
      </c>
      <c r="FGI34" s="570" t="e">
        <f t="shared" si="68"/>
        <v>#REF!</v>
      </c>
      <c r="FGJ34" s="570" t="e">
        <f t="shared" si="68"/>
        <v>#REF!</v>
      </c>
      <c r="FGK34" s="570" t="e">
        <f t="shared" si="68"/>
        <v>#REF!</v>
      </c>
      <c r="FGL34" s="570" t="e">
        <f t="shared" si="68"/>
        <v>#REF!</v>
      </c>
      <c r="FGM34" s="570" t="e">
        <f t="shared" si="68"/>
        <v>#REF!</v>
      </c>
      <c r="FGN34" s="570" t="e">
        <f t="shared" si="68"/>
        <v>#REF!</v>
      </c>
      <c r="FGO34" s="570" t="e">
        <f t="shared" si="68"/>
        <v>#REF!</v>
      </c>
      <c r="FGP34" s="570" t="e">
        <f t="shared" si="68"/>
        <v>#REF!</v>
      </c>
      <c r="FGQ34" s="570" t="e">
        <f t="shared" si="68"/>
        <v>#REF!</v>
      </c>
      <c r="FGR34" s="570" t="e">
        <f t="shared" si="68"/>
        <v>#REF!</v>
      </c>
      <c r="FGS34" s="570" t="e">
        <f t="shared" si="68"/>
        <v>#REF!</v>
      </c>
      <c r="FGT34" s="570" t="e">
        <f t="shared" si="68"/>
        <v>#REF!</v>
      </c>
      <c r="FGU34" s="570" t="e">
        <f t="shared" si="68"/>
        <v>#REF!</v>
      </c>
      <c r="FGV34" s="570" t="e">
        <f t="shared" si="68"/>
        <v>#REF!</v>
      </c>
      <c r="FGW34" s="570" t="e">
        <f t="shared" si="68"/>
        <v>#REF!</v>
      </c>
      <c r="FGX34" s="570" t="e">
        <f t="shared" si="68"/>
        <v>#REF!</v>
      </c>
      <c r="FGY34" s="570" t="e">
        <f t="shared" si="68"/>
        <v>#REF!</v>
      </c>
      <c r="FGZ34" s="570" t="e">
        <f t="shared" si="68"/>
        <v>#REF!</v>
      </c>
      <c r="FHA34" s="570" t="e">
        <f t="shared" si="68"/>
        <v>#REF!</v>
      </c>
      <c r="FHB34" s="570" t="e">
        <f t="shared" si="68"/>
        <v>#REF!</v>
      </c>
      <c r="FHC34" s="570" t="e">
        <f t="shared" si="68"/>
        <v>#REF!</v>
      </c>
      <c r="FHD34" s="570" t="e">
        <f t="shared" si="68"/>
        <v>#REF!</v>
      </c>
      <c r="FHE34" s="570" t="e">
        <f t="shared" si="68"/>
        <v>#REF!</v>
      </c>
      <c r="FHF34" s="570" t="e">
        <f t="shared" si="68"/>
        <v>#REF!</v>
      </c>
      <c r="FHG34" s="570" t="e">
        <f t="shared" si="68"/>
        <v>#REF!</v>
      </c>
      <c r="FHH34" s="570" t="e">
        <f t="shared" si="68"/>
        <v>#REF!</v>
      </c>
      <c r="FHI34" s="570" t="e">
        <f t="shared" si="68"/>
        <v>#REF!</v>
      </c>
      <c r="FHJ34" s="570" t="e">
        <f t="shared" si="68"/>
        <v>#REF!</v>
      </c>
      <c r="FHK34" s="570" t="e">
        <f t="shared" si="68"/>
        <v>#REF!</v>
      </c>
      <c r="FHL34" s="570" t="e">
        <f t="shared" si="68"/>
        <v>#REF!</v>
      </c>
      <c r="FHM34" s="570" t="e">
        <f t="shared" si="68"/>
        <v>#REF!</v>
      </c>
      <c r="FHN34" s="570" t="e">
        <f t="shared" si="68"/>
        <v>#REF!</v>
      </c>
      <c r="FHO34" s="570" t="e">
        <f t="shared" si="68"/>
        <v>#REF!</v>
      </c>
      <c r="FHP34" s="570" t="e">
        <f t="shared" si="68"/>
        <v>#REF!</v>
      </c>
      <c r="FHQ34" s="570" t="e">
        <f t="shared" si="68"/>
        <v>#REF!</v>
      </c>
      <c r="FHR34" s="570" t="e">
        <f t="shared" si="68"/>
        <v>#REF!</v>
      </c>
      <c r="FHS34" s="570" t="e">
        <f t="shared" si="68"/>
        <v>#REF!</v>
      </c>
      <c r="FHT34" s="570" t="e">
        <f t="shared" si="68"/>
        <v>#REF!</v>
      </c>
      <c r="FHU34" s="570" t="e">
        <f t="shared" si="68"/>
        <v>#REF!</v>
      </c>
      <c r="FHV34" s="570" t="e">
        <f t="shared" si="68"/>
        <v>#REF!</v>
      </c>
      <c r="FHW34" s="570" t="e">
        <f t="shared" si="68"/>
        <v>#REF!</v>
      </c>
      <c r="FHX34" s="570" t="e">
        <f t="shared" si="68"/>
        <v>#REF!</v>
      </c>
      <c r="FHY34" s="570" t="e">
        <f t="shared" si="68"/>
        <v>#REF!</v>
      </c>
      <c r="FHZ34" s="570" t="e">
        <f t="shared" si="68"/>
        <v>#REF!</v>
      </c>
      <c r="FIA34" s="570" t="e">
        <f t="shared" ref="FIA34:FKL34" si="69">ROUND(FHX34*FHY34,0)</f>
        <v>#REF!</v>
      </c>
      <c r="FIB34" s="570" t="e">
        <f t="shared" si="69"/>
        <v>#REF!</v>
      </c>
      <c r="FIC34" s="570" t="e">
        <f t="shared" si="69"/>
        <v>#REF!</v>
      </c>
      <c r="FID34" s="570" t="e">
        <f t="shared" si="69"/>
        <v>#REF!</v>
      </c>
      <c r="FIE34" s="570" t="e">
        <f t="shared" si="69"/>
        <v>#REF!</v>
      </c>
      <c r="FIF34" s="570" t="e">
        <f t="shared" si="69"/>
        <v>#REF!</v>
      </c>
      <c r="FIG34" s="570" t="e">
        <f t="shared" si="69"/>
        <v>#REF!</v>
      </c>
      <c r="FIH34" s="570" t="e">
        <f t="shared" si="69"/>
        <v>#REF!</v>
      </c>
      <c r="FII34" s="570" t="e">
        <f t="shared" si="69"/>
        <v>#REF!</v>
      </c>
      <c r="FIJ34" s="570" t="e">
        <f t="shared" si="69"/>
        <v>#REF!</v>
      </c>
      <c r="FIK34" s="570" t="e">
        <f t="shared" si="69"/>
        <v>#REF!</v>
      </c>
      <c r="FIL34" s="570" t="e">
        <f t="shared" si="69"/>
        <v>#REF!</v>
      </c>
      <c r="FIM34" s="570" t="e">
        <f t="shared" si="69"/>
        <v>#REF!</v>
      </c>
      <c r="FIN34" s="570" t="e">
        <f t="shared" si="69"/>
        <v>#REF!</v>
      </c>
      <c r="FIO34" s="570" t="e">
        <f t="shared" si="69"/>
        <v>#REF!</v>
      </c>
      <c r="FIP34" s="570" t="e">
        <f t="shared" si="69"/>
        <v>#REF!</v>
      </c>
      <c r="FIQ34" s="570" t="e">
        <f t="shared" si="69"/>
        <v>#REF!</v>
      </c>
      <c r="FIR34" s="570" t="e">
        <f t="shared" si="69"/>
        <v>#REF!</v>
      </c>
      <c r="FIS34" s="570" t="e">
        <f t="shared" si="69"/>
        <v>#REF!</v>
      </c>
      <c r="FIT34" s="570" t="e">
        <f t="shared" si="69"/>
        <v>#REF!</v>
      </c>
      <c r="FIU34" s="570" t="e">
        <f t="shared" si="69"/>
        <v>#REF!</v>
      </c>
      <c r="FIV34" s="570" t="e">
        <f t="shared" si="69"/>
        <v>#REF!</v>
      </c>
      <c r="FIW34" s="570" t="e">
        <f t="shared" si="69"/>
        <v>#REF!</v>
      </c>
      <c r="FIX34" s="570" t="e">
        <f t="shared" si="69"/>
        <v>#REF!</v>
      </c>
      <c r="FIY34" s="570" t="e">
        <f t="shared" si="69"/>
        <v>#REF!</v>
      </c>
      <c r="FIZ34" s="570" t="e">
        <f t="shared" si="69"/>
        <v>#REF!</v>
      </c>
      <c r="FJA34" s="570" t="e">
        <f t="shared" si="69"/>
        <v>#REF!</v>
      </c>
      <c r="FJB34" s="570" t="e">
        <f t="shared" si="69"/>
        <v>#REF!</v>
      </c>
      <c r="FJC34" s="570" t="e">
        <f t="shared" si="69"/>
        <v>#REF!</v>
      </c>
      <c r="FJD34" s="570" t="e">
        <f t="shared" si="69"/>
        <v>#REF!</v>
      </c>
      <c r="FJE34" s="570" t="e">
        <f t="shared" si="69"/>
        <v>#REF!</v>
      </c>
      <c r="FJF34" s="570" t="e">
        <f t="shared" si="69"/>
        <v>#REF!</v>
      </c>
      <c r="FJG34" s="570" t="e">
        <f t="shared" si="69"/>
        <v>#REF!</v>
      </c>
      <c r="FJH34" s="570" t="e">
        <f t="shared" si="69"/>
        <v>#REF!</v>
      </c>
      <c r="FJI34" s="570" t="e">
        <f t="shared" si="69"/>
        <v>#REF!</v>
      </c>
      <c r="FJJ34" s="570" t="e">
        <f t="shared" si="69"/>
        <v>#REF!</v>
      </c>
      <c r="FJK34" s="570" t="e">
        <f t="shared" si="69"/>
        <v>#REF!</v>
      </c>
      <c r="FJL34" s="570" t="e">
        <f t="shared" si="69"/>
        <v>#REF!</v>
      </c>
      <c r="FJM34" s="570" t="e">
        <f t="shared" si="69"/>
        <v>#REF!</v>
      </c>
      <c r="FJN34" s="570" t="e">
        <f t="shared" si="69"/>
        <v>#REF!</v>
      </c>
      <c r="FJO34" s="570" t="e">
        <f t="shared" si="69"/>
        <v>#REF!</v>
      </c>
      <c r="FJP34" s="570" t="e">
        <f t="shared" si="69"/>
        <v>#REF!</v>
      </c>
      <c r="FJQ34" s="570" t="e">
        <f t="shared" si="69"/>
        <v>#REF!</v>
      </c>
      <c r="FJR34" s="570" t="e">
        <f t="shared" si="69"/>
        <v>#REF!</v>
      </c>
      <c r="FJS34" s="570" t="e">
        <f t="shared" si="69"/>
        <v>#REF!</v>
      </c>
      <c r="FJT34" s="570" t="e">
        <f t="shared" si="69"/>
        <v>#REF!</v>
      </c>
      <c r="FJU34" s="570" t="e">
        <f t="shared" si="69"/>
        <v>#REF!</v>
      </c>
      <c r="FJV34" s="570" t="e">
        <f t="shared" si="69"/>
        <v>#REF!</v>
      </c>
      <c r="FJW34" s="570" t="e">
        <f t="shared" si="69"/>
        <v>#REF!</v>
      </c>
      <c r="FJX34" s="570" t="e">
        <f t="shared" si="69"/>
        <v>#REF!</v>
      </c>
      <c r="FJY34" s="570" t="e">
        <f t="shared" si="69"/>
        <v>#REF!</v>
      </c>
      <c r="FJZ34" s="570" t="e">
        <f t="shared" si="69"/>
        <v>#REF!</v>
      </c>
      <c r="FKA34" s="570" t="e">
        <f t="shared" si="69"/>
        <v>#REF!</v>
      </c>
      <c r="FKB34" s="570" t="e">
        <f t="shared" si="69"/>
        <v>#REF!</v>
      </c>
      <c r="FKC34" s="570" t="e">
        <f t="shared" si="69"/>
        <v>#REF!</v>
      </c>
      <c r="FKD34" s="570" t="e">
        <f t="shared" si="69"/>
        <v>#REF!</v>
      </c>
      <c r="FKE34" s="570" t="e">
        <f t="shared" si="69"/>
        <v>#REF!</v>
      </c>
      <c r="FKF34" s="570" t="e">
        <f t="shared" si="69"/>
        <v>#REF!</v>
      </c>
      <c r="FKG34" s="570" t="e">
        <f t="shared" si="69"/>
        <v>#REF!</v>
      </c>
      <c r="FKH34" s="570" t="e">
        <f t="shared" si="69"/>
        <v>#REF!</v>
      </c>
      <c r="FKI34" s="570" t="e">
        <f t="shared" si="69"/>
        <v>#REF!</v>
      </c>
      <c r="FKJ34" s="570" t="e">
        <f t="shared" si="69"/>
        <v>#REF!</v>
      </c>
      <c r="FKK34" s="570" t="e">
        <f t="shared" si="69"/>
        <v>#REF!</v>
      </c>
      <c r="FKL34" s="570" t="e">
        <f t="shared" si="69"/>
        <v>#REF!</v>
      </c>
      <c r="FKM34" s="570" t="e">
        <f t="shared" ref="FKM34:FMX34" si="70">ROUND(FKJ34*FKK34,0)</f>
        <v>#REF!</v>
      </c>
      <c r="FKN34" s="570" t="e">
        <f t="shared" si="70"/>
        <v>#REF!</v>
      </c>
      <c r="FKO34" s="570" t="e">
        <f t="shared" si="70"/>
        <v>#REF!</v>
      </c>
      <c r="FKP34" s="570" t="e">
        <f t="shared" si="70"/>
        <v>#REF!</v>
      </c>
      <c r="FKQ34" s="570" t="e">
        <f t="shared" si="70"/>
        <v>#REF!</v>
      </c>
      <c r="FKR34" s="570" t="e">
        <f t="shared" si="70"/>
        <v>#REF!</v>
      </c>
      <c r="FKS34" s="570" t="e">
        <f t="shared" si="70"/>
        <v>#REF!</v>
      </c>
      <c r="FKT34" s="570" t="e">
        <f t="shared" si="70"/>
        <v>#REF!</v>
      </c>
      <c r="FKU34" s="570" t="e">
        <f t="shared" si="70"/>
        <v>#REF!</v>
      </c>
      <c r="FKV34" s="570" t="e">
        <f t="shared" si="70"/>
        <v>#REF!</v>
      </c>
      <c r="FKW34" s="570" t="e">
        <f t="shared" si="70"/>
        <v>#REF!</v>
      </c>
      <c r="FKX34" s="570" t="e">
        <f t="shared" si="70"/>
        <v>#REF!</v>
      </c>
      <c r="FKY34" s="570" t="e">
        <f t="shared" si="70"/>
        <v>#REF!</v>
      </c>
      <c r="FKZ34" s="570" t="e">
        <f t="shared" si="70"/>
        <v>#REF!</v>
      </c>
      <c r="FLA34" s="570" t="e">
        <f t="shared" si="70"/>
        <v>#REF!</v>
      </c>
      <c r="FLB34" s="570" t="e">
        <f t="shared" si="70"/>
        <v>#REF!</v>
      </c>
      <c r="FLC34" s="570" t="e">
        <f t="shared" si="70"/>
        <v>#REF!</v>
      </c>
      <c r="FLD34" s="570" t="e">
        <f t="shared" si="70"/>
        <v>#REF!</v>
      </c>
      <c r="FLE34" s="570" t="e">
        <f t="shared" si="70"/>
        <v>#REF!</v>
      </c>
      <c r="FLF34" s="570" t="e">
        <f t="shared" si="70"/>
        <v>#REF!</v>
      </c>
      <c r="FLG34" s="570" t="e">
        <f t="shared" si="70"/>
        <v>#REF!</v>
      </c>
      <c r="FLH34" s="570" t="e">
        <f t="shared" si="70"/>
        <v>#REF!</v>
      </c>
      <c r="FLI34" s="570" t="e">
        <f t="shared" si="70"/>
        <v>#REF!</v>
      </c>
      <c r="FLJ34" s="570" t="e">
        <f t="shared" si="70"/>
        <v>#REF!</v>
      </c>
      <c r="FLK34" s="570" t="e">
        <f t="shared" si="70"/>
        <v>#REF!</v>
      </c>
      <c r="FLL34" s="570" t="e">
        <f t="shared" si="70"/>
        <v>#REF!</v>
      </c>
      <c r="FLM34" s="570" t="e">
        <f t="shared" si="70"/>
        <v>#REF!</v>
      </c>
      <c r="FLN34" s="570" t="e">
        <f t="shared" si="70"/>
        <v>#REF!</v>
      </c>
      <c r="FLO34" s="570" t="e">
        <f t="shared" si="70"/>
        <v>#REF!</v>
      </c>
      <c r="FLP34" s="570" t="e">
        <f t="shared" si="70"/>
        <v>#REF!</v>
      </c>
      <c r="FLQ34" s="570" t="e">
        <f t="shared" si="70"/>
        <v>#REF!</v>
      </c>
      <c r="FLR34" s="570" t="e">
        <f t="shared" si="70"/>
        <v>#REF!</v>
      </c>
      <c r="FLS34" s="570" t="e">
        <f t="shared" si="70"/>
        <v>#REF!</v>
      </c>
      <c r="FLT34" s="570" t="e">
        <f t="shared" si="70"/>
        <v>#REF!</v>
      </c>
      <c r="FLU34" s="570" t="e">
        <f t="shared" si="70"/>
        <v>#REF!</v>
      </c>
      <c r="FLV34" s="570" t="e">
        <f t="shared" si="70"/>
        <v>#REF!</v>
      </c>
      <c r="FLW34" s="570" t="e">
        <f t="shared" si="70"/>
        <v>#REF!</v>
      </c>
      <c r="FLX34" s="570" t="e">
        <f t="shared" si="70"/>
        <v>#REF!</v>
      </c>
      <c r="FLY34" s="570" t="e">
        <f t="shared" si="70"/>
        <v>#REF!</v>
      </c>
      <c r="FLZ34" s="570" t="e">
        <f t="shared" si="70"/>
        <v>#REF!</v>
      </c>
      <c r="FMA34" s="570" t="e">
        <f t="shared" si="70"/>
        <v>#REF!</v>
      </c>
      <c r="FMB34" s="570" t="e">
        <f t="shared" si="70"/>
        <v>#REF!</v>
      </c>
      <c r="FMC34" s="570" t="e">
        <f t="shared" si="70"/>
        <v>#REF!</v>
      </c>
      <c r="FMD34" s="570" t="e">
        <f t="shared" si="70"/>
        <v>#REF!</v>
      </c>
      <c r="FME34" s="570" t="e">
        <f t="shared" si="70"/>
        <v>#REF!</v>
      </c>
      <c r="FMF34" s="570" t="e">
        <f t="shared" si="70"/>
        <v>#REF!</v>
      </c>
      <c r="FMG34" s="570" t="e">
        <f t="shared" si="70"/>
        <v>#REF!</v>
      </c>
      <c r="FMH34" s="570" t="e">
        <f t="shared" si="70"/>
        <v>#REF!</v>
      </c>
      <c r="FMI34" s="570" t="e">
        <f t="shared" si="70"/>
        <v>#REF!</v>
      </c>
      <c r="FMJ34" s="570" t="e">
        <f t="shared" si="70"/>
        <v>#REF!</v>
      </c>
      <c r="FMK34" s="570" t="e">
        <f t="shared" si="70"/>
        <v>#REF!</v>
      </c>
      <c r="FML34" s="570" t="e">
        <f t="shared" si="70"/>
        <v>#REF!</v>
      </c>
      <c r="FMM34" s="570" t="e">
        <f t="shared" si="70"/>
        <v>#REF!</v>
      </c>
      <c r="FMN34" s="570" t="e">
        <f t="shared" si="70"/>
        <v>#REF!</v>
      </c>
      <c r="FMO34" s="570" t="e">
        <f t="shared" si="70"/>
        <v>#REF!</v>
      </c>
      <c r="FMP34" s="570" t="e">
        <f t="shared" si="70"/>
        <v>#REF!</v>
      </c>
      <c r="FMQ34" s="570" t="e">
        <f t="shared" si="70"/>
        <v>#REF!</v>
      </c>
      <c r="FMR34" s="570" t="e">
        <f t="shared" si="70"/>
        <v>#REF!</v>
      </c>
      <c r="FMS34" s="570" t="e">
        <f t="shared" si="70"/>
        <v>#REF!</v>
      </c>
      <c r="FMT34" s="570" t="e">
        <f t="shared" si="70"/>
        <v>#REF!</v>
      </c>
      <c r="FMU34" s="570" t="e">
        <f t="shared" si="70"/>
        <v>#REF!</v>
      </c>
      <c r="FMV34" s="570" t="e">
        <f t="shared" si="70"/>
        <v>#REF!</v>
      </c>
      <c r="FMW34" s="570" t="e">
        <f t="shared" si="70"/>
        <v>#REF!</v>
      </c>
      <c r="FMX34" s="570" t="e">
        <f t="shared" si="70"/>
        <v>#REF!</v>
      </c>
      <c r="FMY34" s="570" t="e">
        <f t="shared" ref="FMY34:FPJ34" si="71">ROUND(FMV34*FMW34,0)</f>
        <v>#REF!</v>
      </c>
      <c r="FMZ34" s="570" t="e">
        <f t="shared" si="71"/>
        <v>#REF!</v>
      </c>
      <c r="FNA34" s="570" t="e">
        <f t="shared" si="71"/>
        <v>#REF!</v>
      </c>
      <c r="FNB34" s="570" t="e">
        <f t="shared" si="71"/>
        <v>#REF!</v>
      </c>
      <c r="FNC34" s="570" t="e">
        <f t="shared" si="71"/>
        <v>#REF!</v>
      </c>
      <c r="FND34" s="570" t="e">
        <f t="shared" si="71"/>
        <v>#REF!</v>
      </c>
      <c r="FNE34" s="570" t="e">
        <f t="shared" si="71"/>
        <v>#REF!</v>
      </c>
      <c r="FNF34" s="570" t="e">
        <f t="shared" si="71"/>
        <v>#REF!</v>
      </c>
      <c r="FNG34" s="570" t="e">
        <f t="shared" si="71"/>
        <v>#REF!</v>
      </c>
      <c r="FNH34" s="570" t="e">
        <f t="shared" si="71"/>
        <v>#REF!</v>
      </c>
      <c r="FNI34" s="570" t="e">
        <f t="shared" si="71"/>
        <v>#REF!</v>
      </c>
      <c r="FNJ34" s="570" t="e">
        <f t="shared" si="71"/>
        <v>#REF!</v>
      </c>
      <c r="FNK34" s="570" t="e">
        <f t="shared" si="71"/>
        <v>#REF!</v>
      </c>
      <c r="FNL34" s="570" t="e">
        <f t="shared" si="71"/>
        <v>#REF!</v>
      </c>
      <c r="FNM34" s="570" t="e">
        <f t="shared" si="71"/>
        <v>#REF!</v>
      </c>
      <c r="FNN34" s="570" t="e">
        <f t="shared" si="71"/>
        <v>#REF!</v>
      </c>
      <c r="FNO34" s="570" t="e">
        <f t="shared" si="71"/>
        <v>#REF!</v>
      </c>
      <c r="FNP34" s="570" t="e">
        <f t="shared" si="71"/>
        <v>#REF!</v>
      </c>
      <c r="FNQ34" s="570" t="e">
        <f t="shared" si="71"/>
        <v>#REF!</v>
      </c>
      <c r="FNR34" s="570" t="e">
        <f t="shared" si="71"/>
        <v>#REF!</v>
      </c>
      <c r="FNS34" s="570" t="e">
        <f t="shared" si="71"/>
        <v>#REF!</v>
      </c>
      <c r="FNT34" s="570" t="e">
        <f t="shared" si="71"/>
        <v>#REF!</v>
      </c>
      <c r="FNU34" s="570" t="e">
        <f t="shared" si="71"/>
        <v>#REF!</v>
      </c>
      <c r="FNV34" s="570" t="e">
        <f t="shared" si="71"/>
        <v>#REF!</v>
      </c>
      <c r="FNW34" s="570" t="e">
        <f t="shared" si="71"/>
        <v>#REF!</v>
      </c>
      <c r="FNX34" s="570" t="e">
        <f t="shared" si="71"/>
        <v>#REF!</v>
      </c>
      <c r="FNY34" s="570" t="e">
        <f t="shared" si="71"/>
        <v>#REF!</v>
      </c>
      <c r="FNZ34" s="570" t="e">
        <f t="shared" si="71"/>
        <v>#REF!</v>
      </c>
      <c r="FOA34" s="570" t="e">
        <f t="shared" si="71"/>
        <v>#REF!</v>
      </c>
      <c r="FOB34" s="570" t="e">
        <f t="shared" si="71"/>
        <v>#REF!</v>
      </c>
      <c r="FOC34" s="570" t="e">
        <f t="shared" si="71"/>
        <v>#REF!</v>
      </c>
      <c r="FOD34" s="570" t="e">
        <f t="shared" si="71"/>
        <v>#REF!</v>
      </c>
      <c r="FOE34" s="570" t="e">
        <f t="shared" si="71"/>
        <v>#REF!</v>
      </c>
      <c r="FOF34" s="570" t="e">
        <f t="shared" si="71"/>
        <v>#REF!</v>
      </c>
      <c r="FOG34" s="570" t="e">
        <f t="shared" si="71"/>
        <v>#REF!</v>
      </c>
      <c r="FOH34" s="570" t="e">
        <f t="shared" si="71"/>
        <v>#REF!</v>
      </c>
      <c r="FOI34" s="570" t="e">
        <f t="shared" si="71"/>
        <v>#REF!</v>
      </c>
      <c r="FOJ34" s="570" t="e">
        <f t="shared" si="71"/>
        <v>#REF!</v>
      </c>
      <c r="FOK34" s="570" t="e">
        <f t="shared" si="71"/>
        <v>#REF!</v>
      </c>
      <c r="FOL34" s="570" t="e">
        <f t="shared" si="71"/>
        <v>#REF!</v>
      </c>
      <c r="FOM34" s="570" t="e">
        <f t="shared" si="71"/>
        <v>#REF!</v>
      </c>
      <c r="FON34" s="570" t="e">
        <f t="shared" si="71"/>
        <v>#REF!</v>
      </c>
      <c r="FOO34" s="570" t="e">
        <f t="shared" si="71"/>
        <v>#REF!</v>
      </c>
      <c r="FOP34" s="570" t="e">
        <f t="shared" si="71"/>
        <v>#REF!</v>
      </c>
      <c r="FOQ34" s="570" t="e">
        <f t="shared" si="71"/>
        <v>#REF!</v>
      </c>
      <c r="FOR34" s="570" t="e">
        <f t="shared" si="71"/>
        <v>#REF!</v>
      </c>
      <c r="FOS34" s="570" t="e">
        <f t="shared" si="71"/>
        <v>#REF!</v>
      </c>
      <c r="FOT34" s="570" t="e">
        <f t="shared" si="71"/>
        <v>#REF!</v>
      </c>
      <c r="FOU34" s="570" t="e">
        <f t="shared" si="71"/>
        <v>#REF!</v>
      </c>
      <c r="FOV34" s="570" t="e">
        <f t="shared" si="71"/>
        <v>#REF!</v>
      </c>
      <c r="FOW34" s="570" t="e">
        <f t="shared" si="71"/>
        <v>#REF!</v>
      </c>
      <c r="FOX34" s="570" t="e">
        <f t="shared" si="71"/>
        <v>#REF!</v>
      </c>
      <c r="FOY34" s="570" t="e">
        <f t="shared" si="71"/>
        <v>#REF!</v>
      </c>
      <c r="FOZ34" s="570" t="e">
        <f t="shared" si="71"/>
        <v>#REF!</v>
      </c>
      <c r="FPA34" s="570" t="e">
        <f t="shared" si="71"/>
        <v>#REF!</v>
      </c>
      <c r="FPB34" s="570" t="e">
        <f t="shared" si="71"/>
        <v>#REF!</v>
      </c>
      <c r="FPC34" s="570" t="e">
        <f t="shared" si="71"/>
        <v>#REF!</v>
      </c>
      <c r="FPD34" s="570" t="e">
        <f t="shared" si="71"/>
        <v>#REF!</v>
      </c>
      <c r="FPE34" s="570" t="e">
        <f t="shared" si="71"/>
        <v>#REF!</v>
      </c>
      <c r="FPF34" s="570" t="e">
        <f t="shared" si="71"/>
        <v>#REF!</v>
      </c>
      <c r="FPG34" s="570" t="e">
        <f t="shared" si="71"/>
        <v>#REF!</v>
      </c>
      <c r="FPH34" s="570" t="e">
        <f t="shared" si="71"/>
        <v>#REF!</v>
      </c>
      <c r="FPI34" s="570" t="e">
        <f t="shared" si="71"/>
        <v>#REF!</v>
      </c>
      <c r="FPJ34" s="570" t="e">
        <f t="shared" si="71"/>
        <v>#REF!</v>
      </c>
      <c r="FPK34" s="570" t="e">
        <f t="shared" ref="FPK34:FRV34" si="72">ROUND(FPH34*FPI34,0)</f>
        <v>#REF!</v>
      </c>
      <c r="FPL34" s="570" t="e">
        <f t="shared" si="72"/>
        <v>#REF!</v>
      </c>
      <c r="FPM34" s="570" t="e">
        <f t="shared" si="72"/>
        <v>#REF!</v>
      </c>
      <c r="FPN34" s="570" t="e">
        <f t="shared" si="72"/>
        <v>#REF!</v>
      </c>
      <c r="FPO34" s="570" t="e">
        <f t="shared" si="72"/>
        <v>#REF!</v>
      </c>
      <c r="FPP34" s="570" t="e">
        <f t="shared" si="72"/>
        <v>#REF!</v>
      </c>
      <c r="FPQ34" s="570" t="e">
        <f t="shared" si="72"/>
        <v>#REF!</v>
      </c>
      <c r="FPR34" s="570" t="e">
        <f t="shared" si="72"/>
        <v>#REF!</v>
      </c>
      <c r="FPS34" s="570" t="e">
        <f t="shared" si="72"/>
        <v>#REF!</v>
      </c>
      <c r="FPT34" s="570" t="e">
        <f t="shared" si="72"/>
        <v>#REF!</v>
      </c>
      <c r="FPU34" s="570" t="e">
        <f t="shared" si="72"/>
        <v>#REF!</v>
      </c>
      <c r="FPV34" s="570" t="e">
        <f t="shared" si="72"/>
        <v>#REF!</v>
      </c>
      <c r="FPW34" s="570" t="e">
        <f t="shared" si="72"/>
        <v>#REF!</v>
      </c>
      <c r="FPX34" s="570" t="e">
        <f t="shared" si="72"/>
        <v>#REF!</v>
      </c>
      <c r="FPY34" s="570" t="e">
        <f t="shared" si="72"/>
        <v>#REF!</v>
      </c>
      <c r="FPZ34" s="570" t="e">
        <f t="shared" si="72"/>
        <v>#REF!</v>
      </c>
      <c r="FQA34" s="570" t="e">
        <f t="shared" si="72"/>
        <v>#REF!</v>
      </c>
      <c r="FQB34" s="570" t="e">
        <f t="shared" si="72"/>
        <v>#REF!</v>
      </c>
      <c r="FQC34" s="570" t="e">
        <f t="shared" si="72"/>
        <v>#REF!</v>
      </c>
      <c r="FQD34" s="570" t="e">
        <f t="shared" si="72"/>
        <v>#REF!</v>
      </c>
      <c r="FQE34" s="570" t="e">
        <f t="shared" si="72"/>
        <v>#REF!</v>
      </c>
      <c r="FQF34" s="570" t="e">
        <f t="shared" si="72"/>
        <v>#REF!</v>
      </c>
      <c r="FQG34" s="570" t="e">
        <f t="shared" si="72"/>
        <v>#REF!</v>
      </c>
      <c r="FQH34" s="570" t="e">
        <f t="shared" si="72"/>
        <v>#REF!</v>
      </c>
      <c r="FQI34" s="570" t="e">
        <f t="shared" si="72"/>
        <v>#REF!</v>
      </c>
      <c r="FQJ34" s="570" t="e">
        <f t="shared" si="72"/>
        <v>#REF!</v>
      </c>
      <c r="FQK34" s="570" t="e">
        <f t="shared" si="72"/>
        <v>#REF!</v>
      </c>
      <c r="FQL34" s="570" t="e">
        <f t="shared" si="72"/>
        <v>#REF!</v>
      </c>
      <c r="FQM34" s="570" t="e">
        <f t="shared" si="72"/>
        <v>#REF!</v>
      </c>
      <c r="FQN34" s="570" t="e">
        <f t="shared" si="72"/>
        <v>#REF!</v>
      </c>
      <c r="FQO34" s="570" t="e">
        <f t="shared" si="72"/>
        <v>#REF!</v>
      </c>
      <c r="FQP34" s="570" t="e">
        <f t="shared" si="72"/>
        <v>#REF!</v>
      </c>
      <c r="FQQ34" s="570" t="e">
        <f t="shared" si="72"/>
        <v>#REF!</v>
      </c>
      <c r="FQR34" s="570" t="e">
        <f t="shared" si="72"/>
        <v>#REF!</v>
      </c>
      <c r="FQS34" s="570" t="e">
        <f t="shared" si="72"/>
        <v>#REF!</v>
      </c>
      <c r="FQT34" s="570" t="e">
        <f t="shared" si="72"/>
        <v>#REF!</v>
      </c>
      <c r="FQU34" s="570" t="e">
        <f t="shared" si="72"/>
        <v>#REF!</v>
      </c>
      <c r="FQV34" s="570" t="e">
        <f t="shared" si="72"/>
        <v>#REF!</v>
      </c>
      <c r="FQW34" s="570" t="e">
        <f t="shared" si="72"/>
        <v>#REF!</v>
      </c>
      <c r="FQX34" s="570" t="e">
        <f t="shared" si="72"/>
        <v>#REF!</v>
      </c>
      <c r="FQY34" s="570" t="e">
        <f t="shared" si="72"/>
        <v>#REF!</v>
      </c>
      <c r="FQZ34" s="570" t="e">
        <f t="shared" si="72"/>
        <v>#REF!</v>
      </c>
      <c r="FRA34" s="570" t="e">
        <f t="shared" si="72"/>
        <v>#REF!</v>
      </c>
      <c r="FRB34" s="570" t="e">
        <f t="shared" si="72"/>
        <v>#REF!</v>
      </c>
      <c r="FRC34" s="570" t="e">
        <f t="shared" si="72"/>
        <v>#REF!</v>
      </c>
      <c r="FRD34" s="570" t="e">
        <f t="shared" si="72"/>
        <v>#REF!</v>
      </c>
      <c r="FRE34" s="570" t="e">
        <f t="shared" si="72"/>
        <v>#REF!</v>
      </c>
      <c r="FRF34" s="570" t="e">
        <f t="shared" si="72"/>
        <v>#REF!</v>
      </c>
      <c r="FRG34" s="570" t="e">
        <f t="shared" si="72"/>
        <v>#REF!</v>
      </c>
      <c r="FRH34" s="570" t="e">
        <f t="shared" si="72"/>
        <v>#REF!</v>
      </c>
      <c r="FRI34" s="570" t="e">
        <f t="shared" si="72"/>
        <v>#REF!</v>
      </c>
      <c r="FRJ34" s="570" t="e">
        <f t="shared" si="72"/>
        <v>#REF!</v>
      </c>
      <c r="FRK34" s="570" t="e">
        <f t="shared" si="72"/>
        <v>#REF!</v>
      </c>
      <c r="FRL34" s="570" t="e">
        <f t="shared" si="72"/>
        <v>#REF!</v>
      </c>
      <c r="FRM34" s="570" t="e">
        <f t="shared" si="72"/>
        <v>#REF!</v>
      </c>
      <c r="FRN34" s="570" t="e">
        <f t="shared" si="72"/>
        <v>#REF!</v>
      </c>
      <c r="FRO34" s="570" t="e">
        <f t="shared" si="72"/>
        <v>#REF!</v>
      </c>
      <c r="FRP34" s="570" t="e">
        <f t="shared" si="72"/>
        <v>#REF!</v>
      </c>
      <c r="FRQ34" s="570" t="e">
        <f t="shared" si="72"/>
        <v>#REF!</v>
      </c>
      <c r="FRR34" s="570" t="e">
        <f t="shared" si="72"/>
        <v>#REF!</v>
      </c>
      <c r="FRS34" s="570" t="e">
        <f t="shared" si="72"/>
        <v>#REF!</v>
      </c>
      <c r="FRT34" s="570" t="e">
        <f t="shared" si="72"/>
        <v>#REF!</v>
      </c>
      <c r="FRU34" s="570" t="e">
        <f t="shared" si="72"/>
        <v>#REF!</v>
      </c>
      <c r="FRV34" s="570" t="e">
        <f t="shared" si="72"/>
        <v>#REF!</v>
      </c>
      <c r="FRW34" s="570" t="e">
        <f t="shared" ref="FRW34:FUH34" si="73">ROUND(FRT34*FRU34,0)</f>
        <v>#REF!</v>
      </c>
      <c r="FRX34" s="570" t="e">
        <f t="shared" si="73"/>
        <v>#REF!</v>
      </c>
      <c r="FRY34" s="570" t="e">
        <f t="shared" si="73"/>
        <v>#REF!</v>
      </c>
      <c r="FRZ34" s="570" t="e">
        <f t="shared" si="73"/>
        <v>#REF!</v>
      </c>
      <c r="FSA34" s="570" t="e">
        <f t="shared" si="73"/>
        <v>#REF!</v>
      </c>
      <c r="FSB34" s="570" t="e">
        <f t="shared" si="73"/>
        <v>#REF!</v>
      </c>
      <c r="FSC34" s="570" t="e">
        <f t="shared" si="73"/>
        <v>#REF!</v>
      </c>
      <c r="FSD34" s="570" t="e">
        <f t="shared" si="73"/>
        <v>#REF!</v>
      </c>
      <c r="FSE34" s="570" t="e">
        <f t="shared" si="73"/>
        <v>#REF!</v>
      </c>
      <c r="FSF34" s="570" t="e">
        <f t="shared" si="73"/>
        <v>#REF!</v>
      </c>
      <c r="FSG34" s="570" t="e">
        <f t="shared" si="73"/>
        <v>#REF!</v>
      </c>
      <c r="FSH34" s="570" t="e">
        <f t="shared" si="73"/>
        <v>#REF!</v>
      </c>
      <c r="FSI34" s="570" t="e">
        <f t="shared" si="73"/>
        <v>#REF!</v>
      </c>
      <c r="FSJ34" s="570" t="e">
        <f t="shared" si="73"/>
        <v>#REF!</v>
      </c>
      <c r="FSK34" s="570" t="e">
        <f t="shared" si="73"/>
        <v>#REF!</v>
      </c>
      <c r="FSL34" s="570" t="e">
        <f t="shared" si="73"/>
        <v>#REF!</v>
      </c>
      <c r="FSM34" s="570" t="e">
        <f t="shared" si="73"/>
        <v>#REF!</v>
      </c>
      <c r="FSN34" s="570" t="e">
        <f t="shared" si="73"/>
        <v>#REF!</v>
      </c>
      <c r="FSO34" s="570" t="e">
        <f t="shared" si="73"/>
        <v>#REF!</v>
      </c>
      <c r="FSP34" s="570" t="e">
        <f t="shared" si="73"/>
        <v>#REF!</v>
      </c>
      <c r="FSQ34" s="570" t="e">
        <f t="shared" si="73"/>
        <v>#REF!</v>
      </c>
      <c r="FSR34" s="570" t="e">
        <f t="shared" si="73"/>
        <v>#REF!</v>
      </c>
      <c r="FSS34" s="570" t="e">
        <f t="shared" si="73"/>
        <v>#REF!</v>
      </c>
      <c r="FST34" s="570" t="e">
        <f t="shared" si="73"/>
        <v>#REF!</v>
      </c>
      <c r="FSU34" s="570" t="e">
        <f t="shared" si="73"/>
        <v>#REF!</v>
      </c>
      <c r="FSV34" s="570" t="e">
        <f t="shared" si="73"/>
        <v>#REF!</v>
      </c>
      <c r="FSW34" s="570" t="e">
        <f t="shared" si="73"/>
        <v>#REF!</v>
      </c>
      <c r="FSX34" s="570" t="e">
        <f t="shared" si="73"/>
        <v>#REF!</v>
      </c>
      <c r="FSY34" s="570" t="e">
        <f t="shared" si="73"/>
        <v>#REF!</v>
      </c>
      <c r="FSZ34" s="570" t="e">
        <f t="shared" si="73"/>
        <v>#REF!</v>
      </c>
      <c r="FTA34" s="570" t="e">
        <f t="shared" si="73"/>
        <v>#REF!</v>
      </c>
      <c r="FTB34" s="570" t="e">
        <f t="shared" si="73"/>
        <v>#REF!</v>
      </c>
      <c r="FTC34" s="570" t="e">
        <f t="shared" si="73"/>
        <v>#REF!</v>
      </c>
      <c r="FTD34" s="570" t="e">
        <f t="shared" si="73"/>
        <v>#REF!</v>
      </c>
      <c r="FTE34" s="570" t="e">
        <f t="shared" si="73"/>
        <v>#REF!</v>
      </c>
      <c r="FTF34" s="570" t="e">
        <f t="shared" si="73"/>
        <v>#REF!</v>
      </c>
      <c r="FTG34" s="570" t="e">
        <f t="shared" si="73"/>
        <v>#REF!</v>
      </c>
      <c r="FTH34" s="570" t="e">
        <f t="shared" si="73"/>
        <v>#REF!</v>
      </c>
      <c r="FTI34" s="570" t="e">
        <f t="shared" si="73"/>
        <v>#REF!</v>
      </c>
      <c r="FTJ34" s="570" t="e">
        <f t="shared" si="73"/>
        <v>#REF!</v>
      </c>
      <c r="FTK34" s="570" t="e">
        <f t="shared" si="73"/>
        <v>#REF!</v>
      </c>
      <c r="FTL34" s="570" t="e">
        <f t="shared" si="73"/>
        <v>#REF!</v>
      </c>
      <c r="FTM34" s="570" t="e">
        <f t="shared" si="73"/>
        <v>#REF!</v>
      </c>
      <c r="FTN34" s="570" t="e">
        <f t="shared" si="73"/>
        <v>#REF!</v>
      </c>
      <c r="FTO34" s="570" t="e">
        <f t="shared" si="73"/>
        <v>#REF!</v>
      </c>
      <c r="FTP34" s="570" t="e">
        <f t="shared" si="73"/>
        <v>#REF!</v>
      </c>
      <c r="FTQ34" s="570" t="e">
        <f t="shared" si="73"/>
        <v>#REF!</v>
      </c>
      <c r="FTR34" s="570" t="e">
        <f t="shared" si="73"/>
        <v>#REF!</v>
      </c>
      <c r="FTS34" s="570" t="e">
        <f t="shared" si="73"/>
        <v>#REF!</v>
      </c>
      <c r="FTT34" s="570" t="e">
        <f t="shared" si="73"/>
        <v>#REF!</v>
      </c>
      <c r="FTU34" s="570" t="e">
        <f t="shared" si="73"/>
        <v>#REF!</v>
      </c>
      <c r="FTV34" s="570" t="e">
        <f t="shared" si="73"/>
        <v>#REF!</v>
      </c>
      <c r="FTW34" s="570" t="e">
        <f t="shared" si="73"/>
        <v>#REF!</v>
      </c>
      <c r="FTX34" s="570" t="e">
        <f t="shared" si="73"/>
        <v>#REF!</v>
      </c>
      <c r="FTY34" s="570" t="e">
        <f t="shared" si="73"/>
        <v>#REF!</v>
      </c>
      <c r="FTZ34" s="570" t="e">
        <f t="shared" si="73"/>
        <v>#REF!</v>
      </c>
      <c r="FUA34" s="570" t="e">
        <f t="shared" si="73"/>
        <v>#REF!</v>
      </c>
      <c r="FUB34" s="570" t="e">
        <f t="shared" si="73"/>
        <v>#REF!</v>
      </c>
      <c r="FUC34" s="570" t="e">
        <f t="shared" si="73"/>
        <v>#REF!</v>
      </c>
      <c r="FUD34" s="570" t="e">
        <f t="shared" si="73"/>
        <v>#REF!</v>
      </c>
      <c r="FUE34" s="570" t="e">
        <f t="shared" si="73"/>
        <v>#REF!</v>
      </c>
      <c r="FUF34" s="570" t="e">
        <f t="shared" si="73"/>
        <v>#REF!</v>
      </c>
      <c r="FUG34" s="570" t="e">
        <f t="shared" si="73"/>
        <v>#REF!</v>
      </c>
      <c r="FUH34" s="570" t="e">
        <f t="shared" si="73"/>
        <v>#REF!</v>
      </c>
      <c r="FUI34" s="570" t="e">
        <f t="shared" ref="FUI34:FWT34" si="74">ROUND(FUF34*FUG34,0)</f>
        <v>#REF!</v>
      </c>
      <c r="FUJ34" s="570" t="e">
        <f t="shared" si="74"/>
        <v>#REF!</v>
      </c>
      <c r="FUK34" s="570" t="e">
        <f t="shared" si="74"/>
        <v>#REF!</v>
      </c>
      <c r="FUL34" s="570" t="e">
        <f t="shared" si="74"/>
        <v>#REF!</v>
      </c>
      <c r="FUM34" s="570" t="e">
        <f t="shared" si="74"/>
        <v>#REF!</v>
      </c>
      <c r="FUN34" s="570" t="e">
        <f t="shared" si="74"/>
        <v>#REF!</v>
      </c>
      <c r="FUO34" s="570" t="e">
        <f t="shared" si="74"/>
        <v>#REF!</v>
      </c>
      <c r="FUP34" s="570" t="e">
        <f t="shared" si="74"/>
        <v>#REF!</v>
      </c>
      <c r="FUQ34" s="570" t="e">
        <f t="shared" si="74"/>
        <v>#REF!</v>
      </c>
      <c r="FUR34" s="570" t="e">
        <f t="shared" si="74"/>
        <v>#REF!</v>
      </c>
      <c r="FUS34" s="570" t="e">
        <f t="shared" si="74"/>
        <v>#REF!</v>
      </c>
      <c r="FUT34" s="570" t="e">
        <f t="shared" si="74"/>
        <v>#REF!</v>
      </c>
      <c r="FUU34" s="570" t="e">
        <f t="shared" si="74"/>
        <v>#REF!</v>
      </c>
      <c r="FUV34" s="570" t="e">
        <f t="shared" si="74"/>
        <v>#REF!</v>
      </c>
      <c r="FUW34" s="570" t="e">
        <f t="shared" si="74"/>
        <v>#REF!</v>
      </c>
      <c r="FUX34" s="570" t="e">
        <f t="shared" si="74"/>
        <v>#REF!</v>
      </c>
      <c r="FUY34" s="570" t="e">
        <f t="shared" si="74"/>
        <v>#REF!</v>
      </c>
      <c r="FUZ34" s="570" t="e">
        <f t="shared" si="74"/>
        <v>#REF!</v>
      </c>
      <c r="FVA34" s="570" t="e">
        <f t="shared" si="74"/>
        <v>#REF!</v>
      </c>
      <c r="FVB34" s="570" t="e">
        <f t="shared" si="74"/>
        <v>#REF!</v>
      </c>
      <c r="FVC34" s="570" t="e">
        <f t="shared" si="74"/>
        <v>#REF!</v>
      </c>
      <c r="FVD34" s="570" t="e">
        <f t="shared" si="74"/>
        <v>#REF!</v>
      </c>
      <c r="FVE34" s="570" t="e">
        <f t="shared" si="74"/>
        <v>#REF!</v>
      </c>
      <c r="FVF34" s="570" t="e">
        <f t="shared" si="74"/>
        <v>#REF!</v>
      </c>
      <c r="FVG34" s="570" t="e">
        <f t="shared" si="74"/>
        <v>#REF!</v>
      </c>
      <c r="FVH34" s="570" t="e">
        <f t="shared" si="74"/>
        <v>#REF!</v>
      </c>
      <c r="FVI34" s="570" t="e">
        <f t="shared" si="74"/>
        <v>#REF!</v>
      </c>
      <c r="FVJ34" s="570" t="e">
        <f t="shared" si="74"/>
        <v>#REF!</v>
      </c>
      <c r="FVK34" s="570" t="e">
        <f t="shared" si="74"/>
        <v>#REF!</v>
      </c>
      <c r="FVL34" s="570" t="e">
        <f t="shared" si="74"/>
        <v>#REF!</v>
      </c>
      <c r="FVM34" s="570" t="e">
        <f t="shared" si="74"/>
        <v>#REF!</v>
      </c>
      <c r="FVN34" s="570" t="e">
        <f t="shared" si="74"/>
        <v>#REF!</v>
      </c>
      <c r="FVO34" s="570" t="e">
        <f t="shared" si="74"/>
        <v>#REF!</v>
      </c>
      <c r="FVP34" s="570" t="e">
        <f t="shared" si="74"/>
        <v>#REF!</v>
      </c>
      <c r="FVQ34" s="570" t="e">
        <f t="shared" si="74"/>
        <v>#REF!</v>
      </c>
      <c r="FVR34" s="570" t="e">
        <f t="shared" si="74"/>
        <v>#REF!</v>
      </c>
      <c r="FVS34" s="570" t="e">
        <f t="shared" si="74"/>
        <v>#REF!</v>
      </c>
      <c r="FVT34" s="570" t="e">
        <f t="shared" si="74"/>
        <v>#REF!</v>
      </c>
      <c r="FVU34" s="570" t="e">
        <f t="shared" si="74"/>
        <v>#REF!</v>
      </c>
      <c r="FVV34" s="570" t="e">
        <f t="shared" si="74"/>
        <v>#REF!</v>
      </c>
      <c r="FVW34" s="570" t="e">
        <f t="shared" si="74"/>
        <v>#REF!</v>
      </c>
      <c r="FVX34" s="570" t="e">
        <f t="shared" si="74"/>
        <v>#REF!</v>
      </c>
      <c r="FVY34" s="570" t="e">
        <f t="shared" si="74"/>
        <v>#REF!</v>
      </c>
      <c r="FVZ34" s="570" t="e">
        <f t="shared" si="74"/>
        <v>#REF!</v>
      </c>
      <c r="FWA34" s="570" t="e">
        <f t="shared" si="74"/>
        <v>#REF!</v>
      </c>
      <c r="FWB34" s="570" t="e">
        <f t="shared" si="74"/>
        <v>#REF!</v>
      </c>
      <c r="FWC34" s="570" t="e">
        <f t="shared" si="74"/>
        <v>#REF!</v>
      </c>
      <c r="FWD34" s="570" t="e">
        <f t="shared" si="74"/>
        <v>#REF!</v>
      </c>
      <c r="FWE34" s="570" t="e">
        <f t="shared" si="74"/>
        <v>#REF!</v>
      </c>
      <c r="FWF34" s="570" t="e">
        <f t="shared" si="74"/>
        <v>#REF!</v>
      </c>
      <c r="FWG34" s="570" t="e">
        <f t="shared" si="74"/>
        <v>#REF!</v>
      </c>
      <c r="FWH34" s="570" t="e">
        <f t="shared" si="74"/>
        <v>#REF!</v>
      </c>
      <c r="FWI34" s="570" t="e">
        <f t="shared" si="74"/>
        <v>#REF!</v>
      </c>
      <c r="FWJ34" s="570" t="e">
        <f t="shared" si="74"/>
        <v>#REF!</v>
      </c>
      <c r="FWK34" s="570" t="e">
        <f t="shared" si="74"/>
        <v>#REF!</v>
      </c>
      <c r="FWL34" s="570" t="e">
        <f t="shared" si="74"/>
        <v>#REF!</v>
      </c>
      <c r="FWM34" s="570" t="e">
        <f t="shared" si="74"/>
        <v>#REF!</v>
      </c>
      <c r="FWN34" s="570" t="e">
        <f t="shared" si="74"/>
        <v>#REF!</v>
      </c>
      <c r="FWO34" s="570" t="e">
        <f t="shared" si="74"/>
        <v>#REF!</v>
      </c>
      <c r="FWP34" s="570" t="e">
        <f t="shared" si="74"/>
        <v>#REF!</v>
      </c>
      <c r="FWQ34" s="570" t="e">
        <f t="shared" si="74"/>
        <v>#REF!</v>
      </c>
      <c r="FWR34" s="570" t="e">
        <f t="shared" si="74"/>
        <v>#REF!</v>
      </c>
      <c r="FWS34" s="570" t="e">
        <f t="shared" si="74"/>
        <v>#REF!</v>
      </c>
      <c r="FWT34" s="570" t="e">
        <f t="shared" si="74"/>
        <v>#REF!</v>
      </c>
      <c r="FWU34" s="570" t="e">
        <f t="shared" ref="FWU34:FZF34" si="75">ROUND(FWR34*FWS34,0)</f>
        <v>#REF!</v>
      </c>
      <c r="FWV34" s="570" t="e">
        <f t="shared" si="75"/>
        <v>#REF!</v>
      </c>
      <c r="FWW34" s="570" t="e">
        <f t="shared" si="75"/>
        <v>#REF!</v>
      </c>
      <c r="FWX34" s="570" t="e">
        <f t="shared" si="75"/>
        <v>#REF!</v>
      </c>
      <c r="FWY34" s="570" t="e">
        <f t="shared" si="75"/>
        <v>#REF!</v>
      </c>
      <c r="FWZ34" s="570" t="e">
        <f t="shared" si="75"/>
        <v>#REF!</v>
      </c>
      <c r="FXA34" s="570" t="e">
        <f t="shared" si="75"/>
        <v>#REF!</v>
      </c>
      <c r="FXB34" s="570" t="e">
        <f t="shared" si="75"/>
        <v>#REF!</v>
      </c>
      <c r="FXC34" s="570" t="e">
        <f t="shared" si="75"/>
        <v>#REF!</v>
      </c>
      <c r="FXD34" s="570" t="e">
        <f t="shared" si="75"/>
        <v>#REF!</v>
      </c>
      <c r="FXE34" s="570" t="e">
        <f t="shared" si="75"/>
        <v>#REF!</v>
      </c>
      <c r="FXF34" s="570" t="e">
        <f t="shared" si="75"/>
        <v>#REF!</v>
      </c>
      <c r="FXG34" s="570" t="e">
        <f t="shared" si="75"/>
        <v>#REF!</v>
      </c>
      <c r="FXH34" s="570" t="e">
        <f t="shared" si="75"/>
        <v>#REF!</v>
      </c>
      <c r="FXI34" s="570" t="e">
        <f t="shared" si="75"/>
        <v>#REF!</v>
      </c>
      <c r="FXJ34" s="570" t="e">
        <f t="shared" si="75"/>
        <v>#REF!</v>
      </c>
      <c r="FXK34" s="570" t="e">
        <f t="shared" si="75"/>
        <v>#REF!</v>
      </c>
      <c r="FXL34" s="570" t="e">
        <f t="shared" si="75"/>
        <v>#REF!</v>
      </c>
      <c r="FXM34" s="570" t="e">
        <f t="shared" si="75"/>
        <v>#REF!</v>
      </c>
      <c r="FXN34" s="570" t="e">
        <f t="shared" si="75"/>
        <v>#REF!</v>
      </c>
      <c r="FXO34" s="570" t="e">
        <f t="shared" si="75"/>
        <v>#REF!</v>
      </c>
      <c r="FXP34" s="570" t="e">
        <f t="shared" si="75"/>
        <v>#REF!</v>
      </c>
      <c r="FXQ34" s="570" t="e">
        <f t="shared" si="75"/>
        <v>#REF!</v>
      </c>
      <c r="FXR34" s="570" t="e">
        <f t="shared" si="75"/>
        <v>#REF!</v>
      </c>
      <c r="FXS34" s="570" t="e">
        <f t="shared" si="75"/>
        <v>#REF!</v>
      </c>
      <c r="FXT34" s="570" t="e">
        <f t="shared" si="75"/>
        <v>#REF!</v>
      </c>
      <c r="FXU34" s="570" t="e">
        <f t="shared" si="75"/>
        <v>#REF!</v>
      </c>
      <c r="FXV34" s="570" t="e">
        <f t="shared" si="75"/>
        <v>#REF!</v>
      </c>
      <c r="FXW34" s="570" t="e">
        <f t="shared" si="75"/>
        <v>#REF!</v>
      </c>
      <c r="FXX34" s="570" t="e">
        <f t="shared" si="75"/>
        <v>#REF!</v>
      </c>
      <c r="FXY34" s="570" t="e">
        <f t="shared" si="75"/>
        <v>#REF!</v>
      </c>
      <c r="FXZ34" s="570" t="e">
        <f t="shared" si="75"/>
        <v>#REF!</v>
      </c>
      <c r="FYA34" s="570" t="e">
        <f t="shared" si="75"/>
        <v>#REF!</v>
      </c>
      <c r="FYB34" s="570" t="e">
        <f t="shared" si="75"/>
        <v>#REF!</v>
      </c>
      <c r="FYC34" s="570" t="e">
        <f t="shared" si="75"/>
        <v>#REF!</v>
      </c>
      <c r="FYD34" s="570" t="e">
        <f t="shared" si="75"/>
        <v>#REF!</v>
      </c>
      <c r="FYE34" s="570" t="e">
        <f t="shared" si="75"/>
        <v>#REF!</v>
      </c>
      <c r="FYF34" s="570" t="e">
        <f t="shared" si="75"/>
        <v>#REF!</v>
      </c>
      <c r="FYG34" s="570" t="e">
        <f t="shared" si="75"/>
        <v>#REF!</v>
      </c>
      <c r="FYH34" s="570" t="e">
        <f t="shared" si="75"/>
        <v>#REF!</v>
      </c>
      <c r="FYI34" s="570" t="e">
        <f t="shared" si="75"/>
        <v>#REF!</v>
      </c>
      <c r="FYJ34" s="570" t="e">
        <f t="shared" si="75"/>
        <v>#REF!</v>
      </c>
      <c r="FYK34" s="570" t="e">
        <f t="shared" si="75"/>
        <v>#REF!</v>
      </c>
      <c r="FYL34" s="570" t="e">
        <f t="shared" si="75"/>
        <v>#REF!</v>
      </c>
      <c r="FYM34" s="570" t="e">
        <f t="shared" si="75"/>
        <v>#REF!</v>
      </c>
      <c r="FYN34" s="570" t="e">
        <f t="shared" si="75"/>
        <v>#REF!</v>
      </c>
      <c r="FYO34" s="570" t="e">
        <f t="shared" si="75"/>
        <v>#REF!</v>
      </c>
      <c r="FYP34" s="570" t="e">
        <f t="shared" si="75"/>
        <v>#REF!</v>
      </c>
      <c r="FYQ34" s="570" t="e">
        <f t="shared" si="75"/>
        <v>#REF!</v>
      </c>
      <c r="FYR34" s="570" t="e">
        <f t="shared" si="75"/>
        <v>#REF!</v>
      </c>
      <c r="FYS34" s="570" t="e">
        <f t="shared" si="75"/>
        <v>#REF!</v>
      </c>
      <c r="FYT34" s="570" t="e">
        <f t="shared" si="75"/>
        <v>#REF!</v>
      </c>
      <c r="FYU34" s="570" t="e">
        <f t="shared" si="75"/>
        <v>#REF!</v>
      </c>
      <c r="FYV34" s="570" t="e">
        <f t="shared" si="75"/>
        <v>#REF!</v>
      </c>
      <c r="FYW34" s="570" t="e">
        <f t="shared" si="75"/>
        <v>#REF!</v>
      </c>
      <c r="FYX34" s="570" t="e">
        <f t="shared" si="75"/>
        <v>#REF!</v>
      </c>
      <c r="FYY34" s="570" t="e">
        <f t="shared" si="75"/>
        <v>#REF!</v>
      </c>
      <c r="FYZ34" s="570" t="e">
        <f t="shared" si="75"/>
        <v>#REF!</v>
      </c>
      <c r="FZA34" s="570" t="e">
        <f t="shared" si="75"/>
        <v>#REF!</v>
      </c>
      <c r="FZB34" s="570" t="e">
        <f t="shared" si="75"/>
        <v>#REF!</v>
      </c>
      <c r="FZC34" s="570" t="e">
        <f t="shared" si="75"/>
        <v>#REF!</v>
      </c>
      <c r="FZD34" s="570" t="e">
        <f t="shared" si="75"/>
        <v>#REF!</v>
      </c>
      <c r="FZE34" s="570" t="e">
        <f t="shared" si="75"/>
        <v>#REF!</v>
      </c>
      <c r="FZF34" s="570" t="e">
        <f t="shared" si="75"/>
        <v>#REF!</v>
      </c>
      <c r="FZG34" s="570" t="e">
        <f t="shared" ref="FZG34:GBR34" si="76">ROUND(FZD34*FZE34,0)</f>
        <v>#REF!</v>
      </c>
      <c r="FZH34" s="570" t="e">
        <f t="shared" si="76"/>
        <v>#REF!</v>
      </c>
      <c r="FZI34" s="570" t="e">
        <f t="shared" si="76"/>
        <v>#REF!</v>
      </c>
      <c r="FZJ34" s="570" t="e">
        <f t="shared" si="76"/>
        <v>#REF!</v>
      </c>
      <c r="FZK34" s="570" t="e">
        <f t="shared" si="76"/>
        <v>#REF!</v>
      </c>
      <c r="FZL34" s="570" t="e">
        <f t="shared" si="76"/>
        <v>#REF!</v>
      </c>
      <c r="FZM34" s="570" t="e">
        <f t="shared" si="76"/>
        <v>#REF!</v>
      </c>
      <c r="FZN34" s="570" t="e">
        <f t="shared" si="76"/>
        <v>#REF!</v>
      </c>
      <c r="FZO34" s="570" t="e">
        <f t="shared" si="76"/>
        <v>#REF!</v>
      </c>
      <c r="FZP34" s="570" t="e">
        <f t="shared" si="76"/>
        <v>#REF!</v>
      </c>
      <c r="FZQ34" s="570" t="e">
        <f t="shared" si="76"/>
        <v>#REF!</v>
      </c>
      <c r="FZR34" s="570" t="e">
        <f t="shared" si="76"/>
        <v>#REF!</v>
      </c>
      <c r="FZS34" s="570" t="e">
        <f t="shared" si="76"/>
        <v>#REF!</v>
      </c>
      <c r="FZT34" s="570" t="e">
        <f t="shared" si="76"/>
        <v>#REF!</v>
      </c>
      <c r="FZU34" s="570" t="e">
        <f t="shared" si="76"/>
        <v>#REF!</v>
      </c>
      <c r="FZV34" s="570" t="e">
        <f t="shared" si="76"/>
        <v>#REF!</v>
      </c>
      <c r="FZW34" s="570" t="e">
        <f t="shared" si="76"/>
        <v>#REF!</v>
      </c>
      <c r="FZX34" s="570" t="e">
        <f t="shared" si="76"/>
        <v>#REF!</v>
      </c>
      <c r="FZY34" s="570" t="e">
        <f t="shared" si="76"/>
        <v>#REF!</v>
      </c>
      <c r="FZZ34" s="570" t="e">
        <f t="shared" si="76"/>
        <v>#REF!</v>
      </c>
      <c r="GAA34" s="570" t="e">
        <f t="shared" si="76"/>
        <v>#REF!</v>
      </c>
      <c r="GAB34" s="570" t="e">
        <f t="shared" si="76"/>
        <v>#REF!</v>
      </c>
      <c r="GAC34" s="570" t="e">
        <f t="shared" si="76"/>
        <v>#REF!</v>
      </c>
      <c r="GAD34" s="570" t="e">
        <f t="shared" si="76"/>
        <v>#REF!</v>
      </c>
      <c r="GAE34" s="570" t="e">
        <f t="shared" si="76"/>
        <v>#REF!</v>
      </c>
      <c r="GAF34" s="570" t="e">
        <f t="shared" si="76"/>
        <v>#REF!</v>
      </c>
      <c r="GAG34" s="570" t="e">
        <f t="shared" si="76"/>
        <v>#REF!</v>
      </c>
      <c r="GAH34" s="570" t="e">
        <f t="shared" si="76"/>
        <v>#REF!</v>
      </c>
      <c r="GAI34" s="570" t="e">
        <f t="shared" si="76"/>
        <v>#REF!</v>
      </c>
      <c r="GAJ34" s="570" t="e">
        <f t="shared" si="76"/>
        <v>#REF!</v>
      </c>
      <c r="GAK34" s="570" t="e">
        <f t="shared" si="76"/>
        <v>#REF!</v>
      </c>
      <c r="GAL34" s="570" t="e">
        <f t="shared" si="76"/>
        <v>#REF!</v>
      </c>
      <c r="GAM34" s="570" t="e">
        <f t="shared" si="76"/>
        <v>#REF!</v>
      </c>
      <c r="GAN34" s="570" t="e">
        <f t="shared" si="76"/>
        <v>#REF!</v>
      </c>
      <c r="GAO34" s="570" t="e">
        <f t="shared" si="76"/>
        <v>#REF!</v>
      </c>
      <c r="GAP34" s="570" t="e">
        <f t="shared" si="76"/>
        <v>#REF!</v>
      </c>
      <c r="GAQ34" s="570" t="e">
        <f t="shared" si="76"/>
        <v>#REF!</v>
      </c>
      <c r="GAR34" s="570" t="e">
        <f t="shared" si="76"/>
        <v>#REF!</v>
      </c>
      <c r="GAS34" s="570" t="e">
        <f t="shared" si="76"/>
        <v>#REF!</v>
      </c>
      <c r="GAT34" s="570" t="e">
        <f t="shared" si="76"/>
        <v>#REF!</v>
      </c>
      <c r="GAU34" s="570" t="e">
        <f t="shared" si="76"/>
        <v>#REF!</v>
      </c>
      <c r="GAV34" s="570" t="e">
        <f t="shared" si="76"/>
        <v>#REF!</v>
      </c>
      <c r="GAW34" s="570" t="e">
        <f t="shared" si="76"/>
        <v>#REF!</v>
      </c>
      <c r="GAX34" s="570" t="e">
        <f t="shared" si="76"/>
        <v>#REF!</v>
      </c>
      <c r="GAY34" s="570" t="e">
        <f t="shared" si="76"/>
        <v>#REF!</v>
      </c>
      <c r="GAZ34" s="570" t="e">
        <f t="shared" si="76"/>
        <v>#REF!</v>
      </c>
      <c r="GBA34" s="570" t="e">
        <f t="shared" si="76"/>
        <v>#REF!</v>
      </c>
      <c r="GBB34" s="570" t="e">
        <f t="shared" si="76"/>
        <v>#REF!</v>
      </c>
      <c r="GBC34" s="570" t="e">
        <f t="shared" si="76"/>
        <v>#REF!</v>
      </c>
      <c r="GBD34" s="570" t="e">
        <f t="shared" si="76"/>
        <v>#REF!</v>
      </c>
      <c r="GBE34" s="570" t="e">
        <f t="shared" si="76"/>
        <v>#REF!</v>
      </c>
      <c r="GBF34" s="570" t="e">
        <f t="shared" si="76"/>
        <v>#REF!</v>
      </c>
      <c r="GBG34" s="570" t="e">
        <f t="shared" si="76"/>
        <v>#REF!</v>
      </c>
      <c r="GBH34" s="570" t="e">
        <f t="shared" si="76"/>
        <v>#REF!</v>
      </c>
      <c r="GBI34" s="570" t="e">
        <f t="shared" si="76"/>
        <v>#REF!</v>
      </c>
      <c r="GBJ34" s="570" t="e">
        <f t="shared" si="76"/>
        <v>#REF!</v>
      </c>
      <c r="GBK34" s="570" t="e">
        <f t="shared" si="76"/>
        <v>#REF!</v>
      </c>
      <c r="GBL34" s="570" t="e">
        <f t="shared" si="76"/>
        <v>#REF!</v>
      </c>
      <c r="GBM34" s="570" t="e">
        <f t="shared" si="76"/>
        <v>#REF!</v>
      </c>
      <c r="GBN34" s="570" t="e">
        <f t="shared" si="76"/>
        <v>#REF!</v>
      </c>
      <c r="GBO34" s="570" t="e">
        <f t="shared" si="76"/>
        <v>#REF!</v>
      </c>
      <c r="GBP34" s="570" t="e">
        <f t="shared" si="76"/>
        <v>#REF!</v>
      </c>
      <c r="GBQ34" s="570" t="e">
        <f t="shared" si="76"/>
        <v>#REF!</v>
      </c>
      <c r="GBR34" s="570" t="e">
        <f t="shared" si="76"/>
        <v>#REF!</v>
      </c>
      <c r="GBS34" s="570" t="e">
        <f t="shared" ref="GBS34:GED34" si="77">ROUND(GBP34*GBQ34,0)</f>
        <v>#REF!</v>
      </c>
      <c r="GBT34" s="570" t="e">
        <f t="shared" si="77"/>
        <v>#REF!</v>
      </c>
      <c r="GBU34" s="570" t="e">
        <f t="shared" si="77"/>
        <v>#REF!</v>
      </c>
      <c r="GBV34" s="570" t="e">
        <f t="shared" si="77"/>
        <v>#REF!</v>
      </c>
      <c r="GBW34" s="570" t="e">
        <f t="shared" si="77"/>
        <v>#REF!</v>
      </c>
      <c r="GBX34" s="570" t="e">
        <f t="shared" si="77"/>
        <v>#REF!</v>
      </c>
      <c r="GBY34" s="570" t="e">
        <f t="shared" si="77"/>
        <v>#REF!</v>
      </c>
      <c r="GBZ34" s="570" t="e">
        <f t="shared" si="77"/>
        <v>#REF!</v>
      </c>
      <c r="GCA34" s="570" t="e">
        <f t="shared" si="77"/>
        <v>#REF!</v>
      </c>
      <c r="GCB34" s="570" t="e">
        <f t="shared" si="77"/>
        <v>#REF!</v>
      </c>
      <c r="GCC34" s="570" t="e">
        <f t="shared" si="77"/>
        <v>#REF!</v>
      </c>
      <c r="GCD34" s="570" t="e">
        <f t="shared" si="77"/>
        <v>#REF!</v>
      </c>
      <c r="GCE34" s="570" t="e">
        <f t="shared" si="77"/>
        <v>#REF!</v>
      </c>
      <c r="GCF34" s="570" t="e">
        <f t="shared" si="77"/>
        <v>#REF!</v>
      </c>
      <c r="GCG34" s="570" t="e">
        <f t="shared" si="77"/>
        <v>#REF!</v>
      </c>
      <c r="GCH34" s="570" t="e">
        <f t="shared" si="77"/>
        <v>#REF!</v>
      </c>
      <c r="GCI34" s="570" t="e">
        <f t="shared" si="77"/>
        <v>#REF!</v>
      </c>
      <c r="GCJ34" s="570" t="e">
        <f t="shared" si="77"/>
        <v>#REF!</v>
      </c>
      <c r="GCK34" s="570" t="e">
        <f t="shared" si="77"/>
        <v>#REF!</v>
      </c>
      <c r="GCL34" s="570" t="e">
        <f t="shared" si="77"/>
        <v>#REF!</v>
      </c>
      <c r="GCM34" s="570" t="e">
        <f t="shared" si="77"/>
        <v>#REF!</v>
      </c>
      <c r="GCN34" s="570" t="e">
        <f t="shared" si="77"/>
        <v>#REF!</v>
      </c>
      <c r="GCO34" s="570" t="e">
        <f t="shared" si="77"/>
        <v>#REF!</v>
      </c>
      <c r="GCP34" s="570" t="e">
        <f t="shared" si="77"/>
        <v>#REF!</v>
      </c>
      <c r="GCQ34" s="570" t="e">
        <f t="shared" si="77"/>
        <v>#REF!</v>
      </c>
      <c r="GCR34" s="570" t="e">
        <f t="shared" si="77"/>
        <v>#REF!</v>
      </c>
      <c r="GCS34" s="570" t="e">
        <f t="shared" si="77"/>
        <v>#REF!</v>
      </c>
      <c r="GCT34" s="570" t="e">
        <f t="shared" si="77"/>
        <v>#REF!</v>
      </c>
      <c r="GCU34" s="570" t="e">
        <f t="shared" si="77"/>
        <v>#REF!</v>
      </c>
      <c r="GCV34" s="570" t="e">
        <f t="shared" si="77"/>
        <v>#REF!</v>
      </c>
      <c r="GCW34" s="570" t="e">
        <f t="shared" si="77"/>
        <v>#REF!</v>
      </c>
      <c r="GCX34" s="570" t="e">
        <f t="shared" si="77"/>
        <v>#REF!</v>
      </c>
      <c r="GCY34" s="570" t="e">
        <f t="shared" si="77"/>
        <v>#REF!</v>
      </c>
      <c r="GCZ34" s="570" t="e">
        <f t="shared" si="77"/>
        <v>#REF!</v>
      </c>
      <c r="GDA34" s="570" t="e">
        <f t="shared" si="77"/>
        <v>#REF!</v>
      </c>
      <c r="GDB34" s="570" t="e">
        <f t="shared" si="77"/>
        <v>#REF!</v>
      </c>
      <c r="GDC34" s="570" t="e">
        <f t="shared" si="77"/>
        <v>#REF!</v>
      </c>
      <c r="GDD34" s="570" t="e">
        <f t="shared" si="77"/>
        <v>#REF!</v>
      </c>
      <c r="GDE34" s="570" t="e">
        <f t="shared" si="77"/>
        <v>#REF!</v>
      </c>
      <c r="GDF34" s="570" t="e">
        <f t="shared" si="77"/>
        <v>#REF!</v>
      </c>
      <c r="GDG34" s="570" t="e">
        <f t="shared" si="77"/>
        <v>#REF!</v>
      </c>
      <c r="GDH34" s="570" t="e">
        <f t="shared" si="77"/>
        <v>#REF!</v>
      </c>
      <c r="GDI34" s="570" t="e">
        <f t="shared" si="77"/>
        <v>#REF!</v>
      </c>
      <c r="GDJ34" s="570" t="e">
        <f t="shared" si="77"/>
        <v>#REF!</v>
      </c>
      <c r="GDK34" s="570" t="e">
        <f t="shared" si="77"/>
        <v>#REF!</v>
      </c>
      <c r="GDL34" s="570" t="e">
        <f t="shared" si="77"/>
        <v>#REF!</v>
      </c>
      <c r="GDM34" s="570" t="e">
        <f t="shared" si="77"/>
        <v>#REF!</v>
      </c>
      <c r="GDN34" s="570" t="e">
        <f t="shared" si="77"/>
        <v>#REF!</v>
      </c>
      <c r="GDO34" s="570" t="e">
        <f t="shared" si="77"/>
        <v>#REF!</v>
      </c>
      <c r="GDP34" s="570" t="e">
        <f t="shared" si="77"/>
        <v>#REF!</v>
      </c>
      <c r="GDQ34" s="570" t="e">
        <f t="shared" si="77"/>
        <v>#REF!</v>
      </c>
      <c r="GDR34" s="570" t="e">
        <f t="shared" si="77"/>
        <v>#REF!</v>
      </c>
      <c r="GDS34" s="570" t="e">
        <f t="shared" si="77"/>
        <v>#REF!</v>
      </c>
      <c r="GDT34" s="570" t="e">
        <f t="shared" si="77"/>
        <v>#REF!</v>
      </c>
      <c r="GDU34" s="570" t="e">
        <f t="shared" si="77"/>
        <v>#REF!</v>
      </c>
      <c r="GDV34" s="570" t="e">
        <f t="shared" si="77"/>
        <v>#REF!</v>
      </c>
      <c r="GDW34" s="570" t="e">
        <f t="shared" si="77"/>
        <v>#REF!</v>
      </c>
      <c r="GDX34" s="570" t="e">
        <f t="shared" si="77"/>
        <v>#REF!</v>
      </c>
      <c r="GDY34" s="570" t="e">
        <f t="shared" si="77"/>
        <v>#REF!</v>
      </c>
      <c r="GDZ34" s="570" t="e">
        <f t="shared" si="77"/>
        <v>#REF!</v>
      </c>
      <c r="GEA34" s="570" t="e">
        <f t="shared" si="77"/>
        <v>#REF!</v>
      </c>
      <c r="GEB34" s="570" t="e">
        <f t="shared" si="77"/>
        <v>#REF!</v>
      </c>
      <c r="GEC34" s="570" t="e">
        <f t="shared" si="77"/>
        <v>#REF!</v>
      </c>
      <c r="GED34" s="570" t="e">
        <f t="shared" si="77"/>
        <v>#REF!</v>
      </c>
      <c r="GEE34" s="570" t="e">
        <f t="shared" ref="GEE34:GGP34" si="78">ROUND(GEB34*GEC34,0)</f>
        <v>#REF!</v>
      </c>
      <c r="GEF34" s="570" t="e">
        <f t="shared" si="78"/>
        <v>#REF!</v>
      </c>
      <c r="GEG34" s="570" t="e">
        <f t="shared" si="78"/>
        <v>#REF!</v>
      </c>
      <c r="GEH34" s="570" t="e">
        <f t="shared" si="78"/>
        <v>#REF!</v>
      </c>
      <c r="GEI34" s="570" t="e">
        <f t="shared" si="78"/>
        <v>#REF!</v>
      </c>
      <c r="GEJ34" s="570" t="e">
        <f t="shared" si="78"/>
        <v>#REF!</v>
      </c>
      <c r="GEK34" s="570" t="e">
        <f t="shared" si="78"/>
        <v>#REF!</v>
      </c>
      <c r="GEL34" s="570" t="e">
        <f t="shared" si="78"/>
        <v>#REF!</v>
      </c>
      <c r="GEM34" s="570" t="e">
        <f t="shared" si="78"/>
        <v>#REF!</v>
      </c>
      <c r="GEN34" s="570" t="e">
        <f t="shared" si="78"/>
        <v>#REF!</v>
      </c>
      <c r="GEO34" s="570" t="e">
        <f t="shared" si="78"/>
        <v>#REF!</v>
      </c>
      <c r="GEP34" s="570" t="e">
        <f t="shared" si="78"/>
        <v>#REF!</v>
      </c>
      <c r="GEQ34" s="570" t="e">
        <f t="shared" si="78"/>
        <v>#REF!</v>
      </c>
      <c r="GER34" s="570" t="e">
        <f t="shared" si="78"/>
        <v>#REF!</v>
      </c>
      <c r="GES34" s="570" t="e">
        <f t="shared" si="78"/>
        <v>#REF!</v>
      </c>
      <c r="GET34" s="570" t="e">
        <f t="shared" si="78"/>
        <v>#REF!</v>
      </c>
      <c r="GEU34" s="570" t="e">
        <f t="shared" si="78"/>
        <v>#REF!</v>
      </c>
      <c r="GEV34" s="570" t="e">
        <f t="shared" si="78"/>
        <v>#REF!</v>
      </c>
      <c r="GEW34" s="570" t="e">
        <f t="shared" si="78"/>
        <v>#REF!</v>
      </c>
      <c r="GEX34" s="570" t="e">
        <f t="shared" si="78"/>
        <v>#REF!</v>
      </c>
      <c r="GEY34" s="570" t="e">
        <f t="shared" si="78"/>
        <v>#REF!</v>
      </c>
      <c r="GEZ34" s="570" t="e">
        <f t="shared" si="78"/>
        <v>#REF!</v>
      </c>
      <c r="GFA34" s="570" t="e">
        <f t="shared" si="78"/>
        <v>#REF!</v>
      </c>
      <c r="GFB34" s="570" t="e">
        <f t="shared" si="78"/>
        <v>#REF!</v>
      </c>
      <c r="GFC34" s="570" t="e">
        <f t="shared" si="78"/>
        <v>#REF!</v>
      </c>
      <c r="GFD34" s="570" t="e">
        <f t="shared" si="78"/>
        <v>#REF!</v>
      </c>
      <c r="GFE34" s="570" t="e">
        <f t="shared" si="78"/>
        <v>#REF!</v>
      </c>
      <c r="GFF34" s="570" t="e">
        <f t="shared" si="78"/>
        <v>#REF!</v>
      </c>
      <c r="GFG34" s="570" t="e">
        <f t="shared" si="78"/>
        <v>#REF!</v>
      </c>
      <c r="GFH34" s="570" t="e">
        <f t="shared" si="78"/>
        <v>#REF!</v>
      </c>
      <c r="GFI34" s="570" t="e">
        <f t="shared" si="78"/>
        <v>#REF!</v>
      </c>
      <c r="GFJ34" s="570" t="e">
        <f t="shared" si="78"/>
        <v>#REF!</v>
      </c>
      <c r="GFK34" s="570" t="e">
        <f t="shared" si="78"/>
        <v>#REF!</v>
      </c>
      <c r="GFL34" s="570" t="e">
        <f t="shared" si="78"/>
        <v>#REF!</v>
      </c>
      <c r="GFM34" s="570" t="e">
        <f t="shared" si="78"/>
        <v>#REF!</v>
      </c>
      <c r="GFN34" s="570" t="e">
        <f t="shared" si="78"/>
        <v>#REF!</v>
      </c>
      <c r="GFO34" s="570" t="e">
        <f t="shared" si="78"/>
        <v>#REF!</v>
      </c>
      <c r="GFP34" s="570" t="e">
        <f t="shared" si="78"/>
        <v>#REF!</v>
      </c>
      <c r="GFQ34" s="570" t="e">
        <f t="shared" si="78"/>
        <v>#REF!</v>
      </c>
      <c r="GFR34" s="570" t="e">
        <f t="shared" si="78"/>
        <v>#REF!</v>
      </c>
      <c r="GFS34" s="570" t="e">
        <f t="shared" si="78"/>
        <v>#REF!</v>
      </c>
      <c r="GFT34" s="570" t="e">
        <f t="shared" si="78"/>
        <v>#REF!</v>
      </c>
      <c r="GFU34" s="570" t="e">
        <f t="shared" si="78"/>
        <v>#REF!</v>
      </c>
      <c r="GFV34" s="570" t="e">
        <f t="shared" si="78"/>
        <v>#REF!</v>
      </c>
      <c r="GFW34" s="570" t="e">
        <f t="shared" si="78"/>
        <v>#REF!</v>
      </c>
      <c r="GFX34" s="570" t="e">
        <f t="shared" si="78"/>
        <v>#REF!</v>
      </c>
      <c r="GFY34" s="570" t="e">
        <f t="shared" si="78"/>
        <v>#REF!</v>
      </c>
      <c r="GFZ34" s="570" t="e">
        <f t="shared" si="78"/>
        <v>#REF!</v>
      </c>
      <c r="GGA34" s="570" t="e">
        <f t="shared" si="78"/>
        <v>#REF!</v>
      </c>
      <c r="GGB34" s="570" t="e">
        <f t="shared" si="78"/>
        <v>#REF!</v>
      </c>
      <c r="GGC34" s="570" t="e">
        <f t="shared" si="78"/>
        <v>#REF!</v>
      </c>
      <c r="GGD34" s="570" t="e">
        <f t="shared" si="78"/>
        <v>#REF!</v>
      </c>
      <c r="GGE34" s="570" t="e">
        <f t="shared" si="78"/>
        <v>#REF!</v>
      </c>
      <c r="GGF34" s="570" t="e">
        <f t="shared" si="78"/>
        <v>#REF!</v>
      </c>
      <c r="GGG34" s="570" t="e">
        <f t="shared" si="78"/>
        <v>#REF!</v>
      </c>
      <c r="GGH34" s="570" t="e">
        <f t="shared" si="78"/>
        <v>#REF!</v>
      </c>
      <c r="GGI34" s="570" t="e">
        <f t="shared" si="78"/>
        <v>#REF!</v>
      </c>
      <c r="GGJ34" s="570" t="e">
        <f t="shared" si="78"/>
        <v>#REF!</v>
      </c>
      <c r="GGK34" s="570" t="e">
        <f t="shared" si="78"/>
        <v>#REF!</v>
      </c>
      <c r="GGL34" s="570" t="e">
        <f t="shared" si="78"/>
        <v>#REF!</v>
      </c>
      <c r="GGM34" s="570" t="e">
        <f t="shared" si="78"/>
        <v>#REF!</v>
      </c>
      <c r="GGN34" s="570" t="e">
        <f t="shared" si="78"/>
        <v>#REF!</v>
      </c>
      <c r="GGO34" s="570" t="e">
        <f t="shared" si="78"/>
        <v>#REF!</v>
      </c>
      <c r="GGP34" s="570" t="e">
        <f t="shared" si="78"/>
        <v>#REF!</v>
      </c>
      <c r="GGQ34" s="570" t="e">
        <f t="shared" ref="GGQ34:GJB34" si="79">ROUND(GGN34*GGO34,0)</f>
        <v>#REF!</v>
      </c>
      <c r="GGR34" s="570" t="e">
        <f t="shared" si="79"/>
        <v>#REF!</v>
      </c>
      <c r="GGS34" s="570" t="e">
        <f t="shared" si="79"/>
        <v>#REF!</v>
      </c>
      <c r="GGT34" s="570" t="e">
        <f t="shared" si="79"/>
        <v>#REF!</v>
      </c>
      <c r="GGU34" s="570" t="e">
        <f t="shared" si="79"/>
        <v>#REF!</v>
      </c>
      <c r="GGV34" s="570" t="e">
        <f t="shared" si="79"/>
        <v>#REF!</v>
      </c>
      <c r="GGW34" s="570" t="e">
        <f t="shared" si="79"/>
        <v>#REF!</v>
      </c>
      <c r="GGX34" s="570" t="e">
        <f t="shared" si="79"/>
        <v>#REF!</v>
      </c>
      <c r="GGY34" s="570" t="e">
        <f t="shared" si="79"/>
        <v>#REF!</v>
      </c>
      <c r="GGZ34" s="570" t="e">
        <f t="shared" si="79"/>
        <v>#REF!</v>
      </c>
      <c r="GHA34" s="570" t="e">
        <f t="shared" si="79"/>
        <v>#REF!</v>
      </c>
      <c r="GHB34" s="570" t="e">
        <f t="shared" si="79"/>
        <v>#REF!</v>
      </c>
      <c r="GHC34" s="570" t="e">
        <f t="shared" si="79"/>
        <v>#REF!</v>
      </c>
      <c r="GHD34" s="570" t="e">
        <f t="shared" si="79"/>
        <v>#REF!</v>
      </c>
      <c r="GHE34" s="570" t="e">
        <f t="shared" si="79"/>
        <v>#REF!</v>
      </c>
      <c r="GHF34" s="570" t="e">
        <f t="shared" si="79"/>
        <v>#REF!</v>
      </c>
      <c r="GHG34" s="570" t="e">
        <f t="shared" si="79"/>
        <v>#REF!</v>
      </c>
      <c r="GHH34" s="570" t="e">
        <f t="shared" si="79"/>
        <v>#REF!</v>
      </c>
      <c r="GHI34" s="570" t="e">
        <f t="shared" si="79"/>
        <v>#REF!</v>
      </c>
      <c r="GHJ34" s="570" t="e">
        <f t="shared" si="79"/>
        <v>#REF!</v>
      </c>
      <c r="GHK34" s="570" t="e">
        <f t="shared" si="79"/>
        <v>#REF!</v>
      </c>
      <c r="GHL34" s="570" t="e">
        <f t="shared" si="79"/>
        <v>#REF!</v>
      </c>
      <c r="GHM34" s="570" t="e">
        <f t="shared" si="79"/>
        <v>#REF!</v>
      </c>
      <c r="GHN34" s="570" t="e">
        <f t="shared" si="79"/>
        <v>#REF!</v>
      </c>
      <c r="GHO34" s="570" t="e">
        <f t="shared" si="79"/>
        <v>#REF!</v>
      </c>
      <c r="GHP34" s="570" t="e">
        <f t="shared" si="79"/>
        <v>#REF!</v>
      </c>
      <c r="GHQ34" s="570" t="e">
        <f t="shared" si="79"/>
        <v>#REF!</v>
      </c>
      <c r="GHR34" s="570" t="e">
        <f t="shared" si="79"/>
        <v>#REF!</v>
      </c>
      <c r="GHS34" s="570" t="e">
        <f t="shared" si="79"/>
        <v>#REF!</v>
      </c>
      <c r="GHT34" s="570" t="e">
        <f t="shared" si="79"/>
        <v>#REF!</v>
      </c>
      <c r="GHU34" s="570" t="e">
        <f t="shared" si="79"/>
        <v>#REF!</v>
      </c>
      <c r="GHV34" s="570" t="e">
        <f t="shared" si="79"/>
        <v>#REF!</v>
      </c>
      <c r="GHW34" s="570" t="e">
        <f t="shared" si="79"/>
        <v>#REF!</v>
      </c>
      <c r="GHX34" s="570" t="e">
        <f t="shared" si="79"/>
        <v>#REF!</v>
      </c>
      <c r="GHY34" s="570" t="e">
        <f t="shared" si="79"/>
        <v>#REF!</v>
      </c>
      <c r="GHZ34" s="570" t="e">
        <f t="shared" si="79"/>
        <v>#REF!</v>
      </c>
      <c r="GIA34" s="570" t="e">
        <f t="shared" si="79"/>
        <v>#REF!</v>
      </c>
      <c r="GIB34" s="570" t="e">
        <f t="shared" si="79"/>
        <v>#REF!</v>
      </c>
      <c r="GIC34" s="570" t="e">
        <f t="shared" si="79"/>
        <v>#REF!</v>
      </c>
      <c r="GID34" s="570" t="e">
        <f t="shared" si="79"/>
        <v>#REF!</v>
      </c>
      <c r="GIE34" s="570" t="e">
        <f t="shared" si="79"/>
        <v>#REF!</v>
      </c>
      <c r="GIF34" s="570" t="e">
        <f t="shared" si="79"/>
        <v>#REF!</v>
      </c>
      <c r="GIG34" s="570" t="e">
        <f t="shared" si="79"/>
        <v>#REF!</v>
      </c>
      <c r="GIH34" s="570" t="e">
        <f t="shared" si="79"/>
        <v>#REF!</v>
      </c>
      <c r="GII34" s="570" t="e">
        <f t="shared" si="79"/>
        <v>#REF!</v>
      </c>
      <c r="GIJ34" s="570" t="e">
        <f t="shared" si="79"/>
        <v>#REF!</v>
      </c>
      <c r="GIK34" s="570" t="e">
        <f t="shared" si="79"/>
        <v>#REF!</v>
      </c>
      <c r="GIL34" s="570" t="e">
        <f t="shared" si="79"/>
        <v>#REF!</v>
      </c>
      <c r="GIM34" s="570" t="e">
        <f t="shared" si="79"/>
        <v>#REF!</v>
      </c>
      <c r="GIN34" s="570" t="e">
        <f t="shared" si="79"/>
        <v>#REF!</v>
      </c>
      <c r="GIO34" s="570" t="e">
        <f t="shared" si="79"/>
        <v>#REF!</v>
      </c>
      <c r="GIP34" s="570" t="e">
        <f t="shared" si="79"/>
        <v>#REF!</v>
      </c>
      <c r="GIQ34" s="570" t="e">
        <f t="shared" si="79"/>
        <v>#REF!</v>
      </c>
      <c r="GIR34" s="570" t="e">
        <f t="shared" si="79"/>
        <v>#REF!</v>
      </c>
      <c r="GIS34" s="570" t="e">
        <f t="shared" si="79"/>
        <v>#REF!</v>
      </c>
      <c r="GIT34" s="570" t="e">
        <f t="shared" si="79"/>
        <v>#REF!</v>
      </c>
      <c r="GIU34" s="570" t="e">
        <f t="shared" si="79"/>
        <v>#REF!</v>
      </c>
      <c r="GIV34" s="570" t="e">
        <f t="shared" si="79"/>
        <v>#REF!</v>
      </c>
      <c r="GIW34" s="570" t="e">
        <f t="shared" si="79"/>
        <v>#REF!</v>
      </c>
      <c r="GIX34" s="570" t="e">
        <f t="shared" si="79"/>
        <v>#REF!</v>
      </c>
      <c r="GIY34" s="570" t="e">
        <f t="shared" si="79"/>
        <v>#REF!</v>
      </c>
      <c r="GIZ34" s="570" t="e">
        <f t="shared" si="79"/>
        <v>#REF!</v>
      </c>
      <c r="GJA34" s="570" t="e">
        <f t="shared" si="79"/>
        <v>#REF!</v>
      </c>
      <c r="GJB34" s="570" t="e">
        <f t="shared" si="79"/>
        <v>#REF!</v>
      </c>
      <c r="GJC34" s="570" t="e">
        <f t="shared" ref="GJC34:GLN34" si="80">ROUND(GIZ34*GJA34,0)</f>
        <v>#REF!</v>
      </c>
      <c r="GJD34" s="570" t="e">
        <f t="shared" si="80"/>
        <v>#REF!</v>
      </c>
      <c r="GJE34" s="570" t="e">
        <f t="shared" si="80"/>
        <v>#REF!</v>
      </c>
      <c r="GJF34" s="570" t="e">
        <f t="shared" si="80"/>
        <v>#REF!</v>
      </c>
      <c r="GJG34" s="570" t="e">
        <f t="shared" si="80"/>
        <v>#REF!</v>
      </c>
      <c r="GJH34" s="570" t="e">
        <f t="shared" si="80"/>
        <v>#REF!</v>
      </c>
      <c r="GJI34" s="570" t="e">
        <f t="shared" si="80"/>
        <v>#REF!</v>
      </c>
      <c r="GJJ34" s="570" t="e">
        <f t="shared" si="80"/>
        <v>#REF!</v>
      </c>
      <c r="GJK34" s="570" t="e">
        <f t="shared" si="80"/>
        <v>#REF!</v>
      </c>
      <c r="GJL34" s="570" t="e">
        <f t="shared" si="80"/>
        <v>#REF!</v>
      </c>
      <c r="GJM34" s="570" t="e">
        <f t="shared" si="80"/>
        <v>#REF!</v>
      </c>
      <c r="GJN34" s="570" t="e">
        <f t="shared" si="80"/>
        <v>#REF!</v>
      </c>
      <c r="GJO34" s="570" t="e">
        <f t="shared" si="80"/>
        <v>#REF!</v>
      </c>
      <c r="GJP34" s="570" t="e">
        <f t="shared" si="80"/>
        <v>#REF!</v>
      </c>
      <c r="GJQ34" s="570" t="e">
        <f t="shared" si="80"/>
        <v>#REF!</v>
      </c>
      <c r="GJR34" s="570" t="e">
        <f t="shared" si="80"/>
        <v>#REF!</v>
      </c>
      <c r="GJS34" s="570" t="e">
        <f t="shared" si="80"/>
        <v>#REF!</v>
      </c>
      <c r="GJT34" s="570" t="e">
        <f t="shared" si="80"/>
        <v>#REF!</v>
      </c>
      <c r="GJU34" s="570" t="e">
        <f t="shared" si="80"/>
        <v>#REF!</v>
      </c>
      <c r="GJV34" s="570" t="e">
        <f t="shared" si="80"/>
        <v>#REF!</v>
      </c>
      <c r="GJW34" s="570" t="e">
        <f t="shared" si="80"/>
        <v>#REF!</v>
      </c>
      <c r="GJX34" s="570" t="e">
        <f t="shared" si="80"/>
        <v>#REF!</v>
      </c>
      <c r="GJY34" s="570" t="e">
        <f t="shared" si="80"/>
        <v>#REF!</v>
      </c>
      <c r="GJZ34" s="570" t="e">
        <f t="shared" si="80"/>
        <v>#REF!</v>
      </c>
      <c r="GKA34" s="570" t="e">
        <f t="shared" si="80"/>
        <v>#REF!</v>
      </c>
      <c r="GKB34" s="570" t="e">
        <f t="shared" si="80"/>
        <v>#REF!</v>
      </c>
      <c r="GKC34" s="570" t="e">
        <f t="shared" si="80"/>
        <v>#REF!</v>
      </c>
      <c r="GKD34" s="570" t="e">
        <f t="shared" si="80"/>
        <v>#REF!</v>
      </c>
      <c r="GKE34" s="570" t="e">
        <f t="shared" si="80"/>
        <v>#REF!</v>
      </c>
      <c r="GKF34" s="570" t="e">
        <f t="shared" si="80"/>
        <v>#REF!</v>
      </c>
      <c r="GKG34" s="570" t="e">
        <f t="shared" si="80"/>
        <v>#REF!</v>
      </c>
      <c r="GKH34" s="570" t="e">
        <f t="shared" si="80"/>
        <v>#REF!</v>
      </c>
      <c r="GKI34" s="570" t="e">
        <f t="shared" si="80"/>
        <v>#REF!</v>
      </c>
      <c r="GKJ34" s="570" t="e">
        <f t="shared" si="80"/>
        <v>#REF!</v>
      </c>
      <c r="GKK34" s="570" t="e">
        <f t="shared" si="80"/>
        <v>#REF!</v>
      </c>
      <c r="GKL34" s="570" t="e">
        <f t="shared" si="80"/>
        <v>#REF!</v>
      </c>
      <c r="GKM34" s="570" t="e">
        <f t="shared" si="80"/>
        <v>#REF!</v>
      </c>
      <c r="GKN34" s="570" t="e">
        <f t="shared" si="80"/>
        <v>#REF!</v>
      </c>
      <c r="GKO34" s="570" t="e">
        <f t="shared" si="80"/>
        <v>#REF!</v>
      </c>
      <c r="GKP34" s="570" t="e">
        <f t="shared" si="80"/>
        <v>#REF!</v>
      </c>
      <c r="GKQ34" s="570" t="e">
        <f t="shared" si="80"/>
        <v>#REF!</v>
      </c>
      <c r="GKR34" s="570" t="e">
        <f t="shared" si="80"/>
        <v>#REF!</v>
      </c>
      <c r="GKS34" s="570" t="e">
        <f t="shared" si="80"/>
        <v>#REF!</v>
      </c>
      <c r="GKT34" s="570" t="e">
        <f t="shared" si="80"/>
        <v>#REF!</v>
      </c>
      <c r="GKU34" s="570" t="e">
        <f t="shared" si="80"/>
        <v>#REF!</v>
      </c>
      <c r="GKV34" s="570" t="e">
        <f t="shared" si="80"/>
        <v>#REF!</v>
      </c>
      <c r="GKW34" s="570" t="e">
        <f t="shared" si="80"/>
        <v>#REF!</v>
      </c>
      <c r="GKX34" s="570" t="e">
        <f t="shared" si="80"/>
        <v>#REF!</v>
      </c>
      <c r="GKY34" s="570" t="e">
        <f t="shared" si="80"/>
        <v>#REF!</v>
      </c>
      <c r="GKZ34" s="570" t="e">
        <f t="shared" si="80"/>
        <v>#REF!</v>
      </c>
      <c r="GLA34" s="570" t="e">
        <f t="shared" si="80"/>
        <v>#REF!</v>
      </c>
      <c r="GLB34" s="570" t="e">
        <f t="shared" si="80"/>
        <v>#REF!</v>
      </c>
      <c r="GLC34" s="570" t="e">
        <f t="shared" si="80"/>
        <v>#REF!</v>
      </c>
      <c r="GLD34" s="570" t="e">
        <f t="shared" si="80"/>
        <v>#REF!</v>
      </c>
      <c r="GLE34" s="570" t="e">
        <f t="shared" si="80"/>
        <v>#REF!</v>
      </c>
      <c r="GLF34" s="570" t="e">
        <f t="shared" si="80"/>
        <v>#REF!</v>
      </c>
      <c r="GLG34" s="570" t="e">
        <f t="shared" si="80"/>
        <v>#REF!</v>
      </c>
      <c r="GLH34" s="570" t="e">
        <f t="shared" si="80"/>
        <v>#REF!</v>
      </c>
      <c r="GLI34" s="570" t="e">
        <f t="shared" si="80"/>
        <v>#REF!</v>
      </c>
      <c r="GLJ34" s="570" t="e">
        <f t="shared" si="80"/>
        <v>#REF!</v>
      </c>
      <c r="GLK34" s="570" t="e">
        <f t="shared" si="80"/>
        <v>#REF!</v>
      </c>
      <c r="GLL34" s="570" t="e">
        <f t="shared" si="80"/>
        <v>#REF!</v>
      </c>
      <c r="GLM34" s="570" t="e">
        <f t="shared" si="80"/>
        <v>#REF!</v>
      </c>
      <c r="GLN34" s="570" t="e">
        <f t="shared" si="80"/>
        <v>#REF!</v>
      </c>
      <c r="GLO34" s="570" t="e">
        <f t="shared" ref="GLO34:GNZ34" si="81">ROUND(GLL34*GLM34,0)</f>
        <v>#REF!</v>
      </c>
      <c r="GLP34" s="570" t="e">
        <f t="shared" si="81"/>
        <v>#REF!</v>
      </c>
      <c r="GLQ34" s="570" t="e">
        <f t="shared" si="81"/>
        <v>#REF!</v>
      </c>
      <c r="GLR34" s="570" t="e">
        <f t="shared" si="81"/>
        <v>#REF!</v>
      </c>
      <c r="GLS34" s="570" t="e">
        <f t="shared" si="81"/>
        <v>#REF!</v>
      </c>
      <c r="GLT34" s="570" t="e">
        <f t="shared" si="81"/>
        <v>#REF!</v>
      </c>
      <c r="GLU34" s="570" t="e">
        <f t="shared" si="81"/>
        <v>#REF!</v>
      </c>
      <c r="GLV34" s="570" t="e">
        <f t="shared" si="81"/>
        <v>#REF!</v>
      </c>
      <c r="GLW34" s="570" t="e">
        <f t="shared" si="81"/>
        <v>#REF!</v>
      </c>
      <c r="GLX34" s="570" t="e">
        <f t="shared" si="81"/>
        <v>#REF!</v>
      </c>
      <c r="GLY34" s="570" t="e">
        <f t="shared" si="81"/>
        <v>#REF!</v>
      </c>
      <c r="GLZ34" s="570" t="e">
        <f t="shared" si="81"/>
        <v>#REF!</v>
      </c>
      <c r="GMA34" s="570" t="e">
        <f t="shared" si="81"/>
        <v>#REF!</v>
      </c>
      <c r="GMB34" s="570" t="e">
        <f t="shared" si="81"/>
        <v>#REF!</v>
      </c>
      <c r="GMC34" s="570" t="e">
        <f t="shared" si="81"/>
        <v>#REF!</v>
      </c>
      <c r="GMD34" s="570" t="e">
        <f t="shared" si="81"/>
        <v>#REF!</v>
      </c>
      <c r="GME34" s="570" t="e">
        <f t="shared" si="81"/>
        <v>#REF!</v>
      </c>
      <c r="GMF34" s="570" t="e">
        <f t="shared" si="81"/>
        <v>#REF!</v>
      </c>
      <c r="GMG34" s="570" t="e">
        <f t="shared" si="81"/>
        <v>#REF!</v>
      </c>
      <c r="GMH34" s="570" t="e">
        <f t="shared" si="81"/>
        <v>#REF!</v>
      </c>
      <c r="GMI34" s="570" t="e">
        <f t="shared" si="81"/>
        <v>#REF!</v>
      </c>
      <c r="GMJ34" s="570" t="e">
        <f t="shared" si="81"/>
        <v>#REF!</v>
      </c>
      <c r="GMK34" s="570" t="e">
        <f t="shared" si="81"/>
        <v>#REF!</v>
      </c>
      <c r="GML34" s="570" t="e">
        <f t="shared" si="81"/>
        <v>#REF!</v>
      </c>
      <c r="GMM34" s="570" t="e">
        <f t="shared" si="81"/>
        <v>#REF!</v>
      </c>
      <c r="GMN34" s="570" t="e">
        <f t="shared" si="81"/>
        <v>#REF!</v>
      </c>
      <c r="GMO34" s="570" t="e">
        <f t="shared" si="81"/>
        <v>#REF!</v>
      </c>
      <c r="GMP34" s="570" t="e">
        <f t="shared" si="81"/>
        <v>#REF!</v>
      </c>
      <c r="GMQ34" s="570" t="e">
        <f t="shared" si="81"/>
        <v>#REF!</v>
      </c>
      <c r="GMR34" s="570" t="e">
        <f t="shared" si="81"/>
        <v>#REF!</v>
      </c>
      <c r="GMS34" s="570" t="e">
        <f t="shared" si="81"/>
        <v>#REF!</v>
      </c>
      <c r="GMT34" s="570" t="e">
        <f t="shared" si="81"/>
        <v>#REF!</v>
      </c>
      <c r="GMU34" s="570" t="e">
        <f t="shared" si="81"/>
        <v>#REF!</v>
      </c>
      <c r="GMV34" s="570" t="e">
        <f t="shared" si="81"/>
        <v>#REF!</v>
      </c>
      <c r="GMW34" s="570" t="e">
        <f t="shared" si="81"/>
        <v>#REF!</v>
      </c>
      <c r="GMX34" s="570" t="e">
        <f t="shared" si="81"/>
        <v>#REF!</v>
      </c>
      <c r="GMY34" s="570" t="e">
        <f t="shared" si="81"/>
        <v>#REF!</v>
      </c>
      <c r="GMZ34" s="570" t="e">
        <f t="shared" si="81"/>
        <v>#REF!</v>
      </c>
      <c r="GNA34" s="570" t="e">
        <f t="shared" si="81"/>
        <v>#REF!</v>
      </c>
      <c r="GNB34" s="570" t="e">
        <f t="shared" si="81"/>
        <v>#REF!</v>
      </c>
      <c r="GNC34" s="570" t="e">
        <f t="shared" si="81"/>
        <v>#REF!</v>
      </c>
      <c r="GND34" s="570" t="e">
        <f t="shared" si="81"/>
        <v>#REF!</v>
      </c>
      <c r="GNE34" s="570" t="e">
        <f t="shared" si="81"/>
        <v>#REF!</v>
      </c>
      <c r="GNF34" s="570" t="e">
        <f t="shared" si="81"/>
        <v>#REF!</v>
      </c>
      <c r="GNG34" s="570" t="e">
        <f t="shared" si="81"/>
        <v>#REF!</v>
      </c>
      <c r="GNH34" s="570" t="e">
        <f t="shared" si="81"/>
        <v>#REF!</v>
      </c>
      <c r="GNI34" s="570" t="e">
        <f t="shared" si="81"/>
        <v>#REF!</v>
      </c>
      <c r="GNJ34" s="570" t="e">
        <f t="shared" si="81"/>
        <v>#REF!</v>
      </c>
      <c r="GNK34" s="570" t="e">
        <f t="shared" si="81"/>
        <v>#REF!</v>
      </c>
      <c r="GNL34" s="570" t="e">
        <f t="shared" si="81"/>
        <v>#REF!</v>
      </c>
      <c r="GNM34" s="570" t="e">
        <f t="shared" si="81"/>
        <v>#REF!</v>
      </c>
      <c r="GNN34" s="570" t="e">
        <f t="shared" si="81"/>
        <v>#REF!</v>
      </c>
      <c r="GNO34" s="570" t="e">
        <f t="shared" si="81"/>
        <v>#REF!</v>
      </c>
      <c r="GNP34" s="570" t="e">
        <f t="shared" si="81"/>
        <v>#REF!</v>
      </c>
      <c r="GNQ34" s="570" t="e">
        <f t="shared" si="81"/>
        <v>#REF!</v>
      </c>
      <c r="GNR34" s="570" t="e">
        <f t="shared" si="81"/>
        <v>#REF!</v>
      </c>
      <c r="GNS34" s="570" t="e">
        <f t="shared" si="81"/>
        <v>#REF!</v>
      </c>
      <c r="GNT34" s="570" t="e">
        <f t="shared" si="81"/>
        <v>#REF!</v>
      </c>
      <c r="GNU34" s="570" t="e">
        <f t="shared" si="81"/>
        <v>#REF!</v>
      </c>
      <c r="GNV34" s="570" t="e">
        <f t="shared" si="81"/>
        <v>#REF!</v>
      </c>
      <c r="GNW34" s="570" t="e">
        <f t="shared" si="81"/>
        <v>#REF!</v>
      </c>
      <c r="GNX34" s="570" t="e">
        <f t="shared" si="81"/>
        <v>#REF!</v>
      </c>
      <c r="GNY34" s="570" t="e">
        <f t="shared" si="81"/>
        <v>#REF!</v>
      </c>
      <c r="GNZ34" s="570" t="e">
        <f t="shared" si="81"/>
        <v>#REF!</v>
      </c>
      <c r="GOA34" s="570" t="e">
        <f t="shared" ref="GOA34:GQL34" si="82">ROUND(GNX34*GNY34,0)</f>
        <v>#REF!</v>
      </c>
      <c r="GOB34" s="570" t="e">
        <f t="shared" si="82"/>
        <v>#REF!</v>
      </c>
      <c r="GOC34" s="570" t="e">
        <f t="shared" si="82"/>
        <v>#REF!</v>
      </c>
      <c r="GOD34" s="570" t="e">
        <f t="shared" si="82"/>
        <v>#REF!</v>
      </c>
      <c r="GOE34" s="570" t="e">
        <f t="shared" si="82"/>
        <v>#REF!</v>
      </c>
      <c r="GOF34" s="570" t="e">
        <f t="shared" si="82"/>
        <v>#REF!</v>
      </c>
      <c r="GOG34" s="570" t="e">
        <f t="shared" si="82"/>
        <v>#REF!</v>
      </c>
      <c r="GOH34" s="570" t="e">
        <f t="shared" si="82"/>
        <v>#REF!</v>
      </c>
      <c r="GOI34" s="570" t="e">
        <f t="shared" si="82"/>
        <v>#REF!</v>
      </c>
      <c r="GOJ34" s="570" t="e">
        <f t="shared" si="82"/>
        <v>#REF!</v>
      </c>
      <c r="GOK34" s="570" t="e">
        <f t="shared" si="82"/>
        <v>#REF!</v>
      </c>
      <c r="GOL34" s="570" t="e">
        <f t="shared" si="82"/>
        <v>#REF!</v>
      </c>
      <c r="GOM34" s="570" t="e">
        <f t="shared" si="82"/>
        <v>#REF!</v>
      </c>
      <c r="GON34" s="570" t="e">
        <f t="shared" si="82"/>
        <v>#REF!</v>
      </c>
      <c r="GOO34" s="570" t="e">
        <f t="shared" si="82"/>
        <v>#REF!</v>
      </c>
      <c r="GOP34" s="570" t="e">
        <f t="shared" si="82"/>
        <v>#REF!</v>
      </c>
      <c r="GOQ34" s="570" t="e">
        <f t="shared" si="82"/>
        <v>#REF!</v>
      </c>
      <c r="GOR34" s="570" t="e">
        <f t="shared" si="82"/>
        <v>#REF!</v>
      </c>
      <c r="GOS34" s="570" t="e">
        <f t="shared" si="82"/>
        <v>#REF!</v>
      </c>
      <c r="GOT34" s="570" t="e">
        <f t="shared" si="82"/>
        <v>#REF!</v>
      </c>
      <c r="GOU34" s="570" t="e">
        <f t="shared" si="82"/>
        <v>#REF!</v>
      </c>
      <c r="GOV34" s="570" t="e">
        <f t="shared" si="82"/>
        <v>#REF!</v>
      </c>
      <c r="GOW34" s="570" t="e">
        <f t="shared" si="82"/>
        <v>#REF!</v>
      </c>
      <c r="GOX34" s="570" t="e">
        <f t="shared" si="82"/>
        <v>#REF!</v>
      </c>
      <c r="GOY34" s="570" t="e">
        <f t="shared" si="82"/>
        <v>#REF!</v>
      </c>
      <c r="GOZ34" s="570" t="e">
        <f t="shared" si="82"/>
        <v>#REF!</v>
      </c>
      <c r="GPA34" s="570" t="e">
        <f t="shared" si="82"/>
        <v>#REF!</v>
      </c>
      <c r="GPB34" s="570" t="e">
        <f t="shared" si="82"/>
        <v>#REF!</v>
      </c>
      <c r="GPC34" s="570" t="e">
        <f t="shared" si="82"/>
        <v>#REF!</v>
      </c>
      <c r="GPD34" s="570" t="e">
        <f t="shared" si="82"/>
        <v>#REF!</v>
      </c>
      <c r="GPE34" s="570" t="e">
        <f t="shared" si="82"/>
        <v>#REF!</v>
      </c>
      <c r="GPF34" s="570" t="e">
        <f t="shared" si="82"/>
        <v>#REF!</v>
      </c>
      <c r="GPG34" s="570" t="e">
        <f t="shared" si="82"/>
        <v>#REF!</v>
      </c>
      <c r="GPH34" s="570" t="e">
        <f t="shared" si="82"/>
        <v>#REF!</v>
      </c>
      <c r="GPI34" s="570" t="e">
        <f t="shared" si="82"/>
        <v>#REF!</v>
      </c>
      <c r="GPJ34" s="570" t="e">
        <f t="shared" si="82"/>
        <v>#REF!</v>
      </c>
      <c r="GPK34" s="570" t="e">
        <f t="shared" si="82"/>
        <v>#REF!</v>
      </c>
      <c r="GPL34" s="570" t="e">
        <f t="shared" si="82"/>
        <v>#REF!</v>
      </c>
      <c r="GPM34" s="570" t="e">
        <f t="shared" si="82"/>
        <v>#REF!</v>
      </c>
      <c r="GPN34" s="570" t="e">
        <f t="shared" si="82"/>
        <v>#REF!</v>
      </c>
      <c r="GPO34" s="570" t="e">
        <f t="shared" si="82"/>
        <v>#REF!</v>
      </c>
      <c r="GPP34" s="570" t="e">
        <f t="shared" si="82"/>
        <v>#REF!</v>
      </c>
      <c r="GPQ34" s="570" t="e">
        <f t="shared" si="82"/>
        <v>#REF!</v>
      </c>
      <c r="GPR34" s="570" t="e">
        <f t="shared" si="82"/>
        <v>#REF!</v>
      </c>
      <c r="GPS34" s="570" t="e">
        <f t="shared" si="82"/>
        <v>#REF!</v>
      </c>
      <c r="GPT34" s="570" t="e">
        <f t="shared" si="82"/>
        <v>#REF!</v>
      </c>
      <c r="GPU34" s="570" t="e">
        <f t="shared" si="82"/>
        <v>#REF!</v>
      </c>
      <c r="GPV34" s="570" t="e">
        <f t="shared" si="82"/>
        <v>#REF!</v>
      </c>
      <c r="GPW34" s="570" t="e">
        <f t="shared" si="82"/>
        <v>#REF!</v>
      </c>
      <c r="GPX34" s="570" t="e">
        <f t="shared" si="82"/>
        <v>#REF!</v>
      </c>
      <c r="GPY34" s="570" t="e">
        <f t="shared" si="82"/>
        <v>#REF!</v>
      </c>
      <c r="GPZ34" s="570" t="e">
        <f t="shared" si="82"/>
        <v>#REF!</v>
      </c>
      <c r="GQA34" s="570" t="e">
        <f t="shared" si="82"/>
        <v>#REF!</v>
      </c>
      <c r="GQB34" s="570" t="e">
        <f t="shared" si="82"/>
        <v>#REF!</v>
      </c>
      <c r="GQC34" s="570" t="e">
        <f t="shared" si="82"/>
        <v>#REF!</v>
      </c>
      <c r="GQD34" s="570" t="e">
        <f t="shared" si="82"/>
        <v>#REF!</v>
      </c>
      <c r="GQE34" s="570" t="e">
        <f t="shared" si="82"/>
        <v>#REF!</v>
      </c>
      <c r="GQF34" s="570" t="e">
        <f t="shared" si="82"/>
        <v>#REF!</v>
      </c>
      <c r="GQG34" s="570" t="e">
        <f t="shared" si="82"/>
        <v>#REF!</v>
      </c>
      <c r="GQH34" s="570" t="e">
        <f t="shared" si="82"/>
        <v>#REF!</v>
      </c>
      <c r="GQI34" s="570" t="e">
        <f t="shared" si="82"/>
        <v>#REF!</v>
      </c>
      <c r="GQJ34" s="570" t="e">
        <f t="shared" si="82"/>
        <v>#REF!</v>
      </c>
      <c r="GQK34" s="570" t="e">
        <f t="shared" si="82"/>
        <v>#REF!</v>
      </c>
      <c r="GQL34" s="570" t="e">
        <f t="shared" si="82"/>
        <v>#REF!</v>
      </c>
      <c r="GQM34" s="570" t="e">
        <f t="shared" ref="GQM34:GSX34" si="83">ROUND(GQJ34*GQK34,0)</f>
        <v>#REF!</v>
      </c>
      <c r="GQN34" s="570" t="e">
        <f t="shared" si="83"/>
        <v>#REF!</v>
      </c>
      <c r="GQO34" s="570" t="e">
        <f t="shared" si="83"/>
        <v>#REF!</v>
      </c>
      <c r="GQP34" s="570" t="e">
        <f t="shared" si="83"/>
        <v>#REF!</v>
      </c>
      <c r="GQQ34" s="570" t="e">
        <f t="shared" si="83"/>
        <v>#REF!</v>
      </c>
      <c r="GQR34" s="570" t="e">
        <f t="shared" si="83"/>
        <v>#REF!</v>
      </c>
      <c r="GQS34" s="570" t="e">
        <f t="shared" si="83"/>
        <v>#REF!</v>
      </c>
      <c r="GQT34" s="570" t="e">
        <f t="shared" si="83"/>
        <v>#REF!</v>
      </c>
      <c r="GQU34" s="570" t="e">
        <f t="shared" si="83"/>
        <v>#REF!</v>
      </c>
      <c r="GQV34" s="570" t="e">
        <f t="shared" si="83"/>
        <v>#REF!</v>
      </c>
      <c r="GQW34" s="570" t="e">
        <f t="shared" si="83"/>
        <v>#REF!</v>
      </c>
      <c r="GQX34" s="570" t="e">
        <f t="shared" si="83"/>
        <v>#REF!</v>
      </c>
      <c r="GQY34" s="570" t="e">
        <f t="shared" si="83"/>
        <v>#REF!</v>
      </c>
      <c r="GQZ34" s="570" t="e">
        <f t="shared" si="83"/>
        <v>#REF!</v>
      </c>
      <c r="GRA34" s="570" t="e">
        <f t="shared" si="83"/>
        <v>#REF!</v>
      </c>
      <c r="GRB34" s="570" t="e">
        <f t="shared" si="83"/>
        <v>#REF!</v>
      </c>
      <c r="GRC34" s="570" t="e">
        <f t="shared" si="83"/>
        <v>#REF!</v>
      </c>
      <c r="GRD34" s="570" t="e">
        <f t="shared" si="83"/>
        <v>#REF!</v>
      </c>
      <c r="GRE34" s="570" t="e">
        <f t="shared" si="83"/>
        <v>#REF!</v>
      </c>
      <c r="GRF34" s="570" t="e">
        <f t="shared" si="83"/>
        <v>#REF!</v>
      </c>
      <c r="GRG34" s="570" t="e">
        <f t="shared" si="83"/>
        <v>#REF!</v>
      </c>
      <c r="GRH34" s="570" t="e">
        <f t="shared" si="83"/>
        <v>#REF!</v>
      </c>
      <c r="GRI34" s="570" t="e">
        <f t="shared" si="83"/>
        <v>#REF!</v>
      </c>
      <c r="GRJ34" s="570" t="e">
        <f t="shared" si="83"/>
        <v>#REF!</v>
      </c>
      <c r="GRK34" s="570" t="e">
        <f t="shared" si="83"/>
        <v>#REF!</v>
      </c>
      <c r="GRL34" s="570" t="e">
        <f t="shared" si="83"/>
        <v>#REF!</v>
      </c>
      <c r="GRM34" s="570" t="e">
        <f t="shared" si="83"/>
        <v>#REF!</v>
      </c>
      <c r="GRN34" s="570" t="e">
        <f t="shared" si="83"/>
        <v>#REF!</v>
      </c>
      <c r="GRO34" s="570" t="e">
        <f t="shared" si="83"/>
        <v>#REF!</v>
      </c>
      <c r="GRP34" s="570" t="e">
        <f t="shared" si="83"/>
        <v>#REF!</v>
      </c>
      <c r="GRQ34" s="570" t="e">
        <f t="shared" si="83"/>
        <v>#REF!</v>
      </c>
      <c r="GRR34" s="570" t="e">
        <f t="shared" si="83"/>
        <v>#REF!</v>
      </c>
      <c r="GRS34" s="570" t="e">
        <f t="shared" si="83"/>
        <v>#REF!</v>
      </c>
      <c r="GRT34" s="570" t="e">
        <f t="shared" si="83"/>
        <v>#REF!</v>
      </c>
      <c r="GRU34" s="570" t="e">
        <f t="shared" si="83"/>
        <v>#REF!</v>
      </c>
      <c r="GRV34" s="570" t="e">
        <f t="shared" si="83"/>
        <v>#REF!</v>
      </c>
      <c r="GRW34" s="570" t="e">
        <f t="shared" si="83"/>
        <v>#REF!</v>
      </c>
      <c r="GRX34" s="570" t="e">
        <f t="shared" si="83"/>
        <v>#REF!</v>
      </c>
      <c r="GRY34" s="570" t="e">
        <f t="shared" si="83"/>
        <v>#REF!</v>
      </c>
      <c r="GRZ34" s="570" t="e">
        <f t="shared" si="83"/>
        <v>#REF!</v>
      </c>
      <c r="GSA34" s="570" t="e">
        <f t="shared" si="83"/>
        <v>#REF!</v>
      </c>
      <c r="GSB34" s="570" t="e">
        <f t="shared" si="83"/>
        <v>#REF!</v>
      </c>
      <c r="GSC34" s="570" t="e">
        <f t="shared" si="83"/>
        <v>#REF!</v>
      </c>
      <c r="GSD34" s="570" t="e">
        <f t="shared" si="83"/>
        <v>#REF!</v>
      </c>
      <c r="GSE34" s="570" t="e">
        <f t="shared" si="83"/>
        <v>#REF!</v>
      </c>
      <c r="GSF34" s="570" t="e">
        <f t="shared" si="83"/>
        <v>#REF!</v>
      </c>
      <c r="GSG34" s="570" t="e">
        <f t="shared" si="83"/>
        <v>#REF!</v>
      </c>
      <c r="GSH34" s="570" t="e">
        <f t="shared" si="83"/>
        <v>#REF!</v>
      </c>
      <c r="GSI34" s="570" t="e">
        <f t="shared" si="83"/>
        <v>#REF!</v>
      </c>
      <c r="GSJ34" s="570" t="e">
        <f t="shared" si="83"/>
        <v>#REF!</v>
      </c>
      <c r="GSK34" s="570" t="e">
        <f t="shared" si="83"/>
        <v>#REF!</v>
      </c>
      <c r="GSL34" s="570" t="e">
        <f t="shared" si="83"/>
        <v>#REF!</v>
      </c>
      <c r="GSM34" s="570" t="e">
        <f t="shared" si="83"/>
        <v>#REF!</v>
      </c>
      <c r="GSN34" s="570" t="e">
        <f t="shared" si="83"/>
        <v>#REF!</v>
      </c>
      <c r="GSO34" s="570" t="e">
        <f t="shared" si="83"/>
        <v>#REF!</v>
      </c>
      <c r="GSP34" s="570" t="e">
        <f t="shared" si="83"/>
        <v>#REF!</v>
      </c>
      <c r="GSQ34" s="570" t="e">
        <f t="shared" si="83"/>
        <v>#REF!</v>
      </c>
      <c r="GSR34" s="570" t="e">
        <f t="shared" si="83"/>
        <v>#REF!</v>
      </c>
      <c r="GSS34" s="570" t="e">
        <f t="shared" si="83"/>
        <v>#REF!</v>
      </c>
      <c r="GST34" s="570" t="e">
        <f t="shared" si="83"/>
        <v>#REF!</v>
      </c>
      <c r="GSU34" s="570" t="e">
        <f t="shared" si="83"/>
        <v>#REF!</v>
      </c>
      <c r="GSV34" s="570" t="e">
        <f t="shared" si="83"/>
        <v>#REF!</v>
      </c>
      <c r="GSW34" s="570" t="e">
        <f t="shared" si="83"/>
        <v>#REF!</v>
      </c>
      <c r="GSX34" s="570" t="e">
        <f t="shared" si="83"/>
        <v>#REF!</v>
      </c>
      <c r="GSY34" s="570" t="e">
        <f t="shared" ref="GSY34:GVJ34" si="84">ROUND(GSV34*GSW34,0)</f>
        <v>#REF!</v>
      </c>
      <c r="GSZ34" s="570" t="e">
        <f t="shared" si="84"/>
        <v>#REF!</v>
      </c>
      <c r="GTA34" s="570" t="e">
        <f t="shared" si="84"/>
        <v>#REF!</v>
      </c>
      <c r="GTB34" s="570" t="e">
        <f t="shared" si="84"/>
        <v>#REF!</v>
      </c>
      <c r="GTC34" s="570" t="e">
        <f t="shared" si="84"/>
        <v>#REF!</v>
      </c>
      <c r="GTD34" s="570" t="e">
        <f t="shared" si="84"/>
        <v>#REF!</v>
      </c>
      <c r="GTE34" s="570" t="e">
        <f t="shared" si="84"/>
        <v>#REF!</v>
      </c>
      <c r="GTF34" s="570" t="e">
        <f t="shared" si="84"/>
        <v>#REF!</v>
      </c>
      <c r="GTG34" s="570" t="e">
        <f t="shared" si="84"/>
        <v>#REF!</v>
      </c>
      <c r="GTH34" s="570" t="e">
        <f t="shared" si="84"/>
        <v>#REF!</v>
      </c>
      <c r="GTI34" s="570" t="e">
        <f t="shared" si="84"/>
        <v>#REF!</v>
      </c>
      <c r="GTJ34" s="570" t="e">
        <f t="shared" si="84"/>
        <v>#REF!</v>
      </c>
      <c r="GTK34" s="570" t="e">
        <f t="shared" si="84"/>
        <v>#REF!</v>
      </c>
      <c r="GTL34" s="570" t="e">
        <f t="shared" si="84"/>
        <v>#REF!</v>
      </c>
      <c r="GTM34" s="570" t="e">
        <f t="shared" si="84"/>
        <v>#REF!</v>
      </c>
      <c r="GTN34" s="570" t="e">
        <f t="shared" si="84"/>
        <v>#REF!</v>
      </c>
      <c r="GTO34" s="570" t="e">
        <f t="shared" si="84"/>
        <v>#REF!</v>
      </c>
      <c r="GTP34" s="570" t="e">
        <f t="shared" si="84"/>
        <v>#REF!</v>
      </c>
      <c r="GTQ34" s="570" t="e">
        <f t="shared" si="84"/>
        <v>#REF!</v>
      </c>
      <c r="GTR34" s="570" t="e">
        <f t="shared" si="84"/>
        <v>#REF!</v>
      </c>
      <c r="GTS34" s="570" t="e">
        <f t="shared" si="84"/>
        <v>#REF!</v>
      </c>
      <c r="GTT34" s="570" t="e">
        <f t="shared" si="84"/>
        <v>#REF!</v>
      </c>
      <c r="GTU34" s="570" t="e">
        <f t="shared" si="84"/>
        <v>#REF!</v>
      </c>
      <c r="GTV34" s="570" t="e">
        <f t="shared" si="84"/>
        <v>#REF!</v>
      </c>
      <c r="GTW34" s="570" t="e">
        <f t="shared" si="84"/>
        <v>#REF!</v>
      </c>
      <c r="GTX34" s="570" t="e">
        <f t="shared" si="84"/>
        <v>#REF!</v>
      </c>
      <c r="GTY34" s="570" t="e">
        <f t="shared" si="84"/>
        <v>#REF!</v>
      </c>
      <c r="GTZ34" s="570" t="e">
        <f t="shared" si="84"/>
        <v>#REF!</v>
      </c>
      <c r="GUA34" s="570" t="e">
        <f t="shared" si="84"/>
        <v>#REF!</v>
      </c>
      <c r="GUB34" s="570" t="e">
        <f t="shared" si="84"/>
        <v>#REF!</v>
      </c>
      <c r="GUC34" s="570" t="e">
        <f t="shared" si="84"/>
        <v>#REF!</v>
      </c>
      <c r="GUD34" s="570" t="e">
        <f t="shared" si="84"/>
        <v>#REF!</v>
      </c>
      <c r="GUE34" s="570" t="e">
        <f t="shared" si="84"/>
        <v>#REF!</v>
      </c>
      <c r="GUF34" s="570" t="e">
        <f t="shared" si="84"/>
        <v>#REF!</v>
      </c>
      <c r="GUG34" s="570" t="e">
        <f t="shared" si="84"/>
        <v>#REF!</v>
      </c>
      <c r="GUH34" s="570" t="e">
        <f t="shared" si="84"/>
        <v>#REF!</v>
      </c>
      <c r="GUI34" s="570" t="e">
        <f t="shared" si="84"/>
        <v>#REF!</v>
      </c>
      <c r="GUJ34" s="570" t="e">
        <f t="shared" si="84"/>
        <v>#REF!</v>
      </c>
      <c r="GUK34" s="570" t="e">
        <f t="shared" si="84"/>
        <v>#REF!</v>
      </c>
      <c r="GUL34" s="570" t="e">
        <f t="shared" si="84"/>
        <v>#REF!</v>
      </c>
      <c r="GUM34" s="570" t="e">
        <f t="shared" si="84"/>
        <v>#REF!</v>
      </c>
      <c r="GUN34" s="570" t="e">
        <f t="shared" si="84"/>
        <v>#REF!</v>
      </c>
      <c r="GUO34" s="570" t="e">
        <f t="shared" si="84"/>
        <v>#REF!</v>
      </c>
      <c r="GUP34" s="570" t="e">
        <f t="shared" si="84"/>
        <v>#REF!</v>
      </c>
      <c r="GUQ34" s="570" t="e">
        <f t="shared" si="84"/>
        <v>#REF!</v>
      </c>
      <c r="GUR34" s="570" t="e">
        <f t="shared" si="84"/>
        <v>#REF!</v>
      </c>
      <c r="GUS34" s="570" t="e">
        <f t="shared" si="84"/>
        <v>#REF!</v>
      </c>
      <c r="GUT34" s="570" t="e">
        <f t="shared" si="84"/>
        <v>#REF!</v>
      </c>
      <c r="GUU34" s="570" t="e">
        <f t="shared" si="84"/>
        <v>#REF!</v>
      </c>
      <c r="GUV34" s="570" t="e">
        <f t="shared" si="84"/>
        <v>#REF!</v>
      </c>
      <c r="GUW34" s="570" t="e">
        <f t="shared" si="84"/>
        <v>#REF!</v>
      </c>
      <c r="GUX34" s="570" t="e">
        <f t="shared" si="84"/>
        <v>#REF!</v>
      </c>
      <c r="GUY34" s="570" t="e">
        <f t="shared" si="84"/>
        <v>#REF!</v>
      </c>
      <c r="GUZ34" s="570" t="e">
        <f t="shared" si="84"/>
        <v>#REF!</v>
      </c>
      <c r="GVA34" s="570" t="e">
        <f t="shared" si="84"/>
        <v>#REF!</v>
      </c>
      <c r="GVB34" s="570" t="e">
        <f t="shared" si="84"/>
        <v>#REF!</v>
      </c>
      <c r="GVC34" s="570" t="e">
        <f t="shared" si="84"/>
        <v>#REF!</v>
      </c>
      <c r="GVD34" s="570" t="e">
        <f t="shared" si="84"/>
        <v>#REF!</v>
      </c>
      <c r="GVE34" s="570" t="e">
        <f t="shared" si="84"/>
        <v>#REF!</v>
      </c>
      <c r="GVF34" s="570" t="e">
        <f t="shared" si="84"/>
        <v>#REF!</v>
      </c>
      <c r="GVG34" s="570" t="e">
        <f t="shared" si="84"/>
        <v>#REF!</v>
      </c>
      <c r="GVH34" s="570" t="e">
        <f t="shared" si="84"/>
        <v>#REF!</v>
      </c>
      <c r="GVI34" s="570" t="e">
        <f t="shared" si="84"/>
        <v>#REF!</v>
      </c>
      <c r="GVJ34" s="570" t="e">
        <f t="shared" si="84"/>
        <v>#REF!</v>
      </c>
      <c r="GVK34" s="570" t="e">
        <f t="shared" ref="GVK34:GXV34" si="85">ROUND(GVH34*GVI34,0)</f>
        <v>#REF!</v>
      </c>
      <c r="GVL34" s="570" t="e">
        <f t="shared" si="85"/>
        <v>#REF!</v>
      </c>
      <c r="GVM34" s="570" t="e">
        <f t="shared" si="85"/>
        <v>#REF!</v>
      </c>
      <c r="GVN34" s="570" t="e">
        <f t="shared" si="85"/>
        <v>#REF!</v>
      </c>
      <c r="GVO34" s="570" t="e">
        <f t="shared" si="85"/>
        <v>#REF!</v>
      </c>
      <c r="GVP34" s="570" t="e">
        <f t="shared" si="85"/>
        <v>#REF!</v>
      </c>
      <c r="GVQ34" s="570" t="e">
        <f t="shared" si="85"/>
        <v>#REF!</v>
      </c>
      <c r="GVR34" s="570" t="e">
        <f t="shared" si="85"/>
        <v>#REF!</v>
      </c>
      <c r="GVS34" s="570" t="e">
        <f t="shared" si="85"/>
        <v>#REF!</v>
      </c>
      <c r="GVT34" s="570" t="e">
        <f t="shared" si="85"/>
        <v>#REF!</v>
      </c>
      <c r="GVU34" s="570" t="e">
        <f t="shared" si="85"/>
        <v>#REF!</v>
      </c>
      <c r="GVV34" s="570" t="e">
        <f t="shared" si="85"/>
        <v>#REF!</v>
      </c>
      <c r="GVW34" s="570" t="e">
        <f t="shared" si="85"/>
        <v>#REF!</v>
      </c>
      <c r="GVX34" s="570" t="e">
        <f t="shared" si="85"/>
        <v>#REF!</v>
      </c>
      <c r="GVY34" s="570" t="e">
        <f t="shared" si="85"/>
        <v>#REF!</v>
      </c>
      <c r="GVZ34" s="570" t="e">
        <f t="shared" si="85"/>
        <v>#REF!</v>
      </c>
      <c r="GWA34" s="570" t="e">
        <f t="shared" si="85"/>
        <v>#REF!</v>
      </c>
      <c r="GWB34" s="570" t="e">
        <f t="shared" si="85"/>
        <v>#REF!</v>
      </c>
      <c r="GWC34" s="570" t="e">
        <f t="shared" si="85"/>
        <v>#REF!</v>
      </c>
      <c r="GWD34" s="570" t="e">
        <f t="shared" si="85"/>
        <v>#REF!</v>
      </c>
      <c r="GWE34" s="570" t="e">
        <f t="shared" si="85"/>
        <v>#REF!</v>
      </c>
      <c r="GWF34" s="570" t="e">
        <f t="shared" si="85"/>
        <v>#REF!</v>
      </c>
      <c r="GWG34" s="570" t="e">
        <f t="shared" si="85"/>
        <v>#REF!</v>
      </c>
      <c r="GWH34" s="570" t="e">
        <f t="shared" si="85"/>
        <v>#REF!</v>
      </c>
      <c r="GWI34" s="570" t="e">
        <f t="shared" si="85"/>
        <v>#REF!</v>
      </c>
      <c r="GWJ34" s="570" t="e">
        <f t="shared" si="85"/>
        <v>#REF!</v>
      </c>
      <c r="GWK34" s="570" t="e">
        <f t="shared" si="85"/>
        <v>#REF!</v>
      </c>
      <c r="GWL34" s="570" t="e">
        <f t="shared" si="85"/>
        <v>#REF!</v>
      </c>
      <c r="GWM34" s="570" t="e">
        <f t="shared" si="85"/>
        <v>#REF!</v>
      </c>
      <c r="GWN34" s="570" t="e">
        <f t="shared" si="85"/>
        <v>#REF!</v>
      </c>
      <c r="GWO34" s="570" t="e">
        <f t="shared" si="85"/>
        <v>#REF!</v>
      </c>
      <c r="GWP34" s="570" t="e">
        <f t="shared" si="85"/>
        <v>#REF!</v>
      </c>
      <c r="GWQ34" s="570" t="e">
        <f t="shared" si="85"/>
        <v>#REF!</v>
      </c>
      <c r="GWR34" s="570" t="e">
        <f t="shared" si="85"/>
        <v>#REF!</v>
      </c>
      <c r="GWS34" s="570" t="e">
        <f t="shared" si="85"/>
        <v>#REF!</v>
      </c>
      <c r="GWT34" s="570" t="e">
        <f t="shared" si="85"/>
        <v>#REF!</v>
      </c>
      <c r="GWU34" s="570" t="e">
        <f t="shared" si="85"/>
        <v>#REF!</v>
      </c>
      <c r="GWV34" s="570" t="e">
        <f t="shared" si="85"/>
        <v>#REF!</v>
      </c>
      <c r="GWW34" s="570" t="e">
        <f t="shared" si="85"/>
        <v>#REF!</v>
      </c>
      <c r="GWX34" s="570" t="e">
        <f t="shared" si="85"/>
        <v>#REF!</v>
      </c>
      <c r="GWY34" s="570" t="e">
        <f t="shared" si="85"/>
        <v>#REF!</v>
      </c>
      <c r="GWZ34" s="570" t="e">
        <f t="shared" si="85"/>
        <v>#REF!</v>
      </c>
      <c r="GXA34" s="570" t="e">
        <f t="shared" si="85"/>
        <v>#REF!</v>
      </c>
      <c r="GXB34" s="570" t="e">
        <f t="shared" si="85"/>
        <v>#REF!</v>
      </c>
      <c r="GXC34" s="570" t="e">
        <f t="shared" si="85"/>
        <v>#REF!</v>
      </c>
      <c r="GXD34" s="570" t="e">
        <f t="shared" si="85"/>
        <v>#REF!</v>
      </c>
      <c r="GXE34" s="570" t="e">
        <f t="shared" si="85"/>
        <v>#REF!</v>
      </c>
      <c r="GXF34" s="570" t="e">
        <f t="shared" si="85"/>
        <v>#REF!</v>
      </c>
      <c r="GXG34" s="570" t="e">
        <f t="shared" si="85"/>
        <v>#REF!</v>
      </c>
      <c r="GXH34" s="570" t="e">
        <f t="shared" si="85"/>
        <v>#REF!</v>
      </c>
      <c r="GXI34" s="570" t="e">
        <f t="shared" si="85"/>
        <v>#REF!</v>
      </c>
      <c r="GXJ34" s="570" t="e">
        <f t="shared" si="85"/>
        <v>#REF!</v>
      </c>
      <c r="GXK34" s="570" t="e">
        <f t="shared" si="85"/>
        <v>#REF!</v>
      </c>
      <c r="GXL34" s="570" t="e">
        <f t="shared" si="85"/>
        <v>#REF!</v>
      </c>
      <c r="GXM34" s="570" t="e">
        <f t="shared" si="85"/>
        <v>#REF!</v>
      </c>
      <c r="GXN34" s="570" t="e">
        <f t="shared" si="85"/>
        <v>#REF!</v>
      </c>
      <c r="GXO34" s="570" t="e">
        <f t="shared" si="85"/>
        <v>#REF!</v>
      </c>
      <c r="GXP34" s="570" t="e">
        <f t="shared" si="85"/>
        <v>#REF!</v>
      </c>
      <c r="GXQ34" s="570" t="e">
        <f t="shared" si="85"/>
        <v>#REF!</v>
      </c>
      <c r="GXR34" s="570" t="e">
        <f t="shared" si="85"/>
        <v>#REF!</v>
      </c>
      <c r="GXS34" s="570" t="e">
        <f t="shared" si="85"/>
        <v>#REF!</v>
      </c>
      <c r="GXT34" s="570" t="e">
        <f t="shared" si="85"/>
        <v>#REF!</v>
      </c>
      <c r="GXU34" s="570" t="e">
        <f t="shared" si="85"/>
        <v>#REF!</v>
      </c>
      <c r="GXV34" s="570" t="e">
        <f t="shared" si="85"/>
        <v>#REF!</v>
      </c>
      <c r="GXW34" s="570" t="e">
        <f t="shared" ref="GXW34:HAH34" si="86">ROUND(GXT34*GXU34,0)</f>
        <v>#REF!</v>
      </c>
      <c r="GXX34" s="570" t="e">
        <f t="shared" si="86"/>
        <v>#REF!</v>
      </c>
      <c r="GXY34" s="570" t="e">
        <f t="shared" si="86"/>
        <v>#REF!</v>
      </c>
      <c r="GXZ34" s="570" t="e">
        <f t="shared" si="86"/>
        <v>#REF!</v>
      </c>
      <c r="GYA34" s="570" t="e">
        <f t="shared" si="86"/>
        <v>#REF!</v>
      </c>
      <c r="GYB34" s="570" t="e">
        <f t="shared" si="86"/>
        <v>#REF!</v>
      </c>
      <c r="GYC34" s="570" t="e">
        <f t="shared" si="86"/>
        <v>#REF!</v>
      </c>
      <c r="GYD34" s="570" t="e">
        <f t="shared" si="86"/>
        <v>#REF!</v>
      </c>
      <c r="GYE34" s="570" t="e">
        <f t="shared" si="86"/>
        <v>#REF!</v>
      </c>
      <c r="GYF34" s="570" t="e">
        <f t="shared" si="86"/>
        <v>#REF!</v>
      </c>
      <c r="GYG34" s="570" t="e">
        <f t="shared" si="86"/>
        <v>#REF!</v>
      </c>
      <c r="GYH34" s="570" t="e">
        <f t="shared" si="86"/>
        <v>#REF!</v>
      </c>
      <c r="GYI34" s="570" t="e">
        <f t="shared" si="86"/>
        <v>#REF!</v>
      </c>
      <c r="GYJ34" s="570" t="e">
        <f t="shared" si="86"/>
        <v>#REF!</v>
      </c>
      <c r="GYK34" s="570" t="e">
        <f t="shared" si="86"/>
        <v>#REF!</v>
      </c>
      <c r="GYL34" s="570" t="e">
        <f t="shared" si="86"/>
        <v>#REF!</v>
      </c>
      <c r="GYM34" s="570" t="e">
        <f t="shared" si="86"/>
        <v>#REF!</v>
      </c>
      <c r="GYN34" s="570" t="e">
        <f t="shared" si="86"/>
        <v>#REF!</v>
      </c>
      <c r="GYO34" s="570" t="e">
        <f t="shared" si="86"/>
        <v>#REF!</v>
      </c>
      <c r="GYP34" s="570" t="e">
        <f t="shared" si="86"/>
        <v>#REF!</v>
      </c>
      <c r="GYQ34" s="570" t="e">
        <f t="shared" si="86"/>
        <v>#REF!</v>
      </c>
      <c r="GYR34" s="570" t="e">
        <f t="shared" si="86"/>
        <v>#REF!</v>
      </c>
      <c r="GYS34" s="570" t="e">
        <f t="shared" si="86"/>
        <v>#REF!</v>
      </c>
      <c r="GYT34" s="570" t="e">
        <f t="shared" si="86"/>
        <v>#REF!</v>
      </c>
      <c r="GYU34" s="570" t="e">
        <f t="shared" si="86"/>
        <v>#REF!</v>
      </c>
      <c r="GYV34" s="570" t="e">
        <f t="shared" si="86"/>
        <v>#REF!</v>
      </c>
      <c r="GYW34" s="570" t="e">
        <f t="shared" si="86"/>
        <v>#REF!</v>
      </c>
      <c r="GYX34" s="570" t="e">
        <f t="shared" si="86"/>
        <v>#REF!</v>
      </c>
      <c r="GYY34" s="570" t="e">
        <f t="shared" si="86"/>
        <v>#REF!</v>
      </c>
      <c r="GYZ34" s="570" t="e">
        <f t="shared" si="86"/>
        <v>#REF!</v>
      </c>
      <c r="GZA34" s="570" t="e">
        <f t="shared" si="86"/>
        <v>#REF!</v>
      </c>
      <c r="GZB34" s="570" t="e">
        <f t="shared" si="86"/>
        <v>#REF!</v>
      </c>
      <c r="GZC34" s="570" t="e">
        <f t="shared" si="86"/>
        <v>#REF!</v>
      </c>
      <c r="GZD34" s="570" t="e">
        <f t="shared" si="86"/>
        <v>#REF!</v>
      </c>
      <c r="GZE34" s="570" t="e">
        <f t="shared" si="86"/>
        <v>#REF!</v>
      </c>
      <c r="GZF34" s="570" t="e">
        <f t="shared" si="86"/>
        <v>#REF!</v>
      </c>
      <c r="GZG34" s="570" t="e">
        <f t="shared" si="86"/>
        <v>#REF!</v>
      </c>
      <c r="GZH34" s="570" t="e">
        <f t="shared" si="86"/>
        <v>#REF!</v>
      </c>
      <c r="GZI34" s="570" t="e">
        <f t="shared" si="86"/>
        <v>#REF!</v>
      </c>
      <c r="GZJ34" s="570" t="e">
        <f t="shared" si="86"/>
        <v>#REF!</v>
      </c>
      <c r="GZK34" s="570" t="e">
        <f t="shared" si="86"/>
        <v>#REF!</v>
      </c>
      <c r="GZL34" s="570" t="e">
        <f t="shared" si="86"/>
        <v>#REF!</v>
      </c>
      <c r="GZM34" s="570" t="e">
        <f t="shared" si="86"/>
        <v>#REF!</v>
      </c>
      <c r="GZN34" s="570" t="e">
        <f t="shared" si="86"/>
        <v>#REF!</v>
      </c>
      <c r="GZO34" s="570" t="e">
        <f t="shared" si="86"/>
        <v>#REF!</v>
      </c>
      <c r="GZP34" s="570" t="e">
        <f t="shared" si="86"/>
        <v>#REF!</v>
      </c>
      <c r="GZQ34" s="570" t="e">
        <f t="shared" si="86"/>
        <v>#REF!</v>
      </c>
      <c r="GZR34" s="570" t="e">
        <f t="shared" si="86"/>
        <v>#REF!</v>
      </c>
      <c r="GZS34" s="570" t="e">
        <f t="shared" si="86"/>
        <v>#REF!</v>
      </c>
      <c r="GZT34" s="570" t="e">
        <f t="shared" si="86"/>
        <v>#REF!</v>
      </c>
      <c r="GZU34" s="570" t="e">
        <f t="shared" si="86"/>
        <v>#REF!</v>
      </c>
      <c r="GZV34" s="570" t="e">
        <f t="shared" si="86"/>
        <v>#REF!</v>
      </c>
      <c r="GZW34" s="570" t="e">
        <f t="shared" si="86"/>
        <v>#REF!</v>
      </c>
      <c r="GZX34" s="570" t="e">
        <f t="shared" si="86"/>
        <v>#REF!</v>
      </c>
      <c r="GZY34" s="570" t="e">
        <f t="shared" si="86"/>
        <v>#REF!</v>
      </c>
      <c r="GZZ34" s="570" t="e">
        <f t="shared" si="86"/>
        <v>#REF!</v>
      </c>
      <c r="HAA34" s="570" t="e">
        <f t="shared" si="86"/>
        <v>#REF!</v>
      </c>
      <c r="HAB34" s="570" t="e">
        <f t="shared" si="86"/>
        <v>#REF!</v>
      </c>
      <c r="HAC34" s="570" t="e">
        <f t="shared" si="86"/>
        <v>#REF!</v>
      </c>
      <c r="HAD34" s="570" t="e">
        <f t="shared" si="86"/>
        <v>#REF!</v>
      </c>
      <c r="HAE34" s="570" t="e">
        <f t="shared" si="86"/>
        <v>#REF!</v>
      </c>
      <c r="HAF34" s="570" t="e">
        <f t="shared" si="86"/>
        <v>#REF!</v>
      </c>
      <c r="HAG34" s="570" t="e">
        <f t="shared" si="86"/>
        <v>#REF!</v>
      </c>
      <c r="HAH34" s="570" t="e">
        <f t="shared" si="86"/>
        <v>#REF!</v>
      </c>
      <c r="HAI34" s="570" t="e">
        <f t="shared" ref="HAI34:HCT34" si="87">ROUND(HAF34*HAG34,0)</f>
        <v>#REF!</v>
      </c>
      <c r="HAJ34" s="570" t="e">
        <f t="shared" si="87"/>
        <v>#REF!</v>
      </c>
      <c r="HAK34" s="570" t="e">
        <f t="shared" si="87"/>
        <v>#REF!</v>
      </c>
      <c r="HAL34" s="570" t="e">
        <f t="shared" si="87"/>
        <v>#REF!</v>
      </c>
      <c r="HAM34" s="570" t="e">
        <f t="shared" si="87"/>
        <v>#REF!</v>
      </c>
      <c r="HAN34" s="570" t="e">
        <f t="shared" si="87"/>
        <v>#REF!</v>
      </c>
      <c r="HAO34" s="570" t="e">
        <f t="shared" si="87"/>
        <v>#REF!</v>
      </c>
      <c r="HAP34" s="570" t="e">
        <f t="shared" si="87"/>
        <v>#REF!</v>
      </c>
      <c r="HAQ34" s="570" t="e">
        <f t="shared" si="87"/>
        <v>#REF!</v>
      </c>
      <c r="HAR34" s="570" t="e">
        <f t="shared" si="87"/>
        <v>#REF!</v>
      </c>
      <c r="HAS34" s="570" t="e">
        <f t="shared" si="87"/>
        <v>#REF!</v>
      </c>
      <c r="HAT34" s="570" t="e">
        <f t="shared" si="87"/>
        <v>#REF!</v>
      </c>
      <c r="HAU34" s="570" t="e">
        <f t="shared" si="87"/>
        <v>#REF!</v>
      </c>
      <c r="HAV34" s="570" t="e">
        <f t="shared" si="87"/>
        <v>#REF!</v>
      </c>
      <c r="HAW34" s="570" t="e">
        <f t="shared" si="87"/>
        <v>#REF!</v>
      </c>
      <c r="HAX34" s="570" t="e">
        <f t="shared" si="87"/>
        <v>#REF!</v>
      </c>
      <c r="HAY34" s="570" t="e">
        <f t="shared" si="87"/>
        <v>#REF!</v>
      </c>
      <c r="HAZ34" s="570" t="e">
        <f t="shared" si="87"/>
        <v>#REF!</v>
      </c>
      <c r="HBA34" s="570" t="e">
        <f t="shared" si="87"/>
        <v>#REF!</v>
      </c>
      <c r="HBB34" s="570" t="e">
        <f t="shared" si="87"/>
        <v>#REF!</v>
      </c>
      <c r="HBC34" s="570" t="e">
        <f t="shared" si="87"/>
        <v>#REF!</v>
      </c>
      <c r="HBD34" s="570" t="e">
        <f t="shared" si="87"/>
        <v>#REF!</v>
      </c>
      <c r="HBE34" s="570" t="e">
        <f t="shared" si="87"/>
        <v>#REF!</v>
      </c>
      <c r="HBF34" s="570" t="e">
        <f t="shared" si="87"/>
        <v>#REF!</v>
      </c>
      <c r="HBG34" s="570" t="e">
        <f t="shared" si="87"/>
        <v>#REF!</v>
      </c>
      <c r="HBH34" s="570" t="e">
        <f t="shared" si="87"/>
        <v>#REF!</v>
      </c>
      <c r="HBI34" s="570" t="e">
        <f t="shared" si="87"/>
        <v>#REF!</v>
      </c>
      <c r="HBJ34" s="570" t="e">
        <f t="shared" si="87"/>
        <v>#REF!</v>
      </c>
      <c r="HBK34" s="570" t="e">
        <f t="shared" si="87"/>
        <v>#REF!</v>
      </c>
      <c r="HBL34" s="570" t="e">
        <f t="shared" si="87"/>
        <v>#REF!</v>
      </c>
      <c r="HBM34" s="570" t="e">
        <f t="shared" si="87"/>
        <v>#REF!</v>
      </c>
      <c r="HBN34" s="570" t="e">
        <f t="shared" si="87"/>
        <v>#REF!</v>
      </c>
      <c r="HBO34" s="570" t="e">
        <f t="shared" si="87"/>
        <v>#REF!</v>
      </c>
      <c r="HBP34" s="570" t="e">
        <f t="shared" si="87"/>
        <v>#REF!</v>
      </c>
      <c r="HBQ34" s="570" t="e">
        <f t="shared" si="87"/>
        <v>#REF!</v>
      </c>
      <c r="HBR34" s="570" t="e">
        <f t="shared" si="87"/>
        <v>#REF!</v>
      </c>
      <c r="HBS34" s="570" t="e">
        <f t="shared" si="87"/>
        <v>#REF!</v>
      </c>
      <c r="HBT34" s="570" t="e">
        <f t="shared" si="87"/>
        <v>#REF!</v>
      </c>
      <c r="HBU34" s="570" t="e">
        <f t="shared" si="87"/>
        <v>#REF!</v>
      </c>
      <c r="HBV34" s="570" t="e">
        <f t="shared" si="87"/>
        <v>#REF!</v>
      </c>
      <c r="HBW34" s="570" t="e">
        <f t="shared" si="87"/>
        <v>#REF!</v>
      </c>
      <c r="HBX34" s="570" t="e">
        <f t="shared" si="87"/>
        <v>#REF!</v>
      </c>
      <c r="HBY34" s="570" t="e">
        <f t="shared" si="87"/>
        <v>#REF!</v>
      </c>
      <c r="HBZ34" s="570" t="e">
        <f t="shared" si="87"/>
        <v>#REF!</v>
      </c>
      <c r="HCA34" s="570" t="e">
        <f t="shared" si="87"/>
        <v>#REF!</v>
      </c>
      <c r="HCB34" s="570" t="e">
        <f t="shared" si="87"/>
        <v>#REF!</v>
      </c>
      <c r="HCC34" s="570" t="e">
        <f t="shared" si="87"/>
        <v>#REF!</v>
      </c>
      <c r="HCD34" s="570" t="e">
        <f t="shared" si="87"/>
        <v>#REF!</v>
      </c>
      <c r="HCE34" s="570" t="e">
        <f t="shared" si="87"/>
        <v>#REF!</v>
      </c>
      <c r="HCF34" s="570" t="e">
        <f t="shared" si="87"/>
        <v>#REF!</v>
      </c>
      <c r="HCG34" s="570" t="e">
        <f t="shared" si="87"/>
        <v>#REF!</v>
      </c>
      <c r="HCH34" s="570" t="e">
        <f t="shared" si="87"/>
        <v>#REF!</v>
      </c>
      <c r="HCI34" s="570" t="e">
        <f t="shared" si="87"/>
        <v>#REF!</v>
      </c>
      <c r="HCJ34" s="570" t="e">
        <f t="shared" si="87"/>
        <v>#REF!</v>
      </c>
      <c r="HCK34" s="570" t="e">
        <f t="shared" si="87"/>
        <v>#REF!</v>
      </c>
      <c r="HCL34" s="570" t="e">
        <f t="shared" si="87"/>
        <v>#REF!</v>
      </c>
      <c r="HCM34" s="570" t="e">
        <f t="shared" si="87"/>
        <v>#REF!</v>
      </c>
      <c r="HCN34" s="570" t="e">
        <f t="shared" si="87"/>
        <v>#REF!</v>
      </c>
      <c r="HCO34" s="570" t="e">
        <f t="shared" si="87"/>
        <v>#REF!</v>
      </c>
      <c r="HCP34" s="570" t="e">
        <f t="shared" si="87"/>
        <v>#REF!</v>
      </c>
      <c r="HCQ34" s="570" t="e">
        <f t="shared" si="87"/>
        <v>#REF!</v>
      </c>
      <c r="HCR34" s="570" t="e">
        <f t="shared" si="87"/>
        <v>#REF!</v>
      </c>
      <c r="HCS34" s="570" t="e">
        <f t="shared" si="87"/>
        <v>#REF!</v>
      </c>
      <c r="HCT34" s="570" t="e">
        <f t="shared" si="87"/>
        <v>#REF!</v>
      </c>
      <c r="HCU34" s="570" t="e">
        <f t="shared" ref="HCU34:HFF34" si="88">ROUND(HCR34*HCS34,0)</f>
        <v>#REF!</v>
      </c>
      <c r="HCV34" s="570" t="e">
        <f t="shared" si="88"/>
        <v>#REF!</v>
      </c>
      <c r="HCW34" s="570" t="e">
        <f t="shared" si="88"/>
        <v>#REF!</v>
      </c>
      <c r="HCX34" s="570" t="e">
        <f t="shared" si="88"/>
        <v>#REF!</v>
      </c>
      <c r="HCY34" s="570" t="e">
        <f t="shared" si="88"/>
        <v>#REF!</v>
      </c>
      <c r="HCZ34" s="570" t="e">
        <f t="shared" si="88"/>
        <v>#REF!</v>
      </c>
      <c r="HDA34" s="570" t="e">
        <f t="shared" si="88"/>
        <v>#REF!</v>
      </c>
      <c r="HDB34" s="570" t="e">
        <f t="shared" si="88"/>
        <v>#REF!</v>
      </c>
      <c r="HDC34" s="570" t="e">
        <f t="shared" si="88"/>
        <v>#REF!</v>
      </c>
      <c r="HDD34" s="570" t="e">
        <f t="shared" si="88"/>
        <v>#REF!</v>
      </c>
      <c r="HDE34" s="570" t="e">
        <f t="shared" si="88"/>
        <v>#REF!</v>
      </c>
      <c r="HDF34" s="570" t="e">
        <f t="shared" si="88"/>
        <v>#REF!</v>
      </c>
      <c r="HDG34" s="570" t="e">
        <f t="shared" si="88"/>
        <v>#REF!</v>
      </c>
      <c r="HDH34" s="570" t="e">
        <f t="shared" si="88"/>
        <v>#REF!</v>
      </c>
      <c r="HDI34" s="570" t="e">
        <f t="shared" si="88"/>
        <v>#REF!</v>
      </c>
      <c r="HDJ34" s="570" t="e">
        <f t="shared" si="88"/>
        <v>#REF!</v>
      </c>
      <c r="HDK34" s="570" t="e">
        <f t="shared" si="88"/>
        <v>#REF!</v>
      </c>
      <c r="HDL34" s="570" t="e">
        <f t="shared" si="88"/>
        <v>#REF!</v>
      </c>
      <c r="HDM34" s="570" t="e">
        <f t="shared" si="88"/>
        <v>#REF!</v>
      </c>
      <c r="HDN34" s="570" t="e">
        <f t="shared" si="88"/>
        <v>#REF!</v>
      </c>
      <c r="HDO34" s="570" t="e">
        <f t="shared" si="88"/>
        <v>#REF!</v>
      </c>
      <c r="HDP34" s="570" t="e">
        <f t="shared" si="88"/>
        <v>#REF!</v>
      </c>
      <c r="HDQ34" s="570" t="e">
        <f t="shared" si="88"/>
        <v>#REF!</v>
      </c>
      <c r="HDR34" s="570" t="e">
        <f t="shared" si="88"/>
        <v>#REF!</v>
      </c>
      <c r="HDS34" s="570" t="e">
        <f t="shared" si="88"/>
        <v>#REF!</v>
      </c>
      <c r="HDT34" s="570" t="e">
        <f t="shared" si="88"/>
        <v>#REF!</v>
      </c>
      <c r="HDU34" s="570" t="e">
        <f t="shared" si="88"/>
        <v>#REF!</v>
      </c>
      <c r="HDV34" s="570" t="e">
        <f t="shared" si="88"/>
        <v>#REF!</v>
      </c>
      <c r="HDW34" s="570" t="e">
        <f t="shared" si="88"/>
        <v>#REF!</v>
      </c>
      <c r="HDX34" s="570" t="e">
        <f t="shared" si="88"/>
        <v>#REF!</v>
      </c>
      <c r="HDY34" s="570" t="e">
        <f t="shared" si="88"/>
        <v>#REF!</v>
      </c>
      <c r="HDZ34" s="570" t="e">
        <f t="shared" si="88"/>
        <v>#REF!</v>
      </c>
      <c r="HEA34" s="570" t="e">
        <f t="shared" si="88"/>
        <v>#REF!</v>
      </c>
      <c r="HEB34" s="570" t="e">
        <f t="shared" si="88"/>
        <v>#REF!</v>
      </c>
      <c r="HEC34" s="570" t="e">
        <f t="shared" si="88"/>
        <v>#REF!</v>
      </c>
      <c r="HED34" s="570" t="e">
        <f t="shared" si="88"/>
        <v>#REF!</v>
      </c>
      <c r="HEE34" s="570" t="e">
        <f t="shared" si="88"/>
        <v>#REF!</v>
      </c>
      <c r="HEF34" s="570" t="e">
        <f t="shared" si="88"/>
        <v>#REF!</v>
      </c>
      <c r="HEG34" s="570" t="e">
        <f t="shared" si="88"/>
        <v>#REF!</v>
      </c>
      <c r="HEH34" s="570" t="e">
        <f t="shared" si="88"/>
        <v>#REF!</v>
      </c>
      <c r="HEI34" s="570" t="e">
        <f t="shared" si="88"/>
        <v>#REF!</v>
      </c>
      <c r="HEJ34" s="570" t="e">
        <f t="shared" si="88"/>
        <v>#REF!</v>
      </c>
      <c r="HEK34" s="570" t="e">
        <f t="shared" si="88"/>
        <v>#REF!</v>
      </c>
      <c r="HEL34" s="570" t="e">
        <f t="shared" si="88"/>
        <v>#REF!</v>
      </c>
      <c r="HEM34" s="570" t="e">
        <f t="shared" si="88"/>
        <v>#REF!</v>
      </c>
      <c r="HEN34" s="570" t="e">
        <f t="shared" si="88"/>
        <v>#REF!</v>
      </c>
      <c r="HEO34" s="570" t="e">
        <f t="shared" si="88"/>
        <v>#REF!</v>
      </c>
      <c r="HEP34" s="570" t="e">
        <f t="shared" si="88"/>
        <v>#REF!</v>
      </c>
      <c r="HEQ34" s="570" t="e">
        <f t="shared" si="88"/>
        <v>#REF!</v>
      </c>
      <c r="HER34" s="570" t="e">
        <f t="shared" si="88"/>
        <v>#REF!</v>
      </c>
      <c r="HES34" s="570" t="e">
        <f t="shared" si="88"/>
        <v>#REF!</v>
      </c>
      <c r="HET34" s="570" t="e">
        <f t="shared" si="88"/>
        <v>#REF!</v>
      </c>
      <c r="HEU34" s="570" t="e">
        <f t="shared" si="88"/>
        <v>#REF!</v>
      </c>
      <c r="HEV34" s="570" t="e">
        <f t="shared" si="88"/>
        <v>#REF!</v>
      </c>
      <c r="HEW34" s="570" t="e">
        <f t="shared" si="88"/>
        <v>#REF!</v>
      </c>
      <c r="HEX34" s="570" t="e">
        <f t="shared" si="88"/>
        <v>#REF!</v>
      </c>
      <c r="HEY34" s="570" t="e">
        <f t="shared" si="88"/>
        <v>#REF!</v>
      </c>
      <c r="HEZ34" s="570" t="e">
        <f t="shared" si="88"/>
        <v>#REF!</v>
      </c>
      <c r="HFA34" s="570" t="e">
        <f t="shared" si="88"/>
        <v>#REF!</v>
      </c>
      <c r="HFB34" s="570" t="e">
        <f t="shared" si="88"/>
        <v>#REF!</v>
      </c>
      <c r="HFC34" s="570" t="e">
        <f t="shared" si="88"/>
        <v>#REF!</v>
      </c>
      <c r="HFD34" s="570" t="e">
        <f t="shared" si="88"/>
        <v>#REF!</v>
      </c>
      <c r="HFE34" s="570" t="e">
        <f t="shared" si="88"/>
        <v>#REF!</v>
      </c>
      <c r="HFF34" s="570" t="e">
        <f t="shared" si="88"/>
        <v>#REF!</v>
      </c>
      <c r="HFG34" s="570" t="e">
        <f t="shared" ref="HFG34:HHR34" si="89">ROUND(HFD34*HFE34,0)</f>
        <v>#REF!</v>
      </c>
      <c r="HFH34" s="570" t="e">
        <f t="shared" si="89"/>
        <v>#REF!</v>
      </c>
      <c r="HFI34" s="570" t="e">
        <f t="shared" si="89"/>
        <v>#REF!</v>
      </c>
      <c r="HFJ34" s="570" t="e">
        <f t="shared" si="89"/>
        <v>#REF!</v>
      </c>
      <c r="HFK34" s="570" t="e">
        <f t="shared" si="89"/>
        <v>#REF!</v>
      </c>
      <c r="HFL34" s="570" t="e">
        <f t="shared" si="89"/>
        <v>#REF!</v>
      </c>
      <c r="HFM34" s="570" t="e">
        <f t="shared" si="89"/>
        <v>#REF!</v>
      </c>
      <c r="HFN34" s="570" t="e">
        <f t="shared" si="89"/>
        <v>#REF!</v>
      </c>
      <c r="HFO34" s="570" t="e">
        <f t="shared" si="89"/>
        <v>#REF!</v>
      </c>
      <c r="HFP34" s="570" t="e">
        <f t="shared" si="89"/>
        <v>#REF!</v>
      </c>
      <c r="HFQ34" s="570" t="e">
        <f t="shared" si="89"/>
        <v>#REF!</v>
      </c>
      <c r="HFR34" s="570" t="e">
        <f t="shared" si="89"/>
        <v>#REF!</v>
      </c>
      <c r="HFS34" s="570" t="e">
        <f t="shared" si="89"/>
        <v>#REF!</v>
      </c>
      <c r="HFT34" s="570" t="e">
        <f t="shared" si="89"/>
        <v>#REF!</v>
      </c>
      <c r="HFU34" s="570" t="e">
        <f t="shared" si="89"/>
        <v>#REF!</v>
      </c>
      <c r="HFV34" s="570" t="e">
        <f t="shared" si="89"/>
        <v>#REF!</v>
      </c>
      <c r="HFW34" s="570" t="e">
        <f t="shared" si="89"/>
        <v>#REF!</v>
      </c>
      <c r="HFX34" s="570" t="e">
        <f t="shared" si="89"/>
        <v>#REF!</v>
      </c>
      <c r="HFY34" s="570" t="e">
        <f t="shared" si="89"/>
        <v>#REF!</v>
      </c>
      <c r="HFZ34" s="570" t="e">
        <f t="shared" si="89"/>
        <v>#REF!</v>
      </c>
      <c r="HGA34" s="570" t="e">
        <f t="shared" si="89"/>
        <v>#REF!</v>
      </c>
      <c r="HGB34" s="570" t="e">
        <f t="shared" si="89"/>
        <v>#REF!</v>
      </c>
      <c r="HGC34" s="570" t="e">
        <f t="shared" si="89"/>
        <v>#REF!</v>
      </c>
      <c r="HGD34" s="570" t="e">
        <f t="shared" si="89"/>
        <v>#REF!</v>
      </c>
      <c r="HGE34" s="570" t="e">
        <f t="shared" si="89"/>
        <v>#REF!</v>
      </c>
      <c r="HGF34" s="570" t="e">
        <f t="shared" si="89"/>
        <v>#REF!</v>
      </c>
      <c r="HGG34" s="570" t="e">
        <f t="shared" si="89"/>
        <v>#REF!</v>
      </c>
      <c r="HGH34" s="570" t="e">
        <f t="shared" si="89"/>
        <v>#REF!</v>
      </c>
      <c r="HGI34" s="570" t="e">
        <f t="shared" si="89"/>
        <v>#REF!</v>
      </c>
      <c r="HGJ34" s="570" t="e">
        <f t="shared" si="89"/>
        <v>#REF!</v>
      </c>
      <c r="HGK34" s="570" t="e">
        <f t="shared" si="89"/>
        <v>#REF!</v>
      </c>
      <c r="HGL34" s="570" t="e">
        <f t="shared" si="89"/>
        <v>#REF!</v>
      </c>
      <c r="HGM34" s="570" t="e">
        <f t="shared" si="89"/>
        <v>#REF!</v>
      </c>
      <c r="HGN34" s="570" t="e">
        <f t="shared" si="89"/>
        <v>#REF!</v>
      </c>
      <c r="HGO34" s="570" t="e">
        <f t="shared" si="89"/>
        <v>#REF!</v>
      </c>
      <c r="HGP34" s="570" t="e">
        <f t="shared" si="89"/>
        <v>#REF!</v>
      </c>
      <c r="HGQ34" s="570" t="e">
        <f t="shared" si="89"/>
        <v>#REF!</v>
      </c>
      <c r="HGR34" s="570" t="e">
        <f t="shared" si="89"/>
        <v>#REF!</v>
      </c>
      <c r="HGS34" s="570" t="e">
        <f t="shared" si="89"/>
        <v>#REF!</v>
      </c>
      <c r="HGT34" s="570" t="e">
        <f t="shared" si="89"/>
        <v>#REF!</v>
      </c>
      <c r="HGU34" s="570" t="e">
        <f t="shared" si="89"/>
        <v>#REF!</v>
      </c>
      <c r="HGV34" s="570" t="e">
        <f t="shared" si="89"/>
        <v>#REF!</v>
      </c>
      <c r="HGW34" s="570" t="e">
        <f t="shared" si="89"/>
        <v>#REF!</v>
      </c>
      <c r="HGX34" s="570" t="e">
        <f t="shared" si="89"/>
        <v>#REF!</v>
      </c>
      <c r="HGY34" s="570" t="e">
        <f t="shared" si="89"/>
        <v>#REF!</v>
      </c>
      <c r="HGZ34" s="570" t="e">
        <f t="shared" si="89"/>
        <v>#REF!</v>
      </c>
      <c r="HHA34" s="570" t="e">
        <f t="shared" si="89"/>
        <v>#REF!</v>
      </c>
      <c r="HHB34" s="570" t="e">
        <f t="shared" si="89"/>
        <v>#REF!</v>
      </c>
      <c r="HHC34" s="570" t="e">
        <f t="shared" si="89"/>
        <v>#REF!</v>
      </c>
      <c r="HHD34" s="570" t="e">
        <f t="shared" si="89"/>
        <v>#REF!</v>
      </c>
      <c r="HHE34" s="570" t="e">
        <f t="shared" si="89"/>
        <v>#REF!</v>
      </c>
      <c r="HHF34" s="570" t="e">
        <f t="shared" si="89"/>
        <v>#REF!</v>
      </c>
      <c r="HHG34" s="570" t="e">
        <f t="shared" si="89"/>
        <v>#REF!</v>
      </c>
      <c r="HHH34" s="570" t="e">
        <f t="shared" si="89"/>
        <v>#REF!</v>
      </c>
      <c r="HHI34" s="570" t="e">
        <f t="shared" si="89"/>
        <v>#REF!</v>
      </c>
      <c r="HHJ34" s="570" t="e">
        <f t="shared" si="89"/>
        <v>#REF!</v>
      </c>
      <c r="HHK34" s="570" t="e">
        <f t="shared" si="89"/>
        <v>#REF!</v>
      </c>
      <c r="HHL34" s="570" t="e">
        <f t="shared" si="89"/>
        <v>#REF!</v>
      </c>
      <c r="HHM34" s="570" t="e">
        <f t="shared" si="89"/>
        <v>#REF!</v>
      </c>
      <c r="HHN34" s="570" t="e">
        <f t="shared" si="89"/>
        <v>#REF!</v>
      </c>
      <c r="HHO34" s="570" t="e">
        <f t="shared" si="89"/>
        <v>#REF!</v>
      </c>
      <c r="HHP34" s="570" t="e">
        <f t="shared" si="89"/>
        <v>#REF!</v>
      </c>
      <c r="HHQ34" s="570" t="e">
        <f t="shared" si="89"/>
        <v>#REF!</v>
      </c>
      <c r="HHR34" s="570" t="e">
        <f t="shared" si="89"/>
        <v>#REF!</v>
      </c>
      <c r="HHS34" s="570" t="e">
        <f t="shared" ref="HHS34:HKD34" si="90">ROUND(HHP34*HHQ34,0)</f>
        <v>#REF!</v>
      </c>
      <c r="HHT34" s="570" t="e">
        <f t="shared" si="90"/>
        <v>#REF!</v>
      </c>
      <c r="HHU34" s="570" t="e">
        <f t="shared" si="90"/>
        <v>#REF!</v>
      </c>
      <c r="HHV34" s="570" t="e">
        <f t="shared" si="90"/>
        <v>#REF!</v>
      </c>
      <c r="HHW34" s="570" t="e">
        <f t="shared" si="90"/>
        <v>#REF!</v>
      </c>
      <c r="HHX34" s="570" t="e">
        <f t="shared" si="90"/>
        <v>#REF!</v>
      </c>
      <c r="HHY34" s="570" t="e">
        <f t="shared" si="90"/>
        <v>#REF!</v>
      </c>
      <c r="HHZ34" s="570" t="e">
        <f t="shared" si="90"/>
        <v>#REF!</v>
      </c>
      <c r="HIA34" s="570" t="e">
        <f t="shared" si="90"/>
        <v>#REF!</v>
      </c>
      <c r="HIB34" s="570" t="e">
        <f t="shared" si="90"/>
        <v>#REF!</v>
      </c>
      <c r="HIC34" s="570" t="e">
        <f t="shared" si="90"/>
        <v>#REF!</v>
      </c>
      <c r="HID34" s="570" t="e">
        <f t="shared" si="90"/>
        <v>#REF!</v>
      </c>
      <c r="HIE34" s="570" t="e">
        <f t="shared" si="90"/>
        <v>#REF!</v>
      </c>
      <c r="HIF34" s="570" t="e">
        <f t="shared" si="90"/>
        <v>#REF!</v>
      </c>
      <c r="HIG34" s="570" t="e">
        <f t="shared" si="90"/>
        <v>#REF!</v>
      </c>
      <c r="HIH34" s="570" t="e">
        <f t="shared" si="90"/>
        <v>#REF!</v>
      </c>
      <c r="HII34" s="570" t="e">
        <f t="shared" si="90"/>
        <v>#REF!</v>
      </c>
      <c r="HIJ34" s="570" t="e">
        <f t="shared" si="90"/>
        <v>#REF!</v>
      </c>
      <c r="HIK34" s="570" t="e">
        <f t="shared" si="90"/>
        <v>#REF!</v>
      </c>
      <c r="HIL34" s="570" t="e">
        <f t="shared" si="90"/>
        <v>#REF!</v>
      </c>
      <c r="HIM34" s="570" t="e">
        <f t="shared" si="90"/>
        <v>#REF!</v>
      </c>
      <c r="HIN34" s="570" t="e">
        <f t="shared" si="90"/>
        <v>#REF!</v>
      </c>
      <c r="HIO34" s="570" t="e">
        <f t="shared" si="90"/>
        <v>#REF!</v>
      </c>
      <c r="HIP34" s="570" t="e">
        <f t="shared" si="90"/>
        <v>#REF!</v>
      </c>
      <c r="HIQ34" s="570" t="e">
        <f t="shared" si="90"/>
        <v>#REF!</v>
      </c>
      <c r="HIR34" s="570" t="e">
        <f t="shared" si="90"/>
        <v>#REF!</v>
      </c>
      <c r="HIS34" s="570" t="e">
        <f t="shared" si="90"/>
        <v>#REF!</v>
      </c>
      <c r="HIT34" s="570" t="e">
        <f t="shared" si="90"/>
        <v>#REF!</v>
      </c>
      <c r="HIU34" s="570" t="e">
        <f t="shared" si="90"/>
        <v>#REF!</v>
      </c>
      <c r="HIV34" s="570" t="e">
        <f t="shared" si="90"/>
        <v>#REF!</v>
      </c>
      <c r="HIW34" s="570" t="e">
        <f t="shared" si="90"/>
        <v>#REF!</v>
      </c>
      <c r="HIX34" s="570" t="e">
        <f t="shared" si="90"/>
        <v>#REF!</v>
      </c>
      <c r="HIY34" s="570" t="e">
        <f t="shared" si="90"/>
        <v>#REF!</v>
      </c>
      <c r="HIZ34" s="570" t="e">
        <f t="shared" si="90"/>
        <v>#REF!</v>
      </c>
      <c r="HJA34" s="570" t="e">
        <f t="shared" si="90"/>
        <v>#REF!</v>
      </c>
      <c r="HJB34" s="570" t="e">
        <f t="shared" si="90"/>
        <v>#REF!</v>
      </c>
      <c r="HJC34" s="570" t="e">
        <f t="shared" si="90"/>
        <v>#REF!</v>
      </c>
      <c r="HJD34" s="570" t="e">
        <f t="shared" si="90"/>
        <v>#REF!</v>
      </c>
      <c r="HJE34" s="570" t="e">
        <f t="shared" si="90"/>
        <v>#REF!</v>
      </c>
      <c r="HJF34" s="570" t="e">
        <f t="shared" si="90"/>
        <v>#REF!</v>
      </c>
      <c r="HJG34" s="570" t="e">
        <f t="shared" si="90"/>
        <v>#REF!</v>
      </c>
      <c r="HJH34" s="570" t="e">
        <f t="shared" si="90"/>
        <v>#REF!</v>
      </c>
      <c r="HJI34" s="570" t="e">
        <f t="shared" si="90"/>
        <v>#REF!</v>
      </c>
      <c r="HJJ34" s="570" t="e">
        <f t="shared" si="90"/>
        <v>#REF!</v>
      </c>
      <c r="HJK34" s="570" t="e">
        <f t="shared" si="90"/>
        <v>#REF!</v>
      </c>
      <c r="HJL34" s="570" t="e">
        <f t="shared" si="90"/>
        <v>#REF!</v>
      </c>
      <c r="HJM34" s="570" t="e">
        <f t="shared" si="90"/>
        <v>#REF!</v>
      </c>
      <c r="HJN34" s="570" t="e">
        <f t="shared" si="90"/>
        <v>#REF!</v>
      </c>
      <c r="HJO34" s="570" t="e">
        <f t="shared" si="90"/>
        <v>#REF!</v>
      </c>
      <c r="HJP34" s="570" t="e">
        <f t="shared" si="90"/>
        <v>#REF!</v>
      </c>
      <c r="HJQ34" s="570" t="e">
        <f t="shared" si="90"/>
        <v>#REF!</v>
      </c>
      <c r="HJR34" s="570" t="e">
        <f t="shared" si="90"/>
        <v>#REF!</v>
      </c>
      <c r="HJS34" s="570" t="e">
        <f t="shared" si="90"/>
        <v>#REF!</v>
      </c>
      <c r="HJT34" s="570" t="e">
        <f t="shared" si="90"/>
        <v>#REF!</v>
      </c>
      <c r="HJU34" s="570" t="e">
        <f t="shared" si="90"/>
        <v>#REF!</v>
      </c>
      <c r="HJV34" s="570" t="e">
        <f t="shared" si="90"/>
        <v>#REF!</v>
      </c>
      <c r="HJW34" s="570" t="e">
        <f t="shared" si="90"/>
        <v>#REF!</v>
      </c>
      <c r="HJX34" s="570" t="e">
        <f t="shared" si="90"/>
        <v>#REF!</v>
      </c>
      <c r="HJY34" s="570" t="e">
        <f t="shared" si="90"/>
        <v>#REF!</v>
      </c>
      <c r="HJZ34" s="570" t="e">
        <f t="shared" si="90"/>
        <v>#REF!</v>
      </c>
      <c r="HKA34" s="570" t="e">
        <f t="shared" si="90"/>
        <v>#REF!</v>
      </c>
      <c r="HKB34" s="570" t="e">
        <f t="shared" si="90"/>
        <v>#REF!</v>
      </c>
      <c r="HKC34" s="570" t="e">
        <f t="shared" si="90"/>
        <v>#REF!</v>
      </c>
      <c r="HKD34" s="570" t="e">
        <f t="shared" si="90"/>
        <v>#REF!</v>
      </c>
      <c r="HKE34" s="570" t="e">
        <f t="shared" ref="HKE34:HMP34" si="91">ROUND(HKB34*HKC34,0)</f>
        <v>#REF!</v>
      </c>
      <c r="HKF34" s="570" t="e">
        <f t="shared" si="91"/>
        <v>#REF!</v>
      </c>
      <c r="HKG34" s="570" t="e">
        <f t="shared" si="91"/>
        <v>#REF!</v>
      </c>
      <c r="HKH34" s="570" t="e">
        <f t="shared" si="91"/>
        <v>#REF!</v>
      </c>
      <c r="HKI34" s="570" t="e">
        <f t="shared" si="91"/>
        <v>#REF!</v>
      </c>
      <c r="HKJ34" s="570" t="e">
        <f t="shared" si="91"/>
        <v>#REF!</v>
      </c>
      <c r="HKK34" s="570" t="e">
        <f t="shared" si="91"/>
        <v>#REF!</v>
      </c>
      <c r="HKL34" s="570" t="e">
        <f t="shared" si="91"/>
        <v>#REF!</v>
      </c>
      <c r="HKM34" s="570" t="e">
        <f t="shared" si="91"/>
        <v>#REF!</v>
      </c>
      <c r="HKN34" s="570" t="e">
        <f t="shared" si="91"/>
        <v>#REF!</v>
      </c>
      <c r="HKO34" s="570" t="e">
        <f t="shared" si="91"/>
        <v>#REF!</v>
      </c>
      <c r="HKP34" s="570" t="e">
        <f t="shared" si="91"/>
        <v>#REF!</v>
      </c>
      <c r="HKQ34" s="570" t="e">
        <f t="shared" si="91"/>
        <v>#REF!</v>
      </c>
      <c r="HKR34" s="570" t="e">
        <f t="shared" si="91"/>
        <v>#REF!</v>
      </c>
      <c r="HKS34" s="570" t="e">
        <f t="shared" si="91"/>
        <v>#REF!</v>
      </c>
      <c r="HKT34" s="570" t="e">
        <f t="shared" si="91"/>
        <v>#REF!</v>
      </c>
      <c r="HKU34" s="570" t="e">
        <f t="shared" si="91"/>
        <v>#REF!</v>
      </c>
      <c r="HKV34" s="570" t="e">
        <f t="shared" si="91"/>
        <v>#REF!</v>
      </c>
      <c r="HKW34" s="570" t="e">
        <f t="shared" si="91"/>
        <v>#REF!</v>
      </c>
      <c r="HKX34" s="570" t="e">
        <f t="shared" si="91"/>
        <v>#REF!</v>
      </c>
      <c r="HKY34" s="570" t="e">
        <f t="shared" si="91"/>
        <v>#REF!</v>
      </c>
      <c r="HKZ34" s="570" t="e">
        <f t="shared" si="91"/>
        <v>#REF!</v>
      </c>
      <c r="HLA34" s="570" t="e">
        <f t="shared" si="91"/>
        <v>#REF!</v>
      </c>
      <c r="HLB34" s="570" t="e">
        <f t="shared" si="91"/>
        <v>#REF!</v>
      </c>
      <c r="HLC34" s="570" t="e">
        <f t="shared" si="91"/>
        <v>#REF!</v>
      </c>
      <c r="HLD34" s="570" t="e">
        <f t="shared" si="91"/>
        <v>#REF!</v>
      </c>
      <c r="HLE34" s="570" t="e">
        <f t="shared" si="91"/>
        <v>#REF!</v>
      </c>
      <c r="HLF34" s="570" t="e">
        <f t="shared" si="91"/>
        <v>#REF!</v>
      </c>
      <c r="HLG34" s="570" t="e">
        <f t="shared" si="91"/>
        <v>#REF!</v>
      </c>
      <c r="HLH34" s="570" t="e">
        <f t="shared" si="91"/>
        <v>#REF!</v>
      </c>
      <c r="HLI34" s="570" t="e">
        <f t="shared" si="91"/>
        <v>#REF!</v>
      </c>
      <c r="HLJ34" s="570" t="e">
        <f t="shared" si="91"/>
        <v>#REF!</v>
      </c>
      <c r="HLK34" s="570" t="e">
        <f t="shared" si="91"/>
        <v>#REF!</v>
      </c>
      <c r="HLL34" s="570" t="e">
        <f t="shared" si="91"/>
        <v>#REF!</v>
      </c>
      <c r="HLM34" s="570" t="e">
        <f t="shared" si="91"/>
        <v>#REF!</v>
      </c>
      <c r="HLN34" s="570" t="e">
        <f t="shared" si="91"/>
        <v>#REF!</v>
      </c>
      <c r="HLO34" s="570" t="e">
        <f t="shared" si="91"/>
        <v>#REF!</v>
      </c>
      <c r="HLP34" s="570" t="e">
        <f t="shared" si="91"/>
        <v>#REF!</v>
      </c>
      <c r="HLQ34" s="570" t="e">
        <f t="shared" si="91"/>
        <v>#REF!</v>
      </c>
      <c r="HLR34" s="570" t="e">
        <f t="shared" si="91"/>
        <v>#REF!</v>
      </c>
      <c r="HLS34" s="570" t="e">
        <f t="shared" si="91"/>
        <v>#REF!</v>
      </c>
      <c r="HLT34" s="570" t="e">
        <f t="shared" si="91"/>
        <v>#REF!</v>
      </c>
      <c r="HLU34" s="570" t="e">
        <f t="shared" si="91"/>
        <v>#REF!</v>
      </c>
      <c r="HLV34" s="570" t="e">
        <f t="shared" si="91"/>
        <v>#REF!</v>
      </c>
      <c r="HLW34" s="570" t="e">
        <f t="shared" si="91"/>
        <v>#REF!</v>
      </c>
      <c r="HLX34" s="570" t="e">
        <f t="shared" si="91"/>
        <v>#REF!</v>
      </c>
      <c r="HLY34" s="570" t="e">
        <f t="shared" si="91"/>
        <v>#REF!</v>
      </c>
      <c r="HLZ34" s="570" t="e">
        <f t="shared" si="91"/>
        <v>#REF!</v>
      </c>
      <c r="HMA34" s="570" t="e">
        <f t="shared" si="91"/>
        <v>#REF!</v>
      </c>
      <c r="HMB34" s="570" t="e">
        <f t="shared" si="91"/>
        <v>#REF!</v>
      </c>
      <c r="HMC34" s="570" t="e">
        <f t="shared" si="91"/>
        <v>#REF!</v>
      </c>
      <c r="HMD34" s="570" t="e">
        <f t="shared" si="91"/>
        <v>#REF!</v>
      </c>
      <c r="HME34" s="570" t="e">
        <f t="shared" si="91"/>
        <v>#REF!</v>
      </c>
      <c r="HMF34" s="570" t="e">
        <f t="shared" si="91"/>
        <v>#REF!</v>
      </c>
      <c r="HMG34" s="570" t="e">
        <f t="shared" si="91"/>
        <v>#REF!</v>
      </c>
      <c r="HMH34" s="570" t="e">
        <f t="shared" si="91"/>
        <v>#REF!</v>
      </c>
      <c r="HMI34" s="570" t="e">
        <f t="shared" si="91"/>
        <v>#REF!</v>
      </c>
      <c r="HMJ34" s="570" t="e">
        <f t="shared" si="91"/>
        <v>#REF!</v>
      </c>
      <c r="HMK34" s="570" t="e">
        <f t="shared" si="91"/>
        <v>#REF!</v>
      </c>
      <c r="HML34" s="570" t="e">
        <f t="shared" si="91"/>
        <v>#REF!</v>
      </c>
      <c r="HMM34" s="570" t="e">
        <f t="shared" si="91"/>
        <v>#REF!</v>
      </c>
      <c r="HMN34" s="570" t="e">
        <f t="shared" si="91"/>
        <v>#REF!</v>
      </c>
      <c r="HMO34" s="570" t="e">
        <f t="shared" si="91"/>
        <v>#REF!</v>
      </c>
      <c r="HMP34" s="570" t="e">
        <f t="shared" si="91"/>
        <v>#REF!</v>
      </c>
      <c r="HMQ34" s="570" t="e">
        <f t="shared" ref="HMQ34:HPB34" si="92">ROUND(HMN34*HMO34,0)</f>
        <v>#REF!</v>
      </c>
      <c r="HMR34" s="570" t="e">
        <f t="shared" si="92"/>
        <v>#REF!</v>
      </c>
      <c r="HMS34" s="570" t="e">
        <f t="shared" si="92"/>
        <v>#REF!</v>
      </c>
      <c r="HMT34" s="570" t="e">
        <f t="shared" si="92"/>
        <v>#REF!</v>
      </c>
      <c r="HMU34" s="570" t="e">
        <f t="shared" si="92"/>
        <v>#REF!</v>
      </c>
      <c r="HMV34" s="570" t="e">
        <f t="shared" si="92"/>
        <v>#REF!</v>
      </c>
      <c r="HMW34" s="570" t="e">
        <f t="shared" si="92"/>
        <v>#REF!</v>
      </c>
      <c r="HMX34" s="570" t="e">
        <f t="shared" si="92"/>
        <v>#REF!</v>
      </c>
      <c r="HMY34" s="570" t="e">
        <f t="shared" si="92"/>
        <v>#REF!</v>
      </c>
      <c r="HMZ34" s="570" t="e">
        <f t="shared" si="92"/>
        <v>#REF!</v>
      </c>
      <c r="HNA34" s="570" t="e">
        <f t="shared" si="92"/>
        <v>#REF!</v>
      </c>
      <c r="HNB34" s="570" t="e">
        <f t="shared" si="92"/>
        <v>#REF!</v>
      </c>
      <c r="HNC34" s="570" t="e">
        <f t="shared" si="92"/>
        <v>#REF!</v>
      </c>
      <c r="HND34" s="570" t="e">
        <f t="shared" si="92"/>
        <v>#REF!</v>
      </c>
      <c r="HNE34" s="570" t="e">
        <f t="shared" si="92"/>
        <v>#REF!</v>
      </c>
      <c r="HNF34" s="570" t="e">
        <f t="shared" si="92"/>
        <v>#REF!</v>
      </c>
      <c r="HNG34" s="570" t="e">
        <f t="shared" si="92"/>
        <v>#REF!</v>
      </c>
      <c r="HNH34" s="570" t="e">
        <f t="shared" si="92"/>
        <v>#REF!</v>
      </c>
      <c r="HNI34" s="570" t="e">
        <f t="shared" si="92"/>
        <v>#REF!</v>
      </c>
      <c r="HNJ34" s="570" t="e">
        <f t="shared" si="92"/>
        <v>#REF!</v>
      </c>
      <c r="HNK34" s="570" t="e">
        <f t="shared" si="92"/>
        <v>#REF!</v>
      </c>
      <c r="HNL34" s="570" t="e">
        <f t="shared" si="92"/>
        <v>#REF!</v>
      </c>
      <c r="HNM34" s="570" t="e">
        <f t="shared" si="92"/>
        <v>#REF!</v>
      </c>
      <c r="HNN34" s="570" t="e">
        <f t="shared" si="92"/>
        <v>#REF!</v>
      </c>
      <c r="HNO34" s="570" t="e">
        <f t="shared" si="92"/>
        <v>#REF!</v>
      </c>
      <c r="HNP34" s="570" t="e">
        <f t="shared" si="92"/>
        <v>#REF!</v>
      </c>
      <c r="HNQ34" s="570" t="e">
        <f t="shared" si="92"/>
        <v>#REF!</v>
      </c>
      <c r="HNR34" s="570" t="e">
        <f t="shared" si="92"/>
        <v>#REF!</v>
      </c>
      <c r="HNS34" s="570" t="e">
        <f t="shared" si="92"/>
        <v>#REF!</v>
      </c>
      <c r="HNT34" s="570" t="e">
        <f t="shared" si="92"/>
        <v>#REF!</v>
      </c>
      <c r="HNU34" s="570" t="e">
        <f t="shared" si="92"/>
        <v>#REF!</v>
      </c>
      <c r="HNV34" s="570" t="e">
        <f t="shared" si="92"/>
        <v>#REF!</v>
      </c>
      <c r="HNW34" s="570" t="e">
        <f t="shared" si="92"/>
        <v>#REF!</v>
      </c>
      <c r="HNX34" s="570" t="e">
        <f t="shared" si="92"/>
        <v>#REF!</v>
      </c>
      <c r="HNY34" s="570" t="e">
        <f t="shared" si="92"/>
        <v>#REF!</v>
      </c>
      <c r="HNZ34" s="570" t="e">
        <f t="shared" si="92"/>
        <v>#REF!</v>
      </c>
      <c r="HOA34" s="570" t="e">
        <f t="shared" si="92"/>
        <v>#REF!</v>
      </c>
      <c r="HOB34" s="570" t="e">
        <f t="shared" si="92"/>
        <v>#REF!</v>
      </c>
      <c r="HOC34" s="570" t="e">
        <f t="shared" si="92"/>
        <v>#REF!</v>
      </c>
      <c r="HOD34" s="570" t="e">
        <f t="shared" si="92"/>
        <v>#REF!</v>
      </c>
      <c r="HOE34" s="570" t="e">
        <f t="shared" si="92"/>
        <v>#REF!</v>
      </c>
      <c r="HOF34" s="570" t="e">
        <f t="shared" si="92"/>
        <v>#REF!</v>
      </c>
      <c r="HOG34" s="570" t="e">
        <f t="shared" si="92"/>
        <v>#REF!</v>
      </c>
      <c r="HOH34" s="570" t="e">
        <f t="shared" si="92"/>
        <v>#REF!</v>
      </c>
      <c r="HOI34" s="570" t="e">
        <f t="shared" si="92"/>
        <v>#REF!</v>
      </c>
      <c r="HOJ34" s="570" t="e">
        <f t="shared" si="92"/>
        <v>#REF!</v>
      </c>
      <c r="HOK34" s="570" t="e">
        <f t="shared" si="92"/>
        <v>#REF!</v>
      </c>
      <c r="HOL34" s="570" t="e">
        <f t="shared" si="92"/>
        <v>#REF!</v>
      </c>
      <c r="HOM34" s="570" t="e">
        <f t="shared" si="92"/>
        <v>#REF!</v>
      </c>
      <c r="HON34" s="570" t="e">
        <f t="shared" si="92"/>
        <v>#REF!</v>
      </c>
      <c r="HOO34" s="570" t="e">
        <f t="shared" si="92"/>
        <v>#REF!</v>
      </c>
      <c r="HOP34" s="570" t="e">
        <f t="shared" si="92"/>
        <v>#REF!</v>
      </c>
      <c r="HOQ34" s="570" t="e">
        <f t="shared" si="92"/>
        <v>#REF!</v>
      </c>
      <c r="HOR34" s="570" t="e">
        <f t="shared" si="92"/>
        <v>#REF!</v>
      </c>
      <c r="HOS34" s="570" t="e">
        <f t="shared" si="92"/>
        <v>#REF!</v>
      </c>
      <c r="HOT34" s="570" t="e">
        <f t="shared" si="92"/>
        <v>#REF!</v>
      </c>
      <c r="HOU34" s="570" t="e">
        <f t="shared" si="92"/>
        <v>#REF!</v>
      </c>
      <c r="HOV34" s="570" t="e">
        <f t="shared" si="92"/>
        <v>#REF!</v>
      </c>
      <c r="HOW34" s="570" t="e">
        <f t="shared" si="92"/>
        <v>#REF!</v>
      </c>
      <c r="HOX34" s="570" t="e">
        <f t="shared" si="92"/>
        <v>#REF!</v>
      </c>
      <c r="HOY34" s="570" t="e">
        <f t="shared" si="92"/>
        <v>#REF!</v>
      </c>
      <c r="HOZ34" s="570" t="e">
        <f t="shared" si="92"/>
        <v>#REF!</v>
      </c>
      <c r="HPA34" s="570" t="e">
        <f t="shared" si="92"/>
        <v>#REF!</v>
      </c>
      <c r="HPB34" s="570" t="e">
        <f t="shared" si="92"/>
        <v>#REF!</v>
      </c>
      <c r="HPC34" s="570" t="e">
        <f t="shared" ref="HPC34:HRN34" si="93">ROUND(HOZ34*HPA34,0)</f>
        <v>#REF!</v>
      </c>
      <c r="HPD34" s="570" t="e">
        <f t="shared" si="93"/>
        <v>#REF!</v>
      </c>
      <c r="HPE34" s="570" t="e">
        <f t="shared" si="93"/>
        <v>#REF!</v>
      </c>
      <c r="HPF34" s="570" t="e">
        <f t="shared" si="93"/>
        <v>#REF!</v>
      </c>
      <c r="HPG34" s="570" t="e">
        <f t="shared" si="93"/>
        <v>#REF!</v>
      </c>
      <c r="HPH34" s="570" t="e">
        <f t="shared" si="93"/>
        <v>#REF!</v>
      </c>
      <c r="HPI34" s="570" t="e">
        <f t="shared" si="93"/>
        <v>#REF!</v>
      </c>
      <c r="HPJ34" s="570" t="e">
        <f t="shared" si="93"/>
        <v>#REF!</v>
      </c>
      <c r="HPK34" s="570" t="e">
        <f t="shared" si="93"/>
        <v>#REF!</v>
      </c>
      <c r="HPL34" s="570" t="e">
        <f t="shared" si="93"/>
        <v>#REF!</v>
      </c>
      <c r="HPM34" s="570" t="e">
        <f t="shared" si="93"/>
        <v>#REF!</v>
      </c>
      <c r="HPN34" s="570" t="e">
        <f t="shared" si="93"/>
        <v>#REF!</v>
      </c>
      <c r="HPO34" s="570" t="e">
        <f t="shared" si="93"/>
        <v>#REF!</v>
      </c>
      <c r="HPP34" s="570" t="e">
        <f t="shared" si="93"/>
        <v>#REF!</v>
      </c>
      <c r="HPQ34" s="570" t="e">
        <f t="shared" si="93"/>
        <v>#REF!</v>
      </c>
      <c r="HPR34" s="570" t="e">
        <f t="shared" si="93"/>
        <v>#REF!</v>
      </c>
      <c r="HPS34" s="570" t="e">
        <f t="shared" si="93"/>
        <v>#REF!</v>
      </c>
      <c r="HPT34" s="570" t="e">
        <f t="shared" si="93"/>
        <v>#REF!</v>
      </c>
      <c r="HPU34" s="570" t="e">
        <f t="shared" si="93"/>
        <v>#REF!</v>
      </c>
      <c r="HPV34" s="570" t="e">
        <f t="shared" si="93"/>
        <v>#REF!</v>
      </c>
      <c r="HPW34" s="570" t="e">
        <f t="shared" si="93"/>
        <v>#REF!</v>
      </c>
      <c r="HPX34" s="570" t="e">
        <f t="shared" si="93"/>
        <v>#REF!</v>
      </c>
      <c r="HPY34" s="570" t="e">
        <f t="shared" si="93"/>
        <v>#REF!</v>
      </c>
      <c r="HPZ34" s="570" t="e">
        <f t="shared" si="93"/>
        <v>#REF!</v>
      </c>
      <c r="HQA34" s="570" t="e">
        <f t="shared" si="93"/>
        <v>#REF!</v>
      </c>
      <c r="HQB34" s="570" t="e">
        <f t="shared" si="93"/>
        <v>#REF!</v>
      </c>
      <c r="HQC34" s="570" t="e">
        <f t="shared" si="93"/>
        <v>#REF!</v>
      </c>
      <c r="HQD34" s="570" t="e">
        <f t="shared" si="93"/>
        <v>#REF!</v>
      </c>
      <c r="HQE34" s="570" t="e">
        <f t="shared" si="93"/>
        <v>#REF!</v>
      </c>
      <c r="HQF34" s="570" t="e">
        <f t="shared" si="93"/>
        <v>#REF!</v>
      </c>
      <c r="HQG34" s="570" t="e">
        <f t="shared" si="93"/>
        <v>#REF!</v>
      </c>
      <c r="HQH34" s="570" t="e">
        <f t="shared" si="93"/>
        <v>#REF!</v>
      </c>
      <c r="HQI34" s="570" t="e">
        <f t="shared" si="93"/>
        <v>#REF!</v>
      </c>
      <c r="HQJ34" s="570" t="e">
        <f t="shared" si="93"/>
        <v>#REF!</v>
      </c>
      <c r="HQK34" s="570" t="e">
        <f t="shared" si="93"/>
        <v>#REF!</v>
      </c>
      <c r="HQL34" s="570" t="e">
        <f t="shared" si="93"/>
        <v>#REF!</v>
      </c>
      <c r="HQM34" s="570" t="e">
        <f t="shared" si="93"/>
        <v>#REF!</v>
      </c>
      <c r="HQN34" s="570" t="e">
        <f t="shared" si="93"/>
        <v>#REF!</v>
      </c>
      <c r="HQO34" s="570" t="e">
        <f t="shared" si="93"/>
        <v>#REF!</v>
      </c>
      <c r="HQP34" s="570" t="e">
        <f t="shared" si="93"/>
        <v>#REF!</v>
      </c>
      <c r="HQQ34" s="570" t="e">
        <f t="shared" si="93"/>
        <v>#REF!</v>
      </c>
      <c r="HQR34" s="570" t="e">
        <f t="shared" si="93"/>
        <v>#REF!</v>
      </c>
      <c r="HQS34" s="570" t="e">
        <f t="shared" si="93"/>
        <v>#REF!</v>
      </c>
      <c r="HQT34" s="570" t="e">
        <f t="shared" si="93"/>
        <v>#REF!</v>
      </c>
      <c r="HQU34" s="570" t="e">
        <f t="shared" si="93"/>
        <v>#REF!</v>
      </c>
      <c r="HQV34" s="570" t="e">
        <f t="shared" si="93"/>
        <v>#REF!</v>
      </c>
      <c r="HQW34" s="570" t="e">
        <f t="shared" si="93"/>
        <v>#REF!</v>
      </c>
      <c r="HQX34" s="570" t="e">
        <f t="shared" si="93"/>
        <v>#REF!</v>
      </c>
      <c r="HQY34" s="570" t="e">
        <f t="shared" si="93"/>
        <v>#REF!</v>
      </c>
      <c r="HQZ34" s="570" t="e">
        <f t="shared" si="93"/>
        <v>#REF!</v>
      </c>
      <c r="HRA34" s="570" t="e">
        <f t="shared" si="93"/>
        <v>#REF!</v>
      </c>
      <c r="HRB34" s="570" t="e">
        <f t="shared" si="93"/>
        <v>#REF!</v>
      </c>
      <c r="HRC34" s="570" t="e">
        <f t="shared" si="93"/>
        <v>#REF!</v>
      </c>
      <c r="HRD34" s="570" t="e">
        <f t="shared" si="93"/>
        <v>#REF!</v>
      </c>
      <c r="HRE34" s="570" t="e">
        <f t="shared" si="93"/>
        <v>#REF!</v>
      </c>
      <c r="HRF34" s="570" t="e">
        <f t="shared" si="93"/>
        <v>#REF!</v>
      </c>
      <c r="HRG34" s="570" t="e">
        <f t="shared" si="93"/>
        <v>#REF!</v>
      </c>
      <c r="HRH34" s="570" t="e">
        <f t="shared" si="93"/>
        <v>#REF!</v>
      </c>
      <c r="HRI34" s="570" t="e">
        <f t="shared" si="93"/>
        <v>#REF!</v>
      </c>
      <c r="HRJ34" s="570" t="e">
        <f t="shared" si="93"/>
        <v>#REF!</v>
      </c>
      <c r="HRK34" s="570" t="e">
        <f t="shared" si="93"/>
        <v>#REF!</v>
      </c>
      <c r="HRL34" s="570" t="e">
        <f t="shared" si="93"/>
        <v>#REF!</v>
      </c>
      <c r="HRM34" s="570" t="e">
        <f t="shared" si="93"/>
        <v>#REF!</v>
      </c>
      <c r="HRN34" s="570" t="e">
        <f t="shared" si="93"/>
        <v>#REF!</v>
      </c>
      <c r="HRO34" s="570" t="e">
        <f t="shared" ref="HRO34:HTZ34" si="94">ROUND(HRL34*HRM34,0)</f>
        <v>#REF!</v>
      </c>
      <c r="HRP34" s="570" t="e">
        <f t="shared" si="94"/>
        <v>#REF!</v>
      </c>
      <c r="HRQ34" s="570" t="e">
        <f t="shared" si="94"/>
        <v>#REF!</v>
      </c>
      <c r="HRR34" s="570" t="e">
        <f t="shared" si="94"/>
        <v>#REF!</v>
      </c>
      <c r="HRS34" s="570" t="e">
        <f t="shared" si="94"/>
        <v>#REF!</v>
      </c>
      <c r="HRT34" s="570" t="e">
        <f t="shared" si="94"/>
        <v>#REF!</v>
      </c>
      <c r="HRU34" s="570" t="e">
        <f t="shared" si="94"/>
        <v>#REF!</v>
      </c>
      <c r="HRV34" s="570" t="e">
        <f t="shared" si="94"/>
        <v>#REF!</v>
      </c>
      <c r="HRW34" s="570" t="e">
        <f t="shared" si="94"/>
        <v>#REF!</v>
      </c>
      <c r="HRX34" s="570" t="e">
        <f t="shared" si="94"/>
        <v>#REF!</v>
      </c>
      <c r="HRY34" s="570" t="e">
        <f t="shared" si="94"/>
        <v>#REF!</v>
      </c>
      <c r="HRZ34" s="570" t="e">
        <f t="shared" si="94"/>
        <v>#REF!</v>
      </c>
      <c r="HSA34" s="570" t="e">
        <f t="shared" si="94"/>
        <v>#REF!</v>
      </c>
      <c r="HSB34" s="570" t="e">
        <f t="shared" si="94"/>
        <v>#REF!</v>
      </c>
      <c r="HSC34" s="570" t="e">
        <f t="shared" si="94"/>
        <v>#REF!</v>
      </c>
      <c r="HSD34" s="570" t="e">
        <f t="shared" si="94"/>
        <v>#REF!</v>
      </c>
      <c r="HSE34" s="570" t="e">
        <f t="shared" si="94"/>
        <v>#REF!</v>
      </c>
      <c r="HSF34" s="570" t="e">
        <f t="shared" si="94"/>
        <v>#REF!</v>
      </c>
      <c r="HSG34" s="570" t="e">
        <f t="shared" si="94"/>
        <v>#REF!</v>
      </c>
      <c r="HSH34" s="570" t="e">
        <f t="shared" si="94"/>
        <v>#REF!</v>
      </c>
      <c r="HSI34" s="570" t="e">
        <f t="shared" si="94"/>
        <v>#REF!</v>
      </c>
      <c r="HSJ34" s="570" t="e">
        <f t="shared" si="94"/>
        <v>#REF!</v>
      </c>
      <c r="HSK34" s="570" t="e">
        <f t="shared" si="94"/>
        <v>#REF!</v>
      </c>
      <c r="HSL34" s="570" t="e">
        <f t="shared" si="94"/>
        <v>#REF!</v>
      </c>
      <c r="HSM34" s="570" t="e">
        <f t="shared" si="94"/>
        <v>#REF!</v>
      </c>
      <c r="HSN34" s="570" t="e">
        <f t="shared" si="94"/>
        <v>#REF!</v>
      </c>
      <c r="HSO34" s="570" t="e">
        <f t="shared" si="94"/>
        <v>#REF!</v>
      </c>
      <c r="HSP34" s="570" t="e">
        <f t="shared" si="94"/>
        <v>#REF!</v>
      </c>
      <c r="HSQ34" s="570" t="e">
        <f t="shared" si="94"/>
        <v>#REF!</v>
      </c>
      <c r="HSR34" s="570" t="e">
        <f t="shared" si="94"/>
        <v>#REF!</v>
      </c>
      <c r="HSS34" s="570" t="e">
        <f t="shared" si="94"/>
        <v>#REF!</v>
      </c>
      <c r="HST34" s="570" t="e">
        <f t="shared" si="94"/>
        <v>#REF!</v>
      </c>
      <c r="HSU34" s="570" t="e">
        <f t="shared" si="94"/>
        <v>#REF!</v>
      </c>
      <c r="HSV34" s="570" t="e">
        <f t="shared" si="94"/>
        <v>#REF!</v>
      </c>
      <c r="HSW34" s="570" t="e">
        <f t="shared" si="94"/>
        <v>#REF!</v>
      </c>
      <c r="HSX34" s="570" t="e">
        <f t="shared" si="94"/>
        <v>#REF!</v>
      </c>
      <c r="HSY34" s="570" t="e">
        <f t="shared" si="94"/>
        <v>#REF!</v>
      </c>
      <c r="HSZ34" s="570" t="e">
        <f t="shared" si="94"/>
        <v>#REF!</v>
      </c>
      <c r="HTA34" s="570" t="e">
        <f t="shared" si="94"/>
        <v>#REF!</v>
      </c>
      <c r="HTB34" s="570" t="e">
        <f t="shared" si="94"/>
        <v>#REF!</v>
      </c>
      <c r="HTC34" s="570" t="e">
        <f t="shared" si="94"/>
        <v>#REF!</v>
      </c>
      <c r="HTD34" s="570" t="e">
        <f t="shared" si="94"/>
        <v>#REF!</v>
      </c>
      <c r="HTE34" s="570" t="e">
        <f t="shared" si="94"/>
        <v>#REF!</v>
      </c>
      <c r="HTF34" s="570" t="e">
        <f t="shared" si="94"/>
        <v>#REF!</v>
      </c>
      <c r="HTG34" s="570" t="e">
        <f t="shared" si="94"/>
        <v>#REF!</v>
      </c>
      <c r="HTH34" s="570" t="e">
        <f t="shared" si="94"/>
        <v>#REF!</v>
      </c>
      <c r="HTI34" s="570" t="e">
        <f t="shared" si="94"/>
        <v>#REF!</v>
      </c>
      <c r="HTJ34" s="570" t="e">
        <f t="shared" si="94"/>
        <v>#REF!</v>
      </c>
      <c r="HTK34" s="570" t="e">
        <f t="shared" si="94"/>
        <v>#REF!</v>
      </c>
      <c r="HTL34" s="570" t="e">
        <f t="shared" si="94"/>
        <v>#REF!</v>
      </c>
      <c r="HTM34" s="570" t="e">
        <f t="shared" si="94"/>
        <v>#REF!</v>
      </c>
      <c r="HTN34" s="570" t="e">
        <f t="shared" si="94"/>
        <v>#REF!</v>
      </c>
      <c r="HTO34" s="570" t="e">
        <f t="shared" si="94"/>
        <v>#REF!</v>
      </c>
      <c r="HTP34" s="570" t="e">
        <f t="shared" si="94"/>
        <v>#REF!</v>
      </c>
      <c r="HTQ34" s="570" t="e">
        <f t="shared" si="94"/>
        <v>#REF!</v>
      </c>
      <c r="HTR34" s="570" t="e">
        <f t="shared" si="94"/>
        <v>#REF!</v>
      </c>
      <c r="HTS34" s="570" t="e">
        <f t="shared" si="94"/>
        <v>#REF!</v>
      </c>
      <c r="HTT34" s="570" t="e">
        <f t="shared" si="94"/>
        <v>#REF!</v>
      </c>
      <c r="HTU34" s="570" t="e">
        <f t="shared" si="94"/>
        <v>#REF!</v>
      </c>
      <c r="HTV34" s="570" t="e">
        <f t="shared" si="94"/>
        <v>#REF!</v>
      </c>
      <c r="HTW34" s="570" t="e">
        <f t="shared" si="94"/>
        <v>#REF!</v>
      </c>
      <c r="HTX34" s="570" t="e">
        <f t="shared" si="94"/>
        <v>#REF!</v>
      </c>
      <c r="HTY34" s="570" t="e">
        <f t="shared" si="94"/>
        <v>#REF!</v>
      </c>
      <c r="HTZ34" s="570" t="e">
        <f t="shared" si="94"/>
        <v>#REF!</v>
      </c>
      <c r="HUA34" s="570" t="e">
        <f t="shared" ref="HUA34:HWL34" si="95">ROUND(HTX34*HTY34,0)</f>
        <v>#REF!</v>
      </c>
      <c r="HUB34" s="570" t="e">
        <f t="shared" si="95"/>
        <v>#REF!</v>
      </c>
      <c r="HUC34" s="570" t="e">
        <f t="shared" si="95"/>
        <v>#REF!</v>
      </c>
      <c r="HUD34" s="570" t="e">
        <f t="shared" si="95"/>
        <v>#REF!</v>
      </c>
      <c r="HUE34" s="570" t="e">
        <f t="shared" si="95"/>
        <v>#REF!</v>
      </c>
      <c r="HUF34" s="570" t="e">
        <f t="shared" si="95"/>
        <v>#REF!</v>
      </c>
      <c r="HUG34" s="570" t="e">
        <f t="shared" si="95"/>
        <v>#REF!</v>
      </c>
      <c r="HUH34" s="570" t="e">
        <f t="shared" si="95"/>
        <v>#REF!</v>
      </c>
      <c r="HUI34" s="570" t="e">
        <f t="shared" si="95"/>
        <v>#REF!</v>
      </c>
      <c r="HUJ34" s="570" t="e">
        <f t="shared" si="95"/>
        <v>#REF!</v>
      </c>
      <c r="HUK34" s="570" t="e">
        <f t="shared" si="95"/>
        <v>#REF!</v>
      </c>
      <c r="HUL34" s="570" t="e">
        <f t="shared" si="95"/>
        <v>#REF!</v>
      </c>
      <c r="HUM34" s="570" t="e">
        <f t="shared" si="95"/>
        <v>#REF!</v>
      </c>
      <c r="HUN34" s="570" t="e">
        <f t="shared" si="95"/>
        <v>#REF!</v>
      </c>
      <c r="HUO34" s="570" t="e">
        <f t="shared" si="95"/>
        <v>#REF!</v>
      </c>
      <c r="HUP34" s="570" t="e">
        <f t="shared" si="95"/>
        <v>#REF!</v>
      </c>
      <c r="HUQ34" s="570" t="e">
        <f t="shared" si="95"/>
        <v>#REF!</v>
      </c>
      <c r="HUR34" s="570" t="e">
        <f t="shared" si="95"/>
        <v>#REF!</v>
      </c>
      <c r="HUS34" s="570" t="e">
        <f t="shared" si="95"/>
        <v>#REF!</v>
      </c>
      <c r="HUT34" s="570" t="e">
        <f t="shared" si="95"/>
        <v>#REF!</v>
      </c>
      <c r="HUU34" s="570" t="e">
        <f t="shared" si="95"/>
        <v>#REF!</v>
      </c>
      <c r="HUV34" s="570" t="e">
        <f t="shared" si="95"/>
        <v>#REF!</v>
      </c>
      <c r="HUW34" s="570" t="e">
        <f t="shared" si="95"/>
        <v>#REF!</v>
      </c>
      <c r="HUX34" s="570" t="e">
        <f t="shared" si="95"/>
        <v>#REF!</v>
      </c>
      <c r="HUY34" s="570" t="e">
        <f t="shared" si="95"/>
        <v>#REF!</v>
      </c>
      <c r="HUZ34" s="570" t="e">
        <f t="shared" si="95"/>
        <v>#REF!</v>
      </c>
      <c r="HVA34" s="570" t="e">
        <f t="shared" si="95"/>
        <v>#REF!</v>
      </c>
      <c r="HVB34" s="570" t="e">
        <f t="shared" si="95"/>
        <v>#REF!</v>
      </c>
      <c r="HVC34" s="570" t="e">
        <f t="shared" si="95"/>
        <v>#REF!</v>
      </c>
      <c r="HVD34" s="570" t="e">
        <f t="shared" si="95"/>
        <v>#REF!</v>
      </c>
      <c r="HVE34" s="570" t="e">
        <f t="shared" si="95"/>
        <v>#REF!</v>
      </c>
      <c r="HVF34" s="570" t="e">
        <f t="shared" si="95"/>
        <v>#REF!</v>
      </c>
      <c r="HVG34" s="570" t="e">
        <f t="shared" si="95"/>
        <v>#REF!</v>
      </c>
      <c r="HVH34" s="570" t="e">
        <f t="shared" si="95"/>
        <v>#REF!</v>
      </c>
      <c r="HVI34" s="570" t="e">
        <f t="shared" si="95"/>
        <v>#REF!</v>
      </c>
      <c r="HVJ34" s="570" t="e">
        <f t="shared" si="95"/>
        <v>#REF!</v>
      </c>
      <c r="HVK34" s="570" t="e">
        <f t="shared" si="95"/>
        <v>#REF!</v>
      </c>
      <c r="HVL34" s="570" t="e">
        <f t="shared" si="95"/>
        <v>#REF!</v>
      </c>
      <c r="HVM34" s="570" t="e">
        <f t="shared" si="95"/>
        <v>#REF!</v>
      </c>
      <c r="HVN34" s="570" t="e">
        <f t="shared" si="95"/>
        <v>#REF!</v>
      </c>
      <c r="HVO34" s="570" t="e">
        <f t="shared" si="95"/>
        <v>#REF!</v>
      </c>
      <c r="HVP34" s="570" t="e">
        <f t="shared" si="95"/>
        <v>#REF!</v>
      </c>
      <c r="HVQ34" s="570" t="e">
        <f t="shared" si="95"/>
        <v>#REF!</v>
      </c>
      <c r="HVR34" s="570" t="e">
        <f t="shared" si="95"/>
        <v>#REF!</v>
      </c>
      <c r="HVS34" s="570" t="e">
        <f t="shared" si="95"/>
        <v>#REF!</v>
      </c>
      <c r="HVT34" s="570" t="e">
        <f t="shared" si="95"/>
        <v>#REF!</v>
      </c>
      <c r="HVU34" s="570" t="e">
        <f t="shared" si="95"/>
        <v>#REF!</v>
      </c>
      <c r="HVV34" s="570" t="e">
        <f t="shared" si="95"/>
        <v>#REF!</v>
      </c>
      <c r="HVW34" s="570" t="e">
        <f t="shared" si="95"/>
        <v>#REF!</v>
      </c>
      <c r="HVX34" s="570" t="e">
        <f t="shared" si="95"/>
        <v>#REF!</v>
      </c>
      <c r="HVY34" s="570" t="e">
        <f t="shared" si="95"/>
        <v>#REF!</v>
      </c>
      <c r="HVZ34" s="570" t="e">
        <f t="shared" si="95"/>
        <v>#REF!</v>
      </c>
      <c r="HWA34" s="570" t="e">
        <f t="shared" si="95"/>
        <v>#REF!</v>
      </c>
      <c r="HWB34" s="570" t="e">
        <f t="shared" si="95"/>
        <v>#REF!</v>
      </c>
      <c r="HWC34" s="570" t="e">
        <f t="shared" si="95"/>
        <v>#REF!</v>
      </c>
      <c r="HWD34" s="570" t="e">
        <f t="shared" si="95"/>
        <v>#REF!</v>
      </c>
      <c r="HWE34" s="570" t="e">
        <f t="shared" si="95"/>
        <v>#REF!</v>
      </c>
      <c r="HWF34" s="570" t="e">
        <f t="shared" si="95"/>
        <v>#REF!</v>
      </c>
      <c r="HWG34" s="570" t="e">
        <f t="shared" si="95"/>
        <v>#REF!</v>
      </c>
      <c r="HWH34" s="570" t="e">
        <f t="shared" si="95"/>
        <v>#REF!</v>
      </c>
      <c r="HWI34" s="570" t="e">
        <f t="shared" si="95"/>
        <v>#REF!</v>
      </c>
      <c r="HWJ34" s="570" t="e">
        <f t="shared" si="95"/>
        <v>#REF!</v>
      </c>
      <c r="HWK34" s="570" t="e">
        <f t="shared" si="95"/>
        <v>#REF!</v>
      </c>
      <c r="HWL34" s="570" t="e">
        <f t="shared" si="95"/>
        <v>#REF!</v>
      </c>
      <c r="HWM34" s="570" t="e">
        <f t="shared" ref="HWM34:HYX34" si="96">ROUND(HWJ34*HWK34,0)</f>
        <v>#REF!</v>
      </c>
      <c r="HWN34" s="570" t="e">
        <f t="shared" si="96"/>
        <v>#REF!</v>
      </c>
      <c r="HWO34" s="570" t="e">
        <f t="shared" si="96"/>
        <v>#REF!</v>
      </c>
      <c r="HWP34" s="570" t="e">
        <f t="shared" si="96"/>
        <v>#REF!</v>
      </c>
      <c r="HWQ34" s="570" t="e">
        <f t="shared" si="96"/>
        <v>#REF!</v>
      </c>
      <c r="HWR34" s="570" t="e">
        <f t="shared" si="96"/>
        <v>#REF!</v>
      </c>
      <c r="HWS34" s="570" t="e">
        <f t="shared" si="96"/>
        <v>#REF!</v>
      </c>
      <c r="HWT34" s="570" t="e">
        <f t="shared" si="96"/>
        <v>#REF!</v>
      </c>
      <c r="HWU34" s="570" t="e">
        <f t="shared" si="96"/>
        <v>#REF!</v>
      </c>
      <c r="HWV34" s="570" t="e">
        <f t="shared" si="96"/>
        <v>#REF!</v>
      </c>
      <c r="HWW34" s="570" t="e">
        <f t="shared" si="96"/>
        <v>#REF!</v>
      </c>
      <c r="HWX34" s="570" t="e">
        <f t="shared" si="96"/>
        <v>#REF!</v>
      </c>
      <c r="HWY34" s="570" t="e">
        <f t="shared" si="96"/>
        <v>#REF!</v>
      </c>
      <c r="HWZ34" s="570" t="e">
        <f t="shared" si="96"/>
        <v>#REF!</v>
      </c>
      <c r="HXA34" s="570" t="e">
        <f t="shared" si="96"/>
        <v>#REF!</v>
      </c>
      <c r="HXB34" s="570" t="e">
        <f t="shared" si="96"/>
        <v>#REF!</v>
      </c>
      <c r="HXC34" s="570" t="e">
        <f t="shared" si="96"/>
        <v>#REF!</v>
      </c>
      <c r="HXD34" s="570" t="e">
        <f t="shared" si="96"/>
        <v>#REF!</v>
      </c>
      <c r="HXE34" s="570" t="e">
        <f t="shared" si="96"/>
        <v>#REF!</v>
      </c>
      <c r="HXF34" s="570" t="e">
        <f t="shared" si="96"/>
        <v>#REF!</v>
      </c>
      <c r="HXG34" s="570" t="e">
        <f t="shared" si="96"/>
        <v>#REF!</v>
      </c>
      <c r="HXH34" s="570" t="e">
        <f t="shared" si="96"/>
        <v>#REF!</v>
      </c>
      <c r="HXI34" s="570" t="e">
        <f t="shared" si="96"/>
        <v>#REF!</v>
      </c>
      <c r="HXJ34" s="570" t="e">
        <f t="shared" si="96"/>
        <v>#REF!</v>
      </c>
      <c r="HXK34" s="570" t="e">
        <f t="shared" si="96"/>
        <v>#REF!</v>
      </c>
      <c r="HXL34" s="570" t="e">
        <f t="shared" si="96"/>
        <v>#REF!</v>
      </c>
      <c r="HXM34" s="570" t="e">
        <f t="shared" si="96"/>
        <v>#REF!</v>
      </c>
      <c r="HXN34" s="570" t="e">
        <f t="shared" si="96"/>
        <v>#REF!</v>
      </c>
      <c r="HXO34" s="570" t="e">
        <f t="shared" si="96"/>
        <v>#REF!</v>
      </c>
      <c r="HXP34" s="570" t="e">
        <f t="shared" si="96"/>
        <v>#REF!</v>
      </c>
      <c r="HXQ34" s="570" t="e">
        <f t="shared" si="96"/>
        <v>#REF!</v>
      </c>
      <c r="HXR34" s="570" t="e">
        <f t="shared" si="96"/>
        <v>#REF!</v>
      </c>
      <c r="HXS34" s="570" t="e">
        <f t="shared" si="96"/>
        <v>#REF!</v>
      </c>
      <c r="HXT34" s="570" t="e">
        <f t="shared" si="96"/>
        <v>#REF!</v>
      </c>
      <c r="HXU34" s="570" t="e">
        <f t="shared" si="96"/>
        <v>#REF!</v>
      </c>
      <c r="HXV34" s="570" t="e">
        <f t="shared" si="96"/>
        <v>#REF!</v>
      </c>
      <c r="HXW34" s="570" t="e">
        <f t="shared" si="96"/>
        <v>#REF!</v>
      </c>
      <c r="HXX34" s="570" t="e">
        <f t="shared" si="96"/>
        <v>#REF!</v>
      </c>
      <c r="HXY34" s="570" t="e">
        <f t="shared" si="96"/>
        <v>#REF!</v>
      </c>
      <c r="HXZ34" s="570" t="e">
        <f t="shared" si="96"/>
        <v>#REF!</v>
      </c>
      <c r="HYA34" s="570" t="e">
        <f t="shared" si="96"/>
        <v>#REF!</v>
      </c>
      <c r="HYB34" s="570" t="e">
        <f t="shared" si="96"/>
        <v>#REF!</v>
      </c>
      <c r="HYC34" s="570" t="e">
        <f t="shared" si="96"/>
        <v>#REF!</v>
      </c>
      <c r="HYD34" s="570" t="e">
        <f t="shared" si="96"/>
        <v>#REF!</v>
      </c>
      <c r="HYE34" s="570" t="e">
        <f t="shared" si="96"/>
        <v>#REF!</v>
      </c>
      <c r="HYF34" s="570" t="e">
        <f t="shared" si="96"/>
        <v>#REF!</v>
      </c>
      <c r="HYG34" s="570" t="e">
        <f t="shared" si="96"/>
        <v>#REF!</v>
      </c>
      <c r="HYH34" s="570" t="e">
        <f t="shared" si="96"/>
        <v>#REF!</v>
      </c>
      <c r="HYI34" s="570" t="e">
        <f t="shared" si="96"/>
        <v>#REF!</v>
      </c>
      <c r="HYJ34" s="570" t="e">
        <f t="shared" si="96"/>
        <v>#REF!</v>
      </c>
      <c r="HYK34" s="570" t="e">
        <f t="shared" si="96"/>
        <v>#REF!</v>
      </c>
      <c r="HYL34" s="570" t="e">
        <f t="shared" si="96"/>
        <v>#REF!</v>
      </c>
      <c r="HYM34" s="570" t="e">
        <f t="shared" si="96"/>
        <v>#REF!</v>
      </c>
      <c r="HYN34" s="570" t="e">
        <f t="shared" si="96"/>
        <v>#REF!</v>
      </c>
      <c r="HYO34" s="570" t="e">
        <f t="shared" si="96"/>
        <v>#REF!</v>
      </c>
      <c r="HYP34" s="570" t="e">
        <f t="shared" si="96"/>
        <v>#REF!</v>
      </c>
      <c r="HYQ34" s="570" t="e">
        <f t="shared" si="96"/>
        <v>#REF!</v>
      </c>
      <c r="HYR34" s="570" t="e">
        <f t="shared" si="96"/>
        <v>#REF!</v>
      </c>
      <c r="HYS34" s="570" t="e">
        <f t="shared" si="96"/>
        <v>#REF!</v>
      </c>
      <c r="HYT34" s="570" t="e">
        <f t="shared" si="96"/>
        <v>#REF!</v>
      </c>
      <c r="HYU34" s="570" t="e">
        <f t="shared" si="96"/>
        <v>#REF!</v>
      </c>
      <c r="HYV34" s="570" t="e">
        <f t="shared" si="96"/>
        <v>#REF!</v>
      </c>
      <c r="HYW34" s="570" t="e">
        <f t="shared" si="96"/>
        <v>#REF!</v>
      </c>
      <c r="HYX34" s="570" t="e">
        <f t="shared" si="96"/>
        <v>#REF!</v>
      </c>
      <c r="HYY34" s="570" t="e">
        <f t="shared" ref="HYY34:IBJ34" si="97">ROUND(HYV34*HYW34,0)</f>
        <v>#REF!</v>
      </c>
      <c r="HYZ34" s="570" t="e">
        <f t="shared" si="97"/>
        <v>#REF!</v>
      </c>
      <c r="HZA34" s="570" t="e">
        <f t="shared" si="97"/>
        <v>#REF!</v>
      </c>
      <c r="HZB34" s="570" t="e">
        <f t="shared" si="97"/>
        <v>#REF!</v>
      </c>
      <c r="HZC34" s="570" t="e">
        <f t="shared" si="97"/>
        <v>#REF!</v>
      </c>
      <c r="HZD34" s="570" t="e">
        <f t="shared" si="97"/>
        <v>#REF!</v>
      </c>
      <c r="HZE34" s="570" t="e">
        <f t="shared" si="97"/>
        <v>#REF!</v>
      </c>
      <c r="HZF34" s="570" t="e">
        <f t="shared" si="97"/>
        <v>#REF!</v>
      </c>
      <c r="HZG34" s="570" t="e">
        <f t="shared" si="97"/>
        <v>#REF!</v>
      </c>
      <c r="HZH34" s="570" t="e">
        <f t="shared" si="97"/>
        <v>#REF!</v>
      </c>
      <c r="HZI34" s="570" t="e">
        <f t="shared" si="97"/>
        <v>#REF!</v>
      </c>
      <c r="HZJ34" s="570" t="e">
        <f t="shared" si="97"/>
        <v>#REF!</v>
      </c>
      <c r="HZK34" s="570" t="e">
        <f t="shared" si="97"/>
        <v>#REF!</v>
      </c>
      <c r="HZL34" s="570" t="e">
        <f t="shared" si="97"/>
        <v>#REF!</v>
      </c>
      <c r="HZM34" s="570" t="e">
        <f t="shared" si="97"/>
        <v>#REF!</v>
      </c>
      <c r="HZN34" s="570" t="e">
        <f t="shared" si="97"/>
        <v>#REF!</v>
      </c>
      <c r="HZO34" s="570" t="e">
        <f t="shared" si="97"/>
        <v>#REF!</v>
      </c>
      <c r="HZP34" s="570" t="e">
        <f t="shared" si="97"/>
        <v>#REF!</v>
      </c>
      <c r="HZQ34" s="570" t="e">
        <f t="shared" si="97"/>
        <v>#REF!</v>
      </c>
      <c r="HZR34" s="570" t="e">
        <f t="shared" si="97"/>
        <v>#REF!</v>
      </c>
      <c r="HZS34" s="570" t="e">
        <f t="shared" si="97"/>
        <v>#REF!</v>
      </c>
      <c r="HZT34" s="570" t="e">
        <f t="shared" si="97"/>
        <v>#REF!</v>
      </c>
      <c r="HZU34" s="570" t="e">
        <f t="shared" si="97"/>
        <v>#REF!</v>
      </c>
      <c r="HZV34" s="570" t="e">
        <f t="shared" si="97"/>
        <v>#REF!</v>
      </c>
      <c r="HZW34" s="570" t="e">
        <f t="shared" si="97"/>
        <v>#REF!</v>
      </c>
      <c r="HZX34" s="570" t="e">
        <f t="shared" si="97"/>
        <v>#REF!</v>
      </c>
      <c r="HZY34" s="570" t="e">
        <f t="shared" si="97"/>
        <v>#REF!</v>
      </c>
      <c r="HZZ34" s="570" t="e">
        <f t="shared" si="97"/>
        <v>#REF!</v>
      </c>
      <c r="IAA34" s="570" t="e">
        <f t="shared" si="97"/>
        <v>#REF!</v>
      </c>
      <c r="IAB34" s="570" t="e">
        <f t="shared" si="97"/>
        <v>#REF!</v>
      </c>
      <c r="IAC34" s="570" t="e">
        <f t="shared" si="97"/>
        <v>#REF!</v>
      </c>
      <c r="IAD34" s="570" t="e">
        <f t="shared" si="97"/>
        <v>#REF!</v>
      </c>
      <c r="IAE34" s="570" t="e">
        <f t="shared" si="97"/>
        <v>#REF!</v>
      </c>
      <c r="IAF34" s="570" t="e">
        <f t="shared" si="97"/>
        <v>#REF!</v>
      </c>
      <c r="IAG34" s="570" t="e">
        <f t="shared" si="97"/>
        <v>#REF!</v>
      </c>
      <c r="IAH34" s="570" t="e">
        <f t="shared" si="97"/>
        <v>#REF!</v>
      </c>
      <c r="IAI34" s="570" t="e">
        <f t="shared" si="97"/>
        <v>#REF!</v>
      </c>
      <c r="IAJ34" s="570" t="e">
        <f t="shared" si="97"/>
        <v>#REF!</v>
      </c>
      <c r="IAK34" s="570" t="e">
        <f t="shared" si="97"/>
        <v>#REF!</v>
      </c>
      <c r="IAL34" s="570" t="e">
        <f t="shared" si="97"/>
        <v>#REF!</v>
      </c>
      <c r="IAM34" s="570" t="e">
        <f t="shared" si="97"/>
        <v>#REF!</v>
      </c>
      <c r="IAN34" s="570" t="e">
        <f t="shared" si="97"/>
        <v>#REF!</v>
      </c>
      <c r="IAO34" s="570" t="e">
        <f t="shared" si="97"/>
        <v>#REF!</v>
      </c>
      <c r="IAP34" s="570" t="e">
        <f t="shared" si="97"/>
        <v>#REF!</v>
      </c>
      <c r="IAQ34" s="570" t="e">
        <f t="shared" si="97"/>
        <v>#REF!</v>
      </c>
      <c r="IAR34" s="570" t="e">
        <f t="shared" si="97"/>
        <v>#REF!</v>
      </c>
      <c r="IAS34" s="570" t="e">
        <f t="shared" si="97"/>
        <v>#REF!</v>
      </c>
      <c r="IAT34" s="570" t="e">
        <f t="shared" si="97"/>
        <v>#REF!</v>
      </c>
      <c r="IAU34" s="570" t="e">
        <f t="shared" si="97"/>
        <v>#REF!</v>
      </c>
      <c r="IAV34" s="570" t="e">
        <f t="shared" si="97"/>
        <v>#REF!</v>
      </c>
      <c r="IAW34" s="570" t="e">
        <f t="shared" si="97"/>
        <v>#REF!</v>
      </c>
      <c r="IAX34" s="570" t="e">
        <f t="shared" si="97"/>
        <v>#REF!</v>
      </c>
      <c r="IAY34" s="570" t="e">
        <f t="shared" si="97"/>
        <v>#REF!</v>
      </c>
      <c r="IAZ34" s="570" t="e">
        <f t="shared" si="97"/>
        <v>#REF!</v>
      </c>
      <c r="IBA34" s="570" t="e">
        <f t="shared" si="97"/>
        <v>#REF!</v>
      </c>
      <c r="IBB34" s="570" t="e">
        <f t="shared" si="97"/>
        <v>#REF!</v>
      </c>
      <c r="IBC34" s="570" t="e">
        <f t="shared" si="97"/>
        <v>#REF!</v>
      </c>
      <c r="IBD34" s="570" t="e">
        <f t="shared" si="97"/>
        <v>#REF!</v>
      </c>
      <c r="IBE34" s="570" t="e">
        <f t="shared" si="97"/>
        <v>#REF!</v>
      </c>
      <c r="IBF34" s="570" t="e">
        <f t="shared" si="97"/>
        <v>#REF!</v>
      </c>
      <c r="IBG34" s="570" t="e">
        <f t="shared" si="97"/>
        <v>#REF!</v>
      </c>
      <c r="IBH34" s="570" t="e">
        <f t="shared" si="97"/>
        <v>#REF!</v>
      </c>
      <c r="IBI34" s="570" t="e">
        <f t="shared" si="97"/>
        <v>#REF!</v>
      </c>
      <c r="IBJ34" s="570" t="e">
        <f t="shared" si="97"/>
        <v>#REF!</v>
      </c>
      <c r="IBK34" s="570" t="e">
        <f t="shared" ref="IBK34:IDV34" si="98">ROUND(IBH34*IBI34,0)</f>
        <v>#REF!</v>
      </c>
      <c r="IBL34" s="570" t="e">
        <f t="shared" si="98"/>
        <v>#REF!</v>
      </c>
      <c r="IBM34" s="570" t="e">
        <f t="shared" si="98"/>
        <v>#REF!</v>
      </c>
      <c r="IBN34" s="570" t="e">
        <f t="shared" si="98"/>
        <v>#REF!</v>
      </c>
      <c r="IBO34" s="570" t="e">
        <f t="shared" si="98"/>
        <v>#REF!</v>
      </c>
      <c r="IBP34" s="570" t="e">
        <f t="shared" si="98"/>
        <v>#REF!</v>
      </c>
      <c r="IBQ34" s="570" t="e">
        <f t="shared" si="98"/>
        <v>#REF!</v>
      </c>
      <c r="IBR34" s="570" t="e">
        <f t="shared" si="98"/>
        <v>#REF!</v>
      </c>
      <c r="IBS34" s="570" t="e">
        <f t="shared" si="98"/>
        <v>#REF!</v>
      </c>
      <c r="IBT34" s="570" t="e">
        <f t="shared" si="98"/>
        <v>#REF!</v>
      </c>
      <c r="IBU34" s="570" t="e">
        <f t="shared" si="98"/>
        <v>#REF!</v>
      </c>
      <c r="IBV34" s="570" t="e">
        <f t="shared" si="98"/>
        <v>#REF!</v>
      </c>
      <c r="IBW34" s="570" t="e">
        <f t="shared" si="98"/>
        <v>#REF!</v>
      </c>
      <c r="IBX34" s="570" t="e">
        <f t="shared" si="98"/>
        <v>#REF!</v>
      </c>
      <c r="IBY34" s="570" t="e">
        <f t="shared" si="98"/>
        <v>#REF!</v>
      </c>
      <c r="IBZ34" s="570" t="e">
        <f t="shared" si="98"/>
        <v>#REF!</v>
      </c>
      <c r="ICA34" s="570" t="e">
        <f t="shared" si="98"/>
        <v>#REF!</v>
      </c>
      <c r="ICB34" s="570" t="e">
        <f t="shared" si="98"/>
        <v>#REF!</v>
      </c>
      <c r="ICC34" s="570" t="e">
        <f t="shared" si="98"/>
        <v>#REF!</v>
      </c>
      <c r="ICD34" s="570" t="e">
        <f t="shared" si="98"/>
        <v>#REF!</v>
      </c>
      <c r="ICE34" s="570" t="e">
        <f t="shared" si="98"/>
        <v>#REF!</v>
      </c>
      <c r="ICF34" s="570" t="e">
        <f t="shared" si="98"/>
        <v>#REF!</v>
      </c>
      <c r="ICG34" s="570" t="e">
        <f t="shared" si="98"/>
        <v>#REF!</v>
      </c>
      <c r="ICH34" s="570" t="e">
        <f t="shared" si="98"/>
        <v>#REF!</v>
      </c>
      <c r="ICI34" s="570" t="e">
        <f t="shared" si="98"/>
        <v>#REF!</v>
      </c>
      <c r="ICJ34" s="570" t="e">
        <f t="shared" si="98"/>
        <v>#REF!</v>
      </c>
      <c r="ICK34" s="570" t="e">
        <f t="shared" si="98"/>
        <v>#REF!</v>
      </c>
      <c r="ICL34" s="570" t="e">
        <f t="shared" si="98"/>
        <v>#REF!</v>
      </c>
      <c r="ICM34" s="570" t="e">
        <f t="shared" si="98"/>
        <v>#REF!</v>
      </c>
      <c r="ICN34" s="570" t="e">
        <f t="shared" si="98"/>
        <v>#REF!</v>
      </c>
      <c r="ICO34" s="570" t="e">
        <f t="shared" si="98"/>
        <v>#REF!</v>
      </c>
      <c r="ICP34" s="570" t="e">
        <f t="shared" si="98"/>
        <v>#REF!</v>
      </c>
      <c r="ICQ34" s="570" t="e">
        <f t="shared" si="98"/>
        <v>#REF!</v>
      </c>
      <c r="ICR34" s="570" t="e">
        <f t="shared" si="98"/>
        <v>#REF!</v>
      </c>
      <c r="ICS34" s="570" t="e">
        <f t="shared" si="98"/>
        <v>#REF!</v>
      </c>
      <c r="ICT34" s="570" t="e">
        <f t="shared" si="98"/>
        <v>#REF!</v>
      </c>
      <c r="ICU34" s="570" t="e">
        <f t="shared" si="98"/>
        <v>#REF!</v>
      </c>
      <c r="ICV34" s="570" t="e">
        <f t="shared" si="98"/>
        <v>#REF!</v>
      </c>
      <c r="ICW34" s="570" t="e">
        <f t="shared" si="98"/>
        <v>#REF!</v>
      </c>
      <c r="ICX34" s="570" t="e">
        <f t="shared" si="98"/>
        <v>#REF!</v>
      </c>
      <c r="ICY34" s="570" t="e">
        <f t="shared" si="98"/>
        <v>#REF!</v>
      </c>
      <c r="ICZ34" s="570" t="e">
        <f t="shared" si="98"/>
        <v>#REF!</v>
      </c>
      <c r="IDA34" s="570" t="e">
        <f t="shared" si="98"/>
        <v>#REF!</v>
      </c>
      <c r="IDB34" s="570" t="e">
        <f t="shared" si="98"/>
        <v>#REF!</v>
      </c>
      <c r="IDC34" s="570" t="e">
        <f t="shared" si="98"/>
        <v>#REF!</v>
      </c>
      <c r="IDD34" s="570" t="e">
        <f t="shared" si="98"/>
        <v>#REF!</v>
      </c>
      <c r="IDE34" s="570" t="e">
        <f t="shared" si="98"/>
        <v>#REF!</v>
      </c>
      <c r="IDF34" s="570" t="e">
        <f t="shared" si="98"/>
        <v>#REF!</v>
      </c>
      <c r="IDG34" s="570" t="e">
        <f t="shared" si="98"/>
        <v>#REF!</v>
      </c>
      <c r="IDH34" s="570" t="e">
        <f t="shared" si="98"/>
        <v>#REF!</v>
      </c>
      <c r="IDI34" s="570" t="e">
        <f t="shared" si="98"/>
        <v>#REF!</v>
      </c>
      <c r="IDJ34" s="570" t="e">
        <f t="shared" si="98"/>
        <v>#REF!</v>
      </c>
      <c r="IDK34" s="570" t="e">
        <f t="shared" si="98"/>
        <v>#REF!</v>
      </c>
      <c r="IDL34" s="570" t="e">
        <f t="shared" si="98"/>
        <v>#REF!</v>
      </c>
      <c r="IDM34" s="570" t="e">
        <f t="shared" si="98"/>
        <v>#REF!</v>
      </c>
      <c r="IDN34" s="570" t="e">
        <f t="shared" si="98"/>
        <v>#REF!</v>
      </c>
      <c r="IDO34" s="570" t="e">
        <f t="shared" si="98"/>
        <v>#REF!</v>
      </c>
      <c r="IDP34" s="570" t="e">
        <f t="shared" si="98"/>
        <v>#REF!</v>
      </c>
      <c r="IDQ34" s="570" t="e">
        <f t="shared" si="98"/>
        <v>#REF!</v>
      </c>
      <c r="IDR34" s="570" t="e">
        <f t="shared" si="98"/>
        <v>#REF!</v>
      </c>
      <c r="IDS34" s="570" t="e">
        <f t="shared" si="98"/>
        <v>#REF!</v>
      </c>
      <c r="IDT34" s="570" t="e">
        <f t="shared" si="98"/>
        <v>#REF!</v>
      </c>
      <c r="IDU34" s="570" t="e">
        <f t="shared" si="98"/>
        <v>#REF!</v>
      </c>
      <c r="IDV34" s="570" t="e">
        <f t="shared" si="98"/>
        <v>#REF!</v>
      </c>
      <c r="IDW34" s="570" t="e">
        <f t="shared" ref="IDW34:IGH34" si="99">ROUND(IDT34*IDU34,0)</f>
        <v>#REF!</v>
      </c>
      <c r="IDX34" s="570" t="e">
        <f t="shared" si="99"/>
        <v>#REF!</v>
      </c>
      <c r="IDY34" s="570" t="e">
        <f t="shared" si="99"/>
        <v>#REF!</v>
      </c>
      <c r="IDZ34" s="570" t="e">
        <f t="shared" si="99"/>
        <v>#REF!</v>
      </c>
      <c r="IEA34" s="570" t="e">
        <f t="shared" si="99"/>
        <v>#REF!</v>
      </c>
      <c r="IEB34" s="570" t="e">
        <f t="shared" si="99"/>
        <v>#REF!</v>
      </c>
      <c r="IEC34" s="570" t="e">
        <f t="shared" si="99"/>
        <v>#REF!</v>
      </c>
      <c r="IED34" s="570" t="e">
        <f t="shared" si="99"/>
        <v>#REF!</v>
      </c>
      <c r="IEE34" s="570" t="e">
        <f t="shared" si="99"/>
        <v>#REF!</v>
      </c>
      <c r="IEF34" s="570" t="e">
        <f t="shared" si="99"/>
        <v>#REF!</v>
      </c>
      <c r="IEG34" s="570" t="e">
        <f t="shared" si="99"/>
        <v>#REF!</v>
      </c>
      <c r="IEH34" s="570" t="e">
        <f t="shared" si="99"/>
        <v>#REF!</v>
      </c>
      <c r="IEI34" s="570" t="e">
        <f t="shared" si="99"/>
        <v>#REF!</v>
      </c>
      <c r="IEJ34" s="570" t="e">
        <f t="shared" si="99"/>
        <v>#REF!</v>
      </c>
      <c r="IEK34" s="570" t="e">
        <f t="shared" si="99"/>
        <v>#REF!</v>
      </c>
      <c r="IEL34" s="570" t="e">
        <f t="shared" si="99"/>
        <v>#REF!</v>
      </c>
      <c r="IEM34" s="570" t="e">
        <f t="shared" si="99"/>
        <v>#REF!</v>
      </c>
      <c r="IEN34" s="570" t="e">
        <f t="shared" si="99"/>
        <v>#REF!</v>
      </c>
      <c r="IEO34" s="570" t="e">
        <f t="shared" si="99"/>
        <v>#REF!</v>
      </c>
      <c r="IEP34" s="570" t="e">
        <f t="shared" si="99"/>
        <v>#REF!</v>
      </c>
      <c r="IEQ34" s="570" t="e">
        <f t="shared" si="99"/>
        <v>#REF!</v>
      </c>
      <c r="IER34" s="570" t="e">
        <f t="shared" si="99"/>
        <v>#REF!</v>
      </c>
      <c r="IES34" s="570" t="e">
        <f t="shared" si="99"/>
        <v>#REF!</v>
      </c>
      <c r="IET34" s="570" t="e">
        <f t="shared" si="99"/>
        <v>#REF!</v>
      </c>
      <c r="IEU34" s="570" t="e">
        <f t="shared" si="99"/>
        <v>#REF!</v>
      </c>
      <c r="IEV34" s="570" t="e">
        <f t="shared" si="99"/>
        <v>#REF!</v>
      </c>
      <c r="IEW34" s="570" t="e">
        <f t="shared" si="99"/>
        <v>#REF!</v>
      </c>
      <c r="IEX34" s="570" t="e">
        <f t="shared" si="99"/>
        <v>#REF!</v>
      </c>
      <c r="IEY34" s="570" t="e">
        <f t="shared" si="99"/>
        <v>#REF!</v>
      </c>
      <c r="IEZ34" s="570" t="e">
        <f t="shared" si="99"/>
        <v>#REF!</v>
      </c>
      <c r="IFA34" s="570" t="e">
        <f t="shared" si="99"/>
        <v>#REF!</v>
      </c>
      <c r="IFB34" s="570" t="e">
        <f t="shared" si="99"/>
        <v>#REF!</v>
      </c>
      <c r="IFC34" s="570" t="e">
        <f t="shared" si="99"/>
        <v>#REF!</v>
      </c>
      <c r="IFD34" s="570" t="e">
        <f t="shared" si="99"/>
        <v>#REF!</v>
      </c>
      <c r="IFE34" s="570" t="e">
        <f t="shared" si="99"/>
        <v>#REF!</v>
      </c>
      <c r="IFF34" s="570" t="e">
        <f t="shared" si="99"/>
        <v>#REF!</v>
      </c>
      <c r="IFG34" s="570" t="e">
        <f t="shared" si="99"/>
        <v>#REF!</v>
      </c>
      <c r="IFH34" s="570" t="e">
        <f t="shared" si="99"/>
        <v>#REF!</v>
      </c>
      <c r="IFI34" s="570" t="e">
        <f t="shared" si="99"/>
        <v>#REF!</v>
      </c>
      <c r="IFJ34" s="570" t="e">
        <f t="shared" si="99"/>
        <v>#REF!</v>
      </c>
      <c r="IFK34" s="570" t="e">
        <f t="shared" si="99"/>
        <v>#REF!</v>
      </c>
      <c r="IFL34" s="570" t="e">
        <f t="shared" si="99"/>
        <v>#REF!</v>
      </c>
      <c r="IFM34" s="570" t="e">
        <f t="shared" si="99"/>
        <v>#REF!</v>
      </c>
      <c r="IFN34" s="570" t="e">
        <f t="shared" si="99"/>
        <v>#REF!</v>
      </c>
      <c r="IFO34" s="570" t="e">
        <f t="shared" si="99"/>
        <v>#REF!</v>
      </c>
      <c r="IFP34" s="570" t="e">
        <f t="shared" si="99"/>
        <v>#REF!</v>
      </c>
      <c r="IFQ34" s="570" t="e">
        <f t="shared" si="99"/>
        <v>#REF!</v>
      </c>
      <c r="IFR34" s="570" t="e">
        <f t="shared" si="99"/>
        <v>#REF!</v>
      </c>
      <c r="IFS34" s="570" t="e">
        <f t="shared" si="99"/>
        <v>#REF!</v>
      </c>
      <c r="IFT34" s="570" t="e">
        <f t="shared" si="99"/>
        <v>#REF!</v>
      </c>
      <c r="IFU34" s="570" t="e">
        <f t="shared" si="99"/>
        <v>#REF!</v>
      </c>
      <c r="IFV34" s="570" t="e">
        <f t="shared" si="99"/>
        <v>#REF!</v>
      </c>
      <c r="IFW34" s="570" t="e">
        <f t="shared" si="99"/>
        <v>#REF!</v>
      </c>
      <c r="IFX34" s="570" t="e">
        <f t="shared" si="99"/>
        <v>#REF!</v>
      </c>
      <c r="IFY34" s="570" t="e">
        <f t="shared" si="99"/>
        <v>#REF!</v>
      </c>
      <c r="IFZ34" s="570" t="e">
        <f t="shared" si="99"/>
        <v>#REF!</v>
      </c>
      <c r="IGA34" s="570" t="e">
        <f t="shared" si="99"/>
        <v>#REF!</v>
      </c>
      <c r="IGB34" s="570" t="e">
        <f t="shared" si="99"/>
        <v>#REF!</v>
      </c>
      <c r="IGC34" s="570" t="e">
        <f t="shared" si="99"/>
        <v>#REF!</v>
      </c>
      <c r="IGD34" s="570" t="e">
        <f t="shared" si="99"/>
        <v>#REF!</v>
      </c>
      <c r="IGE34" s="570" t="e">
        <f t="shared" si="99"/>
        <v>#REF!</v>
      </c>
      <c r="IGF34" s="570" t="e">
        <f t="shared" si="99"/>
        <v>#REF!</v>
      </c>
      <c r="IGG34" s="570" t="e">
        <f t="shared" si="99"/>
        <v>#REF!</v>
      </c>
      <c r="IGH34" s="570" t="e">
        <f t="shared" si="99"/>
        <v>#REF!</v>
      </c>
      <c r="IGI34" s="570" t="e">
        <f t="shared" ref="IGI34:IIT34" si="100">ROUND(IGF34*IGG34,0)</f>
        <v>#REF!</v>
      </c>
      <c r="IGJ34" s="570" t="e">
        <f t="shared" si="100"/>
        <v>#REF!</v>
      </c>
      <c r="IGK34" s="570" t="e">
        <f t="shared" si="100"/>
        <v>#REF!</v>
      </c>
      <c r="IGL34" s="570" t="e">
        <f t="shared" si="100"/>
        <v>#REF!</v>
      </c>
      <c r="IGM34" s="570" t="e">
        <f t="shared" si="100"/>
        <v>#REF!</v>
      </c>
      <c r="IGN34" s="570" t="e">
        <f t="shared" si="100"/>
        <v>#REF!</v>
      </c>
      <c r="IGO34" s="570" t="e">
        <f t="shared" si="100"/>
        <v>#REF!</v>
      </c>
      <c r="IGP34" s="570" t="e">
        <f t="shared" si="100"/>
        <v>#REF!</v>
      </c>
      <c r="IGQ34" s="570" t="e">
        <f t="shared" si="100"/>
        <v>#REF!</v>
      </c>
      <c r="IGR34" s="570" t="e">
        <f t="shared" si="100"/>
        <v>#REF!</v>
      </c>
      <c r="IGS34" s="570" t="e">
        <f t="shared" si="100"/>
        <v>#REF!</v>
      </c>
      <c r="IGT34" s="570" t="e">
        <f t="shared" si="100"/>
        <v>#REF!</v>
      </c>
      <c r="IGU34" s="570" t="e">
        <f t="shared" si="100"/>
        <v>#REF!</v>
      </c>
      <c r="IGV34" s="570" t="e">
        <f t="shared" si="100"/>
        <v>#REF!</v>
      </c>
      <c r="IGW34" s="570" t="e">
        <f t="shared" si="100"/>
        <v>#REF!</v>
      </c>
      <c r="IGX34" s="570" t="e">
        <f t="shared" si="100"/>
        <v>#REF!</v>
      </c>
      <c r="IGY34" s="570" t="e">
        <f t="shared" si="100"/>
        <v>#REF!</v>
      </c>
      <c r="IGZ34" s="570" t="e">
        <f t="shared" si="100"/>
        <v>#REF!</v>
      </c>
      <c r="IHA34" s="570" t="e">
        <f t="shared" si="100"/>
        <v>#REF!</v>
      </c>
      <c r="IHB34" s="570" t="e">
        <f t="shared" si="100"/>
        <v>#REF!</v>
      </c>
      <c r="IHC34" s="570" t="e">
        <f t="shared" si="100"/>
        <v>#REF!</v>
      </c>
      <c r="IHD34" s="570" t="e">
        <f t="shared" si="100"/>
        <v>#REF!</v>
      </c>
      <c r="IHE34" s="570" t="e">
        <f t="shared" si="100"/>
        <v>#REF!</v>
      </c>
      <c r="IHF34" s="570" t="e">
        <f t="shared" si="100"/>
        <v>#REF!</v>
      </c>
      <c r="IHG34" s="570" t="e">
        <f t="shared" si="100"/>
        <v>#REF!</v>
      </c>
      <c r="IHH34" s="570" t="e">
        <f t="shared" si="100"/>
        <v>#REF!</v>
      </c>
      <c r="IHI34" s="570" t="e">
        <f t="shared" si="100"/>
        <v>#REF!</v>
      </c>
      <c r="IHJ34" s="570" t="e">
        <f t="shared" si="100"/>
        <v>#REF!</v>
      </c>
      <c r="IHK34" s="570" t="e">
        <f t="shared" si="100"/>
        <v>#REF!</v>
      </c>
      <c r="IHL34" s="570" t="e">
        <f t="shared" si="100"/>
        <v>#REF!</v>
      </c>
      <c r="IHM34" s="570" t="e">
        <f t="shared" si="100"/>
        <v>#REF!</v>
      </c>
      <c r="IHN34" s="570" t="e">
        <f t="shared" si="100"/>
        <v>#REF!</v>
      </c>
      <c r="IHO34" s="570" t="e">
        <f t="shared" si="100"/>
        <v>#REF!</v>
      </c>
      <c r="IHP34" s="570" t="e">
        <f t="shared" si="100"/>
        <v>#REF!</v>
      </c>
      <c r="IHQ34" s="570" t="e">
        <f t="shared" si="100"/>
        <v>#REF!</v>
      </c>
      <c r="IHR34" s="570" t="e">
        <f t="shared" si="100"/>
        <v>#REF!</v>
      </c>
      <c r="IHS34" s="570" t="e">
        <f t="shared" si="100"/>
        <v>#REF!</v>
      </c>
      <c r="IHT34" s="570" t="e">
        <f t="shared" si="100"/>
        <v>#REF!</v>
      </c>
      <c r="IHU34" s="570" t="e">
        <f t="shared" si="100"/>
        <v>#REF!</v>
      </c>
      <c r="IHV34" s="570" t="e">
        <f t="shared" si="100"/>
        <v>#REF!</v>
      </c>
      <c r="IHW34" s="570" t="e">
        <f t="shared" si="100"/>
        <v>#REF!</v>
      </c>
      <c r="IHX34" s="570" t="e">
        <f t="shared" si="100"/>
        <v>#REF!</v>
      </c>
      <c r="IHY34" s="570" t="e">
        <f t="shared" si="100"/>
        <v>#REF!</v>
      </c>
      <c r="IHZ34" s="570" t="e">
        <f t="shared" si="100"/>
        <v>#REF!</v>
      </c>
      <c r="IIA34" s="570" t="e">
        <f t="shared" si="100"/>
        <v>#REF!</v>
      </c>
      <c r="IIB34" s="570" t="e">
        <f t="shared" si="100"/>
        <v>#REF!</v>
      </c>
      <c r="IIC34" s="570" t="e">
        <f t="shared" si="100"/>
        <v>#REF!</v>
      </c>
      <c r="IID34" s="570" t="e">
        <f t="shared" si="100"/>
        <v>#REF!</v>
      </c>
      <c r="IIE34" s="570" t="e">
        <f t="shared" si="100"/>
        <v>#REF!</v>
      </c>
      <c r="IIF34" s="570" t="e">
        <f t="shared" si="100"/>
        <v>#REF!</v>
      </c>
      <c r="IIG34" s="570" t="e">
        <f t="shared" si="100"/>
        <v>#REF!</v>
      </c>
      <c r="IIH34" s="570" t="e">
        <f t="shared" si="100"/>
        <v>#REF!</v>
      </c>
      <c r="III34" s="570" t="e">
        <f t="shared" si="100"/>
        <v>#REF!</v>
      </c>
      <c r="IIJ34" s="570" t="e">
        <f t="shared" si="100"/>
        <v>#REF!</v>
      </c>
      <c r="IIK34" s="570" t="e">
        <f t="shared" si="100"/>
        <v>#REF!</v>
      </c>
      <c r="IIL34" s="570" t="e">
        <f t="shared" si="100"/>
        <v>#REF!</v>
      </c>
      <c r="IIM34" s="570" t="e">
        <f t="shared" si="100"/>
        <v>#REF!</v>
      </c>
      <c r="IIN34" s="570" t="e">
        <f t="shared" si="100"/>
        <v>#REF!</v>
      </c>
      <c r="IIO34" s="570" t="e">
        <f t="shared" si="100"/>
        <v>#REF!</v>
      </c>
      <c r="IIP34" s="570" t="e">
        <f t="shared" si="100"/>
        <v>#REF!</v>
      </c>
      <c r="IIQ34" s="570" t="e">
        <f t="shared" si="100"/>
        <v>#REF!</v>
      </c>
      <c r="IIR34" s="570" t="e">
        <f t="shared" si="100"/>
        <v>#REF!</v>
      </c>
      <c r="IIS34" s="570" t="e">
        <f t="shared" si="100"/>
        <v>#REF!</v>
      </c>
      <c r="IIT34" s="570" t="e">
        <f t="shared" si="100"/>
        <v>#REF!</v>
      </c>
      <c r="IIU34" s="570" t="e">
        <f t="shared" ref="IIU34:ILF34" si="101">ROUND(IIR34*IIS34,0)</f>
        <v>#REF!</v>
      </c>
      <c r="IIV34" s="570" t="e">
        <f t="shared" si="101"/>
        <v>#REF!</v>
      </c>
      <c r="IIW34" s="570" t="e">
        <f t="shared" si="101"/>
        <v>#REF!</v>
      </c>
      <c r="IIX34" s="570" t="e">
        <f t="shared" si="101"/>
        <v>#REF!</v>
      </c>
      <c r="IIY34" s="570" t="e">
        <f t="shared" si="101"/>
        <v>#REF!</v>
      </c>
      <c r="IIZ34" s="570" t="e">
        <f t="shared" si="101"/>
        <v>#REF!</v>
      </c>
      <c r="IJA34" s="570" t="e">
        <f t="shared" si="101"/>
        <v>#REF!</v>
      </c>
      <c r="IJB34" s="570" t="e">
        <f t="shared" si="101"/>
        <v>#REF!</v>
      </c>
      <c r="IJC34" s="570" t="e">
        <f t="shared" si="101"/>
        <v>#REF!</v>
      </c>
      <c r="IJD34" s="570" t="e">
        <f t="shared" si="101"/>
        <v>#REF!</v>
      </c>
      <c r="IJE34" s="570" t="e">
        <f t="shared" si="101"/>
        <v>#REF!</v>
      </c>
      <c r="IJF34" s="570" t="e">
        <f t="shared" si="101"/>
        <v>#REF!</v>
      </c>
      <c r="IJG34" s="570" t="e">
        <f t="shared" si="101"/>
        <v>#REF!</v>
      </c>
      <c r="IJH34" s="570" t="e">
        <f t="shared" si="101"/>
        <v>#REF!</v>
      </c>
      <c r="IJI34" s="570" t="e">
        <f t="shared" si="101"/>
        <v>#REF!</v>
      </c>
      <c r="IJJ34" s="570" t="e">
        <f t="shared" si="101"/>
        <v>#REF!</v>
      </c>
      <c r="IJK34" s="570" t="e">
        <f t="shared" si="101"/>
        <v>#REF!</v>
      </c>
      <c r="IJL34" s="570" t="e">
        <f t="shared" si="101"/>
        <v>#REF!</v>
      </c>
      <c r="IJM34" s="570" t="e">
        <f t="shared" si="101"/>
        <v>#REF!</v>
      </c>
      <c r="IJN34" s="570" t="e">
        <f t="shared" si="101"/>
        <v>#REF!</v>
      </c>
      <c r="IJO34" s="570" t="e">
        <f t="shared" si="101"/>
        <v>#REF!</v>
      </c>
      <c r="IJP34" s="570" t="e">
        <f t="shared" si="101"/>
        <v>#REF!</v>
      </c>
      <c r="IJQ34" s="570" t="e">
        <f t="shared" si="101"/>
        <v>#REF!</v>
      </c>
      <c r="IJR34" s="570" t="e">
        <f t="shared" si="101"/>
        <v>#REF!</v>
      </c>
      <c r="IJS34" s="570" t="e">
        <f t="shared" si="101"/>
        <v>#REF!</v>
      </c>
      <c r="IJT34" s="570" t="e">
        <f t="shared" si="101"/>
        <v>#REF!</v>
      </c>
      <c r="IJU34" s="570" t="e">
        <f t="shared" si="101"/>
        <v>#REF!</v>
      </c>
      <c r="IJV34" s="570" t="e">
        <f t="shared" si="101"/>
        <v>#REF!</v>
      </c>
      <c r="IJW34" s="570" t="e">
        <f t="shared" si="101"/>
        <v>#REF!</v>
      </c>
      <c r="IJX34" s="570" t="e">
        <f t="shared" si="101"/>
        <v>#REF!</v>
      </c>
      <c r="IJY34" s="570" t="e">
        <f t="shared" si="101"/>
        <v>#REF!</v>
      </c>
      <c r="IJZ34" s="570" t="e">
        <f t="shared" si="101"/>
        <v>#REF!</v>
      </c>
      <c r="IKA34" s="570" t="e">
        <f t="shared" si="101"/>
        <v>#REF!</v>
      </c>
      <c r="IKB34" s="570" t="e">
        <f t="shared" si="101"/>
        <v>#REF!</v>
      </c>
      <c r="IKC34" s="570" t="e">
        <f t="shared" si="101"/>
        <v>#REF!</v>
      </c>
      <c r="IKD34" s="570" t="e">
        <f t="shared" si="101"/>
        <v>#REF!</v>
      </c>
      <c r="IKE34" s="570" t="e">
        <f t="shared" si="101"/>
        <v>#REF!</v>
      </c>
      <c r="IKF34" s="570" t="e">
        <f t="shared" si="101"/>
        <v>#REF!</v>
      </c>
      <c r="IKG34" s="570" t="e">
        <f t="shared" si="101"/>
        <v>#REF!</v>
      </c>
      <c r="IKH34" s="570" t="e">
        <f t="shared" si="101"/>
        <v>#REF!</v>
      </c>
      <c r="IKI34" s="570" t="e">
        <f t="shared" si="101"/>
        <v>#REF!</v>
      </c>
      <c r="IKJ34" s="570" t="e">
        <f t="shared" si="101"/>
        <v>#REF!</v>
      </c>
      <c r="IKK34" s="570" t="e">
        <f t="shared" si="101"/>
        <v>#REF!</v>
      </c>
      <c r="IKL34" s="570" t="e">
        <f t="shared" si="101"/>
        <v>#REF!</v>
      </c>
      <c r="IKM34" s="570" t="e">
        <f t="shared" si="101"/>
        <v>#REF!</v>
      </c>
      <c r="IKN34" s="570" t="e">
        <f t="shared" si="101"/>
        <v>#REF!</v>
      </c>
      <c r="IKO34" s="570" t="e">
        <f t="shared" si="101"/>
        <v>#REF!</v>
      </c>
      <c r="IKP34" s="570" t="e">
        <f t="shared" si="101"/>
        <v>#REF!</v>
      </c>
      <c r="IKQ34" s="570" t="e">
        <f t="shared" si="101"/>
        <v>#REF!</v>
      </c>
      <c r="IKR34" s="570" t="e">
        <f t="shared" si="101"/>
        <v>#REF!</v>
      </c>
      <c r="IKS34" s="570" t="e">
        <f t="shared" si="101"/>
        <v>#REF!</v>
      </c>
      <c r="IKT34" s="570" t="e">
        <f t="shared" si="101"/>
        <v>#REF!</v>
      </c>
      <c r="IKU34" s="570" t="e">
        <f t="shared" si="101"/>
        <v>#REF!</v>
      </c>
      <c r="IKV34" s="570" t="e">
        <f t="shared" si="101"/>
        <v>#REF!</v>
      </c>
      <c r="IKW34" s="570" t="e">
        <f t="shared" si="101"/>
        <v>#REF!</v>
      </c>
      <c r="IKX34" s="570" t="e">
        <f t="shared" si="101"/>
        <v>#REF!</v>
      </c>
      <c r="IKY34" s="570" t="e">
        <f t="shared" si="101"/>
        <v>#REF!</v>
      </c>
      <c r="IKZ34" s="570" t="e">
        <f t="shared" si="101"/>
        <v>#REF!</v>
      </c>
      <c r="ILA34" s="570" t="e">
        <f t="shared" si="101"/>
        <v>#REF!</v>
      </c>
      <c r="ILB34" s="570" t="e">
        <f t="shared" si="101"/>
        <v>#REF!</v>
      </c>
      <c r="ILC34" s="570" t="e">
        <f t="shared" si="101"/>
        <v>#REF!</v>
      </c>
      <c r="ILD34" s="570" t="e">
        <f t="shared" si="101"/>
        <v>#REF!</v>
      </c>
      <c r="ILE34" s="570" t="e">
        <f t="shared" si="101"/>
        <v>#REF!</v>
      </c>
      <c r="ILF34" s="570" t="e">
        <f t="shared" si="101"/>
        <v>#REF!</v>
      </c>
      <c r="ILG34" s="570" t="e">
        <f t="shared" ref="ILG34:INR34" si="102">ROUND(ILD34*ILE34,0)</f>
        <v>#REF!</v>
      </c>
      <c r="ILH34" s="570" t="e">
        <f t="shared" si="102"/>
        <v>#REF!</v>
      </c>
      <c r="ILI34" s="570" t="e">
        <f t="shared" si="102"/>
        <v>#REF!</v>
      </c>
      <c r="ILJ34" s="570" t="e">
        <f t="shared" si="102"/>
        <v>#REF!</v>
      </c>
      <c r="ILK34" s="570" t="e">
        <f t="shared" si="102"/>
        <v>#REF!</v>
      </c>
      <c r="ILL34" s="570" t="e">
        <f t="shared" si="102"/>
        <v>#REF!</v>
      </c>
      <c r="ILM34" s="570" t="e">
        <f t="shared" si="102"/>
        <v>#REF!</v>
      </c>
      <c r="ILN34" s="570" t="e">
        <f t="shared" si="102"/>
        <v>#REF!</v>
      </c>
      <c r="ILO34" s="570" t="e">
        <f t="shared" si="102"/>
        <v>#REF!</v>
      </c>
      <c r="ILP34" s="570" t="e">
        <f t="shared" si="102"/>
        <v>#REF!</v>
      </c>
      <c r="ILQ34" s="570" t="e">
        <f t="shared" si="102"/>
        <v>#REF!</v>
      </c>
      <c r="ILR34" s="570" t="e">
        <f t="shared" si="102"/>
        <v>#REF!</v>
      </c>
      <c r="ILS34" s="570" t="e">
        <f t="shared" si="102"/>
        <v>#REF!</v>
      </c>
      <c r="ILT34" s="570" t="e">
        <f t="shared" si="102"/>
        <v>#REF!</v>
      </c>
      <c r="ILU34" s="570" t="e">
        <f t="shared" si="102"/>
        <v>#REF!</v>
      </c>
      <c r="ILV34" s="570" t="e">
        <f t="shared" si="102"/>
        <v>#REF!</v>
      </c>
      <c r="ILW34" s="570" t="e">
        <f t="shared" si="102"/>
        <v>#REF!</v>
      </c>
      <c r="ILX34" s="570" t="e">
        <f t="shared" si="102"/>
        <v>#REF!</v>
      </c>
      <c r="ILY34" s="570" t="e">
        <f t="shared" si="102"/>
        <v>#REF!</v>
      </c>
      <c r="ILZ34" s="570" t="e">
        <f t="shared" si="102"/>
        <v>#REF!</v>
      </c>
      <c r="IMA34" s="570" t="e">
        <f t="shared" si="102"/>
        <v>#REF!</v>
      </c>
      <c r="IMB34" s="570" t="e">
        <f t="shared" si="102"/>
        <v>#REF!</v>
      </c>
      <c r="IMC34" s="570" t="e">
        <f t="shared" si="102"/>
        <v>#REF!</v>
      </c>
      <c r="IMD34" s="570" t="e">
        <f t="shared" si="102"/>
        <v>#REF!</v>
      </c>
      <c r="IME34" s="570" t="e">
        <f t="shared" si="102"/>
        <v>#REF!</v>
      </c>
      <c r="IMF34" s="570" t="e">
        <f t="shared" si="102"/>
        <v>#REF!</v>
      </c>
      <c r="IMG34" s="570" t="e">
        <f t="shared" si="102"/>
        <v>#REF!</v>
      </c>
      <c r="IMH34" s="570" t="e">
        <f t="shared" si="102"/>
        <v>#REF!</v>
      </c>
      <c r="IMI34" s="570" t="e">
        <f t="shared" si="102"/>
        <v>#REF!</v>
      </c>
      <c r="IMJ34" s="570" t="e">
        <f t="shared" si="102"/>
        <v>#REF!</v>
      </c>
      <c r="IMK34" s="570" t="e">
        <f t="shared" si="102"/>
        <v>#REF!</v>
      </c>
      <c r="IML34" s="570" t="e">
        <f t="shared" si="102"/>
        <v>#REF!</v>
      </c>
      <c r="IMM34" s="570" t="e">
        <f t="shared" si="102"/>
        <v>#REF!</v>
      </c>
      <c r="IMN34" s="570" t="e">
        <f t="shared" si="102"/>
        <v>#REF!</v>
      </c>
      <c r="IMO34" s="570" t="e">
        <f t="shared" si="102"/>
        <v>#REF!</v>
      </c>
      <c r="IMP34" s="570" t="e">
        <f t="shared" si="102"/>
        <v>#REF!</v>
      </c>
      <c r="IMQ34" s="570" t="e">
        <f t="shared" si="102"/>
        <v>#REF!</v>
      </c>
      <c r="IMR34" s="570" t="e">
        <f t="shared" si="102"/>
        <v>#REF!</v>
      </c>
      <c r="IMS34" s="570" t="e">
        <f t="shared" si="102"/>
        <v>#REF!</v>
      </c>
      <c r="IMT34" s="570" t="e">
        <f t="shared" si="102"/>
        <v>#REF!</v>
      </c>
      <c r="IMU34" s="570" t="e">
        <f t="shared" si="102"/>
        <v>#REF!</v>
      </c>
      <c r="IMV34" s="570" t="e">
        <f t="shared" si="102"/>
        <v>#REF!</v>
      </c>
      <c r="IMW34" s="570" t="e">
        <f t="shared" si="102"/>
        <v>#REF!</v>
      </c>
      <c r="IMX34" s="570" t="e">
        <f t="shared" si="102"/>
        <v>#REF!</v>
      </c>
      <c r="IMY34" s="570" t="e">
        <f t="shared" si="102"/>
        <v>#REF!</v>
      </c>
      <c r="IMZ34" s="570" t="e">
        <f t="shared" si="102"/>
        <v>#REF!</v>
      </c>
      <c r="INA34" s="570" t="e">
        <f t="shared" si="102"/>
        <v>#REF!</v>
      </c>
      <c r="INB34" s="570" t="e">
        <f t="shared" si="102"/>
        <v>#REF!</v>
      </c>
      <c r="INC34" s="570" t="e">
        <f t="shared" si="102"/>
        <v>#REF!</v>
      </c>
      <c r="IND34" s="570" t="e">
        <f t="shared" si="102"/>
        <v>#REF!</v>
      </c>
      <c r="INE34" s="570" t="e">
        <f t="shared" si="102"/>
        <v>#REF!</v>
      </c>
      <c r="INF34" s="570" t="e">
        <f t="shared" si="102"/>
        <v>#REF!</v>
      </c>
      <c r="ING34" s="570" t="e">
        <f t="shared" si="102"/>
        <v>#REF!</v>
      </c>
      <c r="INH34" s="570" t="e">
        <f t="shared" si="102"/>
        <v>#REF!</v>
      </c>
      <c r="INI34" s="570" t="e">
        <f t="shared" si="102"/>
        <v>#REF!</v>
      </c>
      <c r="INJ34" s="570" t="e">
        <f t="shared" si="102"/>
        <v>#REF!</v>
      </c>
      <c r="INK34" s="570" t="e">
        <f t="shared" si="102"/>
        <v>#REF!</v>
      </c>
      <c r="INL34" s="570" t="e">
        <f t="shared" si="102"/>
        <v>#REF!</v>
      </c>
      <c r="INM34" s="570" t="e">
        <f t="shared" si="102"/>
        <v>#REF!</v>
      </c>
      <c r="INN34" s="570" t="e">
        <f t="shared" si="102"/>
        <v>#REF!</v>
      </c>
      <c r="INO34" s="570" t="e">
        <f t="shared" si="102"/>
        <v>#REF!</v>
      </c>
      <c r="INP34" s="570" t="e">
        <f t="shared" si="102"/>
        <v>#REF!</v>
      </c>
      <c r="INQ34" s="570" t="e">
        <f t="shared" si="102"/>
        <v>#REF!</v>
      </c>
      <c r="INR34" s="570" t="e">
        <f t="shared" si="102"/>
        <v>#REF!</v>
      </c>
      <c r="INS34" s="570" t="e">
        <f t="shared" ref="INS34:IQD34" si="103">ROUND(INP34*INQ34,0)</f>
        <v>#REF!</v>
      </c>
      <c r="INT34" s="570" t="e">
        <f t="shared" si="103"/>
        <v>#REF!</v>
      </c>
      <c r="INU34" s="570" t="e">
        <f t="shared" si="103"/>
        <v>#REF!</v>
      </c>
      <c r="INV34" s="570" t="e">
        <f t="shared" si="103"/>
        <v>#REF!</v>
      </c>
      <c r="INW34" s="570" t="e">
        <f t="shared" si="103"/>
        <v>#REF!</v>
      </c>
      <c r="INX34" s="570" t="e">
        <f t="shared" si="103"/>
        <v>#REF!</v>
      </c>
      <c r="INY34" s="570" t="e">
        <f t="shared" si="103"/>
        <v>#REF!</v>
      </c>
      <c r="INZ34" s="570" t="e">
        <f t="shared" si="103"/>
        <v>#REF!</v>
      </c>
      <c r="IOA34" s="570" t="e">
        <f t="shared" si="103"/>
        <v>#REF!</v>
      </c>
      <c r="IOB34" s="570" t="e">
        <f t="shared" si="103"/>
        <v>#REF!</v>
      </c>
      <c r="IOC34" s="570" t="e">
        <f t="shared" si="103"/>
        <v>#REF!</v>
      </c>
      <c r="IOD34" s="570" t="e">
        <f t="shared" si="103"/>
        <v>#REF!</v>
      </c>
      <c r="IOE34" s="570" t="e">
        <f t="shared" si="103"/>
        <v>#REF!</v>
      </c>
      <c r="IOF34" s="570" t="e">
        <f t="shared" si="103"/>
        <v>#REF!</v>
      </c>
      <c r="IOG34" s="570" t="e">
        <f t="shared" si="103"/>
        <v>#REF!</v>
      </c>
      <c r="IOH34" s="570" t="e">
        <f t="shared" si="103"/>
        <v>#REF!</v>
      </c>
      <c r="IOI34" s="570" t="e">
        <f t="shared" si="103"/>
        <v>#REF!</v>
      </c>
      <c r="IOJ34" s="570" t="e">
        <f t="shared" si="103"/>
        <v>#REF!</v>
      </c>
      <c r="IOK34" s="570" t="e">
        <f t="shared" si="103"/>
        <v>#REF!</v>
      </c>
      <c r="IOL34" s="570" t="e">
        <f t="shared" si="103"/>
        <v>#REF!</v>
      </c>
      <c r="IOM34" s="570" t="e">
        <f t="shared" si="103"/>
        <v>#REF!</v>
      </c>
      <c r="ION34" s="570" t="e">
        <f t="shared" si="103"/>
        <v>#REF!</v>
      </c>
      <c r="IOO34" s="570" t="e">
        <f t="shared" si="103"/>
        <v>#REF!</v>
      </c>
      <c r="IOP34" s="570" t="e">
        <f t="shared" si="103"/>
        <v>#REF!</v>
      </c>
      <c r="IOQ34" s="570" t="e">
        <f t="shared" si="103"/>
        <v>#REF!</v>
      </c>
      <c r="IOR34" s="570" t="e">
        <f t="shared" si="103"/>
        <v>#REF!</v>
      </c>
      <c r="IOS34" s="570" t="e">
        <f t="shared" si="103"/>
        <v>#REF!</v>
      </c>
      <c r="IOT34" s="570" t="e">
        <f t="shared" si="103"/>
        <v>#REF!</v>
      </c>
      <c r="IOU34" s="570" t="e">
        <f t="shared" si="103"/>
        <v>#REF!</v>
      </c>
      <c r="IOV34" s="570" t="e">
        <f t="shared" si="103"/>
        <v>#REF!</v>
      </c>
      <c r="IOW34" s="570" t="e">
        <f t="shared" si="103"/>
        <v>#REF!</v>
      </c>
      <c r="IOX34" s="570" t="e">
        <f t="shared" si="103"/>
        <v>#REF!</v>
      </c>
      <c r="IOY34" s="570" t="e">
        <f t="shared" si="103"/>
        <v>#REF!</v>
      </c>
      <c r="IOZ34" s="570" t="e">
        <f t="shared" si="103"/>
        <v>#REF!</v>
      </c>
      <c r="IPA34" s="570" t="e">
        <f t="shared" si="103"/>
        <v>#REF!</v>
      </c>
      <c r="IPB34" s="570" t="e">
        <f t="shared" si="103"/>
        <v>#REF!</v>
      </c>
      <c r="IPC34" s="570" t="e">
        <f t="shared" si="103"/>
        <v>#REF!</v>
      </c>
      <c r="IPD34" s="570" t="e">
        <f t="shared" si="103"/>
        <v>#REF!</v>
      </c>
      <c r="IPE34" s="570" t="e">
        <f t="shared" si="103"/>
        <v>#REF!</v>
      </c>
      <c r="IPF34" s="570" t="e">
        <f t="shared" si="103"/>
        <v>#REF!</v>
      </c>
      <c r="IPG34" s="570" t="e">
        <f t="shared" si="103"/>
        <v>#REF!</v>
      </c>
      <c r="IPH34" s="570" t="e">
        <f t="shared" si="103"/>
        <v>#REF!</v>
      </c>
      <c r="IPI34" s="570" t="e">
        <f t="shared" si="103"/>
        <v>#REF!</v>
      </c>
      <c r="IPJ34" s="570" t="e">
        <f t="shared" si="103"/>
        <v>#REF!</v>
      </c>
      <c r="IPK34" s="570" t="e">
        <f t="shared" si="103"/>
        <v>#REF!</v>
      </c>
      <c r="IPL34" s="570" t="e">
        <f t="shared" si="103"/>
        <v>#REF!</v>
      </c>
      <c r="IPM34" s="570" t="e">
        <f t="shared" si="103"/>
        <v>#REF!</v>
      </c>
      <c r="IPN34" s="570" t="e">
        <f t="shared" si="103"/>
        <v>#REF!</v>
      </c>
      <c r="IPO34" s="570" t="e">
        <f t="shared" si="103"/>
        <v>#REF!</v>
      </c>
      <c r="IPP34" s="570" t="e">
        <f t="shared" si="103"/>
        <v>#REF!</v>
      </c>
      <c r="IPQ34" s="570" t="e">
        <f t="shared" si="103"/>
        <v>#REF!</v>
      </c>
      <c r="IPR34" s="570" t="e">
        <f t="shared" si="103"/>
        <v>#REF!</v>
      </c>
      <c r="IPS34" s="570" t="e">
        <f t="shared" si="103"/>
        <v>#REF!</v>
      </c>
      <c r="IPT34" s="570" t="e">
        <f t="shared" si="103"/>
        <v>#REF!</v>
      </c>
      <c r="IPU34" s="570" t="e">
        <f t="shared" si="103"/>
        <v>#REF!</v>
      </c>
      <c r="IPV34" s="570" t="e">
        <f t="shared" si="103"/>
        <v>#REF!</v>
      </c>
      <c r="IPW34" s="570" t="e">
        <f t="shared" si="103"/>
        <v>#REF!</v>
      </c>
      <c r="IPX34" s="570" t="e">
        <f t="shared" si="103"/>
        <v>#REF!</v>
      </c>
      <c r="IPY34" s="570" t="e">
        <f t="shared" si="103"/>
        <v>#REF!</v>
      </c>
      <c r="IPZ34" s="570" t="e">
        <f t="shared" si="103"/>
        <v>#REF!</v>
      </c>
      <c r="IQA34" s="570" t="e">
        <f t="shared" si="103"/>
        <v>#REF!</v>
      </c>
      <c r="IQB34" s="570" t="e">
        <f t="shared" si="103"/>
        <v>#REF!</v>
      </c>
      <c r="IQC34" s="570" t="e">
        <f t="shared" si="103"/>
        <v>#REF!</v>
      </c>
      <c r="IQD34" s="570" t="e">
        <f t="shared" si="103"/>
        <v>#REF!</v>
      </c>
      <c r="IQE34" s="570" t="e">
        <f t="shared" ref="IQE34:ISP34" si="104">ROUND(IQB34*IQC34,0)</f>
        <v>#REF!</v>
      </c>
      <c r="IQF34" s="570" t="e">
        <f t="shared" si="104"/>
        <v>#REF!</v>
      </c>
      <c r="IQG34" s="570" t="e">
        <f t="shared" si="104"/>
        <v>#REF!</v>
      </c>
      <c r="IQH34" s="570" t="e">
        <f t="shared" si="104"/>
        <v>#REF!</v>
      </c>
      <c r="IQI34" s="570" t="e">
        <f t="shared" si="104"/>
        <v>#REF!</v>
      </c>
      <c r="IQJ34" s="570" t="e">
        <f t="shared" si="104"/>
        <v>#REF!</v>
      </c>
      <c r="IQK34" s="570" t="e">
        <f t="shared" si="104"/>
        <v>#REF!</v>
      </c>
      <c r="IQL34" s="570" t="e">
        <f t="shared" si="104"/>
        <v>#REF!</v>
      </c>
      <c r="IQM34" s="570" t="e">
        <f t="shared" si="104"/>
        <v>#REF!</v>
      </c>
      <c r="IQN34" s="570" t="e">
        <f t="shared" si="104"/>
        <v>#REF!</v>
      </c>
      <c r="IQO34" s="570" t="e">
        <f t="shared" si="104"/>
        <v>#REF!</v>
      </c>
      <c r="IQP34" s="570" t="e">
        <f t="shared" si="104"/>
        <v>#REF!</v>
      </c>
      <c r="IQQ34" s="570" t="e">
        <f t="shared" si="104"/>
        <v>#REF!</v>
      </c>
      <c r="IQR34" s="570" t="e">
        <f t="shared" si="104"/>
        <v>#REF!</v>
      </c>
      <c r="IQS34" s="570" t="e">
        <f t="shared" si="104"/>
        <v>#REF!</v>
      </c>
      <c r="IQT34" s="570" t="e">
        <f t="shared" si="104"/>
        <v>#REF!</v>
      </c>
      <c r="IQU34" s="570" t="e">
        <f t="shared" si="104"/>
        <v>#REF!</v>
      </c>
      <c r="IQV34" s="570" t="e">
        <f t="shared" si="104"/>
        <v>#REF!</v>
      </c>
      <c r="IQW34" s="570" t="e">
        <f t="shared" si="104"/>
        <v>#REF!</v>
      </c>
      <c r="IQX34" s="570" t="e">
        <f t="shared" si="104"/>
        <v>#REF!</v>
      </c>
      <c r="IQY34" s="570" t="e">
        <f t="shared" si="104"/>
        <v>#REF!</v>
      </c>
      <c r="IQZ34" s="570" t="e">
        <f t="shared" si="104"/>
        <v>#REF!</v>
      </c>
      <c r="IRA34" s="570" t="e">
        <f t="shared" si="104"/>
        <v>#REF!</v>
      </c>
      <c r="IRB34" s="570" t="e">
        <f t="shared" si="104"/>
        <v>#REF!</v>
      </c>
      <c r="IRC34" s="570" t="e">
        <f t="shared" si="104"/>
        <v>#REF!</v>
      </c>
      <c r="IRD34" s="570" t="e">
        <f t="shared" si="104"/>
        <v>#REF!</v>
      </c>
      <c r="IRE34" s="570" t="e">
        <f t="shared" si="104"/>
        <v>#REF!</v>
      </c>
      <c r="IRF34" s="570" t="e">
        <f t="shared" si="104"/>
        <v>#REF!</v>
      </c>
      <c r="IRG34" s="570" t="e">
        <f t="shared" si="104"/>
        <v>#REF!</v>
      </c>
      <c r="IRH34" s="570" t="e">
        <f t="shared" si="104"/>
        <v>#REF!</v>
      </c>
      <c r="IRI34" s="570" t="e">
        <f t="shared" si="104"/>
        <v>#REF!</v>
      </c>
      <c r="IRJ34" s="570" t="e">
        <f t="shared" si="104"/>
        <v>#REF!</v>
      </c>
      <c r="IRK34" s="570" t="e">
        <f t="shared" si="104"/>
        <v>#REF!</v>
      </c>
      <c r="IRL34" s="570" t="e">
        <f t="shared" si="104"/>
        <v>#REF!</v>
      </c>
      <c r="IRM34" s="570" t="e">
        <f t="shared" si="104"/>
        <v>#REF!</v>
      </c>
      <c r="IRN34" s="570" t="e">
        <f t="shared" si="104"/>
        <v>#REF!</v>
      </c>
      <c r="IRO34" s="570" t="e">
        <f t="shared" si="104"/>
        <v>#REF!</v>
      </c>
      <c r="IRP34" s="570" t="e">
        <f t="shared" si="104"/>
        <v>#REF!</v>
      </c>
      <c r="IRQ34" s="570" t="e">
        <f t="shared" si="104"/>
        <v>#REF!</v>
      </c>
      <c r="IRR34" s="570" t="e">
        <f t="shared" si="104"/>
        <v>#REF!</v>
      </c>
      <c r="IRS34" s="570" t="e">
        <f t="shared" si="104"/>
        <v>#REF!</v>
      </c>
      <c r="IRT34" s="570" t="e">
        <f t="shared" si="104"/>
        <v>#REF!</v>
      </c>
      <c r="IRU34" s="570" t="e">
        <f t="shared" si="104"/>
        <v>#REF!</v>
      </c>
      <c r="IRV34" s="570" t="e">
        <f t="shared" si="104"/>
        <v>#REF!</v>
      </c>
      <c r="IRW34" s="570" t="e">
        <f t="shared" si="104"/>
        <v>#REF!</v>
      </c>
      <c r="IRX34" s="570" t="e">
        <f t="shared" si="104"/>
        <v>#REF!</v>
      </c>
      <c r="IRY34" s="570" t="e">
        <f t="shared" si="104"/>
        <v>#REF!</v>
      </c>
      <c r="IRZ34" s="570" t="e">
        <f t="shared" si="104"/>
        <v>#REF!</v>
      </c>
      <c r="ISA34" s="570" t="e">
        <f t="shared" si="104"/>
        <v>#REF!</v>
      </c>
      <c r="ISB34" s="570" t="e">
        <f t="shared" si="104"/>
        <v>#REF!</v>
      </c>
      <c r="ISC34" s="570" t="e">
        <f t="shared" si="104"/>
        <v>#REF!</v>
      </c>
      <c r="ISD34" s="570" t="e">
        <f t="shared" si="104"/>
        <v>#REF!</v>
      </c>
      <c r="ISE34" s="570" t="e">
        <f t="shared" si="104"/>
        <v>#REF!</v>
      </c>
      <c r="ISF34" s="570" t="e">
        <f t="shared" si="104"/>
        <v>#REF!</v>
      </c>
      <c r="ISG34" s="570" t="e">
        <f t="shared" si="104"/>
        <v>#REF!</v>
      </c>
      <c r="ISH34" s="570" t="e">
        <f t="shared" si="104"/>
        <v>#REF!</v>
      </c>
      <c r="ISI34" s="570" t="e">
        <f t="shared" si="104"/>
        <v>#REF!</v>
      </c>
      <c r="ISJ34" s="570" t="e">
        <f t="shared" si="104"/>
        <v>#REF!</v>
      </c>
      <c r="ISK34" s="570" t="e">
        <f t="shared" si="104"/>
        <v>#REF!</v>
      </c>
      <c r="ISL34" s="570" t="e">
        <f t="shared" si="104"/>
        <v>#REF!</v>
      </c>
      <c r="ISM34" s="570" t="e">
        <f t="shared" si="104"/>
        <v>#REF!</v>
      </c>
      <c r="ISN34" s="570" t="e">
        <f t="shared" si="104"/>
        <v>#REF!</v>
      </c>
      <c r="ISO34" s="570" t="e">
        <f t="shared" si="104"/>
        <v>#REF!</v>
      </c>
      <c r="ISP34" s="570" t="e">
        <f t="shared" si="104"/>
        <v>#REF!</v>
      </c>
      <c r="ISQ34" s="570" t="e">
        <f t="shared" ref="ISQ34:IVB34" si="105">ROUND(ISN34*ISO34,0)</f>
        <v>#REF!</v>
      </c>
      <c r="ISR34" s="570" t="e">
        <f t="shared" si="105"/>
        <v>#REF!</v>
      </c>
      <c r="ISS34" s="570" t="e">
        <f t="shared" si="105"/>
        <v>#REF!</v>
      </c>
      <c r="IST34" s="570" t="e">
        <f t="shared" si="105"/>
        <v>#REF!</v>
      </c>
      <c r="ISU34" s="570" t="e">
        <f t="shared" si="105"/>
        <v>#REF!</v>
      </c>
      <c r="ISV34" s="570" t="e">
        <f t="shared" si="105"/>
        <v>#REF!</v>
      </c>
      <c r="ISW34" s="570" t="e">
        <f t="shared" si="105"/>
        <v>#REF!</v>
      </c>
      <c r="ISX34" s="570" t="e">
        <f t="shared" si="105"/>
        <v>#REF!</v>
      </c>
      <c r="ISY34" s="570" t="e">
        <f t="shared" si="105"/>
        <v>#REF!</v>
      </c>
      <c r="ISZ34" s="570" t="e">
        <f t="shared" si="105"/>
        <v>#REF!</v>
      </c>
      <c r="ITA34" s="570" t="e">
        <f t="shared" si="105"/>
        <v>#REF!</v>
      </c>
      <c r="ITB34" s="570" t="e">
        <f t="shared" si="105"/>
        <v>#REF!</v>
      </c>
      <c r="ITC34" s="570" t="e">
        <f t="shared" si="105"/>
        <v>#REF!</v>
      </c>
      <c r="ITD34" s="570" t="e">
        <f t="shared" si="105"/>
        <v>#REF!</v>
      </c>
      <c r="ITE34" s="570" t="e">
        <f t="shared" si="105"/>
        <v>#REF!</v>
      </c>
      <c r="ITF34" s="570" t="e">
        <f t="shared" si="105"/>
        <v>#REF!</v>
      </c>
      <c r="ITG34" s="570" t="e">
        <f t="shared" si="105"/>
        <v>#REF!</v>
      </c>
      <c r="ITH34" s="570" t="e">
        <f t="shared" si="105"/>
        <v>#REF!</v>
      </c>
      <c r="ITI34" s="570" t="e">
        <f t="shared" si="105"/>
        <v>#REF!</v>
      </c>
      <c r="ITJ34" s="570" t="e">
        <f t="shared" si="105"/>
        <v>#REF!</v>
      </c>
      <c r="ITK34" s="570" t="e">
        <f t="shared" si="105"/>
        <v>#REF!</v>
      </c>
      <c r="ITL34" s="570" t="e">
        <f t="shared" si="105"/>
        <v>#REF!</v>
      </c>
      <c r="ITM34" s="570" t="e">
        <f t="shared" si="105"/>
        <v>#REF!</v>
      </c>
      <c r="ITN34" s="570" t="e">
        <f t="shared" si="105"/>
        <v>#REF!</v>
      </c>
      <c r="ITO34" s="570" t="e">
        <f t="shared" si="105"/>
        <v>#REF!</v>
      </c>
      <c r="ITP34" s="570" t="e">
        <f t="shared" si="105"/>
        <v>#REF!</v>
      </c>
      <c r="ITQ34" s="570" t="e">
        <f t="shared" si="105"/>
        <v>#REF!</v>
      </c>
      <c r="ITR34" s="570" t="e">
        <f t="shared" si="105"/>
        <v>#REF!</v>
      </c>
      <c r="ITS34" s="570" t="e">
        <f t="shared" si="105"/>
        <v>#REF!</v>
      </c>
      <c r="ITT34" s="570" t="e">
        <f t="shared" si="105"/>
        <v>#REF!</v>
      </c>
      <c r="ITU34" s="570" t="e">
        <f t="shared" si="105"/>
        <v>#REF!</v>
      </c>
      <c r="ITV34" s="570" t="e">
        <f t="shared" si="105"/>
        <v>#REF!</v>
      </c>
      <c r="ITW34" s="570" t="e">
        <f t="shared" si="105"/>
        <v>#REF!</v>
      </c>
      <c r="ITX34" s="570" t="e">
        <f t="shared" si="105"/>
        <v>#REF!</v>
      </c>
      <c r="ITY34" s="570" t="e">
        <f t="shared" si="105"/>
        <v>#REF!</v>
      </c>
      <c r="ITZ34" s="570" t="e">
        <f t="shared" si="105"/>
        <v>#REF!</v>
      </c>
      <c r="IUA34" s="570" t="e">
        <f t="shared" si="105"/>
        <v>#REF!</v>
      </c>
      <c r="IUB34" s="570" t="e">
        <f t="shared" si="105"/>
        <v>#REF!</v>
      </c>
      <c r="IUC34" s="570" t="e">
        <f t="shared" si="105"/>
        <v>#REF!</v>
      </c>
      <c r="IUD34" s="570" t="e">
        <f t="shared" si="105"/>
        <v>#REF!</v>
      </c>
      <c r="IUE34" s="570" t="e">
        <f t="shared" si="105"/>
        <v>#REF!</v>
      </c>
      <c r="IUF34" s="570" t="e">
        <f t="shared" si="105"/>
        <v>#REF!</v>
      </c>
      <c r="IUG34" s="570" t="e">
        <f t="shared" si="105"/>
        <v>#REF!</v>
      </c>
      <c r="IUH34" s="570" t="e">
        <f t="shared" si="105"/>
        <v>#REF!</v>
      </c>
      <c r="IUI34" s="570" t="e">
        <f t="shared" si="105"/>
        <v>#REF!</v>
      </c>
      <c r="IUJ34" s="570" t="e">
        <f t="shared" si="105"/>
        <v>#REF!</v>
      </c>
      <c r="IUK34" s="570" t="e">
        <f t="shared" si="105"/>
        <v>#REF!</v>
      </c>
      <c r="IUL34" s="570" t="e">
        <f t="shared" si="105"/>
        <v>#REF!</v>
      </c>
      <c r="IUM34" s="570" t="e">
        <f t="shared" si="105"/>
        <v>#REF!</v>
      </c>
      <c r="IUN34" s="570" t="e">
        <f t="shared" si="105"/>
        <v>#REF!</v>
      </c>
      <c r="IUO34" s="570" t="e">
        <f t="shared" si="105"/>
        <v>#REF!</v>
      </c>
      <c r="IUP34" s="570" t="e">
        <f t="shared" si="105"/>
        <v>#REF!</v>
      </c>
      <c r="IUQ34" s="570" t="e">
        <f t="shared" si="105"/>
        <v>#REF!</v>
      </c>
      <c r="IUR34" s="570" t="e">
        <f t="shared" si="105"/>
        <v>#REF!</v>
      </c>
      <c r="IUS34" s="570" t="e">
        <f t="shared" si="105"/>
        <v>#REF!</v>
      </c>
      <c r="IUT34" s="570" t="e">
        <f t="shared" si="105"/>
        <v>#REF!</v>
      </c>
      <c r="IUU34" s="570" t="e">
        <f t="shared" si="105"/>
        <v>#REF!</v>
      </c>
      <c r="IUV34" s="570" t="e">
        <f t="shared" si="105"/>
        <v>#REF!</v>
      </c>
      <c r="IUW34" s="570" t="e">
        <f t="shared" si="105"/>
        <v>#REF!</v>
      </c>
      <c r="IUX34" s="570" t="e">
        <f t="shared" si="105"/>
        <v>#REF!</v>
      </c>
      <c r="IUY34" s="570" t="e">
        <f t="shared" si="105"/>
        <v>#REF!</v>
      </c>
      <c r="IUZ34" s="570" t="e">
        <f t="shared" si="105"/>
        <v>#REF!</v>
      </c>
      <c r="IVA34" s="570" t="e">
        <f t="shared" si="105"/>
        <v>#REF!</v>
      </c>
      <c r="IVB34" s="570" t="e">
        <f t="shared" si="105"/>
        <v>#REF!</v>
      </c>
      <c r="IVC34" s="570" t="e">
        <f t="shared" ref="IVC34:IXN34" si="106">ROUND(IUZ34*IVA34,0)</f>
        <v>#REF!</v>
      </c>
      <c r="IVD34" s="570" t="e">
        <f t="shared" si="106"/>
        <v>#REF!</v>
      </c>
      <c r="IVE34" s="570" t="e">
        <f t="shared" si="106"/>
        <v>#REF!</v>
      </c>
      <c r="IVF34" s="570" t="e">
        <f t="shared" si="106"/>
        <v>#REF!</v>
      </c>
      <c r="IVG34" s="570" t="e">
        <f t="shared" si="106"/>
        <v>#REF!</v>
      </c>
      <c r="IVH34" s="570" t="e">
        <f t="shared" si="106"/>
        <v>#REF!</v>
      </c>
      <c r="IVI34" s="570" t="e">
        <f t="shared" si="106"/>
        <v>#REF!</v>
      </c>
      <c r="IVJ34" s="570" t="e">
        <f t="shared" si="106"/>
        <v>#REF!</v>
      </c>
      <c r="IVK34" s="570" t="e">
        <f t="shared" si="106"/>
        <v>#REF!</v>
      </c>
      <c r="IVL34" s="570" t="e">
        <f t="shared" si="106"/>
        <v>#REF!</v>
      </c>
      <c r="IVM34" s="570" t="e">
        <f t="shared" si="106"/>
        <v>#REF!</v>
      </c>
      <c r="IVN34" s="570" t="e">
        <f t="shared" si="106"/>
        <v>#REF!</v>
      </c>
      <c r="IVO34" s="570" t="e">
        <f t="shared" si="106"/>
        <v>#REF!</v>
      </c>
      <c r="IVP34" s="570" t="e">
        <f t="shared" si="106"/>
        <v>#REF!</v>
      </c>
      <c r="IVQ34" s="570" t="e">
        <f t="shared" si="106"/>
        <v>#REF!</v>
      </c>
      <c r="IVR34" s="570" t="e">
        <f t="shared" si="106"/>
        <v>#REF!</v>
      </c>
      <c r="IVS34" s="570" t="e">
        <f t="shared" si="106"/>
        <v>#REF!</v>
      </c>
      <c r="IVT34" s="570" t="e">
        <f t="shared" si="106"/>
        <v>#REF!</v>
      </c>
      <c r="IVU34" s="570" t="e">
        <f t="shared" si="106"/>
        <v>#REF!</v>
      </c>
      <c r="IVV34" s="570" t="e">
        <f t="shared" si="106"/>
        <v>#REF!</v>
      </c>
      <c r="IVW34" s="570" t="e">
        <f t="shared" si="106"/>
        <v>#REF!</v>
      </c>
      <c r="IVX34" s="570" t="e">
        <f t="shared" si="106"/>
        <v>#REF!</v>
      </c>
      <c r="IVY34" s="570" t="e">
        <f t="shared" si="106"/>
        <v>#REF!</v>
      </c>
      <c r="IVZ34" s="570" t="e">
        <f t="shared" si="106"/>
        <v>#REF!</v>
      </c>
      <c r="IWA34" s="570" t="e">
        <f t="shared" si="106"/>
        <v>#REF!</v>
      </c>
      <c r="IWB34" s="570" t="e">
        <f t="shared" si="106"/>
        <v>#REF!</v>
      </c>
      <c r="IWC34" s="570" t="e">
        <f t="shared" si="106"/>
        <v>#REF!</v>
      </c>
      <c r="IWD34" s="570" t="e">
        <f t="shared" si="106"/>
        <v>#REF!</v>
      </c>
      <c r="IWE34" s="570" t="e">
        <f t="shared" si="106"/>
        <v>#REF!</v>
      </c>
      <c r="IWF34" s="570" t="e">
        <f t="shared" si="106"/>
        <v>#REF!</v>
      </c>
      <c r="IWG34" s="570" t="e">
        <f t="shared" si="106"/>
        <v>#REF!</v>
      </c>
      <c r="IWH34" s="570" t="e">
        <f t="shared" si="106"/>
        <v>#REF!</v>
      </c>
      <c r="IWI34" s="570" t="e">
        <f t="shared" si="106"/>
        <v>#REF!</v>
      </c>
      <c r="IWJ34" s="570" t="e">
        <f t="shared" si="106"/>
        <v>#REF!</v>
      </c>
      <c r="IWK34" s="570" t="e">
        <f t="shared" si="106"/>
        <v>#REF!</v>
      </c>
      <c r="IWL34" s="570" t="e">
        <f t="shared" si="106"/>
        <v>#REF!</v>
      </c>
      <c r="IWM34" s="570" t="e">
        <f t="shared" si="106"/>
        <v>#REF!</v>
      </c>
      <c r="IWN34" s="570" t="e">
        <f t="shared" si="106"/>
        <v>#REF!</v>
      </c>
      <c r="IWO34" s="570" t="e">
        <f t="shared" si="106"/>
        <v>#REF!</v>
      </c>
      <c r="IWP34" s="570" t="e">
        <f t="shared" si="106"/>
        <v>#REF!</v>
      </c>
      <c r="IWQ34" s="570" t="e">
        <f t="shared" si="106"/>
        <v>#REF!</v>
      </c>
      <c r="IWR34" s="570" t="e">
        <f t="shared" si="106"/>
        <v>#REF!</v>
      </c>
      <c r="IWS34" s="570" t="e">
        <f t="shared" si="106"/>
        <v>#REF!</v>
      </c>
      <c r="IWT34" s="570" t="e">
        <f t="shared" si="106"/>
        <v>#REF!</v>
      </c>
      <c r="IWU34" s="570" t="e">
        <f t="shared" si="106"/>
        <v>#REF!</v>
      </c>
      <c r="IWV34" s="570" t="e">
        <f t="shared" si="106"/>
        <v>#REF!</v>
      </c>
      <c r="IWW34" s="570" t="e">
        <f t="shared" si="106"/>
        <v>#REF!</v>
      </c>
      <c r="IWX34" s="570" t="e">
        <f t="shared" si="106"/>
        <v>#REF!</v>
      </c>
      <c r="IWY34" s="570" t="e">
        <f t="shared" si="106"/>
        <v>#REF!</v>
      </c>
      <c r="IWZ34" s="570" t="e">
        <f t="shared" si="106"/>
        <v>#REF!</v>
      </c>
      <c r="IXA34" s="570" t="e">
        <f t="shared" si="106"/>
        <v>#REF!</v>
      </c>
      <c r="IXB34" s="570" t="e">
        <f t="shared" si="106"/>
        <v>#REF!</v>
      </c>
      <c r="IXC34" s="570" t="e">
        <f t="shared" si="106"/>
        <v>#REF!</v>
      </c>
      <c r="IXD34" s="570" t="e">
        <f t="shared" si="106"/>
        <v>#REF!</v>
      </c>
      <c r="IXE34" s="570" t="e">
        <f t="shared" si="106"/>
        <v>#REF!</v>
      </c>
      <c r="IXF34" s="570" t="e">
        <f t="shared" si="106"/>
        <v>#REF!</v>
      </c>
      <c r="IXG34" s="570" t="e">
        <f t="shared" si="106"/>
        <v>#REF!</v>
      </c>
      <c r="IXH34" s="570" t="e">
        <f t="shared" si="106"/>
        <v>#REF!</v>
      </c>
      <c r="IXI34" s="570" t="e">
        <f t="shared" si="106"/>
        <v>#REF!</v>
      </c>
      <c r="IXJ34" s="570" t="e">
        <f t="shared" si="106"/>
        <v>#REF!</v>
      </c>
      <c r="IXK34" s="570" t="e">
        <f t="shared" si="106"/>
        <v>#REF!</v>
      </c>
      <c r="IXL34" s="570" t="e">
        <f t="shared" si="106"/>
        <v>#REF!</v>
      </c>
      <c r="IXM34" s="570" t="e">
        <f t="shared" si="106"/>
        <v>#REF!</v>
      </c>
      <c r="IXN34" s="570" t="e">
        <f t="shared" si="106"/>
        <v>#REF!</v>
      </c>
      <c r="IXO34" s="570" t="e">
        <f t="shared" ref="IXO34:IZZ34" si="107">ROUND(IXL34*IXM34,0)</f>
        <v>#REF!</v>
      </c>
      <c r="IXP34" s="570" t="e">
        <f t="shared" si="107"/>
        <v>#REF!</v>
      </c>
      <c r="IXQ34" s="570" t="e">
        <f t="shared" si="107"/>
        <v>#REF!</v>
      </c>
      <c r="IXR34" s="570" t="e">
        <f t="shared" si="107"/>
        <v>#REF!</v>
      </c>
      <c r="IXS34" s="570" t="e">
        <f t="shared" si="107"/>
        <v>#REF!</v>
      </c>
      <c r="IXT34" s="570" t="e">
        <f t="shared" si="107"/>
        <v>#REF!</v>
      </c>
      <c r="IXU34" s="570" t="e">
        <f t="shared" si="107"/>
        <v>#REF!</v>
      </c>
      <c r="IXV34" s="570" t="e">
        <f t="shared" si="107"/>
        <v>#REF!</v>
      </c>
      <c r="IXW34" s="570" t="e">
        <f t="shared" si="107"/>
        <v>#REF!</v>
      </c>
      <c r="IXX34" s="570" t="e">
        <f t="shared" si="107"/>
        <v>#REF!</v>
      </c>
      <c r="IXY34" s="570" t="e">
        <f t="shared" si="107"/>
        <v>#REF!</v>
      </c>
      <c r="IXZ34" s="570" t="e">
        <f t="shared" si="107"/>
        <v>#REF!</v>
      </c>
      <c r="IYA34" s="570" t="e">
        <f t="shared" si="107"/>
        <v>#REF!</v>
      </c>
      <c r="IYB34" s="570" t="e">
        <f t="shared" si="107"/>
        <v>#REF!</v>
      </c>
      <c r="IYC34" s="570" t="e">
        <f t="shared" si="107"/>
        <v>#REF!</v>
      </c>
      <c r="IYD34" s="570" t="e">
        <f t="shared" si="107"/>
        <v>#REF!</v>
      </c>
      <c r="IYE34" s="570" t="e">
        <f t="shared" si="107"/>
        <v>#REF!</v>
      </c>
      <c r="IYF34" s="570" t="e">
        <f t="shared" si="107"/>
        <v>#REF!</v>
      </c>
      <c r="IYG34" s="570" t="e">
        <f t="shared" si="107"/>
        <v>#REF!</v>
      </c>
      <c r="IYH34" s="570" t="e">
        <f t="shared" si="107"/>
        <v>#REF!</v>
      </c>
      <c r="IYI34" s="570" t="e">
        <f t="shared" si="107"/>
        <v>#REF!</v>
      </c>
      <c r="IYJ34" s="570" t="e">
        <f t="shared" si="107"/>
        <v>#REF!</v>
      </c>
      <c r="IYK34" s="570" t="e">
        <f t="shared" si="107"/>
        <v>#REF!</v>
      </c>
      <c r="IYL34" s="570" t="e">
        <f t="shared" si="107"/>
        <v>#REF!</v>
      </c>
      <c r="IYM34" s="570" t="e">
        <f t="shared" si="107"/>
        <v>#REF!</v>
      </c>
      <c r="IYN34" s="570" t="e">
        <f t="shared" si="107"/>
        <v>#REF!</v>
      </c>
      <c r="IYO34" s="570" t="e">
        <f t="shared" si="107"/>
        <v>#REF!</v>
      </c>
      <c r="IYP34" s="570" t="e">
        <f t="shared" si="107"/>
        <v>#REF!</v>
      </c>
      <c r="IYQ34" s="570" t="e">
        <f t="shared" si="107"/>
        <v>#REF!</v>
      </c>
      <c r="IYR34" s="570" t="e">
        <f t="shared" si="107"/>
        <v>#REF!</v>
      </c>
      <c r="IYS34" s="570" t="e">
        <f t="shared" si="107"/>
        <v>#REF!</v>
      </c>
      <c r="IYT34" s="570" t="e">
        <f t="shared" si="107"/>
        <v>#REF!</v>
      </c>
      <c r="IYU34" s="570" t="e">
        <f t="shared" si="107"/>
        <v>#REF!</v>
      </c>
      <c r="IYV34" s="570" t="e">
        <f t="shared" si="107"/>
        <v>#REF!</v>
      </c>
      <c r="IYW34" s="570" t="e">
        <f t="shared" si="107"/>
        <v>#REF!</v>
      </c>
      <c r="IYX34" s="570" t="e">
        <f t="shared" si="107"/>
        <v>#REF!</v>
      </c>
      <c r="IYY34" s="570" t="e">
        <f t="shared" si="107"/>
        <v>#REF!</v>
      </c>
      <c r="IYZ34" s="570" t="e">
        <f t="shared" si="107"/>
        <v>#REF!</v>
      </c>
      <c r="IZA34" s="570" t="e">
        <f t="shared" si="107"/>
        <v>#REF!</v>
      </c>
      <c r="IZB34" s="570" t="e">
        <f t="shared" si="107"/>
        <v>#REF!</v>
      </c>
      <c r="IZC34" s="570" t="e">
        <f t="shared" si="107"/>
        <v>#REF!</v>
      </c>
      <c r="IZD34" s="570" t="e">
        <f t="shared" si="107"/>
        <v>#REF!</v>
      </c>
      <c r="IZE34" s="570" t="e">
        <f t="shared" si="107"/>
        <v>#REF!</v>
      </c>
      <c r="IZF34" s="570" t="e">
        <f t="shared" si="107"/>
        <v>#REF!</v>
      </c>
      <c r="IZG34" s="570" t="e">
        <f t="shared" si="107"/>
        <v>#REF!</v>
      </c>
      <c r="IZH34" s="570" t="e">
        <f t="shared" si="107"/>
        <v>#REF!</v>
      </c>
      <c r="IZI34" s="570" t="e">
        <f t="shared" si="107"/>
        <v>#REF!</v>
      </c>
      <c r="IZJ34" s="570" t="e">
        <f t="shared" si="107"/>
        <v>#REF!</v>
      </c>
      <c r="IZK34" s="570" t="e">
        <f t="shared" si="107"/>
        <v>#REF!</v>
      </c>
      <c r="IZL34" s="570" t="e">
        <f t="shared" si="107"/>
        <v>#REF!</v>
      </c>
      <c r="IZM34" s="570" t="e">
        <f t="shared" si="107"/>
        <v>#REF!</v>
      </c>
      <c r="IZN34" s="570" t="e">
        <f t="shared" si="107"/>
        <v>#REF!</v>
      </c>
      <c r="IZO34" s="570" t="e">
        <f t="shared" si="107"/>
        <v>#REF!</v>
      </c>
      <c r="IZP34" s="570" t="e">
        <f t="shared" si="107"/>
        <v>#REF!</v>
      </c>
      <c r="IZQ34" s="570" t="e">
        <f t="shared" si="107"/>
        <v>#REF!</v>
      </c>
      <c r="IZR34" s="570" t="e">
        <f t="shared" si="107"/>
        <v>#REF!</v>
      </c>
      <c r="IZS34" s="570" t="e">
        <f t="shared" si="107"/>
        <v>#REF!</v>
      </c>
      <c r="IZT34" s="570" t="e">
        <f t="shared" si="107"/>
        <v>#REF!</v>
      </c>
      <c r="IZU34" s="570" t="e">
        <f t="shared" si="107"/>
        <v>#REF!</v>
      </c>
      <c r="IZV34" s="570" t="e">
        <f t="shared" si="107"/>
        <v>#REF!</v>
      </c>
      <c r="IZW34" s="570" t="e">
        <f t="shared" si="107"/>
        <v>#REF!</v>
      </c>
      <c r="IZX34" s="570" t="e">
        <f t="shared" si="107"/>
        <v>#REF!</v>
      </c>
      <c r="IZY34" s="570" t="e">
        <f t="shared" si="107"/>
        <v>#REF!</v>
      </c>
      <c r="IZZ34" s="570" t="e">
        <f t="shared" si="107"/>
        <v>#REF!</v>
      </c>
      <c r="JAA34" s="570" t="e">
        <f t="shared" ref="JAA34:JCL34" si="108">ROUND(IZX34*IZY34,0)</f>
        <v>#REF!</v>
      </c>
      <c r="JAB34" s="570" t="e">
        <f t="shared" si="108"/>
        <v>#REF!</v>
      </c>
      <c r="JAC34" s="570" t="e">
        <f t="shared" si="108"/>
        <v>#REF!</v>
      </c>
      <c r="JAD34" s="570" t="e">
        <f t="shared" si="108"/>
        <v>#REF!</v>
      </c>
      <c r="JAE34" s="570" t="e">
        <f t="shared" si="108"/>
        <v>#REF!</v>
      </c>
      <c r="JAF34" s="570" t="e">
        <f t="shared" si="108"/>
        <v>#REF!</v>
      </c>
      <c r="JAG34" s="570" t="e">
        <f t="shared" si="108"/>
        <v>#REF!</v>
      </c>
      <c r="JAH34" s="570" t="e">
        <f t="shared" si="108"/>
        <v>#REF!</v>
      </c>
      <c r="JAI34" s="570" t="e">
        <f t="shared" si="108"/>
        <v>#REF!</v>
      </c>
      <c r="JAJ34" s="570" t="e">
        <f t="shared" si="108"/>
        <v>#REF!</v>
      </c>
      <c r="JAK34" s="570" t="e">
        <f t="shared" si="108"/>
        <v>#REF!</v>
      </c>
      <c r="JAL34" s="570" t="e">
        <f t="shared" si="108"/>
        <v>#REF!</v>
      </c>
      <c r="JAM34" s="570" t="e">
        <f t="shared" si="108"/>
        <v>#REF!</v>
      </c>
      <c r="JAN34" s="570" t="e">
        <f t="shared" si="108"/>
        <v>#REF!</v>
      </c>
      <c r="JAO34" s="570" t="e">
        <f t="shared" si="108"/>
        <v>#REF!</v>
      </c>
      <c r="JAP34" s="570" t="e">
        <f t="shared" si="108"/>
        <v>#REF!</v>
      </c>
      <c r="JAQ34" s="570" t="e">
        <f t="shared" si="108"/>
        <v>#REF!</v>
      </c>
      <c r="JAR34" s="570" t="e">
        <f t="shared" si="108"/>
        <v>#REF!</v>
      </c>
      <c r="JAS34" s="570" t="e">
        <f t="shared" si="108"/>
        <v>#REF!</v>
      </c>
      <c r="JAT34" s="570" t="e">
        <f t="shared" si="108"/>
        <v>#REF!</v>
      </c>
      <c r="JAU34" s="570" t="e">
        <f t="shared" si="108"/>
        <v>#REF!</v>
      </c>
      <c r="JAV34" s="570" t="e">
        <f t="shared" si="108"/>
        <v>#REF!</v>
      </c>
      <c r="JAW34" s="570" t="e">
        <f t="shared" si="108"/>
        <v>#REF!</v>
      </c>
      <c r="JAX34" s="570" t="e">
        <f t="shared" si="108"/>
        <v>#REF!</v>
      </c>
      <c r="JAY34" s="570" t="e">
        <f t="shared" si="108"/>
        <v>#REF!</v>
      </c>
      <c r="JAZ34" s="570" t="e">
        <f t="shared" si="108"/>
        <v>#REF!</v>
      </c>
      <c r="JBA34" s="570" t="e">
        <f t="shared" si="108"/>
        <v>#REF!</v>
      </c>
      <c r="JBB34" s="570" t="e">
        <f t="shared" si="108"/>
        <v>#REF!</v>
      </c>
      <c r="JBC34" s="570" t="e">
        <f t="shared" si="108"/>
        <v>#REF!</v>
      </c>
      <c r="JBD34" s="570" t="e">
        <f t="shared" si="108"/>
        <v>#REF!</v>
      </c>
      <c r="JBE34" s="570" t="e">
        <f t="shared" si="108"/>
        <v>#REF!</v>
      </c>
      <c r="JBF34" s="570" t="e">
        <f t="shared" si="108"/>
        <v>#REF!</v>
      </c>
      <c r="JBG34" s="570" t="e">
        <f t="shared" si="108"/>
        <v>#REF!</v>
      </c>
      <c r="JBH34" s="570" t="e">
        <f t="shared" si="108"/>
        <v>#REF!</v>
      </c>
      <c r="JBI34" s="570" t="e">
        <f t="shared" si="108"/>
        <v>#REF!</v>
      </c>
      <c r="JBJ34" s="570" t="e">
        <f t="shared" si="108"/>
        <v>#REF!</v>
      </c>
      <c r="JBK34" s="570" t="e">
        <f t="shared" si="108"/>
        <v>#REF!</v>
      </c>
      <c r="JBL34" s="570" t="e">
        <f t="shared" si="108"/>
        <v>#REF!</v>
      </c>
      <c r="JBM34" s="570" t="e">
        <f t="shared" si="108"/>
        <v>#REF!</v>
      </c>
      <c r="JBN34" s="570" t="e">
        <f t="shared" si="108"/>
        <v>#REF!</v>
      </c>
      <c r="JBO34" s="570" t="e">
        <f t="shared" si="108"/>
        <v>#REF!</v>
      </c>
      <c r="JBP34" s="570" t="e">
        <f t="shared" si="108"/>
        <v>#REF!</v>
      </c>
      <c r="JBQ34" s="570" t="e">
        <f t="shared" si="108"/>
        <v>#REF!</v>
      </c>
      <c r="JBR34" s="570" t="e">
        <f t="shared" si="108"/>
        <v>#REF!</v>
      </c>
      <c r="JBS34" s="570" t="e">
        <f t="shared" si="108"/>
        <v>#REF!</v>
      </c>
      <c r="JBT34" s="570" t="e">
        <f t="shared" si="108"/>
        <v>#REF!</v>
      </c>
      <c r="JBU34" s="570" t="e">
        <f t="shared" si="108"/>
        <v>#REF!</v>
      </c>
      <c r="JBV34" s="570" t="e">
        <f t="shared" si="108"/>
        <v>#REF!</v>
      </c>
      <c r="JBW34" s="570" t="e">
        <f t="shared" si="108"/>
        <v>#REF!</v>
      </c>
      <c r="JBX34" s="570" t="e">
        <f t="shared" si="108"/>
        <v>#REF!</v>
      </c>
      <c r="JBY34" s="570" t="e">
        <f t="shared" si="108"/>
        <v>#REF!</v>
      </c>
      <c r="JBZ34" s="570" t="e">
        <f t="shared" si="108"/>
        <v>#REF!</v>
      </c>
      <c r="JCA34" s="570" t="e">
        <f t="shared" si="108"/>
        <v>#REF!</v>
      </c>
      <c r="JCB34" s="570" t="e">
        <f t="shared" si="108"/>
        <v>#REF!</v>
      </c>
      <c r="JCC34" s="570" t="e">
        <f t="shared" si="108"/>
        <v>#REF!</v>
      </c>
      <c r="JCD34" s="570" t="e">
        <f t="shared" si="108"/>
        <v>#REF!</v>
      </c>
      <c r="JCE34" s="570" t="e">
        <f t="shared" si="108"/>
        <v>#REF!</v>
      </c>
      <c r="JCF34" s="570" t="e">
        <f t="shared" si="108"/>
        <v>#REF!</v>
      </c>
      <c r="JCG34" s="570" t="e">
        <f t="shared" si="108"/>
        <v>#REF!</v>
      </c>
      <c r="JCH34" s="570" t="e">
        <f t="shared" si="108"/>
        <v>#REF!</v>
      </c>
      <c r="JCI34" s="570" t="e">
        <f t="shared" si="108"/>
        <v>#REF!</v>
      </c>
      <c r="JCJ34" s="570" t="e">
        <f t="shared" si="108"/>
        <v>#REF!</v>
      </c>
      <c r="JCK34" s="570" t="e">
        <f t="shared" si="108"/>
        <v>#REF!</v>
      </c>
      <c r="JCL34" s="570" t="e">
        <f t="shared" si="108"/>
        <v>#REF!</v>
      </c>
      <c r="JCM34" s="570" t="e">
        <f t="shared" ref="JCM34:JEX34" si="109">ROUND(JCJ34*JCK34,0)</f>
        <v>#REF!</v>
      </c>
      <c r="JCN34" s="570" t="e">
        <f t="shared" si="109"/>
        <v>#REF!</v>
      </c>
      <c r="JCO34" s="570" t="e">
        <f t="shared" si="109"/>
        <v>#REF!</v>
      </c>
      <c r="JCP34" s="570" t="e">
        <f t="shared" si="109"/>
        <v>#REF!</v>
      </c>
      <c r="JCQ34" s="570" t="e">
        <f t="shared" si="109"/>
        <v>#REF!</v>
      </c>
      <c r="JCR34" s="570" t="e">
        <f t="shared" si="109"/>
        <v>#REF!</v>
      </c>
      <c r="JCS34" s="570" t="e">
        <f t="shared" si="109"/>
        <v>#REF!</v>
      </c>
      <c r="JCT34" s="570" t="e">
        <f t="shared" si="109"/>
        <v>#REF!</v>
      </c>
      <c r="JCU34" s="570" t="e">
        <f t="shared" si="109"/>
        <v>#REF!</v>
      </c>
      <c r="JCV34" s="570" t="e">
        <f t="shared" si="109"/>
        <v>#REF!</v>
      </c>
      <c r="JCW34" s="570" t="e">
        <f t="shared" si="109"/>
        <v>#REF!</v>
      </c>
      <c r="JCX34" s="570" t="e">
        <f t="shared" si="109"/>
        <v>#REF!</v>
      </c>
      <c r="JCY34" s="570" t="e">
        <f t="shared" si="109"/>
        <v>#REF!</v>
      </c>
      <c r="JCZ34" s="570" t="e">
        <f t="shared" si="109"/>
        <v>#REF!</v>
      </c>
      <c r="JDA34" s="570" t="e">
        <f t="shared" si="109"/>
        <v>#REF!</v>
      </c>
      <c r="JDB34" s="570" t="e">
        <f t="shared" si="109"/>
        <v>#REF!</v>
      </c>
      <c r="JDC34" s="570" t="e">
        <f t="shared" si="109"/>
        <v>#REF!</v>
      </c>
      <c r="JDD34" s="570" t="e">
        <f t="shared" si="109"/>
        <v>#REF!</v>
      </c>
      <c r="JDE34" s="570" t="e">
        <f t="shared" si="109"/>
        <v>#REF!</v>
      </c>
      <c r="JDF34" s="570" t="e">
        <f t="shared" si="109"/>
        <v>#REF!</v>
      </c>
      <c r="JDG34" s="570" t="e">
        <f t="shared" si="109"/>
        <v>#REF!</v>
      </c>
      <c r="JDH34" s="570" t="e">
        <f t="shared" si="109"/>
        <v>#REF!</v>
      </c>
      <c r="JDI34" s="570" t="e">
        <f t="shared" si="109"/>
        <v>#REF!</v>
      </c>
      <c r="JDJ34" s="570" t="e">
        <f t="shared" si="109"/>
        <v>#REF!</v>
      </c>
      <c r="JDK34" s="570" t="e">
        <f t="shared" si="109"/>
        <v>#REF!</v>
      </c>
      <c r="JDL34" s="570" t="e">
        <f t="shared" si="109"/>
        <v>#REF!</v>
      </c>
      <c r="JDM34" s="570" t="e">
        <f t="shared" si="109"/>
        <v>#REF!</v>
      </c>
      <c r="JDN34" s="570" t="e">
        <f t="shared" si="109"/>
        <v>#REF!</v>
      </c>
      <c r="JDO34" s="570" t="e">
        <f t="shared" si="109"/>
        <v>#REF!</v>
      </c>
      <c r="JDP34" s="570" t="e">
        <f t="shared" si="109"/>
        <v>#REF!</v>
      </c>
      <c r="JDQ34" s="570" t="e">
        <f t="shared" si="109"/>
        <v>#REF!</v>
      </c>
      <c r="JDR34" s="570" t="e">
        <f t="shared" si="109"/>
        <v>#REF!</v>
      </c>
      <c r="JDS34" s="570" t="e">
        <f t="shared" si="109"/>
        <v>#REF!</v>
      </c>
      <c r="JDT34" s="570" t="e">
        <f t="shared" si="109"/>
        <v>#REF!</v>
      </c>
      <c r="JDU34" s="570" t="e">
        <f t="shared" si="109"/>
        <v>#REF!</v>
      </c>
      <c r="JDV34" s="570" t="e">
        <f t="shared" si="109"/>
        <v>#REF!</v>
      </c>
      <c r="JDW34" s="570" t="e">
        <f t="shared" si="109"/>
        <v>#REF!</v>
      </c>
      <c r="JDX34" s="570" t="e">
        <f t="shared" si="109"/>
        <v>#REF!</v>
      </c>
      <c r="JDY34" s="570" t="e">
        <f t="shared" si="109"/>
        <v>#REF!</v>
      </c>
      <c r="JDZ34" s="570" t="e">
        <f t="shared" si="109"/>
        <v>#REF!</v>
      </c>
      <c r="JEA34" s="570" t="e">
        <f t="shared" si="109"/>
        <v>#REF!</v>
      </c>
      <c r="JEB34" s="570" t="e">
        <f t="shared" si="109"/>
        <v>#REF!</v>
      </c>
      <c r="JEC34" s="570" t="e">
        <f t="shared" si="109"/>
        <v>#REF!</v>
      </c>
      <c r="JED34" s="570" t="e">
        <f t="shared" si="109"/>
        <v>#REF!</v>
      </c>
      <c r="JEE34" s="570" t="e">
        <f t="shared" si="109"/>
        <v>#REF!</v>
      </c>
      <c r="JEF34" s="570" t="e">
        <f t="shared" si="109"/>
        <v>#REF!</v>
      </c>
      <c r="JEG34" s="570" t="e">
        <f t="shared" si="109"/>
        <v>#REF!</v>
      </c>
      <c r="JEH34" s="570" t="e">
        <f t="shared" si="109"/>
        <v>#REF!</v>
      </c>
      <c r="JEI34" s="570" t="e">
        <f t="shared" si="109"/>
        <v>#REF!</v>
      </c>
      <c r="JEJ34" s="570" t="e">
        <f t="shared" si="109"/>
        <v>#REF!</v>
      </c>
      <c r="JEK34" s="570" t="e">
        <f t="shared" si="109"/>
        <v>#REF!</v>
      </c>
      <c r="JEL34" s="570" t="e">
        <f t="shared" si="109"/>
        <v>#REF!</v>
      </c>
      <c r="JEM34" s="570" t="e">
        <f t="shared" si="109"/>
        <v>#REF!</v>
      </c>
      <c r="JEN34" s="570" t="e">
        <f t="shared" si="109"/>
        <v>#REF!</v>
      </c>
      <c r="JEO34" s="570" t="e">
        <f t="shared" si="109"/>
        <v>#REF!</v>
      </c>
      <c r="JEP34" s="570" t="e">
        <f t="shared" si="109"/>
        <v>#REF!</v>
      </c>
      <c r="JEQ34" s="570" t="e">
        <f t="shared" si="109"/>
        <v>#REF!</v>
      </c>
      <c r="JER34" s="570" t="e">
        <f t="shared" si="109"/>
        <v>#REF!</v>
      </c>
      <c r="JES34" s="570" t="e">
        <f t="shared" si="109"/>
        <v>#REF!</v>
      </c>
      <c r="JET34" s="570" t="e">
        <f t="shared" si="109"/>
        <v>#REF!</v>
      </c>
      <c r="JEU34" s="570" t="e">
        <f t="shared" si="109"/>
        <v>#REF!</v>
      </c>
      <c r="JEV34" s="570" t="e">
        <f t="shared" si="109"/>
        <v>#REF!</v>
      </c>
      <c r="JEW34" s="570" t="e">
        <f t="shared" si="109"/>
        <v>#REF!</v>
      </c>
      <c r="JEX34" s="570" t="e">
        <f t="shared" si="109"/>
        <v>#REF!</v>
      </c>
      <c r="JEY34" s="570" t="e">
        <f t="shared" ref="JEY34:JHJ34" si="110">ROUND(JEV34*JEW34,0)</f>
        <v>#REF!</v>
      </c>
      <c r="JEZ34" s="570" t="e">
        <f t="shared" si="110"/>
        <v>#REF!</v>
      </c>
      <c r="JFA34" s="570" t="e">
        <f t="shared" si="110"/>
        <v>#REF!</v>
      </c>
      <c r="JFB34" s="570" t="e">
        <f t="shared" si="110"/>
        <v>#REF!</v>
      </c>
      <c r="JFC34" s="570" t="e">
        <f t="shared" si="110"/>
        <v>#REF!</v>
      </c>
      <c r="JFD34" s="570" t="e">
        <f t="shared" si="110"/>
        <v>#REF!</v>
      </c>
      <c r="JFE34" s="570" t="e">
        <f t="shared" si="110"/>
        <v>#REF!</v>
      </c>
      <c r="JFF34" s="570" t="e">
        <f t="shared" si="110"/>
        <v>#REF!</v>
      </c>
      <c r="JFG34" s="570" t="e">
        <f t="shared" si="110"/>
        <v>#REF!</v>
      </c>
      <c r="JFH34" s="570" t="e">
        <f t="shared" si="110"/>
        <v>#REF!</v>
      </c>
      <c r="JFI34" s="570" t="e">
        <f t="shared" si="110"/>
        <v>#REF!</v>
      </c>
      <c r="JFJ34" s="570" t="e">
        <f t="shared" si="110"/>
        <v>#REF!</v>
      </c>
      <c r="JFK34" s="570" t="e">
        <f t="shared" si="110"/>
        <v>#REF!</v>
      </c>
      <c r="JFL34" s="570" t="e">
        <f t="shared" si="110"/>
        <v>#REF!</v>
      </c>
      <c r="JFM34" s="570" t="e">
        <f t="shared" si="110"/>
        <v>#REF!</v>
      </c>
      <c r="JFN34" s="570" t="e">
        <f t="shared" si="110"/>
        <v>#REF!</v>
      </c>
      <c r="JFO34" s="570" t="e">
        <f t="shared" si="110"/>
        <v>#REF!</v>
      </c>
      <c r="JFP34" s="570" t="e">
        <f t="shared" si="110"/>
        <v>#REF!</v>
      </c>
      <c r="JFQ34" s="570" t="e">
        <f t="shared" si="110"/>
        <v>#REF!</v>
      </c>
      <c r="JFR34" s="570" t="e">
        <f t="shared" si="110"/>
        <v>#REF!</v>
      </c>
      <c r="JFS34" s="570" t="e">
        <f t="shared" si="110"/>
        <v>#REF!</v>
      </c>
      <c r="JFT34" s="570" t="e">
        <f t="shared" si="110"/>
        <v>#REF!</v>
      </c>
      <c r="JFU34" s="570" t="e">
        <f t="shared" si="110"/>
        <v>#REF!</v>
      </c>
      <c r="JFV34" s="570" t="e">
        <f t="shared" si="110"/>
        <v>#REF!</v>
      </c>
      <c r="JFW34" s="570" t="e">
        <f t="shared" si="110"/>
        <v>#REF!</v>
      </c>
      <c r="JFX34" s="570" t="e">
        <f t="shared" si="110"/>
        <v>#REF!</v>
      </c>
      <c r="JFY34" s="570" t="e">
        <f t="shared" si="110"/>
        <v>#REF!</v>
      </c>
      <c r="JFZ34" s="570" t="e">
        <f t="shared" si="110"/>
        <v>#REF!</v>
      </c>
      <c r="JGA34" s="570" t="e">
        <f t="shared" si="110"/>
        <v>#REF!</v>
      </c>
      <c r="JGB34" s="570" t="e">
        <f t="shared" si="110"/>
        <v>#REF!</v>
      </c>
      <c r="JGC34" s="570" t="e">
        <f t="shared" si="110"/>
        <v>#REF!</v>
      </c>
      <c r="JGD34" s="570" t="e">
        <f t="shared" si="110"/>
        <v>#REF!</v>
      </c>
      <c r="JGE34" s="570" t="e">
        <f t="shared" si="110"/>
        <v>#REF!</v>
      </c>
      <c r="JGF34" s="570" t="e">
        <f t="shared" si="110"/>
        <v>#REF!</v>
      </c>
      <c r="JGG34" s="570" t="e">
        <f t="shared" si="110"/>
        <v>#REF!</v>
      </c>
      <c r="JGH34" s="570" t="e">
        <f t="shared" si="110"/>
        <v>#REF!</v>
      </c>
      <c r="JGI34" s="570" t="e">
        <f t="shared" si="110"/>
        <v>#REF!</v>
      </c>
      <c r="JGJ34" s="570" t="e">
        <f t="shared" si="110"/>
        <v>#REF!</v>
      </c>
      <c r="JGK34" s="570" t="e">
        <f t="shared" si="110"/>
        <v>#REF!</v>
      </c>
      <c r="JGL34" s="570" t="e">
        <f t="shared" si="110"/>
        <v>#REF!</v>
      </c>
      <c r="JGM34" s="570" t="e">
        <f t="shared" si="110"/>
        <v>#REF!</v>
      </c>
      <c r="JGN34" s="570" t="e">
        <f t="shared" si="110"/>
        <v>#REF!</v>
      </c>
      <c r="JGO34" s="570" t="e">
        <f t="shared" si="110"/>
        <v>#REF!</v>
      </c>
      <c r="JGP34" s="570" t="e">
        <f t="shared" si="110"/>
        <v>#REF!</v>
      </c>
      <c r="JGQ34" s="570" t="e">
        <f t="shared" si="110"/>
        <v>#REF!</v>
      </c>
      <c r="JGR34" s="570" t="e">
        <f t="shared" si="110"/>
        <v>#REF!</v>
      </c>
      <c r="JGS34" s="570" t="e">
        <f t="shared" si="110"/>
        <v>#REF!</v>
      </c>
      <c r="JGT34" s="570" t="e">
        <f t="shared" si="110"/>
        <v>#REF!</v>
      </c>
      <c r="JGU34" s="570" t="e">
        <f t="shared" si="110"/>
        <v>#REF!</v>
      </c>
      <c r="JGV34" s="570" t="e">
        <f t="shared" si="110"/>
        <v>#REF!</v>
      </c>
      <c r="JGW34" s="570" t="e">
        <f t="shared" si="110"/>
        <v>#REF!</v>
      </c>
      <c r="JGX34" s="570" t="e">
        <f t="shared" si="110"/>
        <v>#REF!</v>
      </c>
      <c r="JGY34" s="570" t="e">
        <f t="shared" si="110"/>
        <v>#REF!</v>
      </c>
      <c r="JGZ34" s="570" t="e">
        <f t="shared" si="110"/>
        <v>#REF!</v>
      </c>
      <c r="JHA34" s="570" t="e">
        <f t="shared" si="110"/>
        <v>#REF!</v>
      </c>
      <c r="JHB34" s="570" t="e">
        <f t="shared" si="110"/>
        <v>#REF!</v>
      </c>
      <c r="JHC34" s="570" t="e">
        <f t="shared" si="110"/>
        <v>#REF!</v>
      </c>
      <c r="JHD34" s="570" t="e">
        <f t="shared" si="110"/>
        <v>#REF!</v>
      </c>
      <c r="JHE34" s="570" t="e">
        <f t="shared" si="110"/>
        <v>#REF!</v>
      </c>
      <c r="JHF34" s="570" t="e">
        <f t="shared" si="110"/>
        <v>#REF!</v>
      </c>
      <c r="JHG34" s="570" t="e">
        <f t="shared" si="110"/>
        <v>#REF!</v>
      </c>
      <c r="JHH34" s="570" t="e">
        <f t="shared" si="110"/>
        <v>#REF!</v>
      </c>
      <c r="JHI34" s="570" t="e">
        <f t="shared" si="110"/>
        <v>#REF!</v>
      </c>
      <c r="JHJ34" s="570" t="e">
        <f t="shared" si="110"/>
        <v>#REF!</v>
      </c>
      <c r="JHK34" s="570" t="e">
        <f t="shared" ref="JHK34:JJV34" si="111">ROUND(JHH34*JHI34,0)</f>
        <v>#REF!</v>
      </c>
      <c r="JHL34" s="570" t="e">
        <f t="shared" si="111"/>
        <v>#REF!</v>
      </c>
      <c r="JHM34" s="570" t="e">
        <f t="shared" si="111"/>
        <v>#REF!</v>
      </c>
      <c r="JHN34" s="570" t="e">
        <f t="shared" si="111"/>
        <v>#REF!</v>
      </c>
      <c r="JHO34" s="570" t="e">
        <f t="shared" si="111"/>
        <v>#REF!</v>
      </c>
      <c r="JHP34" s="570" t="e">
        <f t="shared" si="111"/>
        <v>#REF!</v>
      </c>
      <c r="JHQ34" s="570" t="e">
        <f t="shared" si="111"/>
        <v>#REF!</v>
      </c>
      <c r="JHR34" s="570" t="e">
        <f t="shared" si="111"/>
        <v>#REF!</v>
      </c>
      <c r="JHS34" s="570" t="e">
        <f t="shared" si="111"/>
        <v>#REF!</v>
      </c>
      <c r="JHT34" s="570" t="e">
        <f t="shared" si="111"/>
        <v>#REF!</v>
      </c>
      <c r="JHU34" s="570" t="e">
        <f t="shared" si="111"/>
        <v>#REF!</v>
      </c>
      <c r="JHV34" s="570" t="e">
        <f t="shared" si="111"/>
        <v>#REF!</v>
      </c>
      <c r="JHW34" s="570" t="e">
        <f t="shared" si="111"/>
        <v>#REF!</v>
      </c>
      <c r="JHX34" s="570" t="e">
        <f t="shared" si="111"/>
        <v>#REF!</v>
      </c>
      <c r="JHY34" s="570" t="e">
        <f t="shared" si="111"/>
        <v>#REF!</v>
      </c>
      <c r="JHZ34" s="570" t="e">
        <f t="shared" si="111"/>
        <v>#REF!</v>
      </c>
      <c r="JIA34" s="570" t="e">
        <f t="shared" si="111"/>
        <v>#REF!</v>
      </c>
      <c r="JIB34" s="570" t="e">
        <f t="shared" si="111"/>
        <v>#REF!</v>
      </c>
      <c r="JIC34" s="570" t="e">
        <f t="shared" si="111"/>
        <v>#REF!</v>
      </c>
      <c r="JID34" s="570" t="e">
        <f t="shared" si="111"/>
        <v>#REF!</v>
      </c>
      <c r="JIE34" s="570" t="e">
        <f t="shared" si="111"/>
        <v>#REF!</v>
      </c>
      <c r="JIF34" s="570" t="e">
        <f t="shared" si="111"/>
        <v>#REF!</v>
      </c>
      <c r="JIG34" s="570" t="e">
        <f t="shared" si="111"/>
        <v>#REF!</v>
      </c>
      <c r="JIH34" s="570" t="e">
        <f t="shared" si="111"/>
        <v>#REF!</v>
      </c>
      <c r="JII34" s="570" t="e">
        <f t="shared" si="111"/>
        <v>#REF!</v>
      </c>
      <c r="JIJ34" s="570" t="e">
        <f t="shared" si="111"/>
        <v>#REF!</v>
      </c>
      <c r="JIK34" s="570" t="e">
        <f t="shared" si="111"/>
        <v>#REF!</v>
      </c>
      <c r="JIL34" s="570" t="e">
        <f t="shared" si="111"/>
        <v>#REF!</v>
      </c>
      <c r="JIM34" s="570" t="e">
        <f t="shared" si="111"/>
        <v>#REF!</v>
      </c>
      <c r="JIN34" s="570" t="e">
        <f t="shared" si="111"/>
        <v>#REF!</v>
      </c>
      <c r="JIO34" s="570" t="e">
        <f t="shared" si="111"/>
        <v>#REF!</v>
      </c>
      <c r="JIP34" s="570" t="e">
        <f t="shared" si="111"/>
        <v>#REF!</v>
      </c>
      <c r="JIQ34" s="570" t="e">
        <f t="shared" si="111"/>
        <v>#REF!</v>
      </c>
      <c r="JIR34" s="570" t="e">
        <f t="shared" si="111"/>
        <v>#REF!</v>
      </c>
      <c r="JIS34" s="570" t="e">
        <f t="shared" si="111"/>
        <v>#REF!</v>
      </c>
      <c r="JIT34" s="570" t="e">
        <f t="shared" si="111"/>
        <v>#REF!</v>
      </c>
      <c r="JIU34" s="570" t="e">
        <f t="shared" si="111"/>
        <v>#REF!</v>
      </c>
      <c r="JIV34" s="570" t="e">
        <f t="shared" si="111"/>
        <v>#REF!</v>
      </c>
      <c r="JIW34" s="570" t="e">
        <f t="shared" si="111"/>
        <v>#REF!</v>
      </c>
      <c r="JIX34" s="570" t="e">
        <f t="shared" si="111"/>
        <v>#REF!</v>
      </c>
      <c r="JIY34" s="570" t="e">
        <f t="shared" si="111"/>
        <v>#REF!</v>
      </c>
      <c r="JIZ34" s="570" t="e">
        <f t="shared" si="111"/>
        <v>#REF!</v>
      </c>
      <c r="JJA34" s="570" t="e">
        <f t="shared" si="111"/>
        <v>#REF!</v>
      </c>
      <c r="JJB34" s="570" t="e">
        <f t="shared" si="111"/>
        <v>#REF!</v>
      </c>
      <c r="JJC34" s="570" t="e">
        <f t="shared" si="111"/>
        <v>#REF!</v>
      </c>
      <c r="JJD34" s="570" t="e">
        <f t="shared" si="111"/>
        <v>#REF!</v>
      </c>
      <c r="JJE34" s="570" t="e">
        <f t="shared" si="111"/>
        <v>#REF!</v>
      </c>
      <c r="JJF34" s="570" t="e">
        <f t="shared" si="111"/>
        <v>#REF!</v>
      </c>
      <c r="JJG34" s="570" t="e">
        <f t="shared" si="111"/>
        <v>#REF!</v>
      </c>
      <c r="JJH34" s="570" t="e">
        <f t="shared" si="111"/>
        <v>#REF!</v>
      </c>
      <c r="JJI34" s="570" t="e">
        <f t="shared" si="111"/>
        <v>#REF!</v>
      </c>
      <c r="JJJ34" s="570" t="e">
        <f t="shared" si="111"/>
        <v>#REF!</v>
      </c>
      <c r="JJK34" s="570" t="e">
        <f t="shared" si="111"/>
        <v>#REF!</v>
      </c>
      <c r="JJL34" s="570" t="e">
        <f t="shared" si="111"/>
        <v>#REF!</v>
      </c>
      <c r="JJM34" s="570" t="e">
        <f t="shared" si="111"/>
        <v>#REF!</v>
      </c>
      <c r="JJN34" s="570" t="e">
        <f t="shared" si="111"/>
        <v>#REF!</v>
      </c>
      <c r="JJO34" s="570" t="e">
        <f t="shared" si="111"/>
        <v>#REF!</v>
      </c>
      <c r="JJP34" s="570" t="e">
        <f t="shared" si="111"/>
        <v>#REF!</v>
      </c>
      <c r="JJQ34" s="570" t="e">
        <f t="shared" si="111"/>
        <v>#REF!</v>
      </c>
      <c r="JJR34" s="570" t="e">
        <f t="shared" si="111"/>
        <v>#REF!</v>
      </c>
      <c r="JJS34" s="570" t="e">
        <f t="shared" si="111"/>
        <v>#REF!</v>
      </c>
      <c r="JJT34" s="570" t="e">
        <f t="shared" si="111"/>
        <v>#REF!</v>
      </c>
      <c r="JJU34" s="570" t="e">
        <f t="shared" si="111"/>
        <v>#REF!</v>
      </c>
      <c r="JJV34" s="570" t="e">
        <f t="shared" si="111"/>
        <v>#REF!</v>
      </c>
      <c r="JJW34" s="570" t="e">
        <f t="shared" ref="JJW34:JMH34" si="112">ROUND(JJT34*JJU34,0)</f>
        <v>#REF!</v>
      </c>
      <c r="JJX34" s="570" t="e">
        <f t="shared" si="112"/>
        <v>#REF!</v>
      </c>
      <c r="JJY34" s="570" t="e">
        <f t="shared" si="112"/>
        <v>#REF!</v>
      </c>
      <c r="JJZ34" s="570" t="e">
        <f t="shared" si="112"/>
        <v>#REF!</v>
      </c>
      <c r="JKA34" s="570" t="e">
        <f t="shared" si="112"/>
        <v>#REF!</v>
      </c>
      <c r="JKB34" s="570" t="e">
        <f t="shared" si="112"/>
        <v>#REF!</v>
      </c>
      <c r="JKC34" s="570" t="e">
        <f t="shared" si="112"/>
        <v>#REF!</v>
      </c>
      <c r="JKD34" s="570" t="e">
        <f t="shared" si="112"/>
        <v>#REF!</v>
      </c>
      <c r="JKE34" s="570" t="e">
        <f t="shared" si="112"/>
        <v>#REF!</v>
      </c>
      <c r="JKF34" s="570" t="e">
        <f t="shared" si="112"/>
        <v>#REF!</v>
      </c>
      <c r="JKG34" s="570" t="e">
        <f t="shared" si="112"/>
        <v>#REF!</v>
      </c>
      <c r="JKH34" s="570" t="e">
        <f t="shared" si="112"/>
        <v>#REF!</v>
      </c>
      <c r="JKI34" s="570" t="e">
        <f t="shared" si="112"/>
        <v>#REF!</v>
      </c>
      <c r="JKJ34" s="570" t="e">
        <f t="shared" si="112"/>
        <v>#REF!</v>
      </c>
      <c r="JKK34" s="570" t="e">
        <f t="shared" si="112"/>
        <v>#REF!</v>
      </c>
      <c r="JKL34" s="570" t="e">
        <f t="shared" si="112"/>
        <v>#REF!</v>
      </c>
      <c r="JKM34" s="570" t="e">
        <f t="shared" si="112"/>
        <v>#REF!</v>
      </c>
      <c r="JKN34" s="570" t="e">
        <f t="shared" si="112"/>
        <v>#REF!</v>
      </c>
      <c r="JKO34" s="570" t="e">
        <f t="shared" si="112"/>
        <v>#REF!</v>
      </c>
      <c r="JKP34" s="570" t="e">
        <f t="shared" si="112"/>
        <v>#REF!</v>
      </c>
      <c r="JKQ34" s="570" t="e">
        <f t="shared" si="112"/>
        <v>#REF!</v>
      </c>
      <c r="JKR34" s="570" t="e">
        <f t="shared" si="112"/>
        <v>#REF!</v>
      </c>
      <c r="JKS34" s="570" t="e">
        <f t="shared" si="112"/>
        <v>#REF!</v>
      </c>
      <c r="JKT34" s="570" t="e">
        <f t="shared" si="112"/>
        <v>#REF!</v>
      </c>
      <c r="JKU34" s="570" t="e">
        <f t="shared" si="112"/>
        <v>#REF!</v>
      </c>
      <c r="JKV34" s="570" t="e">
        <f t="shared" si="112"/>
        <v>#REF!</v>
      </c>
      <c r="JKW34" s="570" t="e">
        <f t="shared" si="112"/>
        <v>#REF!</v>
      </c>
      <c r="JKX34" s="570" t="e">
        <f t="shared" si="112"/>
        <v>#REF!</v>
      </c>
      <c r="JKY34" s="570" t="e">
        <f t="shared" si="112"/>
        <v>#REF!</v>
      </c>
      <c r="JKZ34" s="570" t="e">
        <f t="shared" si="112"/>
        <v>#REF!</v>
      </c>
      <c r="JLA34" s="570" t="e">
        <f t="shared" si="112"/>
        <v>#REF!</v>
      </c>
      <c r="JLB34" s="570" t="e">
        <f t="shared" si="112"/>
        <v>#REF!</v>
      </c>
      <c r="JLC34" s="570" t="e">
        <f t="shared" si="112"/>
        <v>#REF!</v>
      </c>
      <c r="JLD34" s="570" t="e">
        <f t="shared" si="112"/>
        <v>#REF!</v>
      </c>
      <c r="JLE34" s="570" t="e">
        <f t="shared" si="112"/>
        <v>#REF!</v>
      </c>
      <c r="JLF34" s="570" t="e">
        <f t="shared" si="112"/>
        <v>#REF!</v>
      </c>
      <c r="JLG34" s="570" t="e">
        <f t="shared" si="112"/>
        <v>#REF!</v>
      </c>
      <c r="JLH34" s="570" t="e">
        <f t="shared" si="112"/>
        <v>#REF!</v>
      </c>
      <c r="JLI34" s="570" t="e">
        <f t="shared" si="112"/>
        <v>#REF!</v>
      </c>
      <c r="JLJ34" s="570" t="e">
        <f t="shared" si="112"/>
        <v>#REF!</v>
      </c>
      <c r="JLK34" s="570" t="e">
        <f t="shared" si="112"/>
        <v>#REF!</v>
      </c>
      <c r="JLL34" s="570" t="e">
        <f t="shared" si="112"/>
        <v>#REF!</v>
      </c>
      <c r="JLM34" s="570" t="e">
        <f t="shared" si="112"/>
        <v>#REF!</v>
      </c>
      <c r="JLN34" s="570" t="e">
        <f t="shared" si="112"/>
        <v>#REF!</v>
      </c>
      <c r="JLO34" s="570" t="e">
        <f t="shared" si="112"/>
        <v>#REF!</v>
      </c>
      <c r="JLP34" s="570" t="e">
        <f t="shared" si="112"/>
        <v>#REF!</v>
      </c>
      <c r="JLQ34" s="570" t="e">
        <f t="shared" si="112"/>
        <v>#REF!</v>
      </c>
      <c r="JLR34" s="570" t="e">
        <f t="shared" si="112"/>
        <v>#REF!</v>
      </c>
      <c r="JLS34" s="570" t="e">
        <f t="shared" si="112"/>
        <v>#REF!</v>
      </c>
      <c r="JLT34" s="570" t="e">
        <f t="shared" si="112"/>
        <v>#REF!</v>
      </c>
      <c r="JLU34" s="570" t="e">
        <f t="shared" si="112"/>
        <v>#REF!</v>
      </c>
      <c r="JLV34" s="570" t="e">
        <f t="shared" si="112"/>
        <v>#REF!</v>
      </c>
      <c r="JLW34" s="570" t="e">
        <f t="shared" si="112"/>
        <v>#REF!</v>
      </c>
      <c r="JLX34" s="570" t="e">
        <f t="shared" si="112"/>
        <v>#REF!</v>
      </c>
      <c r="JLY34" s="570" t="e">
        <f t="shared" si="112"/>
        <v>#REF!</v>
      </c>
      <c r="JLZ34" s="570" t="e">
        <f t="shared" si="112"/>
        <v>#REF!</v>
      </c>
      <c r="JMA34" s="570" t="e">
        <f t="shared" si="112"/>
        <v>#REF!</v>
      </c>
      <c r="JMB34" s="570" t="e">
        <f t="shared" si="112"/>
        <v>#REF!</v>
      </c>
      <c r="JMC34" s="570" t="e">
        <f t="shared" si="112"/>
        <v>#REF!</v>
      </c>
      <c r="JMD34" s="570" t="e">
        <f t="shared" si="112"/>
        <v>#REF!</v>
      </c>
      <c r="JME34" s="570" t="e">
        <f t="shared" si="112"/>
        <v>#REF!</v>
      </c>
      <c r="JMF34" s="570" t="e">
        <f t="shared" si="112"/>
        <v>#REF!</v>
      </c>
      <c r="JMG34" s="570" t="e">
        <f t="shared" si="112"/>
        <v>#REF!</v>
      </c>
      <c r="JMH34" s="570" t="e">
        <f t="shared" si="112"/>
        <v>#REF!</v>
      </c>
      <c r="JMI34" s="570" t="e">
        <f t="shared" ref="JMI34:JOT34" si="113">ROUND(JMF34*JMG34,0)</f>
        <v>#REF!</v>
      </c>
      <c r="JMJ34" s="570" t="e">
        <f t="shared" si="113"/>
        <v>#REF!</v>
      </c>
      <c r="JMK34" s="570" t="e">
        <f t="shared" si="113"/>
        <v>#REF!</v>
      </c>
      <c r="JML34" s="570" t="e">
        <f t="shared" si="113"/>
        <v>#REF!</v>
      </c>
      <c r="JMM34" s="570" t="e">
        <f t="shared" si="113"/>
        <v>#REF!</v>
      </c>
      <c r="JMN34" s="570" t="e">
        <f t="shared" si="113"/>
        <v>#REF!</v>
      </c>
      <c r="JMO34" s="570" t="e">
        <f t="shared" si="113"/>
        <v>#REF!</v>
      </c>
      <c r="JMP34" s="570" t="e">
        <f t="shared" si="113"/>
        <v>#REF!</v>
      </c>
      <c r="JMQ34" s="570" t="e">
        <f t="shared" si="113"/>
        <v>#REF!</v>
      </c>
      <c r="JMR34" s="570" t="e">
        <f t="shared" si="113"/>
        <v>#REF!</v>
      </c>
      <c r="JMS34" s="570" t="e">
        <f t="shared" si="113"/>
        <v>#REF!</v>
      </c>
      <c r="JMT34" s="570" t="e">
        <f t="shared" si="113"/>
        <v>#REF!</v>
      </c>
      <c r="JMU34" s="570" t="e">
        <f t="shared" si="113"/>
        <v>#REF!</v>
      </c>
      <c r="JMV34" s="570" t="e">
        <f t="shared" si="113"/>
        <v>#REF!</v>
      </c>
      <c r="JMW34" s="570" t="e">
        <f t="shared" si="113"/>
        <v>#REF!</v>
      </c>
      <c r="JMX34" s="570" t="e">
        <f t="shared" si="113"/>
        <v>#REF!</v>
      </c>
      <c r="JMY34" s="570" t="e">
        <f t="shared" si="113"/>
        <v>#REF!</v>
      </c>
      <c r="JMZ34" s="570" t="e">
        <f t="shared" si="113"/>
        <v>#REF!</v>
      </c>
      <c r="JNA34" s="570" t="e">
        <f t="shared" si="113"/>
        <v>#REF!</v>
      </c>
      <c r="JNB34" s="570" t="e">
        <f t="shared" si="113"/>
        <v>#REF!</v>
      </c>
      <c r="JNC34" s="570" t="e">
        <f t="shared" si="113"/>
        <v>#REF!</v>
      </c>
      <c r="JND34" s="570" t="e">
        <f t="shared" si="113"/>
        <v>#REF!</v>
      </c>
      <c r="JNE34" s="570" t="e">
        <f t="shared" si="113"/>
        <v>#REF!</v>
      </c>
      <c r="JNF34" s="570" t="e">
        <f t="shared" si="113"/>
        <v>#REF!</v>
      </c>
      <c r="JNG34" s="570" t="e">
        <f t="shared" si="113"/>
        <v>#REF!</v>
      </c>
      <c r="JNH34" s="570" t="e">
        <f t="shared" si="113"/>
        <v>#REF!</v>
      </c>
      <c r="JNI34" s="570" t="e">
        <f t="shared" si="113"/>
        <v>#REF!</v>
      </c>
      <c r="JNJ34" s="570" t="e">
        <f t="shared" si="113"/>
        <v>#REF!</v>
      </c>
      <c r="JNK34" s="570" t="e">
        <f t="shared" si="113"/>
        <v>#REF!</v>
      </c>
      <c r="JNL34" s="570" t="e">
        <f t="shared" si="113"/>
        <v>#REF!</v>
      </c>
      <c r="JNM34" s="570" t="e">
        <f t="shared" si="113"/>
        <v>#REF!</v>
      </c>
      <c r="JNN34" s="570" t="e">
        <f t="shared" si="113"/>
        <v>#REF!</v>
      </c>
      <c r="JNO34" s="570" t="e">
        <f t="shared" si="113"/>
        <v>#REF!</v>
      </c>
      <c r="JNP34" s="570" t="e">
        <f t="shared" si="113"/>
        <v>#REF!</v>
      </c>
      <c r="JNQ34" s="570" t="e">
        <f t="shared" si="113"/>
        <v>#REF!</v>
      </c>
      <c r="JNR34" s="570" t="e">
        <f t="shared" si="113"/>
        <v>#REF!</v>
      </c>
      <c r="JNS34" s="570" t="e">
        <f t="shared" si="113"/>
        <v>#REF!</v>
      </c>
      <c r="JNT34" s="570" t="e">
        <f t="shared" si="113"/>
        <v>#REF!</v>
      </c>
      <c r="JNU34" s="570" t="e">
        <f t="shared" si="113"/>
        <v>#REF!</v>
      </c>
      <c r="JNV34" s="570" t="e">
        <f t="shared" si="113"/>
        <v>#REF!</v>
      </c>
      <c r="JNW34" s="570" t="e">
        <f t="shared" si="113"/>
        <v>#REF!</v>
      </c>
      <c r="JNX34" s="570" t="e">
        <f t="shared" si="113"/>
        <v>#REF!</v>
      </c>
      <c r="JNY34" s="570" t="e">
        <f t="shared" si="113"/>
        <v>#REF!</v>
      </c>
      <c r="JNZ34" s="570" t="e">
        <f t="shared" si="113"/>
        <v>#REF!</v>
      </c>
      <c r="JOA34" s="570" t="e">
        <f t="shared" si="113"/>
        <v>#REF!</v>
      </c>
      <c r="JOB34" s="570" t="e">
        <f t="shared" si="113"/>
        <v>#REF!</v>
      </c>
      <c r="JOC34" s="570" t="e">
        <f t="shared" si="113"/>
        <v>#REF!</v>
      </c>
      <c r="JOD34" s="570" t="e">
        <f t="shared" si="113"/>
        <v>#REF!</v>
      </c>
      <c r="JOE34" s="570" t="e">
        <f t="shared" si="113"/>
        <v>#REF!</v>
      </c>
      <c r="JOF34" s="570" t="e">
        <f t="shared" si="113"/>
        <v>#REF!</v>
      </c>
      <c r="JOG34" s="570" t="e">
        <f t="shared" si="113"/>
        <v>#REF!</v>
      </c>
      <c r="JOH34" s="570" t="e">
        <f t="shared" si="113"/>
        <v>#REF!</v>
      </c>
      <c r="JOI34" s="570" t="e">
        <f t="shared" si="113"/>
        <v>#REF!</v>
      </c>
      <c r="JOJ34" s="570" t="e">
        <f t="shared" si="113"/>
        <v>#REF!</v>
      </c>
      <c r="JOK34" s="570" t="e">
        <f t="shared" si="113"/>
        <v>#REF!</v>
      </c>
      <c r="JOL34" s="570" t="e">
        <f t="shared" si="113"/>
        <v>#REF!</v>
      </c>
      <c r="JOM34" s="570" t="e">
        <f t="shared" si="113"/>
        <v>#REF!</v>
      </c>
      <c r="JON34" s="570" t="e">
        <f t="shared" si="113"/>
        <v>#REF!</v>
      </c>
      <c r="JOO34" s="570" t="e">
        <f t="shared" si="113"/>
        <v>#REF!</v>
      </c>
      <c r="JOP34" s="570" t="e">
        <f t="shared" si="113"/>
        <v>#REF!</v>
      </c>
      <c r="JOQ34" s="570" t="e">
        <f t="shared" si="113"/>
        <v>#REF!</v>
      </c>
      <c r="JOR34" s="570" t="e">
        <f t="shared" si="113"/>
        <v>#REF!</v>
      </c>
      <c r="JOS34" s="570" t="e">
        <f t="shared" si="113"/>
        <v>#REF!</v>
      </c>
      <c r="JOT34" s="570" t="e">
        <f t="shared" si="113"/>
        <v>#REF!</v>
      </c>
      <c r="JOU34" s="570" t="e">
        <f t="shared" ref="JOU34:JRF34" si="114">ROUND(JOR34*JOS34,0)</f>
        <v>#REF!</v>
      </c>
      <c r="JOV34" s="570" t="e">
        <f t="shared" si="114"/>
        <v>#REF!</v>
      </c>
      <c r="JOW34" s="570" t="e">
        <f t="shared" si="114"/>
        <v>#REF!</v>
      </c>
      <c r="JOX34" s="570" t="e">
        <f t="shared" si="114"/>
        <v>#REF!</v>
      </c>
      <c r="JOY34" s="570" t="e">
        <f t="shared" si="114"/>
        <v>#REF!</v>
      </c>
      <c r="JOZ34" s="570" t="e">
        <f t="shared" si="114"/>
        <v>#REF!</v>
      </c>
      <c r="JPA34" s="570" t="e">
        <f t="shared" si="114"/>
        <v>#REF!</v>
      </c>
      <c r="JPB34" s="570" t="e">
        <f t="shared" si="114"/>
        <v>#REF!</v>
      </c>
      <c r="JPC34" s="570" t="e">
        <f t="shared" si="114"/>
        <v>#REF!</v>
      </c>
      <c r="JPD34" s="570" t="e">
        <f t="shared" si="114"/>
        <v>#REF!</v>
      </c>
      <c r="JPE34" s="570" t="e">
        <f t="shared" si="114"/>
        <v>#REF!</v>
      </c>
      <c r="JPF34" s="570" t="e">
        <f t="shared" si="114"/>
        <v>#REF!</v>
      </c>
      <c r="JPG34" s="570" t="e">
        <f t="shared" si="114"/>
        <v>#REF!</v>
      </c>
      <c r="JPH34" s="570" t="e">
        <f t="shared" si="114"/>
        <v>#REF!</v>
      </c>
      <c r="JPI34" s="570" t="e">
        <f t="shared" si="114"/>
        <v>#REF!</v>
      </c>
      <c r="JPJ34" s="570" t="e">
        <f t="shared" si="114"/>
        <v>#REF!</v>
      </c>
      <c r="JPK34" s="570" t="e">
        <f t="shared" si="114"/>
        <v>#REF!</v>
      </c>
      <c r="JPL34" s="570" t="e">
        <f t="shared" si="114"/>
        <v>#REF!</v>
      </c>
      <c r="JPM34" s="570" t="e">
        <f t="shared" si="114"/>
        <v>#REF!</v>
      </c>
      <c r="JPN34" s="570" t="e">
        <f t="shared" si="114"/>
        <v>#REF!</v>
      </c>
      <c r="JPO34" s="570" t="e">
        <f t="shared" si="114"/>
        <v>#REF!</v>
      </c>
      <c r="JPP34" s="570" t="e">
        <f t="shared" si="114"/>
        <v>#REF!</v>
      </c>
      <c r="JPQ34" s="570" t="e">
        <f t="shared" si="114"/>
        <v>#REF!</v>
      </c>
      <c r="JPR34" s="570" t="e">
        <f t="shared" si="114"/>
        <v>#REF!</v>
      </c>
      <c r="JPS34" s="570" t="e">
        <f t="shared" si="114"/>
        <v>#REF!</v>
      </c>
      <c r="JPT34" s="570" t="e">
        <f t="shared" si="114"/>
        <v>#REF!</v>
      </c>
      <c r="JPU34" s="570" t="e">
        <f t="shared" si="114"/>
        <v>#REF!</v>
      </c>
      <c r="JPV34" s="570" t="e">
        <f t="shared" si="114"/>
        <v>#REF!</v>
      </c>
      <c r="JPW34" s="570" t="e">
        <f t="shared" si="114"/>
        <v>#REF!</v>
      </c>
      <c r="JPX34" s="570" t="e">
        <f t="shared" si="114"/>
        <v>#REF!</v>
      </c>
      <c r="JPY34" s="570" t="e">
        <f t="shared" si="114"/>
        <v>#REF!</v>
      </c>
      <c r="JPZ34" s="570" t="e">
        <f t="shared" si="114"/>
        <v>#REF!</v>
      </c>
      <c r="JQA34" s="570" t="e">
        <f t="shared" si="114"/>
        <v>#REF!</v>
      </c>
      <c r="JQB34" s="570" t="e">
        <f t="shared" si="114"/>
        <v>#REF!</v>
      </c>
      <c r="JQC34" s="570" t="e">
        <f t="shared" si="114"/>
        <v>#REF!</v>
      </c>
      <c r="JQD34" s="570" t="e">
        <f t="shared" si="114"/>
        <v>#REF!</v>
      </c>
      <c r="JQE34" s="570" t="e">
        <f t="shared" si="114"/>
        <v>#REF!</v>
      </c>
      <c r="JQF34" s="570" t="e">
        <f t="shared" si="114"/>
        <v>#REF!</v>
      </c>
      <c r="JQG34" s="570" t="e">
        <f t="shared" si="114"/>
        <v>#REF!</v>
      </c>
      <c r="JQH34" s="570" t="e">
        <f t="shared" si="114"/>
        <v>#REF!</v>
      </c>
      <c r="JQI34" s="570" t="e">
        <f t="shared" si="114"/>
        <v>#REF!</v>
      </c>
      <c r="JQJ34" s="570" t="e">
        <f t="shared" si="114"/>
        <v>#REF!</v>
      </c>
      <c r="JQK34" s="570" t="e">
        <f t="shared" si="114"/>
        <v>#REF!</v>
      </c>
      <c r="JQL34" s="570" t="e">
        <f t="shared" si="114"/>
        <v>#REF!</v>
      </c>
      <c r="JQM34" s="570" t="e">
        <f t="shared" si="114"/>
        <v>#REF!</v>
      </c>
      <c r="JQN34" s="570" t="e">
        <f t="shared" si="114"/>
        <v>#REF!</v>
      </c>
      <c r="JQO34" s="570" t="e">
        <f t="shared" si="114"/>
        <v>#REF!</v>
      </c>
      <c r="JQP34" s="570" t="e">
        <f t="shared" si="114"/>
        <v>#REF!</v>
      </c>
      <c r="JQQ34" s="570" t="e">
        <f t="shared" si="114"/>
        <v>#REF!</v>
      </c>
      <c r="JQR34" s="570" t="e">
        <f t="shared" si="114"/>
        <v>#REF!</v>
      </c>
      <c r="JQS34" s="570" t="e">
        <f t="shared" si="114"/>
        <v>#REF!</v>
      </c>
      <c r="JQT34" s="570" t="e">
        <f t="shared" si="114"/>
        <v>#REF!</v>
      </c>
      <c r="JQU34" s="570" t="e">
        <f t="shared" si="114"/>
        <v>#REF!</v>
      </c>
      <c r="JQV34" s="570" t="e">
        <f t="shared" si="114"/>
        <v>#REF!</v>
      </c>
      <c r="JQW34" s="570" t="e">
        <f t="shared" si="114"/>
        <v>#REF!</v>
      </c>
      <c r="JQX34" s="570" t="e">
        <f t="shared" si="114"/>
        <v>#REF!</v>
      </c>
      <c r="JQY34" s="570" t="e">
        <f t="shared" si="114"/>
        <v>#REF!</v>
      </c>
      <c r="JQZ34" s="570" t="e">
        <f t="shared" si="114"/>
        <v>#REF!</v>
      </c>
      <c r="JRA34" s="570" t="e">
        <f t="shared" si="114"/>
        <v>#REF!</v>
      </c>
      <c r="JRB34" s="570" t="e">
        <f t="shared" si="114"/>
        <v>#REF!</v>
      </c>
      <c r="JRC34" s="570" t="e">
        <f t="shared" si="114"/>
        <v>#REF!</v>
      </c>
      <c r="JRD34" s="570" t="e">
        <f t="shared" si="114"/>
        <v>#REF!</v>
      </c>
      <c r="JRE34" s="570" t="e">
        <f t="shared" si="114"/>
        <v>#REF!</v>
      </c>
      <c r="JRF34" s="570" t="e">
        <f t="shared" si="114"/>
        <v>#REF!</v>
      </c>
      <c r="JRG34" s="570" t="e">
        <f t="shared" ref="JRG34:JTR34" si="115">ROUND(JRD34*JRE34,0)</f>
        <v>#REF!</v>
      </c>
      <c r="JRH34" s="570" t="e">
        <f t="shared" si="115"/>
        <v>#REF!</v>
      </c>
      <c r="JRI34" s="570" t="e">
        <f t="shared" si="115"/>
        <v>#REF!</v>
      </c>
      <c r="JRJ34" s="570" t="e">
        <f t="shared" si="115"/>
        <v>#REF!</v>
      </c>
      <c r="JRK34" s="570" t="e">
        <f t="shared" si="115"/>
        <v>#REF!</v>
      </c>
      <c r="JRL34" s="570" t="e">
        <f t="shared" si="115"/>
        <v>#REF!</v>
      </c>
      <c r="JRM34" s="570" t="e">
        <f t="shared" si="115"/>
        <v>#REF!</v>
      </c>
      <c r="JRN34" s="570" t="e">
        <f t="shared" si="115"/>
        <v>#REF!</v>
      </c>
      <c r="JRO34" s="570" t="e">
        <f t="shared" si="115"/>
        <v>#REF!</v>
      </c>
      <c r="JRP34" s="570" t="e">
        <f t="shared" si="115"/>
        <v>#REF!</v>
      </c>
      <c r="JRQ34" s="570" t="e">
        <f t="shared" si="115"/>
        <v>#REF!</v>
      </c>
      <c r="JRR34" s="570" t="e">
        <f t="shared" si="115"/>
        <v>#REF!</v>
      </c>
      <c r="JRS34" s="570" t="e">
        <f t="shared" si="115"/>
        <v>#REF!</v>
      </c>
      <c r="JRT34" s="570" t="e">
        <f t="shared" si="115"/>
        <v>#REF!</v>
      </c>
      <c r="JRU34" s="570" t="e">
        <f t="shared" si="115"/>
        <v>#REF!</v>
      </c>
      <c r="JRV34" s="570" t="e">
        <f t="shared" si="115"/>
        <v>#REF!</v>
      </c>
      <c r="JRW34" s="570" t="e">
        <f t="shared" si="115"/>
        <v>#REF!</v>
      </c>
      <c r="JRX34" s="570" t="e">
        <f t="shared" si="115"/>
        <v>#REF!</v>
      </c>
      <c r="JRY34" s="570" t="e">
        <f t="shared" si="115"/>
        <v>#REF!</v>
      </c>
      <c r="JRZ34" s="570" t="e">
        <f t="shared" si="115"/>
        <v>#REF!</v>
      </c>
      <c r="JSA34" s="570" t="e">
        <f t="shared" si="115"/>
        <v>#REF!</v>
      </c>
      <c r="JSB34" s="570" t="e">
        <f t="shared" si="115"/>
        <v>#REF!</v>
      </c>
      <c r="JSC34" s="570" t="e">
        <f t="shared" si="115"/>
        <v>#REF!</v>
      </c>
      <c r="JSD34" s="570" t="e">
        <f t="shared" si="115"/>
        <v>#REF!</v>
      </c>
      <c r="JSE34" s="570" t="e">
        <f t="shared" si="115"/>
        <v>#REF!</v>
      </c>
      <c r="JSF34" s="570" t="e">
        <f t="shared" si="115"/>
        <v>#REF!</v>
      </c>
      <c r="JSG34" s="570" t="e">
        <f t="shared" si="115"/>
        <v>#REF!</v>
      </c>
      <c r="JSH34" s="570" t="e">
        <f t="shared" si="115"/>
        <v>#REF!</v>
      </c>
      <c r="JSI34" s="570" t="e">
        <f t="shared" si="115"/>
        <v>#REF!</v>
      </c>
      <c r="JSJ34" s="570" t="e">
        <f t="shared" si="115"/>
        <v>#REF!</v>
      </c>
      <c r="JSK34" s="570" t="e">
        <f t="shared" si="115"/>
        <v>#REF!</v>
      </c>
      <c r="JSL34" s="570" t="e">
        <f t="shared" si="115"/>
        <v>#REF!</v>
      </c>
      <c r="JSM34" s="570" t="e">
        <f t="shared" si="115"/>
        <v>#REF!</v>
      </c>
      <c r="JSN34" s="570" t="e">
        <f t="shared" si="115"/>
        <v>#REF!</v>
      </c>
      <c r="JSO34" s="570" t="e">
        <f t="shared" si="115"/>
        <v>#REF!</v>
      </c>
      <c r="JSP34" s="570" t="e">
        <f t="shared" si="115"/>
        <v>#REF!</v>
      </c>
      <c r="JSQ34" s="570" t="e">
        <f t="shared" si="115"/>
        <v>#REF!</v>
      </c>
      <c r="JSR34" s="570" t="e">
        <f t="shared" si="115"/>
        <v>#REF!</v>
      </c>
      <c r="JSS34" s="570" t="e">
        <f t="shared" si="115"/>
        <v>#REF!</v>
      </c>
      <c r="JST34" s="570" t="e">
        <f t="shared" si="115"/>
        <v>#REF!</v>
      </c>
      <c r="JSU34" s="570" t="e">
        <f t="shared" si="115"/>
        <v>#REF!</v>
      </c>
      <c r="JSV34" s="570" t="e">
        <f t="shared" si="115"/>
        <v>#REF!</v>
      </c>
      <c r="JSW34" s="570" t="e">
        <f t="shared" si="115"/>
        <v>#REF!</v>
      </c>
      <c r="JSX34" s="570" t="e">
        <f t="shared" si="115"/>
        <v>#REF!</v>
      </c>
      <c r="JSY34" s="570" t="e">
        <f t="shared" si="115"/>
        <v>#REF!</v>
      </c>
      <c r="JSZ34" s="570" t="e">
        <f t="shared" si="115"/>
        <v>#REF!</v>
      </c>
      <c r="JTA34" s="570" t="e">
        <f t="shared" si="115"/>
        <v>#REF!</v>
      </c>
      <c r="JTB34" s="570" t="e">
        <f t="shared" si="115"/>
        <v>#REF!</v>
      </c>
      <c r="JTC34" s="570" t="e">
        <f t="shared" si="115"/>
        <v>#REF!</v>
      </c>
      <c r="JTD34" s="570" t="e">
        <f t="shared" si="115"/>
        <v>#REF!</v>
      </c>
      <c r="JTE34" s="570" t="e">
        <f t="shared" si="115"/>
        <v>#REF!</v>
      </c>
      <c r="JTF34" s="570" t="e">
        <f t="shared" si="115"/>
        <v>#REF!</v>
      </c>
      <c r="JTG34" s="570" t="e">
        <f t="shared" si="115"/>
        <v>#REF!</v>
      </c>
      <c r="JTH34" s="570" t="e">
        <f t="shared" si="115"/>
        <v>#REF!</v>
      </c>
      <c r="JTI34" s="570" t="e">
        <f t="shared" si="115"/>
        <v>#REF!</v>
      </c>
      <c r="JTJ34" s="570" t="e">
        <f t="shared" si="115"/>
        <v>#REF!</v>
      </c>
      <c r="JTK34" s="570" t="e">
        <f t="shared" si="115"/>
        <v>#REF!</v>
      </c>
      <c r="JTL34" s="570" t="e">
        <f t="shared" si="115"/>
        <v>#REF!</v>
      </c>
      <c r="JTM34" s="570" t="e">
        <f t="shared" si="115"/>
        <v>#REF!</v>
      </c>
      <c r="JTN34" s="570" t="e">
        <f t="shared" si="115"/>
        <v>#REF!</v>
      </c>
      <c r="JTO34" s="570" t="e">
        <f t="shared" si="115"/>
        <v>#REF!</v>
      </c>
      <c r="JTP34" s="570" t="e">
        <f t="shared" si="115"/>
        <v>#REF!</v>
      </c>
      <c r="JTQ34" s="570" t="e">
        <f t="shared" si="115"/>
        <v>#REF!</v>
      </c>
      <c r="JTR34" s="570" t="e">
        <f t="shared" si="115"/>
        <v>#REF!</v>
      </c>
      <c r="JTS34" s="570" t="e">
        <f t="shared" ref="JTS34:JWD34" si="116">ROUND(JTP34*JTQ34,0)</f>
        <v>#REF!</v>
      </c>
      <c r="JTT34" s="570" t="e">
        <f t="shared" si="116"/>
        <v>#REF!</v>
      </c>
      <c r="JTU34" s="570" t="e">
        <f t="shared" si="116"/>
        <v>#REF!</v>
      </c>
      <c r="JTV34" s="570" t="e">
        <f t="shared" si="116"/>
        <v>#REF!</v>
      </c>
      <c r="JTW34" s="570" t="e">
        <f t="shared" si="116"/>
        <v>#REF!</v>
      </c>
      <c r="JTX34" s="570" t="e">
        <f t="shared" si="116"/>
        <v>#REF!</v>
      </c>
      <c r="JTY34" s="570" t="e">
        <f t="shared" si="116"/>
        <v>#REF!</v>
      </c>
      <c r="JTZ34" s="570" t="e">
        <f t="shared" si="116"/>
        <v>#REF!</v>
      </c>
      <c r="JUA34" s="570" t="e">
        <f t="shared" si="116"/>
        <v>#REF!</v>
      </c>
      <c r="JUB34" s="570" t="e">
        <f t="shared" si="116"/>
        <v>#REF!</v>
      </c>
      <c r="JUC34" s="570" t="e">
        <f t="shared" si="116"/>
        <v>#REF!</v>
      </c>
      <c r="JUD34" s="570" t="e">
        <f t="shared" si="116"/>
        <v>#REF!</v>
      </c>
      <c r="JUE34" s="570" t="e">
        <f t="shared" si="116"/>
        <v>#REF!</v>
      </c>
      <c r="JUF34" s="570" t="e">
        <f t="shared" si="116"/>
        <v>#REF!</v>
      </c>
      <c r="JUG34" s="570" t="e">
        <f t="shared" si="116"/>
        <v>#REF!</v>
      </c>
      <c r="JUH34" s="570" t="e">
        <f t="shared" si="116"/>
        <v>#REF!</v>
      </c>
      <c r="JUI34" s="570" t="e">
        <f t="shared" si="116"/>
        <v>#REF!</v>
      </c>
      <c r="JUJ34" s="570" t="e">
        <f t="shared" si="116"/>
        <v>#REF!</v>
      </c>
      <c r="JUK34" s="570" t="e">
        <f t="shared" si="116"/>
        <v>#REF!</v>
      </c>
      <c r="JUL34" s="570" t="e">
        <f t="shared" si="116"/>
        <v>#REF!</v>
      </c>
      <c r="JUM34" s="570" t="e">
        <f t="shared" si="116"/>
        <v>#REF!</v>
      </c>
      <c r="JUN34" s="570" t="e">
        <f t="shared" si="116"/>
        <v>#REF!</v>
      </c>
      <c r="JUO34" s="570" t="e">
        <f t="shared" si="116"/>
        <v>#REF!</v>
      </c>
      <c r="JUP34" s="570" t="e">
        <f t="shared" si="116"/>
        <v>#REF!</v>
      </c>
      <c r="JUQ34" s="570" t="e">
        <f t="shared" si="116"/>
        <v>#REF!</v>
      </c>
      <c r="JUR34" s="570" t="e">
        <f t="shared" si="116"/>
        <v>#REF!</v>
      </c>
      <c r="JUS34" s="570" t="e">
        <f t="shared" si="116"/>
        <v>#REF!</v>
      </c>
      <c r="JUT34" s="570" t="e">
        <f t="shared" si="116"/>
        <v>#REF!</v>
      </c>
      <c r="JUU34" s="570" t="e">
        <f t="shared" si="116"/>
        <v>#REF!</v>
      </c>
      <c r="JUV34" s="570" t="e">
        <f t="shared" si="116"/>
        <v>#REF!</v>
      </c>
      <c r="JUW34" s="570" t="e">
        <f t="shared" si="116"/>
        <v>#REF!</v>
      </c>
      <c r="JUX34" s="570" t="e">
        <f t="shared" si="116"/>
        <v>#REF!</v>
      </c>
      <c r="JUY34" s="570" t="e">
        <f t="shared" si="116"/>
        <v>#REF!</v>
      </c>
      <c r="JUZ34" s="570" t="e">
        <f t="shared" si="116"/>
        <v>#REF!</v>
      </c>
      <c r="JVA34" s="570" t="e">
        <f t="shared" si="116"/>
        <v>#REF!</v>
      </c>
      <c r="JVB34" s="570" t="e">
        <f t="shared" si="116"/>
        <v>#REF!</v>
      </c>
      <c r="JVC34" s="570" t="e">
        <f t="shared" si="116"/>
        <v>#REF!</v>
      </c>
      <c r="JVD34" s="570" t="e">
        <f t="shared" si="116"/>
        <v>#REF!</v>
      </c>
      <c r="JVE34" s="570" t="e">
        <f t="shared" si="116"/>
        <v>#REF!</v>
      </c>
      <c r="JVF34" s="570" t="e">
        <f t="shared" si="116"/>
        <v>#REF!</v>
      </c>
      <c r="JVG34" s="570" t="e">
        <f t="shared" si="116"/>
        <v>#REF!</v>
      </c>
      <c r="JVH34" s="570" t="e">
        <f t="shared" si="116"/>
        <v>#REF!</v>
      </c>
      <c r="JVI34" s="570" t="e">
        <f t="shared" si="116"/>
        <v>#REF!</v>
      </c>
      <c r="JVJ34" s="570" t="e">
        <f t="shared" si="116"/>
        <v>#REF!</v>
      </c>
      <c r="JVK34" s="570" t="e">
        <f t="shared" si="116"/>
        <v>#REF!</v>
      </c>
      <c r="JVL34" s="570" t="e">
        <f t="shared" si="116"/>
        <v>#REF!</v>
      </c>
      <c r="JVM34" s="570" t="e">
        <f t="shared" si="116"/>
        <v>#REF!</v>
      </c>
      <c r="JVN34" s="570" t="e">
        <f t="shared" si="116"/>
        <v>#REF!</v>
      </c>
      <c r="JVO34" s="570" t="e">
        <f t="shared" si="116"/>
        <v>#REF!</v>
      </c>
      <c r="JVP34" s="570" t="e">
        <f t="shared" si="116"/>
        <v>#REF!</v>
      </c>
      <c r="JVQ34" s="570" t="e">
        <f t="shared" si="116"/>
        <v>#REF!</v>
      </c>
      <c r="JVR34" s="570" t="e">
        <f t="shared" si="116"/>
        <v>#REF!</v>
      </c>
      <c r="JVS34" s="570" t="e">
        <f t="shared" si="116"/>
        <v>#REF!</v>
      </c>
      <c r="JVT34" s="570" t="e">
        <f t="shared" si="116"/>
        <v>#REF!</v>
      </c>
      <c r="JVU34" s="570" t="e">
        <f t="shared" si="116"/>
        <v>#REF!</v>
      </c>
      <c r="JVV34" s="570" t="e">
        <f t="shared" si="116"/>
        <v>#REF!</v>
      </c>
      <c r="JVW34" s="570" t="e">
        <f t="shared" si="116"/>
        <v>#REF!</v>
      </c>
      <c r="JVX34" s="570" t="e">
        <f t="shared" si="116"/>
        <v>#REF!</v>
      </c>
      <c r="JVY34" s="570" t="e">
        <f t="shared" si="116"/>
        <v>#REF!</v>
      </c>
      <c r="JVZ34" s="570" t="e">
        <f t="shared" si="116"/>
        <v>#REF!</v>
      </c>
      <c r="JWA34" s="570" t="e">
        <f t="shared" si="116"/>
        <v>#REF!</v>
      </c>
      <c r="JWB34" s="570" t="e">
        <f t="shared" si="116"/>
        <v>#REF!</v>
      </c>
      <c r="JWC34" s="570" t="e">
        <f t="shared" si="116"/>
        <v>#REF!</v>
      </c>
      <c r="JWD34" s="570" t="e">
        <f t="shared" si="116"/>
        <v>#REF!</v>
      </c>
      <c r="JWE34" s="570" t="e">
        <f t="shared" ref="JWE34:JYP34" si="117">ROUND(JWB34*JWC34,0)</f>
        <v>#REF!</v>
      </c>
      <c r="JWF34" s="570" t="e">
        <f t="shared" si="117"/>
        <v>#REF!</v>
      </c>
      <c r="JWG34" s="570" t="e">
        <f t="shared" si="117"/>
        <v>#REF!</v>
      </c>
      <c r="JWH34" s="570" t="e">
        <f t="shared" si="117"/>
        <v>#REF!</v>
      </c>
      <c r="JWI34" s="570" t="e">
        <f t="shared" si="117"/>
        <v>#REF!</v>
      </c>
      <c r="JWJ34" s="570" t="e">
        <f t="shared" si="117"/>
        <v>#REF!</v>
      </c>
      <c r="JWK34" s="570" t="e">
        <f t="shared" si="117"/>
        <v>#REF!</v>
      </c>
      <c r="JWL34" s="570" t="e">
        <f t="shared" si="117"/>
        <v>#REF!</v>
      </c>
      <c r="JWM34" s="570" t="e">
        <f t="shared" si="117"/>
        <v>#REF!</v>
      </c>
      <c r="JWN34" s="570" t="e">
        <f t="shared" si="117"/>
        <v>#REF!</v>
      </c>
      <c r="JWO34" s="570" t="e">
        <f t="shared" si="117"/>
        <v>#REF!</v>
      </c>
      <c r="JWP34" s="570" t="e">
        <f t="shared" si="117"/>
        <v>#REF!</v>
      </c>
      <c r="JWQ34" s="570" t="e">
        <f t="shared" si="117"/>
        <v>#REF!</v>
      </c>
      <c r="JWR34" s="570" t="e">
        <f t="shared" si="117"/>
        <v>#REF!</v>
      </c>
      <c r="JWS34" s="570" t="e">
        <f t="shared" si="117"/>
        <v>#REF!</v>
      </c>
      <c r="JWT34" s="570" t="e">
        <f t="shared" si="117"/>
        <v>#REF!</v>
      </c>
      <c r="JWU34" s="570" t="e">
        <f t="shared" si="117"/>
        <v>#REF!</v>
      </c>
      <c r="JWV34" s="570" t="e">
        <f t="shared" si="117"/>
        <v>#REF!</v>
      </c>
      <c r="JWW34" s="570" t="e">
        <f t="shared" si="117"/>
        <v>#REF!</v>
      </c>
      <c r="JWX34" s="570" t="e">
        <f t="shared" si="117"/>
        <v>#REF!</v>
      </c>
      <c r="JWY34" s="570" t="e">
        <f t="shared" si="117"/>
        <v>#REF!</v>
      </c>
      <c r="JWZ34" s="570" t="e">
        <f t="shared" si="117"/>
        <v>#REF!</v>
      </c>
      <c r="JXA34" s="570" t="e">
        <f t="shared" si="117"/>
        <v>#REF!</v>
      </c>
      <c r="JXB34" s="570" t="e">
        <f t="shared" si="117"/>
        <v>#REF!</v>
      </c>
      <c r="JXC34" s="570" t="e">
        <f t="shared" si="117"/>
        <v>#REF!</v>
      </c>
      <c r="JXD34" s="570" t="e">
        <f t="shared" si="117"/>
        <v>#REF!</v>
      </c>
      <c r="JXE34" s="570" t="e">
        <f t="shared" si="117"/>
        <v>#REF!</v>
      </c>
      <c r="JXF34" s="570" t="e">
        <f t="shared" si="117"/>
        <v>#REF!</v>
      </c>
      <c r="JXG34" s="570" t="e">
        <f t="shared" si="117"/>
        <v>#REF!</v>
      </c>
      <c r="JXH34" s="570" t="e">
        <f t="shared" si="117"/>
        <v>#REF!</v>
      </c>
      <c r="JXI34" s="570" t="e">
        <f t="shared" si="117"/>
        <v>#REF!</v>
      </c>
      <c r="JXJ34" s="570" t="e">
        <f t="shared" si="117"/>
        <v>#REF!</v>
      </c>
      <c r="JXK34" s="570" t="e">
        <f t="shared" si="117"/>
        <v>#REF!</v>
      </c>
      <c r="JXL34" s="570" t="e">
        <f t="shared" si="117"/>
        <v>#REF!</v>
      </c>
      <c r="JXM34" s="570" t="e">
        <f t="shared" si="117"/>
        <v>#REF!</v>
      </c>
      <c r="JXN34" s="570" t="e">
        <f t="shared" si="117"/>
        <v>#REF!</v>
      </c>
      <c r="JXO34" s="570" t="e">
        <f t="shared" si="117"/>
        <v>#REF!</v>
      </c>
      <c r="JXP34" s="570" t="e">
        <f t="shared" si="117"/>
        <v>#REF!</v>
      </c>
      <c r="JXQ34" s="570" t="e">
        <f t="shared" si="117"/>
        <v>#REF!</v>
      </c>
      <c r="JXR34" s="570" t="e">
        <f t="shared" si="117"/>
        <v>#REF!</v>
      </c>
      <c r="JXS34" s="570" t="e">
        <f t="shared" si="117"/>
        <v>#REF!</v>
      </c>
      <c r="JXT34" s="570" t="e">
        <f t="shared" si="117"/>
        <v>#REF!</v>
      </c>
      <c r="JXU34" s="570" t="e">
        <f t="shared" si="117"/>
        <v>#REF!</v>
      </c>
      <c r="JXV34" s="570" t="e">
        <f t="shared" si="117"/>
        <v>#REF!</v>
      </c>
      <c r="JXW34" s="570" t="e">
        <f t="shared" si="117"/>
        <v>#REF!</v>
      </c>
      <c r="JXX34" s="570" t="e">
        <f t="shared" si="117"/>
        <v>#REF!</v>
      </c>
      <c r="JXY34" s="570" t="e">
        <f t="shared" si="117"/>
        <v>#REF!</v>
      </c>
      <c r="JXZ34" s="570" t="e">
        <f t="shared" si="117"/>
        <v>#REF!</v>
      </c>
      <c r="JYA34" s="570" t="e">
        <f t="shared" si="117"/>
        <v>#REF!</v>
      </c>
      <c r="JYB34" s="570" t="e">
        <f t="shared" si="117"/>
        <v>#REF!</v>
      </c>
      <c r="JYC34" s="570" t="e">
        <f t="shared" si="117"/>
        <v>#REF!</v>
      </c>
      <c r="JYD34" s="570" t="e">
        <f t="shared" si="117"/>
        <v>#REF!</v>
      </c>
      <c r="JYE34" s="570" t="e">
        <f t="shared" si="117"/>
        <v>#REF!</v>
      </c>
      <c r="JYF34" s="570" t="e">
        <f t="shared" si="117"/>
        <v>#REF!</v>
      </c>
      <c r="JYG34" s="570" t="e">
        <f t="shared" si="117"/>
        <v>#REF!</v>
      </c>
      <c r="JYH34" s="570" t="e">
        <f t="shared" si="117"/>
        <v>#REF!</v>
      </c>
      <c r="JYI34" s="570" t="e">
        <f t="shared" si="117"/>
        <v>#REF!</v>
      </c>
      <c r="JYJ34" s="570" t="e">
        <f t="shared" si="117"/>
        <v>#REF!</v>
      </c>
      <c r="JYK34" s="570" t="e">
        <f t="shared" si="117"/>
        <v>#REF!</v>
      </c>
      <c r="JYL34" s="570" t="e">
        <f t="shared" si="117"/>
        <v>#REF!</v>
      </c>
      <c r="JYM34" s="570" t="e">
        <f t="shared" si="117"/>
        <v>#REF!</v>
      </c>
      <c r="JYN34" s="570" t="e">
        <f t="shared" si="117"/>
        <v>#REF!</v>
      </c>
      <c r="JYO34" s="570" t="e">
        <f t="shared" si="117"/>
        <v>#REF!</v>
      </c>
      <c r="JYP34" s="570" t="e">
        <f t="shared" si="117"/>
        <v>#REF!</v>
      </c>
      <c r="JYQ34" s="570" t="e">
        <f t="shared" ref="JYQ34:KBB34" si="118">ROUND(JYN34*JYO34,0)</f>
        <v>#REF!</v>
      </c>
      <c r="JYR34" s="570" t="e">
        <f t="shared" si="118"/>
        <v>#REF!</v>
      </c>
      <c r="JYS34" s="570" t="e">
        <f t="shared" si="118"/>
        <v>#REF!</v>
      </c>
      <c r="JYT34" s="570" t="e">
        <f t="shared" si="118"/>
        <v>#REF!</v>
      </c>
      <c r="JYU34" s="570" t="e">
        <f t="shared" si="118"/>
        <v>#REF!</v>
      </c>
      <c r="JYV34" s="570" t="e">
        <f t="shared" si="118"/>
        <v>#REF!</v>
      </c>
      <c r="JYW34" s="570" t="e">
        <f t="shared" si="118"/>
        <v>#REF!</v>
      </c>
      <c r="JYX34" s="570" t="e">
        <f t="shared" si="118"/>
        <v>#REF!</v>
      </c>
      <c r="JYY34" s="570" t="e">
        <f t="shared" si="118"/>
        <v>#REF!</v>
      </c>
      <c r="JYZ34" s="570" t="e">
        <f t="shared" si="118"/>
        <v>#REF!</v>
      </c>
      <c r="JZA34" s="570" t="e">
        <f t="shared" si="118"/>
        <v>#REF!</v>
      </c>
      <c r="JZB34" s="570" t="e">
        <f t="shared" si="118"/>
        <v>#REF!</v>
      </c>
      <c r="JZC34" s="570" t="e">
        <f t="shared" si="118"/>
        <v>#REF!</v>
      </c>
      <c r="JZD34" s="570" t="e">
        <f t="shared" si="118"/>
        <v>#REF!</v>
      </c>
      <c r="JZE34" s="570" t="e">
        <f t="shared" si="118"/>
        <v>#REF!</v>
      </c>
      <c r="JZF34" s="570" t="e">
        <f t="shared" si="118"/>
        <v>#REF!</v>
      </c>
      <c r="JZG34" s="570" t="e">
        <f t="shared" si="118"/>
        <v>#REF!</v>
      </c>
      <c r="JZH34" s="570" t="e">
        <f t="shared" si="118"/>
        <v>#REF!</v>
      </c>
      <c r="JZI34" s="570" t="e">
        <f t="shared" si="118"/>
        <v>#REF!</v>
      </c>
      <c r="JZJ34" s="570" t="e">
        <f t="shared" si="118"/>
        <v>#REF!</v>
      </c>
      <c r="JZK34" s="570" t="e">
        <f t="shared" si="118"/>
        <v>#REF!</v>
      </c>
      <c r="JZL34" s="570" t="e">
        <f t="shared" si="118"/>
        <v>#REF!</v>
      </c>
      <c r="JZM34" s="570" t="e">
        <f t="shared" si="118"/>
        <v>#REF!</v>
      </c>
      <c r="JZN34" s="570" t="e">
        <f t="shared" si="118"/>
        <v>#REF!</v>
      </c>
      <c r="JZO34" s="570" t="e">
        <f t="shared" si="118"/>
        <v>#REF!</v>
      </c>
      <c r="JZP34" s="570" t="e">
        <f t="shared" si="118"/>
        <v>#REF!</v>
      </c>
      <c r="JZQ34" s="570" t="e">
        <f t="shared" si="118"/>
        <v>#REF!</v>
      </c>
      <c r="JZR34" s="570" t="e">
        <f t="shared" si="118"/>
        <v>#REF!</v>
      </c>
      <c r="JZS34" s="570" t="e">
        <f t="shared" si="118"/>
        <v>#REF!</v>
      </c>
      <c r="JZT34" s="570" t="e">
        <f t="shared" si="118"/>
        <v>#REF!</v>
      </c>
      <c r="JZU34" s="570" t="e">
        <f t="shared" si="118"/>
        <v>#REF!</v>
      </c>
      <c r="JZV34" s="570" t="e">
        <f t="shared" si="118"/>
        <v>#REF!</v>
      </c>
      <c r="JZW34" s="570" t="e">
        <f t="shared" si="118"/>
        <v>#REF!</v>
      </c>
      <c r="JZX34" s="570" t="e">
        <f t="shared" si="118"/>
        <v>#REF!</v>
      </c>
      <c r="JZY34" s="570" t="e">
        <f t="shared" si="118"/>
        <v>#REF!</v>
      </c>
      <c r="JZZ34" s="570" t="e">
        <f t="shared" si="118"/>
        <v>#REF!</v>
      </c>
      <c r="KAA34" s="570" t="e">
        <f t="shared" si="118"/>
        <v>#REF!</v>
      </c>
      <c r="KAB34" s="570" t="e">
        <f t="shared" si="118"/>
        <v>#REF!</v>
      </c>
      <c r="KAC34" s="570" t="e">
        <f t="shared" si="118"/>
        <v>#REF!</v>
      </c>
      <c r="KAD34" s="570" t="e">
        <f t="shared" si="118"/>
        <v>#REF!</v>
      </c>
      <c r="KAE34" s="570" t="e">
        <f t="shared" si="118"/>
        <v>#REF!</v>
      </c>
      <c r="KAF34" s="570" t="e">
        <f t="shared" si="118"/>
        <v>#REF!</v>
      </c>
      <c r="KAG34" s="570" t="e">
        <f t="shared" si="118"/>
        <v>#REF!</v>
      </c>
      <c r="KAH34" s="570" t="e">
        <f t="shared" si="118"/>
        <v>#REF!</v>
      </c>
      <c r="KAI34" s="570" t="e">
        <f t="shared" si="118"/>
        <v>#REF!</v>
      </c>
      <c r="KAJ34" s="570" t="e">
        <f t="shared" si="118"/>
        <v>#REF!</v>
      </c>
      <c r="KAK34" s="570" t="e">
        <f t="shared" si="118"/>
        <v>#REF!</v>
      </c>
      <c r="KAL34" s="570" t="e">
        <f t="shared" si="118"/>
        <v>#REF!</v>
      </c>
      <c r="KAM34" s="570" t="e">
        <f t="shared" si="118"/>
        <v>#REF!</v>
      </c>
      <c r="KAN34" s="570" t="e">
        <f t="shared" si="118"/>
        <v>#REF!</v>
      </c>
      <c r="KAO34" s="570" t="e">
        <f t="shared" si="118"/>
        <v>#REF!</v>
      </c>
      <c r="KAP34" s="570" t="e">
        <f t="shared" si="118"/>
        <v>#REF!</v>
      </c>
      <c r="KAQ34" s="570" t="e">
        <f t="shared" si="118"/>
        <v>#REF!</v>
      </c>
      <c r="KAR34" s="570" t="e">
        <f t="shared" si="118"/>
        <v>#REF!</v>
      </c>
      <c r="KAS34" s="570" t="e">
        <f t="shared" si="118"/>
        <v>#REF!</v>
      </c>
      <c r="KAT34" s="570" t="e">
        <f t="shared" si="118"/>
        <v>#REF!</v>
      </c>
      <c r="KAU34" s="570" t="e">
        <f t="shared" si="118"/>
        <v>#REF!</v>
      </c>
      <c r="KAV34" s="570" t="e">
        <f t="shared" si="118"/>
        <v>#REF!</v>
      </c>
      <c r="KAW34" s="570" t="e">
        <f t="shared" si="118"/>
        <v>#REF!</v>
      </c>
      <c r="KAX34" s="570" t="e">
        <f t="shared" si="118"/>
        <v>#REF!</v>
      </c>
      <c r="KAY34" s="570" t="e">
        <f t="shared" si="118"/>
        <v>#REF!</v>
      </c>
      <c r="KAZ34" s="570" t="e">
        <f t="shared" si="118"/>
        <v>#REF!</v>
      </c>
      <c r="KBA34" s="570" t="e">
        <f t="shared" si="118"/>
        <v>#REF!</v>
      </c>
      <c r="KBB34" s="570" t="e">
        <f t="shared" si="118"/>
        <v>#REF!</v>
      </c>
      <c r="KBC34" s="570" t="e">
        <f t="shared" ref="KBC34:KDN34" si="119">ROUND(KAZ34*KBA34,0)</f>
        <v>#REF!</v>
      </c>
      <c r="KBD34" s="570" t="e">
        <f t="shared" si="119"/>
        <v>#REF!</v>
      </c>
      <c r="KBE34" s="570" t="e">
        <f t="shared" si="119"/>
        <v>#REF!</v>
      </c>
      <c r="KBF34" s="570" t="e">
        <f t="shared" si="119"/>
        <v>#REF!</v>
      </c>
      <c r="KBG34" s="570" t="e">
        <f t="shared" si="119"/>
        <v>#REF!</v>
      </c>
      <c r="KBH34" s="570" t="e">
        <f t="shared" si="119"/>
        <v>#REF!</v>
      </c>
      <c r="KBI34" s="570" t="e">
        <f t="shared" si="119"/>
        <v>#REF!</v>
      </c>
      <c r="KBJ34" s="570" t="e">
        <f t="shared" si="119"/>
        <v>#REF!</v>
      </c>
      <c r="KBK34" s="570" t="e">
        <f t="shared" si="119"/>
        <v>#REF!</v>
      </c>
      <c r="KBL34" s="570" t="e">
        <f t="shared" si="119"/>
        <v>#REF!</v>
      </c>
      <c r="KBM34" s="570" t="e">
        <f t="shared" si="119"/>
        <v>#REF!</v>
      </c>
      <c r="KBN34" s="570" t="e">
        <f t="shared" si="119"/>
        <v>#REF!</v>
      </c>
      <c r="KBO34" s="570" t="e">
        <f t="shared" si="119"/>
        <v>#REF!</v>
      </c>
      <c r="KBP34" s="570" t="e">
        <f t="shared" si="119"/>
        <v>#REF!</v>
      </c>
      <c r="KBQ34" s="570" t="e">
        <f t="shared" si="119"/>
        <v>#REF!</v>
      </c>
      <c r="KBR34" s="570" t="e">
        <f t="shared" si="119"/>
        <v>#REF!</v>
      </c>
      <c r="KBS34" s="570" t="e">
        <f t="shared" si="119"/>
        <v>#REF!</v>
      </c>
      <c r="KBT34" s="570" t="e">
        <f t="shared" si="119"/>
        <v>#REF!</v>
      </c>
      <c r="KBU34" s="570" t="e">
        <f t="shared" si="119"/>
        <v>#REF!</v>
      </c>
      <c r="KBV34" s="570" t="e">
        <f t="shared" si="119"/>
        <v>#REF!</v>
      </c>
      <c r="KBW34" s="570" t="e">
        <f t="shared" si="119"/>
        <v>#REF!</v>
      </c>
      <c r="KBX34" s="570" t="e">
        <f t="shared" si="119"/>
        <v>#REF!</v>
      </c>
      <c r="KBY34" s="570" t="e">
        <f t="shared" si="119"/>
        <v>#REF!</v>
      </c>
      <c r="KBZ34" s="570" t="e">
        <f t="shared" si="119"/>
        <v>#REF!</v>
      </c>
      <c r="KCA34" s="570" t="e">
        <f t="shared" si="119"/>
        <v>#REF!</v>
      </c>
      <c r="KCB34" s="570" t="e">
        <f t="shared" si="119"/>
        <v>#REF!</v>
      </c>
      <c r="KCC34" s="570" t="e">
        <f t="shared" si="119"/>
        <v>#REF!</v>
      </c>
      <c r="KCD34" s="570" t="e">
        <f t="shared" si="119"/>
        <v>#REF!</v>
      </c>
      <c r="KCE34" s="570" t="e">
        <f t="shared" si="119"/>
        <v>#REF!</v>
      </c>
      <c r="KCF34" s="570" t="e">
        <f t="shared" si="119"/>
        <v>#REF!</v>
      </c>
      <c r="KCG34" s="570" t="e">
        <f t="shared" si="119"/>
        <v>#REF!</v>
      </c>
      <c r="KCH34" s="570" t="e">
        <f t="shared" si="119"/>
        <v>#REF!</v>
      </c>
      <c r="KCI34" s="570" t="e">
        <f t="shared" si="119"/>
        <v>#REF!</v>
      </c>
      <c r="KCJ34" s="570" t="e">
        <f t="shared" si="119"/>
        <v>#REF!</v>
      </c>
      <c r="KCK34" s="570" t="e">
        <f t="shared" si="119"/>
        <v>#REF!</v>
      </c>
      <c r="KCL34" s="570" t="e">
        <f t="shared" si="119"/>
        <v>#REF!</v>
      </c>
      <c r="KCM34" s="570" t="e">
        <f t="shared" si="119"/>
        <v>#REF!</v>
      </c>
      <c r="KCN34" s="570" t="e">
        <f t="shared" si="119"/>
        <v>#REF!</v>
      </c>
      <c r="KCO34" s="570" t="e">
        <f t="shared" si="119"/>
        <v>#REF!</v>
      </c>
      <c r="KCP34" s="570" t="e">
        <f t="shared" si="119"/>
        <v>#REF!</v>
      </c>
      <c r="KCQ34" s="570" t="e">
        <f t="shared" si="119"/>
        <v>#REF!</v>
      </c>
      <c r="KCR34" s="570" t="e">
        <f t="shared" si="119"/>
        <v>#REF!</v>
      </c>
      <c r="KCS34" s="570" t="e">
        <f t="shared" si="119"/>
        <v>#REF!</v>
      </c>
      <c r="KCT34" s="570" t="e">
        <f t="shared" si="119"/>
        <v>#REF!</v>
      </c>
      <c r="KCU34" s="570" t="e">
        <f t="shared" si="119"/>
        <v>#REF!</v>
      </c>
      <c r="KCV34" s="570" t="e">
        <f t="shared" si="119"/>
        <v>#REF!</v>
      </c>
      <c r="KCW34" s="570" t="e">
        <f t="shared" si="119"/>
        <v>#REF!</v>
      </c>
      <c r="KCX34" s="570" t="e">
        <f t="shared" si="119"/>
        <v>#REF!</v>
      </c>
      <c r="KCY34" s="570" t="e">
        <f t="shared" si="119"/>
        <v>#REF!</v>
      </c>
      <c r="KCZ34" s="570" t="e">
        <f t="shared" si="119"/>
        <v>#REF!</v>
      </c>
      <c r="KDA34" s="570" t="e">
        <f t="shared" si="119"/>
        <v>#REF!</v>
      </c>
      <c r="KDB34" s="570" t="e">
        <f t="shared" si="119"/>
        <v>#REF!</v>
      </c>
      <c r="KDC34" s="570" t="e">
        <f t="shared" si="119"/>
        <v>#REF!</v>
      </c>
      <c r="KDD34" s="570" t="e">
        <f t="shared" si="119"/>
        <v>#REF!</v>
      </c>
      <c r="KDE34" s="570" t="e">
        <f t="shared" si="119"/>
        <v>#REF!</v>
      </c>
      <c r="KDF34" s="570" t="e">
        <f t="shared" si="119"/>
        <v>#REF!</v>
      </c>
      <c r="KDG34" s="570" t="e">
        <f t="shared" si="119"/>
        <v>#REF!</v>
      </c>
      <c r="KDH34" s="570" t="e">
        <f t="shared" si="119"/>
        <v>#REF!</v>
      </c>
      <c r="KDI34" s="570" t="e">
        <f t="shared" si="119"/>
        <v>#REF!</v>
      </c>
      <c r="KDJ34" s="570" t="e">
        <f t="shared" si="119"/>
        <v>#REF!</v>
      </c>
      <c r="KDK34" s="570" t="e">
        <f t="shared" si="119"/>
        <v>#REF!</v>
      </c>
      <c r="KDL34" s="570" t="e">
        <f t="shared" si="119"/>
        <v>#REF!</v>
      </c>
      <c r="KDM34" s="570" t="e">
        <f t="shared" si="119"/>
        <v>#REF!</v>
      </c>
      <c r="KDN34" s="570" t="e">
        <f t="shared" si="119"/>
        <v>#REF!</v>
      </c>
      <c r="KDO34" s="570" t="e">
        <f t="shared" ref="KDO34:KFZ34" si="120">ROUND(KDL34*KDM34,0)</f>
        <v>#REF!</v>
      </c>
      <c r="KDP34" s="570" t="e">
        <f t="shared" si="120"/>
        <v>#REF!</v>
      </c>
      <c r="KDQ34" s="570" t="e">
        <f t="shared" si="120"/>
        <v>#REF!</v>
      </c>
      <c r="KDR34" s="570" t="e">
        <f t="shared" si="120"/>
        <v>#REF!</v>
      </c>
      <c r="KDS34" s="570" t="e">
        <f t="shared" si="120"/>
        <v>#REF!</v>
      </c>
      <c r="KDT34" s="570" t="e">
        <f t="shared" si="120"/>
        <v>#REF!</v>
      </c>
      <c r="KDU34" s="570" t="e">
        <f t="shared" si="120"/>
        <v>#REF!</v>
      </c>
      <c r="KDV34" s="570" t="e">
        <f t="shared" si="120"/>
        <v>#REF!</v>
      </c>
      <c r="KDW34" s="570" t="e">
        <f t="shared" si="120"/>
        <v>#REF!</v>
      </c>
      <c r="KDX34" s="570" t="e">
        <f t="shared" si="120"/>
        <v>#REF!</v>
      </c>
      <c r="KDY34" s="570" t="e">
        <f t="shared" si="120"/>
        <v>#REF!</v>
      </c>
      <c r="KDZ34" s="570" t="e">
        <f t="shared" si="120"/>
        <v>#REF!</v>
      </c>
      <c r="KEA34" s="570" t="e">
        <f t="shared" si="120"/>
        <v>#REF!</v>
      </c>
      <c r="KEB34" s="570" t="e">
        <f t="shared" si="120"/>
        <v>#REF!</v>
      </c>
      <c r="KEC34" s="570" t="e">
        <f t="shared" si="120"/>
        <v>#REF!</v>
      </c>
      <c r="KED34" s="570" t="e">
        <f t="shared" si="120"/>
        <v>#REF!</v>
      </c>
      <c r="KEE34" s="570" t="e">
        <f t="shared" si="120"/>
        <v>#REF!</v>
      </c>
      <c r="KEF34" s="570" t="e">
        <f t="shared" si="120"/>
        <v>#REF!</v>
      </c>
      <c r="KEG34" s="570" t="e">
        <f t="shared" si="120"/>
        <v>#REF!</v>
      </c>
      <c r="KEH34" s="570" t="e">
        <f t="shared" si="120"/>
        <v>#REF!</v>
      </c>
      <c r="KEI34" s="570" t="e">
        <f t="shared" si="120"/>
        <v>#REF!</v>
      </c>
      <c r="KEJ34" s="570" t="e">
        <f t="shared" si="120"/>
        <v>#REF!</v>
      </c>
      <c r="KEK34" s="570" t="e">
        <f t="shared" si="120"/>
        <v>#REF!</v>
      </c>
      <c r="KEL34" s="570" t="e">
        <f t="shared" si="120"/>
        <v>#REF!</v>
      </c>
      <c r="KEM34" s="570" t="e">
        <f t="shared" si="120"/>
        <v>#REF!</v>
      </c>
      <c r="KEN34" s="570" t="e">
        <f t="shared" si="120"/>
        <v>#REF!</v>
      </c>
      <c r="KEO34" s="570" t="e">
        <f t="shared" si="120"/>
        <v>#REF!</v>
      </c>
      <c r="KEP34" s="570" t="e">
        <f t="shared" si="120"/>
        <v>#REF!</v>
      </c>
      <c r="KEQ34" s="570" t="e">
        <f t="shared" si="120"/>
        <v>#REF!</v>
      </c>
      <c r="KER34" s="570" t="e">
        <f t="shared" si="120"/>
        <v>#REF!</v>
      </c>
      <c r="KES34" s="570" t="e">
        <f t="shared" si="120"/>
        <v>#REF!</v>
      </c>
      <c r="KET34" s="570" t="e">
        <f t="shared" si="120"/>
        <v>#REF!</v>
      </c>
      <c r="KEU34" s="570" t="e">
        <f t="shared" si="120"/>
        <v>#REF!</v>
      </c>
      <c r="KEV34" s="570" t="e">
        <f t="shared" si="120"/>
        <v>#REF!</v>
      </c>
      <c r="KEW34" s="570" t="e">
        <f t="shared" si="120"/>
        <v>#REF!</v>
      </c>
      <c r="KEX34" s="570" t="e">
        <f t="shared" si="120"/>
        <v>#REF!</v>
      </c>
      <c r="KEY34" s="570" t="e">
        <f t="shared" si="120"/>
        <v>#REF!</v>
      </c>
      <c r="KEZ34" s="570" t="e">
        <f t="shared" si="120"/>
        <v>#REF!</v>
      </c>
      <c r="KFA34" s="570" t="e">
        <f t="shared" si="120"/>
        <v>#REF!</v>
      </c>
      <c r="KFB34" s="570" t="e">
        <f t="shared" si="120"/>
        <v>#REF!</v>
      </c>
      <c r="KFC34" s="570" t="e">
        <f t="shared" si="120"/>
        <v>#REF!</v>
      </c>
      <c r="KFD34" s="570" t="e">
        <f t="shared" si="120"/>
        <v>#REF!</v>
      </c>
      <c r="KFE34" s="570" t="e">
        <f t="shared" si="120"/>
        <v>#REF!</v>
      </c>
      <c r="KFF34" s="570" t="e">
        <f t="shared" si="120"/>
        <v>#REF!</v>
      </c>
      <c r="KFG34" s="570" t="e">
        <f t="shared" si="120"/>
        <v>#REF!</v>
      </c>
      <c r="KFH34" s="570" t="e">
        <f t="shared" si="120"/>
        <v>#REF!</v>
      </c>
      <c r="KFI34" s="570" t="e">
        <f t="shared" si="120"/>
        <v>#REF!</v>
      </c>
      <c r="KFJ34" s="570" t="e">
        <f t="shared" si="120"/>
        <v>#REF!</v>
      </c>
      <c r="KFK34" s="570" t="e">
        <f t="shared" si="120"/>
        <v>#REF!</v>
      </c>
      <c r="KFL34" s="570" t="e">
        <f t="shared" si="120"/>
        <v>#REF!</v>
      </c>
      <c r="KFM34" s="570" t="e">
        <f t="shared" si="120"/>
        <v>#REF!</v>
      </c>
      <c r="KFN34" s="570" t="e">
        <f t="shared" si="120"/>
        <v>#REF!</v>
      </c>
      <c r="KFO34" s="570" t="e">
        <f t="shared" si="120"/>
        <v>#REF!</v>
      </c>
      <c r="KFP34" s="570" t="e">
        <f t="shared" si="120"/>
        <v>#REF!</v>
      </c>
      <c r="KFQ34" s="570" t="e">
        <f t="shared" si="120"/>
        <v>#REF!</v>
      </c>
      <c r="KFR34" s="570" t="e">
        <f t="shared" si="120"/>
        <v>#REF!</v>
      </c>
      <c r="KFS34" s="570" t="e">
        <f t="shared" si="120"/>
        <v>#REF!</v>
      </c>
      <c r="KFT34" s="570" t="e">
        <f t="shared" si="120"/>
        <v>#REF!</v>
      </c>
      <c r="KFU34" s="570" t="e">
        <f t="shared" si="120"/>
        <v>#REF!</v>
      </c>
      <c r="KFV34" s="570" t="e">
        <f t="shared" si="120"/>
        <v>#REF!</v>
      </c>
      <c r="KFW34" s="570" t="e">
        <f t="shared" si="120"/>
        <v>#REF!</v>
      </c>
      <c r="KFX34" s="570" t="e">
        <f t="shared" si="120"/>
        <v>#REF!</v>
      </c>
      <c r="KFY34" s="570" t="e">
        <f t="shared" si="120"/>
        <v>#REF!</v>
      </c>
      <c r="KFZ34" s="570" t="e">
        <f t="shared" si="120"/>
        <v>#REF!</v>
      </c>
      <c r="KGA34" s="570" t="e">
        <f t="shared" ref="KGA34:KIL34" si="121">ROUND(KFX34*KFY34,0)</f>
        <v>#REF!</v>
      </c>
      <c r="KGB34" s="570" t="e">
        <f t="shared" si="121"/>
        <v>#REF!</v>
      </c>
      <c r="KGC34" s="570" t="e">
        <f t="shared" si="121"/>
        <v>#REF!</v>
      </c>
      <c r="KGD34" s="570" t="e">
        <f t="shared" si="121"/>
        <v>#REF!</v>
      </c>
      <c r="KGE34" s="570" t="e">
        <f t="shared" si="121"/>
        <v>#REF!</v>
      </c>
      <c r="KGF34" s="570" t="e">
        <f t="shared" si="121"/>
        <v>#REF!</v>
      </c>
      <c r="KGG34" s="570" t="e">
        <f t="shared" si="121"/>
        <v>#REF!</v>
      </c>
      <c r="KGH34" s="570" t="e">
        <f t="shared" si="121"/>
        <v>#REF!</v>
      </c>
      <c r="KGI34" s="570" t="e">
        <f t="shared" si="121"/>
        <v>#REF!</v>
      </c>
      <c r="KGJ34" s="570" t="e">
        <f t="shared" si="121"/>
        <v>#REF!</v>
      </c>
      <c r="KGK34" s="570" t="e">
        <f t="shared" si="121"/>
        <v>#REF!</v>
      </c>
      <c r="KGL34" s="570" t="e">
        <f t="shared" si="121"/>
        <v>#REF!</v>
      </c>
      <c r="KGM34" s="570" t="e">
        <f t="shared" si="121"/>
        <v>#REF!</v>
      </c>
      <c r="KGN34" s="570" t="e">
        <f t="shared" si="121"/>
        <v>#REF!</v>
      </c>
      <c r="KGO34" s="570" t="e">
        <f t="shared" si="121"/>
        <v>#REF!</v>
      </c>
      <c r="KGP34" s="570" t="e">
        <f t="shared" si="121"/>
        <v>#REF!</v>
      </c>
      <c r="KGQ34" s="570" t="e">
        <f t="shared" si="121"/>
        <v>#REF!</v>
      </c>
      <c r="KGR34" s="570" t="e">
        <f t="shared" si="121"/>
        <v>#REF!</v>
      </c>
      <c r="KGS34" s="570" t="e">
        <f t="shared" si="121"/>
        <v>#REF!</v>
      </c>
      <c r="KGT34" s="570" t="e">
        <f t="shared" si="121"/>
        <v>#REF!</v>
      </c>
      <c r="KGU34" s="570" t="e">
        <f t="shared" si="121"/>
        <v>#REF!</v>
      </c>
      <c r="KGV34" s="570" t="e">
        <f t="shared" si="121"/>
        <v>#REF!</v>
      </c>
      <c r="KGW34" s="570" t="e">
        <f t="shared" si="121"/>
        <v>#REF!</v>
      </c>
      <c r="KGX34" s="570" t="e">
        <f t="shared" si="121"/>
        <v>#REF!</v>
      </c>
      <c r="KGY34" s="570" t="e">
        <f t="shared" si="121"/>
        <v>#REF!</v>
      </c>
      <c r="KGZ34" s="570" t="e">
        <f t="shared" si="121"/>
        <v>#REF!</v>
      </c>
      <c r="KHA34" s="570" t="e">
        <f t="shared" si="121"/>
        <v>#REF!</v>
      </c>
      <c r="KHB34" s="570" t="e">
        <f t="shared" si="121"/>
        <v>#REF!</v>
      </c>
      <c r="KHC34" s="570" t="e">
        <f t="shared" si="121"/>
        <v>#REF!</v>
      </c>
      <c r="KHD34" s="570" t="e">
        <f t="shared" si="121"/>
        <v>#REF!</v>
      </c>
      <c r="KHE34" s="570" t="e">
        <f t="shared" si="121"/>
        <v>#REF!</v>
      </c>
      <c r="KHF34" s="570" t="e">
        <f t="shared" si="121"/>
        <v>#REF!</v>
      </c>
      <c r="KHG34" s="570" t="e">
        <f t="shared" si="121"/>
        <v>#REF!</v>
      </c>
      <c r="KHH34" s="570" t="e">
        <f t="shared" si="121"/>
        <v>#REF!</v>
      </c>
      <c r="KHI34" s="570" t="e">
        <f t="shared" si="121"/>
        <v>#REF!</v>
      </c>
      <c r="KHJ34" s="570" t="e">
        <f t="shared" si="121"/>
        <v>#REF!</v>
      </c>
      <c r="KHK34" s="570" t="e">
        <f t="shared" si="121"/>
        <v>#REF!</v>
      </c>
      <c r="KHL34" s="570" t="e">
        <f t="shared" si="121"/>
        <v>#REF!</v>
      </c>
      <c r="KHM34" s="570" t="e">
        <f t="shared" si="121"/>
        <v>#REF!</v>
      </c>
      <c r="KHN34" s="570" t="e">
        <f t="shared" si="121"/>
        <v>#REF!</v>
      </c>
      <c r="KHO34" s="570" t="e">
        <f t="shared" si="121"/>
        <v>#REF!</v>
      </c>
      <c r="KHP34" s="570" t="e">
        <f t="shared" si="121"/>
        <v>#REF!</v>
      </c>
      <c r="KHQ34" s="570" t="e">
        <f t="shared" si="121"/>
        <v>#REF!</v>
      </c>
      <c r="KHR34" s="570" t="e">
        <f t="shared" si="121"/>
        <v>#REF!</v>
      </c>
      <c r="KHS34" s="570" t="e">
        <f t="shared" si="121"/>
        <v>#REF!</v>
      </c>
      <c r="KHT34" s="570" t="e">
        <f t="shared" si="121"/>
        <v>#REF!</v>
      </c>
      <c r="KHU34" s="570" t="e">
        <f t="shared" si="121"/>
        <v>#REF!</v>
      </c>
      <c r="KHV34" s="570" t="e">
        <f t="shared" si="121"/>
        <v>#REF!</v>
      </c>
      <c r="KHW34" s="570" t="e">
        <f t="shared" si="121"/>
        <v>#REF!</v>
      </c>
      <c r="KHX34" s="570" t="e">
        <f t="shared" si="121"/>
        <v>#REF!</v>
      </c>
      <c r="KHY34" s="570" t="e">
        <f t="shared" si="121"/>
        <v>#REF!</v>
      </c>
      <c r="KHZ34" s="570" t="e">
        <f t="shared" si="121"/>
        <v>#REF!</v>
      </c>
      <c r="KIA34" s="570" t="e">
        <f t="shared" si="121"/>
        <v>#REF!</v>
      </c>
      <c r="KIB34" s="570" t="e">
        <f t="shared" si="121"/>
        <v>#REF!</v>
      </c>
      <c r="KIC34" s="570" t="e">
        <f t="shared" si="121"/>
        <v>#REF!</v>
      </c>
      <c r="KID34" s="570" t="e">
        <f t="shared" si="121"/>
        <v>#REF!</v>
      </c>
      <c r="KIE34" s="570" t="e">
        <f t="shared" si="121"/>
        <v>#REF!</v>
      </c>
      <c r="KIF34" s="570" t="e">
        <f t="shared" si="121"/>
        <v>#REF!</v>
      </c>
      <c r="KIG34" s="570" t="e">
        <f t="shared" si="121"/>
        <v>#REF!</v>
      </c>
      <c r="KIH34" s="570" t="e">
        <f t="shared" si="121"/>
        <v>#REF!</v>
      </c>
      <c r="KII34" s="570" t="e">
        <f t="shared" si="121"/>
        <v>#REF!</v>
      </c>
      <c r="KIJ34" s="570" t="e">
        <f t="shared" si="121"/>
        <v>#REF!</v>
      </c>
      <c r="KIK34" s="570" t="e">
        <f t="shared" si="121"/>
        <v>#REF!</v>
      </c>
      <c r="KIL34" s="570" t="e">
        <f t="shared" si="121"/>
        <v>#REF!</v>
      </c>
      <c r="KIM34" s="570" t="e">
        <f t="shared" ref="KIM34:KKX34" si="122">ROUND(KIJ34*KIK34,0)</f>
        <v>#REF!</v>
      </c>
      <c r="KIN34" s="570" t="e">
        <f t="shared" si="122"/>
        <v>#REF!</v>
      </c>
      <c r="KIO34" s="570" t="e">
        <f t="shared" si="122"/>
        <v>#REF!</v>
      </c>
      <c r="KIP34" s="570" t="e">
        <f t="shared" si="122"/>
        <v>#REF!</v>
      </c>
      <c r="KIQ34" s="570" t="e">
        <f t="shared" si="122"/>
        <v>#REF!</v>
      </c>
      <c r="KIR34" s="570" t="e">
        <f t="shared" si="122"/>
        <v>#REF!</v>
      </c>
      <c r="KIS34" s="570" t="e">
        <f t="shared" si="122"/>
        <v>#REF!</v>
      </c>
      <c r="KIT34" s="570" t="e">
        <f t="shared" si="122"/>
        <v>#REF!</v>
      </c>
      <c r="KIU34" s="570" t="e">
        <f t="shared" si="122"/>
        <v>#REF!</v>
      </c>
      <c r="KIV34" s="570" t="e">
        <f t="shared" si="122"/>
        <v>#REF!</v>
      </c>
      <c r="KIW34" s="570" t="e">
        <f t="shared" si="122"/>
        <v>#REF!</v>
      </c>
      <c r="KIX34" s="570" t="e">
        <f t="shared" si="122"/>
        <v>#REF!</v>
      </c>
      <c r="KIY34" s="570" t="e">
        <f t="shared" si="122"/>
        <v>#REF!</v>
      </c>
      <c r="KIZ34" s="570" t="e">
        <f t="shared" si="122"/>
        <v>#REF!</v>
      </c>
      <c r="KJA34" s="570" t="e">
        <f t="shared" si="122"/>
        <v>#REF!</v>
      </c>
      <c r="KJB34" s="570" t="e">
        <f t="shared" si="122"/>
        <v>#REF!</v>
      </c>
      <c r="KJC34" s="570" t="e">
        <f t="shared" si="122"/>
        <v>#REF!</v>
      </c>
      <c r="KJD34" s="570" t="e">
        <f t="shared" si="122"/>
        <v>#REF!</v>
      </c>
      <c r="KJE34" s="570" t="e">
        <f t="shared" si="122"/>
        <v>#REF!</v>
      </c>
      <c r="KJF34" s="570" t="e">
        <f t="shared" si="122"/>
        <v>#REF!</v>
      </c>
      <c r="KJG34" s="570" t="e">
        <f t="shared" si="122"/>
        <v>#REF!</v>
      </c>
      <c r="KJH34" s="570" t="e">
        <f t="shared" si="122"/>
        <v>#REF!</v>
      </c>
      <c r="KJI34" s="570" t="e">
        <f t="shared" si="122"/>
        <v>#REF!</v>
      </c>
      <c r="KJJ34" s="570" t="e">
        <f t="shared" si="122"/>
        <v>#REF!</v>
      </c>
      <c r="KJK34" s="570" t="e">
        <f t="shared" si="122"/>
        <v>#REF!</v>
      </c>
      <c r="KJL34" s="570" t="e">
        <f t="shared" si="122"/>
        <v>#REF!</v>
      </c>
      <c r="KJM34" s="570" t="e">
        <f t="shared" si="122"/>
        <v>#REF!</v>
      </c>
      <c r="KJN34" s="570" t="e">
        <f t="shared" si="122"/>
        <v>#REF!</v>
      </c>
      <c r="KJO34" s="570" t="e">
        <f t="shared" si="122"/>
        <v>#REF!</v>
      </c>
      <c r="KJP34" s="570" t="e">
        <f t="shared" si="122"/>
        <v>#REF!</v>
      </c>
      <c r="KJQ34" s="570" t="e">
        <f t="shared" si="122"/>
        <v>#REF!</v>
      </c>
      <c r="KJR34" s="570" t="e">
        <f t="shared" si="122"/>
        <v>#REF!</v>
      </c>
      <c r="KJS34" s="570" t="e">
        <f t="shared" si="122"/>
        <v>#REF!</v>
      </c>
      <c r="KJT34" s="570" t="e">
        <f t="shared" si="122"/>
        <v>#REF!</v>
      </c>
      <c r="KJU34" s="570" t="e">
        <f t="shared" si="122"/>
        <v>#REF!</v>
      </c>
      <c r="KJV34" s="570" t="e">
        <f t="shared" si="122"/>
        <v>#REF!</v>
      </c>
      <c r="KJW34" s="570" t="e">
        <f t="shared" si="122"/>
        <v>#REF!</v>
      </c>
      <c r="KJX34" s="570" t="e">
        <f t="shared" si="122"/>
        <v>#REF!</v>
      </c>
      <c r="KJY34" s="570" t="e">
        <f t="shared" si="122"/>
        <v>#REF!</v>
      </c>
      <c r="KJZ34" s="570" t="e">
        <f t="shared" si="122"/>
        <v>#REF!</v>
      </c>
      <c r="KKA34" s="570" t="e">
        <f t="shared" si="122"/>
        <v>#REF!</v>
      </c>
      <c r="KKB34" s="570" t="e">
        <f t="shared" si="122"/>
        <v>#REF!</v>
      </c>
      <c r="KKC34" s="570" t="e">
        <f t="shared" si="122"/>
        <v>#REF!</v>
      </c>
      <c r="KKD34" s="570" t="e">
        <f t="shared" si="122"/>
        <v>#REF!</v>
      </c>
      <c r="KKE34" s="570" t="e">
        <f t="shared" si="122"/>
        <v>#REF!</v>
      </c>
      <c r="KKF34" s="570" t="e">
        <f t="shared" si="122"/>
        <v>#REF!</v>
      </c>
      <c r="KKG34" s="570" t="e">
        <f t="shared" si="122"/>
        <v>#REF!</v>
      </c>
      <c r="KKH34" s="570" t="e">
        <f t="shared" si="122"/>
        <v>#REF!</v>
      </c>
      <c r="KKI34" s="570" t="e">
        <f t="shared" si="122"/>
        <v>#REF!</v>
      </c>
      <c r="KKJ34" s="570" t="e">
        <f t="shared" si="122"/>
        <v>#REF!</v>
      </c>
      <c r="KKK34" s="570" t="e">
        <f t="shared" si="122"/>
        <v>#REF!</v>
      </c>
      <c r="KKL34" s="570" t="e">
        <f t="shared" si="122"/>
        <v>#REF!</v>
      </c>
      <c r="KKM34" s="570" t="e">
        <f t="shared" si="122"/>
        <v>#REF!</v>
      </c>
      <c r="KKN34" s="570" t="e">
        <f t="shared" si="122"/>
        <v>#REF!</v>
      </c>
      <c r="KKO34" s="570" t="e">
        <f t="shared" si="122"/>
        <v>#REF!</v>
      </c>
      <c r="KKP34" s="570" t="e">
        <f t="shared" si="122"/>
        <v>#REF!</v>
      </c>
      <c r="KKQ34" s="570" t="e">
        <f t="shared" si="122"/>
        <v>#REF!</v>
      </c>
      <c r="KKR34" s="570" t="e">
        <f t="shared" si="122"/>
        <v>#REF!</v>
      </c>
      <c r="KKS34" s="570" t="e">
        <f t="shared" si="122"/>
        <v>#REF!</v>
      </c>
      <c r="KKT34" s="570" t="e">
        <f t="shared" si="122"/>
        <v>#REF!</v>
      </c>
      <c r="KKU34" s="570" t="e">
        <f t="shared" si="122"/>
        <v>#REF!</v>
      </c>
      <c r="KKV34" s="570" t="e">
        <f t="shared" si="122"/>
        <v>#REF!</v>
      </c>
      <c r="KKW34" s="570" t="e">
        <f t="shared" si="122"/>
        <v>#REF!</v>
      </c>
      <c r="KKX34" s="570" t="e">
        <f t="shared" si="122"/>
        <v>#REF!</v>
      </c>
      <c r="KKY34" s="570" t="e">
        <f t="shared" ref="KKY34:KNJ34" si="123">ROUND(KKV34*KKW34,0)</f>
        <v>#REF!</v>
      </c>
      <c r="KKZ34" s="570" t="e">
        <f t="shared" si="123"/>
        <v>#REF!</v>
      </c>
      <c r="KLA34" s="570" t="e">
        <f t="shared" si="123"/>
        <v>#REF!</v>
      </c>
      <c r="KLB34" s="570" t="e">
        <f t="shared" si="123"/>
        <v>#REF!</v>
      </c>
      <c r="KLC34" s="570" t="e">
        <f t="shared" si="123"/>
        <v>#REF!</v>
      </c>
      <c r="KLD34" s="570" t="e">
        <f t="shared" si="123"/>
        <v>#REF!</v>
      </c>
      <c r="KLE34" s="570" t="e">
        <f t="shared" si="123"/>
        <v>#REF!</v>
      </c>
      <c r="KLF34" s="570" t="e">
        <f t="shared" si="123"/>
        <v>#REF!</v>
      </c>
      <c r="KLG34" s="570" t="e">
        <f t="shared" si="123"/>
        <v>#REF!</v>
      </c>
      <c r="KLH34" s="570" t="e">
        <f t="shared" si="123"/>
        <v>#REF!</v>
      </c>
      <c r="KLI34" s="570" t="e">
        <f t="shared" si="123"/>
        <v>#REF!</v>
      </c>
      <c r="KLJ34" s="570" t="e">
        <f t="shared" si="123"/>
        <v>#REF!</v>
      </c>
      <c r="KLK34" s="570" t="e">
        <f t="shared" si="123"/>
        <v>#REF!</v>
      </c>
      <c r="KLL34" s="570" t="e">
        <f t="shared" si="123"/>
        <v>#REF!</v>
      </c>
      <c r="KLM34" s="570" t="e">
        <f t="shared" si="123"/>
        <v>#REF!</v>
      </c>
      <c r="KLN34" s="570" t="e">
        <f t="shared" si="123"/>
        <v>#REF!</v>
      </c>
      <c r="KLO34" s="570" t="e">
        <f t="shared" si="123"/>
        <v>#REF!</v>
      </c>
      <c r="KLP34" s="570" t="e">
        <f t="shared" si="123"/>
        <v>#REF!</v>
      </c>
      <c r="KLQ34" s="570" t="e">
        <f t="shared" si="123"/>
        <v>#REF!</v>
      </c>
      <c r="KLR34" s="570" t="e">
        <f t="shared" si="123"/>
        <v>#REF!</v>
      </c>
      <c r="KLS34" s="570" t="e">
        <f t="shared" si="123"/>
        <v>#REF!</v>
      </c>
      <c r="KLT34" s="570" t="e">
        <f t="shared" si="123"/>
        <v>#REF!</v>
      </c>
      <c r="KLU34" s="570" t="e">
        <f t="shared" si="123"/>
        <v>#REF!</v>
      </c>
      <c r="KLV34" s="570" t="e">
        <f t="shared" si="123"/>
        <v>#REF!</v>
      </c>
      <c r="KLW34" s="570" t="e">
        <f t="shared" si="123"/>
        <v>#REF!</v>
      </c>
      <c r="KLX34" s="570" t="e">
        <f t="shared" si="123"/>
        <v>#REF!</v>
      </c>
      <c r="KLY34" s="570" t="e">
        <f t="shared" si="123"/>
        <v>#REF!</v>
      </c>
      <c r="KLZ34" s="570" t="e">
        <f t="shared" si="123"/>
        <v>#REF!</v>
      </c>
      <c r="KMA34" s="570" t="e">
        <f t="shared" si="123"/>
        <v>#REF!</v>
      </c>
      <c r="KMB34" s="570" t="e">
        <f t="shared" si="123"/>
        <v>#REF!</v>
      </c>
      <c r="KMC34" s="570" t="e">
        <f t="shared" si="123"/>
        <v>#REF!</v>
      </c>
      <c r="KMD34" s="570" t="e">
        <f t="shared" si="123"/>
        <v>#REF!</v>
      </c>
      <c r="KME34" s="570" t="e">
        <f t="shared" si="123"/>
        <v>#REF!</v>
      </c>
      <c r="KMF34" s="570" t="e">
        <f t="shared" si="123"/>
        <v>#REF!</v>
      </c>
      <c r="KMG34" s="570" t="e">
        <f t="shared" si="123"/>
        <v>#REF!</v>
      </c>
      <c r="KMH34" s="570" t="e">
        <f t="shared" si="123"/>
        <v>#REF!</v>
      </c>
      <c r="KMI34" s="570" t="e">
        <f t="shared" si="123"/>
        <v>#REF!</v>
      </c>
      <c r="KMJ34" s="570" t="e">
        <f t="shared" si="123"/>
        <v>#REF!</v>
      </c>
      <c r="KMK34" s="570" t="e">
        <f t="shared" si="123"/>
        <v>#REF!</v>
      </c>
      <c r="KML34" s="570" t="e">
        <f t="shared" si="123"/>
        <v>#REF!</v>
      </c>
      <c r="KMM34" s="570" t="e">
        <f t="shared" si="123"/>
        <v>#REF!</v>
      </c>
      <c r="KMN34" s="570" t="e">
        <f t="shared" si="123"/>
        <v>#REF!</v>
      </c>
      <c r="KMO34" s="570" t="e">
        <f t="shared" si="123"/>
        <v>#REF!</v>
      </c>
      <c r="KMP34" s="570" t="e">
        <f t="shared" si="123"/>
        <v>#REF!</v>
      </c>
      <c r="KMQ34" s="570" t="e">
        <f t="shared" si="123"/>
        <v>#REF!</v>
      </c>
      <c r="KMR34" s="570" t="e">
        <f t="shared" si="123"/>
        <v>#REF!</v>
      </c>
      <c r="KMS34" s="570" t="e">
        <f t="shared" si="123"/>
        <v>#REF!</v>
      </c>
      <c r="KMT34" s="570" t="e">
        <f t="shared" si="123"/>
        <v>#REF!</v>
      </c>
      <c r="KMU34" s="570" t="e">
        <f t="shared" si="123"/>
        <v>#REF!</v>
      </c>
      <c r="KMV34" s="570" t="e">
        <f t="shared" si="123"/>
        <v>#REF!</v>
      </c>
      <c r="KMW34" s="570" t="e">
        <f t="shared" si="123"/>
        <v>#REF!</v>
      </c>
      <c r="KMX34" s="570" t="e">
        <f t="shared" si="123"/>
        <v>#REF!</v>
      </c>
      <c r="KMY34" s="570" t="e">
        <f t="shared" si="123"/>
        <v>#REF!</v>
      </c>
      <c r="KMZ34" s="570" t="e">
        <f t="shared" si="123"/>
        <v>#REF!</v>
      </c>
      <c r="KNA34" s="570" t="e">
        <f t="shared" si="123"/>
        <v>#REF!</v>
      </c>
      <c r="KNB34" s="570" t="e">
        <f t="shared" si="123"/>
        <v>#REF!</v>
      </c>
      <c r="KNC34" s="570" t="e">
        <f t="shared" si="123"/>
        <v>#REF!</v>
      </c>
      <c r="KND34" s="570" t="e">
        <f t="shared" si="123"/>
        <v>#REF!</v>
      </c>
      <c r="KNE34" s="570" t="e">
        <f t="shared" si="123"/>
        <v>#REF!</v>
      </c>
      <c r="KNF34" s="570" t="e">
        <f t="shared" si="123"/>
        <v>#REF!</v>
      </c>
      <c r="KNG34" s="570" t="e">
        <f t="shared" si="123"/>
        <v>#REF!</v>
      </c>
      <c r="KNH34" s="570" t="e">
        <f t="shared" si="123"/>
        <v>#REF!</v>
      </c>
      <c r="KNI34" s="570" t="e">
        <f t="shared" si="123"/>
        <v>#REF!</v>
      </c>
      <c r="KNJ34" s="570" t="e">
        <f t="shared" si="123"/>
        <v>#REF!</v>
      </c>
      <c r="KNK34" s="570" t="e">
        <f t="shared" ref="KNK34:KPV34" si="124">ROUND(KNH34*KNI34,0)</f>
        <v>#REF!</v>
      </c>
      <c r="KNL34" s="570" t="e">
        <f t="shared" si="124"/>
        <v>#REF!</v>
      </c>
      <c r="KNM34" s="570" t="e">
        <f t="shared" si="124"/>
        <v>#REF!</v>
      </c>
      <c r="KNN34" s="570" t="e">
        <f t="shared" si="124"/>
        <v>#REF!</v>
      </c>
      <c r="KNO34" s="570" t="e">
        <f t="shared" si="124"/>
        <v>#REF!</v>
      </c>
      <c r="KNP34" s="570" t="e">
        <f t="shared" si="124"/>
        <v>#REF!</v>
      </c>
      <c r="KNQ34" s="570" t="e">
        <f t="shared" si="124"/>
        <v>#REF!</v>
      </c>
      <c r="KNR34" s="570" t="e">
        <f t="shared" si="124"/>
        <v>#REF!</v>
      </c>
      <c r="KNS34" s="570" t="e">
        <f t="shared" si="124"/>
        <v>#REF!</v>
      </c>
      <c r="KNT34" s="570" t="e">
        <f t="shared" si="124"/>
        <v>#REF!</v>
      </c>
      <c r="KNU34" s="570" t="e">
        <f t="shared" si="124"/>
        <v>#REF!</v>
      </c>
      <c r="KNV34" s="570" t="e">
        <f t="shared" si="124"/>
        <v>#REF!</v>
      </c>
      <c r="KNW34" s="570" t="e">
        <f t="shared" si="124"/>
        <v>#REF!</v>
      </c>
      <c r="KNX34" s="570" t="e">
        <f t="shared" si="124"/>
        <v>#REF!</v>
      </c>
      <c r="KNY34" s="570" t="e">
        <f t="shared" si="124"/>
        <v>#REF!</v>
      </c>
      <c r="KNZ34" s="570" t="e">
        <f t="shared" si="124"/>
        <v>#REF!</v>
      </c>
      <c r="KOA34" s="570" t="e">
        <f t="shared" si="124"/>
        <v>#REF!</v>
      </c>
      <c r="KOB34" s="570" t="e">
        <f t="shared" si="124"/>
        <v>#REF!</v>
      </c>
      <c r="KOC34" s="570" t="e">
        <f t="shared" si="124"/>
        <v>#REF!</v>
      </c>
      <c r="KOD34" s="570" t="e">
        <f t="shared" si="124"/>
        <v>#REF!</v>
      </c>
      <c r="KOE34" s="570" t="e">
        <f t="shared" si="124"/>
        <v>#REF!</v>
      </c>
      <c r="KOF34" s="570" t="e">
        <f t="shared" si="124"/>
        <v>#REF!</v>
      </c>
      <c r="KOG34" s="570" t="e">
        <f t="shared" si="124"/>
        <v>#REF!</v>
      </c>
      <c r="KOH34" s="570" t="e">
        <f t="shared" si="124"/>
        <v>#REF!</v>
      </c>
      <c r="KOI34" s="570" t="e">
        <f t="shared" si="124"/>
        <v>#REF!</v>
      </c>
      <c r="KOJ34" s="570" t="e">
        <f t="shared" si="124"/>
        <v>#REF!</v>
      </c>
      <c r="KOK34" s="570" t="e">
        <f t="shared" si="124"/>
        <v>#REF!</v>
      </c>
      <c r="KOL34" s="570" t="e">
        <f t="shared" si="124"/>
        <v>#REF!</v>
      </c>
      <c r="KOM34" s="570" t="e">
        <f t="shared" si="124"/>
        <v>#REF!</v>
      </c>
      <c r="KON34" s="570" t="e">
        <f t="shared" si="124"/>
        <v>#REF!</v>
      </c>
      <c r="KOO34" s="570" t="e">
        <f t="shared" si="124"/>
        <v>#REF!</v>
      </c>
      <c r="KOP34" s="570" t="e">
        <f t="shared" si="124"/>
        <v>#REF!</v>
      </c>
      <c r="KOQ34" s="570" t="e">
        <f t="shared" si="124"/>
        <v>#REF!</v>
      </c>
      <c r="KOR34" s="570" t="e">
        <f t="shared" si="124"/>
        <v>#REF!</v>
      </c>
      <c r="KOS34" s="570" t="e">
        <f t="shared" si="124"/>
        <v>#REF!</v>
      </c>
      <c r="KOT34" s="570" t="e">
        <f t="shared" si="124"/>
        <v>#REF!</v>
      </c>
      <c r="KOU34" s="570" t="e">
        <f t="shared" si="124"/>
        <v>#REF!</v>
      </c>
      <c r="KOV34" s="570" t="e">
        <f t="shared" si="124"/>
        <v>#REF!</v>
      </c>
      <c r="KOW34" s="570" t="e">
        <f t="shared" si="124"/>
        <v>#REF!</v>
      </c>
      <c r="KOX34" s="570" t="e">
        <f t="shared" si="124"/>
        <v>#REF!</v>
      </c>
      <c r="KOY34" s="570" t="e">
        <f t="shared" si="124"/>
        <v>#REF!</v>
      </c>
      <c r="KOZ34" s="570" t="e">
        <f t="shared" si="124"/>
        <v>#REF!</v>
      </c>
      <c r="KPA34" s="570" t="e">
        <f t="shared" si="124"/>
        <v>#REF!</v>
      </c>
      <c r="KPB34" s="570" t="e">
        <f t="shared" si="124"/>
        <v>#REF!</v>
      </c>
      <c r="KPC34" s="570" t="e">
        <f t="shared" si="124"/>
        <v>#REF!</v>
      </c>
      <c r="KPD34" s="570" t="e">
        <f t="shared" si="124"/>
        <v>#REF!</v>
      </c>
      <c r="KPE34" s="570" t="e">
        <f t="shared" si="124"/>
        <v>#REF!</v>
      </c>
      <c r="KPF34" s="570" t="e">
        <f t="shared" si="124"/>
        <v>#REF!</v>
      </c>
      <c r="KPG34" s="570" t="e">
        <f t="shared" si="124"/>
        <v>#REF!</v>
      </c>
      <c r="KPH34" s="570" t="e">
        <f t="shared" si="124"/>
        <v>#REF!</v>
      </c>
      <c r="KPI34" s="570" t="e">
        <f t="shared" si="124"/>
        <v>#REF!</v>
      </c>
      <c r="KPJ34" s="570" t="e">
        <f t="shared" si="124"/>
        <v>#REF!</v>
      </c>
      <c r="KPK34" s="570" t="e">
        <f t="shared" si="124"/>
        <v>#REF!</v>
      </c>
      <c r="KPL34" s="570" t="e">
        <f t="shared" si="124"/>
        <v>#REF!</v>
      </c>
      <c r="KPM34" s="570" t="e">
        <f t="shared" si="124"/>
        <v>#REF!</v>
      </c>
      <c r="KPN34" s="570" t="e">
        <f t="shared" si="124"/>
        <v>#REF!</v>
      </c>
      <c r="KPO34" s="570" t="e">
        <f t="shared" si="124"/>
        <v>#REF!</v>
      </c>
      <c r="KPP34" s="570" t="e">
        <f t="shared" si="124"/>
        <v>#REF!</v>
      </c>
      <c r="KPQ34" s="570" t="e">
        <f t="shared" si="124"/>
        <v>#REF!</v>
      </c>
      <c r="KPR34" s="570" t="e">
        <f t="shared" si="124"/>
        <v>#REF!</v>
      </c>
      <c r="KPS34" s="570" t="e">
        <f t="shared" si="124"/>
        <v>#REF!</v>
      </c>
      <c r="KPT34" s="570" t="e">
        <f t="shared" si="124"/>
        <v>#REF!</v>
      </c>
      <c r="KPU34" s="570" t="e">
        <f t="shared" si="124"/>
        <v>#REF!</v>
      </c>
      <c r="KPV34" s="570" t="e">
        <f t="shared" si="124"/>
        <v>#REF!</v>
      </c>
      <c r="KPW34" s="570" t="e">
        <f t="shared" ref="KPW34:KSH34" si="125">ROUND(KPT34*KPU34,0)</f>
        <v>#REF!</v>
      </c>
      <c r="KPX34" s="570" t="e">
        <f t="shared" si="125"/>
        <v>#REF!</v>
      </c>
      <c r="KPY34" s="570" t="e">
        <f t="shared" si="125"/>
        <v>#REF!</v>
      </c>
      <c r="KPZ34" s="570" t="e">
        <f t="shared" si="125"/>
        <v>#REF!</v>
      </c>
      <c r="KQA34" s="570" t="e">
        <f t="shared" si="125"/>
        <v>#REF!</v>
      </c>
      <c r="KQB34" s="570" t="e">
        <f t="shared" si="125"/>
        <v>#REF!</v>
      </c>
      <c r="KQC34" s="570" t="e">
        <f t="shared" si="125"/>
        <v>#REF!</v>
      </c>
      <c r="KQD34" s="570" t="e">
        <f t="shared" si="125"/>
        <v>#REF!</v>
      </c>
      <c r="KQE34" s="570" t="e">
        <f t="shared" si="125"/>
        <v>#REF!</v>
      </c>
      <c r="KQF34" s="570" t="e">
        <f t="shared" si="125"/>
        <v>#REF!</v>
      </c>
      <c r="KQG34" s="570" t="e">
        <f t="shared" si="125"/>
        <v>#REF!</v>
      </c>
      <c r="KQH34" s="570" t="e">
        <f t="shared" si="125"/>
        <v>#REF!</v>
      </c>
      <c r="KQI34" s="570" t="e">
        <f t="shared" si="125"/>
        <v>#REF!</v>
      </c>
      <c r="KQJ34" s="570" t="e">
        <f t="shared" si="125"/>
        <v>#REF!</v>
      </c>
      <c r="KQK34" s="570" t="e">
        <f t="shared" si="125"/>
        <v>#REF!</v>
      </c>
      <c r="KQL34" s="570" t="e">
        <f t="shared" si="125"/>
        <v>#REF!</v>
      </c>
      <c r="KQM34" s="570" t="e">
        <f t="shared" si="125"/>
        <v>#REF!</v>
      </c>
      <c r="KQN34" s="570" t="e">
        <f t="shared" si="125"/>
        <v>#REF!</v>
      </c>
      <c r="KQO34" s="570" t="e">
        <f t="shared" si="125"/>
        <v>#REF!</v>
      </c>
      <c r="KQP34" s="570" t="e">
        <f t="shared" si="125"/>
        <v>#REF!</v>
      </c>
      <c r="KQQ34" s="570" t="e">
        <f t="shared" si="125"/>
        <v>#REF!</v>
      </c>
      <c r="KQR34" s="570" t="e">
        <f t="shared" si="125"/>
        <v>#REF!</v>
      </c>
      <c r="KQS34" s="570" t="e">
        <f t="shared" si="125"/>
        <v>#REF!</v>
      </c>
      <c r="KQT34" s="570" t="e">
        <f t="shared" si="125"/>
        <v>#REF!</v>
      </c>
      <c r="KQU34" s="570" t="e">
        <f t="shared" si="125"/>
        <v>#REF!</v>
      </c>
      <c r="KQV34" s="570" t="e">
        <f t="shared" si="125"/>
        <v>#REF!</v>
      </c>
      <c r="KQW34" s="570" t="e">
        <f t="shared" si="125"/>
        <v>#REF!</v>
      </c>
      <c r="KQX34" s="570" t="e">
        <f t="shared" si="125"/>
        <v>#REF!</v>
      </c>
      <c r="KQY34" s="570" t="e">
        <f t="shared" si="125"/>
        <v>#REF!</v>
      </c>
      <c r="KQZ34" s="570" t="e">
        <f t="shared" si="125"/>
        <v>#REF!</v>
      </c>
      <c r="KRA34" s="570" t="e">
        <f t="shared" si="125"/>
        <v>#REF!</v>
      </c>
      <c r="KRB34" s="570" t="e">
        <f t="shared" si="125"/>
        <v>#REF!</v>
      </c>
      <c r="KRC34" s="570" t="e">
        <f t="shared" si="125"/>
        <v>#REF!</v>
      </c>
      <c r="KRD34" s="570" t="e">
        <f t="shared" si="125"/>
        <v>#REF!</v>
      </c>
      <c r="KRE34" s="570" t="e">
        <f t="shared" si="125"/>
        <v>#REF!</v>
      </c>
      <c r="KRF34" s="570" t="e">
        <f t="shared" si="125"/>
        <v>#REF!</v>
      </c>
      <c r="KRG34" s="570" t="e">
        <f t="shared" si="125"/>
        <v>#REF!</v>
      </c>
      <c r="KRH34" s="570" t="e">
        <f t="shared" si="125"/>
        <v>#REF!</v>
      </c>
      <c r="KRI34" s="570" t="e">
        <f t="shared" si="125"/>
        <v>#REF!</v>
      </c>
      <c r="KRJ34" s="570" t="e">
        <f t="shared" si="125"/>
        <v>#REF!</v>
      </c>
      <c r="KRK34" s="570" t="e">
        <f t="shared" si="125"/>
        <v>#REF!</v>
      </c>
      <c r="KRL34" s="570" t="e">
        <f t="shared" si="125"/>
        <v>#REF!</v>
      </c>
      <c r="KRM34" s="570" t="e">
        <f t="shared" si="125"/>
        <v>#REF!</v>
      </c>
      <c r="KRN34" s="570" t="e">
        <f t="shared" si="125"/>
        <v>#REF!</v>
      </c>
      <c r="KRO34" s="570" t="e">
        <f t="shared" si="125"/>
        <v>#REF!</v>
      </c>
      <c r="KRP34" s="570" t="e">
        <f t="shared" si="125"/>
        <v>#REF!</v>
      </c>
      <c r="KRQ34" s="570" t="e">
        <f t="shared" si="125"/>
        <v>#REF!</v>
      </c>
      <c r="KRR34" s="570" t="e">
        <f t="shared" si="125"/>
        <v>#REF!</v>
      </c>
      <c r="KRS34" s="570" t="e">
        <f t="shared" si="125"/>
        <v>#REF!</v>
      </c>
      <c r="KRT34" s="570" t="e">
        <f t="shared" si="125"/>
        <v>#REF!</v>
      </c>
      <c r="KRU34" s="570" t="e">
        <f t="shared" si="125"/>
        <v>#REF!</v>
      </c>
      <c r="KRV34" s="570" t="e">
        <f t="shared" si="125"/>
        <v>#REF!</v>
      </c>
      <c r="KRW34" s="570" t="e">
        <f t="shared" si="125"/>
        <v>#REF!</v>
      </c>
      <c r="KRX34" s="570" t="e">
        <f t="shared" si="125"/>
        <v>#REF!</v>
      </c>
      <c r="KRY34" s="570" t="e">
        <f t="shared" si="125"/>
        <v>#REF!</v>
      </c>
      <c r="KRZ34" s="570" t="e">
        <f t="shared" si="125"/>
        <v>#REF!</v>
      </c>
      <c r="KSA34" s="570" t="e">
        <f t="shared" si="125"/>
        <v>#REF!</v>
      </c>
      <c r="KSB34" s="570" t="e">
        <f t="shared" si="125"/>
        <v>#REF!</v>
      </c>
      <c r="KSC34" s="570" t="e">
        <f t="shared" si="125"/>
        <v>#REF!</v>
      </c>
      <c r="KSD34" s="570" t="e">
        <f t="shared" si="125"/>
        <v>#REF!</v>
      </c>
      <c r="KSE34" s="570" t="e">
        <f t="shared" si="125"/>
        <v>#REF!</v>
      </c>
      <c r="KSF34" s="570" t="e">
        <f t="shared" si="125"/>
        <v>#REF!</v>
      </c>
      <c r="KSG34" s="570" t="e">
        <f t="shared" si="125"/>
        <v>#REF!</v>
      </c>
      <c r="KSH34" s="570" t="e">
        <f t="shared" si="125"/>
        <v>#REF!</v>
      </c>
      <c r="KSI34" s="570" t="e">
        <f t="shared" ref="KSI34:KUT34" si="126">ROUND(KSF34*KSG34,0)</f>
        <v>#REF!</v>
      </c>
      <c r="KSJ34" s="570" t="e">
        <f t="shared" si="126"/>
        <v>#REF!</v>
      </c>
      <c r="KSK34" s="570" t="e">
        <f t="shared" si="126"/>
        <v>#REF!</v>
      </c>
      <c r="KSL34" s="570" t="e">
        <f t="shared" si="126"/>
        <v>#REF!</v>
      </c>
      <c r="KSM34" s="570" t="e">
        <f t="shared" si="126"/>
        <v>#REF!</v>
      </c>
      <c r="KSN34" s="570" t="e">
        <f t="shared" si="126"/>
        <v>#REF!</v>
      </c>
      <c r="KSO34" s="570" t="e">
        <f t="shared" si="126"/>
        <v>#REF!</v>
      </c>
      <c r="KSP34" s="570" t="e">
        <f t="shared" si="126"/>
        <v>#REF!</v>
      </c>
      <c r="KSQ34" s="570" t="e">
        <f t="shared" si="126"/>
        <v>#REF!</v>
      </c>
      <c r="KSR34" s="570" t="e">
        <f t="shared" si="126"/>
        <v>#REF!</v>
      </c>
      <c r="KSS34" s="570" t="e">
        <f t="shared" si="126"/>
        <v>#REF!</v>
      </c>
      <c r="KST34" s="570" t="e">
        <f t="shared" si="126"/>
        <v>#REF!</v>
      </c>
      <c r="KSU34" s="570" t="e">
        <f t="shared" si="126"/>
        <v>#REF!</v>
      </c>
      <c r="KSV34" s="570" t="e">
        <f t="shared" si="126"/>
        <v>#REF!</v>
      </c>
      <c r="KSW34" s="570" t="e">
        <f t="shared" si="126"/>
        <v>#REF!</v>
      </c>
      <c r="KSX34" s="570" t="e">
        <f t="shared" si="126"/>
        <v>#REF!</v>
      </c>
      <c r="KSY34" s="570" t="e">
        <f t="shared" si="126"/>
        <v>#REF!</v>
      </c>
      <c r="KSZ34" s="570" t="e">
        <f t="shared" si="126"/>
        <v>#REF!</v>
      </c>
      <c r="KTA34" s="570" t="e">
        <f t="shared" si="126"/>
        <v>#REF!</v>
      </c>
      <c r="KTB34" s="570" t="e">
        <f t="shared" si="126"/>
        <v>#REF!</v>
      </c>
      <c r="KTC34" s="570" t="e">
        <f t="shared" si="126"/>
        <v>#REF!</v>
      </c>
      <c r="KTD34" s="570" t="e">
        <f t="shared" si="126"/>
        <v>#REF!</v>
      </c>
      <c r="KTE34" s="570" t="e">
        <f t="shared" si="126"/>
        <v>#REF!</v>
      </c>
      <c r="KTF34" s="570" t="e">
        <f t="shared" si="126"/>
        <v>#REF!</v>
      </c>
      <c r="KTG34" s="570" t="e">
        <f t="shared" si="126"/>
        <v>#REF!</v>
      </c>
      <c r="KTH34" s="570" t="e">
        <f t="shared" si="126"/>
        <v>#REF!</v>
      </c>
      <c r="KTI34" s="570" t="e">
        <f t="shared" si="126"/>
        <v>#REF!</v>
      </c>
      <c r="KTJ34" s="570" t="e">
        <f t="shared" si="126"/>
        <v>#REF!</v>
      </c>
      <c r="KTK34" s="570" t="e">
        <f t="shared" si="126"/>
        <v>#REF!</v>
      </c>
      <c r="KTL34" s="570" t="e">
        <f t="shared" si="126"/>
        <v>#REF!</v>
      </c>
      <c r="KTM34" s="570" t="e">
        <f t="shared" si="126"/>
        <v>#REF!</v>
      </c>
      <c r="KTN34" s="570" t="e">
        <f t="shared" si="126"/>
        <v>#REF!</v>
      </c>
      <c r="KTO34" s="570" t="e">
        <f t="shared" si="126"/>
        <v>#REF!</v>
      </c>
      <c r="KTP34" s="570" t="e">
        <f t="shared" si="126"/>
        <v>#REF!</v>
      </c>
      <c r="KTQ34" s="570" t="e">
        <f t="shared" si="126"/>
        <v>#REF!</v>
      </c>
      <c r="KTR34" s="570" t="e">
        <f t="shared" si="126"/>
        <v>#REF!</v>
      </c>
      <c r="KTS34" s="570" t="e">
        <f t="shared" si="126"/>
        <v>#REF!</v>
      </c>
      <c r="KTT34" s="570" t="e">
        <f t="shared" si="126"/>
        <v>#REF!</v>
      </c>
      <c r="KTU34" s="570" t="e">
        <f t="shared" si="126"/>
        <v>#REF!</v>
      </c>
      <c r="KTV34" s="570" t="e">
        <f t="shared" si="126"/>
        <v>#REF!</v>
      </c>
      <c r="KTW34" s="570" t="e">
        <f t="shared" si="126"/>
        <v>#REF!</v>
      </c>
      <c r="KTX34" s="570" t="e">
        <f t="shared" si="126"/>
        <v>#REF!</v>
      </c>
      <c r="KTY34" s="570" t="e">
        <f t="shared" si="126"/>
        <v>#REF!</v>
      </c>
      <c r="KTZ34" s="570" t="e">
        <f t="shared" si="126"/>
        <v>#REF!</v>
      </c>
      <c r="KUA34" s="570" t="e">
        <f t="shared" si="126"/>
        <v>#REF!</v>
      </c>
      <c r="KUB34" s="570" t="e">
        <f t="shared" si="126"/>
        <v>#REF!</v>
      </c>
      <c r="KUC34" s="570" t="e">
        <f t="shared" si="126"/>
        <v>#REF!</v>
      </c>
      <c r="KUD34" s="570" t="e">
        <f t="shared" si="126"/>
        <v>#REF!</v>
      </c>
      <c r="KUE34" s="570" t="e">
        <f t="shared" si="126"/>
        <v>#REF!</v>
      </c>
      <c r="KUF34" s="570" t="e">
        <f t="shared" si="126"/>
        <v>#REF!</v>
      </c>
      <c r="KUG34" s="570" t="e">
        <f t="shared" si="126"/>
        <v>#REF!</v>
      </c>
      <c r="KUH34" s="570" t="e">
        <f t="shared" si="126"/>
        <v>#REF!</v>
      </c>
      <c r="KUI34" s="570" t="e">
        <f t="shared" si="126"/>
        <v>#REF!</v>
      </c>
      <c r="KUJ34" s="570" t="e">
        <f t="shared" si="126"/>
        <v>#REF!</v>
      </c>
      <c r="KUK34" s="570" t="e">
        <f t="shared" si="126"/>
        <v>#REF!</v>
      </c>
      <c r="KUL34" s="570" t="e">
        <f t="shared" si="126"/>
        <v>#REF!</v>
      </c>
      <c r="KUM34" s="570" t="e">
        <f t="shared" si="126"/>
        <v>#REF!</v>
      </c>
      <c r="KUN34" s="570" t="e">
        <f t="shared" si="126"/>
        <v>#REF!</v>
      </c>
      <c r="KUO34" s="570" t="e">
        <f t="shared" si="126"/>
        <v>#REF!</v>
      </c>
      <c r="KUP34" s="570" t="e">
        <f t="shared" si="126"/>
        <v>#REF!</v>
      </c>
      <c r="KUQ34" s="570" t="e">
        <f t="shared" si="126"/>
        <v>#REF!</v>
      </c>
      <c r="KUR34" s="570" t="e">
        <f t="shared" si="126"/>
        <v>#REF!</v>
      </c>
      <c r="KUS34" s="570" t="e">
        <f t="shared" si="126"/>
        <v>#REF!</v>
      </c>
      <c r="KUT34" s="570" t="e">
        <f t="shared" si="126"/>
        <v>#REF!</v>
      </c>
      <c r="KUU34" s="570" t="e">
        <f t="shared" ref="KUU34:KXF34" si="127">ROUND(KUR34*KUS34,0)</f>
        <v>#REF!</v>
      </c>
      <c r="KUV34" s="570" t="e">
        <f t="shared" si="127"/>
        <v>#REF!</v>
      </c>
      <c r="KUW34" s="570" t="e">
        <f t="shared" si="127"/>
        <v>#REF!</v>
      </c>
      <c r="KUX34" s="570" t="e">
        <f t="shared" si="127"/>
        <v>#REF!</v>
      </c>
      <c r="KUY34" s="570" t="e">
        <f t="shared" si="127"/>
        <v>#REF!</v>
      </c>
      <c r="KUZ34" s="570" t="e">
        <f t="shared" si="127"/>
        <v>#REF!</v>
      </c>
      <c r="KVA34" s="570" t="e">
        <f t="shared" si="127"/>
        <v>#REF!</v>
      </c>
      <c r="KVB34" s="570" t="e">
        <f t="shared" si="127"/>
        <v>#REF!</v>
      </c>
      <c r="KVC34" s="570" t="e">
        <f t="shared" si="127"/>
        <v>#REF!</v>
      </c>
      <c r="KVD34" s="570" t="e">
        <f t="shared" si="127"/>
        <v>#REF!</v>
      </c>
      <c r="KVE34" s="570" t="e">
        <f t="shared" si="127"/>
        <v>#REF!</v>
      </c>
      <c r="KVF34" s="570" t="e">
        <f t="shared" si="127"/>
        <v>#REF!</v>
      </c>
      <c r="KVG34" s="570" t="e">
        <f t="shared" si="127"/>
        <v>#REF!</v>
      </c>
      <c r="KVH34" s="570" t="e">
        <f t="shared" si="127"/>
        <v>#REF!</v>
      </c>
      <c r="KVI34" s="570" t="e">
        <f t="shared" si="127"/>
        <v>#REF!</v>
      </c>
      <c r="KVJ34" s="570" t="e">
        <f t="shared" si="127"/>
        <v>#REF!</v>
      </c>
      <c r="KVK34" s="570" t="e">
        <f t="shared" si="127"/>
        <v>#REF!</v>
      </c>
      <c r="KVL34" s="570" t="e">
        <f t="shared" si="127"/>
        <v>#REF!</v>
      </c>
      <c r="KVM34" s="570" t="e">
        <f t="shared" si="127"/>
        <v>#REF!</v>
      </c>
      <c r="KVN34" s="570" t="e">
        <f t="shared" si="127"/>
        <v>#REF!</v>
      </c>
      <c r="KVO34" s="570" t="e">
        <f t="shared" si="127"/>
        <v>#REF!</v>
      </c>
      <c r="KVP34" s="570" t="e">
        <f t="shared" si="127"/>
        <v>#REF!</v>
      </c>
      <c r="KVQ34" s="570" t="e">
        <f t="shared" si="127"/>
        <v>#REF!</v>
      </c>
      <c r="KVR34" s="570" t="e">
        <f t="shared" si="127"/>
        <v>#REF!</v>
      </c>
      <c r="KVS34" s="570" t="e">
        <f t="shared" si="127"/>
        <v>#REF!</v>
      </c>
      <c r="KVT34" s="570" t="e">
        <f t="shared" si="127"/>
        <v>#REF!</v>
      </c>
      <c r="KVU34" s="570" t="e">
        <f t="shared" si="127"/>
        <v>#REF!</v>
      </c>
      <c r="KVV34" s="570" t="e">
        <f t="shared" si="127"/>
        <v>#REF!</v>
      </c>
      <c r="KVW34" s="570" t="e">
        <f t="shared" si="127"/>
        <v>#REF!</v>
      </c>
      <c r="KVX34" s="570" t="e">
        <f t="shared" si="127"/>
        <v>#REF!</v>
      </c>
      <c r="KVY34" s="570" t="e">
        <f t="shared" si="127"/>
        <v>#REF!</v>
      </c>
      <c r="KVZ34" s="570" t="e">
        <f t="shared" si="127"/>
        <v>#REF!</v>
      </c>
      <c r="KWA34" s="570" t="e">
        <f t="shared" si="127"/>
        <v>#REF!</v>
      </c>
      <c r="KWB34" s="570" t="e">
        <f t="shared" si="127"/>
        <v>#REF!</v>
      </c>
      <c r="KWC34" s="570" t="e">
        <f t="shared" si="127"/>
        <v>#REF!</v>
      </c>
      <c r="KWD34" s="570" t="e">
        <f t="shared" si="127"/>
        <v>#REF!</v>
      </c>
      <c r="KWE34" s="570" t="e">
        <f t="shared" si="127"/>
        <v>#REF!</v>
      </c>
      <c r="KWF34" s="570" t="e">
        <f t="shared" si="127"/>
        <v>#REF!</v>
      </c>
      <c r="KWG34" s="570" t="e">
        <f t="shared" si="127"/>
        <v>#REF!</v>
      </c>
      <c r="KWH34" s="570" t="e">
        <f t="shared" si="127"/>
        <v>#REF!</v>
      </c>
      <c r="KWI34" s="570" t="e">
        <f t="shared" si="127"/>
        <v>#REF!</v>
      </c>
      <c r="KWJ34" s="570" t="e">
        <f t="shared" si="127"/>
        <v>#REF!</v>
      </c>
      <c r="KWK34" s="570" t="e">
        <f t="shared" si="127"/>
        <v>#REF!</v>
      </c>
      <c r="KWL34" s="570" t="e">
        <f t="shared" si="127"/>
        <v>#REF!</v>
      </c>
      <c r="KWM34" s="570" t="e">
        <f t="shared" si="127"/>
        <v>#REF!</v>
      </c>
      <c r="KWN34" s="570" t="e">
        <f t="shared" si="127"/>
        <v>#REF!</v>
      </c>
      <c r="KWO34" s="570" t="e">
        <f t="shared" si="127"/>
        <v>#REF!</v>
      </c>
      <c r="KWP34" s="570" t="e">
        <f t="shared" si="127"/>
        <v>#REF!</v>
      </c>
      <c r="KWQ34" s="570" t="e">
        <f t="shared" si="127"/>
        <v>#REF!</v>
      </c>
      <c r="KWR34" s="570" t="e">
        <f t="shared" si="127"/>
        <v>#REF!</v>
      </c>
      <c r="KWS34" s="570" t="e">
        <f t="shared" si="127"/>
        <v>#REF!</v>
      </c>
      <c r="KWT34" s="570" t="e">
        <f t="shared" si="127"/>
        <v>#REF!</v>
      </c>
      <c r="KWU34" s="570" t="e">
        <f t="shared" si="127"/>
        <v>#REF!</v>
      </c>
      <c r="KWV34" s="570" t="e">
        <f t="shared" si="127"/>
        <v>#REF!</v>
      </c>
      <c r="KWW34" s="570" t="e">
        <f t="shared" si="127"/>
        <v>#REF!</v>
      </c>
      <c r="KWX34" s="570" t="e">
        <f t="shared" si="127"/>
        <v>#REF!</v>
      </c>
      <c r="KWY34" s="570" t="e">
        <f t="shared" si="127"/>
        <v>#REF!</v>
      </c>
      <c r="KWZ34" s="570" t="e">
        <f t="shared" si="127"/>
        <v>#REF!</v>
      </c>
      <c r="KXA34" s="570" t="e">
        <f t="shared" si="127"/>
        <v>#REF!</v>
      </c>
      <c r="KXB34" s="570" t="e">
        <f t="shared" si="127"/>
        <v>#REF!</v>
      </c>
      <c r="KXC34" s="570" t="e">
        <f t="shared" si="127"/>
        <v>#REF!</v>
      </c>
      <c r="KXD34" s="570" t="e">
        <f t="shared" si="127"/>
        <v>#REF!</v>
      </c>
      <c r="KXE34" s="570" t="e">
        <f t="shared" si="127"/>
        <v>#REF!</v>
      </c>
      <c r="KXF34" s="570" t="e">
        <f t="shared" si="127"/>
        <v>#REF!</v>
      </c>
      <c r="KXG34" s="570" t="e">
        <f t="shared" ref="KXG34:KZR34" si="128">ROUND(KXD34*KXE34,0)</f>
        <v>#REF!</v>
      </c>
      <c r="KXH34" s="570" t="e">
        <f t="shared" si="128"/>
        <v>#REF!</v>
      </c>
      <c r="KXI34" s="570" t="e">
        <f t="shared" si="128"/>
        <v>#REF!</v>
      </c>
      <c r="KXJ34" s="570" t="e">
        <f t="shared" si="128"/>
        <v>#REF!</v>
      </c>
      <c r="KXK34" s="570" t="e">
        <f t="shared" si="128"/>
        <v>#REF!</v>
      </c>
      <c r="KXL34" s="570" t="e">
        <f t="shared" si="128"/>
        <v>#REF!</v>
      </c>
      <c r="KXM34" s="570" t="e">
        <f t="shared" si="128"/>
        <v>#REF!</v>
      </c>
      <c r="KXN34" s="570" t="e">
        <f t="shared" si="128"/>
        <v>#REF!</v>
      </c>
      <c r="KXO34" s="570" t="e">
        <f t="shared" si="128"/>
        <v>#REF!</v>
      </c>
      <c r="KXP34" s="570" t="e">
        <f t="shared" si="128"/>
        <v>#REF!</v>
      </c>
      <c r="KXQ34" s="570" t="e">
        <f t="shared" si="128"/>
        <v>#REF!</v>
      </c>
      <c r="KXR34" s="570" t="e">
        <f t="shared" si="128"/>
        <v>#REF!</v>
      </c>
      <c r="KXS34" s="570" t="e">
        <f t="shared" si="128"/>
        <v>#REF!</v>
      </c>
      <c r="KXT34" s="570" t="e">
        <f t="shared" si="128"/>
        <v>#REF!</v>
      </c>
      <c r="KXU34" s="570" t="e">
        <f t="shared" si="128"/>
        <v>#REF!</v>
      </c>
      <c r="KXV34" s="570" t="e">
        <f t="shared" si="128"/>
        <v>#REF!</v>
      </c>
      <c r="KXW34" s="570" t="e">
        <f t="shared" si="128"/>
        <v>#REF!</v>
      </c>
      <c r="KXX34" s="570" t="e">
        <f t="shared" si="128"/>
        <v>#REF!</v>
      </c>
      <c r="KXY34" s="570" t="e">
        <f t="shared" si="128"/>
        <v>#REF!</v>
      </c>
      <c r="KXZ34" s="570" t="e">
        <f t="shared" si="128"/>
        <v>#REF!</v>
      </c>
      <c r="KYA34" s="570" t="e">
        <f t="shared" si="128"/>
        <v>#REF!</v>
      </c>
      <c r="KYB34" s="570" t="e">
        <f t="shared" si="128"/>
        <v>#REF!</v>
      </c>
      <c r="KYC34" s="570" t="e">
        <f t="shared" si="128"/>
        <v>#REF!</v>
      </c>
      <c r="KYD34" s="570" t="e">
        <f t="shared" si="128"/>
        <v>#REF!</v>
      </c>
      <c r="KYE34" s="570" t="e">
        <f t="shared" si="128"/>
        <v>#REF!</v>
      </c>
      <c r="KYF34" s="570" t="e">
        <f t="shared" si="128"/>
        <v>#REF!</v>
      </c>
      <c r="KYG34" s="570" t="e">
        <f t="shared" si="128"/>
        <v>#REF!</v>
      </c>
      <c r="KYH34" s="570" t="e">
        <f t="shared" si="128"/>
        <v>#REF!</v>
      </c>
      <c r="KYI34" s="570" t="e">
        <f t="shared" si="128"/>
        <v>#REF!</v>
      </c>
      <c r="KYJ34" s="570" t="e">
        <f t="shared" si="128"/>
        <v>#REF!</v>
      </c>
      <c r="KYK34" s="570" t="e">
        <f t="shared" si="128"/>
        <v>#REF!</v>
      </c>
      <c r="KYL34" s="570" t="e">
        <f t="shared" si="128"/>
        <v>#REF!</v>
      </c>
      <c r="KYM34" s="570" t="e">
        <f t="shared" si="128"/>
        <v>#REF!</v>
      </c>
      <c r="KYN34" s="570" t="e">
        <f t="shared" si="128"/>
        <v>#REF!</v>
      </c>
      <c r="KYO34" s="570" t="e">
        <f t="shared" si="128"/>
        <v>#REF!</v>
      </c>
      <c r="KYP34" s="570" t="e">
        <f t="shared" si="128"/>
        <v>#REF!</v>
      </c>
      <c r="KYQ34" s="570" t="e">
        <f t="shared" si="128"/>
        <v>#REF!</v>
      </c>
      <c r="KYR34" s="570" t="e">
        <f t="shared" si="128"/>
        <v>#REF!</v>
      </c>
      <c r="KYS34" s="570" t="e">
        <f t="shared" si="128"/>
        <v>#REF!</v>
      </c>
      <c r="KYT34" s="570" t="e">
        <f t="shared" si="128"/>
        <v>#REF!</v>
      </c>
      <c r="KYU34" s="570" t="e">
        <f t="shared" si="128"/>
        <v>#REF!</v>
      </c>
      <c r="KYV34" s="570" t="e">
        <f t="shared" si="128"/>
        <v>#REF!</v>
      </c>
      <c r="KYW34" s="570" t="e">
        <f t="shared" si="128"/>
        <v>#REF!</v>
      </c>
      <c r="KYX34" s="570" t="e">
        <f t="shared" si="128"/>
        <v>#REF!</v>
      </c>
      <c r="KYY34" s="570" t="e">
        <f t="shared" si="128"/>
        <v>#REF!</v>
      </c>
      <c r="KYZ34" s="570" t="e">
        <f t="shared" si="128"/>
        <v>#REF!</v>
      </c>
      <c r="KZA34" s="570" t="e">
        <f t="shared" si="128"/>
        <v>#REF!</v>
      </c>
      <c r="KZB34" s="570" t="e">
        <f t="shared" si="128"/>
        <v>#REF!</v>
      </c>
      <c r="KZC34" s="570" t="e">
        <f t="shared" si="128"/>
        <v>#REF!</v>
      </c>
      <c r="KZD34" s="570" t="e">
        <f t="shared" si="128"/>
        <v>#REF!</v>
      </c>
      <c r="KZE34" s="570" t="e">
        <f t="shared" si="128"/>
        <v>#REF!</v>
      </c>
      <c r="KZF34" s="570" t="e">
        <f t="shared" si="128"/>
        <v>#REF!</v>
      </c>
      <c r="KZG34" s="570" t="e">
        <f t="shared" si="128"/>
        <v>#REF!</v>
      </c>
      <c r="KZH34" s="570" t="e">
        <f t="shared" si="128"/>
        <v>#REF!</v>
      </c>
      <c r="KZI34" s="570" t="e">
        <f t="shared" si="128"/>
        <v>#REF!</v>
      </c>
      <c r="KZJ34" s="570" t="e">
        <f t="shared" si="128"/>
        <v>#REF!</v>
      </c>
      <c r="KZK34" s="570" t="e">
        <f t="shared" si="128"/>
        <v>#REF!</v>
      </c>
      <c r="KZL34" s="570" t="e">
        <f t="shared" si="128"/>
        <v>#REF!</v>
      </c>
      <c r="KZM34" s="570" t="e">
        <f t="shared" si="128"/>
        <v>#REF!</v>
      </c>
      <c r="KZN34" s="570" t="e">
        <f t="shared" si="128"/>
        <v>#REF!</v>
      </c>
      <c r="KZO34" s="570" t="e">
        <f t="shared" si="128"/>
        <v>#REF!</v>
      </c>
      <c r="KZP34" s="570" t="e">
        <f t="shared" si="128"/>
        <v>#REF!</v>
      </c>
      <c r="KZQ34" s="570" t="e">
        <f t="shared" si="128"/>
        <v>#REF!</v>
      </c>
      <c r="KZR34" s="570" t="e">
        <f t="shared" si="128"/>
        <v>#REF!</v>
      </c>
      <c r="KZS34" s="570" t="e">
        <f t="shared" ref="KZS34:LCD34" si="129">ROUND(KZP34*KZQ34,0)</f>
        <v>#REF!</v>
      </c>
      <c r="KZT34" s="570" t="e">
        <f t="shared" si="129"/>
        <v>#REF!</v>
      </c>
      <c r="KZU34" s="570" t="e">
        <f t="shared" si="129"/>
        <v>#REF!</v>
      </c>
      <c r="KZV34" s="570" t="e">
        <f t="shared" si="129"/>
        <v>#REF!</v>
      </c>
      <c r="KZW34" s="570" t="e">
        <f t="shared" si="129"/>
        <v>#REF!</v>
      </c>
      <c r="KZX34" s="570" t="e">
        <f t="shared" si="129"/>
        <v>#REF!</v>
      </c>
      <c r="KZY34" s="570" t="e">
        <f t="shared" si="129"/>
        <v>#REF!</v>
      </c>
      <c r="KZZ34" s="570" t="e">
        <f t="shared" si="129"/>
        <v>#REF!</v>
      </c>
      <c r="LAA34" s="570" t="e">
        <f t="shared" si="129"/>
        <v>#REF!</v>
      </c>
      <c r="LAB34" s="570" t="e">
        <f t="shared" si="129"/>
        <v>#REF!</v>
      </c>
      <c r="LAC34" s="570" t="e">
        <f t="shared" si="129"/>
        <v>#REF!</v>
      </c>
      <c r="LAD34" s="570" t="e">
        <f t="shared" si="129"/>
        <v>#REF!</v>
      </c>
      <c r="LAE34" s="570" t="e">
        <f t="shared" si="129"/>
        <v>#REF!</v>
      </c>
      <c r="LAF34" s="570" t="e">
        <f t="shared" si="129"/>
        <v>#REF!</v>
      </c>
      <c r="LAG34" s="570" t="e">
        <f t="shared" si="129"/>
        <v>#REF!</v>
      </c>
      <c r="LAH34" s="570" t="e">
        <f t="shared" si="129"/>
        <v>#REF!</v>
      </c>
      <c r="LAI34" s="570" t="e">
        <f t="shared" si="129"/>
        <v>#REF!</v>
      </c>
      <c r="LAJ34" s="570" t="e">
        <f t="shared" si="129"/>
        <v>#REF!</v>
      </c>
      <c r="LAK34" s="570" t="e">
        <f t="shared" si="129"/>
        <v>#REF!</v>
      </c>
      <c r="LAL34" s="570" t="e">
        <f t="shared" si="129"/>
        <v>#REF!</v>
      </c>
      <c r="LAM34" s="570" t="e">
        <f t="shared" si="129"/>
        <v>#REF!</v>
      </c>
      <c r="LAN34" s="570" t="e">
        <f t="shared" si="129"/>
        <v>#REF!</v>
      </c>
      <c r="LAO34" s="570" t="e">
        <f t="shared" si="129"/>
        <v>#REF!</v>
      </c>
      <c r="LAP34" s="570" t="e">
        <f t="shared" si="129"/>
        <v>#REF!</v>
      </c>
      <c r="LAQ34" s="570" t="e">
        <f t="shared" si="129"/>
        <v>#REF!</v>
      </c>
      <c r="LAR34" s="570" t="e">
        <f t="shared" si="129"/>
        <v>#REF!</v>
      </c>
      <c r="LAS34" s="570" t="e">
        <f t="shared" si="129"/>
        <v>#REF!</v>
      </c>
      <c r="LAT34" s="570" t="e">
        <f t="shared" si="129"/>
        <v>#REF!</v>
      </c>
      <c r="LAU34" s="570" t="e">
        <f t="shared" si="129"/>
        <v>#REF!</v>
      </c>
      <c r="LAV34" s="570" t="e">
        <f t="shared" si="129"/>
        <v>#REF!</v>
      </c>
      <c r="LAW34" s="570" t="e">
        <f t="shared" si="129"/>
        <v>#REF!</v>
      </c>
      <c r="LAX34" s="570" t="e">
        <f t="shared" si="129"/>
        <v>#REF!</v>
      </c>
      <c r="LAY34" s="570" t="e">
        <f t="shared" si="129"/>
        <v>#REF!</v>
      </c>
      <c r="LAZ34" s="570" t="e">
        <f t="shared" si="129"/>
        <v>#REF!</v>
      </c>
      <c r="LBA34" s="570" t="e">
        <f t="shared" si="129"/>
        <v>#REF!</v>
      </c>
      <c r="LBB34" s="570" t="e">
        <f t="shared" si="129"/>
        <v>#REF!</v>
      </c>
      <c r="LBC34" s="570" t="e">
        <f t="shared" si="129"/>
        <v>#REF!</v>
      </c>
      <c r="LBD34" s="570" t="e">
        <f t="shared" si="129"/>
        <v>#REF!</v>
      </c>
      <c r="LBE34" s="570" t="e">
        <f t="shared" si="129"/>
        <v>#REF!</v>
      </c>
      <c r="LBF34" s="570" t="e">
        <f t="shared" si="129"/>
        <v>#REF!</v>
      </c>
      <c r="LBG34" s="570" t="e">
        <f t="shared" si="129"/>
        <v>#REF!</v>
      </c>
      <c r="LBH34" s="570" t="e">
        <f t="shared" si="129"/>
        <v>#REF!</v>
      </c>
      <c r="LBI34" s="570" t="e">
        <f t="shared" si="129"/>
        <v>#REF!</v>
      </c>
      <c r="LBJ34" s="570" t="e">
        <f t="shared" si="129"/>
        <v>#REF!</v>
      </c>
      <c r="LBK34" s="570" t="e">
        <f t="shared" si="129"/>
        <v>#REF!</v>
      </c>
      <c r="LBL34" s="570" t="e">
        <f t="shared" si="129"/>
        <v>#REF!</v>
      </c>
      <c r="LBM34" s="570" t="e">
        <f t="shared" si="129"/>
        <v>#REF!</v>
      </c>
      <c r="LBN34" s="570" t="e">
        <f t="shared" si="129"/>
        <v>#REF!</v>
      </c>
      <c r="LBO34" s="570" t="e">
        <f t="shared" si="129"/>
        <v>#REF!</v>
      </c>
      <c r="LBP34" s="570" t="e">
        <f t="shared" si="129"/>
        <v>#REF!</v>
      </c>
      <c r="LBQ34" s="570" t="e">
        <f t="shared" si="129"/>
        <v>#REF!</v>
      </c>
      <c r="LBR34" s="570" t="e">
        <f t="shared" si="129"/>
        <v>#REF!</v>
      </c>
      <c r="LBS34" s="570" t="e">
        <f t="shared" si="129"/>
        <v>#REF!</v>
      </c>
      <c r="LBT34" s="570" t="e">
        <f t="shared" si="129"/>
        <v>#REF!</v>
      </c>
      <c r="LBU34" s="570" t="e">
        <f t="shared" si="129"/>
        <v>#REF!</v>
      </c>
      <c r="LBV34" s="570" t="e">
        <f t="shared" si="129"/>
        <v>#REF!</v>
      </c>
      <c r="LBW34" s="570" t="e">
        <f t="shared" si="129"/>
        <v>#REF!</v>
      </c>
      <c r="LBX34" s="570" t="e">
        <f t="shared" si="129"/>
        <v>#REF!</v>
      </c>
      <c r="LBY34" s="570" t="e">
        <f t="shared" si="129"/>
        <v>#REF!</v>
      </c>
      <c r="LBZ34" s="570" t="e">
        <f t="shared" si="129"/>
        <v>#REF!</v>
      </c>
      <c r="LCA34" s="570" t="e">
        <f t="shared" si="129"/>
        <v>#REF!</v>
      </c>
      <c r="LCB34" s="570" t="e">
        <f t="shared" si="129"/>
        <v>#REF!</v>
      </c>
      <c r="LCC34" s="570" t="e">
        <f t="shared" si="129"/>
        <v>#REF!</v>
      </c>
      <c r="LCD34" s="570" t="e">
        <f t="shared" si="129"/>
        <v>#REF!</v>
      </c>
      <c r="LCE34" s="570" t="e">
        <f t="shared" ref="LCE34:LEP34" si="130">ROUND(LCB34*LCC34,0)</f>
        <v>#REF!</v>
      </c>
      <c r="LCF34" s="570" t="e">
        <f t="shared" si="130"/>
        <v>#REF!</v>
      </c>
      <c r="LCG34" s="570" t="e">
        <f t="shared" si="130"/>
        <v>#REF!</v>
      </c>
      <c r="LCH34" s="570" t="e">
        <f t="shared" si="130"/>
        <v>#REF!</v>
      </c>
      <c r="LCI34" s="570" t="e">
        <f t="shared" si="130"/>
        <v>#REF!</v>
      </c>
      <c r="LCJ34" s="570" t="e">
        <f t="shared" si="130"/>
        <v>#REF!</v>
      </c>
      <c r="LCK34" s="570" t="e">
        <f t="shared" si="130"/>
        <v>#REF!</v>
      </c>
      <c r="LCL34" s="570" t="e">
        <f t="shared" si="130"/>
        <v>#REF!</v>
      </c>
      <c r="LCM34" s="570" t="e">
        <f t="shared" si="130"/>
        <v>#REF!</v>
      </c>
      <c r="LCN34" s="570" t="e">
        <f t="shared" si="130"/>
        <v>#REF!</v>
      </c>
      <c r="LCO34" s="570" t="e">
        <f t="shared" si="130"/>
        <v>#REF!</v>
      </c>
      <c r="LCP34" s="570" t="e">
        <f t="shared" si="130"/>
        <v>#REF!</v>
      </c>
      <c r="LCQ34" s="570" t="e">
        <f t="shared" si="130"/>
        <v>#REF!</v>
      </c>
      <c r="LCR34" s="570" t="e">
        <f t="shared" si="130"/>
        <v>#REF!</v>
      </c>
      <c r="LCS34" s="570" t="e">
        <f t="shared" si="130"/>
        <v>#REF!</v>
      </c>
      <c r="LCT34" s="570" t="e">
        <f t="shared" si="130"/>
        <v>#REF!</v>
      </c>
      <c r="LCU34" s="570" t="e">
        <f t="shared" si="130"/>
        <v>#REF!</v>
      </c>
      <c r="LCV34" s="570" t="e">
        <f t="shared" si="130"/>
        <v>#REF!</v>
      </c>
      <c r="LCW34" s="570" t="e">
        <f t="shared" si="130"/>
        <v>#REF!</v>
      </c>
      <c r="LCX34" s="570" t="e">
        <f t="shared" si="130"/>
        <v>#REF!</v>
      </c>
      <c r="LCY34" s="570" t="e">
        <f t="shared" si="130"/>
        <v>#REF!</v>
      </c>
      <c r="LCZ34" s="570" t="e">
        <f t="shared" si="130"/>
        <v>#REF!</v>
      </c>
      <c r="LDA34" s="570" t="e">
        <f t="shared" si="130"/>
        <v>#REF!</v>
      </c>
      <c r="LDB34" s="570" t="e">
        <f t="shared" si="130"/>
        <v>#REF!</v>
      </c>
      <c r="LDC34" s="570" t="e">
        <f t="shared" si="130"/>
        <v>#REF!</v>
      </c>
      <c r="LDD34" s="570" t="e">
        <f t="shared" si="130"/>
        <v>#REF!</v>
      </c>
      <c r="LDE34" s="570" t="e">
        <f t="shared" si="130"/>
        <v>#REF!</v>
      </c>
      <c r="LDF34" s="570" t="e">
        <f t="shared" si="130"/>
        <v>#REF!</v>
      </c>
      <c r="LDG34" s="570" t="e">
        <f t="shared" si="130"/>
        <v>#REF!</v>
      </c>
      <c r="LDH34" s="570" t="e">
        <f t="shared" si="130"/>
        <v>#REF!</v>
      </c>
      <c r="LDI34" s="570" t="e">
        <f t="shared" si="130"/>
        <v>#REF!</v>
      </c>
      <c r="LDJ34" s="570" t="e">
        <f t="shared" si="130"/>
        <v>#REF!</v>
      </c>
      <c r="LDK34" s="570" t="e">
        <f t="shared" si="130"/>
        <v>#REF!</v>
      </c>
      <c r="LDL34" s="570" t="e">
        <f t="shared" si="130"/>
        <v>#REF!</v>
      </c>
      <c r="LDM34" s="570" t="e">
        <f t="shared" si="130"/>
        <v>#REF!</v>
      </c>
      <c r="LDN34" s="570" t="e">
        <f t="shared" si="130"/>
        <v>#REF!</v>
      </c>
      <c r="LDO34" s="570" t="e">
        <f t="shared" si="130"/>
        <v>#REF!</v>
      </c>
      <c r="LDP34" s="570" t="e">
        <f t="shared" si="130"/>
        <v>#REF!</v>
      </c>
      <c r="LDQ34" s="570" t="e">
        <f t="shared" si="130"/>
        <v>#REF!</v>
      </c>
      <c r="LDR34" s="570" t="e">
        <f t="shared" si="130"/>
        <v>#REF!</v>
      </c>
      <c r="LDS34" s="570" t="e">
        <f t="shared" si="130"/>
        <v>#REF!</v>
      </c>
      <c r="LDT34" s="570" t="e">
        <f t="shared" si="130"/>
        <v>#REF!</v>
      </c>
      <c r="LDU34" s="570" t="e">
        <f t="shared" si="130"/>
        <v>#REF!</v>
      </c>
      <c r="LDV34" s="570" t="e">
        <f t="shared" si="130"/>
        <v>#REF!</v>
      </c>
      <c r="LDW34" s="570" t="e">
        <f t="shared" si="130"/>
        <v>#REF!</v>
      </c>
      <c r="LDX34" s="570" t="e">
        <f t="shared" si="130"/>
        <v>#REF!</v>
      </c>
      <c r="LDY34" s="570" t="e">
        <f t="shared" si="130"/>
        <v>#REF!</v>
      </c>
      <c r="LDZ34" s="570" t="e">
        <f t="shared" si="130"/>
        <v>#REF!</v>
      </c>
      <c r="LEA34" s="570" t="e">
        <f t="shared" si="130"/>
        <v>#REF!</v>
      </c>
      <c r="LEB34" s="570" t="e">
        <f t="shared" si="130"/>
        <v>#REF!</v>
      </c>
      <c r="LEC34" s="570" t="e">
        <f t="shared" si="130"/>
        <v>#REF!</v>
      </c>
      <c r="LED34" s="570" t="e">
        <f t="shared" si="130"/>
        <v>#REF!</v>
      </c>
      <c r="LEE34" s="570" t="e">
        <f t="shared" si="130"/>
        <v>#REF!</v>
      </c>
      <c r="LEF34" s="570" t="e">
        <f t="shared" si="130"/>
        <v>#REF!</v>
      </c>
      <c r="LEG34" s="570" t="e">
        <f t="shared" si="130"/>
        <v>#REF!</v>
      </c>
      <c r="LEH34" s="570" t="e">
        <f t="shared" si="130"/>
        <v>#REF!</v>
      </c>
      <c r="LEI34" s="570" t="e">
        <f t="shared" si="130"/>
        <v>#REF!</v>
      </c>
      <c r="LEJ34" s="570" t="e">
        <f t="shared" si="130"/>
        <v>#REF!</v>
      </c>
      <c r="LEK34" s="570" t="e">
        <f t="shared" si="130"/>
        <v>#REF!</v>
      </c>
      <c r="LEL34" s="570" t="e">
        <f t="shared" si="130"/>
        <v>#REF!</v>
      </c>
      <c r="LEM34" s="570" t="e">
        <f t="shared" si="130"/>
        <v>#REF!</v>
      </c>
      <c r="LEN34" s="570" t="e">
        <f t="shared" si="130"/>
        <v>#REF!</v>
      </c>
      <c r="LEO34" s="570" t="e">
        <f t="shared" si="130"/>
        <v>#REF!</v>
      </c>
      <c r="LEP34" s="570" t="e">
        <f t="shared" si="130"/>
        <v>#REF!</v>
      </c>
      <c r="LEQ34" s="570" t="e">
        <f t="shared" ref="LEQ34:LHB34" si="131">ROUND(LEN34*LEO34,0)</f>
        <v>#REF!</v>
      </c>
      <c r="LER34" s="570" t="e">
        <f t="shared" si="131"/>
        <v>#REF!</v>
      </c>
      <c r="LES34" s="570" t="e">
        <f t="shared" si="131"/>
        <v>#REF!</v>
      </c>
      <c r="LET34" s="570" t="e">
        <f t="shared" si="131"/>
        <v>#REF!</v>
      </c>
      <c r="LEU34" s="570" t="e">
        <f t="shared" si="131"/>
        <v>#REF!</v>
      </c>
      <c r="LEV34" s="570" t="e">
        <f t="shared" si="131"/>
        <v>#REF!</v>
      </c>
      <c r="LEW34" s="570" t="e">
        <f t="shared" si="131"/>
        <v>#REF!</v>
      </c>
      <c r="LEX34" s="570" t="e">
        <f t="shared" si="131"/>
        <v>#REF!</v>
      </c>
      <c r="LEY34" s="570" t="e">
        <f t="shared" si="131"/>
        <v>#REF!</v>
      </c>
      <c r="LEZ34" s="570" t="e">
        <f t="shared" si="131"/>
        <v>#REF!</v>
      </c>
      <c r="LFA34" s="570" t="e">
        <f t="shared" si="131"/>
        <v>#REF!</v>
      </c>
      <c r="LFB34" s="570" t="e">
        <f t="shared" si="131"/>
        <v>#REF!</v>
      </c>
      <c r="LFC34" s="570" t="e">
        <f t="shared" si="131"/>
        <v>#REF!</v>
      </c>
      <c r="LFD34" s="570" t="e">
        <f t="shared" si="131"/>
        <v>#REF!</v>
      </c>
      <c r="LFE34" s="570" t="e">
        <f t="shared" si="131"/>
        <v>#REF!</v>
      </c>
      <c r="LFF34" s="570" t="e">
        <f t="shared" si="131"/>
        <v>#REF!</v>
      </c>
      <c r="LFG34" s="570" t="e">
        <f t="shared" si="131"/>
        <v>#REF!</v>
      </c>
      <c r="LFH34" s="570" t="e">
        <f t="shared" si="131"/>
        <v>#REF!</v>
      </c>
      <c r="LFI34" s="570" t="e">
        <f t="shared" si="131"/>
        <v>#REF!</v>
      </c>
      <c r="LFJ34" s="570" t="e">
        <f t="shared" si="131"/>
        <v>#REF!</v>
      </c>
      <c r="LFK34" s="570" t="e">
        <f t="shared" si="131"/>
        <v>#REF!</v>
      </c>
      <c r="LFL34" s="570" t="e">
        <f t="shared" si="131"/>
        <v>#REF!</v>
      </c>
      <c r="LFM34" s="570" t="e">
        <f t="shared" si="131"/>
        <v>#REF!</v>
      </c>
      <c r="LFN34" s="570" t="e">
        <f t="shared" si="131"/>
        <v>#REF!</v>
      </c>
      <c r="LFO34" s="570" t="e">
        <f t="shared" si="131"/>
        <v>#REF!</v>
      </c>
      <c r="LFP34" s="570" t="e">
        <f t="shared" si="131"/>
        <v>#REF!</v>
      </c>
      <c r="LFQ34" s="570" t="e">
        <f t="shared" si="131"/>
        <v>#REF!</v>
      </c>
      <c r="LFR34" s="570" t="e">
        <f t="shared" si="131"/>
        <v>#REF!</v>
      </c>
      <c r="LFS34" s="570" t="e">
        <f t="shared" si="131"/>
        <v>#REF!</v>
      </c>
      <c r="LFT34" s="570" t="e">
        <f t="shared" si="131"/>
        <v>#REF!</v>
      </c>
      <c r="LFU34" s="570" t="e">
        <f t="shared" si="131"/>
        <v>#REF!</v>
      </c>
      <c r="LFV34" s="570" t="e">
        <f t="shared" si="131"/>
        <v>#REF!</v>
      </c>
      <c r="LFW34" s="570" t="e">
        <f t="shared" si="131"/>
        <v>#REF!</v>
      </c>
      <c r="LFX34" s="570" t="e">
        <f t="shared" si="131"/>
        <v>#REF!</v>
      </c>
      <c r="LFY34" s="570" t="e">
        <f t="shared" si="131"/>
        <v>#REF!</v>
      </c>
      <c r="LFZ34" s="570" t="e">
        <f t="shared" si="131"/>
        <v>#REF!</v>
      </c>
      <c r="LGA34" s="570" t="e">
        <f t="shared" si="131"/>
        <v>#REF!</v>
      </c>
      <c r="LGB34" s="570" t="e">
        <f t="shared" si="131"/>
        <v>#REF!</v>
      </c>
      <c r="LGC34" s="570" t="e">
        <f t="shared" si="131"/>
        <v>#REF!</v>
      </c>
      <c r="LGD34" s="570" t="e">
        <f t="shared" si="131"/>
        <v>#REF!</v>
      </c>
      <c r="LGE34" s="570" t="e">
        <f t="shared" si="131"/>
        <v>#REF!</v>
      </c>
      <c r="LGF34" s="570" t="e">
        <f t="shared" si="131"/>
        <v>#REF!</v>
      </c>
      <c r="LGG34" s="570" t="e">
        <f t="shared" si="131"/>
        <v>#REF!</v>
      </c>
      <c r="LGH34" s="570" t="e">
        <f t="shared" si="131"/>
        <v>#REF!</v>
      </c>
      <c r="LGI34" s="570" t="e">
        <f t="shared" si="131"/>
        <v>#REF!</v>
      </c>
      <c r="LGJ34" s="570" t="e">
        <f t="shared" si="131"/>
        <v>#REF!</v>
      </c>
      <c r="LGK34" s="570" t="e">
        <f t="shared" si="131"/>
        <v>#REF!</v>
      </c>
      <c r="LGL34" s="570" t="e">
        <f t="shared" si="131"/>
        <v>#REF!</v>
      </c>
      <c r="LGM34" s="570" t="e">
        <f t="shared" si="131"/>
        <v>#REF!</v>
      </c>
      <c r="LGN34" s="570" t="e">
        <f t="shared" si="131"/>
        <v>#REF!</v>
      </c>
      <c r="LGO34" s="570" t="e">
        <f t="shared" si="131"/>
        <v>#REF!</v>
      </c>
      <c r="LGP34" s="570" t="e">
        <f t="shared" si="131"/>
        <v>#REF!</v>
      </c>
      <c r="LGQ34" s="570" t="e">
        <f t="shared" si="131"/>
        <v>#REF!</v>
      </c>
      <c r="LGR34" s="570" t="e">
        <f t="shared" si="131"/>
        <v>#REF!</v>
      </c>
      <c r="LGS34" s="570" t="e">
        <f t="shared" si="131"/>
        <v>#REF!</v>
      </c>
      <c r="LGT34" s="570" t="e">
        <f t="shared" si="131"/>
        <v>#REF!</v>
      </c>
      <c r="LGU34" s="570" t="e">
        <f t="shared" si="131"/>
        <v>#REF!</v>
      </c>
      <c r="LGV34" s="570" t="e">
        <f t="shared" si="131"/>
        <v>#REF!</v>
      </c>
      <c r="LGW34" s="570" t="e">
        <f t="shared" si="131"/>
        <v>#REF!</v>
      </c>
      <c r="LGX34" s="570" t="e">
        <f t="shared" si="131"/>
        <v>#REF!</v>
      </c>
      <c r="LGY34" s="570" t="e">
        <f t="shared" si="131"/>
        <v>#REF!</v>
      </c>
      <c r="LGZ34" s="570" t="e">
        <f t="shared" si="131"/>
        <v>#REF!</v>
      </c>
      <c r="LHA34" s="570" t="e">
        <f t="shared" si="131"/>
        <v>#REF!</v>
      </c>
      <c r="LHB34" s="570" t="e">
        <f t="shared" si="131"/>
        <v>#REF!</v>
      </c>
      <c r="LHC34" s="570" t="e">
        <f t="shared" ref="LHC34:LJN34" si="132">ROUND(LGZ34*LHA34,0)</f>
        <v>#REF!</v>
      </c>
      <c r="LHD34" s="570" t="e">
        <f t="shared" si="132"/>
        <v>#REF!</v>
      </c>
      <c r="LHE34" s="570" t="e">
        <f t="shared" si="132"/>
        <v>#REF!</v>
      </c>
      <c r="LHF34" s="570" t="e">
        <f t="shared" si="132"/>
        <v>#REF!</v>
      </c>
      <c r="LHG34" s="570" t="e">
        <f t="shared" si="132"/>
        <v>#REF!</v>
      </c>
      <c r="LHH34" s="570" t="e">
        <f t="shared" si="132"/>
        <v>#REF!</v>
      </c>
      <c r="LHI34" s="570" t="e">
        <f t="shared" si="132"/>
        <v>#REF!</v>
      </c>
      <c r="LHJ34" s="570" t="e">
        <f t="shared" si="132"/>
        <v>#REF!</v>
      </c>
      <c r="LHK34" s="570" t="e">
        <f t="shared" si="132"/>
        <v>#REF!</v>
      </c>
      <c r="LHL34" s="570" t="e">
        <f t="shared" si="132"/>
        <v>#REF!</v>
      </c>
      <c r="LHM34" s="570" t="e">
        <f t="shared" si="132"/>
        <v>#REF!</v>
      </c>
      <c r="LHN34" s="570" t="e">
        <f t="shared" si="132"/>
        <v>#REF!</v>
      </c>
      <c r="LHO34" s="570" t="e">
        <f t="shared" si="132"/>
        <v>#REF!</v>
      </c>
      <c r="LHP34" s="570" t="e">
        <f t="shared" si="132"/>
        <v>#REF!</v>
      </c>
      <c r="LHQ34" s="570" t="e">
        <f t="shared" si="132"/>
        <v>#REF!</v>
      </c>
      <c r="LHR34" s="570" t="e">
        <f t="shared" si="132"/>
        <v>#REF!</v>
      </c>
      <c r="LHS34" s="570" t="e">
        <f t="shared" si="132"/>
        <v>#REF!</v>
      </c>
      <c r="LHT34" s="570" t="e">
        <f t="shared" si="132"/>
        <v>#REF!</v>
      </c>
      <c r="LHU34" s="570" t="e">
        <f t="shared" si="132"/>
        <v>#REF!</v>
      </c>
      <c r="LHV34" s="570" t="e">
        <f t="shared" si="132"/>
        <v>#REF!</v>
      </c>
      <c r="LHW34" s="570" t="e">
        <f t="shared" si="132"/>
        <v>#REF!</v>
      </c>
      <c r="LHX34" s="570" t="e">
        <f t="shared" si="132"/>
        <v>#REF!</v>
      </c>
      <c r="LHY34" s="570" t="e">
        <f t="shared" si="132"/>
        <v>#REF!</v>
      </c>
      <c r="LHZ34" s="570" t="e">
        <f t="shared" si="132"/>
        <v>#REF!</v>
      </c>
      <c r="LIA34" s="570" t="e">
        <f t="shared" si="132"/>
        <v>#REF!</v>
      </c>
      <c r="LIB34" s="570" t="e">
        <f t="shared" si="132"/>
        <v>#REF!</v>
      </c>
      <c r="LIC34" s="570" t="e">
        <f t="shared" si="132"/>
        <v>#REF!</v>
      </c>
      <c r="LID34" s="570" t="e">
        <f t="shared" si="132"/>
        <v>#REF!</v>
      </c>
      <c r="LIE34" s="570" t="e">
        <f t="shared" si="132"/>
        <v>#REF!</v>
      </c>
      <c r="LIF34" s="570" t="e">
        <f t="shared" si="132"/>
        <v>#REF!</v>
      </c>
      <c r="LIG34" s="570" t="e">
        <f t="shared" si="132"/>
        <v>#REF!</v>
      </c>
      <c r="LIH34" s="570" t="e">
        <f t="shared" si="132"/>
        <v>#REF!</v>
      </c>
      <c r="LII34" s="570" t="e">
        <f t="shared" si="132"/>
        <v>#REF!</v>
      </c>
      <c r="LIJ34" s="570" t="e">
        <f t="shared" si="132"/>
        <v>#REF!</v>
      </c>
      <c r="LIK34" s="570" t="e">
        <f t="shared" si="132"/>
        <v>#REF!</v>
      </c>
      <c r="LIL34" s="570" t="e">
        <f t="shared" si="132"/>
        <v>#REF!</v>
      </c>
      <c r="LIM34" s="570" t="e">
        <f t="shared" si="132"/>
        <v>#REF!</v>
      </c>
      <c r="LIN34" s="570" t="e">
        <f t="shared" si="132"/>
        <v>#REF!</v>
      </c>
      <c r="LIO34" s="570" t="e">
        <f t="shared" si="132"/>
        <v>#REF!</v>
      </c>
      <c r="LIP34" s="570" t="e">
        <f t="shared" si="132"/>
        <v>#REF!</v>
      </c>
      <c r="LIQ34" s="570" t="e">
        <f t="shared" si="132"/>
        <v>#REF!</v>
      </c>
      <c r="LIR34" s="570" t="e">
        <f t="shared" si="132"/>
        <v>#REF!</v>
      </c>
      <c r="LIS34" s="570" t="e">
        <f t="shared" si="132"/>
        <v>#REF!</v>
      </c>
      <c r="LIT34" s="570" t="e">
        <f t="shared" si="132"/>
        <v>#REF!</v>
      </c>
      <c r="LIU34" s="570" t="e">
        <f t="shared" si="132"/>
        <v>#REF!</v>
      </c>
      <c r="LIV34" s="570" t="e">
        <f t="shared" si="132"/>
        <v>#REF!</v>
      </c>
      <c r="LIW34" s="570" t="e">
        <f t="shared" si="132"/>
        <v>#REF!</v>
      </c>
      <c r="LIX34" s="570" t="e">
        <f t="shared" si="132"/>
        <v>#REF!</v>
      </c>
      <c r="LIY34" s="570" t="e">
        <f t="shared" si="132"/>
        <v>#REF!</v>
      </c>
      <c r="LIZ34" s="570" t="e">
        <f t="shared" si="132"/>
        <v>#REF!</v>
      </c>
      <c r="LJA34" s="570" t="e">
        <f t="shared" si="132"/>
        <v>#REF!</v>
      </c>
      <c r="LJB34" s="570" t="e">
        <f t="shared" si="132"/>
        <v>#REF!</v>
      </c>
      <c r="LJC34" s="570" t="e">
        <f t="shared" si="132"/>
        <v>#REF!</v>
      </c>
      <c r="LJD34" s="570" t="e">
        <f t="shared" si="132"/>
        <v>#REF!</v>
      </c>
      <c r="LJE34" s="570" t="e">
        <f t="shared" si="132"/>
        <v>#REF!</v>
      </c>
      <c r="LJF34" s="570" t="e">
        <f t="shared" si="132"/>
        <v>#REF!</v>
      </c>
      <c r="LJG34" s="570" t="e">
        <f t="shared" si="132"/>
        <v>#REF!</v>
      </c>
      <c r="LJH34" s="570" t="e">
        <f t="shared" si="132"/>
        <v>#REF!</v>
      </c>
      <c r="LJI34" s="570" t="e">
        <f t="shared" si="132"/>
        <v>#REF!</v>
      </c>
      <c r="LJJ34" s="570" t="e">
        <f t="shared" si="132"/>
        <v>#REF!</v>
      </c>
      <c r="LJK34" s="570" t="e">
        <f t="shared" si="132"/>
        <v>#REF!</v>
      </c>
      <c r="LJL34" s="570" t="e">
        <f t="shared" si="132"/>
        <v>#REF!</v>
      </c>
      <c r="LJM34" s="570" t="e">
        <f t="shared" si="132"/>
        <v>#REF!</v>
      </c>
      <c r="LJN34" s="570" t="e">
        <f t="shared" si="132"/>
        <v>#REF!</v>
      </c>
      <c r="LJO34" s="570" t="e">
        <f t="shared" ref="LJO34:LLZ34" si="133">ROUND(LJL34*LJM34,0)</f>
        <v>#REF!</v>
      </c>
      <c r="LJP34" s="570" t="e">
        <f t="shared" si="133"/>
        <v>#REF!</v>
      </c>
      <c r="LJQ34" s="570" t="e">
        <f t="shared" si="133"/>
        <v>#REF!</v>
      </c>
      <c r="LJR34" s="570" t="e">
        <f t="shared" si="133"/>
        <v>#REF!</v>
      </c>
      <c r="LJS34" s="570" t="e">
        <f t="shared" si="133"/>
        <v>#REF!</v>
      </c>
      <c r="LJT34" s="570" t="e">
        <f t="shared" si="133"/>
        <v>#REF!</v>
      </c>
      <c r="LJU34" s="570" t="e">
        <f t="shared" si="133"/>
        <v>#REF!</v>
      </c>
      <c r="LJV34" s="570" t="e">
        <f t="shared" si="133"/>
        <v>#REF!</v>
      </c>
      <c r="LJW34" s="570" t="e">
        <f t="shared" si="133"/>
        <v>#REF!</v>
      </c>
      <c r="LJX34" s="570" t="e">
        <f t="shared" si="133"/>
        <v>#REF!</v>
      </c>
      <c r="LJY34" s="570" t="e">
        <f t="shared" si="133"/>
        <v>#REF!</v>
      </c>
      <c r="LJZ34" s="570" t="e">
        <f t="shared" si="133"/>
        <v>#REF!</v>
      </c>
      <c r="LKA34" s="570" t="e">
        <f t="shared" si="133"/>
        <v>#REF!</v>
      </c>
      <c r="LKB34" s="570" t="e">
        <f t="shared" si="133"/>
        <v>#REF!</v>
      </c>
      <c r="LKC34" s="570" t="e">
        <f t="shared" si="133"/>
        <v>#REF!</v>
      </c>
      <c r="LKD34" s="570" t="e">
        <f t="shared" si="133"/>
        <v>#REF!</v>
      </c>
      <c r="LKE34" s="570" t="e">
        <f t="shared" si="133"/>
        <v>#REF!</v>
      </c>
      <c r="LKF34" s="570" t="e">
        <f t="shared" si="133"/>
        <v>#REF!</v>
      </c>
      <c r="LKG34" s="570" t="e">
        <f t="shared" si="133"/>
        <v>#REF!</v>
      </c>
      <c r="LKH34" s="570" t="e">
        <f t="shared" si="133"/>
        <v>#REF!</v>
      </c>
      <c r="LKI34" s="570" t="e">
        <f t="shared" si="133"/>
        <v>#REF!</v>
      </c>
      <c r="LKJ34" s="570" t="e">
        <f t="shared" si="133"/>
        <v>#REF!</v>
      </c>
      <c r="LKK34" s="570" t="e">
        <f t="shared" si="133"/>
        <v>#REF!</v>
      </c>
      <c r="LKL34" s="570" t="e">
        <f t="shared" si="133"/>
        <v>#REF!</v>
      </c>
      <c r="LKM34" s="570" t="e">
        <f t="shared" si="133"/>
        <v>#REF!</v>
      </c>
      <c r="LKN34" s="570" t="e">
        <f t="shared" si="133"/>
        <v>#REF!</v>
      </c>
      <c r="LKO34" s="570" t="e">
        <f t="shared" si="133"/>
        <v>#REF!</v>
      </c>
      <c r="LKP34" s="570" t="e">
        <f t="shared" si="133"/>
        <v>#REF!</v>
      </c>
      <c r="LKQ34" s="570" t="e">
        <f t="shared" si="133"/>
        <v>#REF!</v>
      </c>
      <c r="LKR34" s="570" t="e">
        <f t="shared" si="133"/>
        <v>#REF!</v>
      </c>
      <c r="LKS34" s="570" t="e">
        <f t="shared" si="133"/>
        <v>#REF!</v>
      </c>
      <c r="LKT34" s="570" t="e">
        <f t="shared" si="133"/>
        <v>#REF!</v>
      </c>
      <c r="LKU34" s="570" t="e">
        <f t="shared" si="133"/>
        <v>#REF!</v>
      </c>
      <c r="LKV34" s="570" t="e">
        <f t="shared" si="133"/>
        <v>#REF!</v>
      </c>
      <c r="LKW34" s="570" t="e">
        <f t="shared" si="133"/>
        <v>#REF!</v>
      </c>
      <c r="LKX34" s="570" t="e">
        <f t="shared" si="133"/>
        <v>#REF!</v>
      </c>
      <c r="LKY34" s="570" t="e">
        <f t="shared" si="133"/>
        <v>#REF!</v>
      </c>
      <c r="LKZ34" s="570" t="e">
        <f t="shared" si="133"/>
        <v>#REF!</v>
      </c>
      <c r="LLA34" s="570" t="e">
        <f t="shared" si="133"/>
        <v>#REF!</v>
      </c>
      <c r="LLB34" s="570" t="e">
        <f t="shared" si="133"/>
        <v>#REF!</v>
      </c>
      <c r="LLC34" s="570" t="e">
        <f t="shared" si="133"/>
        <v>#REF!</v>
      </c>
      <c r="LLD34" s="570" t="e">
        <f t="shared" si="133"/>
        <v>#REF!</v>
      </c>
      <c r="LLE34" s="570" t="e">
        <f t="shared" si="133"/>
        <v>#REF!</v>
      </c>
      <c r="LLF34" s="570" t="e">
        <f t="shared" si="133"/>
        <v>#REF!</v>
      </c>
      <c r="LLG34" s="570" t="e">
        <f t="shared" si="133"/>
        <v>#REF!</v>
      </c>
      <c r="LLH34" s="570" t="e">
        <f t="shared" si="133"/>
        <v>#REF!</v>
      </c>
      <c r="LLI34" s="570" t="e">
        <f t="shared" si="133"/>
        <v>#REF!</v>
      </c>
      <c r="LLJ34" s="570" t="e">
        <f t="shared" si="133"/>
        <v>#REF!</v>
      </c>
      <c r="LLK34" s="570" t="e">
        <f t="shared" si="133"/>
        <v>#REF!</v>
      </c>
      <c r="LLL34" s="570" t="e">
        <f t="shared" si="133"/>
        <v>#REF!</v>
      </c>
      <c r="LLM34" s="570" t="e">
        <f t="shared" si="133"/>
        <v>#REF!</v>
      </c>
      <c r="LLN34" s="570" t="e">
        <f t="shared" si="133"/>
        <v>#REF!</v>
      </c>
      <c r="LLO34" s="570" t="e">
        <f t="shared" si="133"/>
        <v>#REF!</v>
      </c>
      <c r="LLP34" s="570" t="e">
        <f t="shared" si="133"/>
        <v>#REF!</v>
      </c>
      <c r="LLQ34" s="570" t="e">
        <f t="shared" si="133"/>
        <v>#REF!</v>
      </c>
      <c r="LLR34" s="570" t="e">
        <f t="shared" si="133"/>
        <v>#REF!</v>
      </c>
      <c r="LLS34" s="570" t="e">
        <f t="shared" si="133"/>
        <v>#REF!</v>
      </c>
      <c r="LLT34" s="570" t="e">
        <f t="shared" si="133"/>
        <v>#REF!</v>
      </c>
      <c r="LLU34" s="570" t="e">
        <f t="shared" si="133"/>
        <v>#REF!</v>
      </c>
      <c r="LLV34" s="570" t="e">
        <f t="shared" si="133"/>
        <v>#REF!</v>
      </c>
      <c r="LLW34" s="570" t="e">
        <f t="shared" si="133"/>
        <v>#REF!</v>
      </c>
      <c r="LLX34" s="570" t="e">
        <f t="shared" si="133"/>
        <v>#REF!</v>
      </c>
      <c r="LLY34" s="570" t="e">
        <f t="shared" si="133"/>
        <v>#REF!</v>
      </c>
      <c r="LLZ34" s="570" t="e">
        <f t="shared" si="133"/>
        <v>#REF!</v>
      </c>
      <c r="LMA34" s="570" t="e">
        <f t="shared" ref="LMA34:LOL34" si="134">ROUND(LLX34*LLY34,0)</f>
        <v>#REF!</v>
      </c>
      <c r="LMB34" s="570" t="e">
        <f t="shared" si="134"/>
        <v>#REF!</v>
      </c>
      <c r="LMC34" s="570" t="e">
        <f t="shared" si="134"/>
        <v>#REF!</v>
      </c>
      <c r="LMD34" s="570" t="e">
        <f t="shared" si="134"/>
        <v>#REF!</v>
      </c>
      <c r="LME34" s="570" t="e">
        <f t="shared" si="134"/>
        <v>#REF!</v>
      </c>
      <c r="LMF34" s="570" t="e">
        <f t="shared" si="134"/>
        <v>#REF!</v>
      </c>
      <c r="LMG34" s="570" t="e">
        <f t="shared" si="134"/>
        <v>#REF!</v>
      </c>
      <c r="LMH34" s="570" t="e">
        <f t="shared" si="134"/>
        <v>#REF!</v>
      </c>
      <c r="LMI34" s="570" t="e">
        <f t="shared" si="134"/>
        <v>#REF!</v>
      </c>
      <c r="LMJ34" s="570" t="e">
        <f t="shared" si="134"/>
        <v>#REF!</v>
      </c>
      <c r="LMK34" s="570" t="e">
        <f t="shared" si="134"/>
        <v>#REF!</v>
      </c>
      <c r="LML34" s="570" t="e">
        <f t="shared" si="134"/>
        <v>#REF!</v>
      </c>
      <c r="LMM34" s="570" t="e">
        <f t="shared" si="134"/>
        <v>#REF!</v>
      </c>
      <c r="LMN34" s="570" t="e">
        <f t="shared" si="134"/>
        <v>#REF!</v>
      </c>
      <c r="LMO34" s="570" t="e">
        <f t="shared" si="134"/>
        <v>#REF!</v>
      </c>
      <c r="LMP34" s="570" t="e">
        <f t="shared" si="134"/>
        <v>#REF!</v>
      </c>
      <c r="LMQ34" s="570" t="e">
        <f t="shared" si="134"/>
        <v>#REF!</v>
      </c>
      <c r="LMR34" s="570" t="e">
        <f t="shared" si="134"/>
        <v>#REF!</v>
      </c>
      <c r="LMS34" s="570" t="e">
        <f t="shared" si="134"/>
        <v>#REF!</v>
      </c>
      <c r="LMT34" s="570" t="e">
        <f t="shared" si="134"/>
        <v>#REF!</v>
      </c>
      <c r="LMU34" s="570" t="e">
        <f t="shared" si="134"/>
        <v>#REF!</v>
      </c>
      <c r="LMV34" s="570" t="e">
        <f t="shared" si="134"/>
        <v>#REF!</v>
      </c>
      <c r="LMW34" s="570" t="e">
        <f t="shared" si="134"/>
        <v>#REF!</v>
      </c>
      <c r="LMX34" s="570" t="e">
        <f t="shared" si="134"/>
        <v>#REF!</v>
      </c>
      <c r="LMY34" s="570" t="e">
        <f t="shared" si="134"/>
        <v>#REF!</v>
      </c>
      <c r="LMZ34" s="570" t="e">
        <f t="shared" si="134"/>
        <v>#REF!</v>
      </c>
      <c r="LNA34" s="570" t="e">
        <f t="shared" si="134"/>
        <v>#REF!</v>
      </c>
      <c r="LNB34" s="570" t="e">
        <f t="shared" si="134"/>
        <v>#REF!</v>
      </c>
      <c r="LNC34" s="570" t="e">
        <f t="shared" si="134"/>
        <v>#REF!</v>
      </c>
      <c r="LND34" s="570" t="e">
        <f t="shared" si="134"/>
        <v>#REF!</v>
      </c>
      <c r="LNE34" s="570" t="e">
        <f t="shared" si="134"/>
        <v>#REF!</v>
      </c>
      <c r="LNF34" s="570" t="e">
        <f t="shared" si="134"/>
        <v>#REF!</v>
      </c>
      <c r="LNG34" s="570" t="e">
        <f t="shared" si="134"/>
        <v>#REF!</v>
      </c>
      <c r="LNH34" s="570" t="e">
        <f t="shared" si="134"/>
        <v>#REF!</v>
      </c>
      <c r="LNI34" s="570" t="e">
        <f t="shared" si="134"/>
        <v>#REF!</v>
      </c>
      <c r="LNJ34" s="570" t="e">
        <f t="shared" si="134"/>
        <v>#REF!</v>
      </c>
      <c r="LNK34" s="570" t="e">
        <f t="shared" si="134"/>
        <v>#REF!</v>
      </c>
      <c r="LNL34" s="570" t="e">
        <f t="shared" si="134"/>
        <v>#REF!</v>
      </c>
      <c r="LNM34" s="570" t="e">
        <f t="shared" si="134"/>
        <v>#REF!</v>
      </c>
      <c r="LNN34" s="570" t="e">
        <f t="shared" si="134"/>
        <v>#REF!</v>
      </c>
      <c r="LNO34" s="570" t="e">
        <f t="shared" si="134"/>
        <v>#REF!</v>
      </c>
      <c r="LNP34" s="570" t="e">
        <f t="shared" si="134"/>
        <v>#REF!</v>
      </c>
      <c r="LNQ34" s="570" t="e">
        <f t="shared" si="134"/>
        <v>#REF!</v>
      </c>
      <c r="LNR34" s="570" t="e">
        <f t="shared" si="134"/>
        <v>#REF!</v>
      </c>
      <c r="LNS34" s="570" t="e">
        <f t="shared" si="134"/>
        <v>#REF!</v>
      </c>
      <c r="LNT34" s="570" t="e">
        <f t="shared" si="134"/>
        <v>#REF!</v>
      </c>
      <c r="LNU34" s="570" t="e">
        <f t="shared" si="134"/>
        <v>#REF!</v>
      </c>
      <c r="LNV34" s="570" t="e">
        <f t="shared" si="134"/>
        <v>#REF!</v>
      </c>
      <c r="LNW34" s="570" t="e">
        <f t="shared" si="134"/>
        <v>#REF!</v>
      </c>
      <c r="LNX34" s="570" t="e">
        <f t="shared" si="134"/>
        <v>#REF!</v>
      </c>
      <c r="LNY34" s="570" t="e">
        <f t="shared" si="134"/>
        <v>#REF!</v>
      </c>
      <c r="LNZ34" s="570" t="e">
        <f t="shared" si="134"/>
        <v>#REF!</v>
      </c>
      <c r="LOA34" s="570" t="e">
        <f t="shared" si="134"/>
        <v>#REF!</v>
      </c>
      <c r="LOB34" s="570" t="e">
        <f t="shared" si="134"/>
        <v>#REF!</v>
      </c>
      <c r="LOC34" s="570" t="e">
        <f t="shared" si="134"/>
        <v>#REF!</v>
      </c>
      <c r="LOD34" s="570" t="e">
        <f t="shared" si="134"/>
        <v>#REF!</v>
      </c>
      <c r="LOE34" s="570" t="e">
        <f t="shared" si="134"/>
        <v>#REF!</v>
      </c>
      <c r="LOF34" s="570" t="e">
        <f t="shared" si="134"/>
        <v>#REF!</v>
      </c>
      <c r="LOG34" s="570" t="e">
        <f t="shared" si="134"/>
        <v>#REF!</v>
      </c>
      <c r="LOH34" s="570" t="e">
        <f t="shared" si="134"/>
        <v>#REF!</v>
      </c>
      <c r="LOI34" s="570" t="e">
        <f t="shared" si="134"/>
        <v>#REF!</v>
      </c>
      <c r="LOJ34" s="570" t="e">
        <f t="shared" si="134"/>
        <v>#REF!</v>
      </c>
      <c r="LOK34" s="570" t="e">
        <f t="shared" si="134"/>
        <v>#REF!</v>
      </c>
      <c r="LOL34" s="570" t="e">
        <f t="shared" si="134"/>
        <v>#REF!</v>
      </c>
      <c r="LOM34" s="570" t="e">
        <f t="shared" ref="LOM34:LQX34" si="135">ROUND(LOJ34*LOK34,0)</f>
        <v>#REF!</v>
      </c>
      <c r="LON34" s="570" t="e">
        <f t="shared" si="135"/>
        <v>#REF!</v>
      </c>
      <c r="LOO34" s="570" t="e">
        <f t="shared" si="135"/>
        <v>#REF!</v>
      </c>
      <c r="LOP34" s="570" t="e">
        <f t="shared" si="135"/>
        <v>#REF!</v>
      </c>
      <c r="LOQ34" s="570" t="e">
        <f t="shared" si="135"/>
        <v>#REF!</v>
      </c>
      <c r="LOR34" s="570" t="e">
        <f t="shared" si="135"/>
        <v>#REF!</v>
      </c>
      <c r="LOS34" s="570" t="e">
        <f t="shared" si="135"/>
        <v>#REF!</v>
      </c>
      <c r="LOT34" s="570" t="e">
        <f t="shared" si="135"/>
        <v>#REF!</v>
      </c>
      <c r="LOU34" s="570" t="e">
        <f t="shared" si="135"/>
        <v>#REF!</v>
      </c>
      <c r="LOV34" s="570" t="e">
        <f t="shared" si="135"/>
        <v>#REF!</v>
      </c>
      <c r="LOW34" s="570" t="e">
        <f t="shared" si="135"/>
        <v>#REF!</v>
      </c>
      <c r="LOX34" s="570" t="e">
        <f t="shared" si="135"/>
        <v>#REF!</v>
      </c>
      <c r="LOY34" s="570" t="e">
        <f t="shared" si="135"/>
        <v>#REF!</v>
      </c>
      <c r="LOZ34" s="570" t="e">
        <f t="shared" si="135"/>
        <v>#REF!</v>
      </c>
      <c r="LPA34" s="570" t="e">
        <f t="shared" si="135"/>
        <v>#REF!</v>
      </c>
      <c r="LPB34" s="570" t="e">
        <f t="shared" si="135"/>
        <v>#REF!</v>
      </c>
      <c r="LPC34" s="570" t="e">
        <f t="shared" si="135"/>
        <v>#REF!</v>
      </c>
      <c r="LPD34" s="570" t="e">
        <f t="shared" si="135"/>
        <v>#REF!</v>
      </c>
      <c r="LPE34" s="570" t="e">
        <f t="shared" si="135"/>
        <v>#REF!</v>
      </c>
      <c r="LPF34" s="570" t="e">
        <f t="shared" si="135"/>
        <v>#REF!</v>
      </c>
      <c r="LPG34" s="570" t="e">
        <f t="shared" si="135"/>
        <v>#REF!</v>
      </c>
      <c r="LPH34" s="570" t="e">
        <f t="shared" si="135"/>
        <v>#REF!</v>
      </c>
      <c r="LPI34" s="570" t="e">
        <f t="shared" si="135"/>
        <v>#REF!</v>
      </c>
      <c r="LPJ34" s="570" t="e">
        <f t="shared" si="135"/>
        <v>#REF!</v>
      </c>
      <c r="LPK34" s="570" t="e">
        <f t="shared" si="135"/>
        <v>#REF!</v>
      </c>
      <c r="LPL34" s="570" t="e">
        <f t="shared" si="135"/>
        <v>#REF!</v>
      </c>
      <c r="LPM34" s="570" t="e">
        <f t="shared" si="135"/>
        <v>#REF!</v>
      </c>
      <c r="LPN34" s="570" t="e">
        <f t="shared" si="135"/>
        <v>#REF!</v>
      </c>
      <c r="LPO34" s="570" t="e">
        <f t="shared" si="135"/>
        <v>#REF!</v>
      </c>
      <c r="LPP34" s="570" t="e">
        <f t="shared" si="135"/>
        <v>#REF!</v>
      </c>
      <c r="LPQ34" s="570" t="e">
        <f t="shared" si="135"/>
        <v>#REF!</v>
      </c>
      <c r="LPR34" s="570" t="e">
        <f t="shared" si="135"/>
        <v>#REF!</v>
      </c>
      <c r="LPS34" s="570" t="e">
        <f t="shared" si="135"/>
        <v>#REF!</v>
      </c>
      <c r="LPT34" s="570" t="e">
        <f t="shared" si="135"/>
        <v>#REF!</v>
      </c>
      <c r="LPU34" s="570" t="e">
        <f t="shared" si="135"/>
        <v>#REF!</v>
      </c>
      <c r="LPV34" s="570" t="e">
        <f t="shared" si="135"/>
        <v>#REF!</v>
      </c>
      <c r="LPW34" s="570" t="e">
        <f t="shared" si="135"/>
        <v>#REF!</v>
      </c>
      <c r="LPX34" s="570" t="e">
        <f t="shared" si="135"/>
        <v>#REF!</v>
      </c>
      <c r="LPY34" s="570" t="e">
        <f t="shared" si="135"/>
        <v>#REF!</v>
      </c>
      <c r="LPZ34" s="570" t="e">
        <f t="shared" si="135"/>
        <v>#REF!</v>
      </c>
      <c r="LQA34" s="570" t="e">
        <f t="shared" si="135"/>
        <v>#REF!</v>
      </c>
      <c r="LQB34" s="570" t="e">
        <f t="shared" si="135"/>
        <v>#REF!</v>
      </c>
      <c r="LQC34" s="570" t="e">
        <f t="shared" si="135"/>
        <v>#REF!</v>
      </c>
      <c r="LQD34" s="570" t="e">
        <f t="shared" si="135"/>
        <v>#REF!</v>
      </c>
      <c r="LQE34" s="570" t="e">
        <f t="shared" si="135"/>
        <v>#REF!</v>
      </c>
      <c r="LQF34" s="570" t="e">
        <f t="shared" si="135"/>
        <v>#REF!</v>
      </c>
      <c r="LQG34" s="570" t="e">
        <f t="shared" si="135"/>
        <v>#REF!</v>
      </c>
      <c r="LQH34" s="570" t="e">
        <f t="shared" si="135"/>
        <v>#REF!</v>
      </c>
      <c r="LQI34" s="570" t="e">
        <f t="shared" si="135"/>
        <v>#REF!</v>
      </c>
      <c r="LQJ34" s="570" t="e">
        <f t="shared" si="135"/>
        <v>#REF!</v>
      </c>
      <c r="LQK34" s="570" t="e">
        <f t="shared" si="135"/>
        <v>#REF!</v>
      </c>
      <c r="LQL34" s="570" t="e">
        <f t="shared" si="135"/>
        <v>#REF!</v>
      </c>
      <c r="LQM34" s="570" t="e">
        <f t="shared" si="135"/>
        <v>#REF!</v>
      </c>
      <c r="LQN34" s="570" t="e">
        <f t="shared" si="135"/>
        <v>#REF!</v>
      </c>
      <c r="LQO34" s="570" t="e">
        <f t="shared" si="135"/>
        <v>#REF!</v>
      </c>
      <c r="LQP34" s="570" t="e">
        <f t="shared" si="135"/>
        <v>#REF!</v>
      </c>
      <c r="LQQ34" s="570" t="e">
        <f t="shared" si="135"/>
        <v>#REF!</v>
      </c>
      <c r="LQR34" s="570" t="e">
        <f t="shared" si="135"/>
        <v>#REF!</v>
      </c>
      <c r="LQS34" s="570" t="e">
        <f t="shared" si="135"/>
        <v>#REF!</v>
      </c>
      <c r="LQT34" s="570" t="e">
        <f t="shared" si="135"/>
        <v>#REF!</v>
      </c>
      <c r="LQU34" s="570" t="e">
        <f t="shared" si="135"/>
        <v>#REF!</v>
      </c>
      <c r="LQV34" s="570" t="e">
        <f t="shared" si="135"/>
        <v>#REF!</v>
      </c>
      <c r="LQW34" s="570" t="e">
        <f t="shared" si="135"/>
        <v>#REF!</v>
      </c>
      <c r="LQX34" s="570" t="e">
        <f t="shared" si="135"/>
        <v>#REF!</v>
      </c>
      <c r="LQY34" s="570" t="e">
        <f t="shared" ref="LQY34:LTJ34" si="136">ROUND(LQV34*LQW34,0)</f>
        <v>#REF!</v>
      </c>
      <c r="LQZ34" s="570" t="e">
        <f t="shared" si="136"/>
        <v>#REF!</v>
      </c>
      <c r="LRA34" s="570" t="e">
        <f t="shared" si="136"/>
        <v>#REF!</v>
      </c>
      <c r="LRB34" s="570" t="e">
        <f t="shared" si="136"/>
        <v>#REF!</v>
      </c>
      <c r="LRC34" s="570" t="e">
        <f t="shared" si="136"/>
        <v>#REF!</v>
      </c>
      <c r="LRD34" s="570" t="e">
        <f t="shared" si="136"/>
        <v>#REF!</v>
      </c>
      <c r="LRE34" s="570" t="e">
        <f t="shared" si="136"/>
        <v>#REF!</v>
      </c>
      <c r="LRF34" s="570" t="e">
        <f t="shared" si="136"/>
        <v>#REF!</v>
      </c>
      <c r="LRG34" s="570" t="e">
        <f t="shared" si="136"/>
        <v>#REF!</v>
      </c>
      <c r="LRH34" s="570" t="e">
        <f t="shared" si="136"/>
        <v>#REF!</v>
      </c>
      <c r="LRI34" s="570" t="e">
        <f t="shared" si="136"/>
        <v>#REF!</v>
      </c>
      <c r="LRJ34" s="570" t="e">
        <f t="shared" si="136"/>
        <v>#REF!</v>
      </c>
      <c r="LRK34" s="570" t="e">
        <f t="shared" si="136"/>
        <v>#REF!</v>
      </c>
      <c r="LRL34" s="570" t="e">
        <f t="shared" si="136"/>
        <v>#REF!</v>
      </c>
      <c r="LRM34" s="570" t="e">
        <f t="shared" si="136"/>
        <v>#REF!</v>
      </c>
      <c r="LRN34" s="570" t="e">
        <f t="shared" si="136"/>
        <v>#REF!</v>
      </c>
      <c r="LRO34" s="570" t="e">
        <f t="shared" si="136"/>
        <v>#REF!</v>
      </c>
      <c r="LRP34" s="570" t="e">
        <f t="shared" si="136"/>
        <v>#REF!</v>
      </c>
      <c r="LRQ34" s="570" t="e">
        <f t="shared" si="136"/>
        <v>#REF!</v>
      </c>
      <c r="LRR34" s="570" t="e">
        <f t="shared" si="136"/>
        <v>#REF!</v>
      </c>
      <c r="LRS34" s="570" t="e">
        <f t="shared" si="136"/>
        <v>#REF!</v>
      </c>
      <c r="LRT34" s="570" t="e">
        <f t="shared" si="136"/>
        <v>#REF!</v>
      </c>
      <c r="LRU34" s="570" t="e">
        <f t="shared" si="136"/>
        <v>#REF!</v>
      </c>
      <c r="LRV34" s="570" t="e">
        <f t="shared" si="136"/>
        <v>#REF!</v>
      </c>
      <c r="LRW34" s="570" t="e">
        <f t="shared" si="136"/>
        <v>#REF!</v>
      </c>
      <c r="LRX34" s="570" t="e">
        <f t="shared" si="136"/>
        <v>#REF!</v>
      </c>
      <c r="LRY34" s="570" t="e">
        <f t="shared" si="136"/>
        <v>#REF!</v>
      </c>
      <c r="LRZ34" s="570" t="e">
        <f t="shared" si="136"/>
        <v>#REF!</v>
      </c>
      <c r="LSA34" s="570" t="e">
        <f t="shared" si="136"/>
        <v>#REF!</v>
      </c>
      <c r="LSB34" s="570" t="e">
        <f t="shared" si="136"/>
        <v>#REF!</v>
      </c>
      <c r="LSC34" s="570" t="e">
        <f t="shared" si="136"/>
        <v>#REF!</v>
      </c>
      <c r="LSD34" s="570" t="e">
        <f t="shared" si="136"/>
        <v>#REF!</v>
      </c>
      <c r="LSE34" s="570" t="e">
        <f t="shared" si="136"/>
        <v>#REF!</v>
      </c>
      <c r="LSF34" s="570" t="e">
        <f t="shared" si="136"/>
        <v>#REF!</v>
      </c>
      <c r="LSG34" s="570" t="e">
        <f t="shared" si="136"/>
        <v>#REF!</v>
      </c>
      <c r="LSH34" s="570" t="e">
        <f t="shared" si="136"/>
        <v>#REF!</v>
      </c>
      <c r="LSI34" s="570" t="e">
        <f t="shared" si="136"/>
        <v>#REF!</v>
      </c>
      <c r="LSJ34" s="570" t="e">
        <f t="shared" si="136"/>
        <v>#REF!</v>
      </c>
      <c r="LSK34" s="570" t="e">
        <f t="shared" si="136"/>
        <v>#REF!</v>
      </c>
      <c r="LSL34" s="570" t="e">
        <f t="shared" si="136"/>
        <v>#REF!</v>
      </c>
      <c r="LSM34" s="570" t="e">
        <f t="shared" si="136"/>
        <v>#REF!</v>
      </c>
      <c r="LSN34" s="570" t="e">
        <f t="shared" si="136"/>
        <v>#REF!</v>
      </c>
      <c r="LSO34" s="570" t="e">
        <f t="shared" si="136"/>
        <v>#REF!</v>
      </c>
      <c r="LSP34" s="570" t="e">
        <f t="shared" si="136"/>
        <v>#REF!</v>
      </c>
      <c r="LSQ34" s="570" t="e">
        <f t="shared" si="136"/>
        <v>#REF!</v>
      </c>
      <c r="LSR34" s="570" t="e">
        <f t="shared" si="136"/>
        <v>#REF!</v>
      </c>
      <c r="LSS34" s="570" t="e">
        <f t="shared" si="136"/>
        <v>#REF!</v>
      </c>
      <c r="LST34" s="570" t="e">
        <f t="shared" si="136"/>
        <v>#REF!</v>
      </c>
      <c r="LSU34" s="570" t="e">
        <f t="shared" si="136"/>
        <v>#REF!</v>
      </c>
      <c r="LSV34" s="570" t="e">
        <f t="shared" si="136"/>
        <v>#REF!</v>
      </c>
      <c r="LSW34" s="570" t="e">
        <f t="shared" si="136"/>
        <v>#REF!</v>
      </c>
      <c r="LSX34" s="570" t="e">
        <f t="shared" si="136"/>
        <v>#REF!</v>
      </c>
      <c r="LSY34" s="570" t="e">
        <f t="shared" si="136"/>
        <v>#REF!</v>
      </c>
      <c r="LSZ34" s="570" t="e">
        <f t="shared" si="136"/>
        <v>#REF!</v>
      </c>
      <c r="LTA34" s="570" t="e">
        <f t="shared" si="136"/>
        <v>#REF!</v>
      </c>
      <c r="LTB34" s="570" t="e">
        <f t="shared" si="136"/>
        <v>#REF!</v>
      </c>
      <c r="LTC34" s="570" t="e">
        <f t="shared" si="136"/>
        <v>#REF!</v>
      </c>
      <c r="LTD34" s="570" t="e">
        <f t="shared" si="136"/>
        <v>#REF!</v>
      </c>
      <c r="LTE34" s="570" t="e">
        <f t="shared" si="136"/>
        <v>#REF!</v>
      </c>
      <c r="LTF34" s="570" t="e">
        <f t="shared" si="136"/>
        <v>#REF!</v>
      </c>
      <c r="LTG34" s="570" t="e">
        <f t="shared" si="136"/>
        <v>#REF!</v>
      </c>
      <c r="LTH34" s="570" t="e">
        <f t="shared" si="136"/>
        <v>#REF!</v>
      </c>
      <c r="LTI34" s="570" t="e">
        <f t="shared" si="136"/>
        <v>#REF!</v>
      </c>
      <c r="LTJ34" s="570" t="e">
        <f t="shared" si="136"/>
        <v>#REF!</v>
      </c>
      <c r="LTK34" s="570" t="e">
        <f t="shared" ref="LTK34:LVV34" si="137">ROUND(LTH34*LTI34,0)</f>
        <v>#REF!</v>
      </c>
      <c r="LTL34" s="570" t="e">
        <f t="shared" si="137"/>
        <v>#REF!</v>
      </c>
      <c r="LTM34" s="570" t="e">
        <f t="shared" si="137"/>
        <v>#REF!</v>
      </c>
      <c r="LTN34" s="570" t="e">
        <f t="shared" si="137"/>
        <v>#REF!</v>
      </c>
      <c r="LTO34" s="570" t="e">
        <f t="shared" si="137"/>
        <v>#REF!</v>
      </c>
      <c r="LTP34" s="570" t="e">
        <f t="shared" si="137"/>
        <v>#REF!</v>
      </c>
      <c r="LTQ34" s="570" t="e">
        <f t="shared" si="137"/>
        <v>#REF!</v>
      </c>
      <c r="LTR34" s="570" t="e">
        <f t="shared" si="137"/>
        <v>#REF!</v>
      </c>
      <c r="LTS34" s="570" t="e">
        <f t="shared" si="137"/>
        <v>#REF!</v>
      </c>
      <c r="LTT34" s="570" t="e">
        <f t="shared" si="137"/>
        <v>#REF!</v>
      </c>
      <c r="LTU34" s="570" t="e">
        <f t="shared" si="137"/>
        <v>#REF!</v>
      </c>
      <c r="LTV34" s="570" t="e">
        <f t="shared" si="137"/>
        <v>#REF!</v>
      </c>
      <c r="LTW34" s="570" t="e">
        <f t="shared" si="137"/>
        <v>#REF!</v>
      </c>
      <c r="LTX34" s="570" t="e">
        <f t="shared" si="137"/>
        <v>#REF!</v>
      </c>
      <c r="LTY34" s="570" t="e">
        <f t="shared" si="137"/>
        <v>#REF!</v>
      </c>
      <c r="LTZ34" s="570" t="e">
        <f t="shared" si="137"/>
        <v>#REF!</v>
      </c>
      <c r="LUA34" s="570" t="e">
        <f t="shared" si="137"/>
        <v>#REF!</v>
      </c>
      <c r="LUB34" s="570" t="e">
        <f t="shared" si="137"/>
        <v>#REF!</v>
      </c>
      <c r="LUC34" s="570" t="e">
        <f t="shared" si="137"/>
        <v>#REF!</v>
      </c>
      <c r="LUD34" s="570" t="e">
        <f t="shared" si="137"/>
        <v>#REF!</v>
      </c>
      <c r="LUE34" s="570" t="e">
        <f t="shared" si="137"/>
        <v>#REF!</v>
      </c>
      <c r="LUF34" s="570" t="e">
        <f t="shared" si="137"/>
        <v>#REF!</v>
      </c>
      <c r="LUG34" s="570" t="e">
        <f t="shared" si="137"/>
        <v>#REF!</v>
      </c>
      <c r="LUH34" s="570" t="e">
        <f t="shared" si="137"/>
        <v>#REF!</v>
      </c>
      <c r="LUI34" s="570" t="e">
        <f t="shared" si="137"/>
        <v>#REF!</v>
      </c>
      <c r="LUJ34" s="570" t="e">
        <f t="shared" si="137"/>
        <v>#REF!</v>
      </c>
      <c r="LUK34" s="570" t="e">
        <f t="shared" si="137"/>
        <v>#REF!</v>
      </c>
      <c r="LUL34" s="570" t="e">
        <f t="shared" si="137"/>
        <v>#REF!</v>
      </c>
      <c r="LUM34" s="570" t="e">
        <f t="shared" si="137"/>
        <v>#REF!</v>
      </c>
      <c r="LUN34" s="570" t="e">
        <f t="shared" si="137"/>
        <v>#REF!</v>
      </c>
      <c r="LUO34" s="570" t="e">
        <f t="shared" si="137"/>
        <v>#REF!</v>
      </c>
      <c r="LUP34" s="570" t="e">
        <f t="shared" si="137"/>
        <v>#REF!</v>
      </c>
      <c r="LUQ34" s="570" t="e">
        <f t="shared" si="137"/>
        <v>#REF!</v>
      </c>
      <c r="LUR34" s="570" t="e">
        <f t="shared" si="137"/>
        <v>#REF!</v>
      </c>
      <c r="LUS34" s="570" t="e">
        <f t="shared" si="137"/>
        <v>#REF!</v>
      </c>
      <c r="LUT34" s="570" t="e">
        <f t="shared" si="137"/>
        <v>#REF!</v>
      </c>
      <c r="LUU34" s="570" t="e">
        <f t="shared" si="137"/>
        <v>#REF!</v>
      </c>
      <c r="LUV34" s="570" t="e">
        <f t="shared" si="137"/>
        <v>#REF!</v>
      </c>
      <c r="LUW34" s="570" t="e">
        <f t="shared" si="137"/>
        <v>#REF!</v>
      </c>
      <c r="LUX34" s="570" t="e">
        <f t="shared" si="137"/>
        <v>#REF!</v>
      </c>
      <c r="LUY34" s="570" t="e">
        <f t="shared" si="137"/>
        <v>#REF!</v>
      </c>
      <c r="LUZ34" s="570" t="e">
        <f t="shared" si="137"/>
        <v>#REF!</v>
      </c>
      <c r="LVA34" s="570" t="e">
        <f t="shared" si="137"/>
        <v>#REF!</v>
      </c>
      <c r="LVB34" s="570" t="e">
        <f t="shared" si="137"/>
        <v>#REF!</v>
      </c>
      <c r="LVC34" s="570" t="e">
        <f t="shared" si="137"/>
        <v>#REF!</v>
      </c>
      <c r="LVD34" s="570" t="e">
        <f t="shared" si="137"/>
        <v>#REF!</v>
      </c>
      <c r="LVE34" s="570" t="e">
        <f t="shared" si="137"/>
        <v>#REF!</v>
      </c>
      <c r="LVF34" s="570" t="e">
        <f t="shared" si="137"/>
        <v>#REF!</v>
      </c>
      <c r="LVG34" s="570" t="e">
        <f t="shared" si="137"/>
        <v>#REF!</v>
      </c>
      <c r="LVH34" s="570" t="e">
        <f t="shared" si="137"/>
        <v>#REF!</v>
      </c>
      <c r="LVI34" s="570" t="e">
        <f t="shared" si="137"/>
        <v>#REF!</v>
      </c>
      <c r="LVJ34" s="570" t="e">
        <f t="shared" si="137"/>
        <v>#REF!</v>
      </c>
      <c r="LVK34" s="570" t="e">
        <f t="shared" si="137"/>
        <v>#REF!</v>
      </c>
      <c r="LVL34" s="570" t="e">
        <f t="shared" si="137"/>
        <v>#REF!</v>
      </c>
      <c r="LVM34" s="570" t="e">
        <f t="shared" si="137"/>
        <v>#REF!</v>
      </c>
      <c r="LVN34" s="570" t="e">
        <f t="shared" si="137"/>
        <v>#REF!</v>
      </c>
      <c r="LVO34" s="570" t="e">
        <f t="shared" si="137"/>
        <v>#REF!</v>
      </c>
      <c r="LVP34" s="570" t="e">
        <f t="shared" si="137"/>
        <v>#REF!</v>
      </c>
      <c r="LVQ34" s="570" t="e">
        <f t="shared" si="137"/>
        <v>#REF!</v>
      </c>
      <c r="LVR34" s="570" t="e">
        <f t="shared" si="137"/>
        <v>#REF!</v>
      </c>
      <c r="LVS34" s="570" t="e">
        <f t="shared" si="137"/>
        <v>#REF!</v>
      </c>
      <c r="LVT34" s="570" t="e">
        <f t="shared" si="137"/>
        <v>#REF!</v>
      </c>
      <c r="LVU34" s="570" t="e">
        <f t="shared" si="137"/>
        <v>#REF!</v>
      </c>
      <c r="LVV34" s="570" t="e">
        <f t="shared" si="137"/>
        <v>#REF!</v>
      </c>
      <c r="LVW34" s="570" t="e">
        <f t="shared" ref="LVW34:LYH34" si="138">ROUND(LVT34*LVU34,0)</f>
        <v>#REF!</v>
      </c>
      <c r="LVX34" s="570" t="e">
        <f t="shared" si="138"/>
        <v>#REF!</v>
      </c>
      <c r="LVY34" s="570" t="e">
        <f t="shared" si="138"/>
        <v>#REF!</v>
      </c>
      <c r="LVZ34" s="570" t="e">
        <f t="shared" si="138"/>
        <v>#REF!</v>
      </c>
      <c r="LWA34" s="570" t="e">
        <f t="shared" si="138"/>
        <v>#REF!</v>
      </c>
      <c r="LWB34" s="570" t="e">
        <f t="shared" si="138"/>
        <v>#REF!</v>
      </c>
      <c r="LWC34" s="570" t="e">
        <f t="shared" si="138"/>
        <v>#REF!</v>
      </c>
      <c r="LWD34" s="570" t="e">
        <f t="shared" si="138"/>
        <v>#REF!</v>
      </c>
      <c r="LWE34" s="570" t="e">
        <f t="shared" si="138"/>
        <v>#REF!</v>
      </c>
      <c r="LWF34" s="570" t="e">
        <f t="shared" si="138"/>
        <v>#REF!</v>
      </c>
      <c r="LWG34" s="570" t="e">
        <f t="shared" si="138"/>
        <v>#REF!</v>
      </c>
      <c r="LWH34" s="570" t="e">
        <f t="shared" si="138"/>
        <v>#REF!</v>
      </c>
      <c r="LWI34" s="570" t="e">
        <f t="shared" si="138"/>
        <v>#REF!</v>
      </c>
      <c r="LWJ34" s="570" t="e">
        <f t="shared" si="138"/>
        <v>#REF!</v>
      </c>
      <c r="LWK34" s="570" t="e">
        <f t="shared" si="138"/>
        <v>#REF!</v>
      </c>
      <c r="LWL34" s="570" t="e">
        <f t="shared" si="138"/>
        <v>#REF!</v>
      </c>
      <c r="LWM34" s="570" t="e">
        <f t="shared" si="138"/>
        <v>#REF!</v>
      </c>
      <c r="LWN34" s="570" t="e">
        <f t="shared" si="138"/>
        <v>#REF!</v>
      </c>
      <c r="LWO34" s="570" t="e">
        <f t="shared" si="138"/>
        <v>#REF!</v>
      </c>
      <c r="LWP34" s="570" t="e">
        <f t="shared" si="138"/>
        <v>#REF!</v>
      </c>
      <c r="LWQ34" s="570" t="e">
        <f t="shared" si="138"/>
        <v>#REF!</v>
      </c>
      <c r="LWR34" s="570" t="e">
        <f t="shared" si="138"/>
        <v>#REF!</v>
      </c>
      <c r="LWS34" s="570" t="e">
        <f t="shared" si="138"/>
        <v>#REF!</v>
      </c>
      <c r="LWT34" s="570" t="e">
        <f t="shared" si="138"/>
        <v>#REF!</v>
      </c>
      <c r="LWU34" s="570" t="e">
        <f t="shared" si="138"/>
        <v>#REF!</v>
      </c>
      <c r="LWV34" s="570" t="e">
        <f t="shared" si="138"/>
        <v>#REF!</v>
      </c>
      <c r="LWW34" s="570" t="e">
        <f t="shared" si="138"/>
        <v>#REF!</v>
      </c>
      <c r="LWX34" s="570" t="e">
        <f t="shared" si="138"/>
        <v>#REF!</v>
      </c>
      <c r="LWY34" s="570" t="e">
        <f t="shared" si="138"/>
        <v>#REF!</v>
      </c>
      <c r="LWZ34" s="570" t="e">
        <f t="shared" si="138"/>
        <v>#REF!</v>
      </c>
      <c r="LXA34" s="570" t="e">
        <f t="shared" si="138"/>
        <v>#REF!</v>
      </c>
      <c r="LXB34" s="570" t="e">
        <f t="shared" si="138"/>
        <v>#REF!</v>
      </c>
      <c r="LXC34" s="570" t="e">
        <f t="shared" si="138"/>
        <v>#REF!</v>
      </c>
      <c r="LXD34" s="570" t="e">
        <f t="shared" si="138"/>
        <v>#REF!</v>
      </c>
      <c r="LXE34" s="570" t="e">
        <f t="shared" si="138"/>
        <v>#REF!</v>
      </c>
      <c r="LXF34" s="570" t="e">
        <f t="shared" si="138"/>
        <v>#REF!</v>
      </c>
      <c r="LXG34" s="570" t="e">
        <f t="shared" si="138"/>
        <v>#REF!</v>
      </c>
      <c r="LXH34" s="570" t="e">
        <f t="shared" si="138"/>
        <v>#REF!</v>
      </c>
      <c r="LXI34" s="570" t="e">
        <f t="shared" si="138"/>
        <v>#REF!</v>
      </c>
      <c r="LXJ34" s="570" t="e">
        <f t="shared" si="138"/>
        <v>#REF!</v>
      </c>
      <c r="LXK34" s="570" t="e">
        <f t="shared" si="138"/>
        <v>#REF!</v>
      </c>
      <c r="LXL34" s="570" t="e">
        <f t="shared" si="138"/>
        <v>#REF!</v>
      </c>
      <c r="LXM34" s="570" t="e">
        <f t="shared" si="138"/>
        <v>#REF!</v>
      </c>
      <c r="LXN34" s="570" t="e">
        <f t="shared" si="138"/>
        <v>#REF!</v>
      </c>
      <c r="LXO34" s="570" t="e">
        <f t="shared" si="138"/>
        <v>#REF!</v>
      </c>
      <c r="LXP34" s="570" t="e">
        <f t="shared" si="138"/>
        <v>#REF!</v>
      </c>
      <c r="LXQ34" s="570" t="e">
        <f t="shared" si="138"/>
        <v>#REF!</v>
      </c>
      <c r="LXR34" s="570" t="e">
        <f t="shared" si="138"/>
        <v>#REF!</v>
      </c>
      <c r="LXS34" s="570" t="e">
        <f t="shared" si="138"/>
        <v>#REF!</v>
      </c>
      <c r="LXT34" s="570" t="e">
        <f t="shared" si="138"/>
        <v>#REF!</v>
      </c>
      <c r="LXU34" s="570" t="e">
        <f t="shared" si="138"/>
        <v>#REF!</v>
      </c>
      <c r="LXV34" s="570" t="e">
        <f t="shared" si="138"/>
        <v>#REF!</v>
      </c>
      <c r="LXW34" s="570" t="e">
        <f t="shared" si="138"/>
        <v>#REF!</v>
      </c>
      <c r="LXX34" s="570" t="e">
        <f t="shared" si="138"/>
        <v>#REF!</v>
      </c>
      <c r="LXY34" s="570" t="e">
        <f t="shared" si="138"/>
        <v>#REF!</v>
      </c>
      <c r="LXZ34" s="570" t="e">
        <f t="shared" si="138"/>
        <v>#REF!</v>
      </c>
      <c r="LYA34" s="570" t="e">
        <f t="shared" si="138"/>
        <v>#REF!</v>
      </c>
      <c r="LYB34" s="570" t="e">
        <f t="shared" si="138"/>
        <v>#REF!</v>
      </c>
      <c r="LYC34" s="570" t="e">
        <f t="shared" si="138"/>
        <v>#REF!</v>
      </c>
      <c r="LYD34" s="570" t="e">
        <f t="shared" si="138"/>
        <v>#REF!</v>
      </c>
      <c r="LYE34" s="570" t="e">
        <f t="shared" si="138"/>
        <v>#REF!</v>
      </c>
      <c r="LYF34" s="570" t="e">
        <f t="shared" si="138"/>
        <v>#REF!</v>
      </c>
      <c r="LYG34" s="570" t="e">
        <f t="shared" si="138"/>
        <v>#REF!</v>
      </c>
      <c r="LYH34" s="570" t="e">
        <f t="shared" si="138"/>
        <v>#REF!</v>
      </c>
      <c r="LYI34" s="570" t="e">
        <f t="shared" ref="LYI34:MAT34" si="139">ROUND(LYF34*LYG34,0)</f>
        <v>#REF!</v>
      </c>
      <c r="LYJ34" s="570" t="e">
        <f t="shared" si="139"/>
        <v>#REF!</v>
      </c>
      <c r="LYK34" s="570" t="e">
        <f t="shared" si="139"/>
        <v>#REF!</v>
      </c>
      <c r="LYL34" s="570" t="e">
        <f t="shared" si="139"/>
        <v>#REF!</v>
      </c>
      <c r="LYM34" s="570" t="e">
        <f t="shared" si="139"/>
        <v>#REF!</v>
      </c>
      <c r="LYN34" s="570" t="e">
        <f t="shared" si="139"/>
        <v>#REF!</v>
      </c>
      <c r="LYO34" s="570" t="e">
        <f t="shared" si="139"/>
        <v>#REF!</v>
      </c>
      <c r="LYP34" s="570" t="e">
        <f t="shared" si="139"/>
        <v>#REF!</v>
      </c>
      <c r="LYQ34" s="570" t="e">
        <f t="shared" si="139"/>
        <v>#REF!</v>
      </c>
      <c r="LYR34" s="570" t="e">
        <f t="shared" si="139"/>
        <v>#REF!</v>
      </c>
      <c r="LYS34" s="570" t="e">
        <f t="shared" si="139"/>
        <v>#REF!</v>
      </c>
      <c r="LYT34" s="570" t="e">
        <f t="shared" si="139"/>
        <v>#REF!</v>
      </c>
      <c r="LYU34" s="570" t="e">
        <f t="shared" si="139"/>
        <v>#REF!</v>
      </c>
      <c r="LYV34" s="570" t="e">
        <f t="shared" si="139"/>
        <v>#REF!</v>
      </c>
      <c r="LYW34" s="570" t="e">
        <f t="shared" si="139"/>
        <v>#REF!</v>
      </c>
      <c r="LYX34" s="570" t="e">
        <f t="shared" si="139"/>
        <v>#REF!</v>
      </c>
      <c r="LYY34" s="570" t="e">
        <f t="shared" si="139"/>
        <v>#REF!</v>
      </c>
      <c r="LYZ34" s="570" t="e">
        <f t="shared" si="139"/>
        <v>#REF!</v>
      </c>
      <c r="LZA34" s="570" t="e">
        <f t="shared" si="139"/>
        <v>#REF!</v>
      </c>
      <c r="LZB34" s="570" t="e">
        <f t="shared" si="139"/>
        <v>#REF!</v>
      </c>
      <c r="LZC34" s="570" t="e">
        <f t="shared" si="139"/>
        <v>#REF!</v>
      </c>
      <c r="LZD34" s="570" t="e">
        <f t="shared" si="139"/>
        <v>#REF!</v>
      </c>
      <c r="LZE34" s="570" t="e">
        <f t="shared" si="139"/>
        <v>#REF!</v>
      </c>
      <c r="LZF34" s="570" t="e">
        <f t="shared" si="139"/>
        <v>#REF!</v>
      </c>
      <c r="LZG34" s="570" t="e">
        <f t="shared" si="139"/>
        <v>#REF!</v>
      </c>
      <c r="LZH34" s="570" t="e">
        <f t="shared" si="139"/>
        <v>#REF!</v>
      </c>
      <c r="LZI34" s="570" t="e">
        <f t="shared" si="139"/>
        <v>#REF!</v>
      </c>
      <c r="LZJ34" s="570" t="e">
        <f t="shared" si="139"/>
        <v>#REF!</v>
      </c>
      <c r="LZK34" s="570" t="e">
        <f t="shared" si="139"/>
        <v>#REF!</v>
      </c>
      <c r="LZL34" s="570" t="e">
        <f t="shared" si="139"/>
        <v>#REF!</v>
      </c>
      <c r="LZM34" s="570" t="e">
        <f t="shared" si="139"/>
        <v>#REF!</v>
      </c>
      <c r="LZN34" s="570" t="e">
        <f t="shared" si="139"/>
        <v>#REF!</v>
      </c>
      <c r="LZO34" s="570" t="e">
        <f t="shared" si="139"/>
        <v>#REF!</v>
      </c>
      <c r="LZP34" s="570" t="e">
        <f t="shared" si="139"/>
        <v>#REF!</v>
      </c>
      <c r="LZQ34" s="570" t="e">
        <f t="shared" si="139"/>
        <v>#REF!</v>
      </c>
      <c r="LZR34" s="570" t="e">
        <f t="shared" si="139"/>
        <v>#REF!</v>
      </c>
      <c r="LZS34" s="570" t="e">
        <f t="shared" si="139"/>
        <v>#REF!</v>
      </c>
      <c r="LZT34" s="570" t="e">
        <f t="shared" si="139"/>
        <v>#REF!</v>
      </c>
      <c r="LZU34" s="570" t="e">
        <f t="shared" si="139"/>
        <v>#REF!</v>
      </c>
      <c r="LZV34" s="570" t="e">
        <f t="shared" si="139"/>
        <v>#REF!</v>
      </c>
      <c r="LZW34" s="570" t="e">
        <f t="shared" si="139"/>
        <v>#REF!</v>
      </c>
      <c r="LZX34" s="570" t="e">
        <f t="shared" si="139"/>
        <v>#REF!</v>
      </c>
      <c r="LZY34" s="570" t="e">
        <f t="shared" si="139"/>
        <v>#REF!</v>
      </c>
      <c r="LZZ34" s="570" t="e">
        <f t="shared" si="139"/>
        <v>#REF!</v>
      </c>
      <c r="MAA34" s="570" t="e">
        <f t="shared" si="139"/>
        <v>#REF!</v>
      </c>
      <c r="MAB34" s="570" t="e">
        <f t="shared" si="139"/>
        <v>#REF!</v>
      </c>
      <c r="MAC34" s="570" t="e">
        <f t="shared" si="139"/>
        <v>#REF!</v>
      </c>
      <c r="MAD34" s="570" t="e">
        <f t="shared" si="139"/>
        <v>#REF!</v>
      </c>
      <c r="MAE34" s="570" t="e">
        <f t="shared" si="139"/>
        <v>#REF!</v>
      </c>
      <c r="MAF34" s="570" t="e">
        <f t="shared" si="139"/>
        <v>#REF!</v>
      </c>
      <c r="MAG34" s="570" t="e">
        <f t="shared" si="139"/>
        <v>#REF!</v>
      </c>
      <c r="MAH34" s="570" t="e">
        <f t="shared" si="139"/>
        <v>#REF!</v>
      </c>
      <c r="MAI34" s="570" t="e">
        <f t="shared" si="139"/>
        <v>#REF!</v>
      </c>
      <c r="MAJ34" s="570" t="e">
        <f t="shared" si="139"/>
        <v>#REF!</v>
      </c>
      <c r="MAK34" s="570" t="e">
        <f t="shared" si="139"/>
        <v>#REF!</v>
      </c>
      <c r="MAL34" s="570" t="e">
        <f t="shared" si="139"/>
        <v>#REF!</v>
      </c>
      <c r="MAM34" s="570" t="e">
        <f t="shared" si="139"/>
        <v>#REF!</v>
      </c>
      <c r="MAN34" s="570" t="e">
        <f t="shared" si="139"/>
        <v>#REF!</v>
      </c>
      <c r="MAO34" s="570" t="e">
        <f t="shared" si="139"/>
        <v>#REF!</v>
      </c>
      <c r="MAP34" s="570" t="e">
        <f t="shared" si="139"/>
        <v>#REF!</v>
      </c>
      <c r="MAQ34" s="570" t="e">
        <f t="shared" si="139"/>
        <v>#REF!</v>
      </c>
      <c r="MAR34" s="570" t="e">
        <f t="shared" si="139"/>
        <v>#REF!</v>
      </c>
      <c r="MAS34" s="570" t="e">
        <f t="shared" si="139"/>
        <v>#REF!</v>
      </c>
      <c r="MAT34" s="570" t="e">
        <f t="shared" si="139"/>
        <v>#REF!</v>
      </c>
      <c r="MAU34" s="570" t="e">
        <f t="shared" ref="MAU34:MDF34" si="140">ROUND(MAR34*MAS34,0)</f>
        <v>#REF!</v>
      </c>
      <c r="MAV34" s="570" t="e">
        <f t="shared" si="140"/>
        <v>#REF!</v>
      </c>
      <c r="MAW34" s="570" t="e">
        <f t="shared" si="140"/>
        <v>#REF!</v>
      </c>
      <c r="MAX34" s="570" t="e">
        <f t="shared" si="140"/>
        <v>#REF!</v>
      </c>
      <c r="MAY34" s="570" t="e">
        <f t="shared" si="140"/>
        <v>#REF!</v>
      </c>
      <c r="MAZ34" s="570" t="e">
        <f t="shared" si="140"/>
        <v>#REF!</v>
      </c>
      <c r="MBA34" s="570" t="e">
        <f t="shared" si="140"/>
        <v>#REF!</v>
      </c>
      <c r="MBB34" s="570" t="e">
        <f t="shared" si="140"/>
        <v>#REF!</v>
      </c>
      <c r="MBC34" s="570" t="e">
        <f t="shared" si="140"/>
        <v>#REF!</v>
      </c>
      <c r="MBD34" s="570" t="e">
        <f t="shared" si="140"/>
        <v>#REF!</v>
      </c>
      <c r="MBE34" s="570" t="e">
        <f t="shared" si="140"/>
        <v>#REF!</v>
      </c>
      <c r="MBF34" s="570" t="e">
        <f t="shared" si="140"/>
        <v>#REF!</v>
      </c>
      <c r="MBG34" s="570" t="e">
        <f t="shared" si="140"/>
        <v>#REF!</v>
      </c>
      <c r="MBH34" s="570" t="e">
        <f t="shared" si="140"/>
        <v>#REF!</v>
      </c>
      <c r="MBI34" s="570" t="e">
        <f t="shared" si="140"/>
        <v>#REF!</v>
      </c>
      <c r="MBJ34" s="570" t="e">
        <f t="shared" si="140"/>
        <v>#REF!</v>
      </c>
      <c r="MBK34" s="570" t="e">
        <f t="shared" si="140"/>
        <v>#REF!</v>
      </c>
      <c r="MBL34" s="570" t="e">
        <f t="shared" si="140"/>
        <v>#REF!</v>
      </c>
      <c r="MBM34" s="570" t="e">
        <f t="shared" si="140"/>
        <v>#REF!</v>
      </c>
      <c r="MBN34" s="570" t="e">
        <f t="shared" si="140"/>
        <v>#REF!</v>
      </c>
      <c r="MBO34" s="570" t="e">
        <f t="shared" si="140"/>
        <v>#REF!</v>
      </c>
      <c r="MBP34" s="570" t="e">
        <f t="shared" si="140"/>
        <v>#REF!</v>
      </c>
      <c r="MBQ34" s="570" t="e">
        <f t="shared" si="140"/>
        <v>#REF!</v>
      </c>
      <c r="MBR34" s="570" t="e">
        <f t="shared" si="140"/>
        <v>#REF!</v>
      </c>
      <c r="MBS34" s="570" t="e">
        <f t="shared" si="140"/>
        <v>#REF!</v>
      </c>
      <c r="MBT34" s="570" t="e">
        <f t="shared" si="140"/>
        <v>#REF!</v>
      </c>
      <c r="MBU34" s="570" t="e">
        <f t="shared" si="140"/>
        <v>#REF!</v>
      </c>
      <c r="MBV34" s="570" t="e">
        <f t="shared" si="140"/>
        <v>#REF!</v>
      </c>
      <c r="MBW34" s="570" t="e">
        <f t="shared" si="140"/>
        <v>#REF!</v>
      </c>
      <c r="MBX34" s="570" t="e">
        <f t="shared" si="140"/>
        <v>#REF!</v>
      </c>
      <c r="MBY34" s="570" t="e">
        <f t="shared" si="140"/>
        <v>#REF!</v>
      </c>
      <c r="MBZ34" s="570" t="e">
        <f t="shared" si="140"/>
        <v>#REF!</v>
      </c>
      <c r="MCA34" s="570" t="e">
        <f t="shared" si="140"/>
        <v>#REF!</v>
      </c>
      <c r="MCB34" s="570" t="e">
        <f t="shared" si="140"/>
        <v>#REF!</v>
      </c>
      <c r="MCC34" s="570" t="e">
        <f t="shared" si="140"/>
        <v>#REF!</v>
      </c>
      <c r="MCD34" s="570" t="e">
        <f t="shared" si="140"/>
        <v>#REF!</v>
      </c>
      <c r="MCE34" s="570" t="e">
        <f t="shared" si="140"/>
        <v>#REF!</v>
      </c>
      <c r="MCF34" s="570" t="e">
        <f t="shared" si="140"/>
        <v>#REF!</v>
      </c>
      <c r="MCG34" s="570" t="e">
        <f t="shared" si="140"/>
        <v>#REF!</v>
      </c>
      <c r="MCH34" s="570" t="e">
        <f t="shared" si="140"/>
        <v>#REF!</v>
      </c>
      <c r="MCI34" s="570" t="e">
        <f t="shared" si="140"/>
        <v>#REF!</v>
      </c>
      <c r="MCJ34" s="570" t="e">
        <f t="shared" si="140"/>
        <v>#REF!</v>
      </c>
      <c r="MCK34" s="570" t="e">
        <f t="shared" si="140"/>
        <v>#REF!</v>
      </c>
      <c r="MCL34" s="570" t="e">
        <f t="shared" si="140"/>
        <v>#REF!</v>
      </c>
      <c r="MCM34" s="570" t="e">
        <f t="shared" si="140"/>
        <v>#REF!</v>
      </c>
      <c r="MCN34" s="570" t="e">
        <f t="shared" si="140"/>
        <v>#REF!</v>
      </c>
      <c r="MCO34" s="570" t="e">
        <f t="shared" si="140"/>
        <v>#REF!</v>
      </c>
      <c r="MCP34" s="570" t="e">
        <f t="shared" si="140"/>
        <v>#REF!</v>
      </c>
      <c r="MCQ34" s="570" t="e">
        <f t="shared" si="140"/>
        <v>#REF!</v>
      </c>
      <c r="MCR34" s="570" t="e">
        <f t="shared" si="140"/>
        <v>#REF!</v>
      </c>
      <c r="MCS34" s="570" t="e">
        <f t="shared" si="140"/>
        <v>#REF!</v>
      </c>
      <c r="MCT34" s="570" t="e">
        <f t="shared" si="140"/>
        <v>#REF!</v>
      </c>
      <c r="MCU34" s="570" t="e">
        <f t="shared" si="140"/>
        <v>#REF!</v>
      </c>
      <c r="MCV34" s="570" t="e">
        <f t="shared" si="140"/>
        <v>#REF!</v>
      </c>
      <c r="MCW34" s="570" t="e">
        <f t="shared" si="140"/>
        <v>#REF!</v>
      </c>
      <c r="MCX34" s="570" t="e">
        <f t="shared" si="140"/>
        <v>#REF!</v>
      </c>
      <c r="MCY34" s="570" t="e">
        <f t="shared" si="140"/>
        <v>#REF!</v>
      </c>
      <c r="MCZ34" s="570" t="e">
        <f t="shared" si="140"/>
        <v>#REF!</v>
      </c>
      <c r="MDA34" s="570" t="e">
        <f t="shared" si="140"/>
        <v>#REF!</v>
      </c>
      <c r="MDB34" s="570" t="e">
        <f t="shared" si="140"/>
        <v>#REF!</v>
      </c>
      <c r="MDC34" s="570" t="e">
        <f t="shared" si="140"/>
        <v>#REF!</v>
      </c>
      <c r="MDD34" s="570" t="e">
        <f t="shared" si="140"/>
        <v>#REF!</v>
      </c>
      <c r="MDE34" s="570" t="e">
        <f t="shared" si="140"/>
        <v>#REF!</v>
      </c>
      <c r="MDF34" s="570" t="e">
        <f t="shared" si="140"/>
        <v>#REF!</v>
      </c>
      <c r="MDG34" s="570" t="e">
        <f t="shared" ref="MDG34:MFR34" si="141">ROUND(MDD34*MDE34,0)</f>
        <v>#REF!</v>
      </c>
      <c r="MDH34" s="570" t="e">
        <f t="shared" si="141"/>
        <v>#REF!</v>
      </c>
      <c r="MDI34" s="570" t="e">
        <f t="shared" si="141"/>
        <v>#REF!</v>
      </c>
      <c r="MDJ34" s="570" t="e">
        <f t="shared" si="141"/>
        <v>#REF!</v>
      </c>
      <c r="MDK34" s="570" t="e">
        <f t="shared" si="141"/>
        <v>#REF!</v>
      </c>
      <c r="MDL34" s="570" t="e">
        <f t="shared" si="141"/>
        <v>#REF!</v>
      </c>
      <c r="MDM34" s="570" t="e">
        <f t="shared" si="141"/>
        <v>#REF!</v>
      </c>
      <c r="MDN34" s="570" t="e">
        <f t="shared" si="141"/>
        <v>#REF!</v>
      </c>
      <c r="MDO34" s="570" t="e">
        <f t="shared" si="141"/>
        <v>#REF!</v>
      </c>
      <c r="MDP34" s="570" t="e">
        <f t="shared" si="141"/>
        <v>#REF!</v>
      </c>
      <c r="MDQ34" s="570" t="e">
        <f t="shared" si="141"/>
        <v>#REF!</v>
      </c>
      <c r="MDR34" s="570" t="e">
        <f t="shared" si="141"/>
        <v>#REF!</v>
      </c>
      <c r="MDS34" s="570" t="e">
        <f t="shared" si="141"/>
        <v>#REF!</v>
      </c>
      <c r="MDT34" s="570" t="e">
        <f t="shared" si="141"/>
        <v>#REF!</v>
      </c>
      <c r="MDU34" s="570" t="e">
        <f t="shared" si="141"/>
        <v>#REF!</v>
      </c>
      <c r="MDV34" s="570" t="e">
        <f t="shared" si="141"/>
        <v>#REF!</v>
      </c>
      <c r="MDW34" s="570" t="e">
        <f t="shared" si="141"/>
        <v>#REF!</v>
      </c>
      <c r="MDX34" s="570" t="e">
        <f t="shared" si="141"/>
        <v>#REF!</v>
      </c>
      <c r="MDY34" s="570" t="e">
        <f t="shared" si="141"/>
        <v>#REF!</v>
      </c>
      <c r="MDZ34" s="570" t="e">
        <f t="shared" si="141"/>
        <v>#REF!</v>
      </c>
      <c r="MEA34" s="570" t="e">
        <f t="shared" si="141"/>
        <v>#REF!</v>
      </c>
      <c r="MEB34" s="570" t="e">
        <f t="shared" si="141"/>
        <v>#REF!</v>
      </c>
      <c r="MEC34" s="570" t="e">
        <f t="shared" si="141"/>
        <v>#REF!</v>
      </c>
      <c r="MED34" s="570" t="e">
        <f t="shared" si="141"/>
        <v>#REF!</v>
      </c>
      <c r="MEE34" s="570" t="e">
        <f t="shared" si="141"/>
        <v>#REF!</v>
      </c>
      <c r="MEF34" s="570" t="e">
        <f t="shared" si="141"/>
        <v>#REF!</v>
      </c>
      <c r="MEG34" s="570" t="e">
        <f t="shared" si="141"/>
        <v>#REF!</v>
      </c>
      <c r="MEH34" s="570" t="e">
        <f t="shared" si="141"/>
        <v>#REF!</v>
      </c>
      <c r="MEI34" s="570" t="e">
        <f t="shared" si="141"/>
        <v>#REF!</v>
      </c>
      <c r="MEJ34" s="570" t="e">
        <f t="shared" si="141"/>
        <v>#REF!</v>
      </c>
      <c r="MEK34" s="570" t="e">
        <f t="shared" si="141"/>
        <v>#REF!</v>
      </c>
      <c r="MEL34" s="570" t="e">
        <f t="shared" si="141"/>
        <v>#REF!</v>
      </c>
      <c r="MEM34" s="570" t="e">
        <f t="shared" si="141"/>
        <v>#REF!</v>
      </c>
      <c r="MEN34" s="570" t="e">
        <f t="shared" si="141"/>
        <v>#REF!</v>
      </c>
      <c r="MEO34" s="570" t="e">
        <f t="shared" si="141"/>
        <v>#REF!</v>
      </c>
      <c r="MEP34" s="570" t="e">
        <f t="shared" si="141"/>
        <v>#REF!</v>
      </c>
      <c r="MEQ34" s="570" t="e">
        <f t="shared" si="141"/>
        <v>#REF!</v>
      </c>
      <c r="MER34" s="570" t="e">
        <f t="shared" si="141"/>
        <v>#REF!</v>
      </c>
      <c r="MES34" s="570" t="e">
        <f t="shared" si="141"/>
        <v>#REF!</v>
      </c>
      <c r="MET34" s="570" t="e">
        <f t="shared" si="141"/>
        <v>#REF!</v>
      </c>
      <c r="MEU34" s="570" t="e">
        <f t="shared" si="141"/>
        <v>#REF!</v>
      </c>
      <c r="MEV34" s="570" t="e">
        <f t="shared" si="141"/>
        <v>#REF!</v>
      </c>
      <c r="MEW34" s="570" t="e">
        <f t="shared" si="141"/>
        <v>#REF!</v>
      </c>
      <c r="MEX34" s="570" t="e">
        <f t="shared" si="141"/>
        <v>#REF!</v>
      </c>
      <c r="MEY34" s="570" t="e">
        <f t="shared" si="141"/>
        <v>#REF!</v>
      </c>
      <c r="MEZ34" s="570" t="e">
        <f t="shared" si="141"/>
        <v>#REF!</v>
      </c>
      <c r="MFA34" s="570" t="e">
        <f t="shared" si="141"/>
        <v>#REF!</v>
      </c>
      <c r="MFB34" s="570" t="e">
        <f t="shared" si="141"/>
        <v>#REF!</v>
      </c>
      <c r="MFC34" s="570" t="e">
        <f t="shared" si="141"/>
        <v>#REF!</v>
      </c>
      <c r="MFD34" s="570" t="e">
        <f t="shared" si="141"/>
        <v>#REF!</v>
      </c>
      <c r="MFE34" s="570" t="e">
        <f t="shared" si="141"/>
        <v>#REF!</v>
      </c>
      <c r="MFF34" s="570" t="e">
        <f t="shared" si="141"/>
        <v>#REF!</v>
      </c>
      <c r="MFG34" s="570" t="e">
        <f t="shared" si="141"/>
        <v>#REF!</v>
      </c>
      <c r="MFH34" s="570" t="e">
        <f t="shared" si="141"/>
        <v>#REF!</v>
      </c>
      <c r="MFI34" s="570" t="e">
        <f t="shared" si="141"/>
        <v>#REF!</v>
      </c>
      <c r="MFJ34" s="570" t="e">
        <f t="shared" si="141"/>
        <v>#REF!</v>
      </c>
      <c r="MFK34" s="570" t="e">
        <f t="shared" si="141"/>
        <v>#REF!</v>
      </c>
      <c r="MFL34" s="570" t="e">
        <f t="shared" si="141"/>
        <v>#REF!</v>
      </c>
      <c r="MFM34" s="570" t="e">
        <f t="shared" si="141"/>
        <v>#REF!</v>
      </c>
      <c r="MFN34" s="570" t="e">
        <f t="shared" si="141"/>
        <v>#REF!</v>
      </c>
      <c r="MFO34" s="570" t="e">
        <f t="shared" si="141"/>
        <v>#REF!</v>
      </c>
      <c r="MFP34" s="570" t="e">
        <f t="shared" si="141"/>
        <v>#REF!</v>
      </c>
      <c r="MFQ34" s="570" t="e">
        <f t="shared" si="141"/>
        <v>#REF!</v>
      </c>
      <c r="MFR34" s="570" t="e">
        <f t="shared" si="141"/>
        <v>#REF!</v>
      </c>
      <c r="MFS34" s="570" t="e">
        <f t="shared" ref="MFS34:MID34" si="142">ROUND(MFP34*MFQ34,0)</f>
        <v>#REF!</v>
      </c>
      <c r="MFT34" s="570" t="e">
        <f t="shared" si="142"/>
        <v>#REF!</v>
      </c>
      <c r="MFU34" s="570" t="e">
        <f t="shared" si="142"/>
        <v>#REF!</v>
      </c>
      <c r="MFV34" s="570" t="e">
        <f t="shared" si="142"/>
        <v>#REF!</v>
      </c>
      <c r="MFW34" s="570" t="e">
        <f t="shared" si="142"/>
        <v>#REF!</v>
      </c>
      <c r="MFX34" s="570" t="e">
        <f t="shared" si="142"/>
        <v>#REF!</v>
      </c>
      <c r="MFY34" s="570" t="e">
        <f t="shared" si="142"/>
        <v>#REF!</v>
      </c>
      <c r="MFZ34" s="570" t="e">
        <f t="shared" si="142"/>
        <v>#REF!</v>
      </c>
      <c r="MGA34" s="570" t="e">
        <f t="shared" si="142"/>
        <v>#REF!</v>
      </c>
      <c r="MGB34" s="570" t="e">
        <f t="shared" si="142"/>
        <v>#REF!</v>
      </c>
      <c r="MGC34" s="570" t="e">
        <f t="shared" si="142"/>
        <v>#REF!</v>
      </c>
      <c r="MGD34" s="570" t="e">
        <f t="shared" si="142"/>
        <v>#REF!</v>
      </c>
      <c r="MGE34" s="570" t="e">
        <f t="shared" si="142"/>
        <v>#REF!</v>
      </c>
      <c r="MGF34" s="570" t="e">
        <f t="shared" si="142"/>
        <v>#REF!</v>
      </c>
      <c r="MGG34" s="570" t="e">
        <f t="shared" si="142"/>
        <v>#REF!</v>
      </c>
      <c r="MGH34" s="570" t="e">
        <f t="shared" si="142"/>
        <v>#REF!</v>
      </c>
      <c r="MGI34" s="570" t="e">
        <f t="shared" si="142"/>
        <v>#REF!</v>
      </c>
      <c r="MGJ34" s="570" t="e">
        <f t="shared" si="142"/>
        <v>#REF!</v>
      </c>
      <c r="MGK34" s="570" t="e">
        <f t="shared" si="142"/>
        <v>#REF!</v>
      </c>
      <c r="MGL34" s="570" t="e">
        <f t="shared" si="142"/>
        <v>#REF!</v>
      </c>
      <c r="MGM34" s="570" t="e">
        <f t="shared" si="142"/>
        <v>#REF!</v>
      </c>
      <c r="MGN34" s="570" t="e">
        <f t="shared" si="142"/>
        <v>#REF!</v>
      </c>
      <c r="MGO34" s="570" t="e">
        <f t="shared" si="142"/>
        <v>#REF!</v>
      </c>
      <c r="MGP34" s="570" t="e">
        <f t="shared" si="142"/>
        <v>#REF!</v>
      </c>
      <c r="MGQ34" s="570" t="e">
        <f t="shared" si="142"/>
        <v>#REF!</v>
      </c>
      <c r="MGR34" s="570" t="e">
        <f t="shared" si="142"/>
        <v>#REF!</v>
      </c>
      <c r="MGS34" s="570" t="e">
        <f t="shared" si="142"/>
        <v>#REF!</v>
      </c>
      <c r="MGT34" s="570" t="e">
        <f t="shared" si="142"/>
        <v>#REF!</v>
      </c>
      <c r="MGU34" s="570" t="e">
        <f t="shared" si="142"/>
        <v>#REF!</v>
      </c>
      <c r="MGV34" s="570" t="e">
        <f t="shared" si="142"/>
        <v>#REF!</v>
      </c>
      <c r="MGW34" s="570" t="e">
        <f t="shared" si="142"/>
        <v>#REF!</v>
      </c>
      <c r="MGX34" s="570" t="e">
        <f t="shared" si="142"/>
        <v>#REF!</v>
      </c>
      <c r="MGY34" s="570" t="e">
        <f t="shared" si="142"/>
        <v>#REF!</v>
      </c>
      <c r="MGZ34" s="570" t="e">
        <f t="shared" si="142"/>
        <v>#REF!</v>
      </c>
      <c r="MHA34" s="570" t="e">
        <f t="shared" si="142"/>
        <v>#REF!</v>
      </c>
      <c r="MHB34" s="570" t="e">
        <f t="shared" si="142"/>
        <v>#REF!</v>
      </c>
      <c r="MHC34" s="570" t="e">
        <f t="shared" si="142"/>
        <v>#REF!</v>
      </c>
      <c r="MHD34" s="570" t="e">
        <f t="shared" si="142"/>
        <v>#REF!</v>
      </c>
      <c r="MHE34" s="570" t="e">
        <f t="shared" si="142"/>
        <v>#REF!</v>
      </c>
      <c r="MHF34" s="570" t="e">
        <f t="shared" si="142"/>
        <v>#REF!</v>
      </c>
      <c r="MHG34" s="570" t="e">
        <f t="shared" si="142"/>
        <v>#REF!</v>
      </c>
      <c r="MHH34" s="570" t="e">
        <f t="shared" si="142"/>
        <v>#REF!</v>
      </c>
      <c r="MHI34" s="570" t="e">
        <f t="shared" si="142"/>
        <v>#REF!</v>
      </c>
      <c r="MHJ34" s="570" t="e">
        <f t="shared" si="142"/>
        <v>#REF!</v>
      </c>
      <c r="MHK34" s="570" t="e">
        <f t="shared" si="142"/>
        <v>#REF!</v>
      </c>
      <c r="MHL34" s="570" t="e">
        <f t="shared" si="142"/>
        <v>#REF!</v>
      </c>
      <c r="MHM34" s="570" t="e">
        <f t="shared" si="142"/>
        <v>#REF!</v>
      </c>
      <c r="MHN34" s="570" t="e">
        <f t="shared" si="142"/>
        <v>#REF!</v>
      </c>
      <c r="MHO34" s="570" t="e">
        <f t="shared" si="142"/>
        <v>#REF!</v>
      </c>
      <c r="MHP34" s="570" t="e">
        <f t="shared" si="142"/>
        <v>#REF!</v>
      </c>
      <c r="MHQ34" s="570" t="e">
        <f t="shared" si="142"/>
        <v>#REF!</v>
      </c>
      <c r="MHR34" s="570" t="e">
        <f t="shared" si="142"/>
        <v>#REF!</v>
      </c>
      <c r="MHS34" s="570" t="e">
        <f t="shared" si="142"/>
        <v>#REF!</v>
      </c>
      <c r="MHT34" s="570" t="e">
        <f t="shared" si="142"/>
        <v>#REF!</v>
      </c>
      <c r="MHU34" s="570" t="e">
        <f t="shared" si="142"/>
        <v>#REF!</v>
      </c>
      <c r="MHV34" s="570" t="e">
        <f t="shared" si="142"/>
        <v>#REF!</v>
      </c>
      <c r="MHW34" s="570" t="e">
        <f t="shared" si="142"/>
        <v>#REF!</v>
      </c>
      <c r="MHX34" s="570" t="e">
        <f t="shared" si="142"/>
        <v>#REF!</v>
      </c>
      <c r="MHY34" s="570" t="e">
        <f t="shared" si="142"/>
        <v>#REF!</v>
      </c>
      <c r="MHZ34" s="570" t="e">
        <f t="shared" si="142"/>
        <v>#REF!</v>
      </c>
      <c r="MIA34" s="570" t="e">
        <f t="shared" si="142"/>
        <v>#REF!</v>
      </c>
      <c r="MIB34" s="570" t="e">
        <f t="shared" si="142"/>
        <v>#REF!</v>
      </c>
      <c r="MIC34" s="570" t="e">
        <f t="shared" si="142"/>
        <v>#REF!</v>
      </c>
      <c r="MID34" s="570" t="e">
        <f t="shared" si="142"/>
        <v>#REF!</v>
      </c>
      <c r="MIE34" s="570" t="e">
        <f t="shared" ref="MIE34:MKP34" si="143">ROUND(MIB34*MIC34,0)</f>
        <v>#REF!</v>
      </c>
      <c r="MIF34" s="570" t="e">
        <f t="shared" si="143"/>
        <v>#REF!</v>
      </c>
      <c r="MIG34" s="570" t="e">
        <f t="shared" si="143"/>
        <v>#REF!</v>
      </c>
      <c r="MIH34" s="570" t="e">
        <f t="shared" si="143"/>
        <v>#REF!</v>
      </c>
      <c r="MII34" s="570" t="e">
        <f t="shared" si="143"/>
        <v>#REF!</v>
      </c>
      <c r="MIJ34" s="570" t="e">
        <f t="shared" si="143"/>
        <v>#REF!</v>
      </c>
      <c r="MIK34" s="570" t="e">
        <f t="shared" si="143"/>
        <v>#REF!</v>
      </c>
      <c r="MIL34" s="570" t="e">
        <f t="shared" si="143"/>
        <v>#REF!</v>
      </c>
      <c r="MIM34" s="570" t="e">
        <f t="shared" si="143"/>
        <v>#REF!</v>
      </c>
      <c r="MIN34" s="570" t="e">
        <f t="shared" si="143"/>
        <v>#REF!</v>
      </c>
      <c r="MIO34" s="570" t="e">
        <f t="shared" si="143"/>
        <v>#REF!</v>
      </c>
      <c r="MIP34" s="570" t="e">
        <f t="shared" si="143"/>
        <v>#REF!</v>
      </c>
      <c r="MIQ34" s="570" t="e">
        <f t="shared" si="143"/>
        <v>#REF!</v>
      </c>
      <c r="MIR34" s="570" t="e">
        <f t="shared" si="143"/>
        <v>#REF!</v>
      </c>
      <c r="MIS34" s="570" t="e">
        <f t="shared" si="143"/>
        <v>#REF!</v>
      </c>
      <c r="MIT34" s="570" t="e">
        <f t="shared" si="143"/>
        <v>#REF!</v>
      </c>
      <c r="MIU34" s="570" t="e">
        <f t="shared" si="143"/>
        <v>#REF!</v>
      </c>
      <c r="MIV34" s="570" t="e">
        <f t="shared" si="143"/>
        <v>#REF!</v>
      </c>
      <c r="MIW34" s="570" t="e">
        <f t="shared" si="143"/>
        <v>#REF!</v>
      </c>
      <c r="MIX34" s="570" t="e">
        <f t="shared" si="143"/>
        <v>#REF!</v>
      </c>
      <c r="MIY34" s="570" t="e">
        <f t="shared" si="143"/>
        <v>#REF!</v>
      </c>
      <c r="MIZ34" s="570" t="e">
        <f t="shared" si="143"/>
        <v>#REF!</v>
      </c>
      <c r="MJA34" s="570" t="e">
        <f t="shared" si="143"/>
        <v>#REF!</v>
      </c>
      <c r="MJB34" s="570" t="e">
        <f t="shared" si="143"/>
        <v>#REF!</v>
      </c>
      <c r="MJC34" s="570" t="e">
        <f t="shared" si="143"/>
        <v>#REF!</v>
      </c>
      <c r="MJD34" s="570" t="e">
        <f t="shared" si="143"/>
        <v>#REF!</v>
      </c>
      <c r="MJE34" s="570" t="e">
        <f t="shared" si="143"/>
        <v>#REF!</v>
      </c>
      <c r="MJF34" s="570" t="e">
        <f t="shared" si="143"/>
        <v>#REF!</v>
      </c>
      <c r="MJG34" s="570" t="e">
        <f t="shared" si="143"/>
        <v>#REF!</v>
      </c>
      <c r="MJH34" s="570" t="e">
        <f t="shared" si="143"/>
        <v>#REF!</v>
      </c>
      <c r="MJI34" s="570" t="e">
        <f t="shared" si="143"/>
        <v>#REF!</v>
      </c>
      <c r="MJJ34" s="570" t="e">
        <f t="shared" si="143"/>
        <v>#REF!</v>
      </c>
      <c r="MJK34" s="570" t="e">
        <f t="shared" si="143"/>
        <v>#REF!</v>
      </c>
      <c r="MJL34" s="570" t="e">
        <f t="shared" si="143"/>
        <v>#REF!</v>
      </c>
      <c r="MJM34" s="570" t="e">
        <f t="shared" si="143"/>
        <v>#REF!</v>
      </c>
      <c r="MJN34" s="570" t="e">
        <f t="shared" si="143"/>
        <v>#REF!</v>
      </c>
      <c r="MJO34" s="570" t="e">
        <f t="shared" si="143"/>
        <v>#REF!</v>
      </c>
      <c r="MJP34" s="570" t="e">
        <f t="shared" si="143"/>
        <v>#REF!</v>
      </c>
      <c r="MJQ34" s="570" t="e">
        <f t="shared" si="143"/>
        <v>#REF!</v>
      </c>
      <c r="MJR34" s="570" t="e">
        <f t="shared" si="143"/>
        <v>#REF!</v>
      </c>
      <c r="MJS34" s="570" t="e">
        <f t="shared" si="143"/>
        <v>#REF!</v>
      </c>
      <c r="MJT34" s="570" t="e">
        <f t="shared" si="143"/>
        <v>#REF!</v>
      </c>
      <c r="MJU34" s="570" t="e">
        <f t="shared" si="143"/>
        <v>#REF!</v>
      </c>
      <c r="MJV34" s="570" t="e">
        <f t="shared" si="143"/>
        <v>#REF!</v>
      </c>
      <c r="MJW34" s="570" t="e">
        <f t="shared" si="143"/>
        <v>#REF!</v>
      </c>
      <c r="MJX34" s="570" t="e">
        <f t="shared" si="143"/>
        <v>#REF!</v>
      </c>
      <c r="MJY34" s="570" t="e">
        <f t="shared" si="143"/>
        <v>#REF!</v>
      </c>
      <c r="MJZ34" s="570" t="e">
        <f t="shared" si="143"/>
        <v>#REF!</v>
      </c>
      <c r="MKA34" s="570" t="e">
        <f t="shared" si="143"/>
        <v>#REF!</v>
      </c>
      <c r="MKB34" s="570" t="e">
        <f t="shared" si="143"/>
        <v>#REF!</v>
      </c>
      <c r="MKC34" s="570" t="e">
        <f t="shared" si="143"/>
        <v>#REF!</v>
      </c>
      <c r="MKD34" s="570" t="e">
        <f t="shared" si="143"/>
        <v>#REF!</v>
      </c>
      <c r="MKE34" s="570" t="e">
        <f t="shared" si="143"/>
        <v>#REF!</v>
      </c>
      <c r="MKF34" s="570" t="e">
        <f t="shared" si="143"/>
        <v>#REF!</v>
      </c>
      <c r="MKG34" s="570" t="e">
        <f t="shared" si="143"/>
        <v>#REF!</v>
      </c>
      <c r="MKH34" s="570" t="e">
        <f t="shared" si="143"/>
        <v>#REF!</v>
      </c>
      <c r="MKI34" s="570" t="e">
        <f t="shared" si="143"/>
        <v>#REF!</v>
      </c>
      <c r="MKJ34" s="570" t="e">
        <f t="shared" si="143"/>
        <v>#REF!</v>
      </c>
      <c r="MKK34" s="570" t="e">
        <f t="shared" si="143"/>
        <v>#REF!</v>
      </c>
      <c r="MKL34" s="570" t="e">
        <f t="shared" si="143"/>
        <v>#REF!</v>
      </c>
      <c r="MKM34" s="570" t="e">
        <f t="shared" si="143"/>
        <v>#REF!</v>
      </c>
      <c r="MKN34" s="570" t="e">
        <f t="shared" si="143"/>
        <v>#REF!</v>
      </c>
      <c r="MKO34" s="570" t="e">
        <f t="shared" si="143"/>
        <v>#REF!</v>
      </c>
      <c r="MKP34" s="570" t="e">
        <f t="shared" si="143"/>
        <v>#REF!</v>
      </c>
      <c r="MKQ34" s="570" t="e">
        <f t="shared" ref="MKQ34:MNB34" si="144">ROUND(MKN34*MKO34,0)</f>
        <v>#REF!</v>
      </c>
      <c r="MKR34" s="570" t="e">
        <f t="shared" si="144"/>
        <v>#REF!</v>
      </c>
      <c r="MKS34" s="570" t="e">
        <f t="shared" si="144"/>
        <v>#REF!</v>
      </c>
      <c r="MKT34" s="570" t="e">
        <f t="shared" si="144"/>
        <v>#REF!</v>
      </c>
      <c r="MKU34" s="570" t="e">
        <f t="shared" si="144"/>
        <v>#REF!</v>
      </c>
      <c r="MKV34" s="570" t="e">
        <f t="shared" si="144"/>
        <v>#REF!</v>
      </c>
      <c r="MKW34" s="570" t="e">
        <f t="shared" si="144"/>
        <v>#REF!</v>
      </c>
      <c r="MKX34" s="570" t="e">
        <f t="shared" si="144"/>
        <v>#REF!</v>
      </c>
      <c r="MKY34" s="570" t="e">
        <f t="shared" si="144"/>
        <v>#REF!</v>
      </c>
      <c r="MKZ34" s="570" t="e">
        <f t="shared" si="144"/>
        <v>#REF!</v>
      </c>
      <c r="MLA34" s="570" t="e">
        <f t="shared" si="144"/>
        <v>#REF!</v>
      </c>
      <c r="MLB34" s="570" t="e">
        <f t="shared" si="144"/>
        <v>#REF!</v>
      </c>
      <c r="MLC34" s="570" t="e">
        <f t="shared" si="144"/>
        <v>#REF!</v>
      </c>
      <c r="MLD34" s="570" t="e">
        <f t="shared" si="144"/>
        <v>#REF!</v>
      </c>
      <c r="MLE34" s="570" t="e">
        <f t="shared" si="144"/>
        <v>#REF!</v>
      </c>
      <c r="MLF34" s="570" t="e">
        <f t="shared" si="144"/>
        <v>#REF!</v>
      </c>
      <c r="MLG34" s="570" t="e">
        <f t="shared" si="144"/>
        <v>#REF!</v>
      </c>
      <c r="MLH34" s="570" t="e">
        <f t="shared" si="144"/>
        <v>#REF!</v>
      </c>
      <c r="MLI34" s="570" t="e">
        <f t="shared" si="144"/>
        <v>#REF!</v>
      </c>
      <c r="MLJ34" s="570" t="e">
        <f t="shared" si="144"/>
        <v>#REF!</v>
      </c>
      <c r="MLK34" s="570" t="e">
        <f t="shared" si="144"/>
        <v>#REF!</v>
      </c>
      <c r="MLL34" s="570" t="e">
        <f t="shared" si="144"/>
        <v>#REF!</v>
      </c>
      <c r="MLM34" s="570" t="e">
        <f t="shared" si="144"/>
        <v>#REF!</v>
      </c>
      <c r="MLN34" s="570" t="e">
        <f t="shared" si="144"/>
        <v>#REF!</v>
      </c>
      <c r="MLO34" s="570" t="e">
        <f t="shared" si="144"/>
        <v>#REF!</v>
      </c>
      <c r="MLP34" s="570" t="e">
        <f t="shared" si="144"/>
        <v>#REF!</v>
      </c>
      <c r="MLQ34" s="570" t="e">
        <f t="shared" si="144"/>
        <v>#REF!</v>
      </c>
      <c r="MLR34" s="570" t="e">
        <f t="shared" si="144"/>
        <v>#REF!</v>
      </c>
      <c r="MLS34" s="570" t="e">
        <f t="shared" si="144"/>
        <v>#REF!</v>
      </c>
      <c r="MLT34" s="570" t="e">
        <f t="shared" si="144"/>
        <v>#REF!</v>
      </c>
      <c r="MLU34" s="570" t="e">
        <f t="shared" si="144"/>
        <v>#REF!</v>
      </c>
      <c r="MLV34" s="570" t="e">
        <f t="shared" si="144"/>
        <v>#REF!</v>
      </c>
      <c r="MLW34" s="570" t="e">
        <f t="shared" si="144"/>
        <v>#REF!</v>
      </c>
      <c r="MLX34" s="570" t="e">
        <f t="shared" si="144"/>
        <v>#REF!</v>
      </c>
      <c r="MLY34" s="570" t="e">
        <f t="shared" si="144"/>
        <v>#REF!</v>
      </c>
      <c r="MLZ34" s="570" t="e">
        <f t="shared" si="144"/>
        <v>#REF!</v>
      </c>
      <c r="MMA34" s="570" t="e">
        <f t="shared" si="144"/>
        <v>#REF!</v>
      </c>
      <c r="MMB34" s="570" t="e">
        <f t="shared" si="144"/>
        <v>#REF!</v>
      </c>
      <c r="MMC34" s="570" t="e">
        <f t="shared" si="144"/>
        <v>#REF!</v>
      </c>
      <c r="MMD34" s="570" t="e">
        <f t="shared" si="144"/>
        <v>#REF!</v>
      </c>
      <c r="MME34" s="570" t="e">
        <f t="shared" si="144"/>
        <v>#REF!</v>
      </c>
      <c r="MMF34" s="570" t="e">
        <f t="shared" si="144"/>
        <v>#REF!</v>
      </c>
      <c r="MMG34" s="570" t="e">
        <f t="shared" si="144"/>
        <v>#REF!</v>
      </c>
      <c r="MMH34" s="570" t="e">
        <f t="shared" si="144"/>
        <v>#REF!</v>
      </c>
      <c r="MMI34" s="570" t="e">
        <f t="shared" si="144"/>
        <v>#REF!</v>
      </c>
      <c r="MMJ34" s="570" t="e">
        <f t="shared" si="144"/>
        <v>#REF!</v>
      </c>
      <c r="MMK34" s="570" t="e">
        <f t="shared" si="144"/>
        <v>#REF!</v>
      </c>
      <c r="MML34" s="570" t="e">
        <f t="shared" si="144"/>
        <v>#REF!</v>
      </c>
      <c r="MMM34" s="570" t="e">
        <f t="shared" si="144"/>
        <v>#REF!</v>
      </c>
      <c r="MMN34" s="570" t="e">
        <f t="shared" si="144"/>
        <v>#REF!</v>
      </c>
      <c r="MMO34" s="570" t="e">
        <f t="shared" si="144"/>
        <v>#REF!</v>
      </c>
      <c r="MMP34" s="570" t="e">
        <f t="shared" si="144"/>
        <v>#REF!</v>
      </c>
      <c r="MMQ34" s="570" t="e">
        <f t="shared" si="144"/>
        <v>#REF!</v>
      </c>
      <c r="MMR34" s="570" t="e">
        <f t="shared" si="144"/>
        <v>#REF!</v>
      </c>
      <c r="MMS34" s="570" t="e">
        <f t="shared" si="144"/>
        <v>#REF!</v>
      </c>
      <c r="MMT34" s="570" t="e">
        <f t="shared" si="144"/>
        <v>#REF!</v>
      </c>
      <c r="MMU34" s="570" t="e">
        <f t="shared" si="144"/>
        <v>#REF!</v>
      </c>
      <c r="MMV34" s="570" t="e">
        <f t="shared" si="144"/>
        <v>#REF!</v>
      </c>
      <c r="MMW34" s="570" t="e">
        <f t="shared" si="144"/>
        <v>#REF!</v>
      </c>
      <c r="MMX34" s="570" t="e">
        <f t="shared" si="144"/>
        <v>#REF!</v>
      </c>
      <c r="MMY34" s="570" t="e">
        <f t="shared" si="144"/>
        <v>#REF!</v>
      </c>
      <c r="MMZ34" s="570" t="e">
        <f t="shared" si="144"/>
        <v>#REF!</v>
      </c>
      <c r="MNA34" s="570" t="e">
        <f t="shared" si="144"/>
        <v>#REF!</v>
      </c>
      <c r="MNB34" s="570" t="e">
        <f t="shared" si="144"/>
        <v>#REF!</v>
      </c>
      <c r="MNC34" s="570" t="e">
        <f t="shared" ref="MNC34:MPN34" si="145">ROUND(MMZ34*MNA34,0)</f>
        <v>#REF!</v>
      </c>
      <c r="MND34" s="570" t="e">
        <f t="shared" si="145"/>
        <v>#REF!</v>
      </c>
      <c r="MNE34" s="570" t="e">
        <f t="shared" si="145"/>
        <v>#REF!</v>
      </c>
      <c r="MNF34" s="570" t="e">
        <f t="shared" si="145"/>
        <v>#REF!</v>
      </c>
      <c r="MNG34" s="570" t="e">
        <f t="shared" si="145"/>
        <v>#REF!</v>
      </c>
      <c r="MNH34" s="570" t="e">
        <f t="shared" si="145"/>
        <v>#REF!</v>
      </c>
      <c r="MNI34" s="570" t="e">
        <f t="shared" si="145"/>
        <v>#REF!</v>
      </c>
      <c r="MNJ34" s="570" t="e">
        <f t="shared" si="145"/>
        <v>#REF!</v>
      </c>
      <c r="MNK34" s="570" t="e">
        <f t="shared" si="145"/>
        <v>#REF!</v>
      </c>
      <c r="MNL34" s="570" t="e">
        <f t="shared" si="145"/>
        <v>#REF!</v>
      </c>
      <c r="MNM34" s="570" t="e">
        <f t="shared" si="145"/>
        <v>#REF!</v>
      </c>
      <c r="MNN34" s="570" t="e">
        <f t="shared" si="145"/>
        <v>#REF!</v>
      </c>
      <c r="MNO34" s="570" t="e">
        <f t="shared" si="145"/>
        <v>#REF!</v>
      </c>
      <c r="MNP34" s="570" t="e">
        <f t="shared" si="145"/>
        <v>#REF!</v>
      </c>
      <c r="MNQ34" s="570" t="e">
        <f t="shared" si="145"/>
        <v>#REF!</v>
      </c>
      <c r="MNR34" s="570" t="e">
        <f t="shared" si="145"/>
        <v>#REF!</v>
      </c>
      <c r="MNS34" s="570" t="e">
        <f t="shared" si="145"/>
        <v>#REF!</v>
      </c>
      <c r="MNT34" s="570" t="e">
        <f t="shared" si="145"/>
        <v>#REF!</v>
      </c>
      <c r="MNU34" s="570" t="e">
        <f t="shared" si="145"/>
        <v>#REF!</v>
      </c>
      <c r="MNV34" s="570" t="e">
        <f t="shared" si="145"/>
        <v>#REF!</v>
      </c>
      <c r="MNW34" s="570" t="e">
        <f t="shared" si="145"/>
        <v>#REF!</v>
      </c>
      <c r="MNX34" s="570" t="e">
        <f t="shared" si="145"/>
        <v>#REF!</v>
      </c>
      <c r="MNY34" s="570" t="e">
        <f t="shared" si="145"/>
        <v>#REF!</v>
      </c>
      <c r="MNZ34" s="570" t="e">
        <f t="shared" si="145"/>
        <v>#REF!</v>
      </c>
      <c r="MOA34" s="570" t="e">
        <f t="shared" si="145"/>
        <v>#REF!</v>
      </c>
      <c r="MOB34" s="570" t="e">
        <f t="shared" si="145"/>
        <v>#REF!</v>
      </c>
      <c r="MOC34" s="570" t="e">
        <f t="shared" si="145"/>
        <v>#REF!</v>
      </c>
      <c r="MOD34" s="570" t="e">
        <f t="shared" si="145"/>
        <v>#REF!</v>
      </c>
      <c r="MOE34" s="570" t="e">
        <f t="shared" si="145"/>
        <v>#REF!</v>
      </c>
      <c r="MOF34" s="570" t="e">
        <f t="shared" si="145"/>
        <v>#REF!</v>
      </c>
      <c r="MOG34" s="570" t="e">
        <f t="shared" si="145"/>
        <v>#REF!</v>
      </c>
      <c r="MOH34" s="570" t="e">
        <f t="shared" si="145"/>
        <v>#REF!</v>
      </c>
      <c r="MOI34" s="570" t="e">
        <f t="shared" si="145"/>
        <v>#REF!</v>
      </c>
      <c r="MOJ34" s="570" t="e">
        <f t="shared" si="145"/>
        <v>#REF!</v>
      </c>
      <c r="MOK34" s="570" t="e">
        <f t="shared" si="145"/>
        <v>#REF!</v>
      </c>
      <c r="MOL34" s="570" t="e">
        <f t="shared" si="145"/>
        <v>#REF!</v>
      </c>
      <c r="MOM34" s="570" t="e">
        <f t="shared" si="145"/>
        <v>#REF!</v>
      </c>
      <c r="MON34" s="570" t="e">
        <f t="shared" si="145"/>
        <v>#REF!</v>
      </c>
      <c r="MOO34" s="570" t="e">
        <f t="shared" si="145"/>
        <v>#REF!</v>
      </c>
      <c r="MOP34" s="570" t="e">
        <f t="shared" si="145"/>
        <v>#REF!</v>
      </c>
      <c r="MOQ34" s="570" t="e">
        <f t="shared" si="145"/>
        <v>#REF!</v>
      </c>
      <c r="MOR34" s="570" t="e">
        <f t="shared" si="145"/>
        <v>#REF!</v>
      </c>
      <c r="MOS34" s="570" t="e">
        <f t="shared" si="145"/>
        <v>#REF!</v>
      </c>
      <c r="MOT34" s="570" t="e">
        <f t="shared" si="145"/>
        <v>#REF!</v>
      </c>
      <c r="MOU34" s="570" t="e">
        <f t="shared" si="145"/>
        <v>#REF!</v>
      </c>
      <c r="MOV34" s="570" t="e">
        <f t="shared" si="145"/>
        <v>#REF!</v>
      </c>
      <c r="MOW34" s="570" t="e">
        <f t="shared" si="145"/>
        <v>#REF!</v>
      </c>
      <c r="MOX34" s="570" t="e">
        <f t="shared" si="145"/>
        <v>#REF!</v>
      </c>
      <c r="MOY34" s="570" t="e">
        <f t="shared" si="145"/>
        <v>#REF!</v>
      </c>
      <c r="MOZ34" s="570" t="e">
        <f t="shared" si="145"/>
        <v>#REF!</v>
      </c>
      <c r="MPA34" s="570" t="e">
        <f t="shared" si="145"/>
        <v>#REF!</v>
      </c>
      <c r="MPB34" s="570" t="e">
        <f t="shared" si="145"/>
        <v>#REF!</v>
      </c>
      <c r="MPC34" s="570" t="e">
        <f t="shared" si="145"/>
        <v>#REF!</v>
      </c>
      <c r="MPD34" s="570" t="e">
        <f t="shared" si="145"/>
        <v>#REF!</v>
      </c>
      <c r="MPE34" s="570" t="e">
        <f t="shared" si="145"/>
        <v>#REF!</v>
      </c>
      <c r="MPF34" s="570" t="e">
        <f t="shared" si="145"/>
        <v>#REF!</v>
      </c>
      <c r="MPG34" s="570" t="e">
        <f t="shared" si="145"/>
        <v>#REF!</v>
      </c>
      <c r="MPH34" s="570" t="e">
        <f t="shared" si="145"/>
        <v>#REF!</v>
      </c>
      <c r="MPI34" s="570" t="e">
        <f t="shared" si="145"/>
        <v>#REF!</v>
      </c>
      <c r="MPJ34" s="570" t="e">
        <f t="shared" si="145"/>
        <v>#REF!</v>
      </c>
      <c r="MPK34" s="570" t="e">
        <f t="shared" si="145"/>
        <v>#REF!</v>
      </c>
      <c r="MPL34" s="570" t="e">
        <f t="shared" si="145"/>
        <v>#REF!</v>
      </c>
      <c r="MPM34" s="570" t="e">
        <f t="shared" si="145"/>
        <v>#REF!</v>
      </c>
      <c r="MPN34" s="570" t="e">
        <f t="shared" si="145"/>
        <v>#REF!</v>
      </c>
      <c r="MPO34" s="570" t="e">
        <f t="shared" ref="MPO34:MRZ34" si="146">ROUND(MPL34*MPM34,0)</f>
        <v>#REF!</v>
      </c>
      <c r="MPP34" s="570" t="e">
        <f t="shared" si="146"/>
        <v>#REF!</v>
      </c>
      <c r="MPQ34" s="570" t="e">
        <f t="shared" si="146"/>
        <v>#REF!</v>
      </c>
      <c r="MPR34" s="570" t="e">
        <f t="shared" si="146"/>
        <v>#REF!</v>
      </c>
      <c r="MPS34" s="570" t="e">
        <f t="shared" si="146"/>
        <v>#REF!</v>
      </c>
      <c r="MPT34" s="570" t="e">
        <f t="shared" si="146"/>
        <v>#REF!</v>
      </c>
      <c r="MPU34" s="570" t="e">
        <f t="shared" si="146"/>
        <v>#REF!</v>
      </c>
      <c r="MPV34" s="570" t="e">
        <f t="shared" si="146"/>
        <v>#REF!</v>
      </c>
      <c r="MPW34" s="570" t="e">
        <f t="shared" si="146"/>
        <v>#REF!</v>
      </c>
      <c r="MPX34" s="570" t="e">
        <f t="shared" si="146"/>
        <v>#REF!</v>
      </c>
      <c r="MPY34" s="570" t="e">
        <f t="shared" si="146"/>
        <v>#REF!</v>
      </c>
      <c r="MPZ34" s="570" t="e">
        <f t="shared" si="146"/>
        <v>#REF!</v>
      </c>
      <c r="MQA34" s="570" t="e">
        <f t="shared" si="146"/>
        <v>#REF!</v>
      </c>
      <c r="MQB34" s="570" t="e">
        <f t="shared" si="146"/>
        <v>#REF!</v>
      </c>
      <c r="MQC34" s="570" t="e">
        <f t="shared" si="146"/>
        <v>#REF!</v>
      </c>
      <c r="MQD34" s="570" t="e">
        <f t="shared" si="146"/>
        <v>#REF!</v>
      </c>
      <c r="MQE34" s="570" t="e">
        <f t="shared" si="146"/>
        <v>#REF!</v>
      </c>
      <c r="MQF34" s="570" t="e">
        <f t="shared" si="146"/>
        <v>#REF!</v>
      </c>
      <c r="MQG34" s="570" t="e">
        <f t="shared" si="146"/>
        <v>#REF!</v>
      </c>
      <c r="MQH34" s="570" t="e">
        <f t="shared" si="146"/>
        <v>#REF!</v>
      </c>
      <c r="MQI34" s="570" t="e">
        <f t="shared" si="146"/>
        <v>#REF!</v>
      </c>
      <c r="MQJ34" s="570" t="e">
        <f t="shared" si="146"/>
        <v>#REF!</v>
      </c>
      <c r="MQK34" s="570" t="e">
        <f t="shared" si="146"/>
        <v>#REF!</v>
      </c>
      <c r="MQL34" s="570" t="e">
        <f t="shared" si="146"/>
        <v>#REF!</v>
      </c>
      <c r="MQM34" s="570" t="e">
        <f t="shared" si="146"/>
        <v>#REF!</v>
      </c>
      <c r="MQN34" s="570" t="e">
        <f t="shared" si="146"/>
        <v>#REF!</v>
      </c>
      <c r="MQO34" s="570" t="e">
        <f t="shared" si="146"/>
        <v>#REF!</v>
      </c>
      <c r="MQP34" s="570" t="e">
        <f t="shared" si="146"/>
        <v>#REF!</v>
      </c>
      <c r="MQQ34" s="570" t="e">
        <f t="shared" si="146"/>
        <v>#REF!</v>
      </c>
      <c r="MQR34" s="570" t="e">
        <f t="shared" si="146"/>
        <v>#REF!</v>
      </c>
      <c r="MQS34" s="570" t="e">
        <f t="shared" si="146"/>
        <v>#REF!</v>
      </c>
      <c r="MQT34" s="570" t="e">
        <f t="shared" si="146"/>
        <v>#REF!</v>
      </c>
      <c r="MQU34" s="570" t="e">
        <f t="shared" si="146"/>
        <v>#REF!</v>
      </c>
      <c r="MQV34" s="570" t="e">
        <f t="shared" si="146"/>
        <v>#REF!</v>
      </c>
      <c r="MQW34" s="570" t="e">
        <f t="shared" si="146"/>
        <v>#REF!</v>
      </c>
      <c r="MQX34" s="570" t="e">
        <f t="shared" si="146"/>
        <v>#REF!</v>
      </c>
      <c r="MQY34" s="570" t="e">
        <f t="shared" si="146"/>
        <v>#REF!</v>
      </c>
      <c r="MQZ34" s="570" t="e">
        <f t="shared" si="146"/>
        <v>#REF!</v>
      </c>
      <c r="MRA34" s="570" t="e">
        <f t="shared" si="146"/>
        <v>#REF!</v>
      </c>
      <c r="MRB34" s="570" t="e">
        <f t="shared" si="146"/>
        <v>#REF!</v>
      </c>
      <c r="MRC34" s="570" t="e">
        <f t="shared" si="146"/>
        <v>#REF!</v>
      </c>
      <c r="MRD34" s="570" t="e">
        <f t="shared" si="146"/>
        <v>#REF!</v>
      </c>
      <c r="MRE34" s="570" t="e">
        <f t="shared" si="146"/>
        <v>#REF!</v>
      </c>
      <c r="MRF34" s="570" t="e">
        <f t="shared" si="146"/>
        <v>#REF!</v>
      </c>
      <c r="MRG34" s="570" t="e">
        <f t="shared" si="146"/>
        <v>#REF!</v>
      </c>
      <c r="MRH34" s="570" t="e">
        <f t="shared" si="146"/>
        <v>#REF!</v>
      </c>
      <c r="MRI34" s="570" t="e">
        <f t="shared" si="146"/>
        <v>#REF!</v>
      </c>
      <c r="MRJ34" s="570" t="e">
        <f t="shared" si="146"/>
        <v>#REF!</v>
      </c>
      <c r="MRK34" s="570" t="e">
        <f t="shared" si="146"/>
        <v>#REF!</v>
      </c>
      <c r="MRL34" s="570" t="e">
        <f t="shared" si="146"/>
        <v>#REF!</v>
      </c>
      <c r="MRM34" s="570" t="e">
        <f t="shared" si="146"/>
        <v>#REF!</v>
      </c>
      <c r="MRN34" s="570" t="e">
        <f t="shared" si="146"/>
        <v>#REF!</v>
      </c>
      <c r="MRO34" s="570" t="e">
        <f t="shared" si="146"/>
        <v>#REF!</v>
      </c>
      <c r="MRP34" s="570" t="e">
        <f t="shared" si="146"/>
        <v>#REF!</v>
      </c>
      <c r="MRQ34" s="570" t="e">
        <f t="shared" si="146"/>
        <v>#REF!</v>
      </c>
      <c r="MRR34" s="570" t="e">
        <f t="shared" si="146"/>
        <v>#REF!</v>
      </c>
      <c r="MRS34" s="570" t="e">
        <f t="shared" si="146"/>
        <v>#REF!</v>
      </c>
      <c r="MRT34" s="570" t="e">
        <f t="shared" si="146"/>
        <v>#REF!</v>
      </c>
      <c r="MRU34" s="570" t="e">
        <f t="shared" si="146"/>
        <v>#REF!</v>
      </c>
      <c r="MRV34" s="570" t="e">
        <f t="shared" si="146"/>
        <v>#REF!</v>
      </c>
      <c r="MRW34" s="570" t="e">
        <f t="shared" si="146"/>
        <v>#REF!</v>
      </c>
      <c r="MRX34" s="570" t="e">
        <f t="shared" si="146"/>
        <v>#REF!</v>
      </c>
      <c r="MRY34" s="570" t="e">
        <f t="shared" si="146"/>
        <v>#REF!</v>
      </c>
      <c r="MRZ34" s="570" t="e">
        <f t="shared" si="146"/>
        <v>#REF!</v>
      </c>
      <c r="MSA34" s="570" t="e">
        <f t="shared" ref="MSA34:MUL34" si="147">ROUND(MRX34*MRY34,0)</f>
        <v>#REF!</v>
      </c>
      <c r="MSB34" s="570" t="e">
        <f t="shared" si="147"/>
        <v>#REF!</v>
      </c>
      <c r="MSC34" s="570" t="e">
        <f t="shared" si="147"/>
        <v>#REF!</v>
      </c>
      <c r="MSD34" s="570" t="e">
        <f t="shared" si="147"/>
        <v>#REF!</v>
      </c>
      <c r="MSE34" s="570" t="e">
        <f t="shared" si="147"/>
        <v>#REF!</v>
      </c>
      <c r="MSF34" s="570" t="e">
        <f t="shared" si="147"/>
        <v>#REF!</v>
      </c>
      <c r="MSG34" s="570" t="e">
        <f t="shared" si="147"/>
        <v>#REF!</v>
      </c>
      <c r="MSH34" s="570" t="e">
        <f t="shared" si="147"/>
        <v>#REF!</v>
      </c>
      <c r="MSI34" s="570" t="e">
        <f t="shared" si="147"/>
        <v>#REF!</v>
      </c>
      <c r="MSJ34" s="570" t="e">
        <f t="shared" si="147"/>
        <v>#REF!</v>
      </c>
      <c r="MSK34" s="570" t="e">
        <f t="shared" si="147"/>
        <v>#REF!</v>
      </c>
      <c r="MSL34" s="570" t="e">
        <f t="shared" si="147"/>
        <v>#REF!</v>
      </c>
      <c r="MSM34" s="570" t="e">
        <f t="shared" si="147"/>
        <v>#REF!</v>
      </c>
      <c r="MSN34" s="570" t="e">
        <f t="shared" si="147"/>
        <v>#REF!</v>
      </c>
      <c r="MSO34" s="570" t="e">
        <f t="shared" si="147"/>
        <v>#REF!</v>
      </c>
      <c r="MSP34" s="570" t="e">
        <f t="shared" si="147"/>
        <v>#REF!</v>
      </c>
      <c r="MSQ34" s="570" t="e">
        <f t="shared" si="147"/>
        <v>#REF!</v>
      </c>
      <c r="MSR34" s="570" t="e">
        <f t="shared" si="147"/>
        <v>#REF!</v>
      </c>
      <c r="MSS34" s="570" t="e">
        <f t="shared" si="147"/>
        <v>#REF!</v>
      </c>
      <c r="MST34" s="570" t="e">
        <f t="shared" si="147"/>
        <v>#REF!</v>
      </c>
      <c r="MSU34" s="570" t="e">
        <f t="shared" si="147"/>
        <v>#REF!</v>
      </c>
      <c r="MSV34" s="570" t="e">
        <f t="shared" si="147"/>
        <v>#REF!</v>
      </c>
      <c r="MSW34" s="570" t="e">
        <f t="shared" si="147"/>
        <v>#REF!</v>
      </c>
      <c r="MSX34" s="570" t="e">
        <f t="shared" si="147"/>
        <v>#REF!</v>
      </c>
      <c r="MSY34" s="570" t="e">
        <f t="shared" si="147"/>
        <v>#REF!</v>
      </c>
      <c r="MSZ34" s="570" t="e">
        <f t="shared" si="147"/>
        <v>#REF!</v>
      </c>
      <c r="MTA34" s="570" t="e">
        <f t="shared" si="147"/>
        <v>#REF!</v>
      </c>
      <c r="MTB34" s="570" t="e">
        <f t="shared" si="147"/>
        <v>#REF!</v>
      </c>
      <c r="MTC34" s="570" t="e">
        <f t="shared" si="147"/>
        <v>#REF!</v>
      </c>
      <c r="MTD34" s="570" t="e">
        <f t="shared" si="147"/>
        <v>#REF!</v>
      </c>
      <c r="MTE34" s="570" t="e">
        <f t="shared" si="147"/>
        <v>#REF!</v>
      </c>
      <c r="MTF34" s="570" t="e">
        <f t="shared" si="147"/>
        <v>#REF!</v>
      </c>
      <c r="MTG34" s="570" t="e">
        <f t="shared" si="147"/>
        <v>#REF!</v>
      </c>
      <c r="MTH34" s="570" t="e">
        <f t="shared" si="147"/>
        <v>#REF!</v>
      </c>
      <c r="MTI34" s="570" t="e">
        <f t="shared" si="147"/>
        <v>#REF!</v>
      </c>
      <c r="MTJ34" s="570" t="e">
        <f t="shared" si="147"/>
        <v>#REF!</v>
      </c>
      <c r="MTK34" s="570" t="e">
        <f t="shared" si="147"/>
        <v>#REF!</v>
      </c>
      <c r="MTL34" s="570" t="e">
        <f t="shared" si="147"/>
        <v>#REF!</v>
      </c>
      <c r="MTM34" s="570" t="e">
        <f t="shared" si="147"/>
        <v>#REF!</v>
      </c>
      <c r="MTN34" s="570" t="e">
        <f t="shared" si="147"/>
        <v>#REF!</v>
      </c>
      <c r="MTO34" s="570" t="e">
        <f t="shared" si="147"/>
        <v>#REF!</v>
      </c>
      <c r="MTP34" s="570" t="e">
        <f t="shared" si="147"/>
        <v>#REF!</v>
      </c>
      <c r="MTQ34" s="570" t="e">
        <f t="shared" si="147"/>
        <v>#REF!</v>
      </c>
      <c r="MTR34" s="570" t="e">
        <f t="shared" si="147"/>
        <v>#REF!</v>
      </c>
      <c r="MTS34" s="570" t="e">
        <f t="shared" si="147"/>
        <v>#REF!</v>
      </c>
      <c r="MTT34" s="570" t="e">
        <f t="shared" si="147"/>
        <v>#REF!</v>
      </c>
      <c r="MTU34" s="570" t="e">
        <f t="shared" si="147"/>
        <v>#REF!</v>
      </c>
      <c r="MTV34" s="570" t="e">
        <f t="shared" si="147"/>
        <v>#REF!</v>
      </c>
      <c r="MTW34" s="570" t="e">
        <f t="shared" si="147"/>
        <v>#REF!</v>
      </c>
      <c r="MTX34" s="570" t="e">
        <f t="shared" si="147"/>
        <v>#REF!</v>
      </c>
      <c r="MTY34" s="570" t="e">
        <f t="shared" si="147"/>
        <v>#REF!</v>
      </c>
      <c r="MTZ34" s="570" t="e">
        <f t="shared" si="147"/>
        <v>#REF!</v>
      </c>
      <c r="MUA34" s="570" t="e">
        <f t="shared" si="147"/>
        <v>#REF!</v>
      </c>
      <c r="MUB34" s="570" t="e">
        <f t="shared" si="147"/>
        <v>#REF!</v>
      </c>
      <c r="MUC34" s="570" t="e">
        <f t="shared" si="147"/>
        <v>#REF!</v>
      </c>
      <c r="MUD34" s="570" t="e">
        <f t="shared" si="147"/>
        <v>#REF!</v>
      </c>
      <c r="MUE34" s="570" t="e">
        <f t="shared" si="147"/>
        <v>#REF!</v>
      </c>
      <c r="MUF34" s="570" t="e">
        <f t="shared" si="147"/>
        <v>#REF!</v>
      </c>
      <c r="MUG34" s="570" t="e">
        <f t="shared" si="147"/>
        <v>#REF!</v>
      </c>
      <c r="MUH34" s="570" t="e">
        <f t="shared" si="147"/>
        <v>#REF!</v>
      </c>
      <c r="MUI34" s="570" t="e">
        <f t="shared" si="147"/>
        <v>#REF!</v>
      </c>
      <c r="MUJ34" s="570" t="e">
        <f t="shared" si="147"/>
        <v>#REF!</v>
      </c>
      <c r="MUK34" s="570" t="e">
        <f t="shared" si="147"/>
        <v>#REF!</v>
      </c>
      <c r="MUL34" s="570" t="e">
        <f t="shared" si="147"/>
        <v>#REF!</v>
      </c>
      <c r="MUM34" s="570" t="e">
        <f t="shared" ref="MUM34:MWX34" si="148">ROUND(MUJ34*MUK34,0)</f>
        <v>#REF!</v>
      </c>
      <c r="MUN34" s="570" t="e">
        <f t="shared" si="148"/>
        <v>#REF!</v>
      </c>
      <c r="MUO34" s="570" t="e">
        <f t="shared" si="148"/>
        <v>#REF!</v>
      </c>
      <c r="MUP34" s="570" t="e">
        <f t="shared" si="148"/>
        <v>#REF!</v>
      </c>
      <c r="MUQ34" s="570" t="e">
        <f t="shared" si="148"/>
        <v>#REF!</v>
      </c>
      <c r="MUR34" s="570" t="e">
        <f t="shared" si="148"/>
        <v>#REF!</v>
      </c>
      <c r="MUS34" s="570" t="e">
        <f t="shared" si="148"/>
        <v>#REF!</v>
      </c>
      <c r="MUT34" s="570" t="e">
        <f t="shared" si="148"/>
        <v>#REF!</v>
      </c>
      <c r="MUU34" s="570" t="e">
        <f t="shared" si="148"/>
        <v>#REF!</v>
      </c>
      <c r="MUV34" s="570" t="e">
        <f t="shared" si="148"/>
        <v>#REF!</v>
      </c>
      <c r="MUW34" s="570" t="e">
        <f t="shared" si="148"/>
        <v>#REF!</v>
      </c>
      <c r="MUX34" s="570" t="e">
        <f t="shared" si="148"/>
        <v>#REF!</v>
      </c>
      <c r="MUY34" s="570" t="e">
        <f t="shared" si="148"/>
        <v>#REF!</v>
      </c>
      <c r="MUZ34" s="570" t="e">
        <f t="shared" si="148"/>
        <v>#REF!</v>
      </c>
      <c r="MVA34" s="570" t="e">
        <f t="shared" si="148"/>
        <v>#REF!</v>
      </c>
      <c r="MVB34" s="570" t="e">
        <f t="shared" si="148"/>
        <v>#REF!</v>
      </c>
      <c r="MVC34" s="570" t="e">
        <f t="shared" si="148"/>
        <v>#REF!</v>
      </c>
      <c r="MVD34" s="570" t="e">
        <f t="shared" si="148"/>
        <v>#REF!</v>
      </c>
      <c r="MVE34" s="570" t="e">
        <f t="shared" si="148"/>
        <v>#REF!</v>
      </c>
      <c r="MVF34" s="570" t="e">
        <f t="shared" si="148"/>
        <v>#REF!</v>
      </c>
      <c r="MVG34" s="570" t="e">
        <f t="shared" si="148"/>
        <v>#REF!</v>
      </c>
      <c r="MVH34" s="570" t="e">
        <f t="shared" si="148"/>
        <v>#REF!</v>
      </c>
      <c r="MVI34" s="570" t="e">
        <f t="shared" si="148"/>
        <v>#REF!</v>
      </c>
      <c r="MVJ34" s="570" t="e">
        <f t="shared" si="148"/>
        <v>#REF!</v>
      </c>
      <c r="MVK34" s="570" t="e">
        <f t="shared" si="148"/>
        <v>#REF!</v>
      </c>
      <c r="MVL34" s="570" t="e">
        <f t="shared" si="148"/>
        <v>#REF!</v>
      </c>
      <c r="MVM34" s="570" t="e">
        <f t="shared" si="148"/>
        <v>#REF!</v>
      </c>
      <c r="MVN34" s="570" t="e">
        <f t="shared" si="148"/>
        <v>#REF!</v>
      </c>
      <c r="MVO34" s="570" t="e">
        <f t="shared" si="148"/>
        <v>#REF!</v>
      </c>
      <c r="MVP34" s="570" t="e">
        <f t="shared" si="148"/>
        <v>#REF!</v>
      </c>
      <c r="MVQ34" s="570" t="e">
        <f t="shared" si="148"/>
        <v>#REF!</v>
      </c>
      <c r="MVR34" s="570" t="e">
        <f t="shared" si="148"/>
        <v>#REF!</v>
      </c>
      <c r="MVS34" s="570" t="e">
        <f t="shared" si="148"/>
        <v>#REF!</v>
      </c>
      <c r="MVT34" s="570" t="e">
        <f t="shared" si="148"/>
        <v>#REF!</v>
      </c>
      <c r="MVU34" s="570" t="e">
        <f t="shared" si="148"/>
        <v>#REF!</v>
      </c>
      <c r="MVV34" s="570" t="e">
        <f t="shared" si="148"/>
        <v>#REF!</v>
      </c>
      <c r="MVW34" s="570" t="e">
        <f t="shared" si="148"/>
        <v>#REF!</v>
      </c>
      <c r="MVX34" s="570" t="e">
        <f t="shared" si="148"/>
        <v>#REF!</v>
      </c>
      <c r="MVY34" s="570" t="e">
        <f t="shared" si="148"/>
        <v>#REF!</v>
      </c>
      <c r="MVZ34" s="570" t="e">
        <f t="shared" si="148"/>
        <v>#REF!</v>
      </c>
      <c r="MWA34" s="570" t="e">
        <f t="shared" si="148"/>
        <v>#REF!</v>
      </c>
      <c r="MWB34" s="570" t="e">
        <f t="shared" si="148"/>
        <v>#REF!</v>
      </c>
      <c r="MWC34" s="570" t="e">
        <f t="shared" si="148"/>
        <v>#REF!</v>
      </c>
      <c r="MWD34" s="570" t="e">
        <f t="shared" si="148"/>
        <v>#REF!</v>
      </c>
      <c r="MWE34" s="570" t="e">
        <f t="shared" si="148"/>
        <v>#REF!</v>
      </c>
      <c r="MWF34" s="570" t="e">
        <f t="shared" si="148"/>
        <v>#REF!</v>
      </c>
      <c r="MWG34" s="570" t="e">
        <f t="shared" si="148"/>
        <v>#REF!</v>
      </c>
      <c r="MWH34" s="570" t="e">
        <f t="shared" si="148"/>
        <v>#REF!</v>
      </c>
      <c r="MWI34" s="570" t="e">
        <f t="shared" si="148"/>
        <v>#REF!</v>
      </c>
      <c r="MWJ34" s="570" t="e">
        <f t="shared" si="148"/>
        <v>#REF!</v>
      </c>
      <c r="MWK34" s="570" t="e">
        <f t="shared" si="148"/>
        <v>#REF!</v>
      </c>
      <c r="MWL34" s="570" t="e">
        <f t="shared" si="148"/>
        <v>#REF!</v>
      </c>
      <c r="MWM34" s="570" t="e">
        <f t="shared" si="148"/>
        <v>#REF!</v>
      </c>
      <c r="MWN34" s="570" t="e">
        <f t="shared" si="148"/>
        <v>#REF!</v>
      </c>
      <c r="MWO34" s="570" t="e">
        <f t="shared" si="148"/>
        <v>#REF!</v>
      </c>
      <c r="MWP34" s="570" t="e">
        <f t="shared" si="148"/>
        <v>#REF!</v>
      </c>
      <c r="MWQ34" s="570" t="e">
        <f t="shared" si="148"/>
        <v>#REF!</v>
      </c>
      <c r="MWR34" s="570" t="e">
        <f t="shared" si="148"/>
        <v>#REF!</v>
      </c>
      <c r="MWS34" s="570" t="e">
        <f t="shared" si="148"/>
        <v>#REF!</v>
      </c>
      <c r="MWT34" s="570" t="e">
        <f t="shared" si="148"/>
        <v>#REF!</v>
      </c>
      <c r="MWU34" s="570" t="e">
        <f t="shared" si="148"/>
        <v>#REF!</v>
      </c>
      <c r="MWV34" s="570" t="e">
        <f t="shared" si="148"/>
        <v>#REF!</v>
      </c>
      <c r="MWW34" s="570" t="e">
        <f t="shared" si="148"/>
        <v>#REF!</v>
      </c>
      <c r="MWX34" s="570" t="e">
        <f t="shared" si="148"/>
        <v>#REF!</v>
      </c>
      <c r="MWY34" s="570" t="e">
        <f t="shared" ref="MWY34:MZJ34" si="149">ROUND(MWV34*MWW34,0)</f>
        <v>#REF!</v>
      </c>
      <c r="MWZ34" s="570" t="e">
        <f t="shared" si="149"/>
        <v>#REF!</v>
      </c>
      <c r="MXA34" s="570" t="e">
        <f t="shared" si="149"/>
        <v>#REF!</v>
      </c>
      <c r="MXB34" s="570" t="e">
        <f t="shared" si="149"/>
        <v>#REF!</v>
      </c>
      <c r="MXC34" s="570" t="e">
        <f t="shared" si="149"/>
        <v>#REF!</v>
      </c>
      <c r="MXD34" s="570" t="e">
        <f t="shared" si="149"/>
        <v>#REF!</v>
      </c>
      <c r="MXE34" s="570" t="e">
        <f t="shared" si="149"/>
        <v>#REF!</v>
      </c>
      <c r="MXF34" s="570" t="e">
        <f t="shared" si="149"/>
        <v>#REF!</v>
      </c>
      <c r="MXG34" s="570" t="e">
        <f t="shared" si="149"/>
        <v>#REF!</v>
      </c>
      <c r="MXH34" s="570" t="e">
        <f t="shared" si="149"/>
        <v>#REF!</v>
      </c>
      <c r="MXI34" s="570" t="e">
        <f t="shared" si="149"/>
        <v>#REF!</v>
      </c>
      <c r="MXJ34" s="570" t="e">
        <f t="shared" si="149"/>
        <v>#REF!</v>
      </c>
      <c r="MXK34" s="570" t="e">
        <f t="shared" si="149"/>
        <v>#REF!</v>
      </c>
      <c r="MXL34" s="570" t="e">
        <f t="shared" si="149"/>
        <v>#REF!</v>
      </c>
      <c r="MXM34" s="570" t="e">
        <f t="shared" si="149"/>
        <v>#REF!</v>
      </c>
      <c r="MXN34" s="570" t="e">
        <f t="shared" si="149"/>
        <v>#REF!</v>
      </c>
      <c r="MXO34" s="570" t="e">
        <f t="shared" si="149"/>
        <v>#REF!</v>
      </c>
      <c r="MXP34" s="570" t="e">
        <f t="shared" si="149"/>
        <v>#REF!</v>
      </c>
      <c r="MXQ34" s="570" t="e">
        <f t="shared" si="149"/>
        <v>#REF!</v>
      </c>
      <c r="MXR34" s="570" t="e">
        <f t="shared" si="149"/>
        <v>#REF!</v>
      </c>
      <c r="MXS34" s="570" t="e">
        <f t="shared" si="149"/>
        <v>#REF!</v>
      </c>
      <c r="MXT34" s="570" t="e">
        <f t="shared" si="149"/>
        <v>#REF!</v>
      </c>
      <c r="MXU34" s="570" t="e">
        <f t="shared" si="149"/>
        <v>#REF!</v>
      </c>
      <c r="MXV34" s="570" t="e">
        <f t="shared" si="149"/>
        <v>#REF!</v>
      </c>
      <c r="MXW34" s="570" t="e">
        <f t="shared" si="149"/>
        <v>#REF!</v>
      </c>
      <c r="MXX34" s="570" t="e">
        <f t="shared" si="149"/>
        <v>#REF!</v>
      </c>
      <c r="MXY34" s="570" t="e">
        <f t="shared" si="149"/>
        <v>#REF!</v>
      </c>
      <c r="MXZ34" s="570" t="e">
        <f t="shared" si="149"/>
        <v>#REF!</v>
      </c>
      <c r="MYA34" s="570" t="e">
        <f t="shared" si="149"/>
        <v>#REF!</v>
      </c>
      <c r="MYB34" s="570" t="e">
        <f t="shared" si="149"/>
        <v>#REF!</v>
      </c>
      <c r="MYC34" s="570" t="e">
        <f t="shared" si="149"/>
        <v>#REF!</v>
      </c>
      <c r="MYD34" s="570" t="e">
        <f t="shared" si="149"/>
        <v>#REF!</v>
      </c>
      <c r="MYE34" s="570" t="e">
        <f t="shared" si="149"/>
        <v>#REF!</v>
      </c>
      <c r="MYF34" s="570" t="e">
        <f t="shared" si="149"/>
        <v>#REF!</v>
      </c>
      <c r="MYG34" s="570" t="e">
        <f t="shared" si="149"/>
        <v>#REF!</v>
      </c>
      <c r="MYH34" s="570" t="e">
        <f t="shared" si="149"/>
        <v>#REF!</v>
      </c>
      <c r="MYI34" s="570" t="e">
        <f t="shared" si="149"/>
        <v>#REF!</v>
      </c>
      <c r="MYJ34" s="570" t="e">
        <f t="shared" si="149"/>
        <v>#REF!</v>
      </c>
      <c r="MYK34" s="570" t="e">
        <f t="shared" si="149"/>
        <v>#REF!</v>
      </c>
      <c r="MYL34" s="570" t="e">
        <f t="shared" si="149"/>
        <v>#REF!</v>
      </c>
      <c r="MYM34" s="570" t="e">
        <f t="shared" si="149"/>
        <v>#REF!</v>
      </c>
      <c r="MYN34" s="570" t="e">
        <f t="shared" si="149"/>
        <v>#REF!</v>
      </c>
      <c r="MYO34" s="570" t="e">
        <f t="shared" si="149"/>
        <v>#REF!</v>
      </c>
      <c r="MYP34" s="570" t="e">
        <f t="shared" si="149"/>
        <v>#REF!</v>
      </c>
      <c r="MYQ34" s="570" t="e">
        <f t="shared" si="149"/>
        <v>#REF!</v>
      </c>
      <c r="MYR34" s="570" t="e">
        <f t="shared" si="149"/>
        <v>#REF!</v>
      </c>
      <c r="MYS34" s="570" t="e">
        <f t="shared" si="149"/>
        <v>#REF!</v>
      </c>
      <c r="MYT34" s="570" t="e">
        <f t="shared" si="149"/>
        <v>#REF!</v>
      </c>
      <c r="MYU34" s="570" t="e">
        <f t="shared" si="149"/>
        <v>#REF!</v>
      </c>
      <c r="MYV34" s="570" t="e">
        <f t="shared" si="149"/>
        <v>#REF!</v>
      </c>
      <c r="MYW34" s="570" t="e">
        <f t="shared" si="149"/>
        <v>#REF!</v>
      </c>
      <c r="MYX34" s="570" t="e">
        <f t="shared" si="149"/>
        <v>#REF!</v>
      </c>
      <c r="MYY34" s="570" t="e">
        <f t="shared" si="149"/>
        <v>#REF!</v>
      </c>
      <c r="MYZ34" s="570" t="e">
        <f t="shared" si="149"/>
        <v>#REF!</v>
      </c>
      <c r="MZA34" s="570" t="e">
        <f t="shared" si="149"/>
        <v>#REF!</v>
      </c>
      <c r="MZB34" s="570" t="e">
        <f t="shared" si="149"/>
        <v>#REF!</v>
      </c>
      <c r="MZC34" s="570" t="e">
        <f t="shared" si="149"/>
        <v>#REF!</v>
      </c>
      <c r="MZD34" s="570" t="e">
        <f t="shared" si="149"/>
        <v>#REF!</v>
      </c>
      <c r="MZE34" s="570" t="e">
        <f t="shared" si="149"/>
        <v>#REF!</v>
      </c>
      <c r="MZF34" s="570" t="e">
        <f t="shared" si="149"/>
        <v>#REF!</v>
      </c>
      <c r="MZG34" s="570" t="e">
        <f t="shared" si="149"/>
        <v>#REF!</v>
      </c>
      <c r="MZH34" s="570" t="e">
        <f t="shared" si="149"/>
        <v>#REF!</v>
      </c>
      <c r="MZI34" s="570" t="e">
        <f t="shared" si="149"/>
        <v>#REF!</v>
      </c>
      <c r="MZJ34" s="570" t="e">
        <f t="shared" si="149"/>
        <v>#REF!</v>
      </c>
      <c r="MZK34" s="570" t="e">
        <f t="shared" ref="MZK34:NBV34" si="150">ROUND(MZH34*MZI34,0)</f>
        <v>#REF!</v>
      </c>
      <c r="MZL34" s="570" t="e">
        <f t="shared" si="150"/>
        <v>#REF!</v>
      </c>
      <c r="MZM34" s="570" t="e">
        <f t="shared" si="150"/>
        <v>#REF!</v>
      </c>
      <c r="MZN34" s="570" t="e">
        <f t="shared" si="150"/>
        <v>#REF!</v>
      </c>
      <c r="MZO34" s="570" t="e">
        <f t="shared" si="150"/>
        <v>#REF!</v>
      </c>
      <c r="MZP34" s="570" t="e">
        <f t="shared" si="150"/>
        <v>#REF!</v>
      </c>
      <c r="MZQ34" s="570" t="e">
        <f t="shared" si="150"/>
        <v>#REF!</v>
      </c>
      <c r="MZR34" s="570" t="e">
        <f t="shared" si="150"/>
        <v>#REF!</v>
      </c>
      <c r="MZS34" s="570" t="e">
        <f t="shared" si="150"/>
        <v>#REF!</v>
      </c>
      <c r="MZT34" s="570" t="e">
        <f t="shared" si="150"/>
        <v>#REF!</v>
      </c>
      <c r="MZU34" s="570" t="e">
        <f t="shared" si="150"/>
        <v>#REF!</v>
      </c>
      <c r="MZV34" s="570" t="e">
        <f t="shared" si="150"/>
        <v>#REF!</v>
      </c>
      <c r="MZW34" s="570" t="e">
        <f t="shared" si="150"/>
        <v>#REF!</v>
      </c>
      <c r="MZX34" s="570" t="e">
        <f t="shared" si="150"/>
        <v>#REF!</v>
      </c>
      <c r="MZY34" s="570" t="e">
        <f t="shared" si="150"/>
        <v>#REF!</v>
      </c>
      <c r="MZZ34" s="570" t="e">
        <f t="shared" si="150"/>
        <v>#REF!</v>
      </c>
      <c r="NAA34" s="570" t="e">
        <f t="shared" si="150"/>
        <v>#REF!</v>
      </c>
      <c r="NAB34" s="570" t="e">
        <f t="shared" si="150"/>
        <v>#REF!</v>
      </c>
      <c r="NAC34" s="570" t="e">
        <f t="shared" si="150"/>
        <v>#REF!</v>
      </c>
      <c r="NAD34" s="570" t="e">
        <f t="shared" si="150"/>
        <v>#REF!</v>
      </c>
      <c r="NAE34" s="570" t="e">
        <f t="shared" si="150"/>
        <v>#REF!</v>
      </c>
      <c r="NAF34" s="570" t="e">
        <f t="shared" si="150"/>
        <v>#REF!</v>
      </c>
      <c r="NAG34" s="570" t="e">
        <f t="shared" si="150"/>
        <v>#REF!</v>
      </c>
      <c r="NAH34" s="570" t="e">
        <f t="shared" si="150"/>
        <v>#REF!</v>
      </c>
      <c r="NAI34" s="570" t="e">
        <f t="shared" si="150"/>
        <v>#REF!</v>
      </c>
      <c r="NAJ34" s="570" t="e">
        <f t="shared" si="150"/>
        <v>#REF!</v>
      </c>
      <c r="NAK34" s="570" t="e">
        <f t="shared" si="150"/>
        <v>#REF!</v>
      </c>
      <c r="NAL34" s="570" t="e">
        <f t="shared" si="150"/>
        <v>#REF!</v>
      </c>
      <c r="NAM34" s="570" t="e">
        <f t="shared" si="150"/>
        <v>#REF!</v>
      </c>
      <c r="NAN34" s="570" t="e">
        <f t="shared" si="150"/>
        <v>#REF!</v>
      </c>
      <c r="NAO34" s="570" t="e">
        <f t="shared" si="150"/>
        <v>#REF!</v>
      </c>
      <c r="NAP34" s="570" t="e">
        <f t="shared" si="150"/>
        <v>#REF!</v>
      </c>
      <c r="NAQ34" s="570" t="e">
        <f t="shared" si="150"/>
        <v>#REF!</v>
      </c>
      <c r="NAR34" s="570" t="e">
        <f t="shared" si="150"/>
        <v>#REF!</v>
      </c>
      <c r="NAS34" s="570" t="e">
        <f t="shared" si="150"/>
        <v>#REF!</v>
      </c>
      <c r="NAT34" s="570" t="e">
        <f t="shared" si="150"/>
        <v>#REF!</v>
      </c>
      <c r="NAU34" s="570" t="e">
        <f t="shared" si="150"/>
        <v>#REF!</v>
      </c>
      <c r="NAV34" s="570" t="e">
        <f t="shared" si="150"/>
        <v>#REF!</v>
      </c>
      <c r="NAW34" s="570" t="e">
        <f t="shared" si="150"/>
        <v>#REF!</v>
      </c>
      <c r="NAX34" s="570" t="e">
        <f t="shared" si="150"/>
        <v>#REF!</v>
      </c>
      <c r="NAY34" s="570" t="e">
        <f t="shared" si="150"/>
        <v>#REF!</v>
      </c>
      <c r="NAZ34" s="570" t="e">
        <f t="shared" si="150"/>
        <v>#REF!</v>
      </c>
      <c r="NBA34" s="570" t="e">
        <f t="shared" si="150"/>
        <v>#REF!</v>
      </c>
      <c r="NBB34" s="570" t="e">
        <f t="shared" si="150"/>
        <v>#REF!</v>
      </c>
      <c r="NBC34" s="570" t="e">
        <f t="shared" si="150"/>
        <v>#REF!</v>
      </c>
      <c r="NBD34" s="570" t="e">
        <f t="shared" si="150"/>
        <v>#REF!</v>
      </c>
      <c r="NBE34" s="570" t="e">
        <f t="shared" si="150"/>
        <v>#REF!</v>
      </c>
      <c r="NBF34" s="570" t="e">
        <f t="shared" si="150"/>
        <v>#REF!</v>
      </c>
      <c r="NBG34" s="570" t="e">
        <f t="shared" si="150"/>
        <v>#REF!</v>
      </c>
      <c r="NBH34" s="570" t="e">
        <f t="shared" si="150"/>
        <v>#REF!</v>
      </c>
      <c r="NBI34" s="570" t="e">
        <f t="shared" si="150"/>
        <v>#REF!</v>
      </c>
      <c r="NBJ34" s="570" t="e">
        <f t="shared" si="150"/>
        <v>#REF!</v>
      </c>
      <c r="NBK34" s="570" t="e">
        <f t="shared" si="150"/>
        <v>#REF!</v>
      </c>
      <c r="NBL34" s="570" t="e">
        <f t="shared" si="150"/>
        <v>#REF!</v>
      </c>
      <c r="NBM34" s="570" t="e">
        <f t="shared" si="150"/>
        <v>#REF!</v>
      </c>
      <c r="NBN34" s="570" t="e">
        <f t="shared" si="150"/>
        <v>#REF!</v>
      </c>
      <c r="NBO34" s="570" t="e">
        <f t="shared" si="150"/>
        <v>#REF!</v>
      </c>
      <c r="NBP34" s="570" t="e">
        <f t="shared" si="150"/>
        <v>#REF!</v>
      </c>
      <c r="NBQ34" s="570" t="e">
        <f t="shared" si="150"/>
        <v>#REF!</v>
      </c>
      <c r="NBR34" s="570" t="e">
        <f t="shared" si="150"/>
        <v>#REF!</v>
      </c>
      <c r="NBS34" s="570" t="e">
        <f t="shared" si="150"/>
        <v>#REF!</v>
      </c>
      <c r="NBT34" s="570" t="e">
        <f t="shared" si="150"/>
        <v>#REF!</v>
      </c>
      <c r="NBU34" s="570" t="e">
        <f t="shared" si="150"/>
        <v>#REF!</v>
      </c>
      <c r="NBV34" s="570" t="e">
        <f t="shared" si="150"/>
        <v>#REF!</v>
      </c>
      <c r="NBW34" s="570" t="e">
        <f t="shared" ref="NBW34:NEH34" si="151">ROUND(NBT34*NBU34,0)</f>
        <v>#REF!</v>
      </c>
      <c r="NBX34" s="570" t="e">
        <f t="shared" si="151"/>
        <v>#REF!</v>
      </c>
      <c r="NBY34" s="570" t="e">
        <f t="shared" si="151"/>
        <v>#REF!</v>
      </c>
      <c r="NBZ34" s="570" t="e">
        <f t="shared" si="151"/>
        <v>#REF!</v>
      </c>
      <c r="NCA34" s="570" t="e">
        <f t="shared" si="151"/>
        <v>#REF!</v>
      </c>
      <c r="NCB34" s="570" t="e">
        <f t="shared" si="151"/>
        <v>#REF!</v>
      </c>
      <c r="NCC34" s="570" t="e">
        <f t="shared" si="151"/>
        <v>#REF!</v>
      </c>
      <c r="NCD34" s="570" t="e">
        <f t="shared" si="151"/>
        <v>#REF!</v>
      </c>
      <c r="NCE34" s="570" t="e">
        <f t="shared" si="151"/>
        <v>#REF!</v>
      </c>
      <c r="NCF34" s="570" t="e">
        <f t="shared" si="151"/>
        <v>#REF!</v>
      </c>
      <c r="NCG34" s="570" t="e">
        <f t="shared" si="151"/>
        <v>#REF!</v>
      </c>
      <c r="NCH34" s="570" t="e">
        <f t="shared" si="151"/>
        <v>#REF!</v>
      </c>
      <c r="NCI34" s="570" t="e">
        <f t="shared" si="151"/>
        <v>#REF!</v>
      </c>
      <c r="NCJ34" s="570" t="e">
        <f t="shared" si="151"/>
        <v>#REF!</v>
      </c>
      <c r="NCK34" s="570" t="e">
        <f t="shared" si="151"/>
        <v>#REF!</v>
      </c>
      <c r="NCL34" s="570" t="e">
        <f t="shared" si="151"/>
        <v>#REF!</v>
      </c>
      <c r="NCM34" s="570" t="e">
        <f t="shared" si="151"/>
        <v>#REF!</v>
      </c>
      <c r="NCN34" s="570" t="e">
        <f t="shared" si="151"/>
        <v>#REF!</v>
      </c>
      <c r="NCO34" s="570" t="e">
        <f t="shared" si="151"/>
        <v>#REF!</v>
      </c>
      <c r="NCP34" s="570" t="e">
        <f t="shared" si="151"/>
        <v>#REF!</v>
      </c>
      <c r="NCQ34" s="570" t="e">
        <f t="shared" si="151"/>
        <v>#REF!</v>
      </c>
      <c r="NCR34" s="570" t="e">
        <f t="shared" si="151"/>
        <v>#REF!</v>
      </c>
      <c r="NCS34" s="570" t="e">
        <f t="shared" si="151"/>
        <v>#REF!</v>
      </c>
      <c r="NCT34" s="570" t="e">
        <f t="shared" si="151"/>
        <v>#REF!</v>
      </c>
      <c r="NCU34" s="570" t="e">
        <f t="shared" si="151"/>
        <v>#REF!</v>
      </c>
      <c r="NCV34" s="570" t="e">
        <f t="shared" si="151"/>
        <v>#REF!</v>
      </c>
      <c r="NCW34" s="570" t="e">
        <f t="shared" si="151"/>
        <v>#REF!</v>
      </c>
      <c r="NCX34" s="570" t="e">
        <f t="shared" si="151"/>
        <v>#REF!</v>
      </c>
      <c r="NCY34" s="570" t="e">
        <f t="shared" si="151"/>
        <v>#REF!</v>
      </c>
      <c r="NCZ34" s="570" t="e">
        <f t="shared" si="151"/>
        <v>#REF!</v>
      </c>
      <c r="NDA34" s="570" t="e">
        <f t="shared" si="151"/>
        <v>#REF!</v>
      </c>
      <c r="NDB34" s="570" t="e">
        <f t="shared" si="151"/>
        <v>#REF!</v>
      </c>
      <c r="NDC34" s="570" t="e">
        <f t="shared" si="151"/>
        <v>#REF!</v>
      </c>
      <c r="NDD34" s="570" t="e">
        <f t="shared" si="151"/>
        <v>#REF!</v>
      </c>
      <c r="NDE34" s="570" t="e">
        <f t="shared" si="151"/>
        <v>#REF!</v>
      </c>
      <c r="NDF34" s="570" t="e">
        <f t="shared" si="151"/>
        <v>#REF!</v>
      </c>
      <c r="NDG34" s="570" t="e">
        <f t="shared" si="151"/>
        <v>#REF!</v>
      </c>
      <c r="NDH34" s="570" t="e">
        <f t="shared" si="151"/>
        <v>#REF!</v>
      </c>
      <c r="NDI34" s="570" t="e">
        <f t="shared" si="151"/>
        <v>#REF!</v>
      </c>
      <c r="NDJ34" s="570" t="e">
        <f t="shared" si="151"/>
        <v>#REF!</v>
      </c>
      <c r="NDK34" s="570" t="e">
        <f t="shared" si="151"/>
        <v>#REF!</v>
      </c>
      <c r="NDL34" s="570" t="e">
        <f t="shared" si="151"/>
        <v>#REF!</v>
      </c>
      <c r="NDM34" s="570" t="e">
        <f t="shared" si="151"/>
        <v>#REF!</v>
      </c>
      <c r="NDN34" s="570" t="e">
        <f t="shared" si="151"/>
        <v>#REF!</v>
      </c>
      <c r="NDO34" s="570" t="e">
        <f t="shared" si="151"/>
        <v>#REF!</v>
      </c>
      <c r="NDP34" s="570" t="e">
        <f t="shared" si="151"/>
        <v>#REF!</v>
      </c>
      <c r="NDQ34" s="570" t="e">
        <f t="shared" si="151"/>
        <v>#REF!</v>
      </c>
      <c r="NDR34" s="570" t="e">
        <f t="shared" si="151"/>
        <v>#REF!</v>
      </c>
      <c r="NDS34" s="570" t="e">
        <f t="shared" si="151"/>
        <v>#REF!</v>
      </c>
      <c r="NDT34" s="570" t="e">
        <f t="shared" si="151"/>
        <v>#REF!</v>
      </c>
      <c r="NDU34" s="570" t="e">
        <f t="shared" si="151"/>
        <v>#REF!</v>
      </c>
      <c r="NDV34" s="570" t="e">
        <f t="shared" si="151"/>
        <v>#REF!</v>
      </c>
      <c r="NDW34" s="570" t="e">
        <f t="shared" si="151"/>
        <v>#REF!</v>
      </c>
      <c r="NDX34" s="570" t="e">
        <f t="shared" si="151"/>
        <v>#REF!</v>
      </c>
      <c r="NDY34" s="570" t="e">
        <f t="shared" si="151"/>
        <v>#REF!</v>
      </c>
      <c r="NDZ34" s="570" t="e">
        <f t="shared" si="151"/>
        <v>#REF!</v>
      </c>
      <c r="NEA34" s="570" t="e">
        <f t="shared" si="151"/>
        <v>#REF!</v>
      </c>
      <c r="NEB34" s="570" t="e">
        <f t="shared" si="151"/>
        <v>#REF!</v>
      </c>
      <c r="NEC34" s="570" t="e">
        <f t="shared" si="151"/>
        <v>#REF!</v>
      </c>
      <c r="NED34" s="570" t="e">
        <f t="shared" si="151"/>
        <v>#REF!</v>
      </c>
      <c r="NEE34" s="570" t="e">
        <f t="shared" si="151"/>
        <v>#REF!</v>
      </c>
      <c r="NEF34" s="570" t="e">
        <f t="shared" si="151"/>
        <v>#REF!</v>
      </c>
      <c r="NEG34" s="570" t="e">
        <f t="shared" si="151"/>
        <v>#REF!</v>
      </c>
      <c r="NEH34" s="570" t="e">
        <f t="shared" si="151"/>
        <v>#REF!</v>
      </c>
      <c r="NEI34" s="570" t="e">
        <f t="shared" ref="NEI34:NGT34" si="152">ROUND(NEF34*NEG34,0)</f>
        <v>#REF!</v>
      </c>
      <c r="NEJ34" s="570" t="e">
        <f t="shared" si="152"/>
        <v>#REF!</v>
      </c>
      <c r="NEK34" s="570" t="e">
        <f t="shared" si="152"/>
        <v>#REF!</v>
      </c>
      <c r="NEL34" s="570" t="e">
        <f t="shared" si="152"/>
        <v>#REF!</v>
      </c>
      <c r="NEM34" s="570" t="e">
        <f t="shared" si="152"/>
        <v>#REF!</v>
      </c>
      <c r="NEN34" s="570" t="e">
        <f t="shared" si="152"/>
        <v>#REF!</v>
      </c>
      <c r="NEO34" s="570" t="e">
        <f t="shared" si="152"/>
        <v>#REF!</v>
      </c>
      <c r="NEP34" s="570" t="e">
        <f t="shared" si="152"/>
        <v>#REF!</v>
      </c>
      <c r="NEQ34" s="570" t="e">
        <f t="shared" si="152"/>
        <v>#REF!</v>
      </c>
      <c r="NER34" s="570" t="e">
        <f t="shared" si="152"/>
        <v>#REF!</v>
      </c>
      <c r="NES34" s="570" t="e">
        <f t="shared" si="152"/>
        <v>#REF!</v>
      </c>
      <c r="NET34" s="570" t="e">
        <f t="shared" si="152"/>
        <v>#REF!</v>
      </c>
      <c r="NEU34" s="570" t="e">
        <f t="shared" si="152"/>
        <v>#REF!</v>
      </c>
      <c r="NEV34" s="570" t="e">
        <f t="shared" si="152"/>
        <v>#REF!</v>
      </c>
      <c r="NEW34" s="570" t="e">
        <f t="shared" si="152"/>
        <v>#REF!</v>
      </c>
      <c r="NEX34" s="570" t="e">
        <f t="shared" si="152"/>
        <v>#REF!</v>
      </c>
      <c r="NEY34" s="570" t="e">
        <f t="shared" si="152"/>
        <v>#REF!</v>
      </c>
      <c r="NEZ34" s="570" t="e">
        <f t="shared" si="152"/>
        <v>#REF!</v>
      </c>
      <c r="NFA34" s="570" t="e">
        <f t="shared" si="152"/>
        <v>#REF!</v>
      </c>
      <c r="NFB34" s="570" t="e">
        <f t="shared" si="152"/>
        <v>#REF!</v>
      </c>
      <c r="NFC34" s="570" t="e">
        <f t="shared" si="152"/>
        <v>#REF!</v>
      </c>
      <c r="NFD34" s="570" t="e">
        <f t="shared" si="152"/>
        <v>#REF!</v>
      </c>
      <c r="NFE34" s="570" t="e">
        <f t="shared" si="152"/>
        <v>#REF!</v>
      </c>
      <c r="NFF34" s="570" t="e">
        <f t="shared" si="152"/>
        <v>#REF!</v>
      </c>
      <c r="NFG34" s="570" t="e">
        <f t="shared" si="152"/>
        <v>#REF!</v>
      </c>
      <c r="NFH34" s="570" t="e">
        <f t="shared" si="152"/>
        <v>#REF!</v>
      </c>
      <c r="NFI34" s="570" t="e">
        <f t="shared" si="152"/>
        <v>#REF!</v>
      </c>
      <c r="NFJ34" s="570" t="e">
        <f t="shared" si="152"/>
        <v>#REF!</v>
      </c>
      <c r="NFK34" s="570" t="e">
        <f t="shared" si="152"/>
        <v>#REF!</v>
      </c>
      <c r="NFL34" s="570" t="e">
        <f t="shared" si="152"/>
        <v>#REF!</v>
      </c>
      <c r="NFM34" s="570" t="e">
        <f t="shared" si="152"/>
        <v>#REF!</v>
      </c>
      <c r="NFN34" s="570" t="e">
        <f t="shared" si="152"/>
        <v>#REF!</v>
      </c>
      <c r="NFO34" s="570" t="e">
        <f t="shared" si="152"/>
        <v>#REF!</v>
      </c>
      <c r="NFP34" s="570" t="e">
        <f t="shared" si="152"/>
        <v>#REF!</v>
      </c>
      <c r="NFQ34" s="570" t="e">
        <f t="shared" si="152"/>
        <v>#REF!</v>
      </c>
      <c r="NFR34" s="570" t="e">
        <f t="shared" si="152"/>
        <v>#REF!</v>
      </c>
      <c r="NFS34" s="570" t="e">
        <f t="shared" si="152"/>
        <v>#REF!</v>
      </c>
      <c r="NFT34" s="570" t="e">
        <f t="shared" si="152"/>
        <v>#REF!</v>
      </c>
      <c r="NFU34" s="570" t="e">
        <f t="shared" si="152"/>
        <v>#REF!</v>
      </c>
      <c r="NFV34" s="570" t="e">
        <f t="shared" si="152"/>
        <v>#REF!</v>
      </c>
      <c r="NFW34" s="570" t="e">
        <f t="shared" si="152"/>
        <v>#REF!</v>
      </c>
      <c r="NFX34" s="570" t="e">
        <f t="shared" si="152"/>
        <v>#REF!</v>
      </c>
      <c r="NFY34" s="570" t="e">
        <f t="shared" si="152"/>
        <v>#REF!</v>
      </c>
      <c r="NFZ34" s="570" t="e">
        <f t="shared" si="152"/>
        <v>#REF!</v>
      </c>
      <c r="NGA34" s="570" t="e">
        <f t="shared" si="152"/>
        <v>#REF!</v>
      </c>
      <c r="NGB34" s="570" t="e">
        <f t="shared" si="152"/>
        <v>#REF!</v>
      </c>
      <c r="NGC34" s="570" t="e">
        <f t="shared" si="152"/>
        <v>#REF!</v>
      </c>
      <c r="NGD34" s="570" t="e">
        <f t="shared" si="152"/>
        <v>#REF!</v>
      </c>
      <c r="NGE34" s="570" t="e">
        <f t="shared" si="152"/>
        <v>#REF!</v>
      </c>
      <c r="NGF34" s="570" t="e">
        <f t="shared" si="152"/>
        <v>#REF!</v>
      </c>
      <c r="NGG34" s="570" t="e">
        <f t="shared" si="152"/>
        <v>#REF!</v>
      </c>
      <c r="NGH34" s="570" t="e">
        <f t="shared" si="152"/>
        <v>#REF!</v>
      </c>
      <c r="NGI34" s="570" t="e">
        <f t="shared" si="152"/>
        <v>#REF!</v>
      </c>
      <c r="NGJ34" s="570" t="e">
        <f t="shared" si="152"/>
        <v>#REF!</v>
      </c>
      <c r="NGK34" s="570" t="e">
        <f t="shared" si="152"/>
        <v>#REF!</v>
      </c>
      <c r="NGL34" s="570" t="e">
        <f t="shared" si="152"/>
        <v>#REF!</v>
      </c>
      <c r="NGM34" s="570" t="e">
        <f t="shared" si="152"/>
        <v>#REF!</v>
      </c>
      <c r="NGN34" s="570" t="e">
        <f t="shared" si="152"/>
        <v>#REF!</v>
      </c>
      <c r="NGO34" s="570" t="e">
        <f t="shared" si="152"/>
        <v>#REF!</v>
      </c>
      <c r="NGP34" s="570" t="e">
        <f t="shared" si="152"/>
        <v>#REF!</v>
      </c>
      <c r="NGQ34" s="570" t="e">
        <f t="shared" si="152"/>
        <v>#REF!</v>
      </c>
      <c r="NGR34" s="570" t="e">
        <f t="shared" si="152"/>
        <v>#REF!</v>
      </c>
      <c r="NGS34" s="570" t="e">
        <f t="shared" si="152"/>
        <v>#REF!</v>
      </c>
      <c r="NGT34" s="570" t="e">
        <f t="shared" si="152"/>
        <v>#REF!</v>
      </c>
      <c r="NGU34" s="570" t="e">
        <f t="shared" ref="NGU34:NJF34" si="153">ROUND(NGR34*NGS34,0)</f>
        <v>#REF!</v>
      </c>
      <c r="NGV34" s="570" t="e">
        <f t="shared" si="153"/>
        <v>#REF!</v>
      </c>
      <c r="NGW34" s="570" t="e">
        <f t="shared" si="153"/>
        <v>#REF!</v>
      </c>
      <c r="NGX34" s="570" t="e">
        <f t="shared" si="153"/>
        <v>#REF!</v>
      </c>
      <c r="NGY34" s="570" t="e">
        <f t="shared" si="153"/>
        <v>#REF!</v>
      </c>
      <c r="NGZ34" s="570" t="e">
        <f t="shared" si="153"/>
        <v>#REF!</v>
      </c>
      <c r="NHA34" s="570" t="e">
        <f t="shared" si="153"/>
        <v>#REF!</v>
      </c>
      <c r="NHB34" s="570" t="e">
        <f t="shared" si="153"/>
        <v>#REF!</v>
      </c>
      <c r="NHC34" s="570" t="e">
        <f t="shared" si="153"/>
        <v>#REF!</v>
      </c>
      <c r="NHD34" s="570" t="e">
        <f t="shared" si="153"/>
        <v>#REF!</v>
      </c>
      <c r="NHE34" s="570" t="e">
        <f t="shared" si="153"/>
        <v>#REF!</v>
      </c>
      <c r="NHF34" s="570" t="e">
        <f t="shared" si="153"/>
        <v>#REF!</v>
      </c>
      <c r="NHG34" s="570" t="e">
        <f t="shared" si="153"/>
        <v>#REF!</v>
      </c>
      <c r="NHH34" s="570" t="e">
        <f t="shared" si="153"/>
        <v>#REF!</v>
      </c>
      <c r="NHI34" s="570" t="e">
        <f t="shared" si="153"/>
        <v>#REF!</v>
      </c>
      <c r="NHJ34" s="570" t="e">
        <f t="shared" si="153"/>
        <v>#REF!</v>
      </c>
      <c r="NHK34" s="570" t="e">
        <f t="shared" si="153"/>
        <v>#REF!</v>
      </c>
      <c r="NHL34" s="570" t="e">
        <f t="shared" si="153"/>
        <v>#REF!</v>
      </c>
      <c r="NHM34" s="570" t="e">
        <f t="shared" si="153"/>
        <v>#REF!</v>
      </c>
      <c r="NHN34" s="570" t="e">
        <f t="shared" si="153"/>
        <v>#REF!</v>
      </c>
      <c r="NHO34" s="570" t="e">
        <f t="shared" si="153"/>
        <v>#REF!</v>
      </c>
      <c r="NHP34" s="570" t="e">
        <f t="shared" si="153"/>
        <v>#REF!</v>
      </c>
      <c r="NHQ34" s="570" t="e">
        <f t="shared" si="153"/>
        <v>#REF!</v>
      </c>
      <c r="NHR34" s="570" t="e">
        <f t="shared" si="153"/>
        <v>#REF!</v>
      </c>
      <c r="NHS34" s="570" t="e">
        <f t="shared" si="153"/>
        <v>#REF!</v>
      </c>
      <c r="NHT34" s="570" t="e">
        <f t="shared" si="153"/>
        <v>#REF!</v>
      </c>
      <c r="NHU34" s="570" t="e">
        <f t="shared" si="153"/>
        <v>#REF!</v>
      </c>
      <c r="NHV34" s="570" t="e">
        <f t="shared" si="153"/>
        <v>#REF!</v>
      </c>
      <c r="NHW34" s="570" t="e">
        <f t="shared" si="153"/>
        <v>#REF!</v>
      </c>
      <c r="NHX34" s="570" t="e">
        <f t="shared" si="153"/>
        <v>#REF!</v>
      </c>
      <c r="NHY34" s="570" t="e">
        <f t="shared" si="153"/>
        <v>#REF!</v>
      </c>
      <c r="NHZ34" s="570" t="e">
        <f t="shared" si="153"/>
        <v>#REF!</v>
      </c>
      <c r="NIA34" s="570" t="e">
        <f t="shared" si="153"/>
        <v>#REF!</v>
      </c>
      <c r="NIB34" s="570" t="e">
        <f t="shared" si="153"/>
        <v>#REF!</v>
      </c>
      <c r="NIC34" s="570" t="e">
        <f t="shared" si="153"/>
        <v>#REF!</v>
      </c>
      <c r="NID34" s="570" t="e">
        <f t="shared" si="153"/>
        <v>#REF!</v>
      </c>
      <c r="NIE34" s="570" t="e">
        <f t="shared" si="153"/>
        <v>#REF!</v>
      </c>
      <c r="NIF34" s="570" t="e">
        <f t="shared" si="153"/>
        <v>#REF!</v>
      </c>
      <c r="NIG34" s="570" t="e">
        <f t="shared" si="153"/>
        <v>#REF!</v>
      </c>
      <c r="NIH34" s="570" t="e">
        <f t="shared" si="153"/>
        <v>#REF!</v>
      </c>
      <c r="NII34" s="570" t="e">
        <f t="shared" si="153"/>
        <v>#REF!</v>
      </c>
      <c r="NIJ34" s="570" t="e">
        <f t="shared" si="153"/>
        <v>#REF!</v>
      </c>
      <c r="NIK34" s="570" t="e">
        <f t="shared" si="153"/>
        <v>#REF!</v>
      </c>
      <c r="NIL34" s="570" t="e">
        <f t="shared" si="153"/>
        <v>#REF!</v>
      </c>
      <c r="NIM34" s="570" t="e">
        <f t="shared" si="153"/>
        <v>#REF!</v>
      </c>
      <c r="NIN34" s="570" t="e">
        <f t="shared" si="153"/>
        <v>#REF!</v>
      </c>
      <c r="NIO34" s="570" t="e">
        <f t="shared" si="153"/>
        <v>#REF!</v>
      </c>
      <c r="NIP34" s="570" t="e">
        <f t="shared" si="153"/>
        <v>#REF!</v>
      </c>
      <c r="NIQ34" s="570" t="e">
        <f t="shared" si="153"/>
        <v>#REF!</v>
      </c>
      <c r="NIR34" s="570" t="e">
        <f t="shared" si="153"/>
        <v>#REF!</v>
      </c>
      <c r="NIS34" s="570" t="e">
        <f t="shared" si="153"/>
        <v>#REF!</v>
      </c>
      <c r="NIT34" s="570" t="e">
        <f t="shared" si="153"/>
        <v>#REF!</v>
      </c>
      <c r="NIU34" s="570" t="e">
        <f t="shared" si="153"/>
        <v>#REF!</v>
      </c>
      <c r="NIV34" s="570" t="e">
        <f t="shared" si="153"/>
        <v>#REF!</v>
      </c>
      <c r="NIW34" s="570" t="e">
        <f t="shared" si="153"/>
        <v>#REF!</v>
      </c>
      <c r="NIX34" s="570" t="e">
        <f t="shared" si="153"/>
        <v>#REF!</v>
      </c>
      <c r="NIY34" s="570" t="e">
        <f t="shared" si="153"/>
        <v>#REF!</v>
      </c>
      <c r="NIZ34" s="570" t="e">
        <f t="shared" si="153"/>
        <v>#REF!</v>
      </c>
      <c r="NJA34" s="570" t="e">
        <f t="shared" si="153"/>
        <v>#REF!</v>
      </c>
      <c r="NJB34" s="570" t="e">
        <f t="shared" si="153"/>
        <v>#REF!</v>
      </c>
      <c r="NJC34" s="570" t="e">
        <f t="shared" si="153"/>
        <v>#REF!</v>
      </c>
      <c r="NJD34" s="570" t="e">
        <f t="shared" si="153"/>
        <v>#REF!</v>
      </c>
      <c r="NJE34" s="570" t="e">
        <f t="shared" si="153"/>
        <v>#REF!</v>
      </c>
      <c r="NJF34" s="570" t="e">
        <f t="shared" si="153"/>
        <v>#REF!</v>
      </c>
      <c r="NJG34" s="570" t="e">
        <f t="shared" ref="NJG34:NLR34" si="154">ROUND(NJD34*NJE34,0)</f>
        <v>#REF!</v>
      </c>
      <c r="NJH34" s="570" t="e">
        <f t="shared" si="154"/>
        <v>#REF!</v>
      </c>
      <c r="NJI34" s="570" t="e">
        <f t="shared" si="154"/>
        <v>#REF!</v>
      </c>
      <c r="NJJ34" s="570" t="e">
        <f t="shared" si="154"/>
        <v>#REF!</v>
      </c>
      <c r="NJK34" s="570" t="e">
        <f t="shared" si="154"/>
        <v>#REF!</v>
      </c>
      <c r="NJL34" s="570" t="e">
        <f t="shared" si="154"/>
        <v>#REF!</v>
      </c>
      <c r="NJM34" s="570" t="e">
        <f t="shared" si="154"/>
        <v>#REF!</v>
      </c>
      <c r="NJN34" s="570" t="e">
        <f t="shared" si="154"/>
        <v>#REF!</v>
      </c>
      <c r="NJO34" s="570" t="e">
        <f t="shared" si="154"/>
        <v>#REF!</v>
      </c>
      <c r="NJP34" s="570" t="e">
        <f t="shared" si="154"/>
        <v>#REF!</v>
      </c>
      <c r="NJQ34" s="570" t="e">
        <f t="shared" si="154"/>
        <v>#REF!</v>
      </c>
      <c r="NJR34" s="570" t="e">
        <f t="shared" si="154"/>
        <v>#REF!</v>
      </c>
      <c r="NJS34" s="570" t="e">
        <f t="shared" si="154"/>
        <v>#REF!</v>
      </c>
      <c r="NJT34" s="570" t="e">
        <f t="shared" si="154"/>
        <v>#REF!</v>
      </c>
      <c r="NJU34" s="570" t="e">
        <f t="shared" si="154"/>
        <v>#REF!</v>
      </c>
      <c r="NJV34" s="570" t="e">
        <f t="shared" si="154"/>
        <v>#REF!</v>
      </c>
      <c r="NJW34" s="570" t="e">
        <f t="shared" si="154"/>
        <v>#REF!</v>
      </c>
      <c r="NJX34" s="570" t="e">
        <f t="shared" si="154"/>
        <v>#REF!</v>
      </c>
      <c r="NJY34" s="570" t="e">
        <f t="shared" si="154"/>
        <v>#REF!</v>
      </c>
      <c r="NJZ34" s="570" t="e">
        <f t="shared" si="154"/>
        <v>#REF!</v>
      </c>
      <c r="NKA34" s="570" t="e">
        <f t="shared" si="154"/>
        <v>#REF!</v>
      </c>
      <c r="NKB34" s="570" t="e">
        <f t="shared" si="154"/>
        <v>#REF!</v>
      </c>
      <c r="NKC34" s="570" t="e">
        <f t="shared" si="154"/>
        <v>#REF!</v>
      </c>
      <c r="NKD34" s="570" t="e">
        <f t="shared" si="154"/>
        <v>#REF!</v>
      </c>
      <c r="NKE34" s="570" t="e">
        <f t="shared" si="154"/>
        <v>#REF!</v>
      </c>
      <c r="NKF34" s="570" t="e">
        <f t="shared" si="154"/>
        <v>#REF!</v>
      </c>
      <c r="NKG34" s="570" t="e">
        <f t="shared" si="154"/>
        <v>#REF!</v>
      </c>
      <c r="NKH34" s="570" t="e">
        <f t="shared" si="154"/>
        <v>#REF!</v>
      </c>
      <c r="NKI34" s="570" t="e">
        <f t="shared" si="154"/>
        <v>#REF!</v>
      </c>
      <c r="NKJ34" s="570" t="e">
        <f t="shared" si="154"/>
        <v>#REF!</v>
      </c>
      <c r="NKK34" s="570" t="e">
        <f t="shared" si="154"/>
        <v>#REF!</v>
      </c>
      <c r="NKL34" s="570" t="e">
        <f t="shared" si="154"/>
        <v>#REF!</v>
      </c>
      <c r="NKM34" s="570" t="e">
        <f t="shared" si="154"/>
        <v>#REF!</v>
      </c>
      <c r="NKN34" s="570" t="e">
        <f t="shared" si="154"/>
        <v>#REF!</v>
      </c>
      <c r="NKO34" s="570" t="e">
        <f t="shared" si="154"/>
        <v>#REF!</v>
      </c>
      <c r="NKP34" s="570" t="e">
        <f t="shared" si="154"/>
        <v>#REF!</v>
      </c>
      <c r="NKQ34" s="570" t="e">
        <f t="shared" si="154"/>
        <v>#REF!</v>
      </c>
      <c r="NKR34" s="570" t="e">
        <f t="shared" si="154"/>
        <v>#REF!</v>
      </c>
      <c r="NKS34" s="570" t="e">
        <f t="shared" si="154"/>
        <v>#REF!</v>
      </c>
      <c r="NKT34" s="570" t="e">
        <f t="shared" si="154"/>
        <v>#REF!</v>
      </c>
      <c r="NKU34" s="570" t="e">
        <f t="shared" si="154"/>
        <v>#REF!</v>
      </c>
      <c r="NKV34" s="570" t="e">
        <f t="shared" si="154"/>
        <v>#REF!</v>
      </c>
      <c r="NKW34" s="570" t="e">
        <f t="shared" si="154"/>
        <v>#REF!</v>
      </c>
      <c r="NKX34" s="570" t="e">
        <f t="shared" si="154"/>
        <v>#REF!</v>
      </c>
      <c r="NKY34" s="570" t="e">
        <f t="shared" si="154"/>
        <v>#REF!</v>
      </c>
      <c r="NKZ34" s="570" t="e">
        <f t="shared" si="154"/>
        <v>#REF!</v>
      </c>
      <c r="NLA34" s="570" t="e">
        <f t="shared" si="154"/>
        <v>#REF!</v>
      </c>
      <c r="NLB34" s="570" t="e">
        <f t="shared" si="154"/>
        <v>#REF!</v>
      </c>
      <c r="NLC34" s="570" t="e">
        <f t="shared" si="154"/>
        <v>#REF!</v>
      </c>
      <c r="NLD34" s="570" t="e">
        <f t="shared" si="154"/>
        <v>#REF!</v>
      </c>
      <c r="NLE34" s="570" t="e">
        <f t="shared" si="154"/>
        <v>#REF!</v>
      </c>
      <c r="NLF34" s="570" t="e">
        <f t="shared" si="154"/>
        <v>#REF!</v>
      </c>
      <c r="NLG34" s="570" t="e">
        <f t="shared" si="154"/>
        <v>#REF!</v>
      </c>
      <c r="NLH34" s="570" t="e">
        <f t="shared" si="154"/>
        <v>#REF!</v>
      </c>
      <c r="NLI34" s="570" t="e">
        <f t="shared" si="154"/>
        <v>#REF!</v>
      </c>
      <c r="NLJ34" s="570" t="e">
        <f t="shared" si="154"/>
        <v>#REF!</v>
      </c>
      <c r="NLK34" s="570" t="e">
        <f t="shared" si="154"/>
        <v>#REF!</v>
      </c>
      <c r="NLL34" s="570" t="e">
        <f t="shared" si="154"/>
        <v>#REF!</v>
      </c>
      <c r="NLM34" s="570" t="e">
        <f t="shared" si="154"/>
        <v>#REF!</v>
      </c>
      <c r="NLN34" s="570" t="e">
        <f t="shared" si="154"/>
        <v>#REF!</v>
      </c>
      <c r="NLO34" s="570" t="e">
        <f t="shared" si="154"/>
        <v>#REF!</v>
      </c>
      <c r="NLP34" s="570" t="e">
        <f t="shared" si="154"/>
        <v>#REF!</v>
      </c>
      <c r="NLQ34" s="570" t="e">
        <f t="shared" si="154"/>
        <v>#REF!</v>
      </c>
      <c r="NLR34" s="570" t="e">
        <f t="shared" si="154"/>
        <v>#REF!</v>
      </c>
      <c r="NLS34" s="570" t="e">
        <f t="shared" ref="NLS34:NOD34" si="155">ROUND(NLP34*NLQ34,0)</f>
        <v>#REF!</v>
      </c>
      <c r="NLT34" s="570" t="e">
        <f t="shared" si="155"/>
        <v>#REF!</v>
      </c>
      <c r="NLU34" s="570" t="e">
        <f t="shared" si="155"/>
        <v>#REF!</v>
      </c>
      <c r="NLV34" s="570" t="e">
        <f t="shared" si="155"/>
        <v>#REF!</v>
      </c>
      <c r="NLW34" s="570" t="e">
        <f t="shared" si="155"/>
        <v>#REF!</v>
      </c>
      <c r="NLX34" s="570" t="e">
        <f t="shared" si="155"/>
        <v>#REF!</v>
      </c>
      <c r="NLY34" s="570" t="e">
        <f t="shared" si="155"/>
        <v>#REF!</v>
      </c>
      <c r="NLZ34" s="570" t="e">
        <f t="shared" si="155"/>
        <v>#REF!</v>
      </c>
      <c r="NMA34" s="570" t="e">
        <f t="shared" si="155"/>
        <v>#REF!</v>
      </c>
      <c r="NMB34" s="570" t="e">
        <f t="shared" si="155"/>
        <v>#REF!</v>
      </c>
      <c r="NMC34" s="570" t="e">
        <f t="shared" si="155"/>
        <v>#REF!</v>
      </c>
      <c r="NMD34" s="570" t="e">
        <f t="shared" si="155"/>
        <v>#REF!</v>
      </c>
      <c r="NME34" s="570" t="e">
        <f t="shared" si="155"/>
        <v>#REF!</v>
      </c>
      <c r="NMF34" s="570" t="e">
        <f t="shared" si="155"/>
        <v>#REF!</v>
      </c>
      <c r="NMG34" s="570" t="e">
        <f t="shared" si="155"/>
        <v>#REF!</v>
      </c>
      <c r="NMH34" s="570" t="e">
        <f t="shared" si="155"/>
        <v>#REF!</v>
      </c>
      <c r="NMI34" s="570" t="e">
        <f t="shared" si="155"/>
        <v>#REF!</v>
      </c>
      <c r="NMJ34" s="570" t="e">
        <f t="shared" si="155"/>
        <v>#REF!</v>
      </c>
      <c r="NMK34" s="570" t="e">
        <f t="shared" si="155"/>
        <v>#REF!</v>
      </c>
      <c r="NML34" s="570" t="e">
        <f t="shared" si="155"/>
        <v>#REF!</v>
      </c>
      <c r="NMM34" s="570" t="e">
        <f t="shared" si="155"/>
        <v>#REF!</v>
      </c>
      <c r="NMN34" s="570" t="e">
        <f t="shared" si="155"/>
        <v>#REF!</v>
      </c>
      <c r="NMO34" s="570" t="e">
        <f t="shared" si="155"/>
        <v>#REF!</v>
      </c>
      <c r="NMP34" s="570" t="e">
        <f t="shared" si="155"/>
        <v>#REF!</v>
      </c>
      <c r="NMQ34" s="570" t="e">
        <f t="shared" si="155"/>
        <v>#REF!</v>
      </c>
      <c r="NMR34" s="570" t="e">
        <f t="shared" si="155"/>
        <v>#REF!</v>
      </c>
      <c r="NMS34" s="570" t="e">
        <f t="shared" si="155"/>
        <v>#REF!</v>
      </c>
      <c r="NMT34" s="570" t="e">
        <f t="shared" si="155"/>
        <v>#REF!</v>
      </c>
      <c r="NMU34" s="570" t="e">
        <f t="shared" si="155"/>
        <v>#REF!</v>
      </c>
      <c r="NMV34" s="570" t="e">
        <f t="shared" si="155"/>
        <v>#REF!</v>
      </c>
      <c r="NMW34" s="570" t="e">
        <f t="shared" si="155"/>
        <v>#REF!</v>
      </c>
      <c r="NMX34" s="570" t="e">
        <f t="shared" si="155"/>
        <v>#REF!</v>
      </c>
      <c r="NMY34" s="570" t="e">
        <f t="shared" si="155"/>
        <v>#REF!</v>
      </c>
      <c r="NMZ34" s="570" t="e">
        <f t="shared" si="155"/>
        <v>#REF!</v>
      </c>
      <c r="NNA34" s="570" t="e">
        <f t="shared" si="155"/>
        <v>#REF!</v>
      </c>
      <c r="NNB34" s="570" t="e">
        <f t="shared" si="155"/>
        <v>#REF!</v>
      </c>
      <c r="NNC34" s="570" t="e">
        <f t="shared" si="155"/>
        <v>#REF!</v>
      </c>
      <c r="NND34" s="570" t="e">
        <f t="shared" si="155"/>
        <v>#REF!</v>
      </c>
      <c r="NNE34" s="570" t="e">
        <f t="shared" si="155"/>
        <v>#REF!</v>
      </c>
      <c r="NNF34" s="570" t="e">
        <f t="shared" si="155"/>
        <v>#REF!</v>
      </c>
      <c r="NNG34" s="570" t="e">
        <f t="shared" si="155"/>
        <v>#REF!</v>
      </c>
      <c r="NNH34" s="570" t="e">
        <f t="shared" si="155"/>
        <v>#REF!</v>
      </c>
      <c r="NNI34" s="570" t="e">
        <f t="shared" si="155"/>
        <v>#REF!</v>
      </c>
      <c r="NNJ34" s="570" t="e">
        <f t="shared" si="155"/>
        <v>#REF!</v>
      </c>
      <c r="NNK34" s="570" t="e">
        <f t="shared" si="155"/>
        <v>#REF!</v>
      </c>
      <c r="NNL34" s="570" t="e">
        <f t="shared" si="155"/>
        <v>#REF!</v>
      </c>
      <c r="NNM34" s="570" t="e">
        <f t="shared" si="155"/>
        <v>#REF!</v>
      </c>
      <c r="NNN34" s="570" t="e">
        <f t="shared" si="155"/>
        <v>#REF!</v>
      </c>
      <c r="NNO34" s="570" t="e">
        <f t="shared" si="155"/>
        <v>#REF!</v>
      </c>
      <c r="NNP34" s="570" t="e">
        <f t="shared" si="155"/>
        <v>#REF!</v>
      </c>
      <c r="NNQ34" s="570" t="e">
        <f t="shared" si="155"/>
        <v>#REF!</v>
      </c>
      <c r="NNR34" s="570" t="e">
        <f t="shared" si="155"/>
        <v>#REF!</v>
      </c>
      <c r="NNS34" s="570" t="e">
        <f t="shared" si="155"/>
        <v>#REF!</v>
      </c>
      <c r="NNT34" s="570" t="e">
        <f t="shared" si="155"/>
        <v>#REF!</v>
      </c>
      <c r="NNU34" s="570" t="e">
        <f t="shared" si="155"/>
        <v>#REF!</v>
      </c>
      <c r="NNV34" s="570" t="e">
        <f t="shared" si="155"/>
        <v>#REF!</v>
      </c>
      <c r="NNW34" s="570" t="e">
        <f t="shared" si="155"/>
        <v>#REF!</v>
      </c>
      <c r="NNX34" s="570" t="e">
        <f t="shared" si="155"/>
        <v>#REF!</v>
      </c>
      <c r="NNY34" s="570" t="e">
        <f t="shared" si="155"/>
        <v>#REF!</v>
      </c>
      <c r="NNZ34" s="570" t="e">
        <f t="shared" si="155"/>
        <v>#REF!</v>
      </c>
      <c r="NOA34" s="570" t="e">
        <f t="shared" si="155"/>
        <v>#REF!</v>
      </c>
      <c r="NOB34" s="570" t="e">
        <f t="shared" si="155"/>
        <v>#REF!</v>
      </c>
      <c r="NOC34" s="570" t="e">
        <f t="shared" si="155"/>
        <v>#REF!</v>
      </c>
      <c r="NOD34" s="570" t="e">
        <f t="shared" si="155"/>
        <v>#REF!</v>
      </c>
      <c r="NOE34" s="570" t="e">
        <f t="shared" ref="NOE34:NQP34" si="156">ROUND(NOB34*NOC34,0)</f>
        <v>#REF!</v>
      </c>
      <c r="NOF34" s="570" t="e">
        <f t="shared" si="156"/>
        <v>#REF!</v>
      </c>
      <c r="NOG34" s="570" t="e">
        <f t="shared" si="156"/>
        <v>#REF!</v>
      </c>
      <c r="NOH34" s="570" t="e">
        <f t="shared" si="156"/>
        <v>#REF!</v>
      </c>
      <c r="NOI34" s="570" t="e">
        <f t="shared" si="156"/>
        <v>#REF!</v>
      </c>
      <c r="NOJ34" s="570" t="e">
        <f t="shared" si="156"/>
        <v>#REF!</v>
      </c>
      <c r="NOK34" s="570" t="e">
        <f t="shared" si="156"/>
        <v>#REF!</v>
      </c>
      <c r="NOL34" s="570" t="e">
        <f t="shared" si="156"/>
        <v>#REF!</v>
      </c>
      <c r="NOM34" s="570" t="e">
        <f t="shared" si="156"/>
        <v>#REF!</v>
      </c>
      <c r="NON34" s="570" t="e">
        <f t="shared" si="156"/>
        <v>#REF!</v>
      </c>
      <c r="NOO34" s="570" t="e">
        <f t="shared" si="156"/>
        <v>#REF!</v>
      </c>
      <c r="NOP34" s="570" t="e">
        <f t="shared" si="156"/>
        <v>#REF!</v>
      </c>
      <c r="NOQ34" s="570" t="e">
        <f t="shared" si="156"/>
        <v>#REF!</v>
      </c>
      <c r="NOR34" s="570" t="e">
        <f t="shared" si="156"/>
        <v>#REF!</v>
      </c>
      <c r="NOS34" s="570" t="e">
        <f t="shared" si="156"/>
        <v>#REF!</v>
      </c>
      <c r="NOT34" s="570" t="e">
        <f t="shared" si="156"/>
        <v>#REF!</v>
      </c>
      <c r="NOU34" s="570" t="e">
        <f t="shared" si="156"/>
        <v>#REF!</v>
      </c>
      <c r="NOV34" s="570" t="e">
        <f t="shared" si="156"/>
        <v>#REF!</v>
      </c>
      <c r="NOW34" s="570" t="e">
        <f t="shared" si="156"/>
        <v>#REF!</v>
      </c>
      <c r="NOX34" s="570" t="e">
        <f t="shared" si="156"/>
        <v>#REF!</v>
      </c>
      <c r="NOY34" s="570" t="e">
        <f t="shared" si="156"/>
        <v>#REF!</v>
      </c>
      <c r="NOZ34" s="570" t="e">
        <f t="shared" si="156"/>
        <v>#REF!</v>
      </c>
      <c r="NPA34" s="570" t="e">
        <f t="shared" si="156"/>
        <v>#REF!</v>
      </c>
      <c r="NPB34" s="570" t="e">
        <f t="shared" si="156"/>
        <v>#REF!</v>
      </c>
      <c r="NPC34" s="570" t="e">
        <f t="shared" si="156"/>
        <v>#REF!</v>
      </c>
      <c r="NPD34" s="570" t="e">
        <f t="shared" si="156"/>
        <v>#REF!</v>
      </c>
      <c r="NPE34" s="570" t="e">
        <f t="shared" si="156"/>
        <v>#REF!</v>
      </c>
      <c r="NPF34" s="570" t="e">
        <f t="shared" si="156"/>
        <v>#REF!</v>
      </c>
      <c r="NPG34" s="570" t="e">
        <f t="shared" si="156"/>
        <v>#REF!</v>
      </c>
      <c r="NPH34" s="570" t="e">
        <f t="shared" si="156"/>
        <v>#REF!</v>
      </c>
      <c r="NPI34" s="570" t="e">
        <f t="shared" si="156"/>
        <v>#REF!</v>
      </c>
      <c r="NPJ34" s="570" t="e">
        <f t="shared" si="156"/>
        <v>#REF!</v>
      </c>
      <c r="NPK34" s="570" t="e">
        <f t="shared" si="156"/>
        <v>#REF!</v>
      </c>
      <c r="NPL34" s="570" t="e">
        <f t="shared" si="156"/>
        <v>#REF!</v>
      </c>
      <c r="NPM34" s="570" t="e">
        <f t="shared" si="156"/>
        <v>#REF!</v>
      </c>
      <c r="NPN34" s="570" t="e">
        <f t="shared" si="156"/>
        <v>#REF!</v>
      </c>
      <c r="NPO34" s="570" t="e">
        <f t="shared" si="156"/>
        <v>#REF!</v>
      </c>
      <c r="NPP34" s="570" t="e">
        <f t="shared" si="156"/>
        <v>#REF!</v>
      </c>
      <c r="NPQ34" s="570" t="e">
        <f t="shared" si="156"/>
        <v>#REF!</v>
      </c>
      <c r="NPR34" s="570" t="e">
        <f t="shared" si="156"/>
        <v>#REF!</v>
      </c>
      <c r="NPS34" s="570" t="e">
        <f t="shared" si="156"/>
        <v>#REF!</v>
      </c>
      <c r="NPT34" s="570" t="e">
        <f t="shared" si="156"/>
        <v>#REF!</v>
      </c>
      <c r="NPU34" s="570" t="e">
        <f t="shared" si="156"/>
        <v>#REF!</v>
      </c>
      <c r="NPV34" s="570" t="e">
        <f t="shared" si="156"/>
        <v>#REF!</v>
      </c>
      <c r="NPW34" s="570" t="e">
        <f t="shared" si="156"/>
        <v>#REF!</v>
      </c>
      <c r="NPX34" s="570" t="e">
        <f t="shared" si="156"/>
        <v>#REF!</v>
      </c>
      <c r="NPY34" s="570" t="e">
        <f t="shared" si="156"/>
        <v>#REF!</v>
      </c>
      <c r="NPZ34" s="570" t="e">
        <f t="shared" si="156"/>
        <v>#REF!</v>
      </c>
      <c r="NQA34" s="570" t="e">
        <f t="shared" si="156"/>
        <v>#REF!</v>
      </c>
      <c r="NQB34" s="570" t="e">
        <f t="shared" si="156"/>
        <v>#REF!</v>
      </c>
      <c r="NQC34" s="570" t="e">
        <f t="shared" si="156"/>
        <v>#REF!</v>
      </c>
      <c r="NQD34" s="570" t="e">
        <f t="shared" si="156"/>
        <v>#REF!</v>
      </c>
      <c r="NQE34" s="570" t="e">
        <f t="shared" si="156"/>
        <v>#REF!</v>
      </c>
      <c r="NQF34" s="570" t="e">
        <f t="shared" si="156"/>
        <v>#REF!</v>
      </c>
      <c r="NQG34" s="570" t="e">
        <f t="shared" si="156"/>
        <v>#REF!</v>
      </c>
      <c r="NQH34" s="570" t="e">
        <f t="shared" si="156"/>
        <v>#REF!</v>
      </c>
      <c r="NQI34" s="570" t="e">
        <f t="shared" si="156"/>
        <v>#REF!</v>
      </c>
      <c r="NQJ34" s="570" t="e">
        <f t="shared" si="156"/>
        <v>#REF!</v>
      </c>
      <c r="NQK34" s="570" t="e">
        <f t="shared" si="156"/>
        <v>#REF!</v>
      </c>
      <c r="NQL34" s="570" t="e">
        <f t="shared" si="156"/>
        <v>#REF!</v>
      </c>
      <c r="NQM34" s="570" t="e">
        <f t="shared" si="156"/>
        <v>#REF!</v>
      </c>
      <c r="NQN34" s="570" t="e">
        <f t="shared" si="156"/>
        <v>#REF!</v>
      </c>
      <c r="NQO34" s="570" t="e">
        <f t="shared" si="156"/>
        <v>#REF!</v>
      </c>
      <c r="NQP34" s="570" t="e">
        <f t="shared" si="156"/>
        <v>#REF!</v>
      </c>
      <c r="NQQ34" s="570" t="e">
        <f t="shared" ref="NQQ34:NTB34" si="157">ROUND(NQN34*NQO34,0)</f>
        <v>#REF!</v>
      </c>
      <c r="NQR34" s="570" t="e">
        <f t="shared" si="157"/>
        <v>#REF!</v>
      </c>
      <c r="NQS34" s="570" t="e">
        <f t="shared" si="157"/>
        <v>#REF!</v>
      </c>
      <c r="NQT34" s="570" t="e">
        <f t="shared" si="157"/>
        <v>#REF!</v>
      </c>
      <c r="NQU34" s="570" t="e">
        <f t="shared" si="157"/>
        <v>#REF!</v>
      </c>
      <c r="NQV34" s="570" t="e">
        <f t="shared" si="157"/>
        <v>#REF!</v>
      </c>
      <c r="NQW34" s="570" t="e">
        <f t="shared" si="157"/>
        <v>#REF!</v>
      </c>
      <c r="NQX34" s="570" t="e">
        <f t="shared" si="157"/>
        <v>#REF!</v>
      </c>
      <c r="NQY34" s="570" t="e">
        <f t="shared" si="157"/>
        <v>#REF!</v>
      </c>
      <c r="NQZ34" s="570" t="e">
        <f t="shared" si="157"/>
        <v>#REF!</v>
      </c>
      <c r="NRA34" s="570" t="e">
        <f t="shared" si="157"/>
        <v>#REF!</v>
      </c>
      <c r="NRB34" s="570" t="e">
        <f t="shared" si="157"/>
        <v>#REF!</v>
      </c>
      <c r="NRC34" s="570" t="e">
        <f t="shared" si="157"/>
        <v>#REF!</v>
      </c>
      <c r="NRD34" s="570" t="e">
        <f t="shared" si="157"/>
        <v>#REF!</v>
      </c>
      <c r="NRE34" s="570" t="e">
        <f t="shared" si="157"/>
        <v>#REF!</v>
      </c>
      <c r="NRF34" s="570" t="e">
        <f t="shared" si="157"/>
        <v>#REF!</v>
      </c>
      <c r="NRG34" s="570" t="e">
        <f t="shared" si="157"/>
        <v>#REF!</v>
      </c>
      <c r="NRH34" s="570" t="e">
        <f t="shared" si="157"/>
        <v>#REF!</v>
      </c>
      <c r="NRI34" s="570" t="e">
        <f t="shared" si="157"/>
        <v>#REF!</v>
      </c>
      <c r="NRJ34" s="570" t="e">
        <f t="shared" si="157"/>
        <v>#REF!</v>
      </c>
      <c r="NRK34" s="570" t="e">
        <f t="shared" si="157"/>
        <v>#REF!</v>
      </c>
      <c r="NRL34" s="570" t="e">
        <f t="shared" si="157"/>
        <v>#REF!</v>
      </c>
      <c r="NRM34" s="570" t="e">
        <f t="shared" si="157"/>
        <v>#REF!</v>
      </c>
      <c r="NRN34" s="570" t="e">
        <f t="shared" si="157"/>
        <v>#REF!</v>
      </c>
      <c r="NRO34" s="570" t="e">
        <f t="shared" si="157"/>
        <v>#REF!</v>
      </c>
      <c r="NRP34" s="570" t="e">
        <f t="shared" si="157"/>
        <v>#REF!</v>
      </c>
      <c r="NRQ34" s="570" t="e">
        <f t="shared" si="157"/>
        <v>#REF!</v>
      </c>
      <c r="NRR34" s="570" t="e">
        <f t="shared" si="157"/>
        <v>#REF!</v>
      </c>
      <c r="NRS34" s="570" t="e">
        <f t="shared" si="157"/>
        <v>#REF!</v>
      </c>
      <c r="NRT34" s="570" t="e">
        <f t="shared" si="157"/>
        <v>#REF!</v>
      </c>
      <c r="NRU34" s="570" t="e">
        <f t="shared" si="157"/>
        <v>#REF!</v>
      </c>
      <c r="NRV34" s="570" t="e">
        <f t="shared" si="157"/>
        <v>#REF!</v>
      </c>
      <c r="NRW34" s="570" t="e">
        <f t="shared" si="157"/>
        <v>#REF!</v>
      </c>
      <c r="NRX34" s="570" t="e">
        <f t="shared" si="157"/>
        <v>#REF!</v>
      </c>
      <c r="NRY34" s="570" t="e">
        <f t="shared" si="157"/>
        <v>#REF!</v>
      </c>
      <c r="NRZ34" s="570" t="e">
        <f t="shared" si="157"/>
        <v>#REF!</v>
      </c>
      <c r="NSA34" s="570" t="e">
        <f t="shared" si="157"/>
        <v>#REF!</v>
      </c>
      <c r="NSB34" s="570" t="e">
        <f t="shared" si="157"/>
        <v>#REF!</v>
      </c>
      <c r="NSC34" s="570" t="e">
        <f t="shared" si="157"/>
        <v>#REF!</v>
      </c>
      <c r="NSD34" s="570" t="e">
        <f t="shared" si="157"/>
        <v>#REF!</v>
      </c>
      <c r="NSE34" s="570" t="e">
        <f t="shared" si="157"/>
        <v>#REF!</v>
      </c>
      <c r="NSF34" s="570" t="e">
        <f t="shared" si="157"/>
        <v>#REF!</v>
      </c>
      <c r="NSG34" s="570" t="e">
        <f t="shared" si="157"/>
        <v>#REF!</v>
      </c>
      <c r="NSH34" s="570" t="e">
        <f t="shared" si="157"/>
        <v>#REF!</v>
      </c>
      <c r="NSI34" s="570" t="e">
        <f t="shared" si="157"/>
        <v>#REF!</v>
      </c>
      <c r="NSJ34" s="570" t="e">
        <f t="shared" si="157"/>
        <v>#REF!</v>
      </c>
      <c r="NSK34" s="570" t="e">
        <f t="shared" si="157"/>
        <v>#REF!</v>
      </c>
      <c r="NSL34" s="570" t="e">
        <f t="shared" si="157"/>
        <v>#REF!</v>
      </c>
      <c r="NSM34" s="570" t="e">
        <f t="shared" si="157"/>
        <v>#REF!</v>
      </c>
      <c r="NSN34" s="570" t="e">
        <f t="shared" si="157"/>
        <v>#REF!</v>
      </c>
      <c r="NSO34" s="570" t="e">
        <f t="shared" si="157"/>
        <v>#REF!</v>
      </c>
      <c r="NSP34" s="570" t="e">
        <f t="shared" si="157"/>
        <v>#REF!</v>
      </c>
      <c r="NSQ34" s="570" t="e">
        <f t="shared" si="157"/>
        <v>#REF!</v>
      </c>
      <c r="NSR34" s="570" t="e">
        <f t="shared" si="157"/>
        <v>#REF!</v>
      </c>
      <c r="NSS34" s="570" t="e">
        <f t="shared" si="157"/>
        <v>#REF!</v>
      </c>
      <c r="NST34" s="570" t="e">
        <f t="shared" si="157"/>
        <v>#REF!</v>
      </c>
      <c r="NSU34" s="570" t="e">
        <f t="shared" si="157"/>
        <v>#REF!</v>
      </c>
      <c r="NSV34" s="570" t="e">
        <f t="shared" si="157"/>
        <v>#REF!</v>
      </c>
      <c r="NSW34" s="570" t="e">
        <f t="shared" si="157"/>
        <v>#REF!</v>
      </c>
      <c r="NSX34" s="570" t="e">
        <f t="shared" si="157"/>
        <v>#REF!</v>
      </c>
      <c r="NSY34" s="570" t="e">
        <f t="shared" si="157"/>
        <v>#REF!</v>
      </c>
      <c r="NSZ34" s="570" t="e">
        <f t="shared" si="157"/>
        <v>#REF!</v>
      </c>
      <c r="NTA34" s="570" t="e">
        <f t="shared" si="157"/>
        <v>#REF!</v>
      </c>
      <c r="NTB34" s="570" t="e">
        <f t="shared" si="157"/>
        <v>#REF!</v>
      </c>
      <c r="NTC34" s="570" t="e">
        <f t="shared" ref="NTC34:NVN34" si="158">ROUND(NSZ34*NTA34,0)</f>
        <v>#REF!</v>
      </c>
      <c r="NTD34" s="570" t="e">
        <f t="shared" si="158"/>
        <v>#REF!</v>
      </c>
      <c r="NTE34" s="570" t="e">
        <f t="shared" si="158"/>
        <v>#REF!</v>
      </c>
      <c r="NTF34" s="570" t="e">
        <f t="shared" si="158"/>
        <v>#REF!</v>
      </c>
      <c r="NTG34" s="570" t="e">
        <f t="shared" si="158"/>
        <v>#REF!</v>
      </c>
      <c r="NTH34" s="570" t="e">
        <f t="shared" si="158"/>
        <v>#REF!</v>
      </c>
      <c r="NTI34" s="570" t="e">
        <f t="shared" si="158"/>
        <v>#REF!</v>
      </c>
      <c r="NTJ34" s="570" t="e">
        <f t="shared" si="158"/>
        <v>#REF!</v>
      </c>
      <c r="NTK34" s="570" t="e">
        <f t="shared" si="158"/>
        <v>#REF!</v>
      </c>
      <c r="NTL34" s="570" t="e">
        <f t="shared" si="158"/>
        <v>#REF!</v>
      </c>
      <c r="NTM34" s="570" t="e">
        <f t="shared" si="158"/>
        <v>#REF!</v>
      </c>
      <c r="NTN34" s="570" t="e">
        <f t="shared" si="158"/>
        <v>#REF!</v>
      </c>
      <c r="NTO34" s="570" t="e">
        <f t="shared" si="158"/>
        <v>#REF!</v>
      </c>
      <c r="NTP34" s="570" t="e">
        <f t="shared" si="158"/>
        <v>#REF!</v>
      </c>
      <c r="NTQ34" s="570" t="e">
        <f t="shared" si="158"/>
        <v>#REF!</v>
      </c>
      <c r="NTR34" s="570" t="e">
        <f t="shared" si="158"/>
        <v>#REF!</v>
      </c>
      <c r="NTS34" s="570" t="e">
        <f t="shared" si="158"/>
        <v>#REF!</v>
      </c>
      <c r="NTT34" s="570" t="e">
        <f t="shared" si="158"/>
        <v>#REF!</v>
      </c>
      <c r="NTU34" s="570" t="e">
        <f t="shared" si="158"/>
        <v>#REF!</v>
      </c>
      <c r="NTV34" s="570" t="e">
        <f t="shared" si="158"/>
        <v>#REF!</v>
      </c>
      <c r="NTW34" s="570" t="e">
        <f t="shared" si="158"/>
        <v>#REF!</v>
      </c>
      <c r="NTX34" s="570" t="e">
        <f t="shared" si="158"/>
        <v>#REF!</v>
      </c>
      <c r="NTY34" s="570" t="e">
        <f t="shared" si="158"/>
        <v>#REF!</v>
      </c>
      <c r="NTZ34" s="570" t="e">
        <f t="shared" si="158"/>
        <v>#REF!</v>
      </c>
      <c r="NUA34" s="570" t="e">
        <f t="shared" si="158"/>
        <v>#REF!</v>
      </c>
      <c r="NUB34" s="570" t="e">
        <f t="shared" si="158"/>
        <v>#REF!</v>
      </c>
      <c r="NUC34" s="570" t="e">
        <f t="shared" si="158"/>
        <v>#REF!</v>
      </c>
      <c r="NUD34" s="570" t="e">
        <f t="shared" si="158"/>
        <v>#REF!</v>
      </c>
      <c r="NUE34" s="570" t="e">
        <f t="shared" si="158"/>
        <v>#REF!</v>
      </c>
      <c r="NUF34" s="570" t="e">
        <f t="shared" si="158"/>
        <v>#REF!</v>
      </c>
      <c r="NUG34" s="570" t="e">
        <f t="shared" si="158"/>
        <v>#REF!</v>
      </c>
      <c r="NUH34" s="570" t="e">
        <f t="shared" si="158"/>
        <v>#REF!</v>
      </c>
      <c r="NUI34" s="570" t="e">
        <f t="shared" si="158"/>
        <v>#REF!</v>
      </c>
      <c r="NUJ34" s="570" t="e">
        <f t="shared" si="158"/>
        <v>#REF!</v>
      </c>
      <c r="NUK34" s="570" t="e">
        <f t="shared" si="158"/>
        <v>#REF!</v>
      </c>
      <c r="NUL34" s="570" t="e">
        <f t="shared" si="158"/>
        <v>#REF!</v>
      </c>
      <c r="NUM34" s="570" t="e">
        <f t="shared" si="158"/>
        <v>#REF!</v>
      </c>
      <c r="NUN34" s="570" t="e">
        <f t="shared" si="158"/>
        <v>#REF!</v>
      </c>
      <c r="NUO34" s="570" t="e">
        <f t="shared" si="158"/>
        <v>#REF!</v>
      </c>
      <c r="NUP34" s="570" t="e">
        <f t="shared" si="158"/>
        <v>#REF!</v>
      </c>
      <c r="NUQ34" s="570" t="e">
        <f t="shared" si="158"/>
        <v>#REF!</v>
      </c>
      <c r="NUR34" s="570" t="e">
        <f t="shared" si="158"/>
        <v>#REF!</v>
      </c>
      <c r="NUS34" s="570" t="e">
        <f t="shared" si="158"/>
        <v>#REF!</v>
      </c>
      <c r="NUT34" s="570" t="e">
        <f t="shared" si="158"/>
        <v>#REF!</v>
      </c>
      <c r="NUU34" s="570" t="e">
        <f t="shared" si="158"/>
        <v>#REF!</v>
      </c>
      <c r="NUV34" s="570" t="e">
        <f t="shared" si="158"/>
        <v>#REF!</v>
      </c>
      <c r="NUW34" s="570" t="e">
        <f t="shared" si="158"/>
        <v>#REF!</v>
      </c>
      <c r="NUX34" s="570" t="e">
        <f t="shared" si="158"/>
        <v>#REF!</v>
      </c>
      <c r="NUY34" s="570" t="e">
        <f t="shared" si="158"/>
        <v>#REF!</v>
      </c>
      <c r="NUZ34" s="570" t="e">
        <f t="shared" si="158"/>
        <v>#REF!</v>
      </c>
      <c r="NVA34" s="570" t="e">
        <f t="shared" si="158"/>
        <v>#REF!</v>
      </c>
      <c r="NVB34" s="570" t="e">
        <f t="shared" si="158"/>
        <v>#REF!</v>
      </c>
      <c r="NVC34" s="570" t="e">
        <f t="shared" si="158"/>
        <v>#REF!</v>
      </c>
      <c r="NVD34" s="570" t="e">
        <f t="shared" si="158"/>
        <v>#REF!</v>
      </c>
      <c r="NVE34" s="570" t="e">
        <f t="shared" si="158"/>
        <v>#REF!</v>
      </c>
      <c r="NVF34" s="570" t="e">
        <f t="shared" si="158"/>
        <v>#REF!</v>
      </c>
      <c r="NVG34" s="570" t="e">
        <f t="shared" si="158"/>
        <v>#REF!</v>
      </c>
      <c r="NVH34" s="570" t="e">
        <f t="shared" si="158"/>
        <v>#REF!</v>
      </c>
      <c r="NVI34" s="570" t="e">
        <f t="shared" si="158"/>
        <v>#REF!</v>
      </c>
      <c r="NVJ34" s="570" t="e">
        <f t="shared" si="158"/>
        <v>#REF!</v>
      </c>
      <c r="NVK34" s="570" t="e">
        <f t="shared" si="158"/>
        <v>#REF!</v>
      </c>
      <c r="NVL34" s="570" t="e">
        <f t="shared" si="158"/>
        <v>#REF!</v>
      </c>
      <c r="NVM34" s="570" t="e">
        <f t="shared" si="158"/>
        <v>#REF!</v>
      </c>
      <c r="NVN34" s="570" t="e">
        <f t="shared" si="158"/>
        <v>#REF!</v>
      </c>
      <c r="NVO34" s="570" t="e">
        <f t="shared" ref="NVO34:NXZ34" si="159">ROUND(NVL34*NVM34,0)</f>
        <v>#REF!</v>
      </c>
      <c r="NVP34" s="570" t="e">
        <f t="shared" si="159"/>
        <v>#REF!</v>
      </c>
      <c r="NVQ34" s="570" t="e">
        <f t="shared" si="159"/>
        <v>#REF!</v>
      </c>
      <c r="NVR34" s="570" t="e">
        <f t="shared" si="159"/>
        <v>#REF!</v>
      </c>
      <c r="NVS34" s="570" t="e">
        <f t="shared" si="159"/>
        <v>#REF!</v>
      </c>
      <c r="NVT34" s="570" t="e">
        <f t="shared" si="159"/>
        <v>#REF!</v>
      </c>
      <c r="NVU34" s="570" t="e">
        <f t="shared" si="159"/>
        <v>#REF!</v>
      </c>
      <c r="NVV34" s="570" t="e">
        <f t="shared" si="159"/>
        <v>#REF!</v>
      </c>
      <c r="NVW34" s="570" t="e">
        <f t="shared" si="159"/>
        <v>#REF!</v>
      </c>
      <c r="NVX34" s="570" t="e">
        <f t="shared" si="159"/>
        <v>#REF!</v>
      </c>
      <c r="NVY34" s="570" t="e">
        <f t="shared" si="159"/>
        <v>#REF!</v>
      </c>
      <c r="NVZ34" s="570" t="e">
        <f t="shared" si="159"/>
        <v>#REF!</v>
      </c>
      <c r="NWA34" s="570" t="e">
        <f t="shared" si="159"/>
        <v>#REF!</v>
      </c>
      <c r="NWB34" s="570" t="e">
        <f t="shared" si="159"/>
        <v>#REF!</v>
      </c>
      <c r="NWC34" s="570" t="e">
        <f t="shared" si="159"/>
        <v>#REF!</v>
      </c>
      <c r="NWD34" s="570" t="e">
        <f t="shared" si="159"/>
        <v>#REF!</v>
      </c>
      <c r="NWE34" s="570" t="e">
        <f t="shared" si="159"/>
        <v>#REF!</v>
      </c>
      <c r="NWF34" s="570" t="e">
        <f t="shared" si="159"/>
        <v>#REF!</v>
      </c>
      <c r="NWG34" s="570" t="e">
        <f t="shared" si="159"/>
        <v>#REF!</v>
      </c>
      <c r="NWH34" s="570" t="e">
        <f t="shared" si="159"/>
        <v>#REF!</v>
      </c>
      <c r="NWI34" s="570" t="e">
        <f t="shared" si="159"/>
        <v>#REF!</v>
      </c>
      <c r="NWJ34" s="570" t="e">
        <f t="shared" si="159"/>
        <v>#REF!</v>
      </c>
      <c r="NWK34" s="570" t="e">
        <f t="shared" si="159"/>
        <v>#REF!</v>
      </c>
      <c r="NWL34" s="570" t="e">
        <f t="shared" si="159"/>
        <v>#REF!</v>
      </c>
      <c r="NWM34" s="570" t="e">
        <f t="shared" si="159"/>
        <v>#REF!</v>
      </c>
      <c r="NWN34" s="570" t="e">
        <f t="shared" si="159"/>
        <v>#REF!</v>
      </c>
      <c r="NWO34" s="570" t="e">
        <f t="shared" si="159"/>
        <v>#REF!</v>
      </c>
      <c r="NWP34" s="570" t="e">
        <f t="shared" si="159"/>
        <v>#REF!</v>
      </c>
      <c r="NWQ34" s="570" t="e">
        <f t="shared" si="159"/>
        <v>#REF!</v>
      </c>
      <c r="NWR34" s="570" t="e">
        <f t="shared" si="159"/>
        <v>#REF!</v>
      </c>
      <c r="NWS34" s="570" t="e">
        <f t="shared" si="159"/>
        <v>#REF!</v>
      </c>
      <c r="NWT34" s="570" t="e">
        <f t="shared" si="159"/>
        <v>#REF!</v>
      </c>
      <c r="NWU34" s="570" t="e">
        <f t="shared" si="159"/>
        <v>#REF!</v>
      </c>
      <c r="NWV34" s="570" t="e">
        <f t="shared" si="159"/>
        <v>#REF!</v>
      </c>
      <c r="NWW34" s="570" t="e">
        <f t="shared" si="159"/>
        <v>#REF!</v>
      </c>
      <c r="NWX34" s="570" t="e">
        <f t="shared" si="159"/>
        <v>#REF!</v>
      </c>
      <c r="NWY34" s="570" t="e">
        <f t="shared" si="159"/>
        <v>#REF!</v>
      </c>
      <c r="NWZ34" s="570" t="e">
        <f t="shared" si="159"/>
        <v>#REF!</v>
      </c>
      <c r="NXA34" s="570" t="e">
        <f t="shared" si="159"/>
        <v>#REF!</v>
      </c>
      <c r="NXB34" s="570" t="e">
        <f t="shared" si="159"/>
        <v>#REF!</v>
      </c>
      <c r="NXC34" s="570" t="e">
        <f t="shared" si="159"/>
        <v>#REF!</v>
      </c>
      <c r="NXD34" s="570" t="e">
        <f t="shared" si="159"/>
        <v>#REF!</v>
      </c>
      <c r="NXE34" s="570" t="e">
        <f t="shared" si="159"/>
        <v>#REF!</v>
      </c>
      <c r="NXF34" s="570" t="e">
        <f t="shared" si="159"/>
        <v>#REF!</v>
      </c>
      <c r="NXG34" s="570" t="e">
        <f t="shared" si="159"/>
        <v>#REF!</v>
      </c>
      <c r="NXH34" s="570" t="e">
        <f t="shared" si="159"/>
        <v>#REF!</v>
      </c>
      <c r="NXI34" s="570" t="e">
        <f t="shared" si="159"/>
        <v>#REF!</v>
      </c>
      <c r="NXJ34" s="570" t="e">
        <f t="shared" si="159"/>
        <v>#REF!</v>
      </c>
      <c r="NXK34" s="570" t="e">
        <f t="shared" si="159"/>
        <v>#REF!</v>
      </c>
      <c r="NXL34" s="570" t="e">
        <f t="shared" si="159"/>
        <v>#REF!</v>
      </c>
      <c r="NXM34" s="570" t="e">
        <f t="shared" si="159"/>
        <v>#REF!</v>
      </c>
      <c r="NXN34" s="570" t="e">
        <f t="shared" si="159"/>
        <v>#REF!</v>
      </c>
      <c r="NXO34" s="570" t="e">
        <f t="shared" si="159"/>
        <v>#REF!</v>
      </c>
      <c r="NXP34" s="570" t="e">
        <f t="shared" si="159"/>
        <v>#REF!</v>
      </c>
      <c r="NXQ34" s="570" t="e">
        <f t="shared" si="159"/>
        <v>#REF!</v>
      </c>
      <c r="NXR34" s="570" t="e">
        <f t="shared" si="159"/>
        <v>#REF!</v>
      </c>
      <c r="NXS34" s="570" t="e">
        <f t="shared" si="159"/>
        <v>#REF!</v>
      </c>
      <c r="NXT34" s="570" t="e">
        <f t="shared" si="159"/>
        <v>#REF!</v>
      </c>
      <c r="NXU34" s="570" t="e">
        <f t="shared" si="159"/>
        <v>#REF!</v>
      </c>
      <c r="NXV34" s="570" t="e">
        <f t="shared" si="159"/>
        <v>#REF!</v>
      </c>
      <c r="NXW34" s="570" t="e">
        <f t="shared" si="159"/>
        <v>#REF!</v>
      </c>
      <c r="NXX34" s="570" t="e">
        <f t="shared" si="159"/>
        <v>#REF!</v>
      </c>
      <c r="NXY34" s="570" t="e">
        <f t="shared" si="159"/>
        <v>#REF!</v>
      </c>
      <c r="NXZ34" s="570" t="e">
        <f t="shared" si="159"/>
        <v>#REF!</v>
      </c>
      <c r="NYA34" s="570" t="e">
        <f t="shared" ref="NYA34:OAL34" si="160">ROUND(NXX34*NXY34,0)</f>
        <v>#REF!</v>
      </c>
      <c r="NYB34" s="570" t="e">
        <f t="shared" si="160"/>
        <v>#REF!</v>
      </c>
      <c r="NYC34" s="570" t="e">
        <f t="shared" si="160"/>
        <v>#REF!</v>
      </c>
      <c r="NYD34" s="570" t="e">
        <f t="shared" si="160"/>
        <v>#REF!</v>
      </c>
      <c r="NYE34" s="570" t="e">
        <f t="shared" si="160"/>
        <v>#REF!</v>
      </c>
      <c r="NYF34" s="570" t="e">
        <f t="shared" si="160"/>
        <v>#REF!</v>
      </c>
      <c r="NYG34" s="570" t="e">
        <f t="shared" si="160"/>
        <v>#REF!</v>
      </c>
      <c r="NYH34" s="570" t="e">
        <f t="shared" si="160"/>
        <v>#REF!</v>
      </c>
      <c r="NYI34" s="570" t="e">
        <f t="shared" si="160"/>
        <v>#REF!</v>
      </c>
      <c r="NYJ34" s="570" t="e">
        <f t="shared" si="160"/>
        <v>#REF!</v>
      </c>
      <c r="NYK34" s="570" t="e">
        <f t="shared" si="160"/>
        <v>#REF!</v>
      </c>
      <c r="NYL34" s="570" t="e">
        <f t="shared" si="160"/>
        <v>#REF!</v>
      </c>
      <c r="NYM34" s="570" t="e">
        <f t="shared" si="160"/>
        <v>#REF!</v>
      </c>
      <c r="NYN34" s="570" t="e">
        <f t="shared" si="160"/>
        <v>#REF!</v>
      </c>
      <c r="NYO34" s="570" t="e">
        <f t="shared" si="160"/>
        <v>#REF!</v>
      </c>
      <c r="NYP34" s="570" t="e">
        <f t="shared" si="160"/>
        <v>#REF!</v>
      </c>
      <c r="NYQ34" s="570" t="e">
        <f t="shared" si="160"/>
        <v>#REF!</v>
      </c>
      <c r="NYR34" s="570" t="e">
        <f t="shared" si="160"/>
        <v>#REF!</v>
      </c>
      <c r="NYS34" s="570" t="e">
        <f t="shared" si="160"/>
        <v>#REF!</v>
      </c>
      <c r="NYT34" s="570" t="e">
        <f t="shared" si="160"/>
        <v>#REF!</v>
      </c>
      <c r="NYU34" s="570" t="e">
        <f t="shared" si="160"/>
        <v>#REF!</v>
      </c>
      <c r="NYV34" s="570" t="e">
        <f t="shared" si="160"/>
        <v>#REF!</v>
      </c>
      <c r="NYW34" s="570" t="e">
        <f t="shared" si="160"/>
        <v>#REF!</v>
      </c>
      <c r="NYX34" s="570" t="e">
        <f t="shared" si="160"/>
        <v>#REF!</v>
      </c>
      <c r="NYY34" s="570" t="e">
        <f t="shared" si="160"/>
        <v>#REF!</v>
      </c>
      <c r="NYZ34" s="570" t="e">
        <f t="shared" si="160"/>
        <v>#REF!</v>
      </c>
      <c r="NZA34" s="570" t="e">
        <f t="shared" si="160"/>
        <v>#REF!</v>
      </c>
      <c r="NZB34" s="570" t="e">
        <f t="shared" si="160"/>
        <v>#REF!</v>
      </c>
      <c r="NZC34" s="570" t="e">
        <f t="shared" si="160"/>
        <v>#REF!</v>
      </c>
      <c r="NZD34" s="570" t="e">
        <f t="shared" si="160"/>
        <v>#REF!</v>
      </c>
      <c r="NZE34" s="570" t="e">
        <f t="shared" si="160"/>
        <v>#REF!</v>
      </c>
      <c r="NZF34" s="570" t="e">
        <f t="shared" si="160"/>
        <v>#REF!</v>
      </c>
      <c r="NZG34" s="570" t="e">
        <f t="shared" si="160"/>
        <v>#REF!</v>
      </c>
      <c r="NZH34" s="570" t="e">
        <f t="shared" si="160"/>
        <v>#REF!</v>
      </c>
      <c r="NZI34" s="570" t="e">
        <f t="shared" si="160"/>
        <v>#REF!</v>
      </c>
      <c r="NZJ34" s="570" t="e">
        <f t="shared" si="160"/>
        <v>#REF!</v>
      </c>
      <c r="NZK34" s="570" t="e">
        <f t="shared" si="160"/>
        <v>#REF!</v>
      </c>
      <c r="NZL34" s="570" t="e">
        <f t="shared" si="160"/>
        <v>#REF!</v>
      </c>
      <c r="NZM34" s="570" t="e">
        <f t="shared" si="160"/>
        <v>#REF!</v>
      </c>
      <c r="NZN34" s="570" t="e">
        <f t="shared" si="160"/>
        <v>#REF!</v>
      </c>
      <c r="NZO34" s="570" t="e">
        <f t="shared" si="160"/>
        <v>#REF!</v>
      </c>
      <c r="NZP34" s="570" t="e">
        <f t="shared" si="160"/>
        <v>#REF!</v>
      </c>
      <c r="NZQ34" s="570" t="e">
        <f t="shared" si="160"/>
        <v>#REF!</v>
      </c>
      <c r="NZR34" s="570" t="e">
        <f t="shared" si="160"/>
        <v>#REF!</v>
      </c>
      <c r="NZS34" s="570" t="e">
        <f t="shared" si="160"/>
        <v>#REF!</v>
      </c>
      <c r="NZT34" s="570" t="e">
        <f t="shared" si="160"/>
        <v>#REF!</v>
      </c>
      <c r="NZU34" s="570" t="e">
        <f t="shared" si="160"/>
        <v>#REF!</v>
      </c>
      <c r="NZV34" s="570" t="e">
        <f t="shared" si="160"/>
        <v>#REF!</v>
      </c>
      <c r="NZW34" s="570" t="e">
        <f t="shared" si="160"/>
        <v>#REF!</v>
      </c>
      <c r="NZX34" s="570" t="e">
        <f t="shared" si="160"/>
        <v>#REF!</v>
      </c>
      <c r="NZY34" s="570" t="e">
        <f t="shared" si="160"/>
        <v>#REF!</v>
      </c>
      <c r="NZZ34" s="570" t="e">
        <f t="shared" si="160"/>
        <v>#REF!</v>
      </c>
      <c r="OAA34" s="570" t="e">
        <f t="shared" si="160"/>
        <v>#REF!</v>
      </c>
      <c r="OAB34" s="570" t="e">
        <f t="shared" si="160"/>
        <v>#REF!</v>
      </c>
      <c r="OAC34" s="570" t="e">
        <f t="shared" si="160"/>
        <v>#REF!</v>
      </c>
      <c r="OAD34" s="570" t="e">
        <f t="shared" si="160"/>
        <v>#REF!</v>
      </c>
      <c r="OAE34" s="570" t="e">
        <f t="shared" si="160"/>
        <v>#REF!</v>
      </c>
      <c r="OAF34" s="570" t="e">
        <f t="shared" si="160"/>
        <v>#REF!</v>
      </c>
      <c r="OAG34" s="570" t="e">
        <f t="shared" si="160"/>
        <v>#REF!</v>
      </c>
      <c r="OAH34" s="570" t="e">
        <f t="shared" si="160"/>
        <v>#REF!</v>
      </c>
      <c r="OAI34" s="570" t="e">
        <f t="shared" si="160"/>
        <v>#REF!</v>
      </c>
      <c r="OAJ34" s="570" t="e">
        <f t="shared" si="160"/>
        <v>#REF!</v>
      </c>
      <c r="OAK34" s="570" t="e">
        <f t="shared" si="160"/>
        <v>#REF!</v>
      </c>
      <c r="OAL34" s="570" t="e">
        <f t="shared" si="160"/>
        <v>#REF!</v>
      </c>
      <c r="OAM34" s="570" t="e">
        <f t="shared" ref="OAM34:OCX34" si="161">ROUND(OAJ34*OAK34,0)</f>
        <v>#REF!</v>
      </c>
      <c r="OAN34" s="570" t="e">
        <f t="shared" si="161"/>
        <v>#REF!</v>
      </c>
      <c r="OAO34" s="570" t="e">
        <f t="shared" si="161"/>
        <v>#REF!</v>
      </c>
      <c r="OAP34" s="570" t="e">
        <f t="shared" si="161"/>
        <v>#REF!</v>
      </c>
      <c r="OAQ34" s="570" t="e">
        <f t="shared" si="161"/>
        <v>#REF!</v>
      </c>
      <c r="OAR34" s="570" t="e">
        <f t="shared" si="161"/>
        <v>#REF!</v>
      </c>
      <c r="OAS34" s="570" t="e">
        <f t="shared" si="161"/>
        <v>#REF!</v>
      </c>
      <c r="OAT34" s="570" t="e">
        <f t="shared" si="161"/>
        <v>#REF!</v>
      </c>
      <c r="OAU34" s="570" t="e">
        <f t="shared" si="161"/>
        <v>#REF!</v>
      </c>
      <c r="OAV34" s="570" t="e">
        <f t="shared" si="161"/>
        <v>#REF!</v>
      </c>
      <c r="OAW34" s="570" t="e">
        <f t="shared" si="161"/>
        <v>#REF!</v>
      </c>
      <c r="OAX34" s="570" t="e">
        <f t="shared" si="161"/>
        <v>#REF!</v>
      </c>
      <c r="OAY34" s="570" t="e">
        <f t="shared" si="161"/>
        <v>#REF!</v>
      </c>
      <c r="OAZ34" s="570" t="e">
        <f t="shared" si="161"/>
        <v>#REF!</v>
      </c>
      <c r="OBA34" s="570" t="e">
        <f t="shared" si="161"/>
        <v>#REF!</v>
      </c>
      <c r="OBB34" s="570" t="e">
        <f t="shared" si="161"/>
        <v>#REF!</v>
      </c>
      <c r="OBC34" s="570" t="e">
        <f t="shared" si="161"/>
        <v>#REF!</v>
      </c>
      <c r="OBD34" s="570" t="e">
        <f t="shared" si="161"/>
        <v>#REF!</v>
      </c>
      <c r="OBE34" s="570" t="e">
        <f t="shared" si="161"/>
        <v>#REF!</v>
      </c>
      <c r="OBF34" s="570" t="e">
        <f t="shared" si="161"/>
        <v>#REF!</v>
      </c>
      <c r="OBG34" s="570" t="e">
        <f t="shared" si="161"/>
        <v>#REF!</v>
      </c>
      <c r="OBH34" s="570" t="e">
        <f t="shared" si="161"/>
        <v>#REF!</v>
      </c>
      <c r="OBI34" s="570" t="e">
        <f t="shared" si="161"/>
        <v>#REF!</v>
      </c>
      <c r="OBJ34" s="570" t="e">
        <f t="shared" si="161"/>
        <v>#REF!</v>
      </c>
      <c r="OBK34" s="570" t="e">
        <f t="shared" si="161"/>
        <v>#REF!</v>
      </c>
      <c r="OBL34" s="570" t="e">
        <f t="shared" si="161"/>
        <v>#REF!</v>
      </c>
      <c r="OBM34" s="570" t="e">
        <f t="shared" si="161"/>
        <v>#REF!</v>
      </c>
      <c r="OBN34" s="570" t="e">
        <f t="shared" si="161"/>
        <v>#REF!</v>
      </c>
      <c r="OBO34" s="570" t="e">
        <f t="shared" si="161"/>
        <v>#REF!</v>
      </c>
      <c r="OBP34" s="570" t="e">
        <f t="shared" si="161"/>
        <v>#REF!</v>
      </c>
      <c r="OBQ34" s="570" t="e">
        <f t="shared" si="161"/>
        <v>#REF!</v>
      </c>
      <c r="OBR34" s="570" t="e">
        <f t="shared" si="161"/>
        <v>#REF!</v>
      </c>
      <c r="OBS34" s="570" t="e">
        <f t="shared" si="161"/>
        <v>#REF!</v>
      </c>
      <c r="OBT34" s="570" t="e">
        <f t="shared" si="161"/>
        <v>#REF!</v>
      </c>
      <c r="OBU34" s="570" t="e">
        <f t="shared" si="161"/>
        <v>#REF!</v>
      </c>
      <c r="OBV34" s="570" t="e">
        <f t="shared" si="161"/>
        <v>#REF!</v>
      </c>
      <c r="OBW34" s="570" t="e">
        <f t="shared" si="161"/>
        <v>#REF!</v>
      </c>
      <c r="OBX34" s="570" t="e">
        <f t="shared" si="161"/>
        <v>#REF!</v>
      </c>
      <c r="OBY34" s="570" t="e">
        <f t="shared" si="161"/>
        <v>#REF!</v>
      </c>
      <c r="OBZ34" s="570" t="e">
        <f t="shared" si="161"/>
        <v>#REF!</v>
      </c>
      <c r="OCA34" s="570" t="e">
        <f t="shared" si="161"/>
        <v>#REF!</v>
      </c>
      <c r="OCB34" s="570" t="e">
        <f t="shared" si="161"/>
        <v>#REF!</v>
      </c>
      <c r="OCC34" s="570" t="e">
        <f t="shared" si="161"/>
        <v>#REF!</v>
      </c>
      <c r="OCD34" s="570" t="e">
        <f t="shared" si="161"/>
        <v>#REF!</v>
      </c>
      <c r="OCE34" s="570" t="e">
        <f t="shared" si="161"/>
        <v>#REF!</v>
      </c>
      <c r="OCF34" s="570" t="e">
        <f t="shared" si="161"/>
        <v>#REF!</v>
      </c>
      <c r="OCG34" s="570" t="e">
        <f t="shared" si="161"/>
        <v>#REF!</v>
      </c>
      <c r="OCH34" s="570" t="e">
        <f t="shared" si="161"/>
        <v>#REF!</v>
      </c>
      <c r="OCI34" s="570" t="e">
        <f t="shared" si="161"/>
        <v>#REF!</v>
      </c>
      <c r="OCJ34" s="570" t="e">
        <f t="shared" si="161"/>
        <v>#REF!</v>
      </c>
      <c r="OCK34" s="570" t="e">
        <f t="shared" si="161"/>
        <v>#REF!</v>
      </c>
      <c r="OCL34" s="570" t="e">
        <f t="shared" si="161"/>
        <v>#REF!</v>
      </c>
      <c r="OCM34" s="570" t="e">
        <f t="shared" si="161"/>
        <v>#REF!</v>
      </c>
      <c r="OCN34" s="570" t="e">
        <f t="shared" si="161"/>
        <v>#REF!</v>
      </c>
      <c r="OCO34" s="570" t="e">
        <f t="shared" si="161"/>
        <v>#REF!</v>
      </c>
      <c r="OCP34" s="570" t="e">
        <f t="shared" si="161"/>
        <v>#REF!</v>
      </c>
      <c r="OCQ34" s="570" t="e">
        <f t="shared" si="161"/>
        <v>#REF!</v>
      </c>
      <c r="OCR34" s="570" t="e">
        <f t="shared" si="161"/>
        <v>#REF!</v>
      </c>
      <c r="OCS34" s="570" t="e">
        <f t="shared" si="161"/>
        <v>#REF!</v>
      </c>
      <c r="OCT34" s="570" t="e">
        <f t="shared" si="161"/>
        <v>#REF!</v>
      </c>
      <c r="OCU34" s="570" t="e">
        <f t="shared" si="161"/>
        <v>#REF!</v>
      </c>
      <c r="OCV34" s="570" t="e">
        <f t="shared" si="161"/>
        <v>#REF!</v>
      </c>
      <c r="OCW34" s="570" t="e">
        <f t="shared" si="161"/>
        <v>#REF!</v>
      </c>
      <c r="OCX34" s="570" t="e">
        <f t="shared" si="161"/>
        <v>#REF!</v>
      </c>
      <c r="OCY34" s="570" t="e">
        <f t="shared" ref="OCY34:OFJ34" si="162">ROUND(OCV34*OCW34,0)</f>
        <v>#REF!</v>
      </c>
      <c r="OCZ34" s="570" t="e">
        <f t="shared" si="162"/>
        <v>#REF!</v>
      </c>
      <c r="ODA34" s="570" t="e">
        <f t="shared" si="162"/>
        <v>#REF!</v>
      </c>
      <c r="ODB34" s="570" t="e">
        <f t="shared" si="162"/>
        <v>#REF!</v>
      </c>
      <c r="ODC34" s="570" t="e">
        <f t="shared" si="162"/>
        <v>#REF!</v>
      </c>
      <c r="ODD34" s="570" t="e">
        <f t="shared" si="162"/>
        <v>#REF!</v>
      </c>
      <c r="ODE34" s="570" t="e">
        <f t="shared" si="162"/>
        <v>#REF!</v>
      </c>
      <c r="ODF34" s="570" t="e">
        <f t="shared" si="162"/>
        <v>#REF!</v>
      </c>
      <c r="ODG34" s="570" t="e">
        <f t="shared" si="162"/>
        <v>#REF!</v>
      </c>
      <c r="ODH34" s="570" t="e">
        <f t="shared" si="162"/>
        <v>#REF!</v>
      </c>
      <c r="ODI34" s="570" t="e">
        <f t="shared" si="162"/>
        <v>#REF!</v>
      </c>
      <c r="ODJ34" s="570" t="e">
        <f t="shared" si="162"/>
        <v>#REF!</v>
      </c>
      <c r="ODK34" s="570" t="e">
        <f t="shared" si="162"/>
        <v>#REF!</v>
      </c>
      <c r="ODL34" s="570" t="e">
        <f t="shared" si="162"/>
        <v>#REF!</v>
      </c>
      <c r="ODM34" s="570" t="e">
        <f t="shared" si="162"/>
        <v>#REF!</v>
      </c>
      <c r="ODN34" s="570" t="e">
        <f t="shared" si="162"/>
        <v>#REF!</v>
      </c>
      <c r="ODO34" s="570" t="e">
        <f t="shared" si="162"/>
        <v>#REF!</v>
      </c>
      <c r="ODP34" s="570" t="e">
        <f t="shared" si="162"/>
        <v>#REF!</v>
      </c>
      <c r="ODQ34" s="570" t="e">
        <f t="shared" si="162"/>
        <v>#REF!</v>
      </c>
      <c r="ODR34" s="570" t="e">
        <f t="shared" si="162"/>
        <v>#REF!</v>
      </c>
      <c r="ODS34" s="570" t="e">
        <f t="shared" si="162"/>
        <v>#REF!</v>
      </c>
      <c r="ODT34" s="570" t="e">
        <f t="shared" si="162"/>
        <v>#REF!</v>
      </c>
      <c r="ODU34" s="570" t="e">
        <f t="shared" si="162"/>
        <v>#REF!</v>
      </c>
      <c r="ODV34" s="570" t="e">
        <f t="shared" si="162"/>
        <v>#REF!</v>
      </c>
      <c r="ODW34" s="570" t="e">
        <f t="shared" si="162"/>
        <v>#REF!</v>
      </c>
      <c r="ODX34" s="570" t="e">
        <f t="shared" si="162"/>
        <v>#REF!</v>
      </c>
      <c r="ODY34" s="570" t="e">
        <f t="shared" si="162"/>
        <v>#REF!</v>
      </c>
      <c r="ODZ34" s="570" t="e">
        <f t="shared" si="162"/>
        <v>#REF!</v>
      </c>
      <c r="OEA34" s="570" t="e">
        <f t="shared" si="162"/>
        <v>#REF!</v>
      </c>
      <c r="OEB34" s="570" t="e">
        <f t="shared" si="162"/>
        <v>#REF!</v>
      </c>
      <c r="OEC34" s="570" t="e">
        <f t="shared" si="162"/>
        <v>#REF!</v>
      </c>
      <c r="OED34" s="570" t="e">
        <f t="shared" si="162"/>
        <v>#REF!</v>
      </c>
      <c r="OEE34" s="570" t="e">
        <f t="shared" si="162"/>
        <v>#REF!</v>
      </c>
      <c r="OEF34" s="570" t="e">
        <f t="shared" si="162"/>
        <v>#REF!</v>
      </c>
      <c r="OEG34" s="570" t="e">
        <f t="shared" si="162"/>
        <v>#REF!</v>
      </c>
      <c r="OEH34" s="570" t="e">
        <f t="shared" si="162"/>
        <v>#REF!</v>
      </c>
      <c r="OEI34" s="570" t="e">
        <f t="shared" si="162"/>
        <v>#REF!</v>
      </c>
      <c r="OEJ34" s="570" t="e">
        <f t="shared" si="162"/>
        <v>#REF!</v>
      </c>
      <c r="OEK34" s="570" t="e">
        <f t="shared" si="162"/>
        <v>#REF!</v>
      </c>
      <c r="OEL34" s="570" t="e">
        <f t="shared" si="162"/>
        <v>#REF!</v>
      </c>
      <c r="OEM34" s="570" t="e">
        <f t="shared" si="162"/>
        <v>#REF!</v>
      </c>
      <c r="OEN34" s="570" t="e">
        <f t="shared" si="162"/>
        <v>#REF!</v>
      </c>
      <c r="OEO34" s="570" t="e">
        <f t="shared" si="162"/>
        <v>#REF!</v>
      </c>
      <c r="OEP34" s="570" t="e">
        <f t="shared" si="162"/>
        <v>#REF!</v>
      </c>
      <c r="OEQ34" s="570" t="e">
        <f t="shared" si="162"/>
        <v>#REF!</v>
      </c>
      <c r="OER34" s="570" t="e">
        <f t="shared" si="162"/>
        <v>#REF!</v>
      </c>
      <c r="OES34" s="570" t="e">
        <f t="shared" si="162"/>
        <v>#REF!</v>
      </c>
      <c r="OET34" s="570" t="e">
        <f t="shared" si="162"/>
        <v>#REF!</v>
      </c>
      <c r="OEU34" s="570" t="e">
        <f t="shared" si="162"/>
        <v>#REF!</v>
      </c>
      <c r="OEV34" s="570" t="e">
        <f t="shared" si="162"/>
        <v>#REF!</v>
      </c>
      <c r="OEW34" s="570" t="e">
        <f t="shared" si="162"/>
        <v>#REF!</v>
      </c>
      <c r="OEX34" s="570" t="e">
        <f t="shared" si="162"/>
        <v>#REF!</v>
      </c>
      <c r="OEY34" s="570" t="e">
        <f t="shared" si="162"/>
        <v>#REF!</v>
      </c>
      <c r="OEZ34" s="570" t="e">
        <f t="shared" si="162"/>
        <v>#REF!</v>
      </c>
      <c r="OFA34" s="570" t="e">
        <f t="shared" si="162"/>
        <v>#REF!</v>
      </c>
      <c r="OFB34" s="570" t="e">
        <f t="shared" si="162"/>
        <v>#REF!</v>
      </c>
      <c r="OFC34" s="570" t="e">
        <f t="shared" si="162"/>
        <v>#REF!</v>
      </c>
      <c r="OFD34" s="570" t="e">
        <f t="shared" si="162"/>
        <v>#REF!</v>
      </c>
      <c r="OFE34" s="570" t="e">
        <f t="shared" si="162"/>
        <v>#REF!</v>
      </c>
      <c r="OFF34" s="570" t="e">
        <f t="shared" si="162"/>
        <v>#REF!</v>
      </c>
      <c r="OFG34" s="570" t="e">
        <f t="shared" si="162"/>
        <v>#REF!</v>
      </c>
      <c r="OFH34" s="570" t="e">
        <f t="shared" si="162"/>
        <v>#REF!</v>
      </c>
      <c r="OFI34" s="570" t="e">
        <f t="shared" si="162"/>
        <v>#REF!</v>
      </c>
      <c r="OFJ34" s="570" t="e">
        <f t="shared" si="162"/>
        <v>#REF!</v>
      </c>
      <c r="OFK34" s="570" t="e">
        <f t="shared" ref="OFK34:OHV34" si="163">ROUND(OFH34*OFI34,0)</f>
        <v>#REF!</v>
      </c>
      <c r="OFL34" s="570" t="e">
        <f t="shared" si="163"/>
        <v>#REF!</v>
      </c>
      <c r="OFM34" s="570" t="e">
        <f t="shared" si="163"/>
        <v>#REF!</v>
      </c>
      <c r="OFN34" s="570" t="e">
        <f t="shared" si="163"/>
        <v>#REF!</v>
      </c>
      <c r="OFO34" s="570" t="e">
        <f t="shared" si="163"/>
        <v>#REF!</v>
      </c>
      <c r="OFP34" s="570" t="e">
        <f t="shared" si="163"/>
        <v>#REF!</v>
      </c>
      <c r="OFQ34" s="570" t="e">
        <f t="shared" si="163"/>
        <v>#REF!</v>
      </c>
      <c r="OFR34" s="570" t="e">
        <f t="shared" si="163"/>
        <v>#REF!</v>
      </c>
      <c r="OFS34" s="570" t="e">
        <f t="shared" si="163"/>
        <v>#REF!</v>
      </c>
      <c r="OFT34" s="570" t="e">
        <f t="shared" si="163"/>
        <v>#REF!</v>
      </c>
      <c r="OFU34" s="570" t="e">
        <f t="shared" si="163"/>
        <v>#REF!</v>
      </c>
      <c r="OFV34" s="570" t="e">
        <f t="shared" si="163"/>
        <v>#REF!</v>
      </c>
      <c r="OFW34" s="570" t="e">
        <f t="shared" si="163"/>
        <v>#REF!</v>
      </c>
      <c r="OFX34" s="570" t="e">
        <f t="shared" si="163"/>
        <v>#REF!</v>
      </c>
      <c r="OFY34" s="570" t="e">
        <f t="shared" si="163"/>
        <v>#REF!</v>
      </c>
      <c r="OFZ34" s="570" t="e">
        <f t="shared" si="163"/>
        <v>#REF!</v>
      </c>
      <c r="OGA34" s="570" t="e">
        <f t="shared" si="163"/>
        <v>#REF!</v>
      </c>
      <c r="OGB34" s="570" t="e">
        <f t="shared" si="163"/>
        <v>#REF!</v>
      </c>
      <c r="OGC34" s="570" t="e">
        <f t="shared" si="163"/>
        <v>#REF!</v>
      </c>
      <c r="OGD34" s="570" t="e">
        <f t="shared" si="163"/>
        <v>#REF!</v>
      </c>
      <c r="OGE34" s="570" t="e">
        <f t="shared" si="163"/>
        <v>#REF!</v>
      </c>
      <c r="OGF34" s="570" t="e">
        <f t="shared" si="163"/>
        <v>#REF!</v>
      </c>
      <c r="OGG34" s="570" t="e">
        <f t="shared" si="163"/>
        <v>#REF!</v>
      </c>
      <c r="OGH34" s="570" t="e">
        <f t="shared" si="163"/>
        <v>#REF!</v>
      </c>
      <c r="OGI34" s="570" t="e">
        <f t="shared" si="163"/>
        <v>#REF!</v>
      </c>
      <c r="OGJ34" s="570" t="e">
        <f t="shared" si="163"/>
        <v>#REF!</v>
      </c>
      <c r="OGK34" s="570" t="e">
        <f t="shared" si="163"/>
        <v>#REF!</v>
      </c>
      <c r="OGL34" s="570" t="e">
        <f t="shared" si="163"/>
        <v>#REF!</v>
      </c>
      <c r="OGM34" s="570" t="e">
        <f t="shared" si="163"/>
        <v>#REF!</v>
      </c>
      <c r="OGN34" s="570" t="e">
        <f t="shared" si="163"/>
        <v>#REF!</v>
      </c>
      <c r="OGO34" s="570" t="e">
        <f t="shared" si="163"/>
        <v>#REF!</v>
      </c>
      <c r="OGP34" s="570" t="e">
        <f t="shared" si="163"/>
        <v>#REF!</v>
      </c>
      <c r="OGQ34" s="570" t="e">
        <f t="shared" si="163"/>
        <v>#REF!</v>
      </c>
      <c r="OGR34" s="570" t="e">
        <f t="shared" si="163"/>
        <v>#REF!</v>
      </c>
      <c r="OGS34" s="570" t="e">
        <f t="shared" si="163"/>
        <v>#REF!</v>
      </c>
      <c r="OGT34" s="570" t="e">
        <f t="shared" si="163"/>
        <v>#REF!</v>
      </c>
      <c r="OGU34" s="570" t="e">
        <f t="shared" si="163"/>
        <v>#REF!</v>
      </c>
      <c r="OGV34" s="570" t="e">
        <f t="shared" si="163"/>
        <v>#REF!</v>
      </c>
      <c r="OGW34" s="570" t="e">
        <f t="shared" si="163"/>
        <v>#REF!</v>
      </c>
      <c r="OGX34" s="570" t="e">
        <f t="shared" si="163"/>
        <v>#REF!</v>
      </c>
      <c r="OGY34" s="570" t="e">
        <f t="shared" si="163"/>
        <v>#REF!</v>
      </c>
      <c r="OGZ34" s="570" t="e">
        <f t="shared" si="163"/>
        <v>#REF!</v>
      </c>
      <c r="OHA34" s="570" t="e">
        <f t="shared" si="163"/>
        <v>#REF!</v>
      </c>
      <c r="OHB34" s="570" t="e">
        <f t="shared" si="163"/>
        <v>#REF!</v>
      </c>
      <c r="OHC34" s="570" t="e">
        <f t="shared" si="163"/>
        <v>#REF!</v>
      </c>
      <c r="OHD34" s="570" t="e">
        <f t="shared" si="163"/>
        <v>#REF!</v>
      </c>
      <c r="OHE34" s="570" t="e">
        <f t="shared" si="163"/>
        <v>#REF!</v>
      </c>
      <c r="OHF34" s="570" t="e">
        <f t="shared" si="163"/>
        <v>#REF!</v>
      </c>
      <c r="OHG34" s="570" t="e">
        <f t="shared" si="163"/>
        <v>#REF!</v>
      </c>
      <c r="OHH34" s="570" t="e">
        <f t="shared" si="163"/>
        <v>#REF!</v>
      </c>
      <c r="OHI34" s="570" t="e">
        <f t="shared" si="163"/>
        <v>#REF!</v>
      </c>
      <c r="OHJ34" s="570" t="e">
        <f t="shared" si="163"/>
        <v>#REF!</v>
      </c>
      <c r="OHK34" s="570" t="e">
        <f t="shared" si="163"/>
        <v>#REF!</v>
      </c>
      <c r="OHL34" s="570" t="e">
        <f t="shared" si="163"/>
        <v>#REF!</v>
      </c>
      <c r="OHM34" s="570" t="e">
        <f t="shared" si="163"/>
        <v>#REF!</v>
      </c>
      <c r="OHN34" s="570" t="e">
        <f t="shared" si="163"/>
        <v>#REF!</v>
      </c>
      <c r="OHO34" s="570" t="e">
        <f t="shared" si="163"/>
        <v>#REF!</v>
      </c>
      <c r="OHP34" s="570" t="e">
        <f t="shared" si="163"/>
        <v>#REF!</v>
      </c>
      <c r="OHQ34" s="570" t="e">
        <f t="shared" si="163"/>
        <v>#REF!</v>
      </c>
      <c r="OHR34" s="570" t="e">
        <f t="shared" si="163"/>
        <v>#REF!</v>
      </c>
      <c r="OHS34" s="570" t="e">
        <f t="shared" si="163"/>
        <v>#REF!</v>
      </c>
      <c r="OHT34" s="570" t="e">
        <f t="shared" si="163"/>
        <v>#REF!</v>
      </c>
      <c r="OHU34" s="570" t="e">
        <f t="shared" si="163"/>
        <v>#REF!</v>
      </c>
      <c r="OHV34" s="570" t="e">
        <f t="shared" si="163"/>
        <v>#REF!</v>
      </c>
      <c r="OHW34" s="570" t="e">
        <f t="shared" ref="OHW34:OKH34" si="164">ROUND(OHT34*OHU34,0)</f>
        <v>#REF!</v>
      </c>
      <c r="OHX34" s="570" t="e">
        <f t="shared" si="164"/>
        <v>#REF!</v>
      </c>
      <c r="OHY34" s="570" t="e">
        <f t="shared" si="164"/>
        <v>#REF!</v>
      </c>
      <c r="OHZ34" s="570" t="e">
        <f t="shared" si="164"/>
        <v>#REF!</v>
      </c>
      <c r="OIA34" s="570" t="e">
        <f t="shared" si="164"/>
        <v>#REF!</v>
      </c>
      <c r="OIB34" s="570" t="e">
        <f t="shared" si="164"/>
        <v>#REF!</v>
      </c>
      <c r="OIC34" s="570" t="e">
        <f t="shared" si="164"/>
        <v>#REF!</v>
      </c>
      <c r="OID34" s="570" t="e">
        <f t="shared" si="164"/>
        <v>#REF!</v>
      </c>
      <c r="OIE34" s="570" t="e">
        <f t="shared" si="164"/>
        <v>#REF!</v>
      </c>
      <c r="OIF34" s="570" t="e">
        <f t="shared" si="164"/>
        <v>#REF!</v>
      </c>
      <c r="OIG34" s="570" t="e">
        <f t="shared" si="164"/>
        <v>#REF!</v>
      </c>
      <c r="OIH34" s="570" t="e">
        <f t="shared" si="164"/>
        <v>#REF!</v>
      </c>
      <c r="OII34" s="570" t="e">
        <f t="shared" si="164"/>
        <v>#REF!</v>
      </c>
      <c r="OIJ34" s="570" t="e">
        <f t="shared" si="164"/>
        <v>#REF!</v>
      </c>
      <c r="OIK34" s="570" t="e">
        <f t="shared" si="164"/>
        <v>#REF!</v>
      </c>
      <c r="OIL34" s="570" t="e">
        <f t="shared" si="164"/>
        <v>#REF!</v>
      </c>
      <c r="OIM34" s="570" t="e">
        <f t="shared" si="164"/>
        <v>#REF!</v>
      </c>
      <c r="OIN34" s="570" t="e">
        <f t="shared" si="164"/>
        <v>#REF!</v>
      </c>
      <c r="OIO34" s="570" t="e">
        <f t="shared" si="164"/>
        <v>#REF!</v>
      </c>
      <c r="OIP34" s="570" t="e">
        <f t="shared" si="164"/>
        <v>#REF!</v>
      </c>
      <c r="OIQ34" s="570" t="e">
        <f t="shared" si="164"/>
        <v>#REF!</v>
      </c>
      <c r="OIR34" s="570" t="e">
        <f t="shared" si="164"/>
        <v>#REF!</v>
      </c>
      <c r="OIS34" s="570" t="e">
        <f t="shared" si="164"/>
        <v>#REF!</v>
      </c>
      <c r="OIT34" s="570" t="e">
        <f t="shared" si="164"/>
        <v>#REF!</v>
      </c>
      <c r="OIU34" s="570" t="e">
        <f t="shared" si="164"/>
        <v>#REF!</v>
      </c>
      <c r="OIV34" s="570" t="e">
        <f t="shared" si="164"/>
        <v>#REF!</v>
      </c>
      <c r="OIW34" s="570" t="e">
        <f t="shared" si="164"/>
        <v>#REF!</v>
      </c>
      <c r="OIX34" s="570" t="e">
        <f t="shared" si="164"/>
        <v>#REF!</v>
      </c>
      <c r="OIY34" s="570" t="e">
        <f t="shared" si="164"/>
        <v>#REF!</v>
      </c>
      <c r="OIZ34" s="570" t="e">
        <f t="shared" si="164"/>
        <v>#REF!</v>
      </c>
      <c r="OJA34" s="570" t="e">
        <f t="shared" si="164"/>
        <v>#REF!</v>
      </c>
      <c r="OJB34" s="570" t="e">
        <f t="shared" si="164"/>
        <v>#REF!</v>
      </c>
      <c r="OJC34" s="570" t="e">
        <f t="shared" si="164"/>
        <v>#REF!</v>
      </c>
      <c r="OJD34" s="570" t="e">
        <f t="shared" si="164"/>
        <v>#REF!</v>
      </c>
      <c r="OJE34" s="570" t="e">
        <f t="shared" si="164"/>
        <v>#REF!</v>
      </c>
      <c r="OJF34" s="570" t="e">
        <f t="shared" si="164"/>
        <v>#REF!</v>
      </c>
      <c r="OJG34" s="570" t="e">
        <f t="shared" si="164"/>
        <v>#REF!</v>
      </c>
      <c r="OJH34" s="570" t="e">
        <f t="shared" si="164"/>
        <v>#REF!</v>
      </c>
      <c r="OJI34" s="570" t="e">
        <f t="shared" si="164"/>
        <v>#REF!</v>
      </c>
      <c r="OJJ34" s="570" t="e">
        <f t="shared" si="164"/>
        <v>#REF!</v>
      </c>
      <c r="OJK34" s="570" t="e">
        <f t="shared" si="164"/>
        <v>#REF!</v>
      </c>
      <c r="OJL34" s="570" t="e">
        <f t="shared" si="164"/>
        <v>#REF!</v>
      </c>
      <c r="OJM34" s="570" t="e">
        <f t="shared" si="164"/>
        <v>#REF!</v>
      </c>
      <c r="OJN34" s="570" t="e">
        <f t="shared" si="164"/>
        <v>#REF!</v>
      </c>
      <c r="OJO34" s="570" t="e">
        <f t="shared" si="164"/>
        <v>#REF!</v>
      </c>
      <c r="OJP34" s="570" t="e">
        <f t="shared" si="164"/>
        <v>#REF!</v>
      </c>
      <c r="OJQ34" s="570" t="e">
        <f t="shared" si="164"/>
        <v>#REF!</v>
      </c>
      <c r="OJR34" s="570" t="e">
        <f t="shared" si="164"/>
        <v>#REF!</v>
      </c>
      <c r="OJS34" s="570" t="e">
        <f t="shared" si="164"/>
        <v>#REF!</v>
      </c>
      <c r="OJT34" s="570" t="e">
        <f t="shared" si="164"/>
        <v>#REF!</v>
      </c>
      <c r="OJU34" s="570" t="e">
        <f t="shared" si="164"/>
        <v>#REF!</v>
      </c>
      <c r="OJV34" s="570" t="e">
        <f t="shared" si="164"/>
        <v>#REF!</v>
      </c>
      <c r="OJW34" s="570" t="e">
        <f t="shared" si="164"/>
        <v>#REF!</v>
      </c>
      <c r="OJX34" s="570" t="e">
        <f t="shared" si="164"/>
        <v>#REF!</v>
      </c>
      <c r="OJY34" s="570" t="e">
        <f t="shared" si="164"/>
        <v>#REF!</v>
      </c>
      <c r="OJZ34" s="570" t="e">
        <f t="shared" si="164"/>
        <v>#REF!</v>
      </c>
      <c r="OKA34" s="570" t="e">
        <f t="shared" si="164"/>
        <v>#REF!</v>
      </c>
      <c r="OKB34" s="570" t="e">
        <f t="shared" si="164"/>
        <v>#REF!</v>
      </c>
      <c r="OKC34" s="570" t="e">
        <f t="shared" si="164"/>
        <v>#REF!</v>
      </c>
      <c r="OKD34" s="570" t="e">
        <f t="shared" si="164"/>
        <v>#REF!</v>
      </c>
      <c r="OKE34" s="570" t="e">
        <f t="shared" si="164"/>
        <v>#REF!</v>
      </c>
      <c r="OKF34" s="570" t="e">
        <f t="shared" si="164"/>
        <v>#REF!</v>
      </c>
      <c r="OKG34" s="570" t="e">
        <f t="shared" si="164"/>
        <v>#REF!</v>
      </c>
      <c r="OKH34" s="570" t="e">
        <f t="shared" si="164"/>
        <v>#REF!</v>
      </c>
      <c r="OKI34" s="570" t="e">
        <f t="shared" ref="OKI34:OMT34" si="165">ROUND(OKF34*OKG34,0)</f>
        <v>#REF!</v>
      </c>
      <c r="OKJ34" s="570" t="e">
        <f t="shared" si="165"/>
        <v>#REF!</v>
      </c>
      <c r="OKK34" s="570" t="e">
        <f t="shared" si="165"/>
        <v>#REF!</v>
      </c>
      <c r="OKL34" s="570" t="e">
        <f t="shared" si="165"/>
        <v>#REF!</v>
      </c>
      <c r="OKM34" s="570" t="e">
        <f t="shared" si="165"/>
        <v>#REF!</v>
      </c>
      <c r="OKN34" s="570" t="e">
        <f t="shared" si="165"/>
        <v>#REF!</v>
      </c>
      <c r="OKO34" s="570" t="e">
        <f t="shared" si="165"/>
        <v>#REF!</v>
      </c>
      <c r="OKP34" s="570" t="e">
        <f t="shared" si="165"/>
        <v>#REF!</v>
      </c>
      <c r="OKQ34" s="570" t="e">
        <f t="shared" si="165"/>
        <v>#REF!</v>
      </c>
      <c r="OKR34" s="570" t="e">
        <f t="shared" si="165"/>
        <v>#REF!</v>
      </c>
      <c r="OKS34" s="570" t="e">
        <f t="shared" si="165"/>
        <v>#REF!</v>
      </c>
      <c r="OKT34" s="570" t="e">
        <f t="shared" si="165"/>
        <v>#REF!</v>
      </c>
      <c r="OKU34" s="570" t="e">
        <f t="shared" si="165"/>
        <v>#REF!</v>
      </c>
      <c r="OKV34" s="570" t="e">
        <f t="shared" si="165"/>
        <v>#REF!</v>
      </c>
      <c r="OKW34" s="570" t="e">
        <f t="shared" si="165"/>
        <v>#REF!</v>
      </c>
      <c r="OKX34" s="570" t="e">
        <f t="shared" si="165"/>
        <v>#REF!</v>
      </c>
      <c r="OKY34" s="570" t="e">
        <f t="shared" si="165"/>
        <v>#REF!</v>
      </c>
      <c r="OKZ34" s="570" t="e">
        <f t="shared" si="165"/>
        <v>#REF!</v>
      </c>
      <c r="OLA34" s="570" t="e">
        <f t="shared" si="165"/>
        <v>#REF!</v>
      </c>
      <c r="OLB34" s="570" t="e">
        <f t="shared" si="165"/>
        <v>#REF!</v>
      </c>
      <c r="OLC34" s="570" t="e">
        <f t="shared" si="165"/>
        <v>#REF!</v>
      </c>
      <c r="OLD34" s="570" t="e">
        <f t="shared" si="165"/>
        <v>#REF!</v>
      </c>
      <c r="OLE34" s="570" t="e">
        <f t="shared" si="165"/>
        <v>#REF!</v>
      </c>
      <c r="OLF34" s="570" t="e">
        <f t="shared" si="165"/>
        <v>#REF!</v>
      </c>
      <c r="OLG34" s="570" t="e">
        <f t="shared" si="165"/>
        <v>#REF!</v>
      </c>
      <c r="OLH34" s="570" t="e">
        <f t="shared" si="165"/>
        <v>#REF!</v>
      </c>
      <c r="OLI34" s="570" t="e">
        <f t="shared" si="165"/>
        <v>#REF!</v>
      </c>
      <c r="OLJ34" s="570" t="e">
        <f t="shared" si="165"/>
        <v>#REF!</v>
      </c>
      <c r="OLK34" s="570" t="e">
        <f t="shared" si="165"/>
        <v>#REF!</v>
      </c>
      <c r="OLL34" s="570" t="e">
        <f t="shared" si="165"/>
        <v>#REF!</v>
      </c>
      <c r="OLM34" s="570" t="e">
        <f t="shared" si="165"/>
        <v>#REF!</v>
      </c>
      <c r="OLN34" s="570" t="e">
        <f t="shared" si="165"/>
        <v>#REF!</v>
      </c>
      <c r="OLO34" s="570" t="e">
        <f t="shared" si="165"/>
        <v>#REF!</v>
      </c>
      <c r="OLP34" s="570" t="e">
        <f t="shared" si="165"/>
        <v>#REF!</v>
      </c>
      <c r="OLQ34" s="570" t="e">
        <f t="shared" si="165"/>
        <v>#REF!</v>
      </c>
      <c r="OLR34" s="570" t="e">
        <f t="shared" si="165"/>
        <v>#REF!</v>
      </c>
      <c r="OLS34" s="570" t="e">
        <f t="shared" si="165"/>
        <v>#REF!</v>
      </c>
      <c r="OLT34" s="570" t="e">
        <f t="shared" si="165"/>
        <v>#REF!</v>
      </c>
      <c r="OLU34" s="570" t="e">
        <f t="shared" si="165"/>
        <v>#REF!</v>
      </c>
      <c r="OLV34" s="570" t="e">
        <f t="shared" si="165"/>
        <v>#REF!</v>
      </c>
      <c r="OLW34" s="570" t="e">
        <f t="shared" si="165"/>
        <v>#REF!</v>
      </c>
      <c r="OLX34" s="570" t="e">
        <f t="shared" si="165"/>
        <v>#REF!</v>
      </c>
      <c r="OLY34" s="570" t="e">
        <f t="shared" si="165"/>
        <v>#REF!</v>
      </c>
      <c r="OLZ34" s="570" t="e">
        <f t="shared" si="165"/>
        <v>#REF!</v>
      </c>
      <c r="OMA34" s="570" t="e">
        <f t="shared" si="165"/>
        <v>#REF!</v>
      </c>
      <c r="OMB34" s="570" t="e">
        <f t="shared" si="165"/>
        <v>#REF!</v>
      </c>
      <c r="OMC34" s="570" t="e">
        <f t="shared" si="165"/>
        <v>#REF!</v>
      </c>
      <c r="OMD34" s="570" t="e">
        <f t="shared" si="165"/>
        <v>#REF!</v>
      </c>
      <c r="OME34" s="570" t="e">
        <f t="shared" si="165"/>
        <v>#REF!</v>
      </c>
      <c r="OMF34" s="570" t="e">
        <f t="shared" si="165"/>
        <v>#REF!</v>
      </c>
      <c r="OMG34" s="570" t="e">
        <f t="shared" si="165"/>
        <v>#REF!</v>
      </c>
      <c r="OMH34" s="570" t="e">
        <f t="shared" si="165"/>
        <v>#REF!</v>
      </c>
      <c r="OMI34" s="570" t="e">
        <f t="shared" si="165"/>
        <v>#REF!</v>
      </c>
      <c r="OMJ34" s="570" t="e">
        <f t="shared" si="165"/>
        <v>#REF!</v>
      </c>
      <c r="OMK34" s="570" t="e">
        <f t="shared" si="165"/>
        <v>#REF!</v>
      </c>
      <c r="OML34" s="570" t="e">
        <f t="shared" si="165"/>
        <v>#REF!</v>
      </c>
      <c r="OMM34" s="570" t="e">
        <f t="shared" si="165"/>
        <v>#REF!</v>
      </c>
      <c r="OMN34" s="570" t="e">
        <f t="shared" si="165"/>
        <v>#REF!</v>
      </c>
      <c r="OMO34" s="570" t="e">
        <f t="shared" si="165"/>
        <v>#REF!</v>
      </c>
      <c r="OMP34" s="570" t="e">
        <f t="shared" si="165"/>
        <v>#REF!</v>
      </c>
      <c r="OMQ34" s="570" t="e">
        <f t="shared" si="165"/>
        <v>#REF!</v>
      </c>
      <c r="OMR34" s="570" t="e">
        <f t="shared" si="165"/>
        <v>#REF!</v>
      </c>
      <c r="OMS34" s="570" t="e">
        <f t="shared" si="165"/>
        <v>#REF!</v>
      </c>
      <c r="OMT34" s="570" t="e">
        <f t="shared" si="165"/>
        <v>#REF!</v>
      </c>
      <c r="OMU34" s="570" t="e">
        <f t="shared" ref="OMU34:OPF34" si="166">ROUND(OMR34*OMS34,0)</f>
        <v>#REF!</v>
      </c>
      <c r="OMV34" s="570" t="e">
        <f t="shared" si="166"/>
        <v>#REF!</v>
      </c>
      <c r="OMW34" s="570" t="e">
        <f t="shared" si="166"/>
        <v>#REF!</v>
      </c>
      <c r="OMX34" s="570" t="e">
        <f t="shared" si="166"/>
        <v>#REF!</v>
      </c>
      <c r="OMY34" s="570" t="e">
        <f t="shared" si="166"/>
        <v>#REF!</v>
      </c>
      <c r="OMZ34" s="570" t="e">
        <f t="shared" si="166"/>
        <v>#REF!</v>
      </c>
      <c r="ONA34" s="570" t="e">
        <f t="shared" si="166"/>
        <v>#REF!</v>
      </c>
      <c r="ONB34" s="570" t="e">
        <f t="shared" si="166"/>
        <v>#REF!</v>
      </c>
      <c r="ONC34" s="570" t="e">
        <f t="shared" si="166"/>
        <v>#REF!</v>
      </c>
      <c r="OND34" s="570" t="e">
        <f t="shared" si="166"/>
        <v>#REF!</v>
      </c>
      <c r="ONE34" s="570" t="e">
        <f t="shared" si="166"/>
        <v>#REF!</v>
      </c>
      <c r="ONF34" s="570" t="e">
        <f t="shared" si="166"/>
        <v>#REF!</v>
      </c>
      <c r="ONG34" s="570" t="e">
        <f t="shared" si="166"/>
        <v>#REF!</v>
      </c>
      <c r="ONH34" s="570" t="e">
        <f t="shared" si="166"/>
        <v>#REF!</v>
      </c>
      <c r="ONI34" s="570" t="e">
        <f t="shared" si="166"/>
        <v>#REF!</v>
      </c>
      <c r="ONJ34" s="570" t="e">
        <f t="shared" si="166"/>
        <v>#REF!</v>
      </c>
      <c r="ONK34" s="570" t="e">
        <f t="shared" si="166"/>
        <v>#REF!</v>
      </c>
      <c r="ONL34" s="570" t="e">
        <f t="shared" si="166"/>
        <v>#REF!</v>
      </c>
      <c r="ONM34" s="570" t="e">
        <f t="shared" si="166"/>
        <v>#REF!</v>
      </c>
      <c r="ONN34" s="570" t="e">
        <f t="shared" si="166"/>
        <v>#REF!</v>
      </c>
      <c r="ONO34" s="570" t="e">
        <f t="shared" si="166"/>
        <v>#REF!</v>
      </c>
      <c r="ONP34" s="570" t="e">
        <f t="shared" si="166"/>
        <v>#REF!</v>
      </c>
      <c r="ONQ34" s="570" t="e">
        <f t="shared" si="166"/>
        <v>#REF!</v>
      </c>
      <c r="ONR34" s="570" t="e">
        <f t="shared" si="166"/>
        <v>#REF!</v>
      </c>
      <c r="ONS34" s="570" t="e">
        <f t="shared" si="166"/>
        <v>#REF!</v>
      </c>
      <c r="ONT34" s="570" t="e">
        <f t="shared" si="166"/>
        <v>#REF!</v>
      </c>
      <c r="ONU34" s="570" t="e">
        <f t="shared" si="166"/>
        <v>#REF!</v>
      </c>
      <c r="ONV34" s="570" t="e">
        <f t="shared" si="166"/>
        <v>#REF!</v>
      </c>
      <c r="ONW34" s="570" t="e">
        <f t="shared" si="166"/>
        <v>#REF!</v>
      </c>
      <c r="ONX34" s="570" t="e">
        <f t="shared" si="166"/>
        <v>#REF!</v>
      </c>
      <c r="ONY34" s="570" t="e">
        <f t="shared" si="166"/>
        <v>#REF!</v>
      </c>
      <c r="ONZ34" s="570" t="e">
        <f t="shared" si="166"/>
        <v>#REF!</v>
      </c>
      <c r="OOA34" s="570" t="e">
        <f t="shared" si="166"/>
        <v>#REF!</v>
      </c>
      <c r="OOB34" s="570" t="e">
        <f t="shared" si="166"/>
        <v>#REF!</v>
      </c>
      <c r="OOC34" s="570" t="e">
        <f t="shared" si="166"/>
        <v>#REF!</v>
      </c>
      <c r="OOD34" s="570" t="e">
        <f t="shared" si="166"/>
        <v>#REF!</v>
      </c>
      <c r="OOE34" s="570" t="e">
        <f t="shared" si="166"/>
        <v>#REF!</v>
      </c>
      <c r="OOF34" s="570" t="e">
        <f t="shared" si="166"/>
        <v>#REF!</v>
      </c>
      <c r="OOG34" s="570" t="e">
        <f t="shared" si="166"/>
        <v>#REF!</v>
      </c>
      <c r="OOH34" s="570" t="e">
        <f t="shared" si="166"/>
        <v>#REF!</v>
      </c>
      <c r="OOI34" s="570" t="e">
        <f t="shared" si="166"/>
        <v>#REF!</v>
      </c>
      <c r="OOJ34" s="570" t="e">
        <f t="shared" si="166"/>
        <v>#REF!</v>
      </c>
      <c r="OOK34" s="570" t="e">
        <f t="shared" si="166"/>
        <v>#REF!</v>
      </c>
      <c r="OOL34" s="570" t="e">
        <f t="shared" si="166"/>
        <v>#REF!</v>
      </c>
      <c r="OOM34" s="570" t="e">
        <f t="shared" si="166"/>
        <v>#REF!</v>
      </c>
      <c r="OON34" s="570" t="e">
        <f t="shared" si="166"/>
        <v>#REF!</v>
      </c>
      <c r="OOO34" s="570" t="e">
        <f t="shared" si="166"/>
        <v>#REF!</v>
      </c>
      <c r="OOP34" s="570" t="e">
        <f t="shared" si="166"/>
        <v>#REF!</v>
      </c>
      <c r="OOQ34" s="570" t="e">
        <f t="shared" si="166"/>
        <v>#REF!</v>
      </c>
      <c r="OOR34" s="570" t="e">
        <f t="shared" si="166"/>
        <v>#REF!</v>
      </c>
      <c r="OOS34" s="570" t="e">
        <f t="shared" si="166"/>
        <v>#REF!</v>
      </c>
      <c r="OOT34" s="570" t="e">
        <f t="shared" si="166"/>
        <v>#REF!</v>
      </c>
      <c r="OOU34" s="570" t="e">
        <f t="shared" si="166"/>
        <v>#REF!</v>
      </c>
      <c r="OOV34" s="570" t="e">
        <f t="shared" si="166"/>
        <v>#REF!</v>
      </c>
      <c r="OOW34" s="570" t="e">
        <f t="shared" si="166"/>
        <v>#REF!</v>
      </c>
      <c r="OOX34" s="570" t="e">
        <f t="shared" si="166"/>
        <v>#REF!</v>
      </c>
      <c r="OOY34" s="570" t="e">
        <f t="shared" si="166"/>
        <v>#REF!</v>
      </c>
      <c r="OOZ34" s="570" t="e">
        <f t="shared" si="166"/>
        <v>#REF!</v>
      </c>
      <c r="OPA34" s="570" t="e">
        <f t="shared" si="166"/>
        <v>#REF!</v>
      </c>
      <c r="OPB34" s="570" t="e">
        <f t="shared" si="166"/>
        <v>#REF!</v>
      </c>
      <c r="OPC34" s="570" t="e">
        <f t="shared" si="166"/>
        <v>#REF!</v>
      </c>
      <c r="OPD34" s="570" t="e">
        <f t="shared" si="166"/>
        <v>#REF!</v>
      </c>
      <c r="OPE34" s="570" t="e">
        <f t="shared" si="166"/>
        <v>#REF!</v>
      </c>
      <c r="OPF34" s="570" t="e">
        <f t="shared" si="166"/>
        <v>#REF!</v>
      </c>
      <c r="OPG34" s="570" t="e">
        <f t="shared" ref="OPG34:ORR34" si="167">ROUND(OPD34*OPE34,0)</f>
        <v>#REF!</v>
      </c>
      <c r="OPH34" s="570" t="e">
        <f t="shared" si="167"/>
        <v>#REF!</v>
      </c>
      <c r="OPI34" s="570" t="e">
        <f t="shared" si="167"/>
        <v>#REF!</v>
      </c>
      <c r="OPJ34" s="570" t="e">
        <f t="shared" si="167"/>
        <v>#REF!</v>
      </c>
      <c r="OPK34" s="570" t="e">
        <f t="shared" si="167"/>
        <v>#REF!</v>
      </c>
      <c r="OPL34" s="570" t="e">
        <f t="shared" si="167"/>
        <v>#REF!</v>
      </c>
      <c r="OPM34" s="570" t="e">
        <f t="shared" si="167"/>
        <v>#REF!</v>
      </c>
      <c r="OPN34" s="570" t="e">
        <f t="shared" si="167"/>
        <v>#REF!</v>
      </c>
      <c r="OPO34" s="570" t="e">
        <f t="shared" si="167"/>
        <v>#REF!</v>
      </c>
      <c r="OPP34" s="570" t="e">
        <f t="shared" si="167"/>
        <v>#REF!</v>
      </c>
      <c r="OPQ34" s="570" t="e">
        <f t="shared" si="167"/>
        <v>#REF!</v>
      </c>
      <c r="OPR34" s="570" t="e">
        <f t="shared" si="167"/>
        <v>#REF!</v>
      </c>
      <c r="OPS34" s="570" t="e">
        <f t="shared" si="167"/>
        <v>#REF!</v>
      </c>
      <c r="OPT34" s="570" t="e">
        <f t="shared" si="167"/>
        <v>#REF!</v>
      </c>
      <c r="OPU34" s="570" t="e">
        <f t="shared" si="167"/>
        <v>#REF!</v>
      </c>
      <c r="OPV34" s="570" t="e">
        <f t="shared" si="167"/>
        <v>#REF!</v>
      </c>
      <c r="OPW34" s="570" t="e">
        <f t="shared" si="167"/>
        <v>#REF!</v>
      </c>
      <c r="OPX34" s="570" t="e">
        <f t="shared" si="167"/>
        <v>#REF!</v>
      </c>
      <c r="OPY34" s="570" t="e">
        <f t="shared" si="167"/>
        <v>#REF!</v>
      </c>
      <c r="OPZ34" s="570" t="e">
        <f t="shared" si="167"/>
        <v>#REF!</v>
      </c>
      <c r="OQA34" s="570" t="e">
        <f t="shared" si="167"/>
        <v>#REF!</v>
      </c>
      <c r="OQB34" s="570" t="e">
        <f t="shared" si="167"/>
        <v>#REF!</v>
      </c>
      <c r="OQC34" s="570" t="e">
        <f t="shared" si="167"/>
        <v>#REF!</v>
      </c>
      <c r="OQD34" s="570" t="e">
        <f t="shared" si="167"/>
        <v>#REF!</v>
      </c>
      <c r="OQE34" s="570" t="e">
        <f t="shared" si="167"/>
        <v>#REF!</v>
      </c>
      <c r="OQF34" s="570" t="e">
        <f t="shared" si="167"/>
        <v>#REF!</v>
      </c>
      <c r="OQG34" s="570" t="e">
        <f t="shared" si="167"/>
        <v>#REF!</v>
      </c>
      <c r="OQH34" s="570" t="e">
        <f t="shared" si="167"/>
        <v>#REF!</v>
      </c>
      <c r="OQI34" s="570" t="e">
        <f t="shared" si="167"/>
        <v>#REF!</v>
      </c>
      <c r="OQJ34" s="570" t="e">
        <f t="shared" si="167"/>
        <v>#REF!</v>
      </c>
      <c r="OQK34" s="570" t="e">
        <f t="shared" si="167"/>
        <v>#REF!</v>
      </c>
      <c r="OQL34" s="570" t="e">
        <f t="shared" si="167"/>
        <v>#REF!</v>
      </c>
      <c r="OQM34" s="570" t="e">
        <f t="shared" si="167"/>
        <v>#REF!</v>
      </c>
      <c r="OQN34" s="570" t="e">
        <f t="shared" si="167"/>
        <v>#REF!</v>
      </c>
      <c r="OQO34" s="570" t="e">
        <f t="shared" si="167"/>
        <v>#REF!</v>
      </c>
      <c r="OQP34" s="570" t="e">
        <f t="shared" si="167"/>
        <v>#REF!</v>
      </c>
      <c r="OQQ34" s="570" t="e">
        <f t="shared" si="167"/>
        <v>#REF!</v>
      </c>
      <c r="OQR34" s="570" t="e">
        <f t="shared" si="167"/>
        <v>#REF!</v>
      </c>
      <c r="OQS34" s="570" t="e">
        <f t="shared" si="167"/>
        <v>#REF!</v>
      </c>
      <c r="OQT34" s="570" t="e">
        <f t="shared" si="167"/>
        <v>#REF!</v>
      </c>
      <c r="OQU34" s="570" t="e">
        <f t="shared" si="167"/>
        <v>#REF!</v>
      </c>
      <c r="OQV34" s="570" t="e">
        <f t="shared" si="167"/>
        <v>#REF!</v>
      </c>
      <c r="OQW34" s="570" t="e">
        <f t="shared" si="167"/>
        <v>#REF!</v>
      </c>
      <c r="OQX34" s="570" t="e">
        <f t="shared" si="167"/>
        <v>#REF!</v>
      </c>
      <c r="OQY34" s="570" t="e">
        <f t="shared" si="167"/>
        <v>#REF!</v>
      </c>
      <c r="OQZ34" s="570" t="e">
        <f t="shared" si="167"/>
        <v>#REF!</v>
      </c>
      <c r="ORA34" s="570" t="e">
        <f t="shared" si="167"/>
        <v>#REF!</v>
      </c>
      <c r="ORB34" s="570" t="e">
        <f t="shared" si="167"/>
        <v>#REF!</v>
      </c>
      <c r="ORC34" s="570" t="e">
        <f t="shared" si="167"/>
        <v>#REF!</v>
      </c>
      <c r="ORD34" s="570" t="e">
        <f t="shared" si="167"/>
        <v>#REF!</v>
      </c>
      <c r="ORE34" s="570" t="e">
        <f t="shared" si="167"/>
        <v>#REF!</v>
      </c>
      <c r="ORF34" s="570" t="e">
        <f t="shared" si="167"/>
        <v>#REF!</v>
      </c>
      <c r="ORG34" s="570" t="e">
        <f t="shared" si="167"/>
        <v>#REF!</v>
      </c>
      <c r="ORH34" s="570" t="e">
        <f t="shared" si="167"/>
        <v>#REF!</v>
      </c>
      <c r="ORI34" s="570" t="e">
        <f t="shared" si="167"/>
        <v>#REF!</v>
      </c>
      <c r="ORJ34" s="570" t="e">
        <f t="shared" si="167"/>
        <v>#REF!</v>
      </c>
      <c r="ORK34" s="570" t="e">
        <f t="shared" si="167"/>
        <v>#REF!</v>
      </c>
      <c r="ORL34" s="570" t="e">
        <f t="shared" si="167"/>
        <v>#REF!</v>
      </c>
      <c r="ORM34" s="570" t="e">
        <f t="shared" si="167"/>
        <v>#REF!</v>
      </c>
      <c r="ORN34" s="570" t="e">
        <f t="shared" si="167"/>
        <v>#REF!</v>
      </c>
      <c r="ORO34" s="570" t="e">
        <f t="shared" si="167"/>
        <v>#REF!</v>
      </c>
      <c r="ORP34" s="570" t="e">
        <f t="shared" si="167"/>
        <v>#REF!</v>
      </c>
      <c r="ORQ34" s="570" t="e">
        <f t="shared" si="167"/>
        <v>#REF!</v>
      </c>
      <c r="ORR34" s="570" t="e">
        <f t="shared" si="167"/>
        <v>#REF!</v>
      </c>
      <c r="ORS34" s="570" t="e">
        <f t="shared" ref="ORS34:OUD34" si="168">ROUND(ORP34*ORQ34,0)</f>
        <v>#REF!</v>
      </c>
      <c r="ORT34" s="570" t="e">
        <f t="shared" si="168"/>
        <v>#REF!</v>
      </c>
      <c r="ORU34" s="570" t="e">
        <f t="shared" si="168"/>
        <v>#REF!</v>
      </c>
      <c r="ORV34" s="570" t="e">
        <f t="shared" si="168"/>
        <v>#REF!</v>
      </c>
      <c r="ORW34" s="570" t="e">
        <f t="shared" si="168"/>
        <v>#REF!</v>
      </c>
      <c r="ORX34" s="570" t="e">
        <f t="shared" si="168"/>
        <v>#REF!</v>
      </c>
      <c r="ORY34" s="570" t="e">
        <f t="shared" si="168"/>
        <v>#REF!</v>
      </c>
      <c r="ORZ34" s="570" t="e">
        <f t="shared" si="168"/>
        <v>#REF!</v>
      </c>
      <c r="OSA34" s="570" t="e">
        <f t="shared" si="168"/>
        <v>#REF!</v>
      </c>
      <c r="OSB34" s="570" t="e">
        <f t="shared" si="168"/>
        <v>#REF!</v>
      </c>
      <c r="OSC34" s="570" t="e">
        <f t="shared" si="168"/>
        <v>#REF!</v>
      </c>
      <c r="OSD34" s="570" t="e">
        <f t="shared" si="168"/>
        <v>#REF!</v>
      </c>
      <c r="OSE34" s="570" t="e">
        <f t="shared" si="168"/>
        <v>#REF!</v>
      </c>
      <c r="OSF34" s="570" t="e">
        <f t="shared" si="168"/>
        <v>#REF!</v>
      </c>
      <c r="OSG34" s="570" t="e">
        <f t="shared" si="168"/>
        <v>#REF!</v>
      </c>
      <c r="OSH34" s="570" t="e">
        <f t="shared" si="168"/>
        <v>#REF!</v>
      </c>
      <c r="OSI34" s="570" t="e">
        <f t="shared" si="168"/>
        <v>#REF!</v>
      </c>
      <c r="OSJ34" s="570" t="e">
        <f t="shared" si="168"/>
        <v>#REF!</v>
      </c>
      <c r="OSK34" s="570" t="e">
        <f t="shared" si="168"/>
        <v>#REF!</v>
      </c>
      <c r="OSL34" s="570" t="e">
        <f t="shared" si="168"/>
        <v>#REF!</v>
      </c>
      <c r="OSM34" s="570" t="e">
        <f t="shared" si="168"/>
        <v>#REF!</v>
      </c>
      <c r="OSN34" s="570" t="e">
        <f t="shared" si="168"/>
        <v>#REF!</v>
      </c>
      <c r="OSO34" s="570" t="e">
        <f t="shared" si="168"/>
        <v>#REF!</v>
      </c>
      <c r="OSP34" s="570" t="e">
        <f t="shared" si="168"/>
        <v>#REF!</v>
      </c>
      <c r="OSQ34" s="570" t="e">
        <f t="shared" si="168"/>
        <v>#REF!</v>
      </c>
      <c r="OSR34" s="570" t="e">
        <f t="shared" si="168"/>
        <v>#REF!</v>
      </c>
      <c r="OSS34" s="570" t="e">
        <f t="shared" si="168"/>
        <v>#REF!</v>
      </c>
      <c r="OST34" s="570" t="e">
        <f t="shared" si="168"/>
        <v>#REF!</v>
      </c>
      <c r="OSU34" s="570" t="e">
        <f t="shared" si="168"/>
        <v>#REF!</v>
      </c>
      <c r="OSV34" s="570" t="e">
        <f t="shared" si="168"/>
        <v>#REF!</v>
      </c>
      <c r="OSW34" s="570" t="e">
        <f t="shared" si="168"/>
        <v>#REF!</v>
      </c>
      <c r="OSX34" s="570" t="e">
        <f t="shared" si="168"/>
        <v>#REF!</v>
      </c>
      <c r="OSY34" s="570" t="e">
        <f t="shared" si="168"/>
        <v>#REF!</v>
      </c>
      <c r="OSZ34" s="570" t="e">
        <f t="shared" si="168"/>
        <v>#REF!</v>
      </c>
      <c r="OTA34" s="570" t="e">
        <f t="shared" si="168"/>
        <v>#REF!</v>
      </c>
      <c r="OTB34" s="570" t="e">
        <f t="shared" si="168"/>
        <v>#REF!</v>
      </c>
      <c r="OTC34" s="570" t="e">
        <f t="shared" si="168"/>
        <v>#REF!</v>
      </c>
      <c r="OTD34" s="570" t="e">
        <f t="shared" si="168"/>
        <v>#REF!</v>
      </c>
      <c r="OTE34" s="570" t="e">
        <f t="shared" si="168"/>
        <v>#REF!</v>
      </c>
      <c r="OTF34" s="570" t="e">
        <f t="shared" si="168"/>
        <v>#REF!</v>
      </c>
      <c r="OTG34" s="570" t="e">
        <f t="shared" si="168"/>
        <v>#REF!</v>
      </c>
      <c r="OTH34" s="570" t="e">
        <f t="shared" si="168"/>
        <v>#REF!</v>
      </c>
      <c r="OTI34" s="570" t="e">
        <f t="shared" si="168"/>
        <v>#REF!</v>
      </c>
      <c r="OTJ34" s="570" t="e">
        <f t="shared" si="168"/>
        <v>#REF!</v>
      </c>
      <c r="OTK34" s="570" t="e">
        <f t="shared" si="168"/>
        <v>#REF!</v>
      </c>
      <c r="OTL34" s="570" t="e">
        <f t="shared" si="168"/>
        <v>#REF!</v>
      </c>
      <c r="OTM34" s="570" t="e">
        <f t="shared" si="168"/>
        <v>#REF!</v>
      </c>
      <c r="OTN34" s="570" t="e">
        <f t="shared" si="168"/>
        <v>#REF!</v>
      </c>
      <c r="OTO34" s="570" t="e">
        <f t="shared" si="168"/>
        <v>#REF!</v>
      </c>
      <c r="OTP34" s="570" t="e">
        <f t="shared" si="168"/>
        <v>#REF!</v>
      </c>
      <c r="OTQ34" s="570" t="e">
        <f t="shared" si="168"/>
        <v>#REF!</v>
      </c>
      <c r="OTR34" s="570" t="e">
        <f t="shared" si="168"/>
        <v>#REF!</v>
      </c>
      <c r="OTS34" s="570" t="e">
        <f t="shared" si="168"/>
        <v>#REF!</v>
      </c>
      <c r="OTT34" s="570" t="e">
        <f t="shared" si="168"/>
        <v>#REF!</v>
      </c>
      <c r="OTU34" s="570" t="e">
        <f t="shared" si="168"/>
        <v>#REF!</v>
      </c>
      <c r="OTV34" s="570" t="e">
        <f t="shared" si="168"/>
        <v>#REF!</v>
      </c>
      <c r="OTW34" s="570" t="e">
        <f t="shared" si="168"/>
        <v>#REF!</v>
      </c>
      <c r="OTX34" s="570" t="e">
        <f t="shared" si="168"/>
        <v>#REF!</v>
      </c>
      <c r="OTY34" s="570" t="e">
        <f t="shared" si="168"/>
        <v>#REF!</v>
      </c>
      <c r="OTZ34" s="570" t="e">
        <f t="shared" si="168"/>
        <v>#REF!</v>
      </c>
      <c r="OUA34" s="570" t="e">
        <f t="shared" si="168"/>
        <v>#REF!</v>
      </c>
      <c r="OUB34" s="570" t="e">
        <f t="shared" si="168"/>
        <v>#REF!</v>
      </c>
      <c r="OUC34" s="570" t="e">
        <f t="shared" si="168"/>
        <v>#REF!</v>
      </c>
      <c r="OUD34" s="570" t="e">
        <f t="shared" si="168"/>
        <v>#REF!</v>
      </c>
      <c r="OUE34" s="570" t="e">
        <f t="shared" ref="OUE34:OWP34" si="169">ROUND(OUB34*OUC34,0)</f>
        <v>#REF!</v>
      </c>
      <c r="OUF34" s="570" t="e">
        <f t="shared" si="169"/>
        <v>#REF!</v>
      </c>
      <c r="OUG34" s="570" t="e">
        <f t="shared" si="169"/>
        <v>#REF!</v>
      </c>
      <c r="OUH34" s="570" t="e">
        <f t="shared" si="169"/>
        <v>#REF!</v>
      </c>
      <c r="OUI34" s="570" t="e">
        <f t="shared" si="169"/>
        <v>#REF!</v>
      </c>
      <c r="OUJ34" s="570" t="e">
        <f t="shared" si="169"/>
        <v>#REF!</v>
      </c>
      <c r="OUK34" s="570" t="e">
        <f t="shared" si="169"/>
        <v>#REF!</v>
      </c>
      <c r="OUL34" s="570" t="e">
        <f t="shared" si="169"/>
        <v>#REF!</v>
      </c>
      <c r="OUM34" s="570" t="e">
        <f t="shared" si="169"/>
        <v>#REF!</v>
      </c>
      <c r="OUN34" s="570" t="e">
        <f t="shared" si="169"/>
        <v>#REF!</v>
      </c>
      <c r="OUO34" s="570" t="e">
        <f t="shared" si="169"/>
        <v>#REF!</v>
      </c>
      <c r="OUP34" s="570" t="e">
        <f t="shared" si="169"/>
        <v>#REF!</v>
      </c>
      <c r="OUQ34" s="570" t="e">
        <f t="shared" si="169"/>
        <v>#REF!</v>
      </c>
      <c r="OUR34" s="570" t="e">
        <f t="shared" si="169"/>
        <v>#REF!</v>
      </c>
      <c r="OUS34" s="570" t="e">
        <f t="shared" si="169"/>
        <v>#REF!</v>
      </c>
      <c r="OUT34" s="570" t="e">
        <f t="shared" si="169"/>
        <v>#REF!</v>
      </c>
      <c r="OUU34" s="570" t="e">
        <f t="shared" si="169"/>
        <v>#REF!</v>
      </c>
      <c r="OUV34" s="570" t="e">
        <f t="shared" si="169"/>
        <v>#REF!</v>
      </c>
      <c r="OUW34" s="570" t="e">
        <f t="shared" si="169"/>
        <v>#REF!</v>
      </c>
      <c r="OUX34" s="570" t="e">
        <f t="shared" si="169"/>
        <v>#REF!</v>
      </c>
      <c r="OUY34" s="570" t="e">
        <f t="shared" si="169"/>
        <v>#REF!</v>
      </c>
      <c r="OUZ34" s="570" t="e">
        <f t="shared" si="169"/>
        <v>#REF!</v>
      </c>
      <c r="OVA34" s="570" t="e">
        <f t="shared" si="169"/>
        <v>#REF!</v>
      </c>
      <c r="OVB34" s="570" t="e">
        <f t="shared" si="169"/>
        <v>#REF!</v>
      </c>
      <c r="OVC34" s="570" t="e">
        <f t="shared" si="169"/>
        <v>#REF!</v>
      </c>
      <c r="OVD34" s="570" t="e">
        <f t="shared" si="169"/>
        <v>#REF!</v>
      </c>
      <c r="OVE34" s="570" t="e">
        <f t="shared" si="169"/>
        <v>#REF!</v>
      </c>
      <c r="OVF34" s="570" t="e">
        <f t="shared" si="169"/>
        <v>#REF!</v>
      </c>
      <c r="OVG34" s="570" t="e">
        <f t="shared" si="169"/>
        <v>#REF!</v>
      </c>
      <c r="OVH34" s="570" t="e">
        <f t="shared" si="169"/>
        <v>#REF!</v>
      </c>
      <c r="OVI34" s="570" t="e">
        <f t="shared" si="169"/>
        <v>#REF!</v>
      </c>
      <c r="OVJ34" s="570" t="e">
        <f t="shared" si="169"/>
        <v>#REF!</v>
      </c>
      <c r="OVK34" s="570" t="e">
        <f t="shared" si="169"/>
        <v>#REF!</v>
      </c>
      <c r="OVL34" s="570" t="e">
        <f t="shared" si="169"/>
        <v>#REF!</v>
      </c>
      <c r="OVM34" s="570" t="e">
        <f t="shared" si="169"/>
        <v>#REF!</v>
      </c>
      <c r="OVN34" s="570" t="e">
        <f t="shared" si="169"/>
        <v>#REF!</v>
      </c>
      <c r="OVO34" s="570" t="e">
        <f t="shared" si="169"/>
        <v>#REF!</v>
      </c>
      <c r="OVP34" s="570" t="e">
        <f t="shared" si="169"/>
        <v>#REF!</v>
      </c>
      <c r="OVQ34" s="570" t="e">
        <f t="shared" si="169"/>
        <v>#REF!</v>
      </c>
      <c r="OVR34" s="570" t="e">
        <f t="shared" si="169"/>
        <v>#REF!</v>
      </c>
      <c r="OVS34" s="570" t="e">
        <f t="shared" si="169"/>
        <v>#REF!</v>
      </c>
      <c r="OVT34" s="570" t="e">
        <f t="shared" si="169"/>
        <v>#REF!</v>
      </c>
      <c r="OVU34" s="570" t="e">
        <f t="shared" si="169"/>
        <v>#REF!</v>
      </c>
      <c r="OVV34" s="570" t="e">
        <f t="shared" si="169"/>
        <v>#REF!</v>
      </c>
      <c r="OVW34" s="570" t="e">
        <f t="shared" si="169"/>
        <v>#REF!</v>
      </c>
      <c r="OVX34" s="570" t="e">
        <f t="shared" si="169"/>
        <v>#REF!</v>
      </c>
      <c r="OVY34" s="570" t="e">
        <f t="shared" si="169"/>
        <v>#REF!</v>
      </c>
      <c r="OVZ34" s="570" t="e">
        <f t="shared" si="169"/>
        <v>#REF!</v>
      </c>
      <c r="OWA34" s="570" t="e">
        <f t="shared" si="169"/>
        <v>#REF!</v>
      </c>
      <c r="OWB34" s="570" t="e">
        <f t="shared" si="169"/>
        <v>#REF!</v>
      </c>
      <c r="OWC34" s="570" t="e">
        <f t="shared" si="169"/>
        <v>#REF!</v>
      </c>
      <c r="OWD34" s="570" t="e">
        <f t="shared" si="169"/>
        <v>#REF!</v>
      </c>
      <c r="OWE34" s="570" t="e">
        <f t="shared" si="169"/>
        <v>#REF!</v>
      </c>
      <c r="OWF34" s="570" t="e">
        <f t="shared" si="169"/>
        <v>#REF!</v>
      </c>
      <c r="OWG34" s="570" t="e">
        <f t="shared" si="169"/>
        <v>#REF!</v>
      </c>
      <c r="OWH34" s="570" t="e">
        <f t="shared" si="169"/>
        <v>#REF!</v>
      </c>
      <c r="OWI34" s="570" t="e">
        <f t="shared" si="169"/>
        <v>#REF!</v>
      </c>
      <c r="OWJ34" s="570" t="e">
        <f t="shared" si="169"/>
        <v>#REF!</v>
      </c>
      <c r="OWK34" s="570" t="e">
        <f t="shared" si="169"/>
        <v>#REF!</v>
      </c>
      <c r="OWL34" s="570" t="e">
        <f t="shared" si="169"/>
        <v>#REF!</v>
      </c>
      <c r="OWM34" s="570" t="e">
        <f t="shared" si="169"/>
        <v>#REF!</v>
      </c>
      <c r="OWN34" s="570" t="e">
        <f t="shared" si="169"/>
        <v>#REF!</v>
      </c>
      <c r="OWO34" s="570" t="e">
        <f t="shared" si="169"/>
        <v>#REF!</v>
      </c>
      <c r="OWP34" s="570" t="e">
        <f t="shared" si="169"/>
        <v>#REF!</v>
      </c>
      <c r="OWQ34" s="570" t="e">
        <f t="shared" ref="OWQ34:OZB34" si="170">ROUND(OWN34*OWO34,0)</f>
        <v>#REF!</v>
      </c>
      <c r="OWR34" s="570" t="e">
        <f t="shared" si="170"/>
        <v>#REF!</v>
      </c>
      <c r="OWS34" s="570" t="e">
        <f t="shared" si="170"/>
        <v>#REF!</v>
      </c>
      <c r="OWT34" s="570" t="e">
        <f t="shared" si="170"/>
        <v>#REF!</v>
      </c>
      <c r="OWU34" s="570" t="e">
        <f t="shared" si="170"/>
        <v>#REF!</v>
      </c>
      <c r="OWV34" s="570" t="e">
        <f t="shared" si="170"/>
        <v>#REF!</v>
      </c>
      <c r="OWW34" s="570" t="e">
        <f t="shared" si="170"/>
        <v>#REF!</v>
      </c>
      <c r="OWX34" s="570" t="e">
        <f t="shared" si="170"/>
        <v>#REF!</v>
      </c>
      <c r="OWY34" s="570" t="e">
        <f t="shared" si="170"/>
        <v>#REF!</v>
      </c>
      <c r="OWZ34" s="570" t="e">
        <f t="shared" si="170"/>
        <v>#REF!</v>
      </c>
      <c r="OXA34" s="570" t="e">
        <f t="shared" si="170"/>
        <v>#REF!</v>
      </c>
      <c r="OXB34" s="570" t="e">
        <f t="shared" si="170"/>
        <v>#REF!</v>
      </c>
      <c r="OXC34" s="570" t="e">
        <f t="shared" si="170"/>
        <v>#REF!</v>
      </c>
      <c r="OXD34" s="570" t="e">
        <f t="shared" si="170"/>
        <v>#REF!</v>
      </c>
      <c r="OXE34" s="570" t="e">
        <f t="shared" si="170"/>
        <v>#REF!</v>
      </c>
      <c r="OXF34" s="570" t="e">
        <f t="shared" si="170"/>
        <v>#REF!</v>
      </c>
      <c r="OXG34" s="570" t="e">
        <f t="shared" si="170"/>
        <v>#REF!</v>
      </c>
      <c r="OXH34" s="570" t="e">
        <f t="shared" si="170"/>
        <v>#REF!</v>
      </c>
      <c r="OXI34" s="570" t="e">
        <f t="shared" si="170"/>
        <v>#REF!</v>
      </c>
      <c r="OXJ34" s="570" t="e">
        <f t="shared" si="170"/>
        <v>#REF!</v>
      </c>
      <c r="OXK34" s="570" t="e">
        <f t="shared" si="170"/>
        <v>#REF!</v>
      </c>
      <c r="OXL34" s="570" t="e">
        <f t="shared" si="170"/>
        <v>#REF!</v>
      </c>
      <c r="OXM34" s="570" t="e">
        <f t="shared" si="170"/>
        <v>#REF!</v>
      </c>
      <c r="OXN34" s="570" t="e">
        <f t="shared" si="170"/>
        <v>#REF!</v>
      </c>
      <c r="OXO34" s="570" t="e">
        <f t="shared" si="170"/>
        <v>#REF!</v>
      </c>
      <c r="OXP34" s="570" t="e">
        <f t="shared" si="170"/>
        <v>#REF!</v>
      </c>
      <c r="OXQ34" s="570" t="e">
        <f t="shared" si="170"/>
        <v>#REF!</v>
      </c>
      <c r="OXR34" s="570" t="e">
        <f t="shared" si="170"/>
        <v>#REF!</v>
      </c>
      <c r="OXS34" s="570" t="e">
        <f t="shared" si="170"/>
        <v>#REF!</v>
      </c>
      <c r="OXT34" s="570" t="e">
        <f t="shared" si="170"/>
        <v>#REF!</v>
      </c>
      <c r="OXU34" s="570" t="e">
        <f t="shared" si="170"/>
        <v>#REF!</v>
      </c>
      <c r="OXV34" s="570" t="e">
        <f t="shared" si="170"/>
        <v>#REF!</v>
      </c>
      <c r="OXW34" s="570" t="e">
        <f t="shared" si="170"/>
        <v>#REF!</v>
      </c>
      <c r="OXX34" s="570" t="e">
        <f t="shared" si="170"/>
        <v>#REF!</v>
      </c>
      <c r="OXY34" s="570" t="e">
        <f t="shared" si="170"/>
        <v>#REF!</v>
      </c>
      <c r="OXZ34" s="570" t="e">
        <f t="shared" si="170"/>
        <v>#REF!</v>
      </c>
      <c r="OYA34" s="570" t="e">
        <f t="shared" si="170"/>
        <v>#REF!</v>
      </c>
      <c r="OYB34" s="570" t="e">
        <f t="shared" si="170"/>
        <v>#REF!</v>
      </c>
      <c r="OYC34" s="570" t="e">
        <f t="shared" si="170"/>
        <v>#REF!</v>
      </c>
      <c r="OYD34" s="570" t="e">
        <f t="shared" si="170"/>
        <v>#REF!</v>
      </c>
      <c r="OYE34" s="570" t="e">
        <f t="shared" si="170"/>
        <v>#REF!</v>
      </c>
      <c r="OYF34" s="570" t="e">
        <f t="shared" si="170"/>
        <v>#REF!</v>
      </c>
      <c r="OYG34" s="570" t="e">
        <f t="shared" si="170"/>
        <v>#REF!</v>
      </c>
      <c r="OYH34" s="570" t="e">
        <f t="shared" si="170"/>
        <v>#REF!</v>
      </c>
      <c r="OYI34" s="570" t="e">
        <f t="shared" si="170"/>
        <v>#REF!</v>
      </c>
      <c r="OYJ34" s="570" t="e">
        <f t="shared" si="170"/>
        <v>#REF!</v>
      </c>
      <c r="OYK34" s="570" t="e">
        <f t="shared" si="170"/>
        <v>#REF!</v>
      </c>
      <c r="OYL34" s="570" t="e">
        <f t="shared" si="170"/>
        <v>#REF!</v>
      </c>
      <c r="OYM34" s="570" t="e">
        <f t="shared" si="170"/>
        <v>#REF!</v>
      </c>
      <c r="OYN34" s="570" t="e">
        <f t="shared" si="170"/>
        <v>#REF!</v>
      </c>
      <c r="OYO34" s="570" t="e">
        <f t="shared" si="170"/>
        <v>#REF!</v>
      </c>
      <c r="OYP34" s="570" t="e">
        <f t="shared" si="170"/>
        <v>#REF!</v>
      </c>
      <c r="OYQ34" s="570" t="e">
        <f t="shared" si="170"/>
        <v>#REF!</v>
      </c>
      <c r="OYR34" s="570" t="e">
        <f t="shared" si="170"/>
        <v>#REF!</v>
      </c>
      <c r="OYS34" s="570" t="e">
        <f t="shared" si="170"/>
        <v>#REF!</v>
      </c>
      <c r="OYT34" s="570" t="e">
        <f t="shared" si="170"/>
        <v>#REF!</v>
      </c>
      <c r="OYU34" s="570" t="e">
        <f t="shared" si="170"/>
        <v>#REF!</v>
      </c>
      <c r="OYV34" s="570" t="e">
        <f t="shared" si="170"/>
        <v>#REF!</v>
      </c>
      <c r="OYW34" s="570" t="e">
        <f t="shared" si="170"/>
        <v>#REF!</v>
      </c>
      <c r="OYX34" s="570" t="e">
        <f t="shared" si="170"/>
        <v>#REF!</v>
      </c>
      <c r="OYY34" s="570" t="e">
        <f t="shared" si="170"/>
        <v>#REF!</v>
      </c>
      <c r="OYZ34" s="570" t="e">
        <f t="shared" si="170"/>
        <v>#REF!</v>
      </c>
      <c r="OZA34" s="570" t="e">
        <f t="shared" si="170"/>
        <v>#REF!</v>
      </c>
      <c r="OZB34" s="570" t="e">
        <f t="shared" si="170"/>
        <v>#REF!</v>
      </c>
      <c r="OZC34" s="570" t="e">
        <f t="shared" ref="OZC34:PBN34" si="171">ROUND(OYZ34*OZA34,0)</f>
        <v>#REF!</v>
      </c>
      <c r="OZD34" s="570" t="e">
        <f t="shared" si="171"/>
        <v>#REF!</v>
      </c>
      <c r="OZE34" s="570" t="e">
        <f t="shared" si="171"/>
        <v>#REF!</v>
      </c>
      <c r="OZF34" s="570" t="e">
        <f t="shared" si="171"/>
        <v>#REF!</v>
      </c>
      <c r="OZG34" s="570" t="e">
        <f t="shared" si="171"/>
        <v>#REF!</v>
      </c>
      <c r="OZH34" s="570" t="e">
        <f t="shared" si="171"/>
        <v>#REF!</v>
      </c>
      <c r="OZI34" s="570" t="e">
        <f t="shared" si="171"/>
        <v>#REF!</v>
      </c>
      <c r="OZJ34" s="570" t="e">
        <f t="shared" si="171"/>
        <v>#REF!</v>
      </c>
      <c r="OZK34" s="570" t="e">
        <f t="shared" si="171"/>
        <v>#REF!</v>
      </c>
      <c r="OZL34" s="570" t="e">
        <f t="shared" si="171"/>
        <v>#REF!</v>
      </c>
      <c r="OZM34" s="570" t="e">
        <f t="shared" si="171"/>
        <v>#REF!</v>
      </c>
      <c r="OZN34" s="570" t="e">
        <f t="shared" si="171"/>
        <v>#REF!</v>
      </c>
      <c r="OZO34" s="570" t="e">
        <f t="shared" si="171"/>
        <v>#REF!</v>
      </c>
      <c r="OZP34" s="570" t="e">
        <f t="shared" si="171"/>
        <v>#REF!</v>
      </c>
      <c r="OZQ34" s="570" t="e">
        <f t="shared" si="171"/>
        <v>#REF!</v>
      </c>
      <c r="OZR34" s="570" t="e">
        <f t="shared" si="171"/>
        <v>#REF!</v>
      </c>
      <c r="OZS34" s="570" t="e">
        <f t="shared" si="171"/>
        <v>#REF!</v>
      </c>
      <c r="OZT34" s="570" t="e">
        <f t="shared" si="171"/>
        <v>#REF!</v>
      </c>
      <c r="OZU34" s="570" t="e">
        <f t="shared" si="171"/>
        <v>#REF!</v>
      </c>
      <c r="OZV34" s="570" t="e">
        <f t="shared" si="171"/>
        <v>#REF!</v>
      </c>
      <c r="OZW34" s="570" t="e">
        <f t="shared" si="171"/>
        <v>#REF!</v>
      </c>
      <c r="OZX34" s="570" t="e">
        <f t="shared" si="171"/>
        <v>#REF!</v>
      </c>
      <c r="OZY34" s="570" t="e">
        <f t="shared" si="171"/>
        <v>#REF!</v>
      </c>
      <c r="OZZ34" s="570" t="e">
        <f t="shared" si="171"/>
        <v>#REF!</v>
      </c>
      <c r="PAA34" s="570" t="e">
        <f t="shared" si="171"/>
        <v>#REF!</v>
      </c>
      <c r="PAB34" s="570" t="e">
        <f t="shared" si="171"/>
        <v>#REF!</v>
      </c>
      <c r="PAC34" s="570" t="e">
        <f t="shared" si="171"/>
        <v>#REF!</v>
      </c>
      <c r="PAD34" s="570" t="e">
        <f t="shared" si="171"/>
        <v>#REF!</v>
      </c>
      <c r="PAE34" s="570" t="e">
        <f t="shared" si="171"/>
        <v>#REF!</v>
      </c>
      <c r="PAF34" s="570" t="e">
        <f t="shared" si="171"/>
        <v>#REF!</v>
      </c>
      <c r="PAG34" s="570" t="e">
        <f t="shared" si="171"/>
        <v>#REF!</v>
      </c>
      <c r="PAH34" s="570" t="e">
        <f t="shared" si="171"/>
        <v>#REF!</v>
      </c>
      <c r="PAI34" s="570" t="e">
        <f t="shared" si="171"/>
        <v>#REF!</v>
      </c>
      <c r="PAJ34" s="570" t="e">
        <f t="shared" si="171"/>
        <v>#REF!</v>
      </c>
      <c r="PAK34" s="570" t="e">
        <f t="shared" si="171"/>
        <v>#REF!</v>
      </c>
      <c r="PAL34" s="570" t="e">
        <f t="shared" si="171"/>
        <v>#REF!</v>
      </c>
      <c r="PAM34" s="570" t="e">
        <f t="shared" si="171"/>
        <v>#REF!</v>
      </c>
      <c r="PAN34" s="570" t="e">
        <f t="shared" si="171"/>
        <v>#REF!</v>
      </c>
      <c r="PAO34" s="570" t="e">
        <f t="shared" si="171"/>
        <v>#REF!</v>
      </c>
      <c r="PAP34" s="570" t="e">
        <f t="shared" si="171"/>
        <v>#REF!</v>
      </c>
      <c r="PAQ34" s="570" t="e">
        <f t="shared" si="171"/>
        <v>#REF!</v>
      </c>
      <c r="PAR34" s="570" t="e">
        <f t="shared" si="171"/>
        <v>#REF!</v>
      </c>
      <c r="PAS34" s="570" t="e">
        <f t="shared" si="171"/>
        <v>#REF!</v>
      </c>
      <c r="PAT34" s="570" t="e">
        <f t="shared" si="171"/>
        <v>#REF!</v>
      </c>
      <c r="PAU34" s="570" t="e">
        <f t="shared" si="171"/>
        <v>#REF!</v>
      </c>
      <c r="PAV34" s="570" t="e">
        <f t="shared" si="171"/>
        <v>#REF!</v>
      </c>
      <c r="PAW34" s="570" t="e">
        <f t="shared" si="171"/>
        <v>#REF!</v>
      </c>
      <c r="PAX34" s="570" t="e">
        <f t="shared" si="171"/>
        <v>#REF!</v>
      </c>
      <c r="PAY34" s="570" t="e">
        <f t="shared" si="171"/>
        <v>#REF!</v>
      </c>
      <c r="PAZ34" s="570" t="e">
        <f t="shared" si="171"/>
        <v>#REF!</v>
      </c>
      <c r="PBA34" s="570" t="e">
        <f t="shared" si="171"/>
        <v>#REF!</v>
      </c>
      <c r="PBB34" s="570" t="e">
        <f t="shared" si="171"/>
        <v>#REF!</v>
      </c>
      <c r="PBC34" s="570" t="e">
        <f t="shared" si="171"/>
        <v>#REF!</v>
      </c>
      <c r="PBD34" s="570" t="e">
        <f t="shared" si="171"/>
        <v>#REF!</v>
      </c>
      <c r="PBE34" s="570" t="e">
        <f t="shared" si="171"/>
        <v>#REF!</v>
      </c>
      <c r="PBF34" s="570" t="e">
        <f t="shared" si="171"/>
        <v>#REF!</v>
      </c>
      <c r="PBG34" s="570" t="e">
        <f t="shared" si="171"/>
        <v>#REF!</v>
      </c>
      <c r="PBH34" s="570" t="e">
        <f t="shared" si="171"/>
        <v>#REF!</v>
      </c>
      <c r="PBI34" s="570" t="e">
        <f t="shared" si="171"/>
        <v>#REF!</v>
      </c>
      <c r="PBJ34" s="570" t="e">
        <f t="shared" si="171"/>
        <v>#REF!</v>
      </c>
      <c r="PBK34" s="570" t="e">
        <f t="shared" si="171"/>
        <v>#REF!</v>
      </c>
      <c r="PBL34" s="570" t="e">
        <f t="shared" si="171"/>
        <v>#REF!</v>
      </c>
      <c r="PBM34" s="570" t="e">
        <f t="shared" si="171"/>
        <v>#REF!</v>
      </c>
      <c r="PBN34" s="570" t="e">
        <f t="shared" si="171"/>
        <v>#REF!</v>
      </c>
      <c r="PBO34" s="570" t="e">
        <f t="shared" ref="PBO34:PDZ34" si="172">ROUND(PBL34*PBM34,0)</f>
        <v>#REF!</v>
      </c>
      <c r="PBP34" s="570" t="e">
        <f t="shared" si="172"/>
        <v>#REF!</v>
      </c>
      <c r="PBQ34" s="570" t="e">
        <f t="shared" si="172"/>
        <v>#REF!</v>
      </c>
      <c r="PBR34" s="570" t="e">
        <f t="shared" si="172"/>
        <v>#REF!</v>
      </c>
      <c r="PBS34" s="570" t="e">
        <f t="shared" si="172"/>
        <v>#REF!</v>
      </c>
      <c r="PBT34" s="570" t="e">
        <f t="shared" si="172"/>
        <v>#REF!</v>
      </c>
      <c r="PBU34" s="570" t="e">
        <f t="shared" si="172"/>
        <v>#REF!</v>
      </c>
      <c r="PBV34" s="570" t="e">
        <f t="shared" si="172"/>
        <v>#REF!</v>
      </c>
      <c r="PBW34" s="570" t="e">
        <f t="shared" si="172"/>
        <v>#REF!</v>
      </c>
      <c r="PBX34" s="570" t="e">
        <f t="shared" si="172"/>
        <v>#REF!</v>
      </c>
      <c r="PBY34" s="570" t="e">
        <f t="shared" si="172"/>
        <v>#REF!</v>
      </c>
      <c r="PBZ34" s="570" t="e">
        <f t="shared" si="172"/>
        <v>#REF!</v>
      </c>
      <c r="PCA34" s="570" t="e">
        <f t="shared" si="172"/>
        <v>#REF!</v>
      </c>
      <c r="PCB34" s="570" t="e">
        <f t="shared" si="172"/>
        <v>#REF!</v>
      </c>
      <c r="PCC34" s="570" t="e">
        <f t="shared" si="172"/>
        <v>#REF!</v>
      </c>
      <c r="PCD34" s="570" t="e">
        <f t="shared" si="172"/>
        <v>#REF!</v>
      </c>
      <c r="PCE34" s="570" t="e">
        <f t="shared" si="172"/>
        <v>#REF!</v>
      </c>
      <c r="PCF34" s="570" t="e">
        <f t="shared" si="172"/>
        <v>#REF!</v>
      </c>
      <c r="PCG34" s="570" t="e">
        <f t="shared" si="172"/>
        <v>#REF!</v>
      </c>
      <c r="PCH34" s="570" t="e">
        <f t="shared" si="172"/>
        <v>#REF!</v>
      </c>
      <c r="PCI34" s="570" t="e">
        <f t="shared" si="172"/>
        <v>#REF!</v>
      </c>
      <c r="PCJ34" s="570" t="e">
        <f t="shared" si="172"/>
        <v>#REF!</v>
      </c>
      <c r="PCK34" s="570" t="e">
        <f t="shared" si="172"/>
        <v>#REF!</v>
      </c>
      <c r="PCL34" s="570" t="e">
        <f t="shared" si="172"/>
        <v>#REF!</v>
      </c>
      <c r="PCM34" s="570" t="e">
        <f t="shared" si="172"/>
        <v>#REF!</v>
      </c>
      <c r="PCN34" s="570" t="e">
        <f t="shared" si="172"/>
        <v>#REF!</v>
      </c>
      <c r="PCO34" s="570" t="e">
        <f t="shared" si="172"/>
        <v>#REF!</v>
      </c>
      <c r="PCP34" s="570" t="e">
        <f t="shared" si="172"/>
        <v>#REF!</v>
      </c>
      <c r="PCQ34" s="570" t="e">
        <f t="shared" si="172"/>
        <v>#REF!</v>
      </c>
      <c r="PCR34" s="570" t="e">
        <f t="shared" si="172"/>
        <v>#REF!</v>
      </c>
      <c r="PCS34" s="570" t="e">
        <f t="shared" si="172"/>
        <v>#REF!</v>
      </c>
      <c r="PCT34" s="570" t="e">
        <f t="shared" si="172"/>
        <v>#REF!</v>
      </c>
      <c r="PCU34" s="570" t="e">
        <f t="shared" si="172"/>
        <v>#REF!</v>
      </c>
      <c r="PCV34" s="570" t="e">
        <f t="shared" si="172"/>
        <v>#REF!</v>
      </c>
      <c r="PCW34" s="570" t="e">
        <f t="shared" si="172"/>
        <v>#REF!</v>
      </c>
      <c r="PCX34" s="570" t="e">
        <f t="shared" si="172"/>
        <v>#REF!</v>
      </c>
      <c r="PCY34" s="570" t="e">
        <f t="shared" si="172"/>
        <v>#REF!</v>
      </c>
      <c r="PCZ34" s="570" t="e">
        <f t="shared" si="172"/>
        <v>#REF!</v>
      </c>
      <c r="PDA34" s="570" t="e">
        <f t="shared" si="172"/>
        <v>#REF!</v>
      </c>
      <c r="PDB34" s="570" t="e">
        <f t="shared" si="172"/>
        <v>#REF!</v>
      </c>
      <c r="PDC34" s="570" t="e">
        <f t="shared" si="172"/>
        <v>#REF!</v>
      </c>
      <c r="PDD34" s="570" t="e">
        <f t="shared" si="172"/>
        <v>#REF!</v>
      </c>
      <c r="PDE34" s="570" t="e">
        <f t="shared" si="172"/>
        <v>#REF!</v>
      </c>
      <c r="PDF34" s="570" t="e">
        <f t="shared" si="172"/>
        <v>#REF!</v>
      </c>
      <c r="PDG34" s="570" t="e">
        <f t="shared" si="172"/>
        <v>#REF!</v>
      </c>
      <c r="PDH34" s="570" t="e">
        <f t="shared" si="172"/>
        <v>#REF!</v>
      </c>
      <c r="PDI34" s="570" t="e">
        <f t="shared" si="172"/>
        <v>#REF!</v>
      </c>
      <c r="PDJ34" s="570" t="e">
        <f t="shared" si="172"/>
        <v>#REF!</v>
      </c>
      <c r="PDK34" s="570" t="e">
        <f t="shared" si="172"/>
        <v>#REF!</v>
      </c>
      <c r="PDL34" s="570" t="e">
        <f t="shared" si="172"/>
        <v>#REF!</v>
      </c>
      <c r="PDM34" s="570" t="e">
        <f t="shared" si="172"/>
        <v>#REF!</v>
      </c>
      <c r="PDN34" s="570" t="e">
        <f t="shared" si="172"/>
        <v>#REF!</v>
      </c>
      <c r="PDO34" s="570" t="e">
        <f t="shared" si="172"/>
        <v>#REF!</v>
      </c>
      <c r="PDP34" s="570" t="e">
        <f t="shared" si="172"/>
        <v>#REF!</v>
      </c>
      <c r="PDQ34" s="570" t="e">
        <f t="shared" si="172"/>
        <v>#REF!</v>
      </c>
      <c r="PDR34" s="570" t="e">
        <f t="shared" si="172"/>
        <v>#REF!</v>
      </c>
      <c r="PDS34" s="570" t="e">
        <f t="shared" si="172"/>
        <v>#REF!</v>
      </c>
      <c r="PDT34" s="570" t="e">
        <f t="shared" si="172"/>
        <v>#REF!</v>
      </c>
      <c r="PDU34" s="570" t="e">
        <f t="shared" si="172"/>
        <v>#REF!</v>
      </c>
      <c r="PDV34" s="570" t="e">
        <f t="shared" si="172"/>
        <v>#REF!</v>
      </c>
      <c r="PDW34" s="570" t="e">
        <f t="shared" si="172"/>
        <v>#REF!</v>
      </c>
      <c r="PDX34" s="570" t="e">
        <f t="shared" si="172"/>
        <v>#REF!</v>
      </c>
      <c r="PDY34" s="570" t="e">
        <f t="shared" si="172"/>
        <v>#REF!</v>
      </c>
      <c r="PDZ34" s="570" t="e">
        <f t="shared" si="172"/>
        <v>#REF!</v>
      </c>
      <c r="PEA34" s="570" t="e">
        <f t="shared" ref="PEA34:PGL34" si="173">ROUND(PDX34*PDY34,0)</f>
        <v>#REF!</v>
      </c>
      <c r="PEB34" s="570" t="e">
        <f t="shared" si="173"/>
        <v>#REF!</v>
      </c>
      <c r="PEC34" s="570" t="e">
        <f t="shared" si="173"/>
        <v>#REF!</v>
      </c>
      <c r="PED34" s="570" t="e">
        <f t="shared" si="173"/>
        <v>#REF!</v>
      </c>
      <c r="PEE34" s="570" t="e">
        <f t="shared" si="173"/>
        <v>#REF!</v>
      </c>
      <c r="PEF34" s="570" t="e">
        <f t="shared" si="173"/>
        <v>#REF!</v>
      </c>
      <c r="PEG34" s="570" t="e">
        <f t="shared" si="173"/>
        <v>#REF!</v>
      </c>
      <c r="PEH34" s="570" t="e">
        <f t="shared" si="173"/>
        <v>#REF!</v>
      </c>
      <c r="PEI34" s="570" t="e">
        <f t="shared" si="173"/>
        <v>#REF!</v>
      </c>
      <c r="PEJ34" s="570" t="e">
        <f t="shared" si="173"/>
        <v>#REF!</v>
      </c>
      <c r="PEK34" s="570" t="e">
        <f t="shared" si="173"/>
        <v>#REF!</v>
      </c>
      <c r="PEL34" s="570" t="e">
        <f t="shared" si="173"/>
        <v>#REF!</v>
      </c>
      <c r="PEM34" s="570" t="e">
        <f t="shared" si="173"/>
        <v>#REF!</v>
      </c>
      <c r="PEN34" s="570" t="e">
        <f t="shared" si="173"/>
        <v>#REF!</v>
      </c>
      <c r="PEO34" s="570" t="e">
        <f t="shared" si="173"/>
        <v>#REF!</v>
      </c>
      <c r="PEP34" s="570" t="e">
        <f t="shared" si="173"/>
        <v>#REF!</v>
      </c>
      <c r="PEQ34" s="570" t="e">
        <f t="shared" si="173"/>
        <v>#REF!</v>
      </c>
      <c r="PER34" s="570" t="e">
        <f t="shared" si="173"/>
        <v>#REF!</v>
      </c>
      <c r="PES34" s="570" t="e">
        <f t="shared" si="173"/>
        <v>#REF!</v>
      </c>
      <c r="PET34" s="570" t="e">
        <f t="shared" si="173"/>
        <v>#REF!</v>
      </c>
      <c r="PEU34" s="570" t="e">
        <f t="shared" si="173"/>
        <v>#REF!</v>
      </c>
      <c r="PEV34" s="570" t="e">
        <f t="shared" si="173"/>
        <v>#REF!</v>
      </c>
      <c r="PEW34" s="570" t="e">
        <f t="shared" si="173"/>
        <v>#REF!</v>
      </c>
      <c r="PEX34" s="570" t="e">
        <f t="shared" si="173"/>
        <v>#REF!</v>
      </c>
      <c r="PEY34" s="570" t="e">
        <f t="shared" si="173"/>
        <v>#REF!</v>
      </c>
      <c r="PEZ34" s="570" t="e">
        <f t="shared" si="173"/>
        <v>#REF!</v>
      </c>
      <c r="PFA34" s="570" t="e">
        <f t="shared" si="173"/>
        <v>#REF!</v>
      </c>
      <c r="PFB34" s="570" t="e">
        <f t="shared" si="173"/>
        <v>#REF!</v>
      </c>
      <c r="PFC34" s="570" t="e">
        <f t="shared" si="173"/>
        <v>#REF!</v>
      </c>
      <c r="PFD34" s="570" t="e">
        <f t="shared" si="173"/>
        <v>#REF!</v>
      </c>
      <c r="PFE34" s="570" t="e">
        <f t="shared" si="173"/>
        <v>#REF!</v>
      </c>
      <c r="PFF34" s="570" t="e">
        <f t="shared" si="173"/>
        <v>#REF!</v>
      </c>
      <c r="PFG34" s="570" t="e">
        <f t="shared" si="173"/>
        <v>#REF!</v>
      </c>
      <c r="PFH34" s="570" t="e">
        <f t="shared" si="173"/>
        <v>#REF!</v>
      </c>
      <c r="PFI34" s="570" t="e">
        <f t="shared" si="173"/>
        <v>#REF!</v>
      </c>
      <c r="PFJ34" s="570" t="e">
        <f t="shared" si="173"/>
        <v>#REF!</v>
      </c>
      <c r="PFK34" s="570" t="e">
        <f t="shared" si="173"/>
        <v>#REF!</v>
      </c>
      <c r="PFL34" s="570" t="e">
        <f t="shared" si="173"/>
        <v>#REF!</v>
      </c>
      <c r="PFM34" s="570" t="e">
        <f t="shared" si="173"/>
        <v>#REF!</v>
      </c>
      <c r="PFN34" s="570" t="e">
        <f t="shared" si="173"/>
        <v>#REF!</v>
      </c>
      <c r="PFO34" s="570" t="e">
        <f t="shared" si="173"/>
        <v>#REF!</v>
      </c>
      <c r="PFP34" s="570" t="e">
        <f t="shared" si="173"/>
        <v>#REF!</v>
      </c>
      <c r="PFQ34" s="570" t="e">
        <f t="shared" si="173"/>
        <v>#REF!</v>
      </c>
      <c r="PFR34" s="570" t="e">
        <f t="shared" si="173"/>
        <v>#REF!</v>
      </c>
      <c r="PFS34" s="570" t="e">
        <f t="shared" si="173"/>
        <v>#REF!</v>
      </c>
      <c r="PFT34" s="570" t="e">
        <f t="shared" si="173"/>
        <v>#REF!</v>
      </c>
      <c r="PFU34" s="570" t="e">
        <f t="shared" si="173"/>
        <v>#REF!</v>
      </c>
      <c r="PFV34" s="570" t="e">
        <f t="shared" si="173"/>
        <v>#REF!</v>
      </c>
      <c r="PFW34" s="570" t="e">
        <f t="shared" si="173"/>
        <v>#REF!</v>
      </c>
      <c r="PFX34" s="570" t="e">
        <f t="shared" si="173"/>
        <v>#REF!</v>
      </c>
      <c r="PFY34" s="570" t="e">
        <f t="shared" si="173"/>
        <v>#REF!</v>
      </c>
      <c r="PFZ34" s="570" t="e">
        <f t="shared" si="173"/>
        <v>#REF!</v>
      </c>
      <c r="PGA34" s="570" t="e">
        <f t="shared" si="173"/>
        <v>#REF!</v>
      </c>
      <c r="PGB34" s="570" t="e">
        <f t="shared" si="173"/>
        <v>#REF!</v>
      </c>
      <c r="PGC34" s="570" t="e">
        <f t="shared" si="173"/>
        <v>#REF!</v>
      </c>
      <c r="PGD34" s="570" t="e">
        <f t="shared" si="173"/>
        <v>#REF!</v>
      </c>
      <c r="PGE34" s="570" t="e">
        <f t="shared" si="173"/>
        <v>#REF!</v>
      </c>
      <c r="PGF34" s="570" t="e">
        <f t="shared" si="173"/>
        <v>#REF!</v>
      </c>
      <c r="PGG34" s="570" t="e">
        <f t="shared" si="173"/>
        <v>#REF!</v>
      </c>
      <c r="PGH34" s="570" t="e">
        <f t="shared" si="173"/>
        <v>#REF!</v>
      </c>
      <c r="PGI34" s="570" t="e">
        <f t="shared" si="173"/>
        <v>#REF!</v>
      </c>
      <c r="PGJ34" s="570" t="e">
        <f t="shared" si="173"/>
        <v>#REF!</v>
      </c>
      <c r="PGK34" s="570" t="e">
        <f t="shared" si="173"/>
        <v>#REF!</v>
      </c>
      <c r="PGL34" s="570" t="e">
        <f t="shared" si="173"/>
        <v>#REF!</v>
      </c>
      <c r="PGM34" s="570" t="e">
        <f t="shared" ref="PGM34:PIX34" si="174">ROUND(PGJ34*PGK34,0)</f>
        <v>#REF!</v>
      </c>
      <c r="PGN34" s="570" t="e">
        <f t="shared" si="174"/>
        <v>#REF!</v>
      </c>
      <c r="PGO34" s="570" t="e">
        <f t="shared" si="174"/>
        <v>#REF!</v>
      </c>
      <c r="PGP34" s="570" t="e">
        <f t="shared" si="174"/>
        <v>#REF!</v>
      </c>
      <c r="PGQ34" s="570" t="e">
        <f t="shared" si="174"/>
        <v>#REF!</v>
      </c>
      <c r="PGR34" s="570" t="e">
        <f t="shared" si="174"/>
        <v>#REF!</v>
      </c>
      <c r="PGS34" s="570" t="e">
        <f t="shared" si="174"/>
        <v>#REF!</v>
      </c>
      <c r="PGT34" s="570" t="e">
        <f t="shared" si="174"/>
        <v>#REF!</v>
      </c>
      <c r="PGU34" s="570" t="e">
        <f t="shared" si="174"/>
        <v>#REF!</v>
      </c>
      <c r="PGV34" s="570" t="e">
        <f t="shared" si="174"/>
        <v>#REF!</v>
      </c>
      <c r="PGW34" s="570" t="e">
        <f t="shared" si="174"/>
        <v>#REF!</v>
      </c>
      <c r="PGX34" s="570" t="e">
        <f t="shared" si="174"/>
        <v>#REF!</v>
      </c>
      <c r="PGY34" s="570" t="e">
        <f t="shared" si="174"/>
        <v>#REF!</v>
      </c>
      <c r="PGZ34" s="570" t="e">
        <f t="shared" si="174"/>
        <v>#REF!</v>
      </c>
      <c r="PHA34" s="570" t="e">
        <f t="shared" si="174"/>
        <v>#REF!</v>
      </c>
      <c r="PHB34" s="570" t="e">
        <f t="shared" si="174"/>
        <v>#REF!</v>
      </c>
      <c r="PHC34" s="570" t="e">
        <f t="shared" si="174"/>
        <v>#REF!</v>
      </c>
      <c r="PHD34" s="570" t="e">
        <f t="shared" si="174"/>
        <v>#REF!</v>
      </c>
      <c r="PHE34" s="570" t="e">
        <f t="shared" si="174"/>
        <v>#REF!</v>
      </c>
      <c r="PHF34" s="570" t="e">
        <f t="shared" si="174"/>
        <v>#REF!</v>
      </c>
      <c r="PHG34" s="570" t="e">
        <f t="shared" si="174"/>
        <v>#REF!</v>
      </c>
      <c r="PHH34" s="570" t="e">
        <f t="shared" si="174"/>
        <v>#REF!</v>
      </c>
      <c r="PHI34" s="570" t="e">
        <f t="shared" si="174"/>
        <v>#REF!</v>
      </c>
      <c r="PHJ34" s="570" t="e">
        <f t="shared" si="174"/>
        <v>#REF!</v>
      </c>
      <c r="PHK34" s="570" t="e">
        <f t="shared" si="174"/>
        <v>#REF!</v>
      </c>
      <c r="PHL34" s="570" t="e">
        <f t="shared" si="174"/>
        <v>#REF!</v>
      </c>
      <c r="PHM34" s="570" t="e">
        <f t="shared" si="174"/>
        <v>#REF!</v>
      </c>
      <c r="PHN34" s="570" t="e">
        <f t="shared" si="174"/>
        <v>#REF!</v>
      </c>
      <c r="PHO34" s="570" t="e">
        <f t="shared" si="174"/>
        <v>#REF!</v>
      </c>
      <c r="PHP34" s="570" t="e">
        <f t="shared" si="174"/>
        <v>#REF!</v>
      </c>
      <c r="PHQ34" s="570" t="e">
        <f t="shared" si="174"/>
        <v>#REF!</v>
      </c>
      <c r="PHR34" s="570" t="e">
        <f t="shared" si="174"/>
        <v>#REF!</v>
      </c>
      <c r="PHS34" s="570" t="e">
        <f t="shared" si="174"/>
        <v>#REF!</v>
      </c>
      <c r="PHT34" s="570" t="e">
        <f t="shared" si="174"/>
        <v>#REF!</v>
      </c>
      <c r="PHU34" s="570" t="e">
        <f t="shared" si="174"/>
        <v>#REF!</v>
      </c>
      <c r="PHV34" s="570" t="e">
        <f t="shared" si="174"/>
        <v>#REF!</v>
      </c>
      <c r="PHW34" s="570" t="e">
        <f t="shared" si="174"/>
        <v>#REF!</v>
      </c>
      <c r="PHX34" s="570" t="e">
        <f t="shared" si="174"/>
        <v>#REF!</v>
      </c>
      <c r="PHY34" s="570" t="e">
        <f t="shared" si="174"/>
        <v>#REF!</v>
      </c>
      <c r="PHZ34" s="570" t="e">
        <f t="shared" si="174"/>
        <v>#REF!</v>
      </c>
      <c r="PIA34" s="570" t="e">
        <f t="shared" si="174"/>
        <v>#REF!</v>
      </c>
      <c r="PIB34" s="570" t="e">
        <f t="shared" si="174"/>
        <v>#REF!</v>
      </c>
      <c r="PIC34" s="570" t="e">
        <f t="shared" si="174"/>
        <v>#REF!</v>
      </c>
      <c r="PID34" s="570" t="e">
        <f t="shared" si="174"/>
        <v>#REF!</v>
      </c>
      <c r="PIE34" s="570" t="e">
        <f t="shared" si="174"/>
        <v>#REF!</v>
      </c>
      <c r="PIF34" s="570" t="e">
        <f t="shared" si="174"/>
        <v>#REF!</v>
      </c>
      <c r="PIG34" s="570" t="e">
        <f t="shared" si="174"/>
        <v>#REF!</v>
      </c>
      <c r="PIH34" s="570" t="e">
        <f t="shared" si="174"/>
        <v>#REF!</v>
      </c>
      <c r="PII34" s="570" t="e">
        <f t="shared" si="174"/>
        <v>#REF!</v>
      </c>
      <c r="PIJ34" s="570" t="e">
        <f t="shared" si="174"/>
        <v>#REF!</v>
      </c>
      <c r="PIK34" s="570" t="e">
        <f t="shared" si="174"/>
        <v>#REF!</v>
      </c>
      <c r="PIL34" s="570" t="e">
        <f t="shared" si="174"/>
        <v>#REF!</v>
      </c>
      <c r="PIM34" s="570" t="e">
        <f t="shared" si="174"/>
        <v>#REF!</v>
      </c>
      <c r="PIN34" s="570" t="e">
        <f t="shared" si="174"/>
        <v>#REF!</v>
      </c>
      <c r="PIO34" s="570" t="e">
        <f t="shared" si="174"/>
        <v>#REF!</v>
      </c>
      <c r="PIP34" s="570" t="e">
        <f t="shared" si="174"/>
        <v>#REF!</v>
      </c>
      <c r="PIQ34" s="570" t="e">
        <f t="shared" si="174"/>
        <v>#REF!</v>
      </c>
      <c r="PIR34" s="570" t="e">
        <f t="shared" si="174"/>
        <v>#REF!</v>
      </c>
      <c r="PIS34" s="570" t="e">
        <f t="shared" si="174"/>
        <v>#REF!</v>
      </c>
      <c r="PIT34" s="570" t="e">
        <f t="shared" si="174"/>
        <v>#REF!</v>
      </c>
      <c r="PIU34" s="570" t="e">
        <f t="shared" si="174"/>
        <v>#REF!</v>
      </c>
      <c r="PIV34" s="570" t="e">
        <f t="shared" si="174"/>
        <v>#REF!</v>
      </c>
      <c r="PIW34" s="570" t="e">
        <f t="shared" si="174"/>
        <v>#REF!</v>
      </c>
      <c r="PIX34" s="570" t="e">
        <f t="shared" si="174"/>
        <v>#REF!</v>
      </c>
      <c r="PIY34" s="570" t="e">
        <f t="shared" ref="PIY34:PLJ34" si="175">ROUND(PIV34*PIW34,0)</f>
        <v>#REF!</v>
      </c>
      <c r="PIZ34" s="570" t="e">
        <f t="shared" si="175"/>
        <v>#REF!</v>
      </c>
      <c r="PJA34" s="570" t="e">
        <f t="shared" si="175"/>
        <v>#REF!</v>
      </c>
      <c r="PJB34" s="570" t="e">
        <f t="shared" si="175"/>
        <v>#REF!</v>
      </c>
      <c r="PJC34" s="570" t="e">
        <f t="shared" si="175"/>
        <v>#REF!</v>
      </c>
      <c r="PJD34" s="570" t="e">
        <f t="shared" si="175"/>
        <v>#REF!</v>
      </c>
      <c r="PJE34" s="570" t="e">
        <f t="shared" si="175"/>
        <v>#REF!</v>
      </c>
      <c r="PJF34" s="570" t="e">
        <f t="shared" si="175"/>
        <v>#REF!</v>
      </c>
      <c r="PJG34" s="570" t="e">
        <f t="shared" si="175"/>
        <v>#REF!</v>
      </c>
      <c r="PJH34" s="570" t="e">
        <f t="shared" si="175"/>
        <v>#REF!</v>
      </c>
      <c r="PJI34" s="570" t="e">
        <f t="shared" si="175"/>
        <v>#REF!</v>
      </c>
      <c r="PJJ34" s="570" t="e">
        <f t="shared" si="175"/>
        <v>#REF!</v>
      </c>
      <c r="PJK34" s="570" t="e">
        <f t="shared" si="175"/>
        <v>#REF!</v>
      </c>
      <c r="PJL34" s="570" t="e">
        <f t="shared" si="175"/>
        <v>#REF!</v>
      </c>
      <c r="PJM34" s="570" t="e">
        <f t="shared" si="175"/>
        <v>#REF!</v>
      </c>
      <c r="PJN34" s="570" t="e">
        <f t="shared" si="175"/>
        <v>#REF!</v>
      </c>
      <c r="PJO34" s="570" t="e">
        <f t="shared" si="175"/>
        <v>#REF!</v>
      </c>
      <c r="PJP34" s="570" t="e">
        <f t="shared" si="175"/>
        <v>#REF!</v>
      </c>
      <c r="PJQ34" s="570" t="e">
        <f t="shared" si="175"/>
        <v>#REF!</v>
      </c>
      <c r="PJR34" s="570" t="e">
        <f t="shared" si="175"/>
        <v>#REF!</v>
      </c>
      <c r="PJS34" s="570" t="e">
        <f t="shared" si="175"/>
        <v>#REF!</v>
      </c>
      <c r="PJT34" s="570" t="e">
        <f t="shared" si="175"/>
        <v>#REF!</v>
      </c>
      <c r="PJU34" s="570" t="e">
        <f t="shared" si="175"/>
        <v>#REF!</v>
      </c>
      <c r="PJV34" s="570" t="e">
        <f t="shared" si="175"/>
        <v>#REF!</v>
      </c>
      <c r="PJW34" s="570" t="e">
        <f t="shared" si="175"/>
        <v>#REF!</v>
      </c>
      <c r="PJX34" s="570" t="e">
        <f t="shared" si="175"/>
        <v>#REF!</v>
      </c>
      <c r="PJY34" s="570" t="e">
        <f t="shared" si="175"/>
        <v>#REF!</v>
      </c>
      <c r="PJZ34" s="570" t="e">
        <f t="shared" si="175"/>
        <v>#REF!</v>
      </c>
      <c r="PKA34" s="570" t="e">
        <f t="shared" si="175"/>
        <v>#REF!</v>
      </c>
      <c r="PKB34" s="570" t="e">
        <f t="shared" si="175"/>
        <v>#REF!</v>
      </c>
      <c r="PKC34" s="570" t="e">
        <f t="shared" si="175"/>
        <v>#REF!</v>
      </c>
      <c r="PKD34" s="570" t="e">
        <f t="shared" si="175"/>
        <v>#REF!</v>
      </c>
      <c r="PKE34" s="570" t="e">
        <f t="shared" si="175"/>
        <v>#REF!</v>
      </c>
      <c r="PKF34" s="570" t="e">
        <f t="shared" si="175"/>
        <v>#REF!</v>
      </c>
      <c r="PKG34" s="570" t="e">
        <f t="shared" si="175"/>
        <v>#REF!</v>
      </c>
      <c r="PKH34" s="570" t="e">
        <f t="shared" si="175"/>
        <v>#REF!</v>
      </c>
      <c r="PKI34" s="570" t="e">
        <f t="shared" si="175"/>
        <v>#REF!</v>
      </c>
      <c r="PKJ34" s="570" t="e">
        <f t="shared" si="175"/>
        <v>#REF!</v>
      </c>
      <c r="PKK34" s="570" t="e">
        <f t="shared" si="175"/>
        <v>#REF!</v>
      </c>
      <c r="PKL34" s="570" t="e">
        <f t="shared" si="175"/>
        <v>#REF!</v>
      </c>
      <c r="PKM34" s="570" t="e">
        <f t="shared" si="175"/>
        <v>#REF!</v>
      </c>
      <c r="PKN34" s="570" t="e">
        <f t="shared" si="175"/>
        <v>#REF!</v>
      </c>
      <c r="PKO34" s="570" t="e">
        <f t="shared" si="175"/>
        <v>#REF!</v>
      </c>
      <c r="PKP34" s="570" t="e">
        <f t="shared" si="175"/>
        <v>#REF!</v>
      </c>
      <c r="PKQ34" s="570" t="e">
        <f t="shared" si="175"/>
        <v>#REF!</v>
      </c>
      <c r="PKR34" s="570" t="e">
        <f t="shared" si="175"/>
        <v>#REF!</v>
      </c>
      <c r="PKS34" s="570" t="e">
        <f t="shared" si="175"/>
        <v>#REF!</v>
      </c>
      <c r="PKT34" s="570" t="e">
        <f t="shared" si="175"/>
        <v>#REF!</v>
      </c>
      <c r="PKU34" s="570" t="e">
        <f t="shared" si="175"/>
        <v>#REF!</v>
      </c>
      <c r="PKV34" s="570" t="e">
        <f t="shared" si="175"/>
        <v>#REF!</v>
      </c>
      <c r="PKW34" s="570" t="e">
        <f t="shared" si="175"/>
        <v>#REF!</v>
      </c>
      <c r="PKX34" s="570" t="e">
        <f t="shared" si="175"/>
        <v>#REF!</v>
      </c>
      <c r="PKY34" s="570" t="e">
        <f t="shared" si="175"/>
        <v>#REF!</v>
      </c>
      <c r="PKZ34" s="570" t="e">
        <f t="shared" si="175"/>
        <v>#REF!</v>
      </c>
      <c r="PLA34" s="570" t="e">
        <f t="shared" si="175"/>
        <v>#REF!</v>
      </c>
      <c r="PLB34" s="570" t="e">
        <f t="shared" si="175"/>
        <v>#REF!</v>
      </c>
      <c r="PLC34" s="570" t="e">
        <f t="shared" si="175"/>
        <v>#REF!</v>
      </c>
      <c r="PLD34" s="570" t="e">
        <f t="shared" si="175"/>
        <v>#REF!</v>
      </c>
      <c r="PLE34" s="570" t="e">
        <f t="shared" si="175"/>
        <v>#REF!</v>
      </c>
      <c r="PLF34" s="570" t="e">
        <f t="shared" si="175"/>
        <v>#REF!</v>
      </c>
      <c r="PLG34" s="570" t="e">
        <f t="shared" si="175"/>
        <v>#REF!</v>
      </c>
      <c r="PLH34" s="570" t="e">
        <f t="shared" si="175"/>
        <v>#REF!</v>
      </c>
      <c r="PLI34" s="570" t="e">
        <f t="shared" si="175"/>
        <v>#REF!</v>
      </c>
      <c r="PLJ34" s="570" t="e">
        <f t="shared" si="175"/>
        <v>#REF!</v>
      </c>
      <c r="PLK34" s="570" t="e">
        <f t="shared" ref="PLK34:PNV34" si="176">ROUND(PLH34*PLI34,0)</f>
        <v>#REF!</v>
      </c>
      <c r="PLL34" s="570" t="e">
        <f t="shared" si="176"/>
        <v>#REF!</v>
      </c>
      <c r="PLM34" s="570" t="e">
        <f t="shared" si="176"/>
        <v>#REF!</v>
      </c>
      <c r="PLN34" s="570" t="e">
        <f t="shared" si="176"/>
        <v>#REF!</v>
      </c>
      <c r="PLO34" s="570" t="e">
        <f t="shared" si="176"/>
        <v>#REF!</v>
      </c>
      <c r="PLP34" s="570" t="e">
        <f t="shared" si="176"/>
        <v>#REF!</v>
      </c>
      <c r="PLQ34" s="570" t="e">
        <f t="shared" si="176"/>
        <v>#REF!</v>
      </c>
      <c r="PLR34" s="570" t="e">
        <f t="shared" si="176"/>
        <v>#REF!</v>
      </c>
      <c r="PLS34" s="570" t="e">
        <f t="shared" si="176"/>
        <v>#REF!</v>
      </c>
      <c r="PLT34" s="570" t="e">
        <f t="shared" si="176"/>
        <v>#REF!</v>
      </c>
      <c r="PLU34" s="570" t="e">
        <f t="shared" si="176"/>
        <v>#REF!</v>
      </c>
      <c r="PLV34" s="570" t="e">
        <f t="shared" si="176"/>
        <v>#REF!</v>
      </c>
      <c r="PLW34" s="570" t="e">
        <f t="shared" si="176"/>
        <v>#REF!</v>
      </c>
      <c r="PLX34" s="570" t="e">
        <f t="shared" si="176"/>
        <v>#REF!</v>
      </c>
      <c r="PLY34" s="570" t="e">
        <f t="shared" si="176"/>
        <v>#REF!</v>
      </c>
      <c r="PLZ34" s="570" t="e">
        <f t="shared" si="176"/>
        <v>#REF!</v>
      </c>
      <c r="PMA34" s="570" t="e">
        <f t="shared" si="176"/>
        <v>#REF!</v>
      </c>
      <c r="PMB34" s="570" t="e">
        <f t="shared" si="176"/>
        <v>#REF!</v>
      </c>
      <c r="PMC34" s="570" t="e">
        <f t="shared" si="176"/>
        <v>#REF!</v>
      </c>
      <c r="PMD34" s="570" t="e">
        <f t="shared" si="176"/>
        <v>#REF!</v>
      </c>
      <c r="PME34" s="570" t="e">
        <f t="shared" si="176"/>
        <v>#REF!</v>
      </c>
      <c r="PMF34" s="570" t="e">
        <f t="shared" si="176"/>
        <v>#REF!</v>
      </c>
      <c r="PMG34" s="570" t="e">
        <f t="shared" si="176"/>
        <v>#REF!</v>
      </c>
      <c r="PMH34" s="570" t="e">
        <f t="shared" si="176"/>
        <v>#REF!</v>
      </c>
      <c r="PMI34" s="570" t="e">
        <f t="shared" si="176"/>
        <v>#REF!</v>
      </c>
      <c r="PMJ34" s="570" t="e">
        <f t="shared" si="176"/>
        <v>#REF!</v>
      </c>
      <c r="PMK34" s="570" t="e">
        <f t="shared" si="176"/>
        <v>#REF!</v>
      </c>
      <c r="PML34" s="570" t="e">
        <f t="shared" si="176"/>
        <v>#REF!</v>
      </c>
      <c r="PMM34" s="570" t="e">
        <f t="shared" si="176"/>
        <v>#REF!</v>
      </c>
      <c r="PMN34" s="570" t="e">
        <f t="shared" si="176"/>
        <v>#REF!</v>
      </c>
      <c r="PMO34" s="570" t="e">
        <f t="shared" si="176"/>
        <v>#REF!</v>
      </c>
      <c r="PMP34" s="570" t="e">
        <f t="shared" si="176"/>
        <v>#REF!</v>
      </c>
      <c r="PMQ34" s="570" t="e">
        <f t="shared" si="176"/>
        <v>#REF!</v>
      </c>
      <c r="PMR34" s="570" t="e">
        <f t="shared" si="176"/>
        <v>#REF!</v>
      </c>
      <c r="PMS34" s="570" t="e">
        <f t="shared" si="176"/>
        <v>#REF!</v>
      </c>
      <c r="PMT34" s="570" t="e">
        <f t="shared" si="176"/>
        <v>#REF!</v>
      </c>
      <c r="PMU34" s="570" t="e">
        <f t="shared" si="176"/>
        <v>#REF!</v>
      </c>
      <c r="PMV34" s="570" t="e">
        <f t="shared" si="176"/>
        <v>#REF!</v>
      </c>
      <c r="PMW34" s="570" t="e">
        <f t="shared" si="176"/>
        <v>#REF!</v>
      </c>
      <c r="PMX34" s="570" t="e">
        <f t="shared" si="176"/>
        <v>#REF!</v>
      </c>
      <c r="PMY34" s="570" t="e">
        <f t="shared" si="176"/>
        <v>#REF!</v>
      </c>
      <c r="PMZ34" s="570" t="e">
        <f t="shared" si="176"/>
        <v>#REF!</v>
      </c>
      <c r="PNA34" s="570" t="e">
        <f t="shared" si="176"/>
        <v>#REF!</v>
      </c>
      <c r="PNB34" s="570" t="e">
        <f t="shared" si="176"/>
        <v>#REF!</v>
      </c>
      <c r="PNC34" s="570" t="e">
        <f t="shared" si="176"/>
        <v>#REF!</v>
      </c>
      <c r="PND34" s="570" t="e">
        <f t="shared" si="176"/>
        <v>#REF!</v>
      </c>
      <c r="PNE34" s="570" t="e">
        <f t="shared" si="176"/>
        <v>#REF!</v>
      </c>
      <c r="PNF34" s="570" t="e">
        <f t="shared" si="176"/>
        <v>#REF!</v>
      </c>
      <c r="PNG34" s="570" t="e">
        <f t="shared" si="176"/>
        <v>#REF!</v>
      </c>
      <c r="PNH34" s="570" t="e">
        <f t="shared" si="176"/>
        <v>#REF!</v>
      </c>
      <c r="PNI34" s="570" t="e">
        <f t="shared" si="176"/>
        <v>#REF!</v>
      </c>
      <c r="PNJ34" s="570" t="e">
        <f t="shared" si="176"/>
        <v>#REF!</v>
      </c>
      <c r="PNK34" s="570" t="e">
        <f t="shared" si="176"/>
        <v>#REF!</v>
      </c>
      <c r="PNL34" s="570" t="e">
        <f t="shared" si="176"/>
        <v>#REF!</v>
      </c>
      <c r="PNM34" s="570" t="e">
        <f t="shared" si="176"/>
        <v>#REF!</v>
      </c>
      <c r="PNN34" s="570" t="e">
        <f t="shared" si="176"/>
        <v>#REF!</v>
      </c>
      <c r="PNO34" s="570" t="e">
        <f t="shared" si="176"/>
        <v>#REF!</v>
      </c>
      <c r="PNP34" s="570" t="e">
        <f t="shared" si="176"/>
        <v>#REF!</v>
      </c>
      <c r="PNQ34" s="570" t="e">
        <f t="shared" si="176"/>
        <v>#REF!</v>
      </c>
      <c r="PNR34" s="570" t="e">
        <f t="shared" si="176"/>
        <v>#REF!</v>
      </c>
      <c r="PNS34" s="570" t="e">
        <f t="shared" si="176"/>
        <v>#REF!</v>
      </c>
      <c r="PNT34" s="570" t="e">
        <f t="shared" si="176"/>
        <v>#REF!</v>
      </c>
      <c r="PNU34" s="570" t="e">
        <f t="shared" si="176"/>
        <v>#REF!</v>
      </c>
      <c r="PNV34" s="570" t="e">
        <f t="shared" si="176"/>
        <v>#REF!</v>
      </c>
      <c r="PNW34" s="570" t="e">
        <f t="shared" ref="PNW34:PQH34" si="177">ROUND(PNT34*PNU34,0)</f>
        <v>#REF!</v>
      </c>
      <c r="PNX34" s="570" t="e">
        <f t="shared" si="177"/>
        <v>#REF!</v>
      </c>
      <c r="PNY34" s="570" t="e">
        <f t="shared" si="177"/>
        <v>#REF!</v>
      </c>
      <c r="PNZ34" s="570" t="e">
        <f t="shared" si="177"/>
        <v>#REF!</v>
      </c>
      <c r="POA34" s="570" t="e">
        <f t="shared" si="177"/>
        <v>#REF!</v>
      </c>
      <c r="POB34" s="570" t="e">
        <f t="shared" si="177"/>
        <v>#REF!</v>
      </c>
      <c r="POC34" s="570" t="e">
        <f t="shared" si="177"/>
        <v>#REF!</v>
      </c>
      <c r="POD34" s="570" t="e">
        <f t="shared" si="177"/>
        <v>#REF!</v>
      </c>
      <c r="POE34" s="570" t="e">
        <f t="shared" si="177"/>
        <v>#REF!</v>
      </c>
      <c r="POF34" s="570" t="e">
        <f t="shared" si="177"/>
        <v>#REF!</v>
      </c>
      <c r="POG34" s="570" t="e">
        <f t="shared" si="177"/>
        <v>#REF!</v>
      </c>
      <c r="POH34" s="570" t="e">
        <f t="shared" si="177"/>
        <v>#REF!</v>
      </c>
      <c r="POI34" s="570" t="e">
        <f t="shared" si="177"/>
        <v>#REF!</v>
      </c>
      <c r="POJ34" s="570" t="e">
        <f t="shared" si="177"/>
        <v>#REF!</v>
      </c>
      <c r="POK34" s="570" t="e">
        <f t="shared" si="177"/>
        <v>#REF!</v>
      </c>
      <c r="POL34" s="570" t="e">
        <f t="shared" si="177"/>
        <v>#REF!</v>
      </c>
      <c r="POM34" s="570" t="e">
        <f t="shared" si="177"/>
        <v>#REF!</v>
      </c>
      <c r="PON34" s="570" t="e">
        <f t="shared" si="177"/>
        <v>#REF!</v>
      </c>
      <c r="POO34" s="570" t="e">
        <f t="shared" si="177"/>
        <v>#REF!</v>
      </c>
      <c r="POP34" s="570" t="e">
        <f t="shared" si="177"/>
        <v>#REF!</v>
      </c>
      <c r="POQ34" s="570" t="e">
        <f t="shared" si="177"/>
        <v>#REF!</v>
      </c>
      <c r="POR34" s="570" t="e">
        <f t="shared" si="177"/>
        <v>#REF!</v>
      </c>
      <c r="POS34" s="570" t="e">
        <f t="shared" si="177"/>
        <v>#REF!</v>
      </c>
      <c r="POT34" s="570" t="e">
        <f t="shared" si="177"/>
        <v>#REF!</v>
      </c>
      <c r="POU34" s="570" t="e">
        <f t="shared" si="177"/>
        <v>#REF!</v>
      </c>
      <c r="POV34" s="570" t="e">
        <f t="shared" si="177"/>
        <v>#REF!</v>
      </c>
      <c r="POW34" s="570" t="e">
        <f t="shared" si="177"/>
        <v>#REF!</v>
      </c>
      <c r="POX34" s="570" t="e">
        <f t="shared" si="177"/>
        <v>#REF!</v>
      </c>
      <c r="POY34" s="570" t="e">
        <f t="shared" si="177"/>
        <v>#REF!</v>
      </c>
      <c r="POZ34" s="570" t="e">
        <f t="shared" si="177"/>
        <v>#REF!</v>
      </c>
      <c r="PPA34" s="570" t="e">
        <f t="shared" si="177"/>
        <v>#REF!</v>
      </c>
      <c r="PPB34" s="570" t="e">
        <f t="shared" si="177"/>
        <v>#REF!</v>
      </c>
      <c r="PPC34" s="570" t="e">
        <f t="shared" si="177"/>
        <v>#REF!</v>
      </c>
      <c r="PPD34" s="570" t="e">
        <f t="shared" si="177"/>
        <v>#REF!</v>
      </c>
      <c r="PPE34" s="570" t="e">
        <f t="shared" si="177"/>
        <v>#REF!</v>
      </c>
      <c r="PPF34" s="570" t="e">
        <f t="shared" si="177"/>
        <v>#REF!</v>
      </c>
      <c r="PPG34" s="570" t="e">
        <f t="shared" si="177"/>
        <v>#REF!</v>
      </c>
      <c r="PPH34" s="570" t="e">
        <f t="shared" si="177"/>
        <v>#REF!</v>
      </c>
      <c r="PPI34" s="570" t="e">
        <f t="shared" si="177"/>
        <v>#REF!</v>
      </c>
      <c r="PPJ34" s="570" t="e">
        <f t="shared" si="177"/>
        <v>#REF!</v>
      </c>
      <c r="PPK34" s="570" t="e">
        <f t="shared" si="177"/>
        <v>#REF!</v>
      </c>
      <c r="PPL34" s="570" t="e">
        <f t="shared" si="177"/>
        <v>#REF!</v>
      </c>
      <c r="PPM34" s="570" t="e">
        <f t="shared" si="177"/>
        <v>#REF!</v>
      </c>
      <c r="PPN34" s="570" t="e">
        <f t="shared" si="177"/>
        <v>#REF!</v>
      </c>
      <c r="PPO34" s="570" t="e">
        <f t="shared" si="177"/>
        <v>#REF!</v>
      </c>
      <c r="PPP34" s="570" t="e">
        <f t="shared" si="177"/>
        <v>#REF!</v>
      </c>
      <c r="PPQ34" s="570" t="e">
        <f t="shared" si="177"/>
        <v>#REF!</v>
      </c>
      <c r="PPR34" s="570" t="e">
        <f t="shared" si="177"/>
        <v>#REF!</v>
      </c>
      <c r="PPS34" s="570" t="e">
        <f t="shared" si="177"/>
        <v>#REF!</v>
      </c>
      <c r="PPT34" s="570" t="e">
        <f t="shared" si="177"/>
        <v>#REF!</v>
      </c>
      <c r="PPU34" s="570" t="e">
        <f t="shared" si="177"/>
        <v>#REF!</v>
      </c>
      <c r="PPV34" s="570" t="e">
        <f t="shared" si="177"/>
        <v>#REF!</v>
      </c>
      <c r="PPW34" s="570" t="e">
        <f t="shared" si="177"/>
        <v>#REF!</v>
      </c>
      <c r="PPX34" s="570" t="e">
        <f t="shared" si="177"/>
        <v>#REF!</v>
      </c>
      <c r="PPY34" s="570" t="e">
        <f t="shared" si="177"/>
        <v>#REF!</v>
      </c>
      <c r="PPZ34" s="570" t="e">
        <f t="shared" si="177"/>
        <v>#REF!</v>
      </c>
      <c r="PQA34" s="570" t="e">
        <f t="shared" si="177"/>
        <v>#REF!</v>
      </c>
      <c r="PQB34" s="570" t="e">
        <f t="shared" si="177"/>
        <v>#REF!</v>
      </c>
      <c r="PQC34" s="570" t="e">
        <f t="shared" si="177"/>
        <v>#REF!</v>
      </c>
      <c r="PQD34" s="570" t="e">
        <f t="shared" si="177"/>
        <v>#REF!</v>
      </c>
      <c r="PQE34" s="570" t="e">
        <f t="shared" si="177"/>
        <v>#REF!</v>
      </c>
      <c r="PQF34" s="570" t="e">
        <f t="shared" si="177"/>
        <v>#REF!</v>
      </c>
      <c r="PQG34" s="570" t="e">
        <f t="shared" si="177"/>
        <v>#REF!</v>
      </c>
      <c r="PQH34" s="570" t="e">
        <f t="shared" si="177"/>
        <v>#REF!</v>
      </c>
      <c r="PQI34" s="570" t="e">
        <f t="shared" ref="PQI34:PST34" si="178">ROUND(PQF34*PQG34,0)</f>
        <v>#REF!</v>
      </c>
      <c r="PQJ34" s="570" t="e">
        <f t="shared" si="178"/>
        <v>#REF!</v>
      </c>
      <c r="PQK34" s="570" t="e">
        <f t="shared" si="178"/>
        <v>#REF!</v>
      </c>
      <c r="PQL34" s="570" t="e">
        <f t="shared" si="178"/>
        <v>#REF!</v>
      </c>
      <c r="PQM34" s="570" t="e">
        <f t="shared" si="178"/>
        <v>#REF!</v>
      </c>
      <c r="PQN34" s="570" t="e">
        <f t="shared" si="178"/>
        <v>#REF!</v>
      </c>
      <c r="PQO34" s="570" t="e">
        <f t="shared" si="178"/>
        <v>#REF!</v>
      </c>
      <c r="PQP34" s="570" t="e">
        <f t="shared" si="178"/>
        <v>#REF!</v>
      </c>
      <c r="PQQ34" s="570" t="e">
        <f t="shared" si="178"/>
        <v>#REF!</v>
      </c>
      <c r="PQR34" s="570" t="e">
        <f t="shared" si="178"/>
        <v>#REF!</v>
      </c>
      <c r="PQS34" s="570" t="e">
        <f t="shared" si="178"/>
        <v>#REF!</v>
      </c>
      <c r="PQT34" s="570" t="e">
        <f t="shared" si="178"/>
        <v>#REF!</v>
      </c>
      <c r="PQU34" s="570" t="e">
        <f t="shared" si="178"/>
        <v>#REF!</v>
      </c>
      <c r="PQV34" s="570" t="e">
        <f t="shared" si="178"/>
        <v>#REF!</v>
      </c>
      <c r="PQW34" s="570" t="e">
        <f t="shared" si="178"/>
        <v>#REF!</v>
      </c>
      <c r="PQX34" s="570" t="e">
        <f t="shared" si="178"/>
        <v>#REF!</v>
      </c>
      <c r="PQY34" s="570" t="e">
        <f t="shared" si="178"/>
        <v>#REF!</v>
      </c>
      <c r="PQZ34" s="570" t="e">
        <f t="shared" si="178"/>
        <v>#REF!</v>
      </c>
      <c r="PRA34" s="570" t="e">
        <f t="shared" si="178"/>
        <v>#REF!</v>
      </c>
      <c r="PRB34" s="570" t="e">
        <f t="shared" si="178"/>
        <v>#REF!</v>
      </c>
      <c r="PRC34" s="570" t="e">
        <f t="shared" si="178"/>
        <v>#REF!</v>
      </c>
      <c r="PRD34" s="570" t="e">
        <f t="shared" si="178"/>
        <v>#REF!</v>
      </c>
      <c r="PRE34" s="570" t="e">
        <f t="shared" si="178"/>
        <v>#REF!</v>
      </c>
      <c r="PRF34" s="570" t="e">
        <f t="shared" si="178"/>
        <v>#REF!</v>
      </c>
      <c r="PRG34" s="570" t="e">
        <f t="shared" si="178"/>
        <v>#REF!</v>
      </c>
      <c r="PRH34" s="570" t="e">
        <f t="shared" si="178"/>
        <v>#REF!</v>
      </c>
      <c r="PRI34" s="570" t="e">
        <f t="shared" si="178"/>
        <v>#REF!</v>
      </c>
      <c r="PRJ34" s="570" t="e">
        <f t="shared" si="178"/>
        <v>#REF!</v>
      </c>
      <c r="PRK34" s="570" t="e">
        <f t="shared" si="178"/>
        <v>#REF!</v>
      </c>
      <c r="PRL34" s="570" t="e">
        <f t="shared" si="178"/>
        <v>#REF!</v>
      </c>
      <c r="PRM34" s="570" t="e">
        <f t="shared" si="178"/>
        <v>#REF!</v>
      </c>
      <c r="PRN34" s="570" t="e">
        <f t="shared" si="178"/>
        <v>#REF!</v>
      </c>
      <c r="PRO34" s="570" t="e">
        <f t="shared" si="178"/>
        <v>#REF!</v>
      </c>
      <c r="PRP34" s="570" t="e">
        <f t="shared" si="178"/>
        <v>#REF!</v>
      </c>
      <c r="PRQ34" s="570" t="e">
        <f t="shared" si="178"/>
        <v>#REF!</v>
      </c>
      <c r="PRR34" s="570" t="e">
        <f t="shared" si="178"/>
        <v>#REF!</v>
      </c>
      <c r="PRS34" s="570" t="e">
        <f t="shared" si="178"/>
        <v>#REF!</v>
      </c>
      <c r="PRT34" s="570" t="e">
        <f t="shared" si="178"/>
        <v>#REF!</v>
      </c>
      <c r="PRU34" s="570" t="e">
        <f t="shared" si="178"/>
        <v>#REF!</v>
      </c>
      <c r="PRV34" s="570" t="e">
        <f t="shared" si="178"/>
        <v>#REF!</v>
      </c>
      <c r="PRW34" s="570" t="e">
        <f t="shared" si="178"/>
        <v>#REF!</v>
      </c>
      <c r="PRX34" s="570" t="e">
        <f t="shared" si="178"/>
        <v>#REF!</v>
      </c>
      <c r="PRY34" s="570" t="e">
        <f t="shared" si="178"/>
        <v>#REF!</v>
      </c>
      <c r="PRZ34" s="570" t="e">
        <f t="shared" si="178"/>
        <v>#REF!</v>
      </c>
      <c r="PSA34" s="570" t="e">
        <f t="shared" si="178"/>
        <v>#REF!</v>
      </c>
      <c r="PSB34" s="570" t="e">
        <f t="shared" si="178"/>
        <v>#REF!</v>
      </c>
      <c r="PSC34" s="570" t="e">
        <f t="shared" si="178"/>
        <v>#REF!</v>
      </c>
      <c r="PSD34" s="570" t="e">
        <f t="shared" si="178"/>
        <v>#REF!</v>
      </c>
      <c r="PSE34" s="570" t="e">
        <f t="shared" si="178"/>
        <v>#REF!</v>
      </c>
      <c r="PSF34" s="570" t="e">
        <f t="shared" si="178"/>
        <v>#REF!</v>
      </c>
      <c r="PSG34" s="570" t="e">
        <f t="shared" si="178"/>
        <v>#REF!</v>
      </c>
      <c r="PSH34" s="570" t="e">
        <f t="shared" si="178"/>
        <v>#REF!</v>
      </c>
      <c r="PSI34" s="570" t="e">
        <f t="shared" si="178"/>
        <v>#REF!</v>
      </c>
      <c r="PSJ34" s="570" t="e">
        <f t="shared" si="178"/>
        <v>#REF!</v>
      </c>
      <c r="PSK34" s="570" t="e">
        <f t="shared" si="178"/>
        <v>#REF!</v>
      </c>
      <c r="PSL34" s="570" t="e">
        <f t="shared" si="178"/>
        <v>#REF!</v>
      </c>
      <c r="PSM34" s="570" t="e">
        <f t="shared" si="178"/>
        <v>#REF!</v>
      </c>
      <c r="PSN34" s="570" t="e">
        <f t="shared" si="178"/>
        <v>#REF!</v>
      </c>
      <c r="PSO34" s="570" t="e">
        <f t="shared" si="178"/>
        <v>#REF!</v>
      </c>
      <c r="PSP34" s="570" t="e">
        <f t="shared" si="178"/>
        <v>#REF!</v>
      </c>
      <c r="PSQ34" s="570" t="e">
        <f t="shared" si="178"/>
        <v>#REF!</v>
      </c>
      <c r="PSR34" s="570" t="e">
        <f t="shared" si="178"/>
        <v>#REF!</v>
      </c>
      <c r="PSS34" s="570" t="e">
        <f t="shared" si="178"/>
        <v>#REF!</v>
      </c>
      <c r="PST34" s="570" t="e">
        <f t="shared" si="178"/>
        <v>#REF!</v>
      </c>
      <c r="PSU34" s="570" t="e">
        <f t="shared" ref="PSU34:PVF34" si="179">ROUND(PSR34*PSS34,0)</f>
        <v>#REF!</v>
      </c>
      <c r="PSV34" s="570" t="e">
        <f t="shared" si="179"/>
        <v>#REF!</v>
      </c>
      <c r="PSW34" s="570" t="e">
        <f t="shared" si="179"/>
        <v>#REF!</v>
      </c>
      <c r="PSX34" s="570" t="e">
        <f t="shared" si="179"/>
        <v>#REF!</v>
      </c>
      <c r="PSY34" s="570" t="e">
        <f t="shared" si="179"/>
        <v>#REF!</v>
      </c>
      <c r="PSZ34" s="570" t="e">
        <f t="shared" si="179"/>
        <v>#REF!</v>
      </c>
      <c r="PTA34" s="570" t="e">
        <f t="shared" si="179"/>
        <v>#REF!</v>
      </c>
      <c r="PTB34" s="570" t="e">
        <f t="shared" si="179"/>
        <v>#REF!</v>
      </c>
      <c r="PTC34" s="570" t="e">
        <f t="shared" si="179"/>
        <v>#REF!</v>
      </c>
      <c r="PTD34" s="570" t="e">
        <f t="shared" si="179"/>
        <v>#REF!</v>
      </c>
      <c r="PTE34" s="570" t="e">
        <f t="shared" si="179"/>
        <v>#REF!</v>
      </c>
      <c r="PTF34" s="570" t="e">
        <f t="shared" si="179"/>
        <v>#REF!</v>
      </c>
      <c r="PTG34" s="570" t="e">
        <f t="shared" si="179"/>
        <v>#REF!</v>
      </c>
      <c r="PTH34" s="570" t="e">
        <f t="shared" si="179"/>
        <v>#REF!</v>
      </c>
      <c r="PTI34" s="570" t="e">
        <f t="shared" si="179"/>
        <v>#REF!</v>
      </c>
      <c r="PTJ34" s="570" t="e">
        <f t="shared" si="179"/>
        <v>#REF!</v>
      </c>
      <c r="PTK34" s="570" t="e">
        <f t="shared" si="179"/>
        <v>#REF!</v>
      </c>
      <c r="PTL34" s="570" t="e">
        <f t="shared" si="179"/>
        <v>#REF!</v>
      </c>
      <c r="PTM34" s="570" t="e">
        <f t="shared" si="179"/>
        <v>#REF!</v>
      </c>
      <c r="PTN34" s="570" t="e">
        <f t="shared" si="179"/>
        <v>#REF!</v>
      </c>
      <c r="PTO34" s="570" t="e">
        <f t="shared" si="179"/>
        <v>#REF!</v>
      </c>
      <c r="PTP34" s="570" t="e">
        <f t="shared" si="179"/>
        <v>#REF!</v>
      </c>
      <c r="PTQ34" s="570" t="e">
        <f t="shared" si="179"/>
        <v>#REF!</v>
      </c>
      <c r="PTR34" s="570" t="e">
        <f t="shared" si="179"/>
        <v>#REF!</v>
      </c>
      <c r="PTS34" s="570" t="e">
        <f t="shared" si="179"/>
        <v>#REF!</v>
      </c>
      <c r="PTT34" s="570" t="e">
        <f t="shared" si="179"/>
        <v>#REF!</v>
      </c>
      <c r="PTU34" s="570" t="e">
        <f t="shared" si="179"/>
        <v>#REF!</v>
      </c>
      <c r="PTV34" s="570" t="e">
        <f t="shared" si="179"/>
        <v>#REF!</v>
      </c>
      <c r="PTW34" s="570" t="e">
        <f t="shared" si="179"/>
        <v>#REF!</v>
      </c>
      <c r="PTX34" s="570" t="e">
        <f t="shared" si="179"/>
        <v>#REF!</v>
      </c>
      <c r="PTY34" s="570" t="e">
        <f t="shared" si="179"/>
        <v>#REF!</v>
      </c>
      <c r="PTZ34" s="570" t="e">
        <f t="shared" si="179"/>
        <v>#REF!</v>
      </c>
      <c r="PUA34" s="570" t="e">
        <f t="shared" si="179"/>
        <v>#REF!</v>
      </c>
      <c r="PUB34" s="570" t="e">
        <f t="shared" si="179"/>
        <v>#REF!</v>
      </c>
      <c r="PUC34" s="570" t="e">
        <f t="shared" si="179"/>
        <v>#REF!</v>
      </c>
      <c r="PUD34" s="570" t="e">
        <f t="shared" si="179"/>
        <v>#REF!</v>
      </c>
      <c r="PUE34" s="570" t="e">
        <f t="shared" si="179"/>
        <v>#REF!</v>
      </c>
      <c r="PUF34" s="570" t="e">
        <f t="shared" si="179"/>
        <v>#REF!</v>
      </c>
      <c r="PUG34" s="570" t="e">
        <f t="shared" si="179"/>
        <v>#REF!</v>
      </c>
      <c r="PUH34" s="570" t="e">
        <f t="shared" si="179"/>
        <v>#REF!</v>
      </c>
      <c r="PUI34" s="570" t="e">
        <f t="shared" si="179"/>
        <v>#REF!</v>
      </c>
      <c r="PUJ34" s="570" t="e">
        <f t="shared" si="179"/>
        <v>#REF!</v>
      </c>
      <c r="PUK34" s="570" t="e">
        <f t="shared" si="179"/>
        <v>#REF!</v>
      </c>
      <c r="PUL34" s="570" t="e">
        <f t="shared" si="179"/>
        <v>#REF!</v>
      </c>
      <c r="PUM34" s="570" t="e">
        <f t="shared" si="179"/>
        <v>#REF!</v>
      </c>
      <c r="PUN34" s="570" t="e">
        <f t="shared" si="179"/>
        <v>#REF!</v>
      </c>
      <c r="PUO34" s="570" t="e">
        <f t="shared" si="179"/>
        <v>#REF!</v>
      </c>
      <c r="PUP34" s="570" t="e">
        <f t="shared" si="179"/>
        <v>#REF!</v>
      </c>
      <c r="PUQ34" s="570" t="e">
        <f t="shared" si="179"/>
        <v>#REF!</v>
      </c>
      <c r="PUR34" s="570" t="e">
        <f t="shared" si="179"/>
        <v>#REF!</v>
      </c>
      <c r="PUS34" s="570" t="e">
        <f t="shared" si="179"/>
        <v>#REF!</v>
      </c>
      <c r="PUT34" s="570" t="e">
        <f t="shared" si="179"/>
        <v>#REF!</v>
      </c>
      <c r="PUU34" s="570" t="e">
        <f t="shared" si="179"/>
        <v>#REF!</v>
      </c>
      <c r="PUV34" s="570" t="e">
        <f t="shared" si="179"/>
        <v>#REF!</v>
      </c>
      <c r="PUW34" s="570" t="e">
        <f t="shared" si="179"/>
        <v>#REF!</v>
      </c>
      <c r="PUX34" s="570" t="e">
        <f t="shared" si="179"/>
        <v>#REF!</v>
      </c>
      <c r="PUY34" s="570" t="e">
        <f t="shared" si="179"/>
        <v>#REF!</v>
      </c>
      <c r="PUZ34" s="570" t="e">
        <f t="shared" si="179"/>
        <v>#REF!</v>
      </c>
      <c r="PVA34" s="570" t="e">
        <f t="shared" si="179"/>
        <v>#REF!</v>
      </c>
      <c r="PVB34" s="570" t="e">
        <f t="shared" si="179"/>
        <v>#REF!</v>
      </c>
      <c r="PVC34" s="570" t="e">
        <f t="shared" si="179"/>
        <v>#REF!</v>
      </c>
      <c r="PVD34" s="570" t="e">
        <f t="shared" si="179"/>
        <v>#REF!</v>
      </c>
      <c r="PVE34" s="570" t="e">
        <f t="shared" si="179"/>
        <v>#REF!</v>
      </c>
      <c r="PVF34" s="570" t="e">
        <f t="shared" si="179"/>
        <v>#REF!</v>
      </c>
      <c r="PVG34" s="570" t="e">
        <f t="shared" ref="PVG34:PXR34" si="180">ROUND(PVD34*PVE34,0)</f>
        <v>#REF!</v>
      </c>
      <c r="PVH34" s="570" t="e">
        <f t="shared" si="180"/>
        <v>#REF!</v>
      </c>
      <c r="PVI34" s="570" t="e">
        <f t="shared" si="180"/>
        <v>#REF!</v>
      </c>
      <c r="PVJ34" s="570" t="e">
        <f t="shared" si="180"/>
        <v>#REF!</v>
      </c>
      <c r="PVK34" s="570" t="e">
        <f t="shared" si="180"/>
        <v>#REF!</v>
      </c>
      <c r="PVL34" s="570" t="e">
        <f t="shared" si="180"/>
        <v>#REF!</v>
      </c>
      <c r="PVM34" s="570" t="e">
        <f t="shared" si="180"/>
        <v>#REF!</v>
      </c>
      <c r="PVN34" s="570" t="e">
        <f t="shared" si="180"/>
        <v>#REF!</v>
      </c>
      <c r="PVO34" s="570" t="e">
        <f t="shared" si="180"/>
        <v>#REF!</v>
      </c>
      <c r="PVP34" s="570" t="e">
        <f t="shared" si="180"/>
        <v>#REF!</v>
      </c>
      <c r="PVQ34" s="570" t="e">
        <f t="shared" si="180"/>
        <v>#REF!</v>
      </c>
      <c r="PVR34" s="570" t="e">
        <f t="shared" si="180"/>
        <v>#REF!</v>
      </c>
      <c r="PVS34" s="570" t="e">
        <f t="shared" si="180"/>
        <v>#REF!</v>
      </c>
      <c r="PVT34" s="570" t="e">
        <f t="shared" si="180"/>
        <v>#REF!</v>
      </c>
      <c r="PVU34" s="570" t="e">
        <f t="shared" si="180"/>
        <v>#REF!</v>
      </c>
      <c r="PVV34" s="570" t="e">
        <f t="shared" si="180"/>
        <v>#REF!</v>
      </c>
      <c r="PVW34" s="570" t="e">
        <f t="shared" si="180"/>
        <v>#REF!</v>
      </c>
      <c r="PVX34" s="570" t="e">
        <f t="shared" si="180"/>
        <v>#REF!</v>
      </c>
      <c r="PVY34" s="570" t="e">
        <f t="shared" si="180"/>
        <v>#REF!</v>
      </c>
      <c r="PVZ34" s="570" t="e">
        <f t="shared" si="180"/>
        <v>#REF!</v>
      </c>
      <c r="PWA34" s="570" t="e">
        <f t="shared" si="180"/>
        <v>#REF!</v>
      </c>
      <c r="PWB34" s="570" t="e">
        <f t="shared" si="180"/>
        <v>#REF!</v>
      </c>
      <c r="PWC34" s="570" t="e">
        <f t="shared" si="180"/>
        <v>#REF!</v>
      </c>
      <c r="PWD34" s="570" t="e">
        <f t="shared" si="180"/>
        <v>#REF!</v>
      </c>
      <c r="PWE34" s="570" t="e">
        <f t="shared" si="180"/>
        <v>#REF!</v>
      </c>
      <c r="PWF34" s="570" t="e">
        <f t="shared" si="180"/>
        <v>#REF!</v>
      </c>
      <c r="PWG34" s="570" t="e">
        <f t="shared" si="180"/>
        <v>#REF!</v>
      </c>
      <c r="PWH34" s="570" t="e">
        <f t="shared" si="180"/>
        <v>#REF!</v>
      </c>
      <c r="PWI34" s="570" t="e">
        <f t="shared" si="180"/>
        <v>#REF!</v>
      </c>
      <c r="PWJ34" s="570" t="e">
        <f t="shared" si="180"/>
        <v>#REF!</v>
      </c>
      <c r="PWK34" s="570" t="e">
        <f t="shared" si="180"/>
        <v>#REF!</v>
      </c>
      <c r="PWL34" s="570" t="e">
        <f t="shared" si="180"/>
        <v>#REF!</v>
      </c>
      <c r="PWM34" s="570" t="e">
        <f t="shared" si="180"/>
        <v>#REF!</v>
      </c>
      <c r="PWN34" s="570" t="e">
        <f t="shared" si="180"/>
        <v>#REF!</v>
      </c>
      <c r="PWO34" s="570" t="e">
        <f t="shared" si="180"/>
        <v>#REF!</v>
      </c>
      <c r="PWP34" s="570" t="e">
        <f t="shared" si="180"/>
        <v>#REF!</v>
      </c>
      <c r="PWQ34" s="570" t="e">
        <f t="shared" si="180"/>
        <v>#REF!</v>
      </c>
      <c r="PWR34" s="570" t="e">
        <f t="shared" si="180"/>
        <v>#REF!</v>
      </c>
      <c r="PWS34" s="570" t="e">
        <f t="shared" si="180"/>
        <v>#REF!</v>
      </c>
      <c r="PWT34" s="570" t="e">
        <f t="shared" si="180"/>
        <v>#REF!</v>
      </c>
      <c r="PWU34" s="570" t="e">
        <f t="shared" si="180"/>
        <v>#REF!</v>
      </c>
      <c r="PWV34" s="570" t="e">
        <f t="shared" si="180"/>
        <v>#REF!</v>
      </c>
      <c r="PWW34" s="570" t="e">
        <f t="shared" si="180"/>
        <v>#REF!</v>
      </c>
      <c r="PWX34" s="570" t="e">
        <f t="shared" si="180"/>
        <v>#REF!</v>
      </c>
      <c r="PWY34" s="570" t="e">
        <f t="shared" si="180"/>
        <v>#REF!</v>
      </c>
      <c r="PWZ34" s="570" t="e">
        <f t="shared" si="180"/>
        <v>#REF!</v>
      </c>
      <c r="PXA34" s="570" t="e">
        <f t="shared" si="180"/>
        <v>#REF!</v>
      </c>
      <c r="PXB34" s="570" t="e">
        <f t="shared" si="180"/>
        <v>#REF!</v>
      </c>
      <c r="PXC34" s="570" t="e">
        <f t="shared" si="180"/>
        <v>#REF!</v>
      </c>
      <c r="PXD34" s="570" t="e">
        <f t="shared" si="180"/>
        <v>#REF!</v>
      </c>
      <c r="PXE34" s="570" t="e">
        <f t="shared" si="180"/>
        <v>#REF!</v>
      </c>
      <c r="PXF34" s="570" t="e">
        <f t="shared" si="180"/>
        <v>#REF!</v>
      </c>
      <c r="PXG34" s="570" t="e">
        <f t="shared" si="180"/>
        <v>#REF!</v>
      </c>
      <c r="PXH34" s="570" t="e">
        <f t="shared" si="180"/>
        <v>#REF!</v>
      </c>
      <c r="PXI34" s="570" t="e">
        <f t="shared" si="180"/>
        <v>#REF!</v>
      </c>
      <c r="PXJ34" s="570" t="e">
        <f t="shared" si="180"/>
        <v>#REF!</v>
      </c>
      <c r="PXK34" s="570" t="e">
        <f t="shared" si="180"/>
        <v>#REF!</v>
      </c>
      <c r="PXL34" s="570" t="e">
        <f t="shared" si="180"/>
        <v>#REF!</v>
      </c>
      <c r="PXM34" s="570" t="e">
        <f t="shared" si="180"/>
        <v>#REF!</v>
      </c>
      <c r="PXN34" s="570" t="e">
        <f t="shared" si="180"/>
        <v>#REF!</v>
      </c>
      <c r="PXO34" s="570" t="e">
        <f t="shared" si="180"/>
        <v>#REF!</v>
      </c>
      <c r="PXP34" s="570" t="e">
        <f t="shared" si="180"/>
        <v>#REF!</v>
      </c>
      <c r="PXQ34" s="570" t="e">
        <f t="shared" si="180"/>
        <v>#REF!</v>
      </c>
      <c r="PXR34" s="570" t="e">
        <f t="shared" si="180"/>
        <v>#REF!</v>
      </c>
      <c r="PXS34" s="570" t="e">
        <f t="shared" ref="PXS34:QAD34" si="181">ROUND(PXP34*PXQ34,0)</f>
        <v>#REF!</v>
      </c>
      <c r="PXT34" s="570" t="e">
        <f t="shared" si="181"/>
        <v>#REF!</v>
      </c>
      <c r="PXU34" s="570" t="e">
        <f t="shared" si="181"/>
        <v>#REF!</v>
      </c>
      <c r="PXV34" s="570" t="e">
        <f t="shared" si="181"/>
        <v>#REF!</v>
      </c>
      <c r="PXW34" s="570" t="e">
        <f t="shared" si="181"/>
        <v>#REF!</v>
      </c>
      <c r="PXX34" s="570" t="e">
        <f t="shared" si="181"/>
        <v>#REF!</v>
      </c>
      <c r="PXY34" s="570" t="e">
        <f t="shared" si="181"/>
        <v>#REF!</v>
      </c>
      <c r="PXZ34" s="570" t="e">
        <f t="shared" si="181"/>
        <v>#REF!</v>
      </c>
      <c r="PYA34" s="570" t="e">
        <f t="shared" si="181"/>
        <v>#REF!</v>
      </c>
      <c r="PYB34" s="570" t="e">
        <f t="shared" si="181"/>
        <v>#REF!</v>
      </c>
      <c r="PYC34" s="570" t="e">
        <f t="shared" si="181"/>
        <v>#REF!</v>
      </c>
      <c r="PYD34" s="570" t="e">
        <f t="shared" si="181"/>
        <v>#REF!</v>
      </c>
      <c r="PYE34" s="570" t="e">
        <f t="shared" si="181"/>
        <v>#REF!</v>
      </c>
      <c r="PYF34" s="570" t="e">
        <f t="shared" si="181"/>
        <v>#REF!</v>
      </c>
      <c r="PYG34" s="570" t="e">
        <f t="shared" si="181"/>
        <v>#REF!</v>
      </c>
      <c r="PYH34" s="570" t="e">
        <f t="shared" si="181"/>
        <v>#REF!</v>
      </c>
      <c r="PYI34" s="570" t="e">
        <f t="shared" si="181"/>
        <v>#REF!</v>
      </c>
      <c r="PYJ34" s="570" t="e">
        <f t="shared" si="181"/>
        <v>#REF!</v>
      </c>
      <c r="PYK34" s="570" t="e">
        <f t="shared" si="181"/>
        <v>#REF!</v>
      </c>
      <c r="PYL34" s="570" t="e">
        <f t="shared" si="181"/>
        <v>#REF!</v>
      </c>
      <c r="PYM34" s="570" t="e">
        <f t="shared" si="181"/>
        <v>#REF!</v>
      </c>
      <c r="PYN34" s="570" t="e">
        <f t="shared" si="181"/>
        <v>#REF!</v>
      </c>
      <c r="PYO34" s="570" t="e">
        <f t="shared" si="181"/>
        <v>#REF!</v>
      </c>
      <c r="PYP34" s="570" t="e">
        <f t="shared" si="181"/>
        <v>#REF!</v>
      </c>
      <c r="PYQ34" s="570" t="e">
        <f t="shared" si="181"/>
        <v>#REF!</v>
      </c>
      <c r="PYR34" s="570" t="e">
        <f t="shared" si="181"/>
        <v>#REF!</v>
      </c>
      <c r="PYS34" s="570" t="e">
        <f t="shared" si="181"/>
        <v>#REF!</v>
      </c>
      <c r="PYT34" s="570" t="e">
        <f t="shared" si="181"/>
        <v>#REF!</v>
      </c>
      <c r="PYU34" s="570" t="e">
        <f t="shared" si="181"/>
        <v>#REF!</v>
      </c>
      <c r="PYV34" s="570" t="e">
        <f t="shared" si="181"/>
        <v>#REF!</v>
      </c>
      <c r="PYW34" s="570" t="e">
        <f t="shared" si="181"/>
        <v>#REF!</v>
      </c>
      <c r="PYX34" s="570" t="e">
        <f t="shared" si="181"/>
        <v>#REF!</v>
      </c>
      <c r="PYY34" s="570" t="e">
        <f t="shared" si="181"/>
        <v>#REF!</v>
      </c>
      <c r="PYZ34" s="570" t="e">
        <f t="shared" si="181"/>
        <v>#REF!</v>
      </c>
      <c r="PZA34" s="570" t="e">
        <f t="shared" si="181"/>
        <v>#REF!</v>
      </c>
      <c r="PZB34" s="570" t="e">
        <f t="shared" si="181"/>
        <v>#REF!</v>
      </c>
      <c r="PZC34" s="570" t="e">
        <f t="shared" si="181"/>
        <v>#REF!</v>
      </c>
      <c r="PZD34" s="570" t="e">
        <f t="shared" si="181"/>
        <v>#REF!</v>
      </c>
      <c r="PZE34" s="570" t="e">
        <f t="shared" si="181"/>
        <v>#REF!</v>
      </c>
      <c r="PZF34" s="570" t="e">
        <f t="shared" si="181"/>
        <v>#REF!</v>
      </c>
      <c r="PZG34" s="570" t="e">
        <f t="shared" si="181"/>
        <v>#REF!</v>
      </c>
      <c r="PZH34" s="570" t="e">
        <f t="shared" si="181"/>
        <v>#REF!</v>
      </c>
      <c r="PZI34" s="570" t="e">
        <f t="shared" si="181"/>
        <v>#REF!</v>
      </c>
      <c r="PZJ34" s="570" t="e">
        <f t="shared" si="181"/>
        <v>#REF!</v>
      </c>
      <c r="PZK34" s="570" t="e">
        <f t="shared" si="181"/>
        <v>#REF!</v>
      </c>
      <c r="PZL34" s="570" t="e">
        <f t="shared" si="181"/>
        <v>#REF!</v>
      </c>
      <c r="PZM34" s="570" t="e">
        <f t="shared" si="181"/>
        <v>#REF!</v>
      </c>
      <c r="PZN34" s="570" t="e">
        <f t="shared" si="181"/>
        <v>#REF!</v>
      </c>
      <c r="PZO34" s="570" t="e">
        <f t="shared" si="181"/>
        <v>#REF!</v>
      </c>
      <c r="PZP34" s="570" t="e">
        <f t="shared" si="181"/>
        <v>#REF!</v>
      </c>
      <c r="PZQ34" s="570" t="e">
        <f t="shared" si="181"/>
        <v>#REF!</v>
      </c>
      <c r="PZR34" s="570" t="e">
        <f t="shared" si="181"/>
        <v>#REF!</v>
      </c>
      <c r="PZS34" s="570" t="e">
        <f t="shared" si="181"/>
        <v>#REF!</v>
      </c>
      <c r="PZT34" s="570" t="e">
        <f t="shared" si="181"/>
        <v>#REF!</v>
      </c>
      <c r="PZU34" s="570" t="e">
        <f t="shared" si="181"/>
        <v>#REF!</v>
      </c>
      <c r="PZV34" s="570" t="e">
        <f t="shared" si="181"/>
        <v>#REF!</v>
      </c>
      <c r="PZW34" s="570" t="e">
        <f t="shared" si="181"/>
        <v>#REF!</v>
      </c>
      <c r="PZX34" s="570" t="e">
        <f t="shared" si="181"/>
        <v>#REF!</v>
      </c>
      <c r="PZY34" s="570" t="e">
        <f t="shared" si="181"/>
        <v>#REF!</v>
      </c>
      <c r="PZZ34" s="570" t="e">
        <f t="shared" si="181"/>
        <v>#REF!</v>
      </c>
      <c r="QAA34" s="570" t="e">
        <f t="shared" si="181"/>
        <v>#REF!</v>
      </c>
      <c r="QAB34" s="570" t="e">
        <f t="shared" si="181"/>
        <v>#REF!</v>
      </c>
      <c r="QAC34" s="570" t="e">
        <f t="shared" si="181"/>
        <v>#REF!</v>
      </c>
      <c r="QAD34" s="570" t="e">
        <f t="shared" si="181"/>
        <v>#REF!</v>
      </c>
      <c r="QAE34" s="570" t="e">
        <f t="shared" ref="QAE34:QCP34" si="182">ROUND(QAB34*QAC34,0)</f>
        <v>#REF!</v>
      </c>
      <c r="QAF34" s="570" t="e">
        <f t="shared" si="182"/>
        <v>#REF!</v>
      </c>
      <c r="QAG34" s="570" t="e">
        <f t="shared" si="182"/>
        <v>#REF!</v>
      </c>
      <c r="QAH34" s="570" t="e">
        <f t="shared" si="182"/>
        <v>#REF!</v>
      </c>
      <c r="QAI34" s="570" t="e">
        <f t="shared" si="182"/>
        <v>#REF!</v>
      </c>
      <c r="QAJ34" s="570" t="e">
        <f t="shared" si="182"/>
        <v>#REF!</v>
      </c>
      <c r="QAK34" s="570" t="e">
        <f t="shared" si="182"/>
        <v>#REF!</v>
      </c>
      <c r="QAL34" s="570" t="e">
        <f t="shared" si="182"/>
        <v>#REF!</v>
      </c>
      <c r="QAM34" s="570" t="e">
        <f t="shared" si="182"/>
        <v>#REF!</v>
      </c>
      <c r="QAN34" s="570" t="e">
        <f t="shared" si="182"/>
        <v>#REF!</v>
      </c>
      <c r="QAO34" s="570" t="e">
        <f t="shared" si="182"/>
        <v>#REF!</v>
      </c>
      <c r="QAP34" s="570" t="e">
        <f t="shared" si="182"/>
        <v>#REF!</v>
      </c>
      <c r="QAQ34" s="570" t="e">
        <f t="shared" si="182"/>
        <v>#REF!</v>
      </c>
      <c r="QAR34" s="570" t="e">
        <f t="shared" si="182"/>
        <v>#REF!</v>
      </c>
      <c r="QAS34" s="570" t="e">
        <f t="shared" si="182"/>
        <v>#REF!</v>
      </c>
      <c r="QAT34" s="570" t="e">
        <f t="shared" si="182"/>
        <v>#REF!</v>
      </c>
      <c r="QAU34" s="570" t="e">
        <f t="shared" si="182"/>
        <v>#REF!</v>
      </c>
      <c r="QAV34" s="570" t="e">
        <f t="shared" si="182"/>
        <v>#REF!</v>
      </c>
      <c r="QAW34" s="570" t="e">
        <f t="shared" si="182"/>
        <v>#REF!</v>
      </c>
      <c r="QAX34" s="570" t="e">
        <f t="shared" si="182"/>
        <v>#REF!</v>
      </c>
      <c r="QAY34" s="570" t="e">
        <f t="shared" si="182"/>
        <v>#REF!</v>
      </c>
      <c r="QAZ34" s="570" t="e">
        <f t="shared" si="182"/>
        <v>#REF!</v>
      </c>
      <c r="QBA34" s="570" t="e">
        <f t="shared" si="182"/>
        <v>#REF!</v>
      </c>
      <c r="QBB34" s="570" t="e">
        <f t="shared" si="182"/>
        <v>#REF!</v>
      </c>
      <c r="QBC34" s="570" t="e">
        <f t="shared" si="182"/>
        <v>#REF!</v>
      </c>
      <c r="QBD34" s="570" t="e">
        <f t="shared" si="182"/>
        <v>#REF!</v>
      </c>
      <c r="QBE34" s="570" t="e">
        <f t="shared" si="182"/>
        <v>#REF!</v>
      </c>
      <c r="QBF34" s="570" t="e">
        <f t="shared" si="182"/>
        <v>#REF!</v>
      </c>
      <c r="QBG34" s="570" t="e">
        <f t="shared" si="182"/>
        <v>#REF!</v>
      </c>
      <c r="QBH34" s="570" t="e">
        <f t="shared" si="182"/>
        <v>#REF!</v>
      </c>
      <c r="QBI34" s="570" t="e">
        <f t="shared" si="182"/>
        <v>#REF!</v>
      </c>
      <c r="QBJ34" s="570" t="e">
        <f t="shared" si="182"/>
        <v>#REF!</v>
      </c>
      <c r="QBK34" s="570" t="e">
        <f t="shared" si="182"/>
        <v>#REF!</v>
      </c>
      <c r="QBL34" s="570" t="e">
        <f t="shared" si="182"/>
        <v>#REF!</v>
      </c>
      <c r="QBM34" s="570" t="e">
        <f t="shared" si="182"/>
        <v>#REF!</v>
      </c>
      <c r="QBN34" s="570" t="e">
        <f t="shared" si="182"/>
        <v>#REF!</v>
      </c>
      <c r="QBO34" s="570" t="e">
        <f t="shared" si="182"/>
        <v>#REF!</v>
      </c>
      <c r="QBP34" s="570" t="e">
        <f t="shared" si="182"/>
        <v>#REF!</v>
      </c>
      <c r="QBQ34" s="570" t="e">
        <f t="shared" si="182"/>
        <v>#REF!</v>
      </c>
      <c r="QBR34" s="570" t="e">
        <f t="shared" si="182"/>
        <v>#REF!</v>
      </c>
      <c r="QBS34" s="570" t="e">
        <f t="shared" si="182"/>
        <v>#REF!</v>
      </c>
      <c r="QBT34" s="570" t="e">
        <f t="shared" si="182"/>
        <v>#REF!</v>
      </c>
      <c r="QBU34" s="570" t="e">
        <f t="shared" si="182"/>
        <v>#REF!</v>
      </c>
      <c r="QBV34" s="570" t="e">
        <f t="shared" si="182"/>
        <v>#REF!</v>
      </c>
      <c r="QBW34" s="570" t="e">
        <f t="shared" si="182"/>
        <v>#REF!</v>
      </c>
      <c r="QBX34" s="570" t="e">
        <f t="shared" si="182"/>
        <v>#REF!</v>
      </c>
      <c r="QBY34" s="570" t="e">
        <f t="shared" si="182"/>
        <v>#REF!</v>
      </c>
      <c r="QBZ34" s="570" t="e">
        <f t="shared" si="182"/>
        <v>#REF!</v>
      </c>
      <c r="QCA34" s="570" t="e">
        <f t="shared" si="182"/>
        <v>#REF!</v>
      </c>
      <c r="QCB34" s="570" t="e">
        <f t="shared" si="182"/>
        <v>#REF!</v>
      </c>
      <c r="QCC34" s="570" t="e">
        <f t="shared" si="182"/>
        <v>#REF!</v>
      </c>
      <c r="QCD34" s="570" t="e">
        <f t="shared" si="182"/>
        <v>#REF!</v>
      </c>
      <c r="QCE34" s="570" t="e">
        <f t="shared" si="182"/>
        <v>#REF!</v>
      </c>
      <c r="QCF34" s="570" t="e">
        <f t="shared" si="182"/>
        <v>#REF!</v>
      </c>
      <c r="QCG34" s="570" t="e">
        <f t="shared" si="182"/>
        <v>#REF!</v>
      </c>
      <c r="QCH34" s="570" t="e">
        <f t="shared" si="182"/>
        <v>#REF!</v>
      </c>
      <c r="QCI34" s="570" t="e">
        <f t="shared" si="182"/>
        <v>#REF!</v>
      </c>
      <c r="QCJ34" s="570" t="e">
        <f t="shared" si="182"/>
        <v>#REF!</v>
      </c>
      <c r="QCK34" s="570" t="e">
        <f t="shared" si="182"/>
        <v>#REF!</v>
      </c>
      <c r="QCL34" s="570" t="e">
        <f t="shared" si="182"/>
        <v>#REF!</v>
      </c>
      <c r="QCM34" s="570" t="e">
        <f t="shared" si="182"/>
        <v>#REF!</v>
      </c>
      <c r="QCN34" s="570" t="e">
        <f t="shared" si="182"/>
        <v>#REF!</v>
      </c>
      <c r="QCO34" s="570" t="e">
        <f t="shared" si="182"/>
        <v>#REF!</v>
      </c>
      <c r="QCP34" s="570" t="e">
        <f t="shared" si="182"/>
        <v>#REF!</v>
      </c>
      <c r="QCQ34" s="570" t="e">
        <f t="shared" ref="QCQ34:QFB34" si="183">ROUND(QCN34*QCO34,0)</f>
        <v>#REF!</v>
      </c>
      <c r="QCR34" s="570" t="e">
        <f t="shared" si="183"/>
        <v>#REF!</v>
      </c>
      <c r="QCS34" s="570" t="e">
        <f t="shared" si="183"/>
        <v>#REF!</v>
      </c>
      <c r="QCT34" s="570" t="e">
        <f t="shared" si="183"/>
        <v>#REF!</v>
      </c>
      <c r="QCU34" s="570" t="e">
        <f t="shared" si="183"/>
        <v>#REF!</v>
      </c>
      <c r="QCV34" s="570" t="e">
        <f t="shared" si="183"/>
        <v>#REF!</v>
      </c>
      <c r="QCW34" s="570" t="e">
        <f t="shared" si="183"/>
        <v>#REF!</v>
      </c>
      <c r="QCX34" s="570" t="e">
        <f t="shared" si="183"/>
        <v>#REF!</v>
      </c>
      <c r="QCY34" s="570" t="e">
        <f t="shared" si="183"/>
        <v>#REF!</v>
      </c>
      <c r="QCZ34" s="570" t="e">
        <f t="shared" si="183"/>
        <v>#REF!</v>
      </c>
      <c r="QDA34" s="570" t="e">
        <f t="shared" si="183"/>
        <v>#REF!</v>
      </c>
      <c r="QDB34" s="570" t="e">
        <f t="shared" si="183"/>
        <v>#REF!</v>
      </c>
      <c r="QDC34" s="570" t="e">
        <f t="shared" si="183"/>
        <v>#REF!</v>
      </c>
      <c r="QDD34" s="570" t="e">
        <f t="shared" si="183"/>
        <v>#REF!</v>
      </c>
      <c r="QDE34" s="570" t="e">
        <f t="shared" si="183"/>
        <v>#REF!</v>
      </c>
      <c r="QDF34" s="570" t="e">
        <f t="shared" si="183"/>
        <v>#REF!</v>
      </c>
      <c r="QDG34" s="570" t="e">
        <f t="shared" si="183"/>
        <v>#REF!</v>
      </c>
      <c r="QDH34" s="570" t="e">
        <f t="shared" si="183"/>
        <v>#REF!</v>
      </c>
      <c r="QDI34" s="570" t="e">
        <f t="shared" si="183"/>
        <v>#REF!</v>
      </c>
      <c r="QDJ34" s="570" t="e">
        <f t="shared" si="183"/>
        <v>#REF!</v>
      </c>
      <c r="QDK34" s="570" t="e">
        <f t="shared" si="183"/>
        <v>#REF!</v>
      </c>
      <c r="QDL34" s="570" t="e">
        <f t="shared" si="183"/>
        <v>#REF!</v>
      </c>
      <c r="QDM34" s="570" t="e">
        <f t="shared" si="183"/>
        <v>#REF!</v>
      </c>
      <c r="QDN34" s="570" t="e">
        <f t="shared" si="183"/>
        <v>#REF!</v>
      </c>
      <c r="QDO34" s="570" t="e">
        <f t="shared" si="183"/>
        <v>#REF!</v>
      </c>
      <c r="QDP34" s="570" t="e">
        <f t="shared" si="183"/>
        <v>#REF!</v>
      </c>
      <c r="QDQ34" s="570" t="e">
        <f t="shared" si="183"/>
        <v>#REF!</v>
      </c>
      <c r="QDR34" s="570" t="e">
        <f t="shared" si="183"/>
        <v>#REF!</v>
      </c>
      <c r="QDS34" s="570" t="e">
        <f t="shared" si="183"/>
        <v>#REF!</v>
      </c>
      <c r="QDT34" s="570" t="e">
        <f t="shared" si="183"/>
        <v>#REF!</v>
      </c>
      <c r="QDU34" s="570" t="e">
        <f t="shared" si="183"/>
        <v>#REF!</v>
      </c>
      <c r="QDV34" s="570" t="e">
        <f t="shared" si="183"/>
        <v>#REF!</v>
      </c>
      <c r="QDW34" s="570" t="e">
        <f t="shared" si="183"/>
        <v>#REF!</v>
      </c>
      <c r="QDX34" s="570" t="e">
        <f t="shared" si="183"/>
        <v>#REF!</v>
      </c>
      <c r="QDY34" s="570" t="e">
        <f t="shared" si="183"/>
        <v>#REF!</v>
      </c>
      <c r="QDZ34" s="570" t="e">
        <f t="shared" si="183"/>
        <v>#REF!</v>
      </c>
      <c r="QEA34" s="570" t="e">
        <f t="shared" si="183"/>
        <v>#REF!</v>
      </c>
      <c r="QEB34" s="570" t="e">
        <f t="shared" si="183"/>
        <v>#REF!</v>
      </c>
      <c r="QEC34" s="570" t="e">
        <f t="shared" si="183"/>
        <v>#REF!</v>
      </c>
      <c r="QED34" s="570" t="e">
        <f t="shared" si="183"/>
        <v>#REF!</v>
      </c>
      <c r="QEE34" s="570" t="e">
        <f t="shared" si="183"/>
        <v>#REF!</v>
      </c>
      <c r="QEF34" s="570" t="e">
        <f t="shared" si="183"/>
        <v>#REF!</v>
      </c>
      <c r="QEG34" s="570" t="e">
        <f t="shared" si="183"/>
        <v>#REF!</v>
      </c>
      <c r="QEH34" s="570" t="e">
        <f t="shared" si="183"/>
        <v>#REF!</v>
      </c>
      <c r="QEI34" s="570" t="e">
        <f t="shared" si="183"/>
        <v>#REF!</v>
      </c>
      <c r="QEJ34" s="570" t="e">
        <f t="shared" si="183"/>
        <v>#REF!</v>
      </c>
      <c r="QEK34" s="570" t="e">
        <f t="shared" si="183"/>
        <v>#REF!</v>
      </c>
      <c r="QEL34" s="570" t="e">
        <f t="shared" si="183"/>
        <v>#REF!</v>
      </c>
      <c r="QEM34" s="570" t="e">
        <f t="shared" si="183"/>
        <v>#REF!</v>
      </c>
      <c r="QEN34" s="570" t="e">
        <f t="shared" si="183"/>
        <v>#REF!</v>
      </c>
      <c r="QEO34" s="570" t="e">
        <f t="shared" si="183"/>
        <v>#REF!</v>
      </c>
      <c r="QEP34" s="570" t="e">
        <f t="shared" si="183"/>
        <v>#REF!</v>
      </c>
      <c r="QEQ34" s="570" t="e">
        <f t="shared" si="183"/>
        <v>#REF!</v>
      </c>
      <c r="QER34" s="570" t="e">
        <f t="shared" si="183"/>
        <v>#REF!</v>
      </c>
      <c r="QES34" s="570" t="e">
        <f t="shared" si="183"/>
        <v>#REF!</v>
      </c>
      <c r="QET34" s="570" t="e">
        <f t="shared" si="183"/>
        <v>#REF!</v>
      </c>
      <c r="QEU34" s="570" t="e">
        <f t="shared" si="183"/>
        <v>#REF!</v>
      </c>
      <c r="QEV34" s="570" t="e">
        <f t="shared" si="183"/>
        <v>#REF!</v>
      </c>
      <c r="QEW34" s="570" t="e">
        <f t="shared" si="183"/>
        <v>#REF!</v>
      </c>
      <c r="QEX34" s="570" t="e">
        <f t="shared" si="183"/>
        <v>#REF!</v>
      </c>
      <c r="QEY34" s="570" t="e">
        <f t="shared" si="183"/>
        <v>#REF!</v>
      </c>
      <c r="QEZ34" s="570" t="e">
        <f t="shared" si="183"/>
        <v>#REF!</v>
      </c>
      <c r="QFA34" s="570" t="e">
        <f t="shared" si="183"/>
        <v>#REF!</v>
      </c>
      <c r="QFB34" s="570" t="e">
        <f t="shared" si="183"/>
        <v>#REF!</v>
      </c>
      <c r="QFC34" s="570" t="e">
        <f t="shared" ref="QFC34:QHN34" si="184">ROUND(QEZ34*QFA34,0)</f>
        <v>#REF!</v>
      </c>
      <c r="QFD34" s="570" t="e">
        <f t="shared" si="184"/>
        <v>#REF!</v>
      </c>
      <c r="QFE34" s="570" t="e">
        <f t="shared" si="184"/>
        <v>#REF!</v>
      </c>
      <c r="QFF34" s="570" t="e">
        <f t="shared" si="184"/>
        <v>#REF!</v>
      </c>
      <c r="QFG34" s="570" t="e">
        <f t="shared" si="184"/>
        <v>#REF!</v>
      </c>
      <c r="QFH34" s="570" t="e">
        <f t="shared" si="184"/>
        <v>#REF!</v>
      </c>
      <c r="QFI34" s="570" t="e">
        <f t="shared" si="184"/>
        <v>#REF!</v>
      </c>
      <c r="QFJ34" s="570" t="e">
        <f t="shared" si="184"/>
        <v>#REF!</v>
      </c>
      <c r="QFK34" s="570" t="e">
        <f t="shared" si="184"/>
        <v>#REF!</v>
      </c>
      <c r="QFL34" s="570" t="e">
        <f t="shared" si="184"/>
        <v>#REF!</v>
      </c>
      <c r="QFM34" s="570" t="e">
        <f t="shared" si="184"/>
        <v>#REF!</v>
      </c>
      <c r="QFN34" s="570" t="e">
        <f t="shared" si="184"/>
        <v>#REF!</v>
      </c>
      <c r="QFO34" s="570" t="e">
        <f t="shared" si="184"/>
        <v>#REF!</v>
      </c>
      <c r="QFP34" s="570" t="e">
        <f t="shared" si="184"/>
        <v>#REF!</v>
      </c>
      <c r="QFQ34" s="570" t="e">
        <f t="shared" si="184"/>
        <v>#REF!</v>
      </c>
      <c r="QFR34" s="570" t="e">
        <f t="shared" si="184"/>
        <v>#REF!</v>
      </c>
      <c r="QFS34" s="570" t="e">
        <f t="shared" si="184"/>
        <v>#REF!</v>
      </c>
      <c r="QFT34" s="570" t="e">
        <f t="shared" si="184"/>
        <v>#REF!</v>
      </c>
      <c r="QFU34" s="570" t="e">
        <f t="shared" si="184"/>
        <v>#REF!</v>
      </c>
      <c r="QFV34" s="570" t="e">
        <f t="shared" si="184"/>
        <v>#REF!</v>
      </c>
      <c r="QFW34" s="570" t="e">
        <f t="shared" si="184"/>
        <v>#REF!</v>
      </c>
      <c r="QFX34" s="570" t="e">
        <f t="shared" si="184"/>
        <v>#REF!</v>
      </c>
      <c r="QFY34" s="570" t="e">
        <f t="shared" si="184"/>
        <v>#REF!</v>
      </c>
      <c r="QFZ34" s="570" t="e">
        <f t="shared" si="184"/>
        <v>#REF!</v>
      </c>
      <c r="QGA34" s="570" t="e">
        <f t="shared" si="184"/>
        <v>#REF!</v>
      </c>
      <c r="QGB34" s="570" t="e">
        <f t="shared" si="184"/>
        <v>#REF!</v>
      </c>
      <c r="QGC34" s="570" t="e">
        <f t="shared" si="184"/>
        <v>#REF!</v>
      </c>
      <c r="QGD34" s="570" t="e">
        <f t="shared" si="184"/>
        <v>#REF!</v>
      </c>
      <c r="QGE34" s="570" t="e">
        <f t="shared" si="184"/>
        <v>#REF!</v>
      </c>
      <c r="QGF34" s="570" t="e">
        <f t="shared" si="184"/>
        <v>#REF!</v>
      </c>
      <c r="QGG34" s="570" t="e">
        <f t="shared" si="184"/>
        <v>#REF!</v>
      </c>
      <c r="QGH34" s="570" t="e">
        <f t="shared" si="184"/>
        <v>#REF!</v>
      </c>
      <c r="QGI34" s="570" t="e">
        <f t="shared" si="184"/>
        <v>#REF!</v>
      </c>
      <c r="QGJ34" s="570" t="e">
        <f t="shared" si="184"/>
        <v>#REF!</v>
      </c>
      <c r="QGK34" s="570" t="e">
        <f t="shared" si="184"/>
        <v>#REF!</v>
      </c>
      <c r="QGL34" s="570" t="e">
        <f t="shared" si="184"/>
        <v>#REF!</v>
      </c>
      <c r="QGM34" s="570" t="e">
        <f t="shared" si="184"/>
        <v>#REF!</v>
      </c>
      <c r="QGN34" s="570" t="e">
        <f t="shared" si="184"/>
        <v>#REF!</v>
      </c>
      <c r="QGO34" s="570" t="e">
        <f t="shared" si="184"/>
        <v>#REF!</v>
      </c>
      <c r="QGP34" s="570" t="e">
        <f t="shared" si="184"/>
        <v>#REF!</v>
      </c>
      <c r="QGQ34" s="570" t="e">
        <f t="shared" si="184"/>
        <v>#REF!</v>
      </c>
      <c r="QGR34" s="570" t="e">
        <f t="shared" si="184"/>
        <v>#REF!</v>
      </c>
      <c r="QGS34" s="570" t="e">
        <f t="shared" si="184"/>
        <v>#REF!</v>
      </c>
      <c r="QGT34" s="570" t="e">
        <f t="shared" si="184"/>
        <v>#REF!</v>
      </c>
      <c r="QGU34" s="570" t="e">
        <f t="shared" si="184"/>
        <v>#REF!</v>
      </c>
      <c r="QGV34" s="570" t="e">
        <f t="shared" si="184"/>
        <v>#REF!</v>
      </c>
      <c r="QGW34" s="570" t="e">
        <f t="shared" si="184"/>
        <v>#REF!</v>
      </c>
      <c r="QGX34" s="570" t="e">
        <f t="shared" si="184"/>
        <v>#REF!</v>
      </c>
      <c r="QGY34" s="570" t="e">
        <f t="shared" si="184"/>
        <v>#REF!</v>
      </c>
      <c r="QGZ34" s="570" t="e">
        <f t="shared" si="184"/>
        <v>#REF!</v>
      </c>
      <c r="QHA34" s="570" t="e">
        <f t="shared" si="184"/>
        <v>#REF!</v>
      </c>
      <c r="QHB34" s="570" t="e">
        <f t="shared" si="184"/>
        <v>#REF!</v>
      </c>
      <c r="QHC34" s="570" t="e">
        <f t="shared" si="184"/>
        <v>#REF!</v>
      </c>
      <c r="QHD34" s="570" t="e">
        <f t="shared" si="184"/>
        <v>#REF!</v>
      </c>
      <c r="QHE34" s="570" t="e">
        <f t="shared" si="184"/>
        <v>#REF!</v>
      </c>
      <c r="QHF34" s="570" t="e">
        <f t="shared" si="184"/>
        <v>#REF!</v>
      </c>
      <c r="QHG34" s="570" t="e">
        <f t="shared" si="184"/>
        <v>#REF!</v>
      </c>
      <c r="QHH34" s="570" t="e">
        <f t="shared" si="184"/>
        <v>#REF!</v>
      </c>
      <c r="QHI34" s="570" t="e">
        <f t="shared" si="184"/>
        <v>#REF!</v>
      </c>
      <c r="QHJ34" s="570" t="e">
        <f t="shared" si="184"/>
        <v>#REF!</v>
      </c>
      <c r="QHK34" s="570" t="e">
        <f t="shared" si="184"/>
        <v>#REF!</v>
      </c>
      <c r="QHL34" s="570" t="e">
        <f t="shared" si="184"/>
        <v>#REF!</v>
      </c>
      <c r="QHM34" s="570" t="e">
        <f t="shared" si="184"/>
        <v>#REF!</v>
      </c>
      <c r="QHN34" s="570" t="e">
        <f t="shared" si="184"/>
        <v>#REF!</v>
      </c>
      <c r="QHO34" s="570" t="e">
        <f t="shared" ref="QHO34:QJZ34" si="185">ROUND(QHL34*QHM34,0)</f>
        <v>#REF!</v>
      </c>
      <c r="QHP34" s="570" t="e">
        <f t="shared" si="185"/>
        <v>#REF!</v>
      </c>
      <c r="QHQ34" s="570" t="e">
        <f t="shared" si="185"/>
        <v>#REF!</v>
      </c>
      <c r="QHR34" s="570" t="e">
        <f t="shared" si="185"/>
        <v>#REF!</v>
      </c>
      <c r="QHS34" s="570" t="e">
        <f t="shared" si="185"/>
        <v>#REF!</v>
      </c>
      <c r="QHT34" s="570" t="e">
        <f t="shared" si="185"/>
        <v>#REF!</v>
      </c>
      <c r="QHU34" s="570" t="e">
        <f t="shared" si="185"/>
        <v>#REF!</v>
      </c>
      <c r="QHV34" s="570" t="e">
        <f t="shared" si="185"/>
        <v>#REF!</v>
      </c>
      <c r="QHW34" s="570" t="e">
        <f t="shared" si="185"/>
        <v>#REF!</v>
      </c>
      <c r="QHX34" s="570" t="e">
        <f t="shared" si="185"/>
        <v>#REF!</v>
      </c>
      <c r="QHY34" s="570" t="e">
        <f t="shared" si="185"/>
        <v>#REF!</v>
      </c>
      <c r="QHZ34" s="570" t="e">
        <f t="shared" si="185"/>
        <v>#REF!</v>
      </c>
      <c r="QIA34" s="570" t="e">
        <f t="shared" si="185"/>
        <v>#REF!</v>
      </c>
      <c r="QIB34" s="570" t="e">
        <f t="shared" si="185"/>
        <v>#REF!</v>
      </c>
      <c r="QIC34" s="570" t="e">
        <f t="shared" si="185"/>
        <v>#REF!</v>
      </c>
      <c r="QID34" s="570" t="e">
        <f t="shared" si="185"/>
        <v>#REF!</v>
      </c>
      <c r="QIE34" s="570" t="e">
        <f t="shared" si="185"/>
        <v>#REF!</v>
      </c>
      <c r="QIF34" s="570" t="e">
        <f t="shared" si="185"/>
        <v>#REF!</v>
      </c>
      <c r="QIG34" s="570" t="e">
        <f t="shared" si="185"/>
        <v>#REF!</v>
      </c>
      <c r="QIH34" s="570" t="e">
        <f t="shared" si="185"/>
        <v>#REF!</v>
      </c>
      <c r="QII34" s="570" t="e">
        <f t="shared" si="185"/>
        <v>#REF!</v>
      </c>
      <c r="QIJ34" s="570" t="e">
        <f t="shared" si="185"/>
        <v>#REF!</v>
      </c>
      <c r="QIK34" s="570" t="e">
        <f t="shared" si="185"/>
        <v>#REF!</v>
      </c>
      <c r="QIL34" s="570" t="e">
        <f t="shared" si="185"/>
        <v>#REF!</v>
      </c>
      <c r="QIM34" s="570" t="e">
        <f t="shared" si="185"/>
        <v>#REF!</v>
      </c>
      <c r="QIN34" s="570" t="e">
        <f t="shared" si="185"/>
        <v>#REF!</v>
      </c>
      <c r="QIO34" s="570" t="e">
        <f t="shared" si="185"/>
        <v>#REF!</v>
      </c>
      <c r="QIP34" s="570" t="e">
        <f t="shared" si="185"/>
        <v>#REF!</v>
      </c>
      <c r="QIQ34" s="570" t="e">
        <f t="shared" si="185"/>
        <v>#REF!</v>
      </c>
      <c r="QIR34" s="570" t="e">
        <f t="shared" si="185"/>
        <v>#REF!</v>
      </c>
      <c r="QIS34" s="570" t="e">
        <f t="shared" si="185"/>
        <v>#REF!</v>
      </c>
      <c r="QIT34" s="570" t="e">
        <f t="shared" si="185"/>
        <v>#REF!</v>
      </c>
      <c r="QIU34" s="570" t="e">
        <f t="shared" si="185"/>
        <v>#REF!</v>
      </c>
      <c r="QIV34" s="570" t="e">
        <f t="shared" si="185"/>
        <v>#REF!</v>
      </c>
      <c r="QIW34" s="570" t="e">
        <f t="shared" si="185"/>
        <v>#REF!</v>
      </c>
      <c r="QIX34" s="570" t="e">
        <f t="shared" si="185"/>
        <v>#REF!</v>
      </c>
      <c r="QIY34" s="570" t="e">
        <f t="shared" si="185"/>
        <v>#REF!</v>
      </c>
      <c r="QIZ34" s="570" t="e">
        <f t="shared" si="185"/>
        <v>#REF!</v>
      </c>
      <c r="QJA34" s="570" t="e">
        <f t="shared" si="185"/>
        <v>#REF!</v>
      </c>
      <c r="QJB34" s="570" t="e">
        <f t="shared" si="185"/>
        <v>#REF!</v>
      </c>
      <c r="QJC34" s="570" t="e">
        <f t="shared" si="185"/>
        <v>#REF!</v>
      </c>
      <c r="QJD34" s="570" t="e">
        <f t="shared" si="185"/>
        <v>#REF!</v>
      </c>
      <c r="QJE34" s="570" t="e">
        <f t="shared" si="185"/>
        <v>#REF!</v>
      </c>
      <c r="QJF34" s="570" t="e">
        <f t="shared" si="185"/>
        <v>#REF!</v>
      </c>
      <c r="QJG34" s="570" t="e">
        <f t="shared" si="185"/>
        <v>#REF!</v>
      </c>
      <c r="QJH34" s="570" t="e">
        <f t="shared" si="185"/>
        <v>#REF!</v>
      </c>
      <c r="QJI34" s="570" t="e">
        <f t="shared" si="185"/>
        <v>#REF!</v>
      </c>
      <c r="QJJ34" s="570" t="e">
        <f t="shared" si="185"/>
        <v>#REF!</v>
      </c>
      <c r="QJK34" s="570" t="e">
        <f t="shared" si="185"/>
        <v>#REF!</v>
      </c>
      <c r="QJL34" s="570" t="e">
        <f t="shared" si="185"/>
        <v>#REF!</v>
      </c>
      <c r="QJM34" s="570" t="e">
        <f t="shared" si="185"/>
        <v>#REF!</v>
      </c>
      <c r="QJN34" s="570" t="e">
        <f t="shared" si="185"/>
        <v>#REF!</v>
      </c>
      <c r="QJO34" s="570" t="e">
        <f t="shared" si="185"/>
        <v>#REF!</v>
      </c>
      <c r="QJP34" s="570" t="e">
        <f t="shared" si="185"/>
        <v>#REF!</v>
      </c>
      <c r="QJQ34" s="570" t="e">
        <f t="shared" si="185"/>
        <v>#REF!</v>
      </c>
      <c r="QJR34" s="570" t="e">
        <f t="shared" si="185"/>
        <v>#REF!</v>
      </c>
      <c r="QJS34" s="570" t="e">
        <f t="shared" si="185"/>
        <v>#REF!</v>
      </c>
      <c r="QJT34" s="570" t="e">
        <f t="shared" si="185"/>
        <v>#REF!</v>
      </c>
      <c r="QJU34" s="570" t="e">
        <f t="shared" si="185"/>
        <v>#REF!</v>
      </c>
      <c r="QJV34" s="570" t="e">
        <f t="shared" si="185"/>
        <v>#REF!</v>
      </c>
      <c r="QJW34" s="570" t="e">
        <f t="shared" si="185"/>
        <v>#REF!</v>
      </c>
      <c r="QJX34" s="570" t="e">
        <f t="shared" si="185"/>
        <v>#REF!</v>
      </c>
      <c r="QJY34" s="570" t="e">
        <f t="shared" si="185"/>
        <v>#REF!</v>
      </c>
      <c r="QJZ34" s="570" t="e">
        <f t="shared" si="185"/>
        <v>#REF!</v>
      </c>
      <c r="QKA34" s="570" t="e">
        <f t="shared" ref="QKA34:QML34" si="186">ROUND(QJX34*QJY34,0)</f>
        <v>#REF!</v>
      </c>
      <c r="QKB34" s="570" t="e">
        <f t="shared" si="186"/>
        <v>#REF!</v>
      </c>
      <c r="QKC34" s="570" t="e">
        <f t="shared" si="186"/>
        <v>#REF!</v>
      </c>
      <c r="QKD34" s="570" t="e">
        <f t="shared" si="186"/>
        <v>#REF!</v>
      </c>
      <c r="QKE34" s="570" t="e">
        <f t="shared" si="186"/>
        <v>#REF!</v>
      </c>
      <c r="QKF34" s="570" t="e">
        <f t="shared" si="186"/>
        <v>#REF!</v>
      </c>
      <c r="QKG34" s="570" t="e">
        <f t="shared" si="186"/>
        <v>#REF!</v>
      </c>
      <c r="QKH34" s="570" t="e">
        <f t="shared" si="186"/>
        <v>#REF!</v>
      </c>
      <c r="QKI34" s="570" t="e">
        <f t="shared" si="186"/>
        <v>#REF!</v>
      </c>
      <c r="QKJ34" s="570" t="e">
        <f t="shared" si="186"/>
        <v>#REF!</v>
      </c>
      <c r="QKK34" s="570" t="e">
        <f t="shared" si="186"/>
        <v>#REF!</v>
      </c>
      <c r="QKL34" s="570" t="e">
        <f t="shared" si="186"/>
        <v>#REF!</v>
      </c>
      <c r="QKM34" s="570" t="e">
        <f t="shared" si="186"/>
        <v>#REF!</v>
      </c>
      <c r="QKN34" s="570" t="e">
        <f t="shared" si="186"/>
        <v>#REF!</v>
      </c>
      <c r="QKO34" s="570" t="e">
        <f t="shared" si="186"/>
        <v>#REF!</v>
      </c>
      <c r="QKP34" s="570" t="e">
        <f t="shared" si="186"/>
        <v>#REF!</v>
      </c>
      <c r="QKQ34" s="570" t="e">
        <f t="shared" si="186"/>
        <v>#REF!</v>
      </c>
      <c r="QKR34" s="570" t="e">
        <f t="shared" si="186"/>
        <v>#REF!</v>
      </c>
      <c r="QKS34" s="570" t="e">
        <f t="shared" si="186"/>
        <v>#REF!</v>
      </c>
      <c r="QKT34" s="570" t="e">
        <f t="shared" si="186"/>
        <v>#REF!</v>
      </c>
      <c r="QKU34" s="570" t="e">
        <f t="shared" si="186"/>
        <v>#REF!</v>
      </c>
      <c r="QKV34" s="570" t="e">
        <f t="shared" si="186"/>
        <v>#REF!</v>
      </c>
      <c r="QKW34" s="570" t="e">
        <f t="shared" si="186"/>
        <v>#REF!</v>
      </c>
      <c r="QKX34" s="570" t="e">
        <f t="shared" si="186"/>
        <v>#REF!</v>
      </c>
      <c r="QKY34" s="570" t="e">
        <f t="shared" si="186"/>
        <v>#REF!</v>
      </c>
      <c r="QKZ34" s="570" t="e">
        <f t="shared" si="186"/>
        <v>#REF!</v>
      </c>
      <c r="QLA34" s="570" t="e">
        <f t="shared" si="186"/>
        <v>#REF!</v>
      </c>
      <c r="QLB34" s="570" t="e">
        <f t="shared" si="186"/>
        <v>#REF!</v>
      </c>
      <c r="QLC34" s="570" t="e">
        <f t="shared" si="186"/>
        <v>#REF!</v>
      </c>
      <c r="QLD34" s="570" t="e">
        <f t="shared" si="186"/>
        <v>#REF!</v>
      </c>
      <c r="QLE34" s="570" t="e">
        <f t="shared" si="186"/>
        <v>#REF!</v>
      </c>
      <c r="QLF34" s="570" t="e">
        <f t="shared" si="186"/>
        <v>#REF!</v>
      </c>
      <c r="QLG34" s="570" t="e">
        <f t="shared" si="186"/>
        <v>#REF!</v>
      </c>
      <c r="QLH34" s="570" t="e">
        <f t="shared" si="186"/>
        <v>#REF!</v>
      </c>
      <c r="QLI34" s="570" t="e">
        <f t="shared" si="186"/>
        <v>#REF!</v>
      </c>
      <c r="QLJ34" s="570" t="e">
        <f t="shared" si="186"/>
        <v>#REF!</v>
      </c>
      <c r="QLK34" s="570" t="e">
        <f t="shared" si="186"/>
        <v>#REF!</v>
      </c>
      <c r="QLL34" s="570" t="e">
        <f t="shared" si="186"/>
        <v>#REF!</v>
      </c>
      <c r="QLM34" s="570" t="e">
        <f t="shared" si="186"/>
        <v>#REF!</v>
      </c>
      <c r="QLN34" s="570" t="e">
        <f t="shared" si="186"/>
        <v>#REF!</v>
      </c>
      <c r="QLO34" s="570" t="e">
        <f t="shared" si="186"/>
        <v>#REF!</v>
      </c>
      <c r="QLP34" s="570" t="e">
        <f t="shared" si="186"/>
        <v>#REF!</v>
      </c>
      <c r="QLQ34" s="570" t="e">
        <f t="shared" si="186"/>
        <v>#REF!</v>
      </c>
      <c r="QLR34" s="570" t="e">
        <f t="shared" si="186"/>
        <v>#REF!</v>
      </c>
      <c r="QLS34" s="570" t="e">
        <f t="shared" si="186"/>
        <v>#REF!</v>
      </c>
      <c r="QLT34" s="570" t="e">
        <f t="shared" si="186"/>
        <v>#REF!</v>
      </c>
      <c r="QLU34" s="570" t="e">
        <f t="shared" si="186"/>
        <v>#REF!</v>
      </c>
      <c r="QLV34" s="570" t="e">
        <f t="shared" si="186"/>
        <v>#REF!</v>
      </c>
      <c r="QLW34" s="570" t="e">
        <f t="shared" si="186"/>
        <v>#REF!</v>
      </c>
      <c r="QLX34" s="570" t="e">
        <f t="shared" si="186"/>
        <v>#REF!</v>
      </c>
      <c r="QLY34" s="570" t="e">
        <f t="shared" si="186"/>
        <v>#REF!</v>
      </c>
      <c r="QLZ34" s="570" t="e">
        <f t="shared" si="186"/>
        <v>#REF!</v>
      </c>
      <c r="QMA34" s="570" t="e">
        <f t="shared" si="186"/>
        <v>#REF!</v>
      </c>
      <c r="QMB34" s="570" t="e">
        <f t="shared" si="186"/>
        <v>#REF!</v>
      </c>
      <c r="QMC34" s="570" t="e">
        <f t="shared" si="186"/>
        <v>#REF!</v>
      </c>
      <c r="QMD34" s="570" t="e">
        <f t="shared" si="186"/>
        <v>#REF!</v>
      </c>
      <c r="QME34" s="570" t="e">
        <f t="shared" si="186"/>
        <v>#REF!</v>
      </c>
      <c r="QMF34" s="570" t="e">
        <f t="shared" si="186"/>
        <v>#REF!</v>
      </c>
      <c r="QMG34" s="570" t="e">
        <f t="shared" si="186"/>
        <v>#REF!</v>
      </c>
      <c r="QMH34" s="570" t="e">
        <f t="shared" si="186"/>
        <v>#REF!</v>
      </c>
      <c r="QMI34" s="570" t="e">
        <f t="shared" si="186"/>
        <v>#REF!</v>
      </c>
      <c r="QMJ34" s="570" t="e">
        <f t="shared" si="186"/>
        <v>#REF!</v>
      </c>
      <c r="QMK34" s="570" t="e">
        <f t="shared" si="186"/>
        <v>#REF!</v>
      </c>
      <c r="QML34" s="570" t="e">
        <f t="shared" si="186"/>
        <v>#REF!</v>
      </c>
      <c r="QMM34" s="570" t="e">
        <f t="shared" ref="QMM34:QOX34" si="187">ROUND(QMJ34*QMK34,0)</f>
        <v>#REF!</v>
      </c>
      <c r="QMN34" s="570" t="e">
        <f t="shared" si="187"/>
        <v>#REF!</v>
      </c>
      <c r="QMO34" s="570" t="e">
        <f t="shared" si="187"/>
        <v>#REF!</v>
      </c>
      <c r="QMP34" s="570" t="e">
        <f t="shared" si="187"/>
        <v>#REF!</v>
      </c>
      <c r="QMQ34" s="570" t="e">
        <f t="shared" si="187"/>
        <v>#REF!</v>
      </c>
      <c r="QMR34" s="570" t="e">
        <f t="shared" si="187"/>
        <v>#REF!</v>
      </c>
      <c r="QMS34" s="570" t="e">
        <f t="shared" si="187"/>
        <v>#REF!</v>
      </c>
      <c r="QMT34" s="570" t="e">
        <f t="shared" si="187"/>
        <v>#REF!</v>
      </c>
      <c r="QMU34" s="570" t="e">
        <f t="shared" si="187"/>
        <v>#REF!</v>
      </c>
      <c r="QMV34" s="570" t="e">
        <f t="shared" si="187"/>
        <v>#REF!</v>
      </c>
      <c r="QMW34" s="570" t="e">
        <f t="shared" si="187"/>
        <v>#REF!</v>
      </c>
      <c r="QMX34" s="570" t="e">
        <f t="shared" si="187"/>
        <v>#REF!</v>
      </c>
      <c r="QMY34" s="570" t="e">
        <f t="shared" si="187"/>
        <v>#REF!</v>
      </c>
      <c r="QMZ34" s="570" t="e">
        <f t="shared" si="187"/>
        <v>#REF!</v>
      </c>
      <c r="QNA34" s="570" t="e">
        <f t="shared" si="187"/>
        <v>#REF!</v>
      </c>
      <c r="QNB34" s="570" t="e">
        <f t="shared" si="187"/>
        <v>#REF!</v>
      </c>
      <c r="QNC34" s="570" t="e">
        <f t="shared" si="187"/>
        <v>#REF!</v>
      </c>
      <c r="QND34" s="570" t="e">
        <f t="shared" si="187"/>
        <v>#REF!</v>
      </c>
      <c r="QNE34" s="570" t="e">
        <f t="shared" si="187"/>
        <v>#REF!</v>
      </c>
      <c r="QNF34" s="570" t="e">
        <f t="shared" si="187"/>
        <v>#REF!</v>
      </c>
      <c r="QNG34" s="570" t="e">
        <f t="shared" si="187"/>
        <v>#REF!</v>
      </c>
      <c r="QNH34" s="570" t="e">
        <f t="shared" si="187"/>
        <v>#REF!</v>
      </c>
      <c r="QNI34" s="570" t="e">
        <f t="shared" si="187"/>
        <v>#REF!</v>
      </c>
      <c r="QNJ34" s="570" t="e">
        <f t="shared" si="187"/>
        <v>#REF!</v>
      </c>
      <c r="QNK34" s="570" t="e">
        <f t="shared" si="187"/>
        <v>#REF!</v>
      </c>
      <c r="QNL34" s="570" t="e">
        <f t="shared" si="187"/>
        <v>#REF!</v>
      </c>
      <c r="QNM34" s="570" t="e">
        <f t="shared" si="187"/>
        <v>#REF!</v>
      </c>
      <c r="QNN34" s="570" t="e">
        <f t="shared" si="187"/>
        <v>#REF!</v>
      </c>
      <c r="QNO34" s="570" t="e">
        <f t="shared" si="187"/>
        <v>#REF!</v>
      </c>
      <c r="QNP34" s="570" t="e">
        <f t="shared" si="187"/>
        <v>#REF!</v>
      </c>
      <c r="QNQ34" s="570" t="e">
        <f t="shared" si="187"/>
        <v>#REF!</v>
      </c>
      <c r="QNR34" s="570" t="e">
        <f t="shared" si="187"/>
        <v>#REF!</v>
      </c>
      <c r="QNS34" s="570" t="e">
        <f t="shared" si="187"/>
        <v>#REF!</v>
      </c>
      <c r="QNT34" s="570" t="e">
        <f t="shared" si="187"/>
        <v>#REF!</v>
      </c>
      <c r="QNU34" s="570" t="e">
        <f t="shared" si="187"/>
        <v>#REF!</v>
      </c>
      <c r="QNV34" s="570" t="e">
        <f t="shared" si="187"/>
        <v>#REF!</v>
      </c>
      <c r="QNW34" s="570" t="e">
        <f t="shared" si="187"/>
        <v>#REF!</v>
      </c>
      <c r="QNX34" s="570" t="e">
        <f t="shared" si="187"/>
        <v>#REF!</v>
      </c>
      <c r="QNY34" s="570" t="e">
        <f t="shared" si="187"/>
        <v>#REF!</v>
      </c>
      <c r="QNZ34" s="570" t="e">
        <f t="shared" si="187"/>
        <v>#REF!</v>
      </c>
      <c r="QOA34" s="570" t="e">
        <f t="shared" si="187"/>
        <v>#REF!</v>
      </c>
      <c r="QOB34" s="570" t="e">
        <f t="shared" si="187"/>
        <v>#REF!</v>
      </c>
      <c r="QOC34" s="570" t="e">
        <f t="shared" si="187"/>
        <v>#REF!</v>
      </c>
      <c r="QOD34" s="570" t="e">
        <f t="shared" si="187"/>
        <v>#REF!</v>
      </c>
      <c r="QOE34" s="570" t="e">
        <f t="shared" si="187"/>
        <v>#REF!</v>
      </c>
      <c r="QOF34" s="570" t="e">
        <f t="shared" si="187"/>
        <v>#REF!</v>
      </c>
      <c r="QOG34" s="570" t="e">
        <f t="shared" si="187"/>
        <v>#REF!</v>
      </c>
      <c r="QOH34" s="570" t="e">
        <f t="shared" si="187"/>
        <v>#REF!</v>
      </c>
      <c r="QOI34" s="570" t="e">
        <f t="shared" si="187"/>
        <v>#REF!</v>
      </c>
      <c r="QOJ34" s="570" t="e">
        <f t="shared" si="187"/>
        <v>#REF!</v>
      </c>
      <c r="QOK34" s="570" t="e">
        <f t="shared" si="187"/>
        <v>#REF!</v>
      </c>
      <c r="QOL34" s="570" t="e">
        <f t="shared" si="187"/>
        <v>#REF!</v>
      </c>
      <c r="QOM34" s="570" t="e">
        <f t="shared" si="187"/>
        <v>#REF!</v>
      </c>
      <c r="QON34" s="570" t="e">
        <f t="shared" si="187"/>
        <v>#REF!</v>
      </c>
      <c r="QOO34" s="570" t="e">
        <f t="shared" si="187"/>
        <v>#REF!</v>
      </c>
      <c r="QOP34" s="570" t="e">
        <f t="shared" si="187"/>
        <v>#REF!</v>
      </c>
      <c r="QOQ34" s="570" t="e">
        <f t="shared" si="187"/>
        <v>#REF!</v>
      </c>
      <c r="QOR34" s="570" t="e">
        <f t="shared" si="187"/>
        <v>#REF!</v>
      </c>
      <c r="QOS34" s="570" t="e">
        <f t="shared" si="187"/>
        <v>#REF!</v>
      </c>
      <c r="QOT34" s="570" t="e">
        <f t="shared" si="187"/>
        <v>#REF!</v>
      </c>
      <c r="QOU34" s="570" t="e">
        <f t="shared" si="187"/>
        <v>#REF!</v>
      </c>
      <c r="QOV34" s="570" t="e">
        <f t="shared" si="187"/>
        <v>#REF!</v>
      </c>
      <c r="QOW34" s="570" t="e">
        <f t="shared" si="187"/>
        <v>#REF!</v>
      </c>
      <c r="QOX34" s="570" t="e">
        <f t="shared" si="187"/>
        <v>#REF!</v>
      </c>
      <c r="QOY34" s="570" t="e">
        <f t="shared" ref="QOY34:QRJ34" si="188">ROUND(QOV34*QOW34,0)</f>
        <v>#REF!</v>
      </c>
      <c r="QOZ34" s="570" t="e">
        <f t="shared" si="188"/>
        <v>#REF!</v>
      </c>
      <c r="QPA34" s="570" t="e">
        <f t="shared" si="188"/>
        <v>#REF!</v>
      </c>
      <c r="QPB34" s="570" t="e">
        <f t="shared" si="188"/>
        <v>#REF!</v>
      </c>
      <c r="QPC34" s="570" t="e">
        <f t="shared" si="188"/>
        <v>#REF!</v>
      </c>
      <c r="QPD34" s="570" t="e">
        <f t="shared" si="188"/>
        <v>#REF!</v>
      </c>
      <c r="QPE34" s="570" t="e">
        <f t="shared" si="188"/>
        <v>#REF!</v>
      </c>
      <c r="QPF34" s="570" t="e">
        <f t="shared" si="188"/>
        <v>#REF!</v>
      </c>
      <c r="QPG34" s="570" t="e">
        <f t="shared" si="188"/>
        <v>#REF!</v>
      </c>
      <c r="QPH34" s="570" t="e">
        <f t="shared" si="188"/>
        <v>#REF!</v>
      </c>
      <c r="QPI34" s="570" t="e">
        <f t="shared" si="188"/>
        <v>#REF!</v>
      </c>
      <c r="QPJ34" s="570" t="e">
        <f t="shared" si="188"/>
        <v>#REF!</v>
      </c>
      <c r="QPK34" s="570" t="e">
        <f t="shared" si="188"/>
        <v>#REF!</v>
      </c>
      <c r="QPL34" s="570" t="e">
        <f t="shared" si="188"/>
        <v>#REF!</v>
      </c>
      <c r="QPM34" s="570" t="e">
        <f t="shared" si="188"/>
        <v>#REF!</v>
      </c>
      <c r="QPN34" s="570" t="e">
        <f t="shared" si="188"/>
        <v>#REF!</v>
      </c>
      <c r="QPO34" s="570" t="e">
        <f t="shared" si="188"/>
        <v>#REF!</v>
      </c>
      <c r="QPP34" s="570" t="e">
        <f t="shared" si="188"/>
        <v>#REF!</v>
      </c>
      <c r="QPQ34" s="570" t="e">
        <f t="shared" si="188"/>
        <v>#REF!</v>
      </c>
      <c r="QPR34" s="570" t="e">
        <f t="shared" si="188"/>
        <v>#REF!</v>
      </c>
      <c r="QPS34" s="570" t="e">
        <f t="shared" si="188"/>
        <v>#REF!</v>
      </c>
      <c r="QPT34" s="570" t="e">
        <f t="shared" si="188"/>
        <v>#REF!</v>
      </c>
      <c r="QPU34" s="570" t="e">
        <f t="shared" si="188"/>
        <v>#REF!</v>
      </c>
      <c r="QPV34" s="570" t="e">
        <f t="shared" si="188"/>
        <v>#REF!</v>
      </c>
      <c r="QPW34" s="570" t="e">
        <f t="shared" si="188"/>
        <v>#REF!</v>
      </c>
      <c r="QPX34" s="570" t="e">
        <f t="shared" si="188"/>
        <v>#REF!</v>
      </c>
      <c r="QPY34" s="570" t="e">
        <f t="shared" si="188"/>
        <v>#REF!</v>
      </c>
      <c r="QPZ34" s="570" t="e">
        <f t="shared" si="188"/>
        <v>#REF!</v>
      </c>
      <c r="QQA34" s="570" t="e">
        <f t="shared" si="188"/>
        <v>#REF!</v>
      </c>
      <c r="QQB34" s="570" t="e">
        <f t="shared" si="188"/>
        <v>#REF!</v>
      </c>
      <c r="QQC34" s="570" t="e">
        <f t="shared" si="188"/>
        <v>#REF!</v>
      </c>
      <c r="QQD34" s="570" t="e">
        <f t="shared" si="188"/>
        <v>#REF!</v>
      </c>
      <c r="QQE34" s="570" t="e">
        <f t="shared" si="188"/>
        <v>#REF!</v>
      </c>
      <c r="QQF34" s="570" t="e">
        <f t="shared" si="188"/>
        <v>#REF!</v>
      </c>
      <c r="QQG34" s="570" t="e">
        <f t="shared" si="188"/>
        <v>#REF!</v>
      </c>
      <c r="QQH34" s="570" t="e">
        <f t="shared" si="188"/>
        <v>#REF!</v>
      </c>
      <c r="QQI34" s="570" t="e">
        <f t="shared" si="188"/>
        <v>#REF!</v>
      </c>
      <c r="QQJ34" s="570" t="e">
        <f t="shared" si="188"/>
        <v>#REF!</v>
      </c>
      <c r="QQK34" s="570" t="e">
        <f t="shared" si="188"/>
        <v>#REF!</v>
      </c>
      <c r="QQL34" s="570" t="e">
        <f t="shared" si="188"/>
        <v>#REF!</v>
      </c>
      <c r="QQM34" s="570" t="e">
        <f t="shared" si="188"/>
        <v>#REF!</v>
      </c>
      <c r="QQN34" s="570" t="e">
        <f t="shared" si="188"/>
        <v>#REF!</v>
      </c>
      <c r="QQO34" s="570" t="e">
        <f t="shared" si="188"/>
        <v>#REF!</v>
      </c>
      <c r="QQP34" s="570" t="e">
        <f t="shared" si="188"/>
        <v>#REF!</v>
      </c>
      <c r="QQQ34" s="570" t="e">
        <f t="shared" si="188"/>
        <v>#REF!</v>
      </c>
      <c r="QQR34" s="570" t="e">
        <f t="shared" si="188"/>
        <v>#REF!</v>
      </c>
      <c r="QQS34" s="570" t="e">
        <f t="shared" si="188"/>
        <v>#REF!</v>
      </c>
      <c r="QQT34" s="570" t="e">
        <f t="shared" si="188"/>
        <v>#REF!</v>
      </c>
      <c r="QQU34" s="570" t="e">
        <f t="shared" si="188"/>
        <v>#REF!</v>
      </c>
      <c r="QQV34" s="570" t="e">
        <f t="shared" si="188"/>
        <v>#REF!</v>
      </c>
      <c r="QQW34" s="570" t="e">
        <f t="shared" si="188"/>
        <v>#REF!</v>
      </c>
      <c r="QQX34" s="570" t="e">
        <f t="shared" si="188"/>
        <v>#REF!</v>
      </c>
      <c r="QQY34" s="570" t="e">
        <f t="shared" si="188"/>
        <v>#REF!</v>
      </c>
      <c r="QQZ34" s="570" t="e">
        <f t="shared" si="188"/>
        <v>#REF!</v>
      </c>
      <c r="QRA34" s="570" t="e">
        <f t="shared" si="188"/>
        <v>#REF!</v>
      </c>
      <c r="QRB34" s="570" t="e">
        <f t="shared" si="188"/>
        <v>#REF!</v>
      </c>
      <c r="QRC34" s="570" t="e">
        <f t="shared" si="188"/>
        <v>#REF!</v>
      </c>
      <c r="QRD34" s="570" t="e">
        <f t="shared" si="188"/>
        <v>#REF!</v>
      </c>
      <c r="QRE34" s="570" t="e">
        <f t="shared" si="188"/>
        <v>#REF!</v>
      </c>
      <c r="QRF34" s="570" t="e">
        <f t="shared" si="188"/>
        <v>#REF!</v>
      </c>
      <c r="QRG34" s="570" t="e">
        <f t="shared" si="188"/>
        <v>#REF!</v>
      </c>
      <c r="QRH34" s="570" t="e">
        <f t="shared" si="188"/>
        <v>#REF!</v>
      </c>
      <c r="QRI34" s="570" t="e">
        <f t="shared" si="188"/>
        <v>#REF!</v>
      </c>
      <c r="QRJ34" s="570" t="e">
        <f t="shared" si="188"/>
        <v>#REF!</v>
      </c>
      <c r="QRK34" s="570" t="e">
        <f t="shared" ref="QRK34:QTV34" si="189">ROUND(QRH34*QRI34,0)</f>
        <v>#REF!</v>
      </c>
      <c r="QRL34" s="570" t="e">
        <f t="shared" si="189"/>
        <v>#REF!</v>
      </c>
      <c r="QRM34" s="570" t="e">
        <f t="shared" si="189"/>
        <v>#REF!</v>
      </c>
      <c r="QRN34" s="570" t="e">
        <f t="shared" si="189"/>
        <v>#REF!</v>
      </c>
      <c r="QRO34" s="570" t="e">
        <f t="shared" si="189"/>
        <v>#REF!</v>
      </c>
      <c r="QRP34" s="570" t="e">
        <f t="shared" si="189"/>
        <v>#REF!</v>
      </c>
      <c r="QRQ34" s="570" t="e">
        <f t="shared" si="189"/>
        <v>#REF!</v>
      </c>
      <c r="QRR34" s="570" t="e">
        <f t="shared" si="189"/>
        <v>#REF!</v>
      </c>
      <c r="QRS34" s="570" t="e">
        <f t="shared" si="189"/>
        <v>#REF!</v>
      </c>
      <c r="QRT34" s="570" t="e">
        <f t="shared" si="189"/>
        <v>#REF!</v>
      </c>
      <c r="QRU34" s="570" t="e">
        <f t="shared" si="189"/>
        <v>#REF!</v>
      </c>
      <c r="QRV34" s="570" t="e">
        <f t="shared" si="189"/>
        <v>#REF!</v>
      </c>
      <c r="QRW34" s="570" t="e">
        <f t="shared" si="189"/>
        <v>#REF!</v>
      </c>
      <c r="QRX34" s="570" t="e">
        <f t="shared" si="189"/>
        <v>#REF!</v>
      </c>
      <c r="QRY34" s="570" t="e">
        <f t="shared" si="189"/>
        <v>#REF!</v>
      </c>
      <c r="QRZ34" s="570" t="e">
        <f t="shared" si="189"/>
        <v>#REF!</v>
      </c>
      <c r="QSA34" s="570" t="e">
        <f t="shared" si="189"/>
        <v>#REF!</v>
      </c>
      <c r="QSB34" s="570" t="e">
        <f t="shared" si="189"/>
        <v>#REF!</v>
      </c>
      <c r="QSC34" s="570" t="e">
        <f t="shared" si="189"/>
        <v>#REF!</v>
      </c>
      <c r="QSD34" s="570" t="e">
        <f t="shared" si="189"/>
        <v>#REF!</v>
      </c>
      <c r="QSE34" s="570" t="e">
        <f t="shared" si="189"/>
        <v>#REF!</v>
      </c>
      <c r="QSF34" s="570" t="e">
        <f t="shared" si="189"/>
        <v>#REF!</v>
      </c>
      <c r="QSG34" s="570" t="e">
        <f t="shared" si="189"/>
        <v>#REF!</v>
      </c>
      <c r="QSH34" s="570" t="e">
        <f t="shared" si="189"/>
        <v>#REF!</v>
      </c>
      <c r="QSI34" s="570" t="e">
        <f t="shared" si="189"/>
        <v>#REF!</v>
      </c>
      <c r="QSJ34" s="570" t="e">
        <f t="shared" si="189"/>
        <v>#REF!</v>
      </c>
      <c r="QSK34" s="570" t="e">
        <f t="shared" si="189"/>
        <v>#REF!</v>
      </c>
      <c r="QSL34" s="570" t="e">
        <f t="shared" si="189"/>
        <v>#REF!</v>
      </c>
      <c r="QSM34" s="570" t="e">
        <f t="shared" si="189"/>
        <v>#REF!</v>
      </c>
      <c r="QSN34" s="570" t="e">
        <f t="shared" si="189"/>
        <v>#REF!</v>
      </c>
      <c r="QSO34" s="570" t="e">
        <f t="shared" si="189"/>
        <v>#REF!</v>
      </c>
      <c r="QSP34" s="570" t="e">
        <f t="shared" si="189"/>
        <v>#REF!</v>
      </c>
      <c r="QSQ34" s="570" t="e">
        <f t="shared" si="189"/>
        <v>#REF!</v>
      </c>
      <c r="QSR34" s="570" t="e">
        <f t="shared" si="189"/>
        <v>#REF!</v>
      </c>
      <c r="QSS34" s="570" t="e">
        <f t="shared" si="189"/>
        <v>#REF!</v>
      </c>
      <c r="QST34" s="570" t="e">
        <f t="shared" si="189"/>
        <v>#REF!</v>
      </c>
      <c r="QSU34" s="570" t="e">
        <f t="shared" si="189"/>
        <v>#REF!</v>
      </c>
      <c r="QSV34" s="570" t="e">
        <f t="shared" si="189"/>
        <v>#REF!</v>
      </c>
      <c r="QSW34" s="570" t="e">
        <f t="shared" si="189"/>
        <v>#REF!</v>
      </c>
      <c r="QSX34" s="570" t="e">
        <f t="shared" si="189"/>
        <v>#REF!</v>
      </c>
      <c r="QSY34" s="570" t="e">
        <f t="shared" si="189"/>
        <v>#REF!</v>
      </c>
      <c r="QSZ34" s="570" t="e">
        <f t="shared" si="189"/>
        <v>#REF!</v>
      </c>
      <c r="QTA34" s="570" t="e">
        <f t="shared" si="189"/>
        <v>#REF!</v>
      </c>
      <c r="QTB34" s="570" t="e">
        <f t="shared" si="189"/>
        <v>#REF!</v>
      </c>
      <c r="QTC34" s="570" t="e">
        <f t="shared" si="189"/>
        <v>#REF!</v>
      </c>
      <c r="QTD34" s="570" t="e">
        <f t="shared" si="189"/>
        <v>#REF!</v>
      </c>
      <c r="QTE34" s="570" t="e">
        <f t="shared" si="189"/>
        <v>#REF!</v>
      </c>
      <c r="QTF34" s="570" t="e">
        <f t="shared" si="189"/>
        <v>#REF!</v>
      </c>
      <c r="QTG34" s="570" t="e">
        <f t="shared" si="189"/>
        <v>#REF!</v>
      </c>
      <c r="QTH34" s="570" t="e">
        <f t="shared" si="189"/>
        <v>#REF!</v>
      </c>
      <c r="QTI34" s="570" t="e">
        <f t="shared" si="189"/>
        <v>#REF!</v>
      </c>
      <c r="QTJ34" s="570" t="e">
        <f t="shared" si="189"/>
        <v>#REF!</v>
      </c>
      <c r="QTK34" s="570" t="e">
        <f t="shared" si="189"/>
        <v>#REF!</v>
      </c>
      <c r="QTL34" s="570" t="e">
        <f t="shared" si="189"/>
        <v>#REF!</v>
      </c>
      <c r="QTM34" s="570" t="e">
        <f t="shared" si="189"/>
        <v>#REF!</v>
      </c>
      <c r="QTN34" s="570" t="e">
        <f t="shared" si="189"/>
        <v>#REF!</v>
      </c>
      <c r="QTO34" s="570" t="e">
        <f t="shared" si="189"/>
        <v>#REF!</v>
      </c>
      <c r="QTP34" s="570" t="e">
        <f t="shared" si="189"/>
        <v>#REF!</v>
      </c>
      <c r="QTQ34" s="570" t="e">
        <f t="shared" si="189"/>
        <v>#REF!</v>
      </c>
      <c r="QTR34" s="570" t="e">
        <f t="shared" si="189"/>
        <v>#REF!</v>
      </c>
      <c r="QTS34" s="570" t="e">
        <f t="shared" si="189"/>
        <v>#REF!</v>
      </c>
      <c r="QTT34" s="570" t="e">
        <f t="shared" si="189"/>
        <v>#REF!</v>
      </c>
      <c r="QTU34" s="570" t="e">
        <f t="shared" si="189"/>
        <v>#REF!</v>
      </c>
      <c r="QTV34" s="570" t="e">
        <f t="shared" si="189"/>
        <v>#REF!</v>
      </c>
      <c r="QTW34" s="570" t="e">
        <f t="shared" ref="QTW34:QWH34" si="190">ROUND(QTT34*QTU34,0)</f>
        <v>#REF!</v>
      </c>
      <c r="QTX34" s="570" t="e">
        <f t="shared" si="190"/>
        <v>#REF!</v>
      </c>
      <c r="QTY34" s="570" t="e">
        <f t="shared" si="190"/>
        <v>#REF!</v>
      </c>
      <c r="QTZ34" s="570" t="e">
        <f t="shared" si="190"/>
        <v>#REF!</v>
      </c>
      <c r="QUA34" s="570" t="e">
        <f t="shared" si="190"/>
        <v>#REF!</v>
      </c>
      <c r="QUB34" s="570" t="e">
        <f t="shared" si="190"/>
        <v>#REF!</v>
      </c>
      <c r="QUC34" s="570" t="e">
        <f t="shared" si="190"/>
        <v>#REF!</v>
      </c>
      <c r="QUD34" s="570" t="e">
        <f t="shared" si="190"/>
        <v>#REF!</v>
      </c>
      <c r="QUE34" s="570" t="e">
        <f t="shared" si="190"/>
        <v>#REF!</v>
      </c>
      <c r="QUF34" s="570" t="e">
        <f t="shared" si="190"/>
        <v>#REF!</v>
      </c>
      <c r="QUG34" s="570" t="e">
        <f t="shared" si="190"/>
        <v>#REF!</v>
      </c>
      <c r="QUH34" s="570" t="e">
        <f t="shared" si="190"/>
        <v>#REF!</v>
      </c>
      <c r="QUI34" s="570" t="e">
        <f t="shared" si="190"/>
        <v>#REF!</v>
      </c>
      <c r="QUJ34" s="570" t="e">
        <f t="shared" si="190"/>
        <v>#REF!</v>
      </c>
      <c r="QUK34" s="570" t="e">
        <f t="shared" si="190"/>
        <v>#REF!</v>
      </c>
      <c r="QUL34" s="570" t="e">
        <f t="shared" si="190"/>
        <v>#REF!</v>
      </c>
      <c r="QUM34" s="570" t="e">
        <f t="shared" si="190"/>
        <v>#REF!</v>
      </c>
      <c r="QUN34" s="570" t="e">
        <f t="shared" si="190"/>
        <v>#REF!</v>
      </c>
      <c r="QUO34" s="570" t="e">
        <f t="shared" si="190"/>
        <v>#REF!</v>
      </c>
      <c r="QUP34" s="570" t="e">
        <f t="shared" si="190"/>
        <v>#REF!</v>
      </c>
      <c r="QUQ34" s="570" t="e">
        <f t="shared" si="190"/>
        <v>#REF!</v>
      </c>
      <c r="QUR34" s="570" t="e">
        <f t="shared" si="190"/>
        <v>#REF!</v>
      </c>
      <c r="QUS34" s="570" t="e">
        <f t="shared" si="190"/>
        <v>#REF!</v>
      </c>
      <c r="QUT34" s="570" t="e">
        <f t="shared" si="190"/>
        <v>#REF!</v>
      </c>
      <c r="QUU34" s="570" t="e">
        <f t="shared" si="190"/>
        <v>#REF!</v>
      </c>
      <c r="QUV34" s="570" t="e">
        <f t="shared" si="190"/>
        <v>#REF!</v>
      </c>
      <c r="QUW34" s="570" t="e">
        <f t="shared" si="190"/>
        <v>#REF!</v>
      </c>
      <c r="QUX34" s="570" t="e">
        <f t="shared" si="190"/>
        <v>#REF!</v>
      </c>
      <c r="QUY34" s="570" t="e">
        <f t="shared" si="190"/>
        <v>#REF!</v>
      </c>
      <c r="QUZ34" s="570" t="e">
        <f t="shared" si="190"/>
        <v>#REF!</v>
      </c>
      <c r="QVA34" s="570" t="e">
        <f t="shared" si="190"/>
        <v>#REF!</v>
      </c>
      <c r="QVB34" s="570" t="e">
        <f t="shared" si="190"/>
        <v>#REF!</v>
      </c>
      <c r="QVC34" s="570" t="e">
        <f t="shared" si="190"/>
        <v>#REF!</v>
      </c>
      <c r="QVD34" s="570" t="e">
        <f t="shared" si="190"/>
        <v>#REF!</v>
      </c>
      <c r="QVE34" s="570" t="e">
        <f t="shared" si="190"/>
        <v>#REF!</v>
      </c>
      <c r="QVF34" s="570" t="e">
        <f t="shared" si="190"/>
        <v>#REF!</v>
      </c>
      <c r="QVG34" s="570" t="e">
        <f t="shared" si="190"/>
        <v>#REF!</v>
      </c>
      <c r="QVH34" s="570" t="e">
        <f t="shared" si="190"/>
        <v>#REF!</v>
      </c>
      <c r="QVI34" s="570" t="e">
        <f t="shared" si="190"/>
        <v>#REF!</v>
      </c>
      <c r="QVJ34" s="570" t="e">
        <f t="shared" si="190"/>
        <v>#REF!</v>
      </c>
      <c r="QVK34" s="570" t="e">
        <f t="shared" si="190"/>
        <v>#REF!</v>
      </c>
      <c r="QVL34" s="570" t="e">
        <f t="shared" si="190"/>
        <v>#REF!</v>
      </c>
      <c r="QVM34" s="570" t="e">
        <f t="shared" si="190"/>
        <v>#REF!</v>
      </c>
      <c r="QVN34" s="570" t="e">
        <f t="shared" si="190"/>
        <v>#REF!</v>
      </c>
      <c r="QVO34" s="570" t="e">
        <f t="shared" si="190"/>
        <v>#REF!</v>
      </c>
      <c r="QVP34" s="570" t="e">
        <f t="shared" si="190"/>
        <v>#REF!</v>
      </c>
      <c r="QVQ34" s="570" t="e">
        <f t="shared" si="190"/>
        <v>#REF!</v>
      </c>
      <c r="QVR34" s="570" t="e">
        <f t="shared" si="190"/>
        <v>#REF!</v>
      </c>
      <c r="QVS34" s="570" t="e">
        <f t="shared" si="190"/>
        <v>#REF!</v>
      </c>
      <c r="QVT34" s="570" t="e">
        <f t="shared" si="190"/>
        <v>#REF!</v>
      </c>
      <c r="QVU34" s="570" t="e">
        <f t="shared" si="190"/>
        <v>#REF!</v>
      </c>
      <c r="QVV34" s="570" t="e">
        <f t="shared" si="190"/>
        <v>#REF!</v>
      </c>
      <c r="QVW34" s="570" t="e">
        <f t="shared" si="190"/>
        <v>#REF!</v>
      </c>
      <c r="QVX34" s="570" t="e">
        <f t="shared" si="190"/>
        <v>#REF!</v>
      </c>
      <c r="QVY34" s="570" t="e">
        <f t="shared" si="190"/>
        <v>#REF!</v>
      </c>
      <c r="QVZ34" s="570" t="e">
        <f t="shared" si="190"/>
        <v>#REF!</v>
      </c>
      <c r="QWA34" s="570" t="e">
        <f t="shared" si="190"/>
        <v>#REF!</v>
      </c>
      <c r="QWB34" s="570" t="e">
        <f t="shared" si="190"/>
        <v>#REF!</v>
      </c>
      <c r="QWC34" s="570" t="e">
        <f t="shared" si="190"/>
        <v>#REF!</v>
      </c>
      <c r="QWD34" s="570" t="e">
        <f t="shared" si="190"/>
        <v>#REF!</v>
      </c>
      <c r="QWE34" s="570" t="e">
        <f t="shared" si="190"/>
        <v>#REF!</v>
      </c>
      <c r="QWF34" s="570" t="e">
        <f t="shared" si="190"/>
        <v>#REF!</v>
      </c>
      <c r="QWG34" s="570" t="e">
        <f t="shared" si="190"/>
        <v>#REF!</v>
      </c>
      <c r="QWH34" s="570" t="e">
        <f t="shared" si="190"/>
        <v>#REF!</v>
      </c>
      <c r="QWI34" s="570" t="e">
        <f t="shared" ref="QWI34:QYT34" si="191">ROUND(QWF34*QWG34,0)</f>
        <v>#REF!</v>
      </c>
      <c r="QWJ34" s="570" t="e">
        <f t="shared" si="191"/>
        <v>#REF!</v>
      </c>
      <c r="QWK34" s="570" t="e">
        <f t="shared" si="191"/>
        <v>#REF!</v>
      </c>
      <c r="QWL34" s="570" t="e">
        <f t="shared" si="191"/>
        <v>#REF!</v>
      </c>
      <c r="QWM34" s="570" t="e">
        <f t="shared" si="191"/>
        <v>#REF!</v>
      </c>
      <c r="QWN34" s="570" t="e">
        <f t="shared" si="191"/>
        <v>#REF!</v>
      </c>
      <c r="QWO34" s="570" t="e">
        <f t="shared" si="191"/>
        <v>#REF!</v>
      </c>
      <c r="QWP34" s="570" t="e">
        <f t="shared" si="191"/>
        <v>#REF!</v>
      </c>
      <c r="QWQ34" s="570" t="e">
        <f t="shared" si="191"/>
        <v>#REF!</v>
      </c>
      <c r="QWR34" s="570" t="e">
        <f t="shared" si="191"/>
        <v>#REF!</v>
      </c>
      <c r="QWS34" s="570" t="e">
        <f t="shared" si="191"/>
        <v>#REF!</v>
      </c>
      <c r="QWT34" s="570" t="e">
        <f t="shared" si="191"/>
        <v>#REF!</v>
      </c>
      <c r="QWU34" s="570" t="e">
        <f t="shared" si="191"/>
        <v>#REF!</v>
      </c>
      <c r="QWV34" s="570" t="e">
        <f t="shared" si="191"/>
        <v>#REF!</v>
      </c>
      <c r="QWW34" s="570" t="e">
        <f t="shared" si="191"/>
        <v>#REF!</v>
      </c>
      <c r="QWX34" s="570" t="e">
        <f t="shared" si="191"/>
        <v>#REF!</v>
      </c>
      <c r="QWY34" s="570" t="e">
        <f t="shared" si="191"/>
        <v>#REF!</v>
      </c>
      <c r="QWZ34" s="570" t="e">
        <f t="shared" si="191"/>
        <v>#REF!</v>
      </c>
      <c r="QXA34" s="570" t="e">
        <f t="shared" si="191"/>
        <v>#REF!</v>
      </c>
      <c r="QXB34" s="570" t="e">
        <f t="shared" si="191"/>
        <v>#REF!</v>
      </c>
      <c r="QXC34" s="570" t="e">
        <f t="shared" si="191"/>
        <v>#REF!</v>
      </c>
      <c r="QXD34" s="570" t="e">
        <f t="shared" si="191"/>
        <v>#REF!</v>
      </c>
      <c r="QXE34" s="570" t="e">
        <f t="shared" si="191"/>
        <v>#REF!</v>
      </c>
      <c r="QXF34" s="570" t="e">
        <f t="shared" si="191"/>
        <v>#REF!</v>
      </c>
      <c r="QXG34" s="570" t="e">
        <f t="shared" si="191"/>
        <v>#REF!</v>
      </c>
      <c r="QXH34" s="570" t="e">
        <f t="shared" si="191"/>
        <v>#REF!</v>
      </c>
      <c r="QXI34" s="570" t="e">
        <f t="shared" si="191"/>
        <v>#REF!</v>
      </c>
      <c r="QXJ34" s="570" t="e">
        <f t="shared" si="191"/>
        <v>#REF!</v>
      </c>
      <c r="QXK34" s="570" t="e">
        <f t="shared" si="191"/>
        <v>#REF!</v>
      </c>
      <c r="QXL34" s="570" t="e">
        <f t="shared" si="191"/>
        <v>#REF!</v>
      </c>
      <c r="QXM34" s="570" t="e">
        <f t="shared" si="191"/>
        <v>#REF!</v>
      </c>
      <c r="QXN34" s="570" t="e">
        <f t="shared" si="191"/>
        <v>#REF!</v>
      </c>
      <c r="QXO34" s="570" t="e">
        <f t="shared" si="191"/>
        <v>#REF!</v>
      </c>
      <c r="QXP34" s="570" t="e">
        <f t="shared" si="191"/>
        <v>#REF!</v>
      </c>
      <c r="QXQ34" s="570" t="e">
        <f t="shared" si="191"/>
        <v>#REF!</v>
      </c>
      <c r="QXR34" s="570" t="e">
        <f t="shared" si="191"/>
        <v>#REF!</v>
      </c>
      <c r="QXS34" s="570" t="e">
        <f t="shared" si="191"/>
        <v>#REF!</v>
      </c>
      <c r="QXT34" s="570" t="e">
        <f t="shared" si="191"/>
        <v>#REF!</v>
      </c>
      <c r="QXU34" s="570" t="e">
        <f t="shared" si="191"/>
        <v>#REF!</v>
      </c>
      <c r="QXV34" s="570" t="e">
        <f t="shared" si="191"/>
        <v>#REF!</v>
      </c>
      <c r="QXW34" s="570" t="e">
        <f t="shared" si="191"/>
        <v>#REF!</v>
      </c>
      <c r="QXX34" s="570" t="e">
        <f t="shared" si="191"/>
        <v>#REF!</v>
      </c>
      <c r="QXY34" s="570" t="e">
        <f t="shared" si="191"/>
        <v>#REF!</v>
      </c>
      <c r="QXZ34" s="570" t="e">
        <f t="shared" si="191"/>
        <v>#REF!</v>
      </c>
      <c r="QYA34" s="570" t="e">
        <f t="shared" si="191"/>
        <v>#REF!</v>
      </c>
      <c r="QYB34" s="570" t="e">
        <f t="shared" si="191"/>
        <v>#REF!</v>
      </c>
      <c r="QYC34" s="570" t="e">
        <f t="shared" si="191"/>
        <v>#REF!</v>
      </c>
      <c r="QYD34" s="570" t="e">
        <f t="shared" si="191"/>
        <v>#REF!</v>
      </c>
      <c r="QYE34" s="570" t="e">
        <f t="shared" si="191"/>
        <v>#REF!</v>
      </c>
      <c r="QYF34" s="570" t="e">
        <f t="shared" si="191"/>
        <v>#REF!</v>
      </c>
      <c r="QYG34" s="570" t="e">
        <f t="shared" si="191"/>
        <v>#REF!</v>
      </c>
      <c r="QYH34" s="570" t="e">
        <f t="shared" si="191"/>
        <v>#REF!</v>
      </c>
      <c r="QYI34" s="570" t="e">
        <f t="shared" si="191"/>
        <v>#REF!</v>
      </c>
      <c r="QYJ34" s="570" t="e">
        <f t="shared" si="191"/>
        <v>#REF!</v>
      </c>
      <c r="QYK34" s="570" t="e">
        <f t="shared" si="191"/>
        <v>#REF!</v>
      </c>
      <c r="QYL34" s="570" t="e">
        <f t="shared" si="191"/>
        <v>#REF!</v>
      </c>
      <c r="QYM34" s="570" t="e">
        <f t="shared" si="191"/>
        <v>#REF!</v>
      </c>
      <c r="QYN34" s="570" t="e">
        <f t="shared" si="191"/>
        <v>#REF!</v>
      </c>
      <c r="QYO34" s="570" t="e">
        <f t="shared" si="191"/>
        <v>#REF!</v>
      </c>
      <c r="QYP34" s="570" t="e">
        <f t="shared" si="191"/>
        <v>#REF!</v>
      </c>
      <c r="QYQ34" s="570" t="e">
        <f t="shared" si="191"/>
        <v>#REF!</v>
      </c>
      <c r="QYR34" s="570" t="e">
        <f t="shared" si="191"/>
        <v>#REF!</v>
      </c>
      <c r="QYS34" s="570" t="e">
        <f t="shared" si="191"/>
        <v>#REF!</v>
      </c>
      <c r="QYT34" s="570" t="e">
        <f t="shared" si="191"/>
        <v>#REF!</v>
      </c>
      <c r="QYU34" s="570" t="e">
        <f t="shared" ref="QYU34:RBF34" si="192">ROUND(QYR34*QYS34,0)</f>
        <v>#REF!</v>
      </c>
      <c r="QYV34" s="570" t="e">
        <f t="shared" si="192"/>
        <v>#REF!</v>
      </c>
      <c r="QYW34" s="570" t="e">
        <f t="shared" si="192"/>
        <v>#REF!</v>
      </c>
      <c r="QYX34" s="570" t="e">
        <f t="shared" si="192"/>
        <v>#REF!</v>
      </c>
      <c r="QYY34" s="570" t="e">
        <f t="shared" si="192"/>
        <v>#REF!</v>
      </c>
      <c r="QYZ34" s="570" t="e">
        <f t="shared" si="192"/>
        <v>#REF!</v>
      </c>
      <c r="QZA34" s="570" t="e">
        <f t="shared" si="192"/>
        <v>#REF!</v>
      </c>
      <c r="QZB34" s="570" t="e">
        <f t="shared" si="192"/>
        <v>#REF!</v>
      </c>
      <c r="QZC34" s="570" t="e">
        <f t="shared" si="192"/>
        <v>#REF!</v>
      </c>
      <c r="QZD34" s="570" t="e">
        <f t="shared" si="192"/>
        <v>#REF!</v>
      </c>
      <c r="QZE34" s="570" t="e">
        <f t="shared" si="192"/>
        <v>#REF!</v>
      </c>
      <c r="QZF34" s="570" t="e">
        <f t="shared" si="192"/>
        <v>#REF!</v>
      </c>
      <c r="QZG34" s="570" t="e">
        <f t="shared" si="192"/>
        <v>#REF!</v>
      </c>
      <c r="QZH34" s="570" t="e">
        <f t="shared" si="192"/>
        <v>#REF!</v>
      </c>
      <c r="QZI34" s="570" t="e">
        <f t="shared" si="192"/>
        <v>#REF!</v>
      </c>
      <c r="QZJ34" s="570" t="e">
        <f t="shared" si="192"/>
        <v>#REF!</v>
      </c>
      <c r="QZK34" s="570" t="e">
        <f t="shared" si="192"/>
        <v>#REF!</v>
      </c>
      <c r="QZL34" s="570" t="e">
        <f t="shared" si="192"/>
        <v>#REF!</v>
      </c>
      <c r="QZM34" s="570" t="e">
        <f t="shared" si="192"/>
        <v>#REF!</v>
      </c>
      <c r="QZN34" s="570" t="e">
        <f t="shared" si="192"/>
        <v>#REF!</v>
      </c>
      <c r="QZO34" s="570" t="e">
        <f t="shared" si="192"/>
        <v>#REF!</v>
      </c>
      <c r="QZP34" s="570" t="e">
        <f t="shared" si="192"/>
        <v>#REF!</v>
      </c>
      <c r="QZQ34" s="570" t="e">
        <f t="shared" si="192"/>
        <v>#REF!</v>
      </c>
      <c r="QZR34" s="570" t="e">
        <f t="shared" si="192"/>
        <v>#REF!</v>
      </c>
      <c r="QZS34" s="570" t="e">
        <f t="shared" si="192"/>
        <v>#REF!</v>
      </c>
      <c r="QZT34" s="570" t="e">
        <f t="shared" si="192"/>
        <v>#REF!</v>
      </c>
      <c r="QZU34" s="570" t="e">
        <f t="shared" si="192"/>
        <v>#REF!</v>
      </c>
      <c r="QZV34" s="570" t="e">
        <f t="shared" si="192"/>
        <v>#REF!</v>
      </c>
      <c r="QZW34" s="570" t="e">
        <f t="shared" si="192"/>
        <v>#REF!</v>
      </c>
      <c r="QZX34" s="570" t="e">
        <f t="shared" si="192"/>
        <v>#REF!</v>
      </c>
      <c r="QZY34" s="570" t="e">
        <f t="shared" si="192"/>
        <v>#REF!</v>
      </c>
      <c r="QZZ34" s="570" t="e">
        <f t="shared" si="192"/>
        <v>#REF!</v>
      </c>
      <c r="RAA34" s="570" t="e">
        <f t="shared" si="192"/>
        <v>#REF!</v>
      </c>
      <c r="RAB34" s="570" t="e">
        <f t="shared" si="192"/>
        <v>#REF!</v>
      </c>
      <c r="RAC34" s="570" t="e">
        <f t="shared" si="192"/>
        <v>#REF!</v>
      </c>
      <c r="RAD34" s="570" t="e">
        <f t="shared" si="192"/>
        <v>#REF!</v>
      </c>
      <c r="RAE34" s="570" t="e">
        <f t="shared" si="192"/>
        <v>#REF!</v>
      </c>
      <c r="RAF34" s="570" t="e">
        <f t="shared" si="192"/>
        <v>#REF!</v>
      </c>
      <c r="RAG34" s="570" t="e">
        <f t="shared" si="192"/>
        <v>#REF!</v>
      </c>
      <c r="RAH34" s="570" t="e">
        <f t="shared" si="192"/>
        <v>#REF!</v>
      </c>
      <c r="RAI34" s="570" t="e">
        <f t="shared" si="192"/>
        <v>#REF!</v>
      </c>
      <c r="RAJ34" s="570" t="e">
        <f t="shared" si="192"/>
        <v>#REF!</v>
      </c>
      <c r="RAK34" s="570" t="e">
        <f t="shared" si="192"/>
        <v>#REF!</v>
      </c>
      <c r="RAL34" s="570" t="e">
        <f t="shared" si="192"/>
        <v>#REF!</v>
      </c>
      <c r="RAM34" s="570" t="e">
        <f t="shared" si="192"/>
        <v>#REF!</v>
      </c>
      <c r="RAN34" s="570" t="e">
        <f t="shared" si="192"/>
        <v>#REF!</v>
      </c>
      <c r="RAO34" s="570" t="e">
        <f t="shared" si="192"/>
        <v>#REF!</v>
      </c>
      <c r="RAP34" s="570" t="e">
        <f t="shared" si="192"/>
        <v>#REF!</v>
      </c>
      <c r="RAQ34" s="570" t="e">
        <f t="shared" si="192"/>
        <v>#REF!</v>
      </c>
      <c r="RAR34" s="570" t="e">
        <f t="shared" si="192"/>
        <v>#REF!</v>
      </c>
      <c r="RAS34" s="570" t="e">
        <f t="shared" si="192"/>
        <v>#REF!</v>
      </c>
      <c r="RAT34" s="570" t="e">
        <f t="shared" si="192"/>
        <v>#REF!</v>
      </c>
      <c r="RAU34" s="570" t="e">
        <f t="shared" si="192"/>
        <v>#REF!</v>
      </c>
      <c r="RAV34" s="570" t="e">
        <f t="shared" si="192"/>
        <v>#REF!</v>
      </c>
      <c r="RAW34" s="570" t="e">
        <f t="shared" si="192"/>
        <v>#REF!</v>
      </c>
      <c r="RAX34" s="570" t="e">
        <f t="shared" si="192"/>
        <v>#REF!</v>
      </c>
      <c r="RAY34" s="570" t="e">
        <f t="shared" si="192"/>
        <v>#REF!</v>
      </c>
      <c r="RAZ34" s="570" t="e">
        <f t="shared" si="192"/>
        <v>#REF!</v>
      </c>
      <c r="RBA34" s="570" t="e">
        <f t="shared" si="192"/>
        <v>#REF!</v>
      </c>
      <c r="RBB34" s="570" t="e">
        <f t="shared" si="192"/>
        <v>#REF!</v>
      </c>
      <c r="RBC34" s="570" t="e">
        <f t="shared" si="192"/>
        <v>#REF!</v>
      </c>
      <c r="RBD34" s="570" t="e">
        <f t="shared" si="192"/>
        <v>#REF!</v>
      </c>
      <c r="RBE34" s="570" t="e">
        <f t="shared" si="192"/>
        <v>#REF!</v>
      </c>
      <c r="RBF34" s="570" t="e">
        <f t="shared" si="192"/>
        <v>#REF!</v>
      </c>
      <c r="RBG34" s="570" t="e">
        <f t="shared" ref="RBG34:RDR34" si="193">ROUND(RBD34*RBE34,0)</f>
        <v>#REF!</v>
      </c>
      <c r="RBH34" s="570" t="e">
        <f t="shared" si="193"/>
        <v>#REF!</v>
      </c>
      <c r="RBI34" s="570" t="e">
        <f t="shared" si="193"/>
        <v>#REF!</v>
      </c>
      <c r="RBJ34" s="570" t="e">
        <f t="shared" si="193"/>
        <v>#REF!</v>
      </c>
      <c r="RBK34" s="570" t="e">
        <f t="shared" si="193"/>
        <v>#REF!</v>
      </c>
      <c r="RBL34" s="570" t="e">
        <f t="shared" si="193"/>
        <v>#REF!</v>
      </c>
      <c r="RBM34" s="570" t="e">
        <f t="shared" si="193"/>
        <v>#REF!</v>
      </c>
      <c r="RBN34" s="570" t="e">
        <f t="shared" si="193"/>
        <v>#REF!</v>
      </c>
      <c r="RBO34" s="570" t="e">
        <f t="shared" si="193"/>
        <v>#REF!</v>
      </c>
      <c r="RBP34" s="570" t="e">
        <f t="shared" si="193"/>
        <v>#REF!</v>
      </c>
      <c r="RBQ34" s="570" t="e">
        <f t="shared" si="193"/>
        <v>#REF!</v>
      </c>
      <c r="RBR34" s="570" t="e">
        <f t="shared" si="193"/>
        <v>#REF!</v>
      </c>
      <c r="RBS34" s="570" t="e">
        <f t="shared" si="193"/>
        <v>#REF!</v>
      </c>
      <c r="RBT34" s="570" t="e">
        <f t="shared" si="193"/>
        <v>#REF!</v>
      </c>
      <c r="RBU34" s="570" t="e">
        <f t="shared" si="193"/>
        <v>#REF!</v>
      </c>
      <c r="RBV34" s="570" t="e">
        <f t="shared" si="193"/>
        <v>#REF!</v>
      </c>
      <c r="RBW34" s="570" t="e">
        <f t="shared" si="193"/>
        <v>#REF!</v>
      </c>
      <c r="RBX34" s="570" t="e">
        <f t="shared" si="193"/>
        <v>#REF!</v>
      </c>
      <c r="RBY34" s="570" t="e">
        <f t="shared" si="193"/>
        <v>#REF!</v>
      </c>
      <c r="RBZ34" s="570" t="e">
        <f t="shared" si="193"/>
        <v>#REF!</v>
      </c>
      <c r="RCA34" s="570" t="e">
        <f t="shared" si="193"/>
        <v>#REF!</v>
      </c>
      <c r="RCB34" s="570" t="e">
        <f t="shared" si="193"/>
        <v>#REF!</v>
      </c>
      <c r="RCC34" s="570" t="e">
        <f t="shared" si="193"/>
        <v>#REF!</v>
      </c>
      <c r="RCD34" s="570" t="e">
        <f t="shared" si="193"/>
        <v>#REF!</v>
      </c>
      <c r="RCE34" s="570" t="e">
        <f t="shared" si="193"/>
        <v>#REF!</v>
      </c>
      <c r="RCF34" s="570" t="e">
        <f t="shared" si="193"/>
        <v>#REF!</v>
      </c>
      <c r="RCG34" s="570" t="e">
        <f t="shared" si="193"/>
        <v>#REF!</v>
      </c>
      <c r="RCH34" s="570" t="e">
        <f t="shared" si="193"/>
        <v>#REF!</v>
      </c>
      <c r="RCI34" s="570" t="e">
        <f t="shared" si="193"/>
        <v>#REF!</v>
      </c>
      <c r="RCJ34" s="570" t="e">
        <f t="shared" si="193"/>
        <v>#REF!</v>
      </c>
      <c r="RCK34" s="570" t="e">
        <f t="shared" si="193"/>
        <v>#REF!</v>
      </c>
      <c r="RCL34" s="570" t="e">
        <f t="shared" si="193"/>
        <v>#REF!</v>
      </c>
      <c r="RCM34" s="570" t="e">
        <f t="shared" si="193"/>
        <v>#REF!</v>
      </c>
      <c r="RCN34" s="570" t="e">
        <f t="shared" si="193"/>
        <v>#REF!</v>
      </c>
      <c r="RCO34" s="570" t="e">
        <f t="shared" si="193"/>
        <v>#REF!</v>
      </c>
      <c r="RCP34" s="570" t="e">
        <f t="shared" si="193"/>
        <v>#REF!</v>
      </c>
      <c r="RCQ34" s="570" t="e">
        <f t="shared" si="193"/>
        <v>#REF!</v>
      </c>
      <c r="RCR34" s="570" t="e">
        <f t="shared" si="193"/>
        <v>#REF!</v>
      </c>
      <c r="RCS34" s="570" t="e">
        <f t="shared" si="193"/>
        <v>#REF!</v>
      </c>
      <c r="RCT34" s="570" t="e">
        <f t="shared" si="193"/>
        <v>#REF!</v>
      </c>
      <c r="RCU34" s="570" t="e">
        <f t="shared" si="193"/>
        <v>#REF!</v>
      </c>
      <c r="RCV34" s="570" t="e">
        <f t="shared" si="193"/>
        <v>#REF!</v>
      </c>
      <c r="RCW34" s="570" t="e">
        <f t="shared" si="193"/>
        <v>#REF!</v>
      </c>
      <c r="RCX34" s="570" t="e">
        <f t="shared" si="193"/>
        <v>#REF!</v>
      </c>
      <c r="RCY34" s="570" t="e">
        <f t="shared" si="193"/>
        <v>#REF!</v>
      </c>
      <c r="RCZ34" s="570" t="e">
        <f t="shared" si="193"/>
        <v>#REF!</v>
      </c>
      <c r="RDA34" s="570" t="e">
        <f t="shared" si="193"/>
        <v>#REF!</v>
      </c>
      <c r="RDB34" s="570" t="e">
        <f t="shared" si="193"/>
        <v>#REF!</v>
      </c>
      <c r="RDC34" s="570" t="e">
        <f t="shared" si="193"/>
        <v>#REF!</v>
      </c>
      <c r="RDD34" s="570" t="e">
        <f t="shared" si="193"/>
        <v>#REF!</v>
      </c>
      <c r="RDE34" s="570" t="e">
        <f t="shared" si="193"/>
        <v>#REF!</v>
      </c>
      <c r="RDF34" s="570" t="e">
        <f t="shared" si="193"/>
        <v>#REF!</v>
      </c>
      <c r="RDG34" s="570" t="e">
        <f t="shared" si="193"/>
        <v>#REF!</v>
      </c>
      <c r="RDH34" s="570" t="e">
        <f t="shared" si="193"/>
        <v>#REF!</v>
      </c>
      <c r="RDI34" s="570" t="e">
        <f t="shared" si="193"/>
        <v>#REF!</v>
      </c>
      <c r="RDJ34" s="570" t="e">
        <f t="shared" si="193"/>
        <v>#REF!</v>
      </c>
      <c r="RDK34" s="570" t="e">
        <f t="shared" si="193"/>
        <v>#REF!</v>
      </c>
      <c r="RDL34" s="570" t="e">
        <f t="shared" si="193"/>
        <v>#REF!</v>
      </c>
      <c r="RDM34" s="570" t="e">
        <f t="shared" si="193"/>
        <v>#REF!</v>
      </c>
      <c r="RDN34" s="570" t="e">
        <f t="shared" si="193"/>
        <v>#REF!</v>
      </c>
      <c r="RDO34" s="570" t="e">
        <f t="shared" si="193"/>
        <v>#REF!</v>
      </c>
      <c r="RDP34" s="570" t="e">
        <f t="shared" si="193"/>
        <v>#REF!</v>
      </c>
      <c r="RDQ34" s="570" t="e">
        <f t="shared" si="193"/>
        <v>#REF!</v>
      </c>
      <c r="RDR34" s="570" t="e">
        <f t="shared" si="193"/>
        <v>#REF!</v>
      </c>
      <c r="RDS34" s="570" t="e">
        <f t="shared" ref="RDS34:RGD34" si="194">ROUND(RDP34*RDQ34,0)</f>
        <v>#REF!</v>
      </c>
      <c r="RDT34" s="570" t="e">
        <f t="shared" si="194"/>
        <v>#REF!</v>
      </c>
      <c r="RDU34" s="570" t="e">
        <f t="shared" si="194"/>
        <v>#REF!</v>
      </c>
      <c r="RDV34" s="570" t="e">
        <f t="shared" si="194"/>
        <v>#REF!</v>
      </c>
      <c r="RDW34" s="570" t="e">
        <f t="shared" si="194"/>
        <v>#REF!</v>
      </c>
      <c r="RDX34" s="570" t="e">
        <f t="shared" si="194"/>
        <v>#REF!</v>
      </c>
      <c r="RDY34" s="570" t="e">
        <f t="shared" si="194"/>
        <v>#REF!</v>
      </c>
      <c r="RDZ34" s="570" t="e">
        <f t="shared" si="194"/>
        <v>#REF!</v>
      </c>
      <c r="REA34" s="570" t="e">
        <f t="shared" si="194"/>
        <v>#REF!</v>
      </c>
      <c r="REB34" s="570" t="e">
        <f t="shared" si="194"/>
        <v>#REF!</v>
      </c>
      <c r="REC34" s="570" t="e">
        <f t="shared" si="194"/>
        <v>#REF!</v>
      </c>
      <c r="RED34" s="570" t="e">
        <f t="shared" si="194"/>
        <v>#REF!</v>
      </c>
      <c r="REE34" s="570" t="e">
        <f t="shared" si="194"/>
        <v>#REF!</v>
      </c>
      <c r="REF34" s="570" t="e">
        <f t="shared" si="194"/>
        <v>#REF!</v>
      </c>
      <c r="REG34" s="570" t="e">
        <f t="shared" si="194"/>
        <v>#REF!</v>
      </c>
      <c r="REH34" s="570" t="e">
        <f t="shared" si="194"/>
        <v>#REF!</v>
      </c>
      <c r="REI34" s="570" t="e">
        <f t="shared" si="194"/>
        <v>#REF!</v>
      </c>
      <c r="REJ34" s="570" t="e">
        <f t="shared" si="194"/>
        <v>#REF!</v>
      </c>
      <c r="REK34" s="570" t="e">
        <f t="shared" si="194"/>
        <v>#REF!</v>
      </c>
      <c r="REL34" s="570" t="e">
        <f t="shared" si="194"/>
        <v>#REF!</v>
      </c>
      <c r="REM34" s="570" t="e">
        <f t="shared" si="194"/>
        <v>#REF!</v>
      </c>
      <c r="REN34" s="570" t="e">
        <f t="shared" si="194"/>
        <v>#REF!</v>
      </c>
      <c r="REO34" s="570" t="e">
        <f t="shared" si="194"/>
        <v>#REF!</v>
      </c>
      <c r="REP34" s="570" t="e">
        <f t="shared" si="194"/>
        <v>#REF!</v>
      </c>
      <c r="REQ34" s="570" t="e">
        <f t="shared" si="194"/>
        <v>#REF!</v>
      </c>
      <c r="RER34" s="570" t="e">
        <f t="shared" si="194"/>
        <v>#REF!</v>
      </c>
      <c r="RES34" s="570" t="e">
        <f t="shared" si="194"/>
        <v>#REF!</v>
      </c>
      <c r="RET34" s="570" t="e">
        <f t="shared" si="194"/>
        <v>#REF!</v>
      </c>
      <c r="REU34" s="570" t="e">
        <f t="shared" si="194"/>
        <v>#REF!</v>
      </c>
      <c r="REV34" s="570" t="e">
        <f t="shared" si="194"/>
        <v>#REF!</v>
      </c>
      <c r="REW34" s="570" t="e">
        <f t="shared" si="194"/>
        <v>#REF!</v>
      </c>
      <c r="REX34" s="570" t="e">
        <f t="shared" si="194"/>
        <v>#REF!</v>
      </c>
      <c r="REY34" s="570" t="e">
        <f t="shared" si="194"/>
        <v>#REF!</v>
      </c>
      <c r="REZ34" s="570" t="e">
        <f t="shared" si="194"/>
        <v>#REF!</v>
      </c>
      <c r="RFA34" s="570" t="e">
        <f t="shared" si="194"/>
        <v>#REF!</v>
      </c>
      <c r="RFB34" s="570" t="e">
        <f t="shared" si="194"/>
        <v>#REF!</v>
      </c>
      <c r="RFC34" s="570" t="e">
        <f t="shared" si="194"/>
        <v>#REF!</v>
      </c>
      <c r="RFD34" s="570" t="e">
        <f t="shared" si="194"/>
        <v>#REF!</v>
      </c>
      <c r="RFE34" s="570" t="e">
        <f t="shared" si="194"/>
        <v>#REF!</v>
      </c>
      <c r="RFF34" s="570" t="e">
        <f t="shared" si="194"/>
        <v>#REF!</v>
      </c>
      <c r="RFG34" s="570" t="e">
        <f t="shared" si="194"/>
        <v>#REF!</v>
      </c>
      <c r="RFH34" s="570" t="e">
        <f t="shared" si="194"/>
        <v>#REF!</v>
      </c>
      <c r="RFI34" s="570" t="e">
        <f t="shared" si="194"/>
        <v>#REF!</v>
      </c>
      <c r="RFJ34" s="570" t="e">
        <f t="shared" si="194"/>
        <v>#REF!</v>
      </c>
      <c r="RFK34" s="570" t="e">
        <f t="shared" si="194"/>
        <v>#REF!</v>
      </c>
      <c r="RFL34" s="570" t="e">
        <f t="shared" si="194"/>
        <v>#REF!</v>
      </c>
      <c r="RFM34" s="570" t="e">
        <f t="shared" si="194"/>
        <v>#REF!</v>
      </c>
      <c r="RFN34" s="570" t="e">
        <f t="shared" si="194"/>
        <v>#REF!</v>
      </c>
      <c r="RFO34" s="570" t="e">
        <f t="shared" si="194"/>
        <v>#REF!</v>
      </c>
      <c r="RFP34" s="570" t="e">
        <f t="shared" si="194"/>
        <v>#REF!</v>
      </c>
      <c r="RFQ34" s="570" t="e">
        <f t="shared" si="194"/>
        <v>#REF!</v>
      </c>
      <c r="RFR34" s="570" t="e">
        <f t="shared" si="194"/>
        <v>#REF!</v>
      </c>
      <c r="RFS34" s="570" t="e">
        <f t="shared" si="194"/>
        <v>#REF!</v>
      </c>
      <c r="RFT34" s="570" t="e">
        <f t="shared" si="194"/>
        <v>#REF!</v>
      </c>
      <c r="RFU34" s="570" t="e">
        <f t="shared" si="194"/>
        <v>#REF!</v>
      </c>
      <c r="RFV34" s="570" t="e">
        <f t="shared" si="194"/>
        <v>#REF!</v>
      </c>
      <c r="RFW34" s="570" t="e">
        <f t="shared" si="194"/>
        <v>#REF!</v>
      </c>
      <c r="RFX34" s="570" t="e">
        <f t="shared" si="194"/>
        <v>#REF!</v>
      </c>
      <c r="RFY34" s="570" t="e">
        <f t="shared" si="194"/>
        <v>#REF!</v>
      </c>
      <c r="RFZ34" s="570" t="e">
        <f t="shared" si="194"/>
        <v>#REF!</v>
      </c>
      <c r="RGA34" s="570" t="e">
        <f t="shared" si="194"/>
        <v>#REF!</v>
      </c>
      <c r="RGB34" s="570" t="e">
        <f t="shared" si="194"/>
        <v>#REF!</v>
      </c>
      <c r="RGC34" s="570" t="e">
        <f t="shared" si="194"/>
        <v>#REF!</v>
      </c>
      <c r="RGD34" s="570" t="e">
        <f t="shared" si="194"/>
        <v>#REF!</v>
      </c>
      <c r="RGE34" s="570" t="e">
        <f t="shared" ref="RGE34:RIP34" si="195">ROUND(RGB34*RGC34,0)</f>
        <v>#REF!</v>
      </c>
      <c r="RGF34" s="570" t="e">
        <f t="shared" si="195"/>
        <v>#REF!</v>
      </c>
      <c r="RGG34" s="570" t="e">
        <f t="shared" si="195"/>
        <v>#REF!</v>
      </c>
      <c r="RGH34" s="570" t="e">
        <f t="shared" si="195"/>
        <v>#REF!</v>
      </c>
      <c r="RGI34" s="570" t="e">
        <f t="shared" si="195"/>
        <v>#REF!</v>
      </c>
      <c r="RGJ34" s="570" t="e">
        <f t="shared" si="195"/>
        <v>#REF!</v>
      </c>
      <c r="RGK34" s="570" t="e">
        <f t="shared" si="195"/>
        <v>#REF!</v>
      </c>
      <c r="RGL34" s="570" t="e">
        <f t="shared" si="195"/>
        <v>#REF!</v>
      </c>
      <c r="RGM34" s="570" t="e">
        <f t="shared" si="195"/>
        <v>#REF!</v>
      </c>
      <c r="RGN34" s="570" t="e">
        <f t="shared" si="195"/>
        <v>#REF!</v>
      </c>
      <c r="RGO34" s="570" t="e">
        <f t="shared" si="195"/>
        <v>#REF!</v>
      </c>
      <c r="RGP34" s="570" t="e">
        <f t="shared" si="195"/>
        <v>#REF!</v>
      </c>
      <c r="RGQ34" s="570" t="e">
        <f t="shared" si="195"/>
        <v>#REF!</v>
      </c>
      <c r="RGR34" s="570" t="e">
        <f t="shared" si="195"/>
        <v>#REF!</v>
      </c>
      <c r="RGS34" s="570" t="e">
        <f t="shared" si="195"/>
        <v>#REF!</v>
      </c>
      <c r="RGT34" s="570" t="e">
        <f t="shared" si="195"/>
        <v>#REF!</v>
      </c>
      <c r="RGU34" s="570" t="e">
        <f t="shared" si="195"/>
        <v>#REF!</v>
      </c>
      <c r="RGV34" s="570" t="e">
        <f t="shared" si="195"/>
        <v>#REF!</v>
      </c>
      <c r="RGW34" s="570" t="e">
        <f t="shared" si="195"/>
        <v>#REF!</v>
      </c>
      <c r="RGX34" s="570" t="e">
        <f t="shared" si="195"/>
        <v>#REF!</v>
      </c>
      <c r="RGY34" s="570" t="e">
        <f t="shared" si="195"/>
        <v>#REF!</v>
      </c>
      <c r="RGZ34" s="570" t="e">
        <f t="shared" si="195"/>
        <v>#REF!</v>
      </c>
      <c r="RHA34" s="570" t="e">
        <f t="shared" si="195"/>
        <v>#REF!</v>
      </c>
      <c r="RHB34" s="570" t="e">
        <f t="shared" si="195"/>
        <v>#REF!</v>
      </c>
      <c r="RHC34" s="570" t="e">
        <f t="shared" si="195"/>
        <v>#REF!</v>
      </c>
      <c r="RHD34" s="570" t="e">
        <f t="shared" si="195"/>
        <v>#REF!</v>
      </c>
      <c r="RHE34" s="570" t="e">
        <f t="shared" si="195"/>
        <v>#REF!</v>
      </c>
      <c r="RHF34" s="570" t="e">
        <f t="shared" si="195"/>
        <v>#REF!</v>
      </c>
      <c r="RHG34" s="570" t="e">
        <f t="shared" si="195"/>
        <v>#REF!</v>
      </c>
      <c r="RHH34" s="570" t="e">
        <f t="shared" si="195"/>
        <v>#REF!</v>
      </c>
      <c r="RHI34" s="570" t="e">
        <f t="shared" si="195"/>
        <v>#REF!</v>
      </c>
      <c r="RHJ34" s="570" t="e">
        <f t="shared" si="195"/>
        <v>#REF!</v>
      </c>
      <c r="RHK34" s="570" t="e">
        <f t="shared" si="195"/>
        <v>#REF!</v>
      </c>
      <c r="RHL34" s="570" t="e">
        <f t="shared" si="195"/>
        <v>#REF!</v>
      </c>
      <c r="RHM34" s="570" t="e">
        <f t="shared" si="195"/>
        <v>#REF!</v>
      </c>
      <c r="RHN34" s="570" t="e">
        <f t="shared" si="195"/>
        <v>#REF!</v>
      </c>
      <c r="RHO34" s="570" t="e">
        <f t="shared" si="195"/>
        <v>#REF!</v>
      </c>
      <c r="RHP34" s="570" t="e">
        <f t="shared" si="195"/>
        <v>#REF!</v>
      </c>
      <c r="RHQ34" s="570" t="e">
        <f t="shared" si="195"/>
        <v>#REF!</v>
      </c>
      <c r="RHR34" s="570" t="e">
        <f t="shared" si="195"/>
        <v>#REF!</v>
      </c>
      <c r="RHS34" s="570" t="e">
        <f t="shared" si="195"/>
        <v>#REF!</v>
      </c>
      <c r="RHT34" s="570" t="e">
        <f t="shared" si="195"/>
        <v>#REF!</v>
      </c>
      <c r="RHU34" s="570" t="e">
        <f t="shared" si="195"/>
        <v>#REF!</v>
      </c>
      <c r="RHV34" s="570" t="e">
        <f t="shared" si="195"/>
        <v>#REF!</v>
      </c>
      <c r="RHW34" s="570" t="e">
        <f t="shared" si="195"/>
        <v>#REF!</v>
      </c>
      <c r="RHX34" s="570" t="e">
        <f t="shared" si="195"/>
        <v>#REF!</v>
      </c>
      <c r="RHY34" s="570" t="e">
        <f t="shared" si="195"/>
        <v>#REF!</v>
      </c>
      <c r="RHZ34" s="570" t="e">
        <f t="shared" si="195"/>
        <v>#REF!</v>
      </c>
      <c r="RIA34" s="570" t="e">
        <f t="shared" si="195"/>
        <v>#REF!</v>
      </c>
      <c r="RIB34" s="570" t="e">
        <f t="shared" si="195"/>
        <v>#REF!</v>
      </c>
      <c r="RIC34" s="570" t="e">
        <f t="shared" si="195"/>
        <v>#REF!</v>
      </c>
      <c r="RID34" s="570" t="e">
        <f t="shared" si="195"/>
        <v>#REF!</v>
      </c>
      <c r="RIE34" s="570" t="e">
        <f t="shared" si="195"/>
        <v>#REF!</v>
      </c>
      <c r="RIF34" s="570" t="e">
        <f t="shared" si="195"/>
        <v>#REF!</v>
      </c>
      <c r="RIG34" s="570" t="e">
        <f t="shared" si="195"/>
        <v>#REF!</v>
      </c>
      <c r="RIH34" s="570" t="e">
        <f t="shared" si="195"/>
        <v>#REF!</v>
      </c>
      <c r="RII34" s="570" t="e">
        <f t="shared" si="195"/>
        <v>#REF!</v>
      </c>
      <c r="RIJ34" s="570" t="e">
        <f t="shared" si="195"/>
        <v>#REF!</v>
      </c>
      <c r="RIK34" s="570" t="e">
        <f t="shared" si="195"/>
        <v>#REF!</v>
      </c>
      <c r="RIL34" s="570" t="e">
        <f t="shared" si="195"/>
        <v>#REF!</v>
      </c>
      <c r="RIM34" s="570" t="e">
        <f t="shared" si="195"/>
        <v>#REF!</v>
      </c>
      <c r="RIN34" s="570" t="e">
        <f t="shared" si="195"/>
        <v>#REF!</v>
      </c>
      <c r="RIO34" s="570" t="e">
        <f t="shared" si="195"/>
        <v>#REF!</v>
      </c>
      <c r="RIP34" s="570" t="e">
        <f t="shared" si="195"/>
        <v>#REF!</v>
      </c>
      <c r="RIQ34" s="570" t="e">
        <f t="shared" ref="RIQ34:RLB34" si="196">ROUND(RIN34*RIO34,0)</f>
        <v>#REF!</v>
      </c>
      <c r="RIR34" s="570" t="e">
        <f t="shared" si="196"/>
        <v>#REF!</v>
      </c>
      <c r="RIS34" s="570" t="e">
        <f t="shared" si="196"/>
        <v>#REF!</v>
      </c>
      <c r="RIT34" s="570" t="e">
        <f t="shared" si="196"/>
        <v>#REF!</v>
      </c>
      <c r="RIU34" s="570" t="e">
        <f t="shared" si="196"/>
        <v>#REF!</v>
      </c>
      <c r="RIV34" s="570" t="e">
        <f t="shared" si="196"/>
        <v>#REF!</v>
      </c>
      <c r="RIW34" s="570" t="e">
        <f t="shared" si="196"/>
        <v>#REF!</v>
      </c>
      <c r="RIX34" s="570" t="e">
        <f t="shared" si="196"/>
        <v>#REF!</v>
      </c>
      <c r="RIY34" s="570" t="e">
        <f t="shared" si="196"/>
        <v>#REF!</v>
      </c>
      <c r="RIZ34" s="570" t="e">
        <f t="shared" si="196"/>
        <v>#REF!</v>
      </c>
      <c r="RJA34" s="570" t="e">
        <f t="shared" si="196"/>
        <v>#REF!</v>
      </c>
      <c r="RJB34" s="570" t="e">
        <f t="shared" si="196"/>
        <v>#REF!</v>
      </c>
      <c r="RJC34" s="570" t="e">
        <f t="shared" si="196"/>
        <v>#REF!</v>
      </c>
      <c r="RJD34" s="570" t="e">
        <f t="shared" si="196"/>
        <v>#REF!</v>
      </c>
      <c r="RJE34" s="570" t="e">
        <f t="shared" si="196"/>
        <v>#REF!</v>
      </c>
      <c r="RJF34" s="570" t="e">
        <f t="shared" si="196"/>
        <v>#REF!</v>
      </c>
      <c r="RJG34" s="570" t="e">
        <f t="shared" si="196"/>
        <v>#REF!</v>
      </c>
      <c r="RJH34" s="570" t="e">
        <f t="shared" si="196"/>
        <v>#REF!</v>
      </c>
      <c r="RJI34" s="570" t="e">
        <f t="shared" si="196"/>
        <v>#REF!</v>
      </c>
      <c r="RJJ34" s="570" t="e">
        <f t="shared" si="196"/>
        <v>#REF!</v>
      </c>
      <c r="RJK34" s="570" t="e">
        <f t="shared" si="196"/>
        <v>#REF!</v>
      </c>
      <c r="RJL34" s="570" t="e">
        <f t="shared" si="196"/>
        <v>#REF!</v>
      </c>
      <c r="RJM34" s="570" t="e">
        <f t="shared" si="196"/>
        <v>#REF!</v>
      </c>
      <c r="RJN34" s="570" t="e">
        <f t="shared" si="196"/>
        <v>#REF!</v>
      </c>
      <c r="RJO34" s="570" t="e">
        <f t="shared" si="196"/>
        <v>#REF!</v>
      </c>
      <c r="RJP34" s="570" t="e">
        <f t="shared" si="196"/>
        <v>#REF!</v>
      </c>
      <c r="RJQ34" s="570" t="e">
        <f t="shared" si="196"/>
        <v>#REF!</v>
      </c>
      <c r="RJR34" s="570" t="e">
        <f t="shared" si="196"/>
        <v>#REF!</v>
      </c>
      <c r="RJS34" s="570" t="e">
        <f t="shared" si="196"/>
        <v>#REF!</v>
      </c>
      <c r="RJT34" s="570" t="e">
        <f t="shared" si="196"/>
        <v>#REF!</v>
      </c>
      <c r="RJU34" s="570" t="e">
        <f t="shared" si="196"/>
        <v>#REF!</v>
      </c>
      <c r="RJV34" s="570" t="e">
        <f t="shared" si="196"/>
        <v>#REF!</v>
      </c>
      <c r="RJW34" s="570" t="e">
        <f t="shared" si="196"/>
        <v>#REF!</v>
      </c>
      <c r="RJX34" s="570" t="e">
        <f t="shared" si="196"/>
        <v>#REF!</v>
      </c>
      <c r="RJY34" s="570" t="e">
        <f t="shared" si="196"/>
        <v>#REF!</v>
      </c>
      <c r="RJZ34" s="570" t="e">
        <f t="shared" si="196"/>
        <v>#REF!</v>
      </c>
      <c r="RKA34" s="570" t="e">
        <f t="shared" si="196"/>
        <v>#REF!</v>
      </c>
      <c r="RKB34" s="570" t="e">
        <f t="shared" si="196"/>
        <v>#REF!</v>
      </c>
      <c r="RKC34" s="570" t="e">
        <f t="shared" si="196"/>
        <v>#REF!</v>
      </c>
      <c r="RKD34" s="570" t="e">
        <f t="shared" si="196"/>
        <v>#REF!</v>
      </c>
      <c r="RKE34" s="570" t="e">
        <f t="shared" si="196"/>
        <v>#REF!</v>
      </c>
      <c r="RKF34" s="570" t="e">
        <f t="shared" si="196"/>
        <v>#REF!</v>
      </c>
      <c r="RKG34" s="570" t="e">
        <f t="shared" si="196"/>
        <v>#REF!</v>
      </c>
      <c r="RKH34" s="570" t="e">
        <f t="shared" si="196"/>
        <v>#REF!</v>
      </c>
      <c r="RKI34" s="570" t="e">
        <f t="shared" si="196"/>
        <v>#REF!</v>
      </c>
      <c r="RKJ34" s="570" t="e">
        <f t="shared" si="196"/>
        <v>#REF!</v>
      </c>
      <c r="RKK34" s="570" t="e">
        <f t="shared" si="196"/>
        <v>#REF!</v>
      </c>
      <c r="RKL34" s="570" t="e">
        <f t="shared" si="196"/>
        <v>#REF!</v>
      </c>
      <c r="RKM34" s="570" t="e">
        <f t="shared" si="196"/>
        <v>#REF!</v>
      </c>
      <c r="RKN34" s="570" t="e">
        <f t="shared" si="196"/>
        <v>#REF!</v>
      </c>
      <c r="RKO34" s="570" t="e">
        <f t="shared" si="196"/>
        <v>#REF!</v>
      </c>
      <c r="RKP34" s="570" t="e">
        <f t="shared" si="196"/>
        <v>#REF!</v>
      </c>
      <c r="RKQ34" s="570" t="e">
        <f t="shared" si="196"/>
        <v>#REF!</v>
      </c>
      <c r="RKR34" s="570" t="e">
        <f t="shared" si="196"/>
        <v>#REF!</v>
      </c>
      <c r="RKS34" s="570" t="e">
        <f t="shared" si="196"/>
        <v>#REF!</v>
      </c>
      <c r="RKT34" s="570" t="e">
        <f t="shared" si="196"/>
        <v>#REF!</v>
      </c>
      <c r="RKU34" s="570" t="e">
        <f t="shared" si="196"/>
        <v>#REF!</v>
      </c>
      <c r="RKV34" s="570" t="e">
        <f t="shared" si="196"/>
        <v>#REF!</v>
      </c>
      <c r="RKW34" s="570" t="e">
        <f t="shared" si="196"/>
        <v>#REF!</v>
      </c>
      <c r="RKX34" s="570" t="e">
        <f t="shared" si="196"/>
        <v>#REF!</v>
      </c>
      <c r="RKY34" s="570" t="e">
        <f t="shared" si="196"/>
        <v>#REF!</v>
      </c>
      <c r="RKZ34" s="570" t="e">
        <f t="shared" si="196"/>
        <v>#REF!</v>
      </c>
      <c r="RLA34" s="570" t="e">
        <f t="shared" si="196"/>
        <v>#REF!</v>
      </c>
      <c r="RLB34" s="570" t="e">
        <f t="shared" si="196"/>
        <v>#REF!</v>
      </c>
      <c r="RLC34" s="570" t="e">
        <f t="shared" ref="RLC34:RNN34" si="197">ROUND(RKZ34*RLA34,0)</f>
        <v>#REF!</v>
      </c>
      <c r="RLD34" s="570" t="e">
        <f t="shared" si="197"/>
        <v>#REF!</v>
      </c>
      <c r="RLE34" s="570" t="e">
        <f t="shared" si="197"/>
        <v>#REF!</v>
      </c>
      <c r="RLF34" s="570" t="e">
        <f t="shared" si="197"/>
        <v>#REF!</v>
      </c>
      <c r="RLG34" s="570" t="e">
        <f t="shared" si="197"/>
        <v>#REF!</v>
      </c>
      <c r="RLH34" s="570" t="e">
        <f t="shared" si="197"/>
        <v>#REF!</v>
      </c>
      <c r="RLI34" s="570" t="e">
        <f t="shared" si="197"/>
        <v>#REF!</v>
      </c>
      <c r="RLJ34" s="570" t="e">
        <f t="shared" si="197"/>
        <v>#REF!</v>
      </c>
      <c r="RLK34" s="570" t="e">
        <f t="shared" si="197"/>
        <v>#REF!</v>
      </c>
      <c r="RLL34" s="570" t="e">
        <f t="shared" si="197"/>
        <v>#REF!</v>
      </c>
      <c r="RLM34" s="570" t="e">
        <f t="shared" si="197"/>
        <v>#REF!</v>
      </c>
      <c r="RLN34" s="570" t="e">
        <f t="shared" si="197"/>
        <v>#REF!</v>
      </c>
      <c r="RLO34" s="570" t="e">
        <f t="shared" si="197"/>
        <v>#REF!</v>
      </c>
      <c r="RLP34" s="570" t="e">
        <f t="shared" si="197"/>
        <v>#REF!</v>
      </c>
      <c r="RLQ34" s="570" t="e">
        <f t="shared" si="197"/>
        <v>#REF!</v>
      </c>
      <c r="RLR34" s="570" t="e">
        <f t="shared" si="197"/>
        <v>#REF!</v>
      </c>
      <c r="RLS34" s="570" t="e">
        <f t="shared" si="197"/>
        <v>#REF!</v>
      </c>
      <c r="RLT34" s="570" t="e">
        <f t="shared" si="197"/>
        <v>#REF!</v>
      </c>
      <c r="RLU34" s="570" t="e">
        <f t="shared" si="197"/>
        <v>#REF!</v>
      </c>
      <c r="RLV34" s="570" t="e">
        <f t="shared" si="197"/>
        <v>#REF!</v>
      </c>
      <c r="RLW34" s="570" t="e">
        <f t="shared" si="197"/>
        <v>#REF!</v>
      </c>
      <c r="RLX34" s="570" t="e">
        <f t="shared" si="197"/>
        <v>#REF!</v>
      </c>
      <c r="RLY34" s="570" t="e">
        <f t="shared" si="197"/>
        <v>#REF!</v>
      </c>
      <c r="RLZ34" s="570" t="e">
        <f t="shared" si="197"/>
        <v>#REF!</v>
      </c>
      <c r="RMA34" s="570" t="e">
        <f t="shared" si="197"/>
        <v>#REF!</v>
      </c>
      <c r="RMB34" s="570" t="e">
        <f t="shared" si="197"/>
        <v>#REF!</v>
      </c>
      <c r="RMC34" s="570" t="e">
        <f t="shared" si="197"/>
        <v>#REF!</v>
      </c>
      <c r="RMD34" s="570" t="e">
        <f t="shared" si="197"/>
        <v>#REF!</v>
      </c>
      <c r="RME34" s="570" t="e">
        <f t="shared" si="197"/>
        <v>#REF!</v>
      </c>
      <c r="RMF34" s="570" t="e">
        <f t="shared" si="197"/>
        <v>#REF!</v>
      </c>
      <c r="RMG34" s="570" t="e">
        <f t="shared" si="197"/>
        <v>#REF!</v>
      </c>
      <c r="RMH34" s="570" t="e">
        <f t="shared" si="197"/>
        <v>#REF!</v>
      </c>
      <c r="RMI34" s="570" t="e">
        <f t="shared" si="197"/>
        <v>#REF!</v>
      </c>
      <c r="RMJ34" s="570" t="e">
        <f t="shared" si="197"/>
        <v>#REF!</v>
      </c>
      <c r="RMK34" s="570" t="e">
        <f t="shared" si="197"/>
        <v>#REF!</v>
      </c>
      <c r="RML34" s="570" t="e">
        <f t="shared" si="197"/>
        <v>#REF!</v>
      </c>
      <c r="RMM34" s="570" t="e">
        <f t="shared" si="197"/>
        <v>#REF!</v>
      </c>
      <c r="RMN34" s="570" t="e">
        <f t="shared" si="197"/>
        <v>#REF!</v>
      </c>
      <c r="RMO34" s="570" t="e">
        <f t="shared" si="197"/>
        <v>#REF!</v>
      </c>
      <c r="RMP34" s="570" t="e">
        <f t="shared" si="197"/>
        <v>#REF!</v>
      </c>
      <c r="RMQ34" s="570" t="e">
        <f t="shared" si="197"/>
        <v>#REF!</v>
      </c>
      <c r="RMR34" s="570" t="e">
        <f t="shared" si="197"/>
        <v>#REF!</v>
      </c>
      <c r="RMS34" s="570" t="e">
        <f t="shared" si="197"/>
        <v>#REF!</v>
      </c>
      <c r="RMT34" s="570" t="e">
        <f t="shared" si="197"/>
        <v>#REF!</v>
      </c>
      <c r="RMU34" s="570" t="e">
        <f t="shared" si="197"/>
        <v>#REF!</v>
      </c>
      <c r="RMV34" s="570" t="e">
        <f t="shared" si="197"/>
        <v>#REF!</v>
      </c>
      <c r="RMW34" s="570" t="e">
        <f t="shared" si="197"/>
        <v>#REF!</v>
      </c>
      <c r="RMX34" s="570" t="e">
        <f t="shared" si="197"/>
        <v>#REF!</v>
      </c>
      <c r="RMY34" s="570" t="e">
        <f t="shared" si="197"/>
        <v>#REF!</v>
      </c>
      <c r="RMZ34" s="570" t="e">
        <f t="shared" si="197"/>
        <v>#REF!</v>
      </c>
      <c r="RNA34" s="570" t="e">
        <f t="shared" si="197"/>
        <v>#REF!</v>
      </c>
      <c r="RNB34" s="570" t="e">
        <f t="shared" si="197"/>
        <v>#REF!</v>
      </c>
      <c r="RNC34" s="570" t="e">
        <f t="shared" si="197"/>
        <v>#REF!</v>
      </c>
      <c r="RND34" s="570" t="e">
        <f t="shared" si="197"/>
        <v>#REF!</v>
      </c>
      <c r="RNE34" s="570" t="e">
        <f t="shared" si="197"/>
        <v>#REF!</v>
      </c>
      <c r="RNF34" s="570" t="e">
        <f t="shared" si="197"/>
        <v>#REF!</v>
      </c>
      <c r="RNG34" s="570" t="e">
        <f t="shared" si="197"/>
        <v>#REF!</v>
      </c>
      <c r="RNH34" s="570" t="e">
        <f t="shared" si="197"/>
        <v>#REF!</v>
      </c>
      <c r="RNI34" s="570" t="e">
        <f t="shared" si="197"/>
        <v>#REF!</v>
      </c>
      <c r="RNJ34" s="570" t="e">
        <f t="shared" si="197"/>
        <v>#REF!</v>
      </c>
      <c r="RNK34" s="570" t="e">
        <f t="shared" si="197"/>
        <v>#REF!</v>
      </c>
      <c r="RNL34" s="570" t="e">
        <f t="shared" si="197"/>
        <v>#REF!</v>
      </c>
      <c r="RNM34" s="570" t="e">
        <f t="shared" si="197"/>
        <v>#REF!</v>
      </c>
      <c r="RNN34" s="570" t="e">
        <f t="shared" si="197"/>
        <v>#REF!</v>
      </c>
      <c r="RNO34" s="570" t="e">
        <f t="shared" ref="RNO34:RPZ34" si="198">ROUND(RNL34*RNM34,0)</f>
        <v>#REF!</v>
      </c>
      <c r="RNP34" s="570" t="e">
        <f t="shared" si="198"/>
        <v>#REF!</v>
      </c>
      <c r="RNQ34" s="570" t="e">
        <f t="shared" si="198"/>
        <v>#REF!</v>
      </c>
      <c r="RNR34" s="570" t="e">
        <f t="shared" si="198"/>
        <v>#REF!</v>
      </c>
      <c r="RNS34" s="570" t="e">
        <f t="shared" si="198"/>
        <v>#REF!</v>
      </c>
      <c r="RNT34" s="570" t="e">
        <f t="shared" si="198"/>
        <v>#REF!</v>
      </c>
      <c r="RNU34" s="570" t="e">
        <f t="shared" si="198"/>
        <v>#REF!</v>
      </c>
      <c r="RNV34" s="570" t="e">
        <f t="shared" si="198"/>
        <v>#REF!</v>
      </c>
      <c r="RNW34" s="570" t="e">
        <f t="shared" si="198"/>
        <v>#REF!</v>
      </c>
      <c r="RNX34" s="570" t="e">
        <f t="shared" si="198"/>
        <v>#REF!</v>
      </c>
      <c r="RNY34" s="570" t="e">
        <f t="shared" si="198"/>
        <v>#REF!</v>
      </c>
      <c r="RNZ34" s="570" t="e">
        <f t="shared" si="198"/>
        <v>#REF!</v>
      </c>
      <c r="ROA34" s="570" t="e">
        <f t="shared" si="198"/>
        <v>#REF!</v>
      </c>
      <c r="ROB34" s="570" t="e">
        <f t="shared" si="198"/>
        <v>#REF!</v>
      </c>
      <c r="ROC34" s="570" t="e">
        <f t="shared" si="198"/>
        <v>#REF!</v>
      </c>
      <c r="ROD34" s="570" t="e">
        <f t="shared" si="198"/>
        <v>#REF!</v>
      </c>
      <c r="ROE34" s="570" t="e">
        <f t="shared" si="198"/>
        <v>#REF!</v>
      </c>
      <c r="ROF34" s="570" t="e">
        <f t="shared" si="198"/>
        <v>#REF!</v>
      </c>
      <c r="ROG34" s="570" t="e">
        <f t="shared" si="198"/>
        <v>#REF!</v>
      </c>
      <c r="ROH34" s="570" t="e">
        <f t="shared" si="198"/>
        <v>#REF!</v>
      </c>
      <c r="ROI34" s="570" t="e">
        <f t="shared" si="198"/>
        <v>#REF!</v>
      </c>
      <c r="ROJ34" s="570" t="e">
        <f t="shared" si="198"/>
        <v>#REF!</v>
      </c>
      <c r="ROK34" s="570" t="e">
        <f t="shared" si="198"/>
        <v>#REF!</v>
      </c>
      <c r="ROL34" s="570" t="e">
        <f t="shared" si="198"/>
        <v>#REF!</v>
      </c>
      <c r="ROM34" s="570" t="e">
        <f t="shared" si="198"/>
        <v>#REF!</v>
      </c>
      <c r="RON34" s="570" t="e">
        <f t="shared" si="198"/>
        <v>#REF!</v>
      </c>
      <c r="ROO34" s="570" t="e">
        <f t="shared" si="198"/>
        <v>#REF!</v>
      </c>
      <c r="ROP34" s="570" t="e">
        <f t="shared" si="198"/>
        <v>#REF!</v>
      </c>
      <c r="ROQ34" s="570" t="e">
        <f t="shared" si="198"/>
        <v>#REF!</v>
      </c>
      <c r="ROR34" s="570" t="e">
        <f t="shared" si="198"/>
        <v>#REF!</v>
      </c>
      <c r="ROS34" s="570" t="e">
        <f t="shared" si="198"/>
        <v>#REF!</v>
      </c>
      <c r="ROT34" s="570" t="e">
        <f t="shared" si="198"/>
        <v>#REF!</v>
      </c>
      <c r="ROU34" s="570" t="e">
        <f t="shared" si="198"/>
        <v>#REF!</v>
      </c>
      <c r="ROV34" s="570" t="e">
        <f t="shared" si="198"/>
        <v>#REF!</v>
      </c>
      <c r="ROW34" s="570" t="e">
        <f t="shared" si="198"/>
        <v>#REF!</v>
      </c>
      <c r="ROX34" s="570" t="e">
        <f t="shared" si="198"/>
        <v>#REF!</v>
      </c>
      <c r="ROY34" s="570" t="e">
        <f t="shared" si="198"/>
        <v>#REF!</v>
      </c>
      <c r="ROZ34" s="570" t="e">
        <f t="shared" si="198"/>
        <v>#REF!</v>
      </c>
      <c r="RPA34" s="570" t="e">
        <f t="shared" si="198"/>
        <v>#REF!</v>
      </c>
      <c r="RPB34" s="570" t="e">
        <f t="shared" si="198"/>
        <v>#REF!</v>
      </c>
      <c r="RPC34" s="570" t="e">
        <f t="shared" si="198"/>
        <v>#REF!</v>
      </c>
      <c r="RPD34" s="570" t="e">
        <f t="shared" si="198"/>
        <v>#REF!</v>
      </c>
      <c r="RPE34" s="570" t="e">
        <f t="shared" si="198"/>
        <v>#REF!</v>
      </c>
      <c r="RPF34" s="570" t="e">
        <f t="shared" si="198"/>
        <v>#REF!</v>
      </c>
      <c r="RPG34" s="570" t="e">
        <f t="shared" si="198"/>
        <v>#REF!</v>
      </c>
      <c r="RPH34" s="570" t="e">
        <f t="shared" si="198"/>
        <v>#REF!</v>
      </c>
      <c r="RPI34" s="570" t="e">
        <f t="shared" si="198"/>
        <v>#REF!</v>
      </c>
      <c r="RPJ34" s="570" t="e">
        <f t="shared" si="198"/>
        <v>#REF!</v>
      </c>
      <c r="RPK34" s="570" t="e">
        <f t="shared" si="198"/>
        <v>#REF!</v>
      </c>
      <c r="RPL34" s="570" t="e">
        <f t="shared" si="198"/>
        <v>#REF!</v>
      </c>
      <c r="RPM34" s="570" t="e">
        <f t="shared" si="198"/>
        <v>#REF!</v>
      </c>
      <c r="RPN34" s="570" t="e">
        <f t="shared" si="198"/>
        <v>#REF!</v>
      </c>
      <c r="RPO34" s="570" t="e">
        <f t="shared" si="198"/>
        <v>#REF!</v>
      </c>
      <c r="RPP34" s="570" t="e">
        <f t="shared" si="198"/>
        <v>#REF!</v>
      </c>
      <c r="RPQ34" s="570" t="e">
        <f t="shared" si="198"/>
        <v>#REF!</v>
      </c>
      <c r="RPR34" s="570" t="e">
        <f t="shared" si="198"/>
        <v>#REF!</v>
      </c>
      <c r="RPS34" s="570" t="e">
        <f t="shared" si="198"/>
        <v>#REF!</v>
      </c>
      <c r="RPT34" s="570" t="e">
        <f t="shared" si="198"/>
        <v>#REF!</v>
      </c>
      <c r="RPU34" s="570" t="e">
        <f t="shared" si="198"/>
        <v>#REF!</v>
      </c>
      <c r="RPV34" s="570" t="e">
        <f t="shared" si="198"/>
        <v>#REF!</v>
      </c>
      <c r="RPW34" s="570" t="e">
        <f t="shared" si="198"/>
        <v>#REF!</v>
      </c>
      <c r="RPX34" s="570" t="e">
        <f t="shared" si="198"/>
        <v>#REF!</v>
      </c>
      <c r="RPY34" s="570" t="e">
        <f t="shared" si="198"/>
        <v>#REF!</v>
      </c>
      <c r="RPZ34" s="570" t="e">
        <f t="shared" si="198"/>
        <v>#REF!</v>
      </c>
      <c r="RQA34" s="570" t="e">
        <f t="shared" ref="RQA34:RSL34" si="199">ROUND(RPX34*RPY34,0)</f>
        <v>#REF!</v>
      </c>
      <c r="RQB34" s="570" t="e">
        <f t="shared" si="199"/>
        <v>#REF!</v>
      </c>
      <c r="RQC34" s="570" t="e">
        <f t="shared" si="199"/>
        <v>#REF!</v>
      </c>
      <c r="RQD34" s="570" t="e">
        <f t="shared" si="199"/>
        <v>#REF!</v>
      </c>
      <c r="RQE34" s="570" t="e">
        <f t="shared" si="199"/>
        <v>#REF!</v>
      </c>
      <c r="RQF34" s="570" t="e">
        <f t="shared" si="199"/>
        <v>#REF!</v>
      </c>
      <c r="RQG34" s="570" t="e">
        <f t="shared" si="199"/>
        <v>#REF!</v>
      </c>
      <c r="RQH34" s="570" t="e">
        <f t="shared" si="199"/>
        <v>#REF!</v>
      </c>
      <c r="RQI34" s="570" t="e">
        <f t="shared" si="199"/>
        <v>#REF!</v>
      </c>
      <c r="RQJ34" s="570" t="e">
        <f t="shared" si="199"/>
        <v>#REF!</v>
      </c>
      <c r="RQK34" s="570" t="e">
        <f t="shared" si="199"/>
        <v>#REF!</v>
      </c>
      <c r="RQL34" s="570" t="e">
        <f t="shared" si="199"/>
        <v>#REF!</v>
      </c>
      <c r="RQM34" s="570" t="e">
        <f t="shared" si="199"/>
        <v>#REF!</v>
      </c>
      <c r="RQN34" s="570" t="e">
        <f t="shared" si="199"/>
        <v>#REF!</v>
      </c>
      <c r="RQO34" s="570" t="e">
        <f t="shared" si="199"/>
        <v>#REF!</v>
      </c>
      <c r="RQP34" s="570" t="e">
        <f t="shared" si="199"/>
        <v>#REF!</v>
      </c>
      <c r="RQQ34" s="570" t="e">
        <f t="shared" si="199"/>
        <v>#REF!</v>
      </c>
      <c r="RQR34" s="570" t="e">
        <f t="shared" si="199"/>
        <v>#REF!</v>
      </c>
      <c r="RQS34" s="570" t="e">
        <f t="shared" si="199"/>
        <v>#REF!</v>
      </c>
      <c r="RQT34" s="570" t="e">
        <f t="shared" si="199"/>
        <v>#REF!</v>
      </c>
      <c r="RQU34" s="570" t="e">
        <f t="shared" si="199"/>
        <v>#REF!</v>
      </c>
      <c r="RQV34" s="570" t="e">
        <f t="shared" si="199"/>
        <v>#REF!</v>
      </c>
      <c r="RQW34" s="570" t="e">
        <f t="shared" si="199"/>
        <v>#REF!</v>
      </c>
      <c r="RQX34" s="570" t="e">
        <f t="shared" si="199"/>
        <v>#REF!</v>
      </c>
      <c r="RQY34" s="570" t="e">
        <f t="shared" si="199"/>
        <v>#REF!</v>
      </c>
      <c r="RQZ34" s="570" t="e">
        <f t="shared" si="199"/>
        <v>#REF!</v>
      </c>
      <c r="RRA34" s="570" t="e">
        <f t="shared" si="199"/>
        <v>#REF!</v>
      </c>
      <c r="RRB34" s="570" t="e">
        <f t="shared" si="199"/>
        <v>#REF!</v>
      </c>
      <c r="RRC34" s="570" t="e">
        <f t="shared" si="199"/>
        <v>#REF!</v>
      </c>
      <c r="RRD34" s="570" t="e">
        <f t="shared" si="199"/>
        <v>#REF!</v>
      </c>
      <c r="RRE34" s="570" t="e">
        <f t="shared" si="199"/>
        <v>#REF!</v>
      </c>
      <c r="RRF34" s="570" t="e">
        <f t="shared" si="199"/>
        <v>#REF!</v>
      </c>
      <c r="RRG34" s="570" t="e">
        <f t="shared" si="199"/>
        <v>#REF!</v>
      </c>
      <c r="RRH34" s="570" t="e">
        <f t="shared" si="199"/>
        <v>#REF!</v>
      </c>
      <c r="RRI34" s="570" t="e">
        <f t="shared" si="199"/>
        <v>#REF!</v>
      </c>
      <c r="RRJ34" s="570" t="e">
        <f t="shared" si="199"/>
        <v>#REF!</v>
      </c>
      <c r="RRK34" s="570" t="e">
        <f t="shared" si="199"/>
        <v>#REF!</v>
      </c>
      <c r="RRL34" s="570" t="e">
        <f t="shared" si="199"/>
        <v>#REF!</v>
      </c>
      <c r="RRM34" s="570" t="e">
        <f t="shared" si="199"/>
        <v>#REF!</v>
      </c>
      <c r="RRN34" s="570" t="e">
        <f t="shared" si="199"/>
        <v>#REF!</v>
      </c>
      <c r="RRO34" s="570" t="e">
        <f t="shared" si="199"/>
        <v>#REF!</v>
      </c>
      <c r="RRP34" s="570" t="e">
        <f t="shared" si="199"/>
        <v>#REF!</v>
      </c>
      <c r="RRQ34" s="570" t="e">
        <f t="shared" si="199"/>
        <v>#REF!</v>
      </c>
      <c r="RRR34" s="570" t="e">
        <f t="shared" si="199"/>
        <v>#REF!</v>
      </c>
      <c r="RRS34" s="570" t="e">
        <f t="shared" si="199"/>
        <v>#REF!</v>
      </c>
      <c r="RRT34" s="570" t="e">
        <f t="shared" si="199"/>
        <v>#REF!</v>
      </c>
      <c r="RRU34" s="570" t="e">
        <f t="shared" si="199"/>
        <v>#REF!</v>
      </c>
      <c r="RRV34" s="570" t="e">
        <f t="shared" si="199"/>
        <v>#REF!</v>
      </c>
      <c r="RRW34" s="570" t="e">
        <f t="shared" si="199"/>
        <v>#REF!</v>
      </c>
      <c r="RRX34" s="570" t="e">
        <f t="shared" si="199"/>
        <v>#REF!</v>
      </c>
      <c r="RRY34" s="570" t="e">
        <f t="shared" si="199"/>
        <v>#REF!</v>
      </c>
      <c r="RRZ34" s="570" t="e">
        <f t="shared" si="199"/>
        <v>#REF!</v>
      </c>
      <c r="RSA34" s="570" t="e">
        <f t="shared" si="199"/>
        <v>#REF!</v>
      </c>
      <c r="RSB34" s="570" t="e">
        <f t="shared" si="199"/>
        <v>#REF!</v>
      </c>
      <c r="RSC34" s="570" t="e">
        <f t="shared" si="199"/>
        <v>#REF!</v>
      </c>
      <c r="RSD34" s="570" t="e">
        <f t="shared" si="199"/>
        <v>#REF!</v>
      </c>
      <c r="RSE34" s="570" t="e">
        <f t="shared" si="199"/>
        <v>#REF!</v>
      </c>
      <c r="RSF34" s="570" t="e">
        <f t="shared" si="199"/>
        <v>#REF!</v>
      </c>
      <c r="RSG34" s="570" t="e">
        <f t="shared" si="199"/>
        <v>#REF!</v>
      </c>
      <c r="RSH34" s="570" t="e">
        <f t="shared" si="199"/>
        <v>#REF!</v>
      </c>
      <c r="RSI34" s="570" t="e">
        <f t="shared" si="199"/>
        <v>#REF!</v>
      </c>
      <c r="RSJ34" s="570" t="e">
        <f t="shared" si="199"/>
        <v>#REF!</v>
      </c>
      <c r="RSK34" s="570" t="e">
        <f t="shared" si="199"/>
        <v>#REF!</v>
      </c>
      <c r="RSL34" s="570" t="e">
        <f t="shared" si="199"/>
        <v>#REF!</v>
      </c>
      <c r="RSM34" s="570" t="e">
        <f t="shared" ref="RSM34:RUX34" si="200">ROUND(RSJ34*RSK34,0)</f>
        <v>#REF!</v>
      </c>
      <c r="RSN34" s="570" t="e">
        <f t="shared" si="200"/>
        <v>#REF!</v>
      </c>
      <c r="RSO34" s="570" t="e">
        <f t="shared" si="200"/>
        <v>#REF!</v>
      </c>
      <c r="RSP34" s="570" t="e">
        <f t="shared" si="200"/>
        <v>#REF!</v>
      </c>
      <c r="RSQ34" s="570" t="e">
        <f t="shared" si="200"/>
        <v>#REF!</v>
      </c>
      <c r="RSR34" s="570" t="e">
        <f t="shared" si="200"/>
        <v>#REF!</v>
      </c>
      <c r="RSS34" s="570" t="e">
        <f t="shared" si="200"/>
        <v>#REF!</v>
      </c>
      <c r="RST34" s="570" t="e">
        <f t="shared" si="200"/>
        <v>#REF!</v>
      </c>
      <c r="RSU34" s="570" t="e">
        <f t="shared" si="200"/>
        <v>#REF!</v>
      </c>
      <c r="RSV34" s="570" t="e">
        <f t="shared" si="200"/>
        <v>#REF!</v>
      </c>
      <c r="RSW34" s="570" t="e">
        <f t="shared" si="200"/>
        <v>#REF!</v>
      </c>
      <c r="RSX34" s="570" t="e">
        <f t="shared" si="200"/>
        <v>#REF!</v>
      </c>
      <c r="RSY34" s="570" t="e">
        <f t="shared" si="200"/>
        <v>#REF!</v>
      </c>
      <c r="RSZ34" s="570" t="e">
        <f t="shared" si="200"/>
        <v>#REF!</v>
      </c>
      <c r="RTA34" s="570" t="e">
        <f t="shared" si="200"/>
        <v>#REF!</v>
      </c>
      <c r="RTB34" s="570" t="e">
        <f t="shared" si="200"/>
        <v>#REF!</v>
      </c>
      <c r="RTC34" s="570" t="e">
        <f t="shared" si="200"/>
        <v>#REF!</v>
      </c>
      <c r="RTD34" s="570" t="e">
        <f t="shared" si="200"/>
        <v>#REF!</v>
      </c>
      <c r="RTE34" s="570" t="e">
        <f t="shared" si="200"/>
        <v>#REF!</v>
      </c>
      <c r="RTF34" s="570" t="e">
        <f t="shared" si="200"/>
        <v>#REF!</v>
      </c>
      <c r="RTG34" s="570" t="e">
        <f t="shared" si="200"/>
        <v>#REF!</v>
      </c>
      <c r="RTH34" s="570" t="e">
        <f t="shared" si="200"/>
        <v>#REF!</v>
      </c>
      <c r="RTI34" s="570" t="e">
        <f t="shared" si="200"/>
        <v>#REF!</v>
      </c>
      <c r="RTJ34" s="570" t="e">
        <f t="shared" si="200"/>
        <v>#REF!</v>
      </c>
      <c r="RTK34" s="570" t="e">
        <f t="shared" si="200"/>
        <v>#REF!</v>
      </c>
      <c r="RTL34" s="570" t="e">
        <f t="shared" si="200"/>
        <v>#REF!</v>
      </c>
      <c r="RTM34" s="570" t="e">
        <f t="shared" si="200"/>
        <v>#REF!</v>
      </c>
      <c r="RTN34" s="570" t="e">
        <f t="shared" si="200"/>
        <v>#REF!</v>
      </c>
      <c r="RTO34" s="570" t="e">
        <f t="shared" si="200"/>
        <v>#REF!</v>
      </c>
      <c r="RTP34" s="570" t="e">
        <f t="shared" si="200"/>
        <v>#REF!</v>
      </c>
      <c r="RTQ34" s="570" t="e">
        <f t="shared" si="200"/>
        <v>#REF!</v>
      </c>
      <c r="RTR34" s="570" t="e">
        <f t="shared" si="200"/>
        <v>#REF!</v>
      </c>
      <c r="RTS34" s="570" t="e">
        <f t="shared" si="200"/>
        <v>#REF!</v>
      </c>
      <c r="RTT34" s="570" t="e">
        <f t="shared" si="200"/>
        <v>#REF!</v>
      </c>
      <c r="RTU34" s="570" t="e">
        <f t="shared" si="200"/>
        <v>#REF!</v>
      </c>
      <c r="RTV34" s="570" t="e">
        <f t="shared" si="200"/>
        <v>#REF!</v>
      </c>
      <c r="RTW34" s="570" t="e">
        <f t="shared" si="200"/>
        <v>#REF!</v>
      </c>
      <c r="RTX34" s="570" t="e">
        <f t="shared" si="200"/>
        <v>#REF!</v>
      </c>
      <c r="RTY34" s="570" t="e">
        <f t="shared" si="200"/>
        <v>#REF!</v>
      </c>
      <c r="RTZ34" s="570" t="e">
        <f t="shared" si="200"/>
        <v>#REF!</v>
      </c>
      <c r="RUA34" s="570" t="e">
        <f t="shared" si="200"/>
        <v>#REF!</v>
      </c>
      <c r="RUB34" s="570" t="e">
        <f t="shared" si="200"/>
        <v>#REF!</v>
      </c>
      <c r="RUC34" s="570" t="e">
        <f t="shared" si="200"/>
        <v>#REF!</v>
      </c>
      <c r="RUD34" s="570" t="e">
        <f t="shared" si="200"/>
        <v>#REF!</v>
      </c>
      <c r="RUE34" s="570" t="e">
        <f t="shared" si="200"/>
        <v>#REF!</v>
      </c>
      <c r="RUF34" s="570" t="e">
        <f t="shared" si="200"/>
        <v>#REF!</v>
      </c>
      <c r="RUG34" s="570" t="e">
        <f t="shared" si="200"/>
        <v>#REF!</v>
      </c>
      <c r="RUH34" s="570" t="e">
        <f t="shared" si="200"/>
        <v>#REF!</v>
      </c>
      <c r="RUI34" s="570" t="e">
        <f t="shared" si="200"/>
        <v>#REF!</v>
      </c>
      <c r="RUJ34" s="570" t="e">
        <f t="shared" si="200"/>
        <v>#REF!</v>
      </c>
      <c r="RUK34" s="570" t="e">
        <f t="shared" si="200"/>
        <v>#REF!</v>
      </c>
      <c r="RUL34" s="570" t="e">
        <f t="shared" si="200"/>
        <v>#REF!</v>
      </c>
      <c r="RUM34" s="570" t="e">
        <f t="shared" si="200"/>
        <v>#REF!</v>
      </c>
      <c r="RUN34" s="570" t="e">
        <f t="shared" si="200"/>
        <v>#REF!</v>
      </c>
      <c r="RUO34" s="570" t="e">
        <f t="shared" si="200"/>
        <v>#REF!</v>
      </c>
      <c r="RUP34" s="570" t="e">
        <f t="shared" si="200"/>
        <v>#REF!</v>
      </c>
      <c r="RUQ34" s="570" t="e">
        <f t="shared" si="200"/>
        <v>#REF!</v>
      </c>
      <c r="RUR34" s="570" t="e">
        <f t="shared" si="200"/>
        <v>#REF!</v>
      </c>
      <c r="RUS34" s="570" t="e">
        <f t="shared" si="200"/>
        <v>#REF!</v>
      </c>
      <c r="RUT34" s="570" t="e">
        <f t="shared" si="200"/>
        <v>#REF!</v>
      </c>
      <c r="RUU34" s="570" t="e">
        <f t="shared" si="200"/>
        <v>#REF!</v>
      </c>
      <c r="RUV34" s="570" t="e">
        <f t="shared" si="200"/>
        <v>#REF!</v>
      </c>
      <c r="RUW34" s="570" t="e">
        <f t="shared" si="200"/>
        <v>#REF!</v>
      </c>
      <c r="RUX34" s="570" t="e">
        <f t="shared" si="200"/>
        <v>#REF!</v>
      </c>
      <c r="RUY34" s="570" t="e">
        <f t="shared" ref="RUY34:RXJ34" si="201">ROUND(RUV34*RUW34,0)</f>
        <v>#REF!</v>
      </c>
      <c r="RUZ34" s="570" t="e">
        <f t="shared" si="201"/>
        <v>#REF!</v>
      </c>
      <c r="RVA34" s="570" t="e">
        <f t="shared" si="201"/>
        <v>#REF!</v>
      </c>
      <c r="RVB34" s="570" t="e">
        <f t="shared" si="201"/>
        <v>#REF!</v>
      </c>
      <c r="RVC34" s="570" t="e">
        <f t="shared" si="201"/>
        <v>#REF!</v>
      </c>
      <c r="RVD34" s="570" t="e">
        <f t="shared" si="201"/>
        <v>#REF!</v>
      </c>
      <c r="RVE34" s="570" t="e">
        <f t="shared" si="201"/>
        <v>#REF!</v>
      </c>
      <c r="RVF34" s="570" t="e">
        <f t="shared" si="201"/>
        <v>#REF!</v>
      </c>
      <c r="RVG34" s="570" t="e">
        <f t="shared" si="201"/>
        <v>#REF!</v>
      </c>
      <c r="RVH34" s="570" t="e">
        <f t="shared" si="201"/>
        <v>#REF!</v>
      </c>
      <c r="RVI34" s="570" t="e">
        <f t="shared" si="201"/>
        <v>#REF!</v>
      </c>
      <c r="RVJ34" s="570" t="e">
        <f t="shared" si="201"/>
        <v>#REF!</v>
      </c>
      <c r="RVK34" s="570" t="e">
        <f t="shared" si="201"/>
        <v>#REF!</v>
      </c>
      <c r="RVL34" s="570" t="e">
        <f t="shared" si="201"/>
        <v>#REF!</v>
      </c>
      <c r="RVM34" s="570" t="e">
        <f t="shared" si="201"/>
        <v>#REF!</v>
      </c>
      <c r="RVN34" s="570" t="e">
        <f t="shared" si="201"/>
        <v>#REF!</v>
      </c>
      <c r="RVO34" s="570" t="e">
        <f t="shared" si="201"/>
        <v>#REF!</v>
      </c>
      <c r="RVP34" s="570" t="e">
        <f t="shared" si="201"/>
        <v>#REF!</v>
      </c>
      <c r="RVQ34" s="570" t="e">
        <f t="shared" si="201"/>
        <v>#REF!</v>
      </c>
      <c r="RVR34" s="570" t="e">
        <f t="shared" si="201"/>
        <v>#REF!</v>
      </c>
      <c r="RVS34" s="570" t="e">
        <f t="shared" si="201"/>
        <v>#REF!</v>
      </c>
      <c r="RVT34" s="570" t="e">
        <f t="shared" si="201"/>
        <v>#REF!</v>
      </c>
      <c r="RVU34" s="570" t="e">
        <f t="shared" si="201"/>
        <v>#REF!</v>
      </c>
      <c r="RVV34" s="570" t="e">
        <f t="shared" si="201"/>
        <v>#REF!</v>
      </c>
      <c r="RVW34" s="570" t="e">
        <f t="shared" si="201"/>
        <v>#REF!</v>
      </c>
      <c r="RVX34" s="570" t="e">
        <f t="shared" si="201"/>
        <v>#REF!</v>
      </c>
      <c r="RVY34" s="570" t="e">
        <f t="shared" si="201"/>
        <v>#REF!</v>
      </c>
      <c r="RVZ34" s="570" t="e">
        <f t="shared" si="201"/>
        <v>#REF!</v>
      </c>
      <c r="RWA34" s="570" t="e">
        <f t="shared" si="201"/>
        <v>#REF!</v>
      </c>
      <c r="RWB34" s="570" t="e">
        <f t="shared" si="201"/>
        <v>#REF!</v>
      </c>
      <c r="RWC34" s="570" t="e">
        <f t="shared" si="201"/>
        <v>#REF!</v>
      </c>
      <c r="RWD34" s="570" t="e">
        <f t="shared" si="201"/>
        <v>#REF!</v>
      </c>
      <c r="RWE34" s="570" t="e">
        <f t="shared" si="201"/>
        <v>#REF!</v>
      </c>
      <c r="RWF34" s="570" t="e">
        <f t="shared" si="201"/>
        <v>#REF!</v>
      </c>
      <c r="RWG34" s="570" t="e">
        <f t="shared" si="201"/>
        <v>#REF!</v>
      </c>
      <c r="RWH34" s="570" t="e">
        <f t="shared" si="201"/>
        <v>#REF!</v>
      </c>
      <c r="RWI34" s="570" t="e">
        <f t="shared" si="201"/>
        <v>#REF!</v>
      </c>
      <c r="RWJ34" s="570" t="e">
        <f t="shared" si="201"/>
        <v>#REF!</v>
      </c>
      <c r="RWK34" s="570" t="e">
        <f t="shared" si="201"/>
        <v>#REF!</v>
      </c>
      <c r="RWL34" s="570" t="e">
        <f t="shared" si="201"/>
        <v>#REF!</v>
      </c>
      <c r="RWM34" s="570" t="e">
        <f t="shared" si="201"/>
        <v>#REF!</v>
      </c>
      <c r="RWN34" s="570" t="e">
        <f t="shared" si="201"/>
        <v>#REF!</v>
      </c>
      <c r="RWO34" s="570" t="e">
        <f t="shared" si="201"/>
        <v>#REF!</v>
      </c>
      <c r="RWP34" s="570" t="e">
        <f t="shared" si="201"/>
        <v>#REF!</v>
      </c>
      <c r="RWQ34" s="570" t="e">
        <f t="shared" si="201"/>
        <v>#REF!</v>
      </c>
      <c r="RWR34" s="570" t="e">
        <f t="shared" si="201"/>
        <v>#REF!</v>
      </c>
      <c r="RWS34" s="570" t="e">
        <f t="shared" si="201"/>
        <v>#REF!</v>
      </c>
      <c r="RWT34" s="570" t="e">
        <f t="shared" si="201"/>
        <v>#REF!</v>
      </c>
      <c r="RWU34" s="570" t="e">
        <f t="shared" si="201"/>
        <v>#REF!</v>
      </c>
      <c r="RWV34" s="570" t="e">
        <f t="shared" si="201"/>
        <v>#REF!</v>
      </c>
      <c r="RWW34" s="570" t="e">
        <f t="shared" si="201"/>
        <v>#REF!</v>
      </c>
      <c r="RWX34" s="570" t="e">
        <f t="shared" si="201"/>
        <v>#REF!</v>
      </c>
      <c r="RWY34" s="570" t="e">
        <f t="shared" si="201"/>
        <v>#REF!</v>
      </c>
      <c r="RWZ34" s="570" t="e">
        <f t="shared" si="201"/>
        <v>#REF!</v>
      </c>
      <c r="RXA34" s="570" t="e">
        <f t="shared" si="201"/>
        <v>#REF!</v>
      </c>
      <c r="RXB34" s="570" t="e">
        <f t="shared" si="201"/>
        <v>#REF!</v>
      </c>
      <c r="RXC34" s="570" t="e">
        <f t="shared" si="201"/>
        <v>#REF!</v>
      </c>
      <c r="RXD34" s="570" t="e">
        <f t="shared" si="201"/>
        <v>#REF!</v>
      </c>
      <c r="RXE34" s="570" t="e">
        <f t="shared" si="201"/>
        <v>#REF!</v>
      </c>
      <c r="RXF34" s="570" t="e">
        <f t="shared" si="201"/>
        <v>#REF!</v>
      </c>
      <c r="RXG34" s="570" t="e">
        <f t="shared" si="201"/>
        <v>#REF!</v>
      </c>
      <c r="RXH34" s="570" t="e">
        <f t="shared" si="201"/>
        <v>#REF!</v>
      </c>
      <c r="RXI34" s="570" t="e">
        <f t="shared" si="201"/>
        <v>#REF!</v>
      </c>
      <c r="RXJ34" s="570" t="e">
        <f t="shared" si="201"/>
        <v>#REF!</v>
      </c>
      <c r="RXK34" s="570" t="e">
        <f t="shared" ref="RXK34:RZV34" si="202">ROUND(RXH34*RXI34,0)</f>
        <v>#REF!</v>
      </c>
      <c r="RXL34" s="570" t="e">
        <f t="shared" si="202"/>
        <v>#REF!</v>
      </c>
      <c r="RXM34" s="570" t="e">
        <f t="shared" si="202"/>
        <v>#REF!</v>
      </c>
      <c r="RXN34" s="570" t="e">
        <f t="shared" si="202"/>
        <v>#REF!</v>
      </c>
      <c r="RXO34" s="570" t="e">
        <f t="shared" si="202"/>
        <v>#REF!</v>
      </c>
      <c r="RXP34" s="570" t="e">
        <f t="shared" si="202"/>
        <v>#REF!</v>
      </c>
      <c r="RXQ34" s="570" t="e">
        <f t="shared" si="202"/>
        <v>#REF!</v>
      </c>
      <c r="RXR34" s="570" t="e">
        <f t="shared" si="202"/>
        <v>#REF!</v>
      </c>
      <c r="RXS34" s="570" t="e">
        <f t="shared" si="202"/>
        <v>#REF!</v>
      </c>
      <c r="RXT34" s="570" t="e">
        <f t="shared" si="202"/>
        <v>#REF!</v>
      </c>
      <c r="RXU34" s="570" t="e">
        <f t="shared" si="202"/>
        <v>#REF!</v>
      </c>
      <c r="RXV34" s="570" t="e">
        <f t="shared" si="202"/>
        <v>#REF!</v>
      </c>
      <c r="RXW34" s="570" t="e">
        <f t="shared" si="202"/>
        <v>#REF!</v>
      </c>
      <c r="RXX34" s="570" t="e">
        <f t="shared" si="202"/>
        <v>#REF!</v>
      </c>
      <c r="RXY34" s="570" t="e">
        <f t="shared" si="202"/>
        <v>#REF!</v>
      </c>
      <c r="RXZ34" s="570" t="e">
        <f t="shared" si="202"/>
        <v>#REF!</v>
      </c>
      <c r="RYA34" s="570" t="e">
        <f t="shared" si="202"/>
        <v>#REF!</v>
      </c>
      <c r="RYB34" s="570" t="e">
        <f t="shared" si="202"/>
        <v>#REF!</v>
      </c>
      <c r="RYC34" s="570" t="e">
        <f t="shared" si="202"/>
        <v>#REF!</v>
      </c>
      <c r="RYD34" s="570" t="e">
        <f t="shared" si="202"/>
        <v>#REF!</v>
      </c>
      <c r="RYE34" s="570" t="e">
        <f t="shared" si="202"/>
        <v>#REF!</v>
      </c>
      <c r="RYF34" s="570" t="e">
        <f t="shared" si="202"/>
        <v>#REF!</v>
      </c>
      <c r="RYG34" s="570" t="e">
        <f t="shared" si="202"/>
        <v>#REF!</v>
      </c>
      <c r="RYH34" s="570" t="e">
        <f t="shared" si="202"/>
        <v>#REF!</v>
      </c>
      <c r="RYI34" s="570" t="e">
        <f t="shared" si="202"/>
        <v>#REF!</v>
      </c>
      <c r="RYJ34" s="570" t="e">
        <f t="shared" si="202"/>
        <v>#REF!</v>
      </c>
      <c r="RYK34" s="570" t="e">
        <f t="shared" si="202"/>
        <v>#REF!</v>
      </c>
      <c r="RYL34" s="570" t="e">
        <f t="shared" si="202"/>
        <v>#REF!</v>
      </c>
      <c r="RYM34" s="570" t="e">
        <f t="shared" si="202"/>
        <v>#REF!</v>
      </c>
      <c r="RYN34" s="570" t="e">
        <f t="shared" si="202"/>
        <v>#REF!</v>
      </c>
      <c r="RYO34" s="570" t="e">
        <f t="shared" si="202"/>
        <v>#REF!</v>
      </c>
      <c r="RYP34" s="570" t="e">
        <f t="shared" si="202"/>
        <v>#REF!</v>
      </c>
      <c r="RYQ34" s="570" t="e">
        <f t="shared" si="202"/>
        <v>#REF!</v>
      </c>
      <c r="RYR34" s="570" t="e">
        <f t="shared" si="202"/>
        <v>#REF!</v>
      </c>
      <c r="RYS34" s="570" t="e">
        <f t="shared" si="202"/>
        <v>#REF!</v>
      </c>
      <c r="RYT34" s="570" t="e">
        <f t="shared" si="202"/>
        <v>#REF!</v>
      </c>
      <c r="RYU34" s="570" t="e">
        <f t="shared" si="202"/>
        <v>#REF!</v>
      </c>
      <c r="RYV34" s="570" t="e">
        <f t="shared" si="202"/>
        <v>#REF!</v>
      </c>
      <c r="RYW34" s="570" t="e">
        <f t="shared" si="202"/>
        <v>#REF!</v>
      </c>
      <c r="RYX34" s="570" t="e">
        <f t="shared" si="202"/>
        <v>#REF!</v>
      </c>
      <c r="RYY34" s="570" t="e">
        <f t="shared" si="202"/>
        <v>#REF!</v>
      </c>
      <c r="RYZ34" s="570" t="e">
        <f t="shared" si="202"/>
        <v>#REF!</v>
      </c>
      <c r="RZA34" s="570" t="e">
        <f t="shared" si="202"/>
        <v>#REF!</v>
      </c>
      <c r="RZB34" s="570" t="e">
        <f t="shared" si="202"/>
        <v>#REF!</v>
      </c>
      <c r="RZC34" s="570" t="e">
        <f t="shared" si="202"/>
        <v>#REF!</v>
      </c>
      <c r="RZD34" s="570" t="e">
        <f t="shared" si="202"/>
        <v>#REF!</v>
      </c>
      <c r="RZE34" s="570" t="e">
        <f t="shared" si="202"/>
        <v>#REF!</v>
      </c>
      <c r="RZF34" s="570" t="e">
        <f t="shared" si="202"/>
        <v>#REF!</v>
      </c>
      <c r="RZG34" s="570" t="e">
        <f t="shared" si="202"/>
        <v>#REF!</v>
      </c>
      <c r="RZH34" s="570" t="e">
        <f t="shared" si="202"/>
        <v>#REF!</v>
      </c>
      <c r="RZI34" s="570" t="e">
        <f t="shared" si="202"/>
        <v>#REF!</v>
      </c>
      <c r="RZJ34" s="570" t="e">
        <f t="shared" si="202"/>
        <v>#REF!</v>
      </c>
      <c r="RZK34" s="570" t="e">
        <f t="shared" si="202"/>
        <v>#REF!</v>
      </c>
      <c r="RZL34" s="570" t="e">
        <f t="shared" si="202"/>
        <v>#REF!</v>
      </c>
      <c r="RZM34" s="570" t="e">
        <f t="shared" si="202"/>
        <v>#REF!</v>
      </c>
      <c r="RZN34" s="570" t="e">
        <f t="shared" si="202"/>
        <v>#REF!</v>
      </c>
      <c r="RZO34" s="570" t="e">
        <f t="shared" si="202"/>
        <v>#REF!</v>
      </c>
      <c r="RZP34" s="570" t="e">
        <f t="shared" si="202"/>
        <v>#REF!</v>
      </c>
      <c r="RZQ34" s="570" t="e">
        <f t="shared" si="202"/>
        <v>#REF!</v>
      </c>
      <c r="RZR34" s="570" t="e">
        <f t="shared" si="202"/>
        <v>#REF!</v>
      </c>
      <c r="RZS34" s="570" t="e">
        <f t="shared" si="202"/>
        <v>#REF!</v>
      </c>
      <c r="RZT34" s="570" t="e">
        <f t="shared" si="202"/>
        <v>#REF!</v>
      </c>
      <c r="RZU34" s="570" t="e">
        <f t="shared" si="202"/>
        <v>#REF!</v>
      </c>
      <c r="RZV34" s="570" t="e">
        <f t="shared" si="202"/>
        <v>#REF!</v>
      </c>
      <c r="RZW34" s="570" t="e">
        <f t="shared" ref="RZW34:SCH34" si="203">ROUND(RZT34*RZU34,0)</f>
        <v>#REF!</v>
      </c>
      <c r="RZX34" s="570" t="e">
        <f t="shared" si="203"/>
        <v>#REF!</v>
      </c>
      <c r="RZY34" s="570" t="e">
        <f t="shared" si="203"/>
        <v>#REF!</v>
      </c>
      <c r="RZZ34" s="570" t="e">
        <f t="shared" si="203"/>
        <v>#REF!</v>
      </c>
      <c r="SAA34" s="570" t="e">
        <f t="shared" si="203"/>
        <v>#REF!</v>
      </c>
      <c r="SAB34" s="570" t="e">
        <f t="shared" si="203"/>
        <v>#REF!</v>
      </c>
      <c r="SAC34" s="570" t="e">
        <f t="shared" si="203"/>
        <v>#REF!</v>
      </c>
      <c r="SAD34" s="570" t="e">
        <f t="shared" si="203"/>
        <v>#REF!</v>
      </c>
      <c r="SAE34" s="570" t="e">
        <f t="shared" si="203"/>
        <v>#REF!</v>
      </c>
      <c r="SAF34" s="570" t="e">
        <f t="shared" si="203"/>
        <v>#REF!</v>
      </c>
      <c r="SAG34" s="570" t="e">
        <f t="shared" si="203"/>
        <v>#REF!</v>
      </c>
      <c r="SAH34" s="570" t="e">
        <f t="shared" si="203"/>
        <v>#REF!</v>
      </c>
      <c r="SAI34" s="570" t="e">
        <f t="shared" si="203"/>
        <v>#REF!</v>
      </c>
      <c r="SAJ34" s="570" t="e">
        <f t="shared" si="203"/>
        <v>#REF!</v>
      </c>
      <c r="SAK34" s="570" t="e">
        <f t="shared" si="203"/>
        <v>#REF!</v>
      </c>
      <c r="SAL34" s="570" t="e">
        <f t="shared" si="203"/>
        <v>#REF!</v>
      </c>
      <c r="SAM34" s="570" t="e">
        <f t="shared" si="203"/>
        <v>#REF!</v>
      </c>
      <c r="SAN34" s="570" t="e">
        <f t="shared" si="203"/>
        <v>#REF!</v>
      </c>
      <c r="SAO34" s="570" t="e">
        <f t="shared" si="203"/>
        <v>#REF!</v>
      </c>
      <c r="SAP34" s="570" t="e">
        <f t="shared" si="203"/>
        <v>#REF!</v>
      </c>
      <c r="SAQ34" s="570" t="e">
        <f t="shared" si="203"/>
        <v>#REF!</v>
      </c>
      <c r="SAR34" s="570" t="e">
        <f t="shared" si="203"/>
        <v>#REF!</v>
      </c>
      <c r="SAS34" s="570" t="e">
        <f t="shared" si="203"/>
        <v>#REF!</v>
      </c>
      <c r="SAT34" s="570" t="e">
        <f t="shared" si="203"/>
        <v>#REF!</v>
      </c>
      <c r="SAU34" s="570" t="e">
        <f t="shared" si="203"/>
        <v>#REF!</v>
      </c>
      <c r="SAV34" s="570" t="e">
        <f t="shared" si="203"/>
        <v>#REF!</v>
      </c>
      <c r="SAW34" s="570" t="e">
        <f t="shared" si="203"/>
        <v>#REF!</v>
      </c>
      <c r="SAX34" s="570" t="e">
        <f t="shared" si="203"/>
        <v>#REF!</v>
      </c>
      <c r="SAY34" s="570" t="e">
        <f t="shared" si="203"/>
        <v>#REF!</v>
      </c>
      <c r="SAZ34" s="570" t="e">
        <f t="shared" si="203"/>
        <v>#REF!</v>
      </c>
      <c r="SBA34" s="570" t="e">
        <f t="shared" si="203"/>
        <v>#REF!</v>
      </c>
      <c r="SBB34" s="570" t="e">
        <f t="shared" si="203"/>
        <v>#REF!</v>
      </c>
      <c r="SBC34" s="570" t="e">
        <f t="shared" si="203"/>
        <v>#REF!</v>
      </c>
      <c r="SBD34" s="570" t="e">
        <f t="shared" si="203"/>
        <v>#REF!</v>
      </c>
      <c r="SBE34" s="570" t="e">
        <f t="shared" si="203"/>
        <v>#REF!</v>
      </c>
      <c r="SBF34" s="570" t="e">
        <f t="shared" si="203"/>
        <v>#REF!</v>
      </c>
      <c r="SBG34" s="570" t="e">
        <f t="shared" si="203"/>
        <v>#REF!</v>
      </c>
      <c r="SBH34" s="570" t="e">
        <f t="shared" si="203"/>
        <v>#REF!</v>
      </c>
      <c r="SBI34" s="570" t="e">
        <f t="shared" si="203"/>
        <v>#REF!</v>
      </c>
      <c r="SBJ34" s="570" t="e">
        <f t="shared" si="203"/>
        <v>#REF!</v>
      </c>
      <c r="SBK34" s="570" t="e">
        <f t="shared" si="203"/>
        <v>#REF!</v>
      </c>
      <c r="SBL34" s="570" t="e">
        <f t="shared" si="203"/>
        <v>#REF!</v>
      </c>
      <c r="SBM34" s="570" t="e">
        <f t="shared" si="203"/>
        <v>#REF!</v>
      </c>
      <c r="SBN34" s="570" t="e">
        <f t="shared" si="203"/>
        <v>#REF!</v>
      </c>
      <c r="SBO34" s="570" t="e">
        <f t="shared" si="203"/>
        <v>#REF!</v>
      </c>
      <c r="SBP34" s="570" t="e">
        <f t="shared" si="203"/>
        <v>#REF!</v>
      </c>
      <c r="SBQ34" s="570" t="e">
        <f t="shared" si="203"/>
        <v>#REF!</v>
      </c>
      <c r="SBR34" s="570" t="e">
        <f t="shared" si="203"/>
        <v>#REF!</v>
      </c>
      <c r="SBS34" s="570" t="e">
        <f t="shared" si="203"/>
        <v>#REF!</v>
      </c>
      <c r="SBT34" s="570" t="e">
        <f t="shared" si="203"/>
        <v>#REF!</v>
      </c>
      <c r="SBU34" s="570" t="e">
        <f t="shared" si="203"/>
        <v>#REF!</v>
      </c>
      <c r="SBV34" s="570" t="e">
        <f t="shared" si="203"/>
        <v>#REF!</v>
      </c>
      <c r="SBW34" s="570" t="e">
        <f t="shared" si="203"/>
        <v>#REF!</v>
      </c>
      <c r="SBX34" s="570" t="e">
        <f t="shared" si="203"/>
        <v>#REF!</v>
      </c>
      <c r="SBY34" s="570" t="e">
        <f t="shared" si="203"/>
        <v>#REF!</v>
      </c>
      <c r="SBZ34" s="570" t="e">
        <f t="shared" si="203"/>
        <v>#REF!</v>
      </c>
      <c r="SCA34" s="570" t="e">
        <f t="shared" si="203"/>
        <v>#REF!</v>
      </c>
      <c r="SCB34" s="570" t="e">
        <f t="shared" si="203"/>
        <v>#REF!</v>
      </c>
      <c r="SCC34" s="570" t="e">
        <f t="shared" si="203"/>
        <v>#REF!</v>
      </c>
      <c r="SCD34" s="570" t="e">
        <f t="shared" si="203"/>
        <v>#REF!</v>
      </c>
      <c r="SCE34" s="570" t="e">
        <f t="shared" si="203"/>
        <v>#REF!</v>
      </c>
      <c r="SCF34" s="570" t="e">
        <f t="shared" si="203"/>
        <v>#REF!</v>
      </c>
      <c r="SCG34" s="570" t="e">
        <f t="shared" si="203"/>
        <v>#REF!</v>
      </c>
      <c r="SCH34" s="570" t="e">
        <f t="shared" si="203"/>
        <v>#REF!</v>
      </c>
      <c r="SCI34" s="570" t="e">
        <f t="shared" ref="SCI34:SET34" si="204">ROUND(SCF34*SCG34,0)</f>
        <v>#REF!</v>
      </c>
      <c r="SCJ34" s="570" t="e">
        <f t="shared" si="204"/>
        <v>#REF!</v>
      </c>
      <c r="SCK34" s="570" t="e">
        <f t="shared" si="204"/>
        <v>#REF!</v>
      </c>
      <c r="SCL34" s="570" t="e">
        <f t="shared" si="204"/>
        <v>#REF!</v>
      </c>
      <c r="SCM34" s="570" t="e">
        <f t="shared" si="204"/>
        <v>#REF!</v>
      </c>
      <c r="SCN34" s="570" t="e">
        <f t="shared" si="204"/>
        <v>#REF!</v>
      </c>
      <c r="SCO34" s="570" t="e">
        <f t="shared" si="204"/>
        <v>#REF!</v>
      </c>
      <c r="SCP34" s="570" t="e">
        <f t="shared" si="204"/>
        <v>#REF!</v>
      </c>
      <c r="SCQ34" s="570" t="e">
        <f t="shared" si="204"/>
        <v>#REF!</v>
      </c>
      <c r="SCR34" s="570" t="e">
        <f t="shared" si="204"/>
        <v>#REF!</v>
      </c>
      <c r="SCS34" s="570" t="e">
        <f t="shared" si="204"/>
        <v>#REF!</v>
      </c>
      <c r="SCT34" s="570" t="e">
        <f t="shared" si="204"/>
        <v>#REF!</v>
      </c>
      <c r="SCU34" s="570" t="e">
        <f t="shared" si="204"/>
        <v>#REF!</v>
      </c>
      <c r="SCV34" s="570" t="e">
        <f t="shared" si="204"/>
        <v>#REF!</v>
      </c>
      <c r="SCW34" s="570" t="e">
        <f t="shared" si="204"/>
        <v>#REF!</v>
      </c>
      <c r="SCX34" s="570" t="e">
        <f t="shared" si="204"/>
        <v>#REF!</v>
      </c>
      <c r="SCY34" s="570" t="e">
        <f t="shared" si="204"/>
        <v>#REF!</v>
      </c>
      <c r="SCZ34" s="570" t="e">
        <f t="shared" si="204"/>
        <v>#REF!</v>
      </c>
      <c r="SDA34" s="570" t="e">
        <f t="shared" si="204"/>
        <v>#REF!</v>
      </c>
      <c r="SDB34" s="570" t="e">
        <f t="shared" si="204"/>
        <v>#REF!</v>
      </c>
      <c r="SDC34" s="570" t="e">
        <f t="shared" si="204"/>
        <v>#REF!</v>
      </c>
      <c r="SDD34" s="570" t="e">
        <f t="shared" si="204"/>
        <v>#REF!</v>
      </c>
      <c r="SDE34" s="570" t="e">
        <f t="shared" si="204"/>
        <v>#REF!</v>
      </c>
      <c r="SDF34" s="570" t="e">
        <f t="shared" si="204"/>
        <v>#REF!</v>
      </c>
      <c r="SDG34" s="570" t="e">
        <f t="shared" si="204"/>
        <v>#REF!</v>
      </c>
      <c r="SDH34" s="570" t="e">
        <f t="shared" si="204"/>
        <v>#REF!</v>
      </c>
      <c r="SDI34" s="570" t="e">
        <f t="shared" si="204"/>
        <v>#REF!</v>
      </c>
      <c r="SDJ34" s="570" t="e">
        <f t="shared" si="204"/>
        <v>#REF!</v>
      </c>
      <c r="SDK34" s="570" t="e">
        <f t="shared" si="204"/>
        <v>#REF!</v>
      </c>
      <c r="SDL34" s="570" t="e">
        <f t="shared" si="204"/>
        <v>#REF!</v>
      </c>
      <c r="SDM34" s="570" t="e">
        <f t="shared" si="204"/>
        <v>#REF!</v>
      </c>
      <c r="SDN34" s="570" t="e">
        <f t="shared" si="204"/>
        <v>#REF!</v>
      </c>
      <c r="SDO34" s="570" t="e">
        <f t="shared" si="204"/>
        <v>#REF!</v>
      </c>
      <c r="SDP34" s="570" t="e">
        <f t="shared" si="204"/>
        <v>#REF!</v>
      </c>
      <c r="SDQ34" s="570" t="e">
        <f t="shared" si="204"/>
        <v>#REF!</v>
      </c>
      <c r="SDR34" s="570" t="e">
        <f t="shared" si="204"/>
        <v>#REF!</v>
      </c>
      <c r="SDS34" s="570" t="e">
        <f t="shared" si="204"/>
        <v>#REF!</v>
      </c>
      <c r="SDT34" s="570" t="e">
        <f t="shared" si="204"/>
        <v>#REF!</v>
      </c>
      <c r="SDU34" s="570" t="e">
        <f t="shared" si="204"/>
        <v>#REF!</v>
      </c>
      <c r="SDV34" s="570" t="e">
        <f t="shared" si="204"/>
        <v>#REF!</v>
      </c>
      <c r="SDW34" s="570" t="e">
        <f t="shared" si="204"/>
        <v>#REF!</v>
      </c>
      <c r="SDX34" s="570" t="e">
        <f t="shared" si="204"/>
        <v>#REF!</v>
      </c>
      <c r="SDY34" s="570" t="e">
        <f t="shared" si="204"/>
        <v>#REF!</v>
      </c>
      <c r="SDZ34" s="570" t="e">
        <f t="shared" si="204"/>
        <v>#REF!</v>
      </c>
      <c r="SEA34" s="570" t="e">
        <f t="shared" si="204"/>
        <v>#REF!</v>
      </c>
      <c r="SEB34" s="570" t="e">
        <f t="shared" si="204"/>
        <v>#REF!</v>
      </c>
      <c r="SEC34" s="570" t="e">
        <f t="shared" si="204"/>
        <v>#REF!</v>
      </c>
      <c r="SED34" s="570" t="e">
        <f t="shared" si="204"/>
        <v>#REF!</v>
      </c>
      <c r="SEE34" s="570" t="e">
        <f t="shared" si="204"/>
        <v>#REF!</v>
      </c>
      <c r="SEF34" s="570" t="e">
        <f t="shared" si="204"/>
        <v>#REF!</v>
      </c>
      <c r="SEG34" s="570" t="e">
        <f t="shared" si="204"/>
        <v>#REF!</v>
      </c>
      <c r="SEH34" s="570" t="e">
        <f t="shared" si="204"/>
        <v>#REF!</v>
      </c>
      <c r="SEI34" s="570" t="e">
        <f t="shared" si="204"/>
        <v>#REF!</v>
      </c>
      <c r="SEJ34" s="570" t="e">
        <f t="shared" si="204"/>
        <v>#REF!</v>
      </c>
      <c r="SEK34" s="570" t="e">
        <f t="shared" si="204"/>
        <v>#REF!</v>
      </c>
      <c r="SEL34" s="570" t="e">
        <f t="shared" si="204"/>
        <v>#REF!</v>
      </c>
      <c r="SEM34" s="570" t="e">
        <f t="shared" si="204"/>
        <v>#REF!</v>
      </c>
      <c r="SEN34" s="570" t="e">
        <f t="shared" si="204"/>
        <v>#REF!</v>
      </c>
      <c r="SEO34" s="570" t="e">
        <f t="shared" si="204"/>
        <v>#REF!</v>
      </c>
      <c r="SEP34" s="570" t="e">
        <f t="shared" si="204"/>
        <v>#REF!</v>
      </c>
      <c r="SEQ34" s="570" t="e">
        <f t="shared" si="204"/>
        <v>#REF!</v>
      </c>
      <c r="SER34" s="570" t="e">
        <f t="shared" si="204"/>
        <v>#REF!</v>
      </c>
      <c r="SES34" s="570" t="e">
        <f t="shared" si="204"/>
        <v>#REF!</v>
      </c>
      <c r="SET34" s="570" t="e">
        <f t="shared" si="204"/>
        <v>#REF!</v>
      </c>
      <c r="SEU34" s="570" t="e">
        <f t="shared" ref="SEU34:SHF34" si="205">ROUND(SER34*SES34,0)</f>
        <v>#REF!</v>
      </c>
      <c r="SEV34" s="570" t="e">
        <f t="shared" si="205"/>
        <v>#REF!</v>
      </c>
      <c r="SEW34" s="570" t="e">
        <f t="shared" si="205"/>
        <v>#REF!</v>
      </c>
      <c r="SEX34" s="570" t="e">
        <f t="shared" si="205"/>
        <v>#REF!</v>
      </c>
      <c r="SEY34" s="570" t="e">
        <f t="shared" si="205"/>
        <v>#REF!</v>
      </c>
      <c r="SEZ34" s="570" t="e">
        <f t="shared" si="205"/>
        <v>#REF!</v>
      </c>
      <c r="SFA34" s="570" t="e">
        <f t="shared" si="205"/>
        <v>#REF!</v>
      </c>
      <c r="SFB34" s="570" t="e">
        <f t="shared" si="205"/>
        <v>#REF!</v>
      </c>
      <c r="SFC34" s="570" t="e">
        <f t="shared" si="205"/>
        <v>#REF!</v>
      </c>
      <c r="SFD34" s="570" t="e">
        <f t="shared" si="205"/>
        <v>#REF!</v>
      </c>
      <c r="SFE34" s="570" t="e">
        <f t="shared" si="205"/>
        <v>#REF!</v>
      </c>
      <c r="SFF34" s="570" t="e">
        <f t="shared" si="205"/>
        <v>#REF!</v>
      </c>
      <c r="SFG34" s="570" t="e">
        <f t="shared" si="205"/>
        <v>#REF!</v>
      </c>
      <c r="SFH34" s="570" t="e">
        <f t="shared" si="205"/>
        <v>#REF!</v>
      </c>
      <c r="SFI34" s="570" t="e">
        <f t="shared" si="205"/>
        <v>#REF!</v>
      </c>
      <c r="SFJ34" s="570" t="e">
        <f t="shared" si="205"/>
        <v>#REF!</v>
      </c>
      <c r="SFK34" s="570" t="e">
        <f t="shared" si="205"/>
        <v>#REF!</v>
      </c>
      <c r="SFL34" s="570" t="e">
        <f t="shared" si="205"/>
        <v>#REF!</v>
      </c>
      <c r="SFM34" s="570" t="e">
        <f t="shared" si="205"/>
        <v>#REF!</v>
      </c>
      <c r="SFN34" s="570" t="e">
        <f t="shared" si="205"/>
        <v>#REF!</v>
      </c>
      <c r="SFO34" s="570" t="e">
        <f t="shared" si="205"/>
        <v>#REF!</v>
      </c>
      <c r="SFP34" s="570" t="e">
        <f t="shared" si="205"/>
        <v>#REF!</v>
      </c>
      <c r="SFQ34" s="570" t="e">
        <f t="shared" si="205"/>
        <v>#REF!</v>
      </c>
      <c r="SFR34" s="570" t="e">
        <f t="shared" si="205"/>
        <v>#REF!</v>
      </c>
      <c r="SFS34" s="570" t="e">
        <f t="shared" si="205"/>
        <v>#REF!</v>
      </c>
      <c r="SFT34" s="570" t="e">
        <f t="shared" si="205"/>
        <v>#REF!</v>
      </c>
      <c r="SFU34" s="570" t="e">
        <f t="shared" si="205"/>
        <v>#REF!</v>
      </c>
      <c r="SFV34" s="570" t="e">
        <f t="shared" si="205"/>
        <v>#REF!</v>
      </c>
      <c r="SFW34" s="570" t="e">
        <f t="shared" si="205"/>
        <v>#REF!</v>
      </c>
      <c r="SFX34" s="570" t="e">
        <f t="shared" si="205"/>
        <v>#REF!</v>
      </c>
      <c r="SFY34" s="570" t="e">
        <f t="shared" si="205"/>
        <v>#REF!</v>
      </c>
      <c r="SFZ34" s="570" t="e">
        <f t="shared" si="205"/>
        <v>#REF!</v>
      </c>
      <c r="SGA34" s="570" t="e">
        <f t="shared" si="205"/>
        <v>#REF!</v>
      </c>
      <c r="SGB34" s="570" t="e">
        <f t="shared" si="205"/>
        <v>#REF!</v>
      </c>
      <c r="SGC34" s="570" t="e">
        <f t="shared" si="205"/>
        <v>#REF!</v>
      </c>
      <c r="SGD34" s="570" t="e">
        <f t="shared" si="205"/>
        <v>#REF!</v>
      </c>
      <c r="SGE34" s="570" t="e">
        <f t="shared" si="205"/>
        <v>#REF!</v>
      </c>
      <c r="SGF34" s="570" t="e">
        <f t="shared" si="205"/>
        <v>#REF!</v>
      </c>
      <c r="SGG34" s="570" t="e">
        <f t="shared" si="205"/>
        <v>#REF!</v>
      </c>
      <c r="SGH34" s="570" t="e">
        <f t="shared" si="205"/>
        <v>#REF!</v>
      </c>
      <c r="SGI34" s="570" t="e">
        <f t="shared" si="205"/>
        <v>#REF!</v>
      </c>
      <c r="SGJ34" s="570" t="e">
        <f t="shared" si="205"/>
        <v>#REF!</v>
      </c>
      <c r="SGK34" s="570" t="e">
        <f t="shared" si="205"/>
        <v>#REF!</v>
      </c>
      <c r="SGL34" s="570" t="e">
        <f t="shared" si="205"/>
        <v>#REF!</v>
      </c>
      <c r="SGM34" s="570" t="e">
        <f t="shared" si="205"/>
        <v>#REF!</v>
      </c>
      <c r="SGN34" s="570" t="e">
        <f t="shared" si="205"/>
        <v>#REF!</v>
      </c>
      <c r="SGO34" s="570" t="e">
        <f t="shared" si="205"/>
        <v>#REF!</v>
      </c>
      <c r="SGP34" s="570" t="e">
        <f t="shared" si="205"/>
        <v>#REF!</v>
      </c>
      <c r="SGQ34" s="570" t="e">
        <f t="shared" si="205"/>
        <v>#REF!</v>
      </c>
      <c r="SGR34" s="570" t="e">
        <f t="shared" si="205"/>
        <v>#REF!</v>
      </c>
      <c r="SGS34" s="570" t="e">
        <f t="shared" si="205"/>
        <v>#REF!</v>
      </c>
      <c r="SGT34" s="570" t="e">
        <f t="shared" si="205"/>
        <v>#REF!</v>
      </c>
      <c r="SGU34" s="570" t="e">
        <f t="shared" si="205"/>
        <v>#REF!</v>
      </c>
      <c r="SGV34" s="570" t="e">
        <f t="shared" si="205"/>
        <v>#REF!</v>
      </c>
      <c r="SGW34" s="570" t="e">
        <f t="shared" si="205"/>
        <v>#REF!</v>
      </c>
      <c r="SGX34" s="570" t="e">
        <f t="shared" si="205"/>
        <v>#REF!</v>
      </c>
      <c r="SGY34" s="570" t="e">
        <f t="shared" si="205"/>
        <v>#REF!</v>
      </c>
      <c r="SGZ34" s="570" t="e">
        <f t="shared" si="205"/>
        <v>#REF!</v>
      </c>
      <c r="SHA34" s="570" t="e">
        <f t="shared" si="205"/>
        <v>#REF!</v>
      </c>
      <c r="SHB34" s="570" t="e">
        <f t="shared" si="205"/>
        <v>#REF!</v>
      </c>
      <c r="SHC34" s="570" t="e">
        <f t="shared" si="205"/>
        <v>#REF!</v>
      </c>
      <c r="SHD34" s="570" t="e">
        <f t="shared" si="205"/>
        <v>#REF!</v>
      </c>
      <c r="SHE34" s="570" t="e">
        <f t="shared" si="205"/>
        <v>#REF!</v>
      </c>
      <c r="SHF34" s="570" t="e">
        <f t="shared" si="205"/>
        <v>#REF!</v>
      </c>
      <c r="SHG34" s="570" t="e">
        <f t="shared" ref="SHG34:SJR34" si="206">ROUND(SHD34*SHE34,0)</f>
        <v>#REF!</v>
      </c>
      <c r="SHH34" s="570" t="e">
        <f t="shared" si="206"/>
        <v>#REF!</v>
      </c>
      <c r="SHI34" s="570" t="e">
        <f t="shared" si="206"/>
        <v>#REF!</v>
      </c>
      <c r="SHJ34" s="570" t="e">
        <f t="shared" si="206"/>
        <v>#REF!</v>
      </c>
      <c r="SHK34" s="570" t="e">
        <f t="shared" si="206"/>
        <v>#REF!</v>
      </c>
      <c r="SHL34" s="570" t="e">
        <f t="shared" si="206"/>
        <v>#REF!</v>
      </c>
      <c r="SHM34" s="570" t="e">
        <f t="shared" si="206"/>
        <v>#REF!</v>
      </c>
      <c r="SHN34" s="570" t="e">
        <f t="shared" si="206"/>
        <v>#REF!</v>
      </c>
      <c r="SHO34" s="570" t="e">
        <f t="shared" si="206"/>
        <v>#REF!</v>
      </c>
      <c r="SHP34" s="570" t="e">
        <f t="shared" si="206"/>
        <v>#REF!</v>
      </c>
      <c r="SHQ34" s="570" t="e">
        <f t="shared" si="206"/>
        <v>#REF!</v>
      </c>
      <c r="SHR34" s="570" t="e">
        <f t="shared" si="206"/>
        <v>#REF!</v>
      </c>
      <c r="SHS34" s="570" t="e">
        <f t="shared" si="206"/>
        <v>#REF!</v>
      </c>
      <c r="SHT34" s="570" t="e">
        <f t="shared" si="206"/>
        <v>#REF!</v>
      </c>
      <c r="SHU34" s="570" t="e">
        <f t="shared" si="206"/>
        <v>#REF!</v>
      </c>
      <c r="SHV34" s="570" t="e">
        <f t="shared" si="206"/>
        <v>#REF!</v>
      </c>
      <c r="SHW34" s="570" t="e">
        <f t="shared" si="206"/>
        <v>#REF!</v>
      </c>
      <c r="SHX34" s="570" t="e">
        <f t="shared" si="206"/>
        <v>#REF!</v>
      </c>
      <c r="SHY34" s="570" t="e">
        <f t="shared" si="206"/>
        <v>#REF!</v>
      </c>
      <c r="SHZ34" s="570" t="e">
        <f t="shared" si="206"/>
        <v>#REF!</v>
      </c>
      <c r="SIA34" s="570" t="e">
        <f t="shared" si="206"/>
        <v>#REF!</v>
      </c>
      <c r="SIB34" s="570" t="e">
        <f t="shared" si="206"/>
        <v>#REF!</v>
      </c>
      <c r="SIC34" s="570" t="e">
        <f t="shared" si="206"/>
        <v>#REF!</v>
      </c>
      <c r="SID34" s="570" t="e">
        <f t="shared" si="206"/>
        <v>#REF!</v>
      </c>
      <c r="SIE34" s="570" t="e">
        <f t="shared" si="206"/>
        <v>#REF!</v>
      </c>
      <c r="SIF34" s="570" t="e">
        <f t="shared" si="206"/>
        <v>#REF!</v>
      </c>
      <c r="SIG34" s="570" t="e">
        <f t="shared" si="206"/>
        <v>#REF!</v>
      </c>
      <c r="SIH34" s="570" t="e">
        <f t="shared" si="206"/>
        <v>#REF!</v>
      </c>
      <c r="SII34" s="570" t="e">
        <f t="shared" si="206"/>
        <v>#REF!</v>
      </c>
      <c r="SIJ34" s="570" t="e">
        <f t="shared" si="206"/>
        <v>#REF!</v>
      </c>
      <c r="SIK34" s="570" t="e">
        <f t="shared" si="206"/>
        <v>#REF!</v>
      </c>
      <c r="SIL34" s="570" t="e">
        <f t="shared" si="206"/>
        <v>#REF!</v>
      </c>
      <c r="SIM34" s="570" t="e">
        <f t="shared" si="206"/>
        <v>#REF!</v>
      </c>
      <c r="SIN34" s="570" t="e">
        <f t="shared" si="206"/>
        <v>#REF!</v>
      </c>
      <c r="SIO34" s="570" t="e">
        <f t="shared" si="206"/>
        <v>#REF!</v>
      </c>
      <c r="SIP34" s="570" t="e">
        <f t="shared" si="206"/>
        <v>#REF!</v>
      </c>
      <c r="SIQ34" s="570" t="e">
        <f t="shared" si="206"/>
        <v>#REF!</v>
      </c>
      <c r="SIR34" s="570" t="e">
        <f t="shared" si="206"/>
        <v>#REF!</v>
      </c>
      <c r="SIS34" s="570" t="e">
        <f t="shared" si="206"/>
        <v>#REF!</v>
      </c>
      <c r="SIT34" s="570" t="e">
        <f t="shared" si="206"/>
        <v>#REF!</v>
      </c>
      <c r="SIU34" s="570" t="e">
        <f t="shared" si="206"/>
        <v>#REF!</v>
      </c>
      <c r="SIV34" s="570" t="e">
        <f t="shared" si="206"/>
        <v>#REF!</v>
      </c>
      <c r="SIW34" s="570" t="e">
        <f t="shared" si="206"/>
        <v>#REF!</v>
      </c>
      <c r="SIX34" s="570" t="e">
        <f t="shared" si="206"/>
        <v>#REF!</v>
      </c>
      <c r="SIY34" s="570" t="e">
        <f t="shared" si="206"/>
        <v>#REF!</v>
      </c>
      <c r="SIZ34" s="570" t="e">
        <f t="shared" si="206"/>
        <v>#REF!</v>
      </c>
      <c r="SJA34" s="570" t="e">
        <f t="shared" si="206"/>
        <v>#REF!</v>
      </c>
      <c r="SJB34" s="570" t="e">
        <f t="shared" si="206"/>
        <v>#REF!</v>
      </c>
      <c r="SJC34" s="570" t="e">
        <f t="shared" si="206"/>
        <v>#REF!</v>
      </c>
      <c r="SJD34" s="570" t="e">
        <f t="shared" si="206"/>
        <v>#REF!</v>
      </c>
      <c r="SJE34" s="570" t="e">
        <f t="shared" si="206"/>
        <v>#REF!</v>
      </c>
      <c r="SJF34" s="570" t="e">
        <f t="shared" si="206"/>
        <v>#REF!</v>
      </c>
      <c r="SJG34" s="570" t="e">
        <f t="shared" si="206"/>
        <v>#REF!</v>
      </c>
      <c r="SJH34" s="570" t="e">
        <f t="shared" si="206"/>
        <v>#REF!</v>
      </c>
      <c r="SJI34" s="570" t="e">
        <f t="shared" si="206"/>
        <v>#REF!</v>
      </c>
      <c r="SJJ34" s="570" t="e">
        <f t="shared" si="206"/>
        <v>#REF!</v>
      </c>
      <c r="SJK34" s="570" t="e">
        <f t="shared" si="206"/>
        <v>#REF!</v>
      </c>
      <c r="SJL34" s="570" t="e">
        <f t="shared" si="206"/>
        <v>#REF!</v>
      </c>
      <c r="SJM34" s="570" t="e">
        <f t="shared" si="206"/>
        <v>#REF!</v>
      </c>
      <c r="SJN34" s="570" t="e">
        <f t="shared" si="206"/>
        <v>#REF!</v>
      </c>
      <c r="SJO34" s="570" t="e">
        <f t="shared" si="206"/>
        <v>#REF!</v>
      </c>
      <c r="SJP34" s="570" t="e">
        <f t="shared" si="206"/>
        <v>#REF!</v>
      </c>
      <c r="SJQ34" s="570" t="e">
        <f t="shared" si="206"/>
        <v>#REF!</v>
      </c>
      <c r="SJR34" s="570" t="e">
        <f t="shared" si="206"/>
        <v>#REF!</v>
      </c>
      <c r="SJS34" s="570" t="e">
        <f t="shared" ref="SJS34:SMD34" si="207">ROUND(SJP34*SJQ34,0)</f>
        <v>#REF!</v>
      </c>
      <c r="SJT34" s="570" t="e">
        <f t="shared" si="207"/>
        <v>#REF!</v>
      </c>
      <c r="SJU34" s="570" t="e">
        <f t="shared" si="207"/>
        <v>#REF!</v>
      </c>
      <c r="SJV34" s="570" t="e">
        <f t="shared" si="207"/>
        <v>#REF!</v>
      </c>
      <c r="SJW34" s="570" t="e">
        <f t="shared" si="207"/>
        <v>#REF!</v>
      </c>
      <c r="SJX34" s="570" t="e">
        <f t="shared" si="207"/>
        <v>#REF!</v>
      </c>
      <c r="SJY34" s="570" t="e">
        <f t="shared" si="207"/>
        <v>#REF!</v>
      </c>
      <c r="SJZ34" s="570" t="e">
        <f t="shared" si="207"/>
        <v>#REF!</v>
      </c>
      <c r="SKA34" s="570" t="e">
        <f t="shared" si="207"/>
        <v>#REF!</v>
      </c>
      <c r="SKB34" s="570" t="e">
        <f t="shared" si="207"/>
        <v>#REF!</v>
      </c>
      <c r="SKC34" s="570" t="e">
        <f t="shared" si="207"/>
        <v>#REF!</v>
      </c>
      <c r="SKD34" s="570" t="e">
        <f t="shared" si="207"/>
        <v>#REF!</v>
      </c>
      <c r="SKE34" s="570" t="e">
        <f t="shared" si="207"/>
        <v>#REF!</v>
      </c>
      <c r="SKF34" s="570" t="e">
        <f t="shared" si="207"/>
        <v>#REF!</v>
      </c>
      <c r="SKG34" s="570" t="e">
        <f t="shared" si="207"/>
        <v>#REF!</v>
      </c>
      <c r="SKH34" s="570" t="e">
        <f t="shared" si="207"/>
        <v>#REF!</v>
      </c>
      <c r="SKI34" s="570" t="e">
        <f t="shared" si="207"/>
        <v>#REF!</v>
      </c>
      <c r="SKJ34" s="570" t="e">
        <f t="shared" si="207"/>
        <v>#REF!</v>
      </c>
      <c r="SKK34" s="570" t="e">
        <f t="shared" si="207"/>
        <v>#REF!</v>
      </c>
      <c r="SKL34" s="570" t="e">
        <f t="shared" si="207"/>
        <v>#REF!</v>
      </c>
      <c r="SKM34" s="570" t="e">
        <f t="shared" si="207"/>
        <v>#REF!</v>
      </c>
      <c r="SKN34" s="570" t="e">
        <f t="shared" si="207"/>
        <v>#REF!</v>
      </c>
      <c r="SKO34" s="570" t="e">
        <f t="shared" si="207"/>
        <v>#REF!</v>
      </c>
      <c r="SKP34" s="570" t="e">
        <f t="shared" si="207"/>
        <v>#REF!</v>
      </c>
      <c r="SKQ34" s="570" t="e">
        <f t="shared" si="207"/>
        <v>#REF!</v>
      </c>
      <c r="SKR34" s="570" t="e">
        <f t="shared" si="207"/>
        <v>#REF!</v>
      </c>
      <c r="SKS34" s="570" t="e">
        <f t="shared" si="207"/>
        <v>#REF!</v>
      </c>
      <c r="SKT34" s="570" t="e">
        <f t="shared" si="207"/>
        <v>#REF!</v>
      </c>
      <c r="SKU34" s="570" t="e">
        <f t="shared" si="207"/>
        <v>#REF!</v>
      </c>
      <c r="SKV34" s="570" t="e">
        <f t="shared" si="207"/>
        <v>#REF!</v>
      </c>
      <c r="SKW34" s="570" t="e">
        <f t="shared" si="207"/>
        <v>#REF!</v>
      </c>
      <c r="SKX34" s="570" t="e">
        <f t="shared" si="207"/>
        <v>#REF!</v>
      </c>
      <c r="SKY34" s="570" t="e">
        <f t="shared" si="207"/>
        <v>#REF!</v>
      </c>
      <c r="SKZ34" s="570" t="e">
        <f t="shared" si="207"/>
        <v>#REF!</v>
      </c>
      <c r="SLA34" s="570" t="e">
        <f t="shared" si="207"/>
        <v>#REF!</v>
      </c>
      <c r="SLB34" s="570" t="e">
        <f t="shared" si="207"/>
        <v>#REF!</v>
      </c>
      <c r="SLC34" s="570" t="e">
        <f t="shared" si="207"/>
        <v>#REF!</v>
      </c>
      <c r="SLD34" s="570" t="e">
        <f t="shared" si="207"/>
        <v>#REF!</v>
      </c>
      <c r="SLE34" s="570" t="e">
        <f t="shared" si="207"/>
        <v>#REF!</v>
      </c>
      <c r="SLF34" s="570" t="e">
        <f t="shared" si="207"/>
        <v>#REF!</v>
      </c>
      <c r="SLG34" s="570" t="e">
        <f t="shared" si="207"/>
        <v>#REF!</v>
      </c>
      <c r="SLH34" s="570" t="e">
        <f t="shared" si="207"/>
        <v>#REF!</v>
      </c>
      <c r="SLI34" s="570" t="e">
        <f t="shared" si="207"/>
        <v>#REF!</v>
      </c>
      <c r="SLJ34" s="570" t="e">
        <f t="shared" si="207"/>
        <v>#REF!</v>
      </c>
      <c r="SLK34" s="570" t="e">
        <f t="shared" si="207"/>
        <v>#REF!</v>
      </c>
      <c r="SLL34" s="570" t="e">
        <f t="shared" si="207"/>
        <v>#REF!</v>
      </c>
      <c r="SLM34" s="570" t="e">
        <f t="shared" si="207"/>
        <v>#REF!</v>
      </c>
      <c r="SLN34" s="570" t="e">
        <f t="shared" si="207"/>
        <v>#REF!</v>
      </c>
      <c r="SLO34" s="570" t="e">
        <f t="shared" si="207"/>
        <v>#REF!</v>
      </c>
      <c r="SLP34" s="570" t="e">
        <f t="shared" si="207"/>
        <v>#REF!</v>
      </c>
      <c r="SLQ34" s="570" t="e">
        <f t="shared" si="207"/>
        <v>#REF!</v>
      </c>
      <c r="SLR34" s="570" t="e">
        <f t="shared" si="207"/>
        <v>#REF!</v>
      </c>
      <c r="SLS34" s="570" t="e">
        <f t="shared" si="207"/>
        <v>#REF!</v>
      </c>
      <c r="SLT34" s="570" t="e">
        <f t="shared" si="207"/>
        <v>#REF!</v>
      </c>
      <c r="SLU34" s="570" t="e">
        <f t="shared" si="207"/>
        <v>#REF!</v>
      </c>
      <c r="SLV34" s="570" t="e">
        <f t="shared" si="207"/>
        <v>#REF!</v>
      </c>
      <c r="SLW34" s="570" t="e">
        <f t="shared" si="207"/>
        <v>#REF!</v>
      </c>
      <c r="SLX34" s="570" t="e">
        <f t="shared" si="207"/>
        <v>#REF!</v>
      </c>
      <c r="SLY34" s="570" t="e">
        <f t="shared" si="207"/>
        <v>#REF!</v>
      </c>
      <c r="SLZ34" s="570" t="e">
        <f t="shared" si="207"/>
        <v>#REF!</v>
      </c>
      <c r="SMA34" s="570" t="e">
        <f t="shared" si="207"/>
        <v>#REF!</v>
      </c>
      <c r="SMB34" s="570" t="e">
        <f t="shared" si="207"/>
        <v>#REF!</v>
      </c>
      <c r="SMC34" s="570" t="e">
        <f t="shared" si="207"/>
        <v>#REF!</v>
      </c>
      <c r="SMD34" s="570" t="e">
        <f t="shared" si="207"/>
        <v>#REF!</v>
      </c>
      <c r="SME34" s="570" t="e">
        <f t="shared" ref="SME34:SOP34" si="208">ROUND(SMB34*SMC34,0)</f>
        <v>#REF!</v>
      </c>
      <c r="SMF34" s="570" t="e">
        <f t="shared" si="208"/>
        <v>#REF!</v>
      </c>
      <c r="SMG34" s="570" t="e">
        <f t="shared" si="208"/>
        <v>#REF!</v>
      </c>
      <c r="SMH34" s="570" t="e">
        <f t="shared" si="208"/>
        <v>#REF!</v>
      </c>
      <c r="SMI34" s="570" t="e">
        <f t="shared" si="208"/>
        <v>#REF!</v>
      </c>
      <c r="SMJ34" s="570" t="e">
        <f t="shared" si="208"/>
        <v>#REF!</v>
      </c>
      <c r="SMK34" s="570" t="e">
        <f t="shared" si="208"/>
        <v>#REF!</v>
      </c>
      <c r="SML34" s="570" t="e">
        <f t="shared" si="208"/>
        <v>#REF!</v>
      </c>
      <c r="SMM34" s="570" t="e">
        <f t="shared" si="208"/>
        <v>#REF!</v>
      </c>
      <c r="SMN34" s="570" t="e">
        <f t="shared" si="208"/>
        <v>#REF!</v>
      </c>
      <c r="SMO34" s="570" t="e">
        <f t="shared" si="208"/>
        <v>#REF!</v>
      </c>
      <c r="SMP34" s="570" t="e">
        <f t="shared" si="208"/>
        <v>#REF!</v>
      </c>
      <c r="SMQ34" s="570" t="e">
        <f t="shared" si="208"/>
        <v>#REF!</v>
      </c>
      <c r="SMR34" s="570" t="e">
        <f t="shared" si="208"/>
        <v>#REF!</v>
      </c>
      <c r="SMS34" s="570" t="e">
        <f t="shared" si="208"/>
        <v>#REF!</v>
      </c>
      <c r="SMT34" s="570" t="e">
        <f t="shared" si="208"/>
        <v>#REF!</v>
      </c>
      <c r="SMU34" s="570" t="e">
        <f t="shared" si="208"/>
        <v>#REF!</v>
      </c>
      <c r="SMV34" s="570" t="e">
        <f t="shared" si="208"/>
        <v>#REF!</v>
      </c>
      <c r="SMW34" s="570" t="e">
        <f t="shared" si="208"/>
        <v>#REF!</v>
      </c>
      <c r="SMX34" s="570" t="e">
        <f t="shared" si="208"/>
        <v>#REF!</v>
      </c>
      <c r="SMY34" s="570" t="e">
        <f t="shared" si="208"/>
        <v>#REF!</v>
      </c>
      <c r="SMZ34" s="570" t="e">
        <f t="shared" si="208"/>
        <v>#REF!</v>
      </c>
      <c r="SNA34" s="570" t="e">
        <f t="shared" si="208"/>
        <v>#REF!</v>
      </c>
      <c r="SNB34" s="570" t="e">
        <f t="shared" si="208"/>
        <v>#REF!</v>
      </c>
      <c r="SNC34" s="570" t="e">
        <f t="shared" si="208"/>
        <v>#REF!</v>
      </c>
      <c r="SND34" s="570" t="e">
        <f t="shared" si="208"/>
        <v>#REF!</v>
      </c>
      <c r="SNE34" s="570" t="e">
        <f t="shared" si="208"/>
        <v>#REF!</v>
      </c>
      <c r="SNF34" s="570" t="e">
        <f t="shared" si="208"/>
        <v>#REF!</v>
      </c>
      <c r="SNG34" s="570" t="e">
        <f t="shared" si="208"/>
        <v>#REF!</v>
      </c>
      <c r="SNH34" s="570" t="e">
        <f t="shared" si="208"/>
        <v>#REF!</v>
      </c>
      <c r="SNI34" s="570" t="e">
        <f t="shared" si="208"/>
        <v>#REF!</v>
      </c>
      <c r="SNJ34" s="570" t="e">
        <f t="shared" si="208"/>
        <v>#REF!</v>
      </c>
      <c r="SNK34" s="570" t="e">
        <f t="shared" si="208"/>
        <v>#REF!</v>
      </c>
      <c r="SNL34" s="570" t="e">
        <f t="shared" si="208"/>
        <v>#REF!</v>
      </c>
      <c r="SNM34" s="570" t="e">
        <f t="shared" si="208"/>
        <v>#REF!</v>
      </c>
      <c r="SNN34" s="570" t="e">
        <f t="shared" si="208"/>
        <v>#REF!</v>
      </c>
      <c r="SNO34" s="570" t="e">
        <f t="shared" si="208"/>
        <v>#REF!</v>
      </c>
      <c r="SNP34" s="570" t="e">
        <f t="shared" si="208"/>
        <v>#REF!</v>
      </c>
      <c r="SNQ34" s="570" t="e">
        <f t="shared" si="208"/>
        <v>#REF!</v>
      </c>
      <c r="SNR34" s="570" t="e">
        <f t="shared" si="208"/>
        <v>#REF!</v>
      </c>
      <c r="SNS34" s="570" t="e">
        <f t="shared" si="208"/>
        <v>#REF!</v>
      </c>
      <c r="SNT34" s="570" t="e">
        <f t="shared" si="208"/>
        <v>#REF!</v>
      </c>
      <c r="SNU34" s="570" t="e">
        <f t="shared" si="208"/>
        <v>#REF!</v>
      </c>
      <c r="SNV34" s="570" t="e">
        <f t="shared" si="208"/>
        <v>#REF!</v>
      </c>
      <c r="SNW34" s="570" t="e">
        <f t="shared" si="208"/>
        <v>#REF!</v>
      </c>
      <c r="SNX34" s="570" t="e">
        <f t="shared" si="208"/>
        <v>#REF!</v>
      </c>
      <c r="SNY34" s="570" t="e">
        <f t="shared" si="208"/>
        <v>#REF!</v>
      </c>
      <c r="SNZ34" s="570" t="e">
        <f t="shared" si="208"/>
        <v>#REF!</v>
      </c>
      <c r="SOA34" s="570" t="e">
        <f t="shared" si="208"/>
        <v>#REF!</v>
      </c>
      <c r="SOB34" s="570" t="e">
        <f t="shared" si="208"/>
        <v>#REF!</v>
      </c>
      <c r="SOC34" s="570" t="e">
        <f t="shared" si="208"/>
        <v>#REF!</v>
      </c>
      <c r="SOD34" s="570" t="e">
        <f t="shared" si="208"/>
        <v>#REF!</v>
      </c>
      <c r="SOE34" s="570" t="e">
        <f t="shared" si="208"/>
        <v>#REF!</v>
      </c>
      <c r="SOF34" s="570" t="e">
        <f t="shared" si="208"/>
        <v>#REF!</v>
      </c>
      <c r="SOG34" s="570" t="e">
        <f t="shared" si="208"/>
        <v>#REF!</v>
      </c>
      <c r="SOH34" s="570" t="e">
        <f t="shared" si="208"/>
        <v>#REF!</v>
      </c>
      <c r="SOI34" s="570" t="e">
        <f t="shared" si="208"/>
        <v>#REF!</v>
      </c>
      <c r="SOJ34" s="570" t="e">
        <f t="shared" si="208"/>
        <v>#REF!</v>
      </c>
      <c r="SOK34" s="570" t="e">
        <f t="shared" si="208"/>
        <v>#REF!</v>
      </c>
      <c r="SOL34" s="570" t="e">
        <f t="shared" si="208"/>
        <v>#REF!</v>
      </c>
      <c r="SOM34" s="570" t="e">
        <f t="shared" si="208"/>
        <v>#REF!</v>
      </c>
      <c r="SON34" s="570" t="e">
        <f t="shared" si="208"/>
        <v>#REF!</v>
      </c>
      <c r="SOO34" s="570" t="e">
        <f t="shared" si="208"/>
        <v>#REF!</v>
      </c>
      <c r="SOP34" s="570" t="e">
        <f t="shared" si="208"/>
        <v>#REF!</v>
      </c>
      <c r="SOQ34" s="570" t="e">
        <f t="shared" ref="SOQ34:SRB34" si="209">ROUND(SON34*SOO34,0)</f>
        <v>#REF!</v>
      </c>
      <c r="SOR34" s="570" t="e">
        <f t="shared" si="209"/>
        <v>#REF!</v>
      </c>
      <c r="SOS34" s="570" t="e">
        <f t="shared" si="209"/>
        <v>#REF!</v>
      </c>
      <c r="SOT34" s="570" t="e">
        <f t="shared" si="209"/>
        <v>#REF!</v>
      </c>
      <c r="SOU34" s="570" t="e">
        <f t="shared" si="209"/>
        <v>#REF!</v>
      </c>
      <c r="SOV34" s="570" t="e">
        <f t="shared" si="209"/>
        <v>#REF!</v>
      </c>
      <c r="SOW34" s="570" t="e">
        <f t="shared" si="209"/>
        <v>#REF!</v>
      </c>
      <c r="SOX34" s="570" t="e">
        <f t="shared" si="209"/>
        <v>#REF!</v>
      </c>
      <c r="SOY34" s="570" t="e">
        <f t="shared" si="209"/>
        <v>#REF!</v>
      </c>
      <c r="SOZ34" s="570" t="e">
        <f t="shared" si="209"/>
        <v>#REF!</v>
      </c>
      <c r="SPA34" s="570" t="e">
        <f t="shared" si="209"/>
        <v>#REF!</v>
      </c>
      <c r="SPB34" s="570" t="e">
        <f t="shared" si="209"/>
        <v>#REF!</v>
      </c>
      <c r="SPC34" s="570" t="e">
        <f t="shared" si="209"/>
        <v>#REF!</v>
      </c>
      <c r="SPD34" s="570" t="e">
        <f t="shared" si="209"/>
        <v>#REF!</v>
      </c>
      <c r="SPE34" s="570" t="e">
        <f t="shared" si="209"/>
        <v>#REF!</v>
      </c>
      <c r="SPF34" s="570" t="e">
        <f t="shared" si="209"/>
        <v>#REF!</v>
      </c>
      <c r="SPG34" s="570" t="e">
        <f t="shared" si="209"/>
        <v>#REF!</v>
      </c>
      <c r="SPH34" s="570" t="e">
        <f t="shared" si="209"/>
        <v>#REF!</v>
      </c>
      <c r="SPI34" s="570" t="e">
        <f t="shared" si="209"/>
        <v>#REF!</v>
      </c>
      <c r="SPJ34" s="570" t="e">
        <f t="shared" si="209"/>
        <v>#REF!</v>
      </c>
      <c r="SPK34" s="570" t="e">
        <f t="shared" si="209"/>
        <v>#REF!</v>
      </c>
      <c r="SPL34" s="570" t="e">
        <f t="shared" si="209"/>
        <v>#REF!</v>
      </c>
      <c r="SPM34" s="570" t="e">
        <f t="shared" si="209"/>
        <v>#REF!</v>
      </c>
      <c r="SPN34" s="570" t="e">
        <f t="shared" si="209"/>
        <v>#REF!</v>
      </c>
      <c r="SPO34" s="570" t="e">
        <f t="shared" si="209"/>
        <v>#REF!</v>
      </c>
      <c r="SPP34" s="570" t="e">
        <f t="shared" si="209"/>
        <v>#REF!</v>
      </c>
      <c r="SPQ34" s="570" t="e">
        <f t="shared" si="209"/>
        <v>#REF!</v>
      </c>
      <c r="SPR34" s="570" t="e">
        <f t="shared" si="209"/>
        <v>#REF!</v>
      </c>
      <c r="SPS34" s="570" t="e">
        <f t="shared" si="209"/>
        <v>#REF!</v>
      </c>
      <c r="SPT34" s="570" t="e">
        <f t="shared" si="209"/>
        <v>#REF!</v>
      </c>
      <c r="SPU34" s="570" t="e">
        <f t="shared" si="209"/>
        <v>#REF!</v>
      </c>
      <c r="SPV34" s="570" t="e">
        <f t="shared" si="209"/>
        <v>#REF!</v>
      </c>
      <c r="SPW34" s="570" t="e">
        <f t="shared" si="209"/>
        <v>#REF!</v>
      </c>
      <c r="SPX34" s="570" t="e">
        <f t="shared" si="209"/>
        <v>#REF!</v>
      </c>
      <c r="SPY34" s="570" t="e">
        <f t="shared" si="209"/>
        <v>#REF!</v>
      </c>
      <c r="SPZ34" s="570" t="e">
        <f t="shared" si="209"/>
        <v>#REF!</v>
      </c>
      <c r="SQA34" s="570" t="e">
        <f t="shared" si="209"/>
        <v>#REF!</v>
      </c>
      <c r="SQB34" s="570" t="e">
        <f t="shared" si="209"/>
        <v>#REF!</v>
      </c>
      <c r="SQC34" s="570" t="e">
        <f t="shared" si="209"/>
        <v>#REF!</v>
      </c>
      <c r="SQD34" s="570" t="e">
        <f t="shared" si="209"/>
        <v>#REF!</v>
      </c>
      <c r="SQE34" s="570" t="e">
        <f t="shared" si="209"/>
        <v>#REF!</v>
      </c>
      <c r="SQF34" s="570" t="e">
        <f t="shared" si="209"/>
        <v>#REF!</v>
      </c>
      <c r="SQG34" s="570" t="e">
        <f t="shared" si="209"/>
        <v>#REF!</v>
      </c>
      <c r="SQH34" s="570" t="e">
        <f t="shared" si="209"/>
        <v>#REF!</v>
      </c>
      <c r="SQI34" s="570" t="e">
        <f t="shared" si="209"/>
        <v>#REF!</v>
      </c>
      <c r="SQJ34" s="570" t="e">
        <f t="shared" si="209"/>
        <v>#REF!</v>
      </c>
      <c r="SQK34" s="570" t="e">
        <f t="shared" si="209"/>
        <v>#REF!</v>
      </c>
      <c r="SQL34" s="570" t="e">
        <f t="shared" si="209"/>
        <v>#REF!</v>
      </c>
      <c r="SQM34" s="570" t="e">
        <f t="shared" si="209"/>
        <v>#REF!</v>
      </c>
      <c r="SQN34" s="570" t="e">
        <f t="shared" si="209"/>
        <v>#REF!</v>
      </c>
      <c r="SQO34" s="570" t="e">
        <f t="shared" si="209"/>
        <v>#REF!</v>
      </c>
      <c r="SQP34" s="570" t="e">
        <f t="shared" si="209"/>
        <v>#REF!</v>
      </c>
      <c r="SQQ34" s="570" t="e">
        <f t="shared" si="209"/>
        <v>#REF!</v>
      </c>
      <c r="SQR34" s="570" t="e">
        <f t="shared" si="209"/>
        <v>#REF!</v>
      </c>
      <c r="SQS34" s="570" t="e">
        <f t="shared" si="209"/>
        <v>#REF!</v>
      </c>
      <c r="SQT34" s="570" t="e">
        <f t="shared" si="209"/>
        <v>#REF!</v>
      </c>
      <c r="SQU34" s="570" t="e">
        <f t="shared" si="209"/>
        <v>#REF!</v>
      </c>
      <c r="SQV34" s="570" t="e">
        <f t="shared" si="209"/>
        <v>#REF!</v>
      </c>
      <c r="SQW34" s="570" t="e">
        <f t="shared" si="209"/>
        <v>#REF!</v>
      </c>
      <c r="SQX34" s="570" t="e">
        <f t="shared" si="209"/>
        <v>#REF!</v>
      </c>
      <c r="SQY34" s="570" t="e">
        <f t="shared" si="209"/>
        <v>#REF!</v>
      </c>
      <c r="SQZ34" s="570" t="e">
        <f t="shared" si="209"/>
        <v>#REF!</v>
      </c>
      <c r="SRA34" s="570" t="e">
        <f t="shared" si="209"/>
        <v>#REF!</v>
      </c>
      <c r="SRB34" s="570" t="e">
        <f t="shared" si="209"/>
        <v>#REF!</v>
      </c>
      <c r="SRC34" s="570" t="e">
        <f t="shared" ref="SRC34:STN34" si="210">ROUND(SQZ34*SRA34,0)</f>
        <v>#REF!</v>
      </c>
      <c r="SRD34" s="570" t="e">
        <f t="shared" si="210"/>
        <v>#REF!</v>
      </c>
      <c r="SRE34" s="570" t="e">
        <f t="shared" si="210"/>
        <v>#REF!</v>
      </c>
      <c r="SRF34" s="570" t="e">
        <f t="shared" si="210"/>
        <v>#REF!</v>
      </c>
      <c r="SRG34" s="570" t="e">
        <f t="shared" si="210"/>
        <v>#REF!</v>
      </c>
      <c r="SRH34" s="570" t="e">
        <f t="shared" si="210"/>
        <v>#REF!</v>
      </c>
      <c r="SRI34" s="570" t="e">
        <f t="shared" si="210"/>
        <v>#REF!</v>
      </c>
      <c r="SRJ34" s="570" t="e">
        <f t="shared" si="210"/>
        <v>#REF!</v>
      </c>
      <c r="SRK34" s="570" t="e">
        <f t="shared" si="210"/>
        <v>#REF!</v>
      </c>
      <c r="SRL34" s="570" t="e">
        <f t="shared" si="210"/>
        <v>#REF!</v>
      </c>
      <c r="SRM34" s="570" t="e">
        <f t="shared" si="210"/>
        <v>#REF!</v>
      </c>
      <c r="SRN34" s="570" t="e">
        <f t="shared" si="210"/>
        <v>#REF!</v>
      </c>
      <c r="SRO34" s="570" t="e">
        <f t="shared" si="210"/>
        <v>#REF!</v>
      </c>
      <c r="SRP34" s="570" t="e">
        <f t="shared" si="210"/>
        <v>#REF!</v>
      </c>
      <c r="SRQ34" s="570" t="e">
        <f t="shared" si="210"/>
        <v>#REF!</v>
      </c>
      <c r="SRR34" s="570" t="e">
        <f t="shared" si="210"/>
        <v>#REF!</v>
      </c>
      <c r="SRS34" s="570" t="e">
        <f t="shared" si="210"/>
        <v>#REF!</v>
      </c>
      <c r="SRT34" s="570" t="e">
        <f t="shared" si="210"/>
        <v>#REF!</v>
      </c>
      <c r="SRU34" s="570" t="e">
        <f t="shared" si="210"/>
        <v>#REF!</v>
      </c>
      <c r="SRV34" s="570" t="e">
        <f t="shared" si="210"/>
        <v>#REF!</v>
      </c>
      <c r="SRW34" s="570" t="e">
        <f t="shared" si="210"/>
        <v>#REF!</v>
      </c>
      <c r="SRX34" s="570" t="e">
        <f t="shared" si="210"/>
        <v>#REF!</v>
      </c>
      <c r="SRY34" s="570" t="e">
        <f t="shared" si="210"/>
        <v>#REF!</v>
      </c>
      <c r="SRZ34" s="570" t="e">
        <f t="shared" si="210"/>
        <v>#REF!</v>
      </c>
      <c r="SSA34" s="570" t="e">
        <f t="shared" si="210"/>
        <v>#REF!</v>
      </c>
      <c r="SSB34" s="570" t="e">
        <f t="shared" si="210"/>
        <v>#REF!</v>
      </c>
      <c r="SSC34" s="570" t="e">
        <f t="shared" si="210"/>
        <v>#REF!</v>
      </c>
      <c r="SSD34" s="570" t="e">
        <f t="shared" si="210"/>
        <v>#REF!</v>
      </c>
      <c r="SSE34" s="570" t="e">
        <f t="shared" si="210"/>
        <v>#REF!</v>
      </c>
      <c r="SSF34" s="570" t="e">
        <f t="shared" si="210"/>
        <v>#REF!</v>
      </c>
      <c r="SSG34" s="570" t="e">
        <f t="shared" si="210"/>
        <v>#REF!</v>
      </c>
      <c r="SSH34" s="570" t="e">
        <f t="shared" si="210"/>
        <v>#REF!</v>
      </c>
      <c r="SSI34" s="570" t="e">
        <f t="shared" si="210"/>
        <v>#REF!</v>
      </c>
      <c r="SSJ34" s="570" t="e">
        <f t="shared" si="210"/>
        <v>#REF!</v>
      </c>
      <c r="SSK34" s="570" t="e">
        <f t="shared" si="210"/>
        <v>#REF!</v>
      </c>
      <c r="SSL34" s="570" t="e">
        <f t="shared" si="210"/>
        <v>#REF!</v>
      </c>
      <c r="SSM34" s="570" t="e">
        <f t="shared" si="210"/>
        <v>#REF!</v>
      </c>
      <c r="SSN34" s="570" t="e">
        <f t="shared" si="210"/>
        <v>#REF!</v>
      </c>
      <c r="SSO34" s="570" t="e">
        <f t="shared" si="210"/>
        <v>#REF!</v>
      </c>
      <c r="SSP34" s="570" t="e">
        <f t="shared" si="210"/>
        <v>#REF!</v>
      </c>
      <c r="SSQ34" s="570" t="e">
        <f t="shared" si="210"/>
        <v>#REF!</v>
      </c>
      <c r="SSR34" s="570" t="e">
        <f t="shared" si="210"/>
        <v>#REF!</v>
      </c>
      <c r="SSS34" s="570" t="e">
        <f t="shared" si="210"/>
        <v>#REF!</v>
      </c>
      <c r="SST34" s="570" t="e">
        <f t="shared" si="210"/>
        <v>#REF!</v>
      </c>
      <c r="SSU34" s="570" t="e">
        <f t="shared" si="210"/>
        <v>#REF!</v>
      </c>
      <c r="SSV34" s="570" t="e">
        <f t="shared" si="210"/>
        <v>#REF!</v>
      </c>
      <c r="SSW34" s="570" t="e">
        <f t="shared" si="210"/>
        <v>#REF!</v>
      </c>
      <c r="SSX34" s="570" t="e">
        <f t="shared" si="210"/>
        <v>#REF!</v>
      </c>
      <c r="SSY34" s="570" t="e">
        <f t="shared" si="210"/>
        <v>#REF!</v>
      </c>
      <c r="SSZ34" s="570" t="e">
        <f t="shared" si="210"/>
        <v>#REF!</v>
      </c>
      <c r="STA34" s="570" t="e">
        <f t="shared" si="210"/>
        <v>#REF!</v>
      </c>
      <c r="STB34" s="570" t="e">
        <f t="shared" si="210"/>
        <v>#REF!</v>
      </c>
      <c r="STC34" s="570" t="e">
        <f t="shared" si="210"/>
        <v>#REF!</v>
      </c>
      <c r="STD34" s="570" t="e">
        <f t="shared" si="210"/>
        <v>#REF!</v>
      </c>
      <c r="STE34" s="570" t="e">
        <f t="shared" si="210"/>
        <v>#REF!</v>
      </c>
      <c r="STF34" s="570" t="e">
        <f t="shared" si="210"/>
        <v>#REF!</v>
      </c>
      <c r="STG34" s="570" t="e">
        <f t="shared" si="210"/>
        <v>#REF!</v>
      </c>
      <c r="STH34" s="570" t="e">
        <f t="shared" si="210"/>
        <v>#REF!</v>
      </c>
      <c r="STI34" s="570" t="e">
        <f t="shared" si="210"/>
        <v>#REF!</v>
      </c>
      <c r="STJ34" s="570" t="e">
        <f t="shared" si="210"/>
        <v>#REF!</v>
      </c>
      <c r="STK34" s="570" t="e">
        <f t="shared" si="210"/>
        <v>#REF!</v>
      </c>
      <c r="STL34" s="570" t="e">
        <f t="shared" si="210"/>
        <v>#REF!</v>
      </c>
      <c r="STM34" s="570" t="e">
        <f t="shared" si="210"/>
        <v>#REF!</v>
      </c>
      <c r="STN34" s="570" t="e">
        <f t="shared" si="210"/>
        <v>#REF!</v>
      </c>
      <c r="STO34" s="570" t="e">
        <f t="shared" ref="STO34:SVZ34" si="211">ROUND(STL34*STM34,0)</f>
        <v>#REF!</v>
      </c>
      <c r="STP34" s="570" t="e">
        <f t="shared" si="211"/>
        <v>#REF!</v>
      </c>
      <c r="STQ34" s="570" t="e">
        <f t="shared" si="211"/>
        <v>#REF!</v>
      </c>
      <c r="STR34" s="570" t="e">
        <f t="shared" si="211"/>
        <v>#REF!</v>
      </c>
      <c r="STS34" s="570" t="e">
        <f t="shared" si="211"/>
        <v>#REF!</v>
      </c>
      <c r="STT34" s="570" t="e">
        <f t="shared" si="211"/>
        <v>#REF!</v>
      </c>
      <c r="STU34" s="570" t="e">
        <f t="shared" si="211"/>
        <v>#REF!</v>
      </c>
      <c r="STV34" s="570" t="e">
        <f t="shared" si="211"/>
        <v>#REF!</v>
      </c>
      <c r="STW34" s="570" t="e">
        <f t="shared" si="211"/>
        <v>#REF!</v>
      </c>
      <c r="STX34" s="570" t="e">
        <f t="shared" si="211"/>
        <v>#REF!</v>
      </c>
      <c r="STY34" s="570" t="e">
        <f t="shared" si="211"/>
        <v>#REF!</v>
      </c>
      <c r="STZ34" s="570" t="e">
        <f t="shared" si="211"/>
        <v>#REF!</v>
      </c>
      <c r="SUA34" s="570" t="e">
        <f t="shared" si="211"/>
        <v>#REF!</v>
      </c>
      <c r="SUB34" s="570" t="e">
        <f t="shared" si="211"/>
        <v>#REF!</v>
      </c>
      <c r="SUC34" s="570" t="e">
        <f t="shared" si="211"/>
        <v>#REF!</v>
      </c>
      <c r="SUD34" s="570" t="e">
        <f t="shared" si="211"/>
        <v>#REF!</v>
      </c>
      <c r="SUE34" s="570" t="e">
        <f t="shared" si="211"/>
        <v>#REF!</v>
      </c>
      <c r="SUF34" s="570" t="e">
        <f t="shared" si="211"/>
        <v>#REF!</v>
      </c>
      <c r="SUG34" s="570" t="e">
        <f t="shared" si="211"/>
        <v>#REF!</v>
      </c>
      <c r="SUH34" s="570" t="e">
        <f t="shared" si="211"/>
        <v>#REF!</v>
      </c>
      <c r="SUI34" s="570" t="e">
        <f t="shared" si="211"/>
        <v>#REF!</v>
      </c>
      <c r="SUJ34" s="570" t="e">
        <f t="shared" si="211"/>
        <v>#REF!</v>
      </c>
      <c r="SUK34" s="570" t="e">
        <f t="shared" si="211"/>
        <v>#REF!</v>
      </c>
      <c r="SUL34" s="570" t="e">
        <f t="shared" si="211"/>
        <v>#REF!</v>
      </c>
      <c r="SUM34" s="570" t="e">
        <f t="shared" si="211"/>
        <v>#REF!</v>
      </c>
      <c r="SUN34" s="570" t="e">
        <f t="shared" si="211"/>
        <v>#REF!</v>
      </c>
      <c r="SUO34" s="570" t="e">
        <f t="shared" si="211"/>
        <v>#REF!</v>
      </c>
      <c r="SUP34" s="570" t="e">
        <f t="shared" si="211"/>
        <v>#REF!</v>
      </c>
      <c r="SUQ34" s="570" t="e">
        <f t="shared" si="211"/>
        <v>#REF!</v>
      </c>
      <c r="SUR34" s="570" t="e">
        <f t="shared" si="211"/>
        <v>#REF!</v>
      </c>
      <c r="SUS34" s="570" t="e">
        <f t="shared" si="211"/>
        <v>#REF!</v>
      </c>
      <c r="SUT34" s="570" t="e">
        <f t="shared" si="211"/>
        <v>#REF!</v>
      </c>
      <c r="SUU34" s="570" t="e">
        <f t="shared" si="211"/>
        <v>#REF!</v>
      </c>
      <c r="SUV34" s="570" t="e">
        <f t="shared" si="211"/>
        <v>#REF!</v>
      </c>
      <c r="SUW34" s="570" t="e">
        <f t="shared" si="211"/>
        <v>#REF!</v>
      </c>
      <c r="SUX34" s="570" t="e">
        <f t="shared" si="211"/>
        <v>#REF!</v>
      </c>
      <c r="SUY34" s="570" t="e">
        <f t="shared" si="211"/>
        <v>#REF!</v>
      </c>
      <c r="SUZ34" s="570" t="e">
        <f t="shared" si="211"/>
        <v>#REF!</v>
      </c>
      <c r="SVA34" s="570" t="e">
        <f t="shared" si="211"/>
        <v>#REF!</v>
      </c>
      <c r="SVB34" s="570" t="e">
        <f t="shared" si="211"/>
        <v>#REF!</v>
      </c>
      <c r="SVC34" s="570" t="e">
        <f t="shared" si="211"/>
        <v>#REF!</v>
      </c>
      <c r="SVD34" s="570" t="e">
        <f t="shared" si="211"/>
        <v>#REF!</v>
      </c>
      <c r="SVE34" s="570" t="e">
        <f t="shared" si="211"/>
        <v>#REF!</v>
      </c>
      <c r="SVF34" s="570" t="e">
        <f t="shared" si="211"/>
        <v>#REF!</v>
      </c>
      <c r="SVG34" s="570" t="e">
        <f t="shared" si="211"/>
        <v>#REF!</v>
      </c>
      <c r="SVH34" s="570" t="e">
        <f t="shared" si="211"/>
        <v>#REF!</v>
      </c>
      <c r="SVI34" s="570" t="e">
        <f t="shared" si="211"/>
        <v>#REF!</v>
      </c>
      <c r="SVJ34" s="570" t="e">
        <f t="shared" si="211"/>
        <v>#REF!</v>
      </c>
      <c r="SVK34" s="570" t="e">
        <f t="shared" si="211"/>
        <v>#REF!</v>
      </c>
      <c r="SVL34" s="570" t="e">
        <f t="shared" si="211"/>
        <v>#REF!</v>
      </c>
      <c r="SVM34" s="570" t="e">
        <f t="shared" si="211"/>
        <v>#REF!</v>
      </c>
      <c r="SVN34" s="570" t="e">
        <f t="shared" si="211"/>
        <v>#REF!</v>
      </c>
      <c r="SVO34" s="570" t="e">
        <f t="shared" si="211"/>
        <v>#REF!</v>
      </c>
      <c r="SVP34" s="570" t="e">
        <f t="shared" si="211"/>
        <v>#REF!</v>
      </c>
      <c r="SVQ34" s="570" t="e">
        <f t="shared" si="211"/>
        <v>#REF!</v>
      </c>
      <c r="SVR34" s="570" t="e">
        <f t="shared" si="211"/>
        <v>#REF!</v>
      </c>
      <c r="SVS34" s="570" t="e">
        <f t="shared" si="211"/>
        <v>#REF!</v>
      </c>
      <c r="SVT34" s="570" t="e">
        <f t="shared" si="211"/>
        <v>#REF!</v>
      </c>
      <c r="SVU34" s="570" t="e">
        <f t="shared" si="211"/>
        <v>#REF!</v>
      </c>
      <c r="SVV34" s="570" t="e">
        <f t="shared" si="211"/>
        <v>#REF!</v>
      </c>
      <c r="SVW34" s="570" t="e">
        <f t="shared" si="211"/>
        <v>#REF!</v>
      </c>
      <c r="SVX34" s="570" t="e">
        <f t="shared" si="211"/>
        <v>#REF!</v>
      </c>
      <c r="SVY34" s="570" t="e">
        <f t="shared" si="211"/>
        <v>#REF!</v>
      </c>
      <c r="SVZ34" s="570" t="e">
        <f t="shared" si="211"/>
        <v>#REF!</v>
      </c>
      <c r="SWA34" s="570" t="e">
        <f t="shared" ref="SWA34:SYL34" si="212">ROUND(SVX34*SVY34,0)</f>
        <v>#REF!</v>
      </c>
      <c r="SWB34" s="570" t="e">
        <f t="shared" si="212"/>
        <v>#REF!</v>
      </c>
      <c r="SWC34" s="570" t="e">
        <f t="shared" si="212"/>
        <v>#REF!</v>
      </c>
      <c r="SWD34" s="570" t="e">
        <f t="shared" si="212"/>
        <v>#REF!</v>
      </c>
      <c r="SWE34" s="570" t="e">
        <f t="shared" si="212"/>
        <v>#REF!</v>
      </c>
      <c r="SWF34" s="570" t="e">
        <f t="shared" si="212"/>
        <v>#REF!</v>
      </c>
      <c r="SWG34" s="570" t="e">
        <f t="shared" si="212"/>
        <v>#REF!</v>
      </c>
      <c r="SWH34" s="570" t="e">
        <f t="shared" si="212"/>
        <v>#REF!</v>
      </c>
      <c r="SWI34" s="570" t="e">
        <f t="shared" si="212"/>
        <v>#REF!</v>
      </c>
      <c r="SWJ34" s="570" t="e">
        <f t="shared" si="212"/>
        <v>#REF!</v>
      </c>
      <c r="SWK34" s="570" t="e">
        <f t="shared" si="212"/>
        <v>#REF!</v>
      </c>
      <c r="SWL34" s="570" t="e">
        <f t="shared" si="212"/>
        <v>#REF!</v>
      </c>
      <c r="SWM34" s="570" t="e">
        <f t="shared" si="212"/>
        <v>#REF!</v>
      </c>
      <c r="SWN34" s="570" t="e">
        <f t="shared" si="212"/>
        <v>#REF!</v>
      </c>
      <c r="SWO34" s="570" t="e">
        <f t="shared" si="212"/>
        <v>#REF!</v>
      </c>
      <c r="SWP34" s="570" t="e">
        <f t="shared" si="212"/>
        <v>#REF!</v>
      </c>
      <c r="SWQ34" s="570" t="e">
        <f t="shared" si="212"/>
        <v>#REF!</v>
      </c>
      <c r="SWR34" s="570" t="e">
        <f t="shared" si="212"/>
        <v>#REF!</v>
      </c>
      <c r="SWS34" s="570" t="e">
        <f t="shared" si="212"/>
        <v>#REF!</v>
      </c>
      <c r="SWT34" s="570" t="e">
        <f t="shared" si="212"/>
        <v>#REF!</v>
      </c>
      <c r="SWU34" s="570" t="e">
        <f t="shared" si="212"/>
        <v>#REF!</v>
      </c>
      <c r="SWV34" s="570" t="e">
        <f t="shared" si="212"/>
        <v>#REF!</v>
      </c>
      <c r="SWW34" s="570" t="e">
        <f t="shared" si="212"/>
        <v>#REF!</v>
      </c>
      <c r="SWX34" s="570" t="e">
        <f t="shared" si="212"/>
        <v>#REF!</v>
      </c>
      <c r="SWY34" s="570" t="e">
        <f t="shared" si="212"/>
        <v>#REF!</v>
      </c>
      <c r="SWZ34" s="570" t="e">
        <f t="shared" si="212"/>
        <v>#REF!</v>
      </c>
      <c r="SXA34" s="570" t="e">
        <f t="shared" si="212"/>
        <v>#REF!</v>
      </c>
      <c r="SXB34" s="570" t="e">
        <f t="shared" si="212"/>
        <v>#REF!</v>
      </c>
      <c r="SXC34" s="570" t="e">
        <f t="shared" si="212"/>
        <v>#REF!</v>
      </c>
      <c r="SXD34" s="570" t="e">
        <f t="shared" si="212"/>
        <v>#REF!</v>
      </c>
      <c r="SXE34" s="570" t="e">
        <f t="shared" si="212"/>
        <v>#REF!</v>
      </c>
      <c r="SXF34" s="570" t="e">
        <f t="shared" si="212"/>
        <v>#REF!</v>
      </c>
      <c r="SXG34" s="570" t="e">
        <f t="shared" si="212"/>
        <v>#REF!</v>
      </c>
      <c r="SXH34" s="570" t="e">
        <f t="shared" si="212"/>
        <v>#REF!</v>
      </c>
      <c r="SXI34" s="570" t="e">
        <f t="shared" si="212"/>
        <v>#REF!</v>
      </c>
      <c r="SXJ34" s="570" t="e">
        <f t="shared" si="212"/>
        <v>#REF!</v>
      </c>
      <c r="SXK34" s="570" t="e">
        <f t="shared" si="212"/>
        <v>#REF!</v>
      </c>
      <c r="SXL34" s="570" t="e">
        <f t="shared" si="212"/>
        <v>#REF!</v>
      </c>
      <c r="SXM34" s="570" t="e">
        <f t="shared" si="212"/>
        <v>#REF!</v>
      </c>
      <c r="SXN34" s="570" t="e">
        <f t="shared" si="212"/>
        <v>#REF!</v>
      </c>
      <c r="SXO34" s="570" t="e">
        <f t="shared" si="212"/>
        <v>#REF!</v>
      </c>
      <c r="SXP34" s="570" t="e">
        <f t="shared" si="212"/>
        <v>#REF!</v>
      </c>
      <c r="SXQ34" s="570" t="e">
        <f t="shared" si="212"/>
        <v>#REF!</v>
      </c>
      <c r="SXR34" s="570" t="e">
        <f t="shared" si="212"/>
        <v>#REF!</v>
      </c>
      <c r="SXS34" s="570" t="e">
        <f t="shared" si="212"/>
        <v>#REF!</v>
      </c>
      <c r="SXT34" s="570" t="e">
        <f t="shared" si="212"/>
        <v>#REF!</v>
      </c>
      <c r="SXU34" s="570" t="e">
        <f t="shared" si="212"/>
        <v>#REF!</v>
      </c>
      <c r="SXV34" s="570" t="e">
        <f t="shared" si="212"/>
        <v>#REF!</v>
      </c>
      <c r="SXW34" s="570" t="e">
        <f t="shared" si="212"/>
        <v>#REF!</v>
      </c>
      <c r="SXX34" s="570" t="e">
        <f t="shared" si="212"/>
        <v>#REF!</v>
      </c>
      <c r="SXY34" s="570" t="e">
        <f t="shared" si="212"/>
        <v>#REF!</v>
      </c>
      <c r="SXZ34" s="570" t="e">
        <f t="shared" si="212"/>
        <v>#REF!</v>
      </c>
      <c r="SYA34" s="570" t="e">
        <f t="shared" si="212"/>
        <v>#REF!</v>
      </c>
      <c r="SYB34" s="570" t="e">
        <f t="shared" si="212"/>
        <v>#REF!</v>
      </c>
      <c r="SYC34" s="570" t="e">
        <f t="shared" si="212"/>
        <v>#REF!</v>
      </c>
      <c r="SYD34" s="570" t="e">
        <f t="shared" si="212"/>
        <v>#REF!</v>
      </c>
      <c r="SYE34" s="570" t="e">
        <f t="shared" si="212"/>
        <v>#REF!</v>
      </c>
      <c r="SYF34" s="570" t="e">
        <f t="shared" si="212"/>
        <v>#REF!</v>
      </c>
      <c r="SYG34" s="570" t="e">
        <f t="shared" si="212"/>
        <v>#REF!</v>
      </c>
      <c r="SYH34" s="570" t="e">
        <f t="shared" si="212"/>
        <v>#REF!</v>
      </c>
      <c r="SYI34" s="570" t="e">
        <f t="shared" si="212"/>
        <v>#REF!</v>
      </c>
      <c r="SYJ34" s="570" t="e">
        <f t="shared" si="212"/>
        <v>#REF!</v>
      </c>
      <c r="SYK34" s="570" t="e">
        <f t="shared" si="212"/>
        <v>#REF!</v>
      </c>
      <c r="SYL34" s="570" t="e">
        <f t="shared" si="212"/>
        <v>#REF!</v>
      </c>
      <c r="SYM34" s="570" t="e">
        <f t="shared" ref="SYM34:TAX34" si="213">ROUND(SYJ34*SYK34,0)</f>
        <v>#REF!</v>
      </c>
      <c r="SYN34" s="570" t="e">
        <f t="shared" si="213"/>
        <v>#REF!</v>
      </c>
      <c r="SYO34" s="570" t="e">
        <f t="shared" si="213"/>
        <v>#REF!</v>
      </c>
      <c r="SYP34" s="570" t="e">
        <f t="shared" si="213"/>
        <v>#REF!</v>
      </c>
      <c r="SYQ34" s="570" t="e">
        <f t="shared" si="213"/>
        <v>#REF!</v>
      </c>
      <c r="SYR34" s="570" t="e">
        <f t="shared" si="213"/>
        <v>#REF!</v>
      </c>
      <c r="SYS34" s="570" t="e">
        <f t="shared" si="213"/>
        <v>#REF!</v>
      </c>
      <c r="SYT34" s="570" t="e">
        <f t="shared" si="213"/>
        <v>#REF!</v>
      </c>
      <c r="SYU34" s="570" t="e">
        <f t="shared" si="213"/>
        <v>#REF!</v>
      </c>
      <c r="SYV34" s="570" t="e">
        <f t="shared" si="213"/>
        <v>#REF!</v>
      </c>
      <c r="SYW34" s="570" t="e">
        <f t="shared" si="213"/>
        <v>#REF!</v>
      </c>
      <c r="SYX34" s="570" t="e">
        <f t="shared" si="213"/>
        <v>#REF!</v>
      </c>
      <c r="SYY34" s="570" t="e">
        <f t="shared" si="213"/>
        <v>#REF!</v>
      </c>
      <c r="SYZ34" s="570" t="e">
        <f t="shared" si="213"/>
        <v>#REF!</v>
      </c>
      <c r="SZA34" s="570" t="e">
        <f t="shared" si="213"/>
        <v>#REF!</v>
      </c>
      <c r="SZB34" s="570" t="e">
        <f t="shared" si="213"/>
        <v>#REF!</v>
      </c>
      <c r="SZC34" s="570" t="e">
        <f t="shared" si="213"/>
        <v>#REF!</v>
      </c>
      <c r="SZD34" s="570" t="e">
        <f t="shared" si="213"/>
        <v>#REF!</v>
      </c>
      <c r="SZE34" s="570" t="e">
        <f t="shared" si="213"/>
        <v>#REF!</v>
      </c>
      <c r="SZF34" s="570" t="e">
        <f t="shared" si="213"/>
        <v>#REF!</v>
      </c>
      <c r="SZG34" s="570" t="e">
        <f t="shared" si="213"/>
        <v>#REF!</v>
      </c>
      <c r="SZH34" s="570" t="e">
        <f t="shared" si="213"/>
        <v>#REF!</v>
      </c>
      <c r="SZI34" s="570" t="e">
        <f t="shared" si="213"/>
        <v>#REF!</v>
      </c>
      <c r="SZJ34" s="570" t="e">
        <f t="shared" si="213"/>
        <v>#REF!</v>
      </c>
      <c r="SZK34" s="570" t="e">
        <f t="shared" si="213"/>
        <v>#REF!</v>
      </c>
      <c r="SZL34" s="570" t="e">
        <f t="shared" si="213"/>
        <v>#REF!</v>
      </c>
      <c r="SZM34" s="570" t="e">
        <f t="shared" si="213"/>
        <v>#REF!</v>
      </c>
      <c r="SZN34" s="570" t="e">
        <f t="shared" si="213"/>
        <v>#REF!</v>
      </c>
      <c r="SZO34" s="570" t="e">
        <f t="shared" si="213"/>
        <v>#REF!</v>
      </c>
      <c r="SZP34" s="570" t="e">
        <f t="shared" si="213"/>
        <v>#REF!</v>
      </c>
      <c r="SZQ34" s="570" t="e">
        <f t="shared" si="213"/>
        <v>#REF!</v>
      </c>
      <c r="SZR34" s="570" t="e">
        <f t="shared" si="213"/>
        <v>#REF!</v>
      </c>
      <c r="SZS34" s="570" t="e">
        <f t="shared" si="213"/>
        <v>#REF!</v>
      </c>
      <c r="SZT34" s="570" t="e">
        <f t="shared" si="213"/>
        <v>#REF!</v>
      </c>
      <c r="SZU34" s="570" t="e">
        <f t="shared" si="213"/>
        <v>#REF!</v>
      </c>
      <c r="SZV34" s="570" t="e">
        <f t="shared" si="213"/>
        <v>#REF!</v>
      </c>
      <c r="SZW34" s="570" t="e">
        <f t="shared" si="213"/>
        <v>#REF!</v>
      </c>
      <c r="SZX34" s="570" t="e">
        <f t="shared" si="213"/>
        <v>#REF!</v>
      </c>
      <c r="SZY34" s="570" t="e">
        <f t="shared" si="213"/>
        <v>#REF!</v>
      </c>
      <c r="SZZ34" s="570" t="e">
        <f t="shared" si="213"/>
        <v>#REF!</v>
      </c>
      <c r="TAA34" s="570" t="e">
        <f t="shared" si="213"/>
        <v>#REF!</v>
      </c>
      <c r="TAB34" s="570" t="e">
        <f t="shared" si="213"/>
        <v>#REF!</v>
      </c>
      <c r="TAC34" s="570" t="e">
        <f t="shared" si="213"/>
        <v>#REF!</v>
      </c>
      <c r="TAD34" s="570" t="e">
        <f t="shared" si="213"/>
        <v>#REF!</v>
      </c>
      <c r="TAE34" s="570" t="e">
        <f t="shared" si="213"/>
        <v>#REF!</v>
      </c>
      <c r="TAF34" s="570" t="e">
        <f t="shared" si="213"/>
        <v>#REF!</v>
      </c>
      <c r="TAG34" s="570" t="e">
        <f t="shared" si="213"/>
        <v>#REF!</v>
      </c>
      <c r="TAH34" s="570" t="e">
        <f t="shared" si="213"/>
        <v>#REF!</v>
      </c>
      <c r="TAI34" s="570" t="e">
        <f t="shared" si="213"/>
        <v>#REF!</v>
      </c>
      <c r="TAJ34" s="570" t="e">
        <f t="shared" si="213"/>
        <v>#REF!</v>
      </c>
      <c r="TAK34" s="570" t="e">
        <f t="shared" si="213"/>
        <v>#REF!</v>
      </c>
      <c r="TAL34" s="570" t="e">
        <f t="shared" si="213"/>
        <v>#REF!</v>
      </c>
      <c r="TAM34" s="570" t="e">
        <f t="shared" si="213"/>
        <v>#REF!</v>
      </c>
      <c r="TAN34" s="570" t="e">
        <f t="shared" si="213"/>
        <v>#REF!</v>
      </c>
      <c r="TAO34" s="570" t="e">
        <f t="shared" si="213"/>
        <v>#REF!</v>
      </c>
      <c r="TAP34" s="570" t="e">
        <f t="shared" si="213"/>
        <v>#REF!</v>
      </c>
      <c r="TAQ34" s="570" t="e">
        <f t="shared" si="213"/>
        <v>#REF!</v>
      </c>
      <c r="TAR34" s="570" t="e">
        <f t="shared" si="213"/>
        <v>#REF!</v>
      </c>
      <c r="TAS34" s="570" t="e">
        <f t="shared" si="213"/>
        <v>#REF!</v>
      </c>
      <c r="TAT34" s="570" t="e">
        <f t="shared" si="213"/>
        <v>#REF!</v>
      </c>
      <c r="TAU34" s="570" t="e">
        <f t="shared" si="213"/>
        <v>#REF!</v>
      </c>
      <c r="TAV34" s="570" t="e">
        <f t="shared" si="213"/>
        <v>#REF!</v>
      </c>
      <c r="TAW34" s="570" t="e">
        <f t="shared" si="213"/>
        <v>#REF!</v>
      </c>
      <c r="TAX34" s="570" t="e">
        <f t="shared" si="213"/>
        <v>#REF!</v>
      </c>
      <c r="TAY34" s="570" t="e">
        <f t="shared" ref="TAY34:TDJ34" si="214">ROUND(TAV34*TAW34,0)</f>
        <v>#REF!</v>
      </c>
      <c r="TAZ34" s="570" t="e">
        <f t="shared" si="214"/>
        <v>#REF!</v>
      </c>
      <c r="TBA34" s="570" t="e">
        <f t="shared" si="214"/>
        <v>#REF!</v>
      </c>
      <c r="TBB34" s="570" t="e">
        <f t="shared" si="214"/>
        <v>#REF!</v>
      </c>
      <c r="TBC34" s="570" t="e">
        <f t="shared" si="214"/>
        <v>#REF!</v>
      </c>
      <c r="TBD34" s="570" t="e">
        <f t="shared" si="214"/>
        <v>#REF!</v>
      </c>
      <c r="TBE34" s="570" t="e">
        <f t="shared" si="214"/>
        <v>#REF!</v>
      </c>
      <c r="TBF34" s="570" t="e">
        <f t="shared" si="214"/>
        <v>#REF!</v>
      </c>
      <c r="TBG34" s="570" t="e">
        <f t="shared" si="214"/>
        <v>#REF!</v>
      </c>
      <c r="TBH34" s="570" t="e">
        <f t="shared" si="214"/>
        <v>#REF!</v>
      </c>
      <c r="TBI34" s="570" t="e">
        <f t="shared" si="214"/>
        <v>#REF!</v>
      </c>
      <c r="TBJ34" s="570" t="e">
        <f t="shared" si="214"/>
        <v>#REF!</v>
      </c>
      <c r="TBK34" s="570" t="e">
        <f t="shared" si="214"/>
        <v>#REF!</v>
      </c>
      <c r="TBL34" s="570" t="e">
        <f t="shared" si="214"/>
        <v>#REF!</v>
      </c>
      <c r="TBM34" s="570" t="e">
        <f t="shared" si="214"/>
        <v>#REF!</v>
      </c>
      <c r="TBN34" s="570" t="e">
        <f t="shared" si="214"/>
        <v>#REF!</v>
      </c>
      <c r="TBO34" s="570" t="e">
        <f t="shared" si="214"/>
        <v>#REF!</v>
      </c>
      <c r="TBP34" s="570" t="e">
        <f t="shared" si="214"/>
        <v>#REF!</v>
      </c>
      <c r="TBQ34" s="570" t="e">
        <f t="shared" si="214"/>
        <v>#REF!</v>
      </c>
      <c r="TBR34" s="570" t="e">
        <f t="shared" si="214"/>
        <v>#REF!</v>
      </c>
      <c r="TBS34" s="570" t="e">
        <f t="shared" si="214"/>
        <v>#REF!</v>
      </c>
      <c r="TBT34" s="570" t="e">
        <f t="shared" si="214"/>
        <v>#REF!</v>
      </c>
      <c r="TBU34" s="570" t="e">
        <f t="shared" si="214"/>
        <v>#REF!</v>
      </c>
      <c r="TBV34" s="570" t="e">
        <f t="shared" si="214"/>
        <v>#REF!</v>
      </c>
      <c r="TBW34" s="570" t="e">
        <f t="shared" si="214"/>
        <v>#REF!</v>
      </c>
      <c r="TBX34" s="570" t="e">
        <f t="shared" si="214"/>
        <v>#REF!</v>
      </c>
      <c r="TBY34" s="570" t="e">
        <f t="shared" si="214"/>
        <v>#REF!</v>
      </c>
      <c r="TBZ34" s="570" t="e">
        <f t="shared" si="214"/>
        <v>#REF!</v>
      </c>
      <c r="TCA34" s="570" t="e">
        <f t="shared" si="214"/>
        <v>#REF!</v>
      </c>
      <c r="TCB34" s="570" t="e">
        <f t="shared" si="214"/>
        <v>#REF!</v>
      </c>
      <c r="TCC34" s="570" t="e">
        <f t="shared" si="214"/>
        <v>#REF!</v>
      </c>
      <c r="TCD34" s="570" t="e">
        <f t="shared" si="214"/>
        <v>#REF!</v>
      </c>
      <c r="TCE34" s="570" t="e">
        <f t="shared" si="214"/>
        <v>#REF!</v>
      </c>
      <c r="TCF34" s="570" t="e">
        <f t="shared" si="214"/>
        <v>#REF!</v>
      </c>
      <c r="TCG34" s="570" t="e">
        <f t="shared" si="214"/>
        <v>#REF!</v>
      </c>
      <c r="TCH34" s="570" t="e">
        <f t="shared" si="214"/>
        <v>#REF!</v>
      </c>
      <c r="TCI34" s="570" t="e">
        <f t="shared" si="214"/>
        <v>#REF!</v>
      </c>
      <c r="TCJ34" s="570" t="e">
        <f t="shared" si="214"/>
        <v>#REF!</v>
      </c>
      <c r="TCK34" s="570" t="e">
        <f t="shared" si="214"/>
        <v>#REF!</v>
      </c>
      <c r="TCL34" s="570" t="e">
        <f t="shared" si="214"/>
        <v>#REF!</v>
      </c>
      <c r="TCM34" s="570" t="e">
        <f t="shared" si="214"/>
        <v>#REF!</v>
      </c>
      <c r="TCN34" s="570" t="e">
        <f t="shared" si="214"/>
        <v>#REF!</v>
      </c>
      <c r="TCO34" s="570" t="e">
        <f t="shared" si="214"/>
        <v>#REF!</v>
      </c>
      <c r="TCP34" s="570" t="e">
        <f t="shared" si="214"/>
        <v>#REF!</v>
      </c>
      <c r="TCQ34" s="570" t="e">
        <f t="shared" si="214"/>
        <v>#REF!</v>
      </c>
      <c r="TCR34" s="570" t="e">
        <f t="shared" si="214"/>
        <v>#REF!</v>
      </c>
      <c r="TCS34" s="570" t="e">
        <f t="shared" si="214"/>
        <v>#REF!</v>
      </c>
      <c r="TCT34" s="570" t="e">
        <f t="shared" si="214"/>
        <v>#REF!</v>
      </c>
      <c r="TCU34" s="570" t="e">
        <f t="shared" si="214"/>
        <v>#REF!</v>
      </c>
      <c r="TCV34" s="570" t="e">
        <f t="shared" si="214"/>
        <v>#REF!</v>
      </c>
      <c r="TCW34" s="570" t="e">
        <f t="shared" si="214"/>
        <v>#REF!</v>
      </c>
      <c r="TCX34" s="570" t="e">
        <f t="shared" si="214"/>
        <v>#REF!</v>
      </c>
      <c r="TCY34" s="570" t="e">
        <f t="shared" si="214"/>
        <v>#REF!</v>
      </c>
      <c r="TCZ34" s="570" t="e">
        <f t="shared" si="214"/>
        <v>#REF!</v>
      </c>
      <c r="TDA34" s="570" t="e">
        <f t="shared" si="214"/>
        <v>#REF!</v>
      </c>
      <c r="TDB34" s="570" t="e">
        <f t="shared" si="214"/>
        <v>#REF!</v>
      </c>
      <c r="TDC34" s="570" t="e">
        <f t="shared" si="214"/>
        <v>#REF!</v>
      </c>
      <c r="TDD34" s="570" t="e">
        <f t="shared" si="214"/>
        <v>#REF!</v>
      </c>
      <c r="TDE34" s="570" t="e">
        <f t="shared" si="214"/>
        <v>#REF!</v>
      </c>
      <c r="TDF34" s="570" t="e">
        <f t="shared" si="214"/>
        <v>#REF!</v>
      </c>
      <c r="TDG34" s="570" t="e">
        <f t="shared" si="214"/>
        <v>#REF!</v>
      </c>
      <c r="TDH34" s="570" t="e">
        <f t="shared" si="214"/>
        <v>#REF!</v>
      </c>
      <c r="TDI34" s="570" t="e">
        <f t="shared" si="214"/>
        <v>#REF!</v>
      </c>
      <c r="TDJ34" s="570" t="e">
        <f t="shared" si="214"/>
        <v>#REF!</v>
      </c>
      <c r="TDK34" s="570" t="e">
        <f t="shared" ref="TDK34:TFV34" si="215">ROUND(TDH34*TDI34,0)</f>
        <v>#REF!</v>
      </c>
      <c r="TDL34" s="570" t="e">
        <f t="shared" si="215"/>
        <v>#REF!</v>
      </c>
      <c r="TDM34" s="570" t="e">
        <f t="shared" si="215"/>
        <v>#REF!</v>
      </c>
      <c r="TDN34" s="570" t="e">
        <f t="shared" si="215"/>
        <v>#REF!</v>
      </c>
      <c r="TDO34" s="570" t="e">
        <f t="shared" si="215"/>
        <v>#REF!</v>
      </c>
      <c r="TDP34" s="570" t="e">
        <f t="shared" si="215"/>
        <v>#REF!</v>
      </c>
      <c r="TDQ34" s="570" t="e">
        <f t="shared" si="215"/>
        <v>#REF!</v>
      </c>
      <c r="TDR34" s="570" t="e">
        <f t="shared" si="215"/>
        <v>#REF!</v>
      </c>
      <c r="TDS34" s="570" t="e">
        <f t="shared" si="215"/>
        <v>#REF!</v>
      </c>
      <c r="TDT34" s="570" t="e">
        <f t="shared" si="215"/>
        <v>#REF!</v>
      </c>
      <c r="TDU34" s="570" t="e">
        <f t="shared" si="215"/>
        <v>#REF!</v>
      </c>
      <c r="TDV34" s="570" t="e">
        <f t="shared" si="215"/>
        <v>#REF!</v>
      </c>
      <c r="TDW34" s="570" t="e">
        <f t="shared" si="215"/>
        <v>#REF!</v>
      </c>
      <c r="TDX34" s="570" t="e">
        <f t="shared" si="215"/>
        <v>#REF!</v>
      </c>
      <c r="TDY34" s="570" t="e">
        <f t="shared" si="215"/>
        <v>#REF!</v>
      </c>
      <c r="TDZ34" s="570" t="e">
        <f t="shared" si="215"/>
        <v>#REF!</v>
      </c>
      <c r="TEA34" s="570" t="e">
        <f t="shared" si="215"/>
        <v>#REF!</v>
      </c>
      <c r="TEB34" s="570" t="e">
        <f t="shared" si="215"/>
        <v>#REF!</v>
      </c>
      <c r="TEC34" s="570" t="e">
        <f t="shared" si="215"/>
        <v>#REF!</v>
      </c>
      <c r="TED34" s="570" t="e">
        <f t="shared" si="215"/>
        <v>#REF!</v>
      </c>
      <c r="TEE34" s="570" t="e">
        <f t="shared" si="215"/>
        <v>#REF!</v>
      </c>
      <c r="TEF34" s="570" t="e">
        <f t="shared" si="215"/>
        <v>#REF!</v>
      </c>
      <c r="TEG34" s="570" t="e">
        <f t="shared" si="215"/>
        <v>#REF!</v>
      </c>
      <c r="TEH34" s="570" t="e">
        <f t="shared" si="215"/>
        <v>#REF!</v>
      </c>
      <c r="TEI34" s="570" t="e">
        <f t="shared" si="215"/>
        <v>#REF!</v>
      </c>
      <c r="TEJ34" s="570" t="e">
        <f t="shared" si="215"/>
        <v>#REF!</v>
      </c>
      <c r="TEK34" s="570" t="e">
        <f t="shared" si="215"/>
        <v>#REF!</v>
      </c>
      <c r="TEL34" s="570" t="e">
        <f t="shared" si="215"/>
        <v>#REF!</v>
      </c>
      <c r="TEM34" s="570" t="e">
        <f t="shared" si="215"/>
        <v>#REF!</v>
      </c>
      <c r="TEN34" s="570" t="e">
        <f t="shared" si="215"/>
        <v>#REF!</v>
      </c>
      <c r="TEO34" s="570" t="e">
        <f t="shared" si="215"/>
        <v>#REF!</v>
      </c>
      <c r="TEP34" s="570" t="e">
        <f t="shared" si="215"/>
        <v>#REF!</v>
      </c>
      <c r="TEQ34" s="570" t="e">
        <f t="shared" si="215"/>
        <v>#REF!</v>
      </c>
      <c r="TER34" s="570" t="e">
        <f t="shared" si="215"/>
        <v>#REF!</v>
      </c>
      <c r="TES34" s="570" t="e">
        <f t="shared" si="215"/>
        <v>#REF!</v>
      </c>
      <c r="TET34" s="570" t="e">
        <f t="shared" si="215"/>
        <v>#REF!</v>
      </c>
      <c r="TEU34" s="570" t="e">
        <f t="shared" si="215"/>
        <v>#REF!</v>
      </c>
      <c r="TEV34" s="570" t="e">
        <f t="shared" si="215"/>
        <v>#REF!</v>
      </c>
      <c r="TEW34" s="570" t="e">
        <f t="shared" si="215"/>
        <v>#REF!</v>
      </c>
      <c r="TEX34" s="570" t="e">
        <f t="shared" si="215"/>
        <v>#REF!</v>
      </c>
      <c r="TEY34" s="570" t="e">
        <f t="shared" si="215"/>
        <v>#REF!</v>
      </c>
      <c r="TEZ34" s="570" t="e">
        <f t="shared" si="215"/>
        <v>#REF!</v>
      </c>
      <c r="TFA34" s="570" t="e">
        <f t="shared" si="215"/>
        <v>#REF!</v>
      </c>
      <c r="TFB34" s="570" t="e">
        <f t="shared" si="215"/>
        <v>#REF!</v>
      </c>
      <c r="TFC34" s="570" t="e">
        <f t="shared" si="215"/>
        <v>#REF!</v>
      </c>
      <c r="TFD34" s="570" t="e">
        <f t="shared" si="215"/>
        <v>#REF!</v>
      </c>
      <c r="TFE34" s="570" t="e">
        <f t="shared" si="215"/>
        <v>#REF!</v>
      </c>
      <c r="TFF34" s="570" t="e">
        <f t="shared" si="215"/>
        <v>#REF!</v>
      </c>
      <c r="TFG34" s="570" t="e">
        <f t="shared" si="215"/>
        <v>#REF!</v>
      </c>
      <c r="TFH34" s="570" t="e">
        <f t="shared" si="215"/>
        <v>#REF!</v>
      </c>
      <c r="TFI34" s="570" t="e">
        <f t="shared" si="215"/>
        <v>#REF!</v>
      </c>
      <c r="TFJ34" s="570" t="e">
        <f t="shared" si="215"/>
        <v>#REF!</v>
      </c>
      <c r="TFK34" s="570" t="e">
        <f t="shared" si="215"/>
        <v>#REF!</v>
      </c>
      <c r="TFL34" s="570" t="e">
        <f t="shared" si="215"/>
        <v>#REF!</v>
      </c>
      <c r="TFM34" s="570" t="e">
        <f t="shared" si="215"/>
        <v>#REF!</v>
      </c>
      <c r="TFN34" s="570" t="e">
        <f t="shared" si="215"/>
        <v>#REF!</v>
      </c>
      <c r="TFO34" s="570" t="e">
        <f t="shared" si="215"/>
        <v>#REF!</v>
      </c>
      <c r="TFP34" s="570" t="e">
        <f t="shared" si="215"/>
        <v>#REF!</v>
      </c>
      <c r="TFQ34" s="570" t="e">
        <f t="shared" si="215"/>
        <v>#REF!</v>
      </c>
      <c r="TFR34" s="570" t="e">
        <f t="shared" si="215"/>
        <v>#REF!</v>
      </c>
      <c r="TFS34" s="570" t="e">
        <f t="shared" si="215"/>
        <v>#REF!</v>
      </c>
      <c r="TFT34" s="570" t="e">
        <f t="shared" si="215"/>
        <v>#REF!</v>
      </c>
      <c r="TFU34" s="570" t="e">
        <f t="shared" si="215"/>
        <v>#REF!</v>
      </c>
      <c r="TFV34" s="570" t="e">
        <f t="shared" si="215"/>
        <v>#REF!</v>
      </c>
      <c r="TFW34" s="570" t="e">
        <f t="shared" ref="TFW34:TIH34" si="216">ROUND(TFT34*TFU34,0)</f>
        <v>#REF!</v>
      </c>
      <c r="TFX34" s="570" t="e">
        <f t="shared" si="216"/>
        <v>#REF!</v>
      </c>
      <c r="TFY34" s="570" t="e">
        <f t="shared" si="216"/>
        <v>#REF!</v>
      </c>
      <c r="TFZ34" s="570" t="e">
        <f t="shared" si="216"/>
        <v>#REF!</v>
      </c>
      <c r="TGA34" s="570" t="e">
        <f t="shared" si="216"/>
        <v>#REF!</v>
      </c>
      <c r="TGB34" s="570" t="e">
        <f t="shared" si="216"/>
        <v>#REF!</v>
      </c>
      <c r="TGC34" s="570" t="e">
        <f t="shared" si="216"/>
        <v>#REF!</v>
      </c>
      <c r="TGD34" s="570" t="e">
        <f t="shared" si="216"/>
        <v>#REF!</v>
      </c>
      <c r="TGE34" s="570" t="e">
        <f t="shared" si="216"/>
        <v>#REF!</v>
      </c>
      <c r="TGF34" s="570" t="e">
        <f t="shared" si="216"/>
        <v>#REF!</v>
      </c>
      <c r="TGG34" s="570" t="e">
        <f t="shared" si="216"/>
        <v>#REF!</v>
      </c>
      <c r="TGH34" s="570" t="e">
        <f t="shared" si="216"/>
        <v>#REF!</v>
      </c>
      <c r="TGI34" s="570" t="e">
        <f t="shared" si="216"/>
        <v>#REF!</v>
      </c>
      <c r="TGJ34" s="570" t="e">
        <f t="shared" si="216"/>
        <v>#REF!</v>
      </c>
      <c r="TGK34" s="570" t="e">
        <f t="shared" si="216"/>
        <v>#REF!</v>
      </c>
      <c r="TGL34" s="570" t="e">
        <f t="shared" si="216"/>
        <v>#REF!</v>
      </c>
      <c r="TGM34" s="570" t="e">
        <f t="shared" si="216"/>
        <v>#REF!</v>
      </c>
      <c r="TGN34" s="570" t="e">
        <f t="shared" si="216"/>
        <v>#REF!</v>
      </c>
      <c r="TGO34" s="570" t="e">
        <f t="shared" si="216"/>
        <v>#REF!</v>
      </c>
      <c r="TGP34" s="570" t="e">
        <f t="shared" si="216"/>
        <v>#REF!</v>
      </c>
      <c r="TGQ34" s="570" t="e">
        <f t="shared" si="216"/>
        <v>#REF!</v>
      </c>
      <c r="TGR34" s="570" t="e">
        <f t="shared" si="216"/>
        <v>#REF!</v>
      </c>
      <c r="TGS34" s="570" t="e">
        <f t="shared" si="216"/>
        <v>#REF!</v>
      </c>
      <c r="TGT34" s="570" t="e">
        <f t="shared" si="216"/>
        <v>#REF!</v>
      </c>
      <c r="TGU34" s="570" t="e">
        <f t="shared" si="216"/>
        <v>#REF!</v>
      </c>
      <c r="TGV34" s="570" t="e">
        <f t="shared" si="216"/>
        <v>#REF!</v>
      </c>
      <c r="TGW34" s="570" t="e">
        <f t="shared" si="216"/>
        <v>#REF!</v>
      </c>
      <c r="TGX34" s="570" t="e">
        <f t="shared" si="216"/>
        <v>#REF!</v>
      </c>
      <c r="TGY34" s="570" t="e">
        <f t="shared" si="216"/>
        <v>#REF!</v>
      </c>
      <c r="TGZ34" s="570" t="e">
        <f t="shared" si="216"/>
        <v>#REF!</v>
      </c>
      <c r="THA34" s="570" t="e">
        <f t="shared" si="216"/>
        <v>#REF!</v>
      </c>
      <c r="THB34" s="570" t="e">
        <f t="shared" si="216"/>
        <v>#REF!</v>
      </c>
      <c r="THC34" s="570" t="e">
        <f t="shared" si="216"/>
        <v>#REF!</v>
      </c>
      <c r="THD34" s="570" t="e">
        <f t="shared" si="216"/>
        <v>#REF!</v>
      </c>
      <c r="THE34" s="570" t="e">
        <f t="shared" si="216"/>
        <v>#REF!</v>
      </c>
      <c r="THF34" s="570" t="e">
        <f t="shared" si="216"/>
        <v>#REF!</v>
      </c>
      <c r="THG34" s="570" t="e">
        <f t="shared" si="216"/>
        <v>#REF!</v>
      </c>
      <c r="THH34" s="570" t="e">
        <f t="shared" si="216"/>
        <v>#REF!</v>
      </c>
      <c r="THI34" s="570" t="e">
        <f t="shared" si="216"/>
        <v>#REF!</v>
      </c>
      <c r="THJ34" s="570" t="e">
        <f t="shared" si="216"/>
        <v>#REF!</v>
      </c>
      <c r="THK34" s="570" t="e">
        <f t="shared" si="216"/>
        <v>#REF!</v>
      </c>
      <c r="THL34" s="570" t="e">
        <f t="shared" si="216"/>
        <v>#REF!</v>
      </c>
      <c r="THM34" s="570" t="e">
        <f t="shared" si="216"/>
        <v>#REF!</v>
      </c>
      <c r="THN34" s="570" t="e">
        <f t="shared" si="216"/>
        <v>#REF!</v>
      </c>
      <c r="THO34" s="570" t="e">
        <f t="shared" si="216"/>
        <v>#REF!</v>
      </c>
      <c r="THP34" s="570" t="e">
        <f t="shared" si="216"/>
        <v>#REF!</v>
      </c>
      <c r="THQ34" s="570" t="e">
        <f t="shared" si="216"/>
        <v>#REF!</v>
      </c>
      <c r="THR34" s="570" t="e">
        <f t="shared" si="216"/>
        <v>#REF!</v>
      </c>
      <c r="THS34" s="570" t="e">
        <f t="shared" si="216"/>
        <v>#REF!</v>
      </c>
      <c r="THT34" s="570" t="e">
        <f t="shared" si="216"/>
        <v>#REF!</v>
      </c>
      <c r="THU34" s="570" t="e">
        <f t="shared" si="216"/>
        <v>#REF!</v>
      </c>
      <c r="THV34" s="570" t="e">
        <f t="shared" si="216"/>
        <v>#REF!</v>
      </c>
      <c r="THW34" s="570" t="e">
        <f t="shared" si="216"/>
        <v>#REF!</v>
      </c>
      <c r="THX34" s="570" t="e">
        <f t="shared" si="216"/>
        <v>#REF!</v>
      </c>
      <c r="THY34" s="570" t="e">
        <f t="shared" si="216"/>
        <v>#REF!</v>
      </c>
      <c r="THZ34" s="570" t="e">
        <f t="shared" si="216"/>
        <v>#REF!</v>
      </c>
      <c r="TIA34" s="570" t="e">
        <f t="shared" si="216"/>
        <v>#REF!</v>
      </c>
      <c r="TIB34" s="570" t="e">
        <f t="shared" si="216"/>
        <v>#REF!</v>
      </c>
      <c r="TIC34" s="570" t="e">
        <f t="shared" si="216"/>
        <v>#REF!</v>
      </c>
      <c r="TID34" s="570" t="e">
        <f t="shared" si="216"/>
        <v>#REF!</v>
      </c>
      <c r="TIE34" s="570" t="e">
        <f t="shared" si="216"/>
        <v>#REF!</v>
      </c>
      <c r="TIF34" s="570" t="e">
        <f t="shared" si="216"/>
        <v>#REF!</v>
      </c>
      <c r="TIG34" s="570" t="e">
        <f t="shared" si="216"/>
        <v>#REF!</v>
      </c>
      <c r="TIH34" s="570" t="e">
        <f t="shared" si="216"/>
        <v>#REF!</v>
      </c>
      <c r="TII34" s="570" t="e">
        <f t="shared" ref="TII34:TKT34" si="217">ROUND(TIF34*TIG34,0)</f>
        <v>#REF!</v>
      </c>
      <c r="TIJ34" s="570" t="e">
        <f t="shared" si="217"/>
        <v>#REF!</v>
      </c>
      <c r="TIK34" s="570" t="e">
        <f t="shared" si="217"/>
        <v>#REF!</v>
      </c>
      <c r="TIL34" s="570" t="e">
        <f t="shared" si="217"/>
        <v>#REF!</v>
      </c>
      <c r="TIM34" s="570" t="e">
        <f t="shared" si="217"/>
        <v>#REF!</v>
      </c>
      <c r="TIN34" s="570" t="e">
        <f t="shared" si="217"/>
        <v>#REF!</v>
      </c>
      <c r="TIO34" s="570" t="e">
        <f t="shared" si="217"/>
        <v>#REF!</v>
      </c>
      <c r="TIP34" s="570" t="e">
        <f t="shared" si="217"/>
        <v>#REF!</v>
      </c>
      <c r="TIQ34" s="570" t="e">
        <f t="shared" si="217"/>
        <v>#REF!</v>
      </c>
      <c r="TIR34" s="570" t="e">
        <f t="shared" si="217"/>
        <v>#REF!</v>
      </c>
      <c r="TIS34" s="570" t="e">
        <f t="shared" si="217"/>
        <v>#REF!</v>
      </c>
      <c r="TIT34" s="570" t="e">
        <f t="shared" si="217"/>
        <v>#REF!</v>
      </c>
      <c r="TIU34" s="570" t="e">
        <f t="shared" si="217"/>
        <v>#REF!</v>
      </c>
      <c r="TIV34" s="570" t="e">
        <f t="shared" si="217"/>
        <v>#REF!</v>
      </c>
      <c r="TIW34" s="570" t="e">
        <f t="shared" si="217"/>
        <v>#REF!</v>
      </c>
      <c r="TIX34" s="570" t="e">
        <f t="shared" si="217"/>
        <v>#REF!</v>
      </c>
      <c r="TIY34" s="570" t="e">
        <f t="shared" si="217"/>
        <v>#REF!</v>
      </c>
      <c r="TIZ34" s="570" t="e">
        <f t="shared" si="217"/>
        <v>#REF!</v>
      </c>
      <c r="TJA34" s="570" t="e">
        <f t="shared" si="217"/>
        <v>#REF!</v>
      </c>
      <c r="TJB34" s="570" t="e">
        <f t="shared" si="217"/>
        <v>#REF!</v>
      </c>
      <c r="TJC34" s="570" t="e">
        <f t="shared" si="217"/>
        <v>#REF!</v>
      </c>
      <c r="TJD34" s="570" t="e">
        <f t="shared" si="217"/>
        <v>#REF!</v>
      </c>
      <c r="TJE34" s="570" t="e">
        <f t="shared" si="217"/>
        <v>#REF!</v>
      </c>
      <c r="TJF34" s="570" t="e">
        <f t="shared" si="217"/>
        <v>#REF!</v>
      </c>
      <c r="TJG34" s="570" t="e">
        <f t="shared" si="217"/>
        <v>#REF!</v>
      </c>
      <c r="TJH34" s="570" t="e">
        <f t="shared" si="217"/>
        <v>#REF!</v>
      </c>
      <c r="TJI34" s="570" t="e">
        <f t="shared" si="217"/>
        <v>#REF!</v>
      </c>
      <c r="TJJ34" s="570" t="e">
        <f t="shared" si="217"/>
        <v>#REF!</v>
      </c>
      <c r="TJK34" s="570" t="e">
        <f t="shared" si="217"/>
        <v>#REF!</v>
      </c>
      <c r="TJL34" s="570" t="e">
        <f t="shared" si="217"/>
        <v>#REF!</v>
      </c>
      <c r="TJM34" s="570" t="e">
        <f t="shared" si="217"/>
        <v>#REF!</v>
      </c>
      <c r="TJN34" s="570" t="e">
        <f t="shared" si="217"/>
        <v>#REF!</v>
      </c>
      <c r="TJO34" s="570" t="e">
        <f t="shared" si="217"/>
        <v>#REF!</v>
      </c>
      <c r="TJP34" s="570" t="e">
        <f t="shared" si="217"/>
        <v>#REF!</v>
      </c>
      <c r="TJQ34" s="570" t="e">
        <f t="shared" si="217"/>
        <v>#REF!</v>
      </c>
      <c r="TJR34" s="570" t="e">
        <f t="shared" si="217"/>
        <v>#REF!</v>
      </c>
      <c r="TJS34" s="570" t="e">
        <f t="shared" si="217"/>
        <v>#REF!</v>
      </c>
      <c r="TJT34" s="570" t="e">
        <f t="shared" si="217"/>
        <v>#REF!</v>
      </c>
      <c r="TJU34" s="570" t="e">
        <f t="shared" si="217"/>
        <v>#REF!</v>
      </c>
      <c r="TJV34" s="570" t="e">
        <f t="shared" si="217"/>
        <v>#REF!</v>
      </c>
      <c r="TJW34" s="570" t="e">
        <f t="shared" si="217"/>
        <v>#REF!</v>
      </c>
      <c r="TJX34" s="570" t="e">
        <f t="shared" si="217"/>
        <v>#REF!</v>
      </c>
      <c r="TJY34" s="570" t="e">
        <f t="shared" si="217"/>
        <v>#REF!</v>
      </c>
      <c r="TJZ34" s="570" t="e">
        <f t="shared" si="217"/>
        <v>#REF!</v>
      </c>
      <c r="TKA34" s="570" t="e">
        <f t="shared" si="217"/>
        <v>#REF!</v>
      </c>
      <c r="TKB34" s="570" t="e">
        <f t="shared" si="217"/>
        <v>#REF!</v>
      </c>
      <c r="TKC34" s="570" t="e">
        <f t="shared" si="217"/>
        <v>#REF!</v>
      </c>
      <c r="TKD34" s="570" t="e">
        <f t="shared" si="217"/>
        <v>#REF!</v>
      </c>
      <c r="TKE34" s="570" t="e">
        <f t="shared" si="217"/>
        <v>#REF!</v>
      </c>
      <c r="TKF34" s="570" t="e">
        <f t="shared" si="217"/>
        <v>#REF!</v>
      </c>
      <c r="TKG34" s="570" t="e">
        <f t="shared" si="217"/>
        <v>#REF!</v>
      </c>
      <c r="TKH34" s="570" t="e">
        <f t="shared" si="217"/>
        <v>#REF!</v>
      </c>
      <c r="TKI34" s="570" t="e">
        <f t="shared" si="217"/>
        <v>#REF!</v>
      </c>
      <c r="TKJ34" s="570" t="e">
        <f t="shared" si="217"/>
        <v>#REF!</v>
      </c>
      <c r="TKK34" s="570" t="e">
        <f t="shared" si="217"/>
        <v>#REF!</v>
      </c>
      <c r="TKL34" s="570" t="e">
        <f t="shared" si="217"/>
        <v>#REF!</v>
      </c>
      <c r="TKM34" s="570" t="e">
        <f t="shared" si="217"/>
        <v>#REF!</v>
      </c>
      <c r="TKN34" s="570" t="e">
        <f t="shared" si="217"/>
        <v>#REF!</v>
      </c>
      <c r="TKO34" s="570" t="e">
        <f t="shared" si="217"/>
        <v>#REF!</v>
      </c>
      <c r="TKP34" s="570" t="e">
        <f t="shared" si="217"/>
        <v>#REF!</v>
      </c>
      <c r="TKQ34" s="570" t="e">
        <f t="shared" si="217"/>
        <v>#REF!</v>
      </c>
      <c r="TKR34" s="570" t="e">
        <f t="shared" si="217"/>
        <v>#REF!</v>
      </c>
      <c r="TKS34" s="570" t="e">
        <f t="shared" si="217"/>
        <v>#REF!</v>
      </c>
      <c r="TKT34" s="570" t="e">
        <f t="shared" si="217"/>
        <v>#REF!</v>
      </c>
      <c r="TKU34" s="570" t="e">
        <f t="shared" ref="TKU34:TNF34" si="218">ROUND(TKR34*TKS34,0)</f>
        <v>#REF!</v>
      </c>
      <c r="TKV34" s="570" t="e">
        <f t="shared" si="218"/>
        <v>#REF!</v>
      </c>
      <c r="TKW34" s="570" t="e">
        <f t="shared" si="218"/>
        <v>#REF!</v>
      </c>
      <c r="TKX34" s="570" t="e">
        <f t="shared" si="218"/>
        <v>#REF!</v>
      </c>
      <c r="TKY34" s="570" t="e">
        <f t="shared" si="218"/>
        <v>#REF!</v>
      </c>
      <c r="TKZ34" s="570" t="e">
        <f t="shared" si="218"/>
        <v>#REF!</v>
      </c>
      <c r="TLA34" s="570" t="e">
        <f t="shared" si="218"/>
        <v>#REF!</v>
      </c>
      <c r="TLB34" s="570" t="e">
        <f t="shared" si="218"/>
        <v>#REF!</v>
      </c>
      <c r="TLC34" s="570" t="e">
        <f t="shared" si="218"/>
        <v>#REF!</v>
      </c>
      <c r="TLD34" s="570" t="e">
        <f t="shared" si="218"/>
        <v>#REF!</v>
      </c>
      <c r="TLE34" s="570" t="e">
        <f t="shared" si="218"/>
        <v>#REF!</v>
      </c>
      <c r="TLF34" s="570" t="e">
        <f t="shared" si="218"/>
        <v>#REF!</v>
      </c>
      <c r="TLG34" s="570" t="e">
        <f t="shared" si="218"/>
        <v>#REF!</v>
      </c>
      <c r="TLH34" s="570" t="e">
        <f t="shared" si="218"/>
        <v>#REF!</v>
      </c>
      <c r="TLI34" s="570" t="e">
        <f t="shared" si="218"/>
        <v>#REF!</v>
      </c>
      <c r="TLJ34" s="570" t="e">
        <f t="shared" si="218"/>
        <v>#REF!</v>
      </c>
      <c r="TLK34" s="570" t="e">
        <f t="shared" si="218"/>
        <v>#REF!</v>
      </c>
      <c r="TLL34" s="570" t="e">
        <f t="shared" si="218"/>
        <v>#REF!</v>
      </c>
      <c r="TLM34" s="570" t="e">
        <f t="shared" si="218"/>
        <v>#REF!</v>
      </c>
      <c r="TLN34" s="570" t="e">
        <f t="shared" si="218"/>
        <v>#REF!</v>
      </c>
      <c r="TLO34" s="570" t="e">
        <f t="shared" si="218"/>
        <v>#REF!</v>
      </c>
      <c r="TLP34" s="570" t="e">
        <f t="shared" si="218"/>
        <v>#REF!</v>
      </c>
      <c r="TLQ34" s="570" t="e">
        <f t="shared" si="218"/>
        <v>#REF!</v>
      </c>
      <c r="TLR34" s="570" t="e">
        <f t="shared" si="218"/>
        <v>#REF!</v>
      </c>
      <c r="TLS34" s="570" t="e">
        <f t="shared" si="218"/>
        <v>#REF!</v>
      </c>
      <c r="TLT34" s="570" t="e">
        <f t="shared" si="218"/>
        <v>#REF!</v>
      </c>
      <c r="TLU34" s="570" t="e">
        <f t="shared" si="218"/>
        <v>#REF!</v>
      </c>
      <c r="TLV34" s="570" t="e">
        <f t="shared" si="218"/>
        <v>#REF!</v>
      </c>
      <c r="TLW34" s="570" t="e">
        <f t="shared" si="218"/>
        <v>#REF!</v>
      </c>
      <c r="TLX34" s="570" t="e">
        <f t="shared" si="218"/>
        <v>#REF!</v>
      </c>
      <c r="TLY34" s="570" t="e">
        <f t="shared" si="218"/>
        <v>#REF!</v>
      </c>
      <c r="TLZ34" s="570" t="e">
        <f t="shared" si="218"/>
        <v>#REF!</v>
      </c>
      <c r="TMA34" s="570" t="e">
        <f t="shared" si="218"/>
        <v>#REF!</v>
      </c>
      <c r="TMB34" s="570" t="e">
        <f t="shared" si="218"/>
        <v>#REF!</v>
      </c>
      <c r="TMC34" s="570" t="e">
        <f t="shared" si="218"/>
        <v>#REF!</v>
      </c>
      <c r="TMD34" s="570" t="e">
        <f t="shared" si="218"/>
        <v>#REF!</v>
      </c>
      <c r="TME34" s="570" t="e">
        <f t="shared" si="218"/>
        <v>#REF!</v>
      </c>
      <c r="TMF34" s="570" t="e">
        <f t="shared" si="218"/>
        <v>#REF!</v>
      </c>
      <c r="TMG34" s="570" t="e">
        <f t="shared" si="218"/>
        <v>#REF!</v>
      </c>
      <c r="TMH34" s="570" t="e">
        <f t="shared" si="218"/>
        <v>#REF!</v>
      </c>
      <c r="TMI34" s="570" t="e">
        <f t="shared" si="218"/>
        <v>#REF!</v>
      </c>
      <c r="TMJ34" s="570" t="e">
        <f t="shared" si="218"/>
        <v>#REF!</v>
      </c>
      <c r="TMK34" s="570" t="e">
        <f t="shared" si="218"/>
        <v>#REF!</v>
      </c>
      <c r="TML34" s="570" t="e">
        <f t="shared" si="218"/>
        <v>#REF!</v>
      </c>
      <c r="TMM34" s="570" t="e">
        <f t="shared" si="218"/>
        <v>#REF!</v>
      </c>
      <c r="TMN34" s="570" t="e">
        <f t="shared" si="218"/>
        <v>#REF!</v>
      </c>
      <c r="TMO34" s="570" t="e">
        <f t="shared" si="218"/>
        <v>#REF!</v>
      </c>
      <c r="TMP34" s="570" t="e">
        <f t="shared" si="218"/>
        <v>#REF!</v>
      </c>
      <c r="TMQ34" s="570" t="e">
        <f t="shared" si="218"/>
        <v>#REF!</v>
      </c>
      <c r="TMR34" s="570" t="e">
        <f t="shared" si="218"/>
        <v>#REF!</v>
      </c>
      <c r="TMS34" s="570" t="e">
        <f t="shared" si="218"/>
        <v>#REF!</v>
      </c>
      <c r="TMT34" s="570" t="e">
        <f t="shared" si="218"/>
        <v>#REF!</v>
      </c>
      <c r="TMU34" s="570" t="e">
        <f t="shared" si="218"/>
        <v>#REF!</v>
      </c>
      <c r="TMV34" s="570" t="e">
        <f t="shared" si="218"/>
        <v>#REF!</v>
      </c>
      <c r="TMW34" s="570" t="e">
        <f t="shared" si="218"/>
        <v>#REF!</v>
      </c>
      <c r="TMX34" s="570" t="e">
        <f t="shared" si="218"/>
        <v>#REF!</v>
      </c>
      <c r="TMY34" s="570" t="e">
        <f t="shared" si="218"/>
        <v>#REF!</v>
      </c>
      <c r="TMZ34" s="570" t="e">
        <f t="shared" si="218"/>
        <v>#REF!</v>
      </c>
      <c r="TNA34" s="570" t="e">
        <f t="shared" si="218"/>
        <v>#REF!</v>
      </c>
      <c r="TNB34" s="570" t="e">
        <f t="shared" si="218"/>
        <v>#REF!</v>
      </c>
      <c r="TNC34" s="570" t="e">
        <f t="shared" si="218"/>
        <v>#REF!</v>
      </c>
      <c r="TND34" s="570" t="e">
        <f t="shared" si="218"/>
        <v>#REF!</v>
      </c>
      <c r="TNE34" s="570" t="e">
        <f t="shared" si="218"/>
        <v>#REF!</v>
      </c>
      <c r="TNF34" s="570" t="e">
        <f t="shared" si="218"/>
        <v>#REF!</v>
      </c>
      <c r="TNG34" s="570" t="e">
        <f t="shared" ref="TNG34:TPR34" si="219">ROUND(TND34*TNE34,0)</f>
        <v>#REF!</v>
      </c>
      <c r="TNH34" s="570" t="e">
        <f t="shared" si="219"/>
        <v>#REF!</v>
      </c>
      <c r="TNI34" s="570" t="e">
        <f t="shared" si="219"/>
        <v>#REF!</v>
      </c>
      <c r="TNJ34" s="570" t="e">
        <f t="shared" si="219"/>
        <v>#REF!</v>
      </c>
      <c r="TNK34" s="570" t="e">
        <f t="shared" si="219"/>
        <v>#REF!</v>
      </c>
      <c r="TNL34" s="570" t="e">
        <f t="shared" si="219"/>
        <v>#REF!</v>
      </c>
      <c r="TNM34" s="570" t="e">
        <f t="shared" si="219"/>
        <v>#REF!</v>
      </c>
      <c r="TNN34" s="570" t="e">
        <f t="shared" si="219"/>
        <v>#REF!</v>
      </c>
      <c r="TNO34" s="570" t="e">
        <f t="shared" si="219"/>
        <v>#REF!</v>
      </c>
      <c r="TNP34" s="570" t="e">
        <f t="shared" si="219"/>
        <v>#REF!</v>
      </c>
      <c r="TNQ34" s="570" t="e">
        <f t="shared" si="219"/>
        <v>#REF!</v>
      </c>
      <c r="TNR34" s="570" t="e">
        <f t="shared" si="219"/>
        <v>#REF!</v>
      </c>
      <c r="TNS34" s="570" t="e">
        <f t="shared" si="219"/>
        <v>#REF!</v>
      </c>
      <c r="TNT34" s="570" t="e">
        <f t="shared" si="219"/>
        <v>#REF!</v>
      </c>
      <c r="TNU34" s="570" t="e">
        <f t="shared" si="219"/>
        <v>#REF!</v>
      </c>
      <c r="TNV34" s="570" t="e">
        <f t="shared" si="219"/>
        <v>#REF!</v>
      </c>
      <c r="TNW34" s="570" t="e">
        <f t="shared" si="219"/>
        <v>#REF!</v>
      </c>
      <c r="TNX34" s="570" t="e">
        <f t="shared" si="219"/>
        <v>#REF!</v>
      </c>
      <c r="TNY34" s="570" t="e">
        <f t="shared" si="219"/>
        <v>#REF!</v>
      </c>
      <c r="TNZ34" s="570" t="e">
        <f t="shared" si="219"/>
        <v>#REF!</v>
      </c>
      <c r="TOA34" s="570" t="e">
        <f t="shared" si="219"/>
        <v>#REF!</v>
      </c>
      <c r="TOB34" s="570" t="e">
        <f t="shared" si="219"/>
        <v>#REF!</v>
      </c>
      <c r="TOC34" s="570" t="e">
        <f t="shared" si="219"/>
        <v>#REF!</v>
      </c>
      <c r="TOD34" s="570" t="e">
        <f t="shared" si="219"/>
        <v>#REF!</v>
      </c>
      <c r="TOE34" s="570" t="e">
        <f t="shared" si="219"/>
        <v>#REF!</v>
      </c>
      <c r="TOF34" s="570" t="e">
        <f t="shared" si="219"/>
        <v>#REF!</v>
      </c>
      <c r="TOG34" s="570" t="e">
        <f t="shared" si="219"/>
        <v>#REF!</v>
      </c>
      <c r="TOH34" s="570" t="e">
        <f t="shared" si="219"/>
        <v>#REF!</v>
      </c>
      <c r="TOI34" s="570" t="e">
        <f t="shared" si="219"/>
        <v>#REF!</v>
      </c>
      <c r="TOJ34" s="570" t="e">
        <f t="shared" si="219"/>
        <v>#REF!</v>
      </c>
      <c r="TOK34" s="570" t="e">
        <f t="shared" si="219"/>
        <v>#REF!</v>
      </c>
      <c r="TOL34" s="570" t="e">
        <f t="shared" si="219"/>
        <v>#REF!</v>
      </c>
      <c r="TOM34" s="570" t="e">
        <f t="shared" si="219"/>
        <v>#REF!</v>
      </c>
      <c r="TON34" s="570" t="e">
        <f t="shared" si="219"/>
        <v>#REF!</v>
      </c>
      <c r="TOO34" s="570" t="e">
        <f t="shared" si="219"/>
        <v>#REF!</v>
      </c>
      <c r="TOP34" s="570" t="e">
        <f t="shared" si="219"/>
        <v>#REF!</v>
      </c>
      <c r="TOQ34" s="570" t="e">
        <f t="shared" si="219"/>
        <v>#REF!</v>
      </c>
      <c r="TOR34" s="570" t="e">
        <f t="shared" si="219"/>
        <v>#REF!</v>
      </c>
      <c r="TOS34" s="570" t="e">
        <f t="shared" si="219"/>
        <v>#REF!</v>
      </c>
      <c r="TOT34" s="570" t="e">
        <f t="shared" si="219"/>
        <v>#REF!</v>
      </c>
      <c r="TOU34" s="570" t="e">
        <f t="shared" si="219"/>
        <v>#REF!</v>
      </c>
      <c r="TOV34" s="570" t="e">
        <f t="shared" si="219"/>
        <v>#REF!</v>
      </c>
      <c r="TOW34" s="570" t="e">
        <f t="shared" si="219"/>
        <v>#REF!</v>
      </c>
      <c r="TOX34" s="570" t="e">
        <f t="shared" si="219"/>
        <v>#REF!</v>
      </c>
      <c r="TOY34" s="570" t="e">
        <f t="shared" si="219"/>
        <v>#REF!</v>
      </c>
      <c r="TOZ34" s="570" t="e">
        <f t="shared" si="219"/>
        <v>#REF!</v>
      </c>
      <c r="TPA34" s="570" t="e">
        <f t="shared" si="219"/>
        <v>#REF!</v>
      </c>
      <c r="TPB34" s="570" t="e">
        <f t="shared" si="219"/>
        <v>#REF!</v>
      </c>
      <c r="TPC34" s="570" t="e">
        <f t="shared" si="219"/>
        <v>#REF!</v>
      </c>
      <c r="TPD34" s="570" t="e">
        <f t="shared" si="219"/>
        <v>#REF!</v>
      </c>
      <c r="TPE34" s="570" t="e">
        <f t="shared" si="219"/>
        <v>#REF!</v>
      </c>
      <c r="TPF34" s="570" t="e">
        <f t="shared" si="219"/>
        <v>#REF!</v>
      </c>
      <c r="TPG34" s="570" t="e">
        <f t="shared" si="219"/>
        <v>#REF!</v>
      </c>
      <c r="TPH34" s="570" t="e">
        <f t="shared" si="219"/>
        <v>#REF!</v>
      </c>
      <c r="TPI34" s="570" t="e">
        <f t="shared" si="219"/>
        <v>#REF!</v>
      </c>
      <c r="TPJ34" s="570" t="e">
        <f t="shared" si="219"/>
        <v>#REF!</v>
      </c>
      <c r="TPK34" s="570" t="e">
        <f t="shared" si="219"/>
        <v>#REF!</v>
      </c>
      <c r="TPL34" s="570" t="e">
        <f t="shared" si="219"/>
        <v>#REF!</v>
      </c>
      <c r="TPM34" s="570" t="e">
        <f t="shared" si="219"/>
        <v>#REF!</v>
      </c>
      <c r="TPN34" s="570" t="e">
        <f t="shared" si="219"/>
        <v>#REF!</v>
      </c>
      <c r="TPO34" s="570" t="e">
        <f t="shared" si="219"/>
        <v>#REF!</v>
      </c>
      <c r="TPP34" s="570" t="e">
        <f t="shared" si="219"/>
        <v>#REF!</v>
      </c>
      <c r="TPQ34" s="570" t="e">
        <f t="shared" si="219"/>
        <v>#REF!</v>
      </c>
      <c r="TPR34" s="570" t="e">
        <f t="shared" si="219"/>
        <v>#REF!</v>
      </c>
      <c r="TPS34" s="570" t="e">
        <f t="shared" ref="TPS34:TSD34" si="220">ROUND(TPP34*TPQ34,0)</f>
        <v>#REF!</v>
      </c>
      <c r="TPT34" s="570" t="e">
        <f t="shared" si="220"/>
        <v>#REF!</v>
      </c>
      <c r="TPU34" s="570" t="e">
        <f t="shared" si="220"/>
        <v>#REF!</v>
      </c>
      <c r="TPV34" s="570" t="e">
        <f t="shared" si="220"/>
        <v>#REF!</v>
      </c>
      <c r="TPW34" s="570" t="e">
        <f t="shared" si="220"/>
        <v>#REF!</v>
      </c>
      <c r="TPX34" s="570" t="e">
        <f t="shared" si="220"/>
        <v>#REF!</v>
      </c>
      <c r="TPY34" s="570" t="e">
        <f t="shared" si="220"/>
        <v>#REF!</v>
      </c>
      <c r="TPZ34" s="570" t="e">
        <f t="shared" si="220"/>
        <v>#REF!</v>
      </c>
      <c r="TQA34" s="570" t="e">
        <f t="shared" si="220"/>
        <v>#REF!</v>
      </c>
      <c r="TQB34" s="570" t="e">
        <f t="shared" si="220"/>
        <v>#REF!</v>
      </c>
      <c r="TQC34" s="570" t="e">
        <f t="shared" si="220"/>
        <v>#REF!</v>
      </c>
      <c r="TQD34" s="570" t="e">
        <f t="shared" si="220"/>
        <v>#REF!</v>
      </c>
      <c r="TQE34" s="570" t="e">
        <f t="shared" si="220"/>
        <v>#REF!</v>
      </c>
      <c r="TQF34" s="570" t="e">
        <f t="shared" si="220"/>
        <v>#REF!</v>
      </c>
      <c r="TQG34" s="570" t="e">
        <f t="shared" si="220"/>
        <v>#REF!</v>
      </c>
      <c r="TQH34" s="570" t="e">
        <f t="shared" si="220"/>
        <v>#REF!</v>
      </c>
      <c r="TQI34" s="570" t="e">
        <f t="shared" si="220"/>
        <v>#REF!</v>
      </c>
      <c r="TQJ34" s="570" t="e">
        <f t="shared" si="220"/>
        <v>#REF!</v>
      </c>
      <c r="TQK34" s="570" t="e">
        <f t="shared" si="220"/>
        <v>#REF!</v>
      </c>
      <c r="TQL34" s="570" t="e">
        <f t="shared" si="220"/>
        <v>#REF!</v>
      </c>
      <c r="TQM34" s="570" t="e">
        <f t="shared" si="220"/>
        <v>#REF!</v>
      </c>
      <c r="TQN34" s="570" t="e">
        <f t="shared" si="220"/>
        <v>#REF!</v>
      </c>
      <c r="TQO34" s="570" t="e">
        <f t="shared" si="220"/>
        <v>#REF!</v>
      </c>
      <c r="TQP34" s="570" t="e">
        <f t="shared" si="220"/>
        <v>#REF!</v>
      </c>
      <c r="TQQ34" s="570" t="e">
        <f t="shared" si="220"/>
        <v>#REF!</v>
      </c>
      <c r="TQR34" s="570" t="e">
        <f t="shared" si="220"/>
        <v>#REF!</v>
      </c>
      <c r="TQS34" s="570" t="e">
        <f t="shared" si="220"/>
        <v>#REF!</v>
      </c>
      <c r="TQT34" s="570" t="e">
        <f t="shared" si="220"/>
        <v>#REF!</v>
      </c>
      <c r="TQU34" s="570" t="e">
        <f t="shared" si="220"/>
        <v>#REF!</v>
      </c>
      <c r="TQV34" s="570" t="e">
        <f t="shared" si="220"/>
        <v>#REF!</v>
      </c>
      <c r="TQW34" s="570" t="e">
        <f t="shared" si="220"/>
        <v>#REF!</v>
      </c>
      <c r="TQX34" s="570" t="e">
        <f t="shared" si="220"/>
        <v>#REF!</v>
      </c>
      <c r="TQY34" s="570" t="e">
        <f t="shared" si="220"/>
        <v>#REF!</v>
      </c>
      <c r="TQZ34" s="570" t="e">
        <f t="shared" si="220"/>
        <v>#REF!</v>
      </c>
      <c r="TRA34" s="570" t="e">
        <f t="shared" si="220"/>
        <v>#REF!</v>
      </c>
      <c r="TRB34" s="570" t="e">
        <f t="shared" si="220"/>
        <v>#REF!</v>
      </c>
      <c r="TRC34" s="570" t="e">
        <f t="shared" si="220"/>
        <v>#REF!</v>
      </c>
      <c r="TRD34" s="570" t="e">
        <f t="shared" si="220"/>
        <v>#REF!</v>
      </c>
      <c r="TRE34" s="570" t="e">
        <f t="shared" si="220"/>
        <v>#REF!</v>
      </c>
      <c r="TRF34" s="570" t="e">
        <f t="shared" si="220"/>
        <v>#REF!</v>
      </c>
      <c r="TRG34" s="570" t="e">
        <f t="shared" si="220"/>
        <v>#REF!</v>
      </c>
      <c r="TRH34" s="570" t="e">
        <f t="shared" si="220"/>
        <v>#REF!</v>
      </c>
      <c r="TRI34" s="570" t="e">
        <f t="shared" si="220"/>
        <v>#REF!</v>
      </c>
      <c r="TRJ34" s="570" t="e">
        <f t="shared" si="220"/>
        <v>#REF!</v>
      </c>
      <c r="TRK34" s="570" t="e">
        <f t="shared" si="220"/>
        <v>#REF!</v>
      </c>
      <c r="TRL34" s="570" t="e">
        <f t="shared" si="220"/>
        <v>#REF!</v>
      </c>
      <c r="TRM34" s="570" t="e">
        <f t="shared" si="220"/>
        <v>#REF!</v>
      </c>
      <c r="TRN34" s="570" t="e">
        <f t="shared" si="220"/>
        <v>#REF!</v>
      </c>
      <c r="TRO34" s="570" t="e">
        <f t="shared" si="220"/>
        <v>#REF!</v>
      </c>
      <c r="TRP34" s="570" t="e">
        <f t="shared" si="220"/>
        <v>#REF!</v>
      </c>
      <c r="TRQ34" s="570" t="e">
        <f t="shared" si="220"/>
        <v>#REF!</v>
      </c>
      <c r="TRR34" s="570" t="e">
        <f t="shared" si="220"/>
        <v>#REF!</v>
      </c>
      <c r="TRS34" s="570" t="e">
        <f t="shared" si="220"/>
        <v>#REF!</v>
      </c>
      <c r="TRT34" s="570" t="e">
        <f t="shared" si="220"/>
        <v>#REF!</v>
      </c>
      <c r="TRU34" s="570" t="e">
        <f t="shared" si="220"/>
        <v>#REF!</v>
      </c>
      <c r="TRV34" s="570" t="e">
        <f t="shared" si="220"/>
        <v>#REF!</v>
      </c>
      <c r="TRW34" s="570" t="e">
        <f t="shared" si="220"/>
        <v>#REF!</v>
      </c>
      <c r="TRX34" s="570" t="e">
        <f t="shared" si="220"/>
        <v>#REF!</v>
      </c>
      <c r="TRY34" s="570" t="e">
        <f t="shared" si="220"/>
        <v>#REF!</v>
      </c>
      <c r="TRZ34" s="570" t="e">
        <f t="shared" si="220"/>
        <v>#REF!</v>
      </c>
      <c r="TSA34" s="570" t="e">
        <f t="shared" si="220"/>
        <v>#REF!</v>
      </c>
      <c r="TSB34" s="570" t="e">
        <f t="shared" si="220"/>
        <v>#REF!</v>
      </c>
      <c r="TSC34" s="570" t="e">
        <f t="shared" si="220"/>
        <v>#REF!</v>
      </c>
      <c r="TSD34" s="570" t="e">
        <f t="shared" si="220"/>
        <v>#REF!</v>
      </c>
      <c r="TSE34" s="570" t="e">
        <f t="shared" ref="TSE34:TUP34" si="221">ROUND(TSB34*TSC34,0)</f>
        <v>#REF!</v>
      </c>
      <c r="TSF34" s="570" t="e">
        <f t="shared" si="221"/>
        <v>#REF!</v>
      </c>
      <c r="TSG34" s="570" t="e">
        <f t="shared" si="221"/>
        <v>#REF!</v>
      </c>
      <c r="TSH34" s="570" t="e">
        <f t="shared" si="221"/>
        <v>#REF!</v>
      </c>
      <c r="TSI34" s="570" t="e">
        <f t="shared" si="221"/>
        <v>#REF!</v>
      </c>
      <c r="TSJ34" s="570" t="e">
        <f t="shared" si="221"/>
        <v>#REF!</v>
      </c>
      <c r="TSK34" s="570" t="e">
        <f t="shared" si="221"/>
        <v>#REF!</v>
      </c>
      <c r="TSL34" s="570" t="e">
        <f t="shared" si="221"/>
        <v>#REF!</v>
      </c>
      <c r="TSM34" s="570" t="e">
        <f t="shared" si="221"/>
        <v>#REF!</v>
      </c>
      <c r="TSN34" s="570" t="e">
        <f t="shared" si="221"/>
        <v>#REF!</v>
      </c>
      <c r="TSO34" s="570" t="e">
        <f t="shared" si="221"/>
        <v>#REF!</v>
      </c>
      <c r="TSP34" s="570" t="e">
        <f t="shared" si="221"/>
        <v>#REF!</v>
      </c>
      <c r="TSQ34" s="570" t="e">
        <f t="shared" si="221"/>
        <v>#REF!</v>
      </c>
      <c r="TSR34" s="570" t="e">
        <f t="shared" si="221"/>
        <v>#REF!</v>
      </c>
      <c r="TSS34" s="570" t="e">
        <f t="shared" si="221"/>
        <v>#REF!</v>
      </c>
      <c r="TST34" s="570" t="e">
        <f t="shared" si="221"/>
        <v>#REF!</v>
      </c>
      <c r="TSU34" s="570" t="e">
        <f t="shared" si="221"/>
        <v>#REF!</v>
      </c>
      <c r="TSV34" s="570" t="e">
        <f t="shared" si="221"/>
        <v>#REF!</v>
      </c>
      <c r="TSW34" s="570" t="e">
        <f t="shared" si="221"/>
        <v>#REF!</v>
      </c>
      <c r="TSX34" s="570" t="e">
        <f t="shared" si="221"/>
        <v>#REF!</v>
      </c>
      <c r="TSY34" s="570" t="e">
        <f t="shared" si="221"/>
        <v>#REF!</v>
      </c>
      <c r="TSZ34" s="570" t="e">
        <f t="shared" si="221"/>
        <v>#REF!</v>
      </c>
      <c r="TTA34" s="570" t="e">
        <f t="shared" si="221"/>
        <v>#REF!</v>
      </c>
      <c r="TTB34" s="570" t="e">
        <f t="shared" si="221"/>
        <v>#REF!</v>
      </c>
      <c r="TTC34" s="570" t="e">
        <f t="shared" si="221"/>
        <v>#REF!</v>
      </c>
      <c r="TTD34" s="570" t="e">
        <f t="shared" si="221"/>
        <v>#REF!</v>
      </c>
      <c r="TTE34" s="570" t="e">
        <f t="shared" si="221"/>
        <v>#REF!</v>
      </c>
      <c r="TTF34" s="570" t="e">
        <f t="shared" si="221"/>
        <v>#REF!</v>
      </c>
      <c r="TTG34" s="570" t="e">
        <f t="shared" si="221"/>
        <v>#REF!</v>
      </c>
      <c r="TTH34" s="570" t="e">
        <f t="shared" si="221"/>
        <v>#REF!</v>
      </c>
      <c r="TTI34" s="570" t="e">
        <f t="shared" si="221"/>
        <v>#REF!</v>
      </c>
      <c r="TTJ34" s="570" t="e">
        <f t="shared" si="221"/>
        <v>#REF!</v>
      </c>
      <c r="TTK34" s="570" t="e">
        <f t="shared" si="221"/>
        <v>#REF!</v>
      </c>
      <c r="TTL34" s="570" t="e">
        <f t="shared" si="221"/>
        <v>#REF!</v>
      </c>
      <c r="TTM34" s="570" t="e">
        <f t="shared" si="221"/>
        <v>#REF!</v>
      </c>
      <c r="TTN34" s="570" t="e">
        <f t="shared" si="221"/>
        <v>#REF!</v>
      </c>
      <c r="TTO34" s="570" t="e">
        <f t="shared" si="221"/>
        <v>#REF!</v>
      </c>
      <c r="TTP34" s="570" t="e">
        <f t="shared" si="221"/>
        <v>#REF!</v>
      </c>
      <c r="TTQ34" s="570" t="e">
        <f t="shared" si="221"/>
        <v>#REF!</v>
      </c>
      <c r="TTR34" s="570" t="e">
        <f t="shared" si="221"/>
        <v>#REF!</v>
      </c>
      <c r="TTS34" s="570" t="e">
        <f t="shared" si="221"/>
        <v>#REF!</v>
      </c>
      <c r="TTT34" s="570" t="e">
        <f t="shared" si="221"/>
        <v>#REF!</v>
      </c>
      <c r="TTU34" s="570" t="e">
        <f t="shared" si="221"/>
        <v>#REF!</v>
      </c>
      <c r="TTV34" s="570" t="e">
        <f t="shared" si="221"/>
        <v>#REF!</v>
      </c>
      <c r="TTW34" s="570" t="e">
        <f t="shared" si="221"/>
        <v>#REF!</v>
      </c>
      <c r="TTX34" s="570" t="e">
        <f t="shared" si="221"/>
        <v>#REF!</v>
      </c>
      <c r="TTY34" s="570" t="e">
        <f t="shared" si="221"/>
        <v>#REF!</v>
      </c>
      <c r="TTZ34" s="570" t="e">
        <f t="shared" si="221"/>
        <v>#REF!</v>
      </c>
      <c r="TUA34" s="570" t="e">
        <f t="shared" si="221"/>
        <v>#REF!</v>
      </c>
      <c r="TUB34" s="570" t="e">
        <f t="shared" si="221"/>
        <v>#REF!</v>
      </c>
      <c r="TUC34" s="570" t="e">
        <f t="shared" si="221"/>
        <v>#REF!</v>
      </c>
      <c r="TUD34" s="570" t="e">
        <f t="shared" si="221"/>
        <v>#REF!</v>
      </c>
      <c r="TUE34" s="570" t="e">
        <f t="shared" si="221"/>
        <v>#REF!</v>
      </c>
      <c r="TUF34" s="570" t="e">
        <f t="shared" si="221"/>
        <v>#REF!</v>
      </c>
      <c r="TUG34" s="570" t="e">
        <f t="shared" si="221"/>
        <v>#REF!</v>
      </c>
      <c r="TUH34" s="570" t="e">
        <f t="shared" si="221"/>
        <v>#REF!</v>
      </c>
      <c r="TUI34" s="570" t="e">
        <f t="shared" si="221"/>
        <v>#REF!</v>
      </c>
      <c r="TUJ34" s="570" t="e">
        <f t="shared" si="221"/>
        <v>#REF!</v>
      </c>
      <c r="TUK34" s="570" t="e">
        <f t="shared" si="221"/>
        <v>#REF!</v>
      </c>
      <c r="TUL34" s="570" t="e">
        <f t="shared" si="221"/>
        <v>#REF!</v>
      </c>
      <c r="TUM34" s="570" t="e">
        <f t="shared" si="221"/>
        <v>#REF!</v>
      </c>
      <c r="TUN34" s="570" t="e">
        <f t="shared" si="221"/>
        <v>#REF!</v>
      </c>
      <c r="TUO34" s="570" t="e">
        <f t="shared" si="221"/>
        <v>#REF!</v>
      </c>
      <c r="TUP34" s="570" t="e">
        <f t="shared" si="221"/>
        <v>#REF!</v>
      </c>
      <c r="TUQ34" s="570" t="e">
        <f t="shared" ref="TUQ34:TXB34" si="222">ROUND(TUN34*TUO34,0)</f>
        <v>#REF!</v>
      </c>
      <c r="TUR34" s="570" t="e">
        <f t="shared" si="222"/>
        <v>#REF!</v>
      </c>
      <c r="TUS34" s="570" t="e">
        <f t="shared" si="222"/>
        <v>#REF!</v>
      </c>
      <c r="TUT34" s="570" t="e">
        <f t="shared" si="222"/>
        <v>#REF!</v>
      </c>
      <c r="TUU34" s="570" t="e">
        <f t="shared" si="222"/>
        <v>#REF!</v>
      </c>
      <c r="TUV34" s="570" t="e">
        <f t="shared" si="222"/>
        <v>#REF!</v>
      </c>
      <c r="TUW34" s="570" t="e">
        <f t="shared" si="222"/>
        <v>#REF!</v>
      </c>
      <c r="TUX34" s="570" t="e">
        <f t="shared" si="222"/>
        <v>#REF!</v>
      </c>
      <c r="TUY34" s="570" t="e">
        <f t="shared" si="222"/>
        <v>#REF!</v>
      </c>
      <c r="TUZ34" s="570" t="e">
        <f t="shared" si="222"/>
        <v>#REF!</v>
      </c>
      <c r="TVA34" s="570" t="e">
        <f t="shared" si="222"/>
        <v>#REF!</v>
      </c>
      <c r="TVB34" s="570" t="e">
        <f t="shared" si="222"/>
        <v>#REF!</v>
      </c>
      <c r="TVC34" s="570" t="e">
        <f t="shared" si="222"/>
        <v>#REF!</v>
      </c>
      <c r="TVD34" s="570" t="e">
        <f t="shared" si="222"/>
        <v>#REF!</v>
      </c>
      <c r="TVE34" s="570" t="e">
        <f t="shared" si="222"/>
        <v>#REF!</v>
      </c>
      <c r="TVF34" s="570" t="e">
        <f t="shared" si="222"/>
        <v>#REF!</v>
      </c>
      <c r="TVG34" s="570" t="e">
        <f t="shared" si="222"/>
        <v>#REF!</v>
      </c>
      <c r="TVH34" s="570" t="e">
        <f t="shared" si="222"/>
        <v>#REF!</v>
      </c>
      <c r="TVI34" s="570" t="e">
        <f t="shared" si="222"/>
        <v>#REF!</v>
      </c>
      <c r="TVJ34" s="570" t="e">
        <f t="shared" si="222"/>
        <v>#REF!</v>
      </c>
      <c r="TVK34" s="570" t="e">
        <f t="shared" si="222"/>
        <v>#REF!</v>
      </c>
      <c r="TVL34" s="570" t="e">
        <f t="shared" si="222"/>
        <v>#REF!</v>
      </c>
      <c r="TVM34" s="570" t="e">
        <f t="shared" si="222"/>
        <v>#REF!</v>
      </c>
      <c r="TVN34" s="570" t="e">
        <f t="shared" si="222"/>
        <v>#REF!</v>
      </c>
      <c r="TVO34" s="570" t="e">
        <f t="shared" si="222"/>
        <v>#REF!</v>
      </c>
      <c r="TVP34" s="570" t="e">
        <f t="shared" si="222"/>
        <v>#REF!</v>
      </c>
      <c r="TVQ34" s="570" t="e">
        <f t="shared" si="222"/>
        <v>#REF!</v>
      </c>
      <c r="TVR34" s="570" t="e">
        <f t="shared" si="222"/>
        <v>#REF!</v>
      </c>
      <c r="TVS34" s="570" t="e">
        <f t="shared" si="222"/>
        <v>#REF!</v>
      </c>
      <c r="TVT34" s="570" t="e">
        <f t="shared" si="222"/>
        <v>#REF!</v>
      </c>
      <c r="TVU34" s="570" t="e">
        <f t="shared" si="222"/>
        <v>#REF!</v>
      </c>
      <c r="TVV34" s="570" t="e">
        <f t="shared" si="222"/>
        <v>#REF!</v>
      </c>
      <c r="TVW34" s="570" t="e">
        <f t="shared" si="222"/>
        <v>#REF!</v>
      </c>
      <c r="TVX34" s="570" t="e">
        <f t="shared" si="222"/>
        <v>#REF!</v>
      </c>
      <c r="TVY34" s="570" t="e">
        <f t="shared" si="222"/>
        <v>#REF!</v>
      </c>
      <c r="TVZ34" s="570" t="e">
        <f t="shared" si="222"/>
        <v>#REF!</v>
      </c>
      <c r="TWA34" s="570" t="e">
        <f t="shared" si="222"/>
        <v>#REF!</v>
      </c>
      <c r="TWB34" s="570" t="e">
        <f t="shared" si="222"/>
        <v>#REF!</v>
      </c>
      <c r="TWC34" s="570" t="e">
        <f t="shared" si="222"/>
        <v>#REF!</v>
      </c>
      <c r="TWD34" s="570" t="e">
        <f t="shared" si="222"/>
        <v>#REF!</v>
      </c>
      <c r="TWE34" s="570" t="e">
        <f t="shared" si="222"/>
        <v>#REF!</v>
      </c>
      <c r="TWF34" s="570" t="e">
        <f t="shared" si="222"/>
        <v>#REF!</v>
      </c>
      <c r="TWG34" s="570" t="e">
        <f t="shared" si="222"/>
        <v>#REF!</v>
      </c>
      <c r="TWH34" s="570" t="e">
        <f t="shared" si="222"/>
        <v>#REF!</v>
      </c>
      <c r="TWI34" s="570" t="e">
        <f t="shared" si="222"/>
        <v>#REF!</v>
      </c>
      <c r="TWJ34" s="570" t="e">
        <f t="shared" si="222"/>
        <v>#REF!</v>
      </c>
      <c r="TWK34" s="570" t="e">
        <f t="shared" si="222"/>
        <v>#REF!</v>
      </c>
      <c r="TWL34" s="570" t="e">
        <f t="shared" si="222"/>
        <v>#REF!</v>
      </c>
      <c r="TWM34" s="570" t="e">
        <f t="shared" si="222"/>
        <v>#REF!</v>
      </c>
      <c r="TWN34" s="570" t="e">
        <f t="shared" si="222"/>
        <v>#REF!</v>
      </c>
      <c r="TWO34" s="570" t="e">
        <f t="shared" si="222"/>
        <v>#REF!</v>
      </c>
      <c r="TWP34" s="570" t="e">
        <f t="shared" si="222"/>
        <v>#REF!</v>
      </c>
      <c r="TWQ34" s="570" t="e">
        <f t="shared" si="222"/>
        <v>#REF!</v>
      </c>
      <c r="TWR34" s="570" t="e">
        <f t="shared" si="222"/>
        <v>#REF!</v>
      </c>
      <c r="TWS34" s="570" t="e">
        <f t="shared" si="222"/>
        <v>#REF!</v>
      </c>
      <c r="TWT34" s="570" t="e">
        <f t="shared" si="222"/>
        <v>#REF!</v>
      </c>
      <c r="TWU34" s="570" t="e">
        <f t="shared" si="222"/>
        <v>#REF!</v>
      </c>
      <c r="TWV34" s="570" t="e">
        <f t="shared" si="222"/>
        <v>#REF!</v>
      </c>
      <c r="TWW34" s="570" t="e">
        <f t="shared" si="222"/>
        <v>#REF!</v>
      </c>
      <c r="TWX34" s="570" t="e">
        <f t="shared" si="222"/>
        <v>#REF!</v>
      </c>
      <c r="TWY34" s="570" t="e">
        <f t="shared" si="222"/>
        <v>#REF!</v>
      </c>
      <c r="TWZ34" s="570" t="e">
        <f t="shared" si="222"/>
        <v>#REF!</v>
      </c>
      <c r="TXA34" s="570" t="e">
        <f t="shared" si="222"/>
        <v>#REF!</v>
      </c>
      <c r="TXB34" s="570" t="e">
        <f t="shared" si="222"/>
        <v>#REF!</v>
      </c>
      <c r="TXC34" s="570" t="e">
        <f t="shared" ref="TXC34:TZN34" si="223">ROUND(TWZ34*TXA34,0)</f>
        <v>#REF!</v>
      </c>
      <c r="TXD34" s="570" t="e">
        <f t="shared" si="223"/>
        <v>#REF!</v>
      </c>
      <c r="TXE34" s="570" t="e">
        <f t="shared" si="223"/>
        <v>#REF!</v>
      </c>
      <c r="TXF34" s="570" t="e">
        <f t="shared" si="223"/>
        <v>#REF!</v>
      </c>
      <c r="TXG34" s="570" t="e">
        <f t="shared" si="223"/>
        <v>#REF!</v>
      </c>
      <c r="TXH34" s="570" t="e">
        <f t="shared" si="223"/>
        <v>#REF!</v>
      </c>
      <c r="TXI34" s="570" t="e">
        <f t="shared" si="223"/>
        <v>#REF!</v>
      </c>
      <c r="TXJ34" s="570" t="e">
        <f t="shared" si="223"/>
        <v>#REF!</v>
      </c>
      <c r="TXK34" s="570" t="e">
        <f t="shared" si="223"/>
        <v>#REF!</v>
      </c>
      <c r="TXL34" s="570" t="e">
        <f t="shared" si="223"/>
        <v>#REF!</v>
      </c>
      <c r="TXM34" s="570" t="e">
        <f t="shared" si="223"/>
        <v>#REF!</v>
      </c>
      <c r="TXN34" s="570" t="e">
        <f t="shared" si="223"/>
        <v>#REF!</v>
      </c>
      <c r="TXO34" s="570" t="e">
        <f t="shared" si="223"/>
        <v>#REF!</v>
      </c>
      <c r="TXP34" s="570" t="e">
        <f t="shared" si="223"/>
        <v>#REF!</v>
      </c>
      <c r="TXQ34" s="570" t="e">
        <f t="shared" si="223"/>
        <v>#REF!</v>
      </c>
      <c r="TXR34" s="570" t="e">
        <f t="shared" si="223"/>
        <v>#REF!</v>
      </c>
      <c r="TXS34" s="570" t="e">
        <f t="shared" si="223"/>
        <v>#REF!</v>
      </c>
      <c r="TXT34" s="570" t="e">
        <f t="shared" si="223"/>
        <v>#REF!</v>
      </c>
      <c r="TXU34" s="570" t="e">
        <f t="shared" si="223"/>
        <v>#REF!</v>
      </c>
      <c r="TXV34" s="570" t="e">
        <f t="shared" si="223"/>
        <v>#REF!</v>
      </c>
      <c r="TXW34" s="570" t="e">
        <f t="shared" si="223"/>
        <v>#REF!</v>
      </c>
      <c r="TXX34" s="570" t="e">
        <f t="shared" si="223"/>
        <v>#REF!</v>
      </c>
      <c r="TXY34" s="570" t="e">
        <f t="shared" si="223"/>
        <v>#REF!</v>
      </c>
      <c r="TXZ34" s="570" t="e">
        <f t="shared" si="223"/>
        <v>#REF!</v>
      </c>
      <c r="TYA34" s="570" t="e">
        <f t="shared" si="223"/>
        <v>#REF!</v>
      </c>
      <c r="TYB34" s="570" t="e">
        <f t="shared" si="223"/>
        <v>#REF!</v>
      </c>
      <c r="TYC34" s="570" t="e">
        <f t="shared" si="223"/>
        <v>#REF!</v>
      </c>
      <c r="TYD34" s="570" t="e">
        <f t="shared" si="223"/>
        <v>#REF!</v>
      </c>
      <c r="TYE34" s="570" t="e">
        <f t="shared" si="223"/>
        <v>#REF!</v>
      </c>
      <c r="TYF34" s="570" t="e">
        <f t="shared" si="223"/>
        <v>#REF!</v>
      </c>
      <c r="TYG34" s="570" t="e">
        <f t="shared" si="223"/>
        <v>#REF!</v>
      </c>
      <c r="TYH34" s="570" t="e">
        <f t="shared" si="223"/>
        <v>#REF!</v>
      </c>
      <c r="TYI34" s="570" t="e">
        <f t="shared" si="223"/>
        <v>#REF!</v>
      </c>
      <c r="TYJ34" s="570" t="e">
        <f t="shared" si="223"/>
        <v>#REF!</v>
      </c>
      <c r="TYK34" s="570" t="e">
        <f t="shared" si="223"/>
        <v>#REF!</v>
      </c>
      <c r="TYL34" s="570" t="e">
        <f t="shared" si="223"/>
        <v>#REF!</v>
      </c>
      <c r="TYM34" s="570" t="e">
        <f t="shared" si="223"/>
        <v>#REF!</v>
      </c>
      <c r="TYN34" s="570" t="e">
        <f t="shared" si="223"/>
        <v>#REF!</v>
      </c>
      <c r="TYO34" s="570" t="e">
        <f t="shared" si="223"/>
        <v>#REF!</v>
      </c>
      <c r="TYP34" s="570" t="e">
        <f t="shared" si="223"/>
        <v>#REF!</v>
      </c>
      <c r="TYQ34" s="570" t="e">
        <f t="shared" si="223"/>
        <v>#REF!</v>
      </c>
      <c r="TYR34" s="570" t="e">
        <f t="shared" si="223"/>
        <v>#REF!</v>
      </c>
      <c r="TYS34" s="570" t="e">
        <f t="shared" si="223"/>
        <v>#REF!</v>
      </c>
      <c r="TYT34" s="570" t="e">
        <f t="shared" si="223"/>
        <v>#REF!</v>
      </c>
      <c r="TYU34" s="570" t="e">
        <f t="shared" si="223"/>
        <v>#REF!</v>
      </c>
      <c r="TYV34" s="570" t="e">
        <f t="shared" si="223"/>
        <v>#REF!</v>
      </c>
      <c r="TYW34" s="570" t="e">
        <f t="shared" si="223"/>
        <v>#REF!</v>
      </c>
      <c r="TYX34" s="570" t="e">
        <f t="shared" si="223"/>
        <v>#REF!</v>
      </c>
      <c r="TYY34" s="570" t="e">
        <f t="shared" si="223"/>
        <v>#REF!</v>
      </c>
      <c r="TYZ34" s="570" t="e">
        <f t="shared" si="223"/>
        <v>#REF!</v>
      </c>
      <c r="TZA34" s="570" t="e">
        <f t="shared" si="223"/>
        <v>#REF!</v>
      </c>
      <c r="TZB34" s="570" t="e">
        <f t="shared" si="223"/>
        <v>#REF!</v>
      </c>
      <c r="TZC34" s="570" t="e">
        <f t="shared" si="223"/>
        <v>#REF!</v>
      </c>
      <c r="TZD34" s="570" t="e">
        <f t="shared" si="223"/>
        <v>#REF!</v>
      </c>
      <c r="TZE34" s="570" t="e">
        <f t="shared" si="223"/>
        <v>#REF!</v>
      </c>
      <c r="TZF34" s="570" t="e">
        <f t="shared" si="223"/>
        <v>#REF!</v>
      </c>
      <c r="TZG34" s="570" t="e">
        <f t="shared" si="223"/>
        <v>#REF!</v>
      </c>
      <c r="TZH34" s="570" t="e">
        <f t="shared" si="223"/>
        <v>#REF!</v>
      </c>
      <c r="TZI34" s="570" t="e">
        <f t="shared" si="223"/>
        <v>#REF!</v>
      </c>
      <c r="TZJ34" s="570" t="e">
        <f t="shared" si="223"/>
        <v>#REF!</v>
      </c>
      <c r="TZK34" s="570" t="e">
        <f t="shared" si="223"/>
        <v>#REF!</v>
      </c>
      <c r="TZL34" s="570" t="e">
        <f t="shared" si="223"/>
        <v>#REF!</v>
      </c>
      <c r="TZM34" s="570" t="e">
        <f t="shared" si="223"/>
        <v>#REF!</v>
      </c>
      <c r="TZN34" s="570" t="e">
        <f t="shared" si="223"/>
        <v>#REF!</v>
      </c>
      <c r="TZO34" s="570" t="e">
        <f t="shared" ref="TZO34:UBZ34" si="224">ROUND(TZL34*TZM34,0)</f>
        <v>#REF!</v>
      </c>
      <c r="TZP34" s="570" t="e">
        <f t="shared" si="224"/>
        <v>#REF!</v>
      </c>
      <c r="TZQ34" s="570" t="e">
        <f t="shared" si="224"/>
        <v>#REF!</v>
      </c>
      <c r="TZR34" s="570" t="e">
        <f t="shared" si="224"/>
        <v>#REF!</v>
      </c>
      <c r="TZS34" s="570" t="e">
        <f t="shared" si="224"/>
        <v>#REF!</v>
      </c>
      <c r="TZT34" s="570" t="e">
        <f t="shared" si="224"/>
        <v>#REF!</v>
      </c>
      <c r="TZU34" s="570" t="e">
        <f t="shared" si="224"/>
        <v>#REF!</v>
      </c>
      <c r="TZV34" s="570" t="e">
        <f t="shared" si="224"/>
        <v>#REF!</v>
      </c>
      <c r="TZW34" s="570" t="e">
        <f t="shared" si="224"/>
        <v>#REF!</v>
      </c>
      <c r="TZX34" s="570" t="e">
        <f t="shared" si="224"/>
        <v>#REF!</v>
      </c>
      <c r="TZY34" s="570" t="e">
        <f t="shared" si="224"/>
        <v>#REF!</v>
      </c>
      <c r="TZZ34" s="570" t="e">
        <f t="shared" si="224"/>
        <v>#REF!</v>
      </c>
      <c r="UAA34" s="570" t="e">
        <f t="shared" si="224"/>
        <v>#REF!</v>
      </c>
      <c r="UAB34" s="570" t="e">
        <f t="shared" si="224"/>
        <v>#REF!</v>
      </c>
      <c r="UAC34" s="570" t="e">
        <f t="shared" si="224"/>
        <v>#REF!</v>
      </c>
      <c r="UAD34" s="570" t="e">
        <f t="shared" si="224"/>
        <v>#REF!</v>
      </c>
      <c r="UAE34" s="570" t="e">
        <f t="shared" si="224"/>
        <v>#REF!</v>
      </c>
      <c r="UAF34" s="570" t="e">
        <f t="shared" si="224"/>
        <v>#REF!</v>
      </c>
      <c r="UAG34" s="570" t="e">
        <f t="shared" si="224"/>
        <v>#REF!</v>
      </c>
      <c r="UAH34" s="570" t="e">
        <f t="shared" si="224"/>
        <v>#REF!</v>
      </c>
      <c r="UAI34" s="570" t="e">
        <f t="shared" si="224"/>
        <v>#REF!</v>
      </c>
      <c r="UAJ34" s="570" t="e">
        <f t="shared" si="224"/>
        <v>#REF!</v>
      </c>
      <c r="UAK34" s="570" t="e">
        <f t="shared" si="224"/>
        <v>#REF!</v>
      </c>
      <c r="UAL34" s="570" t="e">
        <f t="shared" si="224"/>
        <v>#REF!</v>
      </c>
      <c r="UAM34" s="570" t="e">
        <f t="shared" si="224"/>
        <v>#REF!</v>
      </c>
      <c r="UAN34" s="570" t="e">
        <f t="shared" si="224"/>
        <v>#REF!</v>
      </c>
      <c r="UAO34" s="570" t="e">
        <f t="shared" si="224"/>
        <v>#REF!</v>
      </c>
      <c r="UAP34" s="570" t="e">
        <f t="shared" si="224"/>
        <v>#REF!</v>
      </c>
      <c r="UAQ34" s="570" t="e">
        <f t="shared" si="224"/>
        <v>#REF!</v>
      </c>
      <c r="UAR34" s="570" t="e">
        <f t="shared" si="224"/>
        <v>#REF!</v>
      </c>
      <c r="UAS34" s="570" t="e">
        <f t="shared" si="224"/>
        <v>#REF!</v>
      </c>
      <c r="UAT34" s="570" t="e">
        <f t="shared" si="224"/>
        <v>#REF!</v>
      </c>
      <c r="UAU34" s="570" t="e">
        <f t="shared" si="224"/>
        <v>#REF!</v>
      </c>
      <c r="UAV34" s="570" t="e">
        <f t="shared" si="224"/>
        <v>#REF!</v>
      </c>
      <c r="UAW34" s="570" t="e">
        <f t="shared" si="224"/>
        <v>#REF!</v>
      </c>
      <c r="UAX34" s="570" t="e">
        <f t="shared" si="224"/>
        <v>#REF!</v>
      </c>
      <c r="UAY34" s="570" t="e">
        <f t="shared" si="224"/>
        <v>#REF!</v>
      </c>
      <c r="UAZ34" s="570" t="e">
        <f t="shared" si="224"/>
        <v>#REF!</v>
      </c>
      <c r="UBA34" s="570" t="e">
        <f t="shared" si="224"/>
        <v>#REF!</v>
      </c>
      <c r="UBB34" s="570" t="e">
        <f t="shared" si="224"/>
        <v>#REF!</v>
      </c>
      <c r="UBC34" s="570" t="e">
        <f t="shared" si="224"/>
        <v>#REF!</v>
      </c>
      <c r="UBD34" s="570" t="e">
        <f t="shared" si="224"/>
        <v>#REF!</v>
      </c>
      <c r="UBE34" s="570" t="e">
        <f t="shared" si="224"/>
        <v>#REF!</v>
      </c>
      <c r="UBF34" s="570" t="e">
        <f t="shared" si="224"/>
        <v>#REF!</v>
      </c>
      <c r="UBG34" s="570" t="e">
        <f t="shared" si="224"/>
        <v>#REF!</v>
      </c>
      <c r="UBH34" s="570" t="e">
        <f t="shared" si="224"/>
        <v>#REF!</v>
      </c>
      <c r="UBI34" s="570" t="e">
        <f t="shared" si="224"/>
        <v>#REF!</v>
      </c>
      <c r="UBJ34" s="570" t="e">
        <f t="shared" si="224"/>
        <v>#REF!</v>
      </c>
      <c r="UBK34" s="570" t="e">
        <f t="shared" si="224"/>
        <v>#REF!</v>
      </c>
      <c r="UBL34" s="570" t="e">
        <f t="shared" si="224"/>
        <v>#REF!</v>
      </c>
      <c r="UBM34" s="570" t="e">
        <f t="shared" si="224"/>
        <v>#REF!</v>
      </c>
      <c r="UBN34" s="570" t="e">
        <f t="shared" si="224"/>
        <v>#REF!</v>
      </c>
      <c r="UBO34" s="570" t="e">
        <f t="shared" si="224"/>
        <v>#REF!</v>
      </c>
      <c r="UBP34" s="570" t="e">
        <f t="shared" si="224"/>
        <v>#REF!</v>
      </c>
      <c r="UBQ34" s="570" t="e">
        <f t="shared" si="224"/>
        <v>#REF!</v>
      </c>
      <c r="UBR34" s="570" t="e">
        <f t="shared" si="224"/>
        <v>#REF!</v>
      </c>
      <c r="UBS34" s="570" t="e">
        <f t="shared" si="224"/>
        <v>#REF!</v>
      </c>
      <c r="UBT34" s="570" t="e">
        <f t="shared" si="224"/>
        <v>#REF!</v>
      </c>
      <c r="UBU34" s="570" t="e">
        <f t="shared" si="224"/>
        <v>#REF!</v>
      </c>
      <c r="UBV34" s="570" t="e">
        <f t="shared" si="224"/>
        <v>#REF!</v>
      </c>
      <c r="UBW34" s="570" t="e">
        <f t="shared" si="224"/>
        <v>#REF!</v>
      </c>
      <c r="UBX34" s="570" t="e">
        <f t="shared" si="224"/>
        <v>#REF!</v>
      </c>
      <c r="UBY34" s="570" t="e">
        <f t="shared" si="224"/>
        <v>#REF!</v>
      </c>
      <c r="UBZ34" s="570" t="e">
        <f t="shared" si="224"/>
        <v>#REF!</v>
      </c>
      <c r="UCA34" s="570" t="e">
        <f t="shared" ref="UCA34:UEL34" si="225">ROUND(UBX34*UBY34,0)</f>
        <v>#REF!</v>
      </c>
      <c r="UCB34" s="570" t="e">
        <f t="shared" si="225"/>
        <v>#REF!</v>
      </c>
      <c r="UCC34" s="570" t="e">
        <f t="shared" si="225"/>
        <v>#REF!</v>
      </c>
      <c r="UCD34" s="570" t="e">
        <f t="shared" si="225"/>
        <v>#REF!</v>
      </c>
      <c r="UCE34" s="570" t="e">
        <f t="shared" si="225"/>
        <v>#REF!</v>
      </c>
      <c r="UCF34" s="570" t="e">
        <f t="shared" si="225"/>
        <v>#REF!</v>
      </c>
      <c r="UCG34" s="570" t="e">
        <f t="shared" si="225"/>
        <v>#REF!</v>
      </c>
      <c r="UCH34" s="570" t="e">
        <f t="shared" si="225"/>
        <v>#REF!</v>
      </c>
      <c r="UCI34" s="570" t="e">
        <f t="shared" si="225"/>
        <v>#REF!</v>
      </c>
      <c r="UCJ34" s="570" t="e">
        <f t="shared" si="225"/>
        <v>#REF!</v>
      </c>
      <c r="UCK34" s="570" t="e">
        <f t="shared" si="225"/>
        <v>#REF!</v>
      </c>
      <c r="UCL34" s="570" t="e">
        <f t="shared" si="225"/>
        <v>#REF!</v>
      </c>
      <c r="UCM34" s="570" t="e">
        <f t="shared" si="225"/>
        <v>#REF!</v>
      </c>
      <c r="UCN34" s="570" t="e">
        <f t="shared" si="225"/>
        <v>#REF!</v>
      </c>
      <c r="UCO34" s="570" t="e">
        <f t="shared" si="225"/>
        <v>#REF!</v>
      </c>
      <c r="UCP34" s="570" t="e">
        <f t="shared" si="225"/>
        <v>#REF!</v>
      </c>
      <c r="UCQ34" s="570" t="e">
        <f t="shared" si="225"/>
        <v>#REF!</v>
      </c>
      <c r="UCR34" s="570" t="e">
        <f t="shared" si="225"/>
        <v>#REF!</v>
      </c>
      <c r="UCS34" s="570" t="e">
        <f t="shared" si="225"/>
        <v>#REF!</v>
      </c>
      <c r="UCT34" s="570" t="e">
        <f t="shared" si="225"/>
        <v>#REF!</v>
      </c>
      <c r="UCU34" s="570" t="e">
        <f t="shared" si="225"/>
        <v>#REF!</v>
      </c>
      <c r="UCV34" s="570" t="e">
        <f t="shared" si="225"/>
        <v>#REF!</v>
      </c>
      <c r="UCW34" s="570" t="e">
        <f t="shared" si="225"/>
        <v>#REF!</v>
      </c>
      <c r="UCX34" s="570" t="e">
        <f t="shared" si="225"/>
        <v>#REF!</v>
      </c>
      <c r="UCY34" s="570" t="e">
        <f t="shared" si="225"/>
        <v>#REF!</v>
      </c>
      <c r="UCZ34" s="570" t="e">
        <f t="shared" si="225"/>
        <v>#REF!</v>
      </c>
      <c r="UDA34" s="570" t="e">
        <f t="shared" si="225"/>
        <v>#REF!</v>
      </c>
      <c r="UDB34" s="570" t="e">
        <f t="shared" si="225"/>
        <v>#REF!</v>
      </c>
      <c r="UDC34" s="570" t="e">
        <f t="shared" si="225"/>
        <v>#REF!</v>
      </c>
      <c r="UDD34" s="570" t="e">
        <f t="shared" si="225"/>
        <v>#REF!</v>
      </c>
      <c r="UDE34" s="570" t="e">
        <f t="shared" si="225"/>
        <v>#REF!</v>
      </c>
      <c r="UDF34" s="570" t="e">
        <f t="shared" si="225"/>
        <v>#REF!</v>
      </c>
      <c r="UDG34" s="570" t="e">
        <f t="shared" si="225"/>
        <v>#REF!</v>
      </c>
      <c r="UDH34" s="570" t="e">
        <f t="shared" si="225"/>
        <v>#REF!</v>
      </c>
      <c r="UDI34" s="570" t="e">
        <f t="shared" si="225"/>
        <v>#REF!</v>
      </c>
      <c r="UDJ34" s="570" t="e">
        <f t="shared" si="225"/>
        <v>#REF!</v>
      </c>
      <c r="UDK34" s="570" t="e">
        <f t="shared" si="225"/>
        <v>#REF!</v>
      </c>
      <c r="UDL34" s="570" t="e">
        <f t="shared" si="225"/>
        <v>#REF!</v>
      </c>
      <c r="UDM34" s="570" t="e">
        <f t="shared" si="225"/>
        <v>#REF!</v>
      </c>
      <c r="UDN34" s="570" t="e">
        <f t="shared" si="225"/>
        <v>#REF!</v>
      </c>
      <c r="UDO34" s="570" t="e">
        <f t="shared" si="225"/>
        <v>#REF!</v>
      </c>
      <c r="UDP34" s="570" t="e">
        <f t="shared" si="225"/>
        <v>#REF!</v>
      </c>
      <c r="UDQ34" s="570" t="e">
        <f t="shared" si="225"/>
        <v>#REF!</v>
      </c>
      <c r="UDR34" s="570" t="e">
        <f t="shared" si="225"/>
        <v>#REF!</v>
      </c>
      <c r="UDS34" s="570" t="e">
        <f t="shared" si="225"/>
        <v>#REF!</v>
      </c>
      <c r="UDT34" s="570" t="e">
        <f t="shared" si="225"/>
        <v>#REF!</v>
      </c>
      <c r="UDU34" s="570" t="e">
        <f t="shared" si="225"/>
        <v>#REF!</v>
      </c>
      <c r="UDV34" s="570" t="e">
        <f t="shared" si="225"/>
        <v>#REF!</v>
      </c>
      <c r="UDW34" s="570" t="e">
        <f t="shared" si="225"/>
        <v>#REF!</v>
      </c>
      <c r="UDX34" s="570" t="e">
        <f t="shared" si="225"/>
        <v>#REF!</v>
      </c>
      <c r="UDY34" s="570" t="e">
        <f t="shared" si="225"/>
        <v>#REF!</v>
      </c>
      <c r="UDZ34" s="570" t="e">
        <f t="shared" si="225"/>
        <v>#REF!</v>
      </c>
      <c r="UEA34" s="570" t="e">
        <f t="shared" si="225"/>
        <v>#REF!</v>
      </c>
      <c r="UEB34" s="570" t="e">
        <f t="shared" si="225"/>
        <v>#REF!</v>
      </c>
      <c r="UEC34" s="570" t="e">
        <f t="shared" si="225"/>
        <v>#REF!</v>
      </c>
      <c r="UED34" s="570" t="e">
        <f t="shared" si="225"/>
        <v>#REF!</v>
      </c>
      <c r="UEE34" s="570" t="e">
        <f t="shared" si="225"/>
        <v>#REF!</v>
      </c>
      <c r="UEF34" s="570" t="e">
        <f t="shared" si="225"/>
        <v>#REF!</v>
      </c>
      <c r="UEG34" s="570" t="e">
        <f t="shared" si="225"/>
        <v>#REF!</v>
      </c>
      <c r="UEH34" s="570" t="e">
        <f t="shared" si="225"/>
        <v>#REF!</v>
      </c>
      <c r="UEI34" s="570" t="e">
        <f t="shared" si="225"/>
        <v>#REF!</v>
      </c>
      <c r="UEJ34" s="570" t="e">
        <f t="shared" si="225"/>
        <v>#REF!</v>
      </c>
      <c r="UEK34" s="570" t="e">
        <f t="shared" si="225"/>
        <v>#REF!</v>
      </c>
      <c r="UEL34" s="570" t="e">
        <f t="shared" si="225"/>
        <v>#REF!</v>
      </c>
      <c r="UEM34" s="570" t="e">
        <f t="shared" ref="UEM34:UGX34" si="226">ROUND(UEJ34*UEK34,0)</f>
        <v>#REF!</v>
      </c>
      <c r="UEN34" s="570" t="e">
        <f t="shared" si="226"/>
        <v>#REF!</v>
      </c>
      <c r="UEO34" s="570" t="e">
        <f t="shared" si="226"/>
        <v>#REF!</v>
      </c>
      <c r="UEP34" s="570" t="e">
        <f t="shared" si="226"/>
        <v>#REF!</v>
      </c>
      <c r="UEQ34" s="570" t="e">
        <f t="shared" si="226"/>
        <v>#REF!</v>
      </c>
      <c r="UER34" s="570" t="e">
        <f t="shared" si="226"/>
        <v>#REF!</v>
      </c>
      <c r="UES34" s="570" t="e">
        <f t="shared" si="226"/>
        <v>#REF!</v>
      </c>
      <c r="UET34" s="570" t="e">
        <f t="shared" si="226"/>
        <v>#REF!</v>
      </c>
      <c r="UEU34" s="570" t="e">
        <f t="shared" si="226"/>
        <v>#REF!</v>
      </c>
      <c r="UEV34" s="570" t="e">
        <f t="shared" si="226"/>
        <v>#REF!</v>
      </c>
      <c r="UEW34" s="570" t="e">
        <f t="shared" si="226"/>
        <v>#REF!</v>
      </c>
      <c r="UEX34" s="570" t="e">
        <f t="shared" si="226"/>
        <v>#REF!</v>
      </c>
      <c r="UEY34" s="570" t="e">
        <f t="shared" si="226"/>
        <v>#REF!</v>
      </c>
      <c r="UEZ34" s="570" t="e">
        <f t="shared" si="226"/>
        <v>#REF!</v>
      </c>
      <c r="UFA34" s="570" t="e">
        <f t="shared" si="226"/>
        <v>#REF!</v>
      </c>
      <c r="UFB34" s="570" t="e">
        <f t="shared" si="226"/>
        <v>#REF!</v>
      </c>
      <c r="UFC34" s="570" t="e">
        <f t="shared" si="226"/>
        <v>#REF!</v>
      </c>
      <c r="UFD34" s="570" t="e">
        <f t="shared" si="226"/>
        <v>#REF!</v>
      </c>
      <c r="UFE34" s="570" t="e">
        <f t="shared" si="226"/>
        <v>#REF!</v>
      </c>
      <c r="UFF34" s="570" t="e">
        <f t="shared" si="226"/>
        <v>#REF!</v>
      </c>
      <c r="UFG34" s="570" t="e">
        <f t="shared" si="226"/>
        <v>#REF!</v>
      </c>
      <c r="UFH34" s="570" t="e">
        <f t="shared" si="226"/>
        <v>#REF!</v>
      </c>
      <c r="UFI34" s="570" t="e">
        <f t="shared" si="226"/>
        <v>#REF!</v>
      </c>
      <c r="UFJ34" s="570" t="e">
        <f t="shared" si="226"/>
        <v>#REF!</v>
      </c>
      <c r="UFK34" s="570" t="e">
        <f t="shared" si="226"/>
        <v>#REF!</v>
      </c>
      <c r="UFL34" s="570" t="e">
        <f t="shared" si="226"/>
        <v>#REF!</v>
      </c>
      <c r="UFM34" s="570" t="e">
        <f t="shared" si="226"/>
        <v>#REF!</v>
      </c>
      <c r="UFN34" s="570" t="e">
        <f t="shared" si="226"/>
        <v>#REF!</v>
      </c>
      <c r="UFO34" s="570" t="e">
        <f t="shared" si="226"/>
        <v>#REF!</v>
      </c>
      <c r="UFP34" s="570" t="e">
        <f t="shared" si="226"/>
        <v>#REF!</v>
      </c>
      <c r="UFQ34" s="570" t="e">
        <f t="shared" si="226"/>
        <v>#REF!</v>
      </c>
      <c r="UFR34" s="570" t="e">
        <f t="shared" si="226"/>
        <v>#REF!</v>
      </c>
      <c r="UFS34" s="570" t="e">
        <f t="shared" si="226"/>
        <v>#REF!</v>
      </c>
      <c r="UFT34" s="570" t="e">
        <f t="shared" si="226"/>
        <v>#REF!</v>
      </c>
      <c r="UFU34" s="570" t="e">
        <f t="shared" si="226"/>
        <v>#REF!</v>
      </c>
      <c r="UFV34" s="570" t="e">
        <f t="shared" si="226"/>
        <v>#REF!</v>
      </c>
      <c r="UFW34" s="570" t="e">
        <f t="shared" si="226"/>
        <v>#REF!</v>
      </c>
      <c r="UFX34" s="570" t="e">
        <f t="shared" si="226"/>
        <v>#REF!</v>
      </c>
      <c r="UFY34" s="570" t="e">
        <f t="shared" si="226"/>
        <v>#REF!</v>
      </c>
      <c r="UFZ34" s="570" t="e">
        <f t="shared" si="226"/>
        <v>#REF!</v>
      </c>
      <c r="UGA34" s="570" t="e">
        <f t="shared" si="226"/>
        <v>#REF!</v>
      </c>
      <c r="UGB34" s="570" t="e">
        <f t="shared" si="226"/>
        <v>#REF!</v>
      </c>
      <c r="UGC34" s="570" t="e">
        <f t="shared" si="226"/>
        <v>#REF!</v>
      </c>
      <c r="UGD34" s="570" t="e">
        <f t="shared" si="226"/>
        <v>#REF!</v>
      </c>
      <c r="UGE34" s="570" t="e">
        <f t="shared" si="226"/>
        <v>#REF!</v>
      </c>
      <c r="UGF34" s="570" t="e">
        <f t="shared" si="226"/>
        <v>#REF!</v>
      </c>
      <c r="UGG34" s="570" t="e">
        <f t="shared" si="226"/>
        <v>#REF!</v>
      </c>
      <c r="UGH34" s="570" t="e">
        <f t="shared" si="226"/>
        <v>#REF!</v>
      </c>
      <c r="UGI34" s="570" t="e">
        <f t="shared" si="226"/>
        <v>#REF!</v>
      </c>
      <c r="UGJ34" s="570" t="e">
        <f t="shared" si="226"/>
        <v>#REF!</v>
      </c>
      <c r="UGK34" s="570" t="e">
        <f t="shared" si="226"/>
        <v>#REF!</v>
      </c>
      <c r="UGL34" s="570" t="e">
        <f t="shared" si="226"/>
        <v>#REF!</v>
      </c>
      <c r="UGM34" s="570" t="e">
        <f t="shared" si="226"/>
        <v>#REF!</v>
      </c>
      <c r="UGN34" s="570" t="e">
        <f t="shared" si="226"/>
        <v>#REF!</v>
      </c>
      <c r="UGO34" s="570" t="e">
        <f t="shared" si="226"/>
        <v>#REF!</v>
      </c>
      <c r="UGP34" s="570" t="e">
        <f t="shared" si="226"/>
        <v>#REF!</v>
      </c>
      <c r="UGQ34" s="570" t="e">
        <f t="shared" si="226"/>
        <v>#REF!</v>
      </c>
      <c r="UGR34" s="570" t="e">
        <f t="shared" si="226"/>
        <v>#REF!</v>
      </c>
      <c r="UGS34" s="570" t="e">
        <f t="shared" si="226"/>
        <v>#REF!</v>
      </c>
      <c r="UGT34" s="570" t="e">
        <f t="shared" si="226"/>
        <v>#REF!</v>
      </c>
      <c r="UGU34" s="570" t="e">
        <f t="shared" si="226"/>
        <v>#REF!</v>
      </c>
      <c r="UGV34" s="570" t="e">
        <f t="shared" si="226"/>
        <v>#REF!</v>
      </c>
      <c r="UGW34" s="570" t="e">
        <f t="shared" si="226"/>
        <v>#REF!</v>
      </c>
      <c r="UGX34" s="570" t="e">
        <f t="shared" si="226"/>
        <v>#REF!</v>
      </c>
      <c r="UGY34" s="570" t="e">
        <f t="shared" ref="UGY34:UJJ34" si="227">ROUND(UGV34*UGW34,0)</f>
        <v>#REF!</v>
      </c>
      <c r="UGZ34" s="570" t="e">
        <f t="shared" si="227"/>
        <v>#REF!</v>
      </c>
      <c r="UHA34" s="570" t="e">
        <f t="shared" si="227"/>
        <v>#REF!</v>
      </c>
      <c r="UHB34" s="570" t="e">
        <f t="shared" si="227"/>
        <v>#REF!</v>
      </c>
      <c r="UHC34" s="570" t="e">
        <f t="shared" si="227"/>
        <v>#REF!</v>
      </c>
      <c r="UHD34" s="570" t="e">
        <f t="shared" si="227"/>
        <v>#REF!</v>
      </c>
      <c r="UHE34" s="570" t="e">
        <f t="shared" si="227"/>
        <v>#REF!</v>
      </c>
      <c r="UHF34" s="570" t="e">
        <f t="shared" si="227"/>
        <v>#REF!</v>
      </c>
      <c r="UHG34" s="570" t="e">
        <f t="shared" si="227"/>
        <v>#REF!</v>
      </c>
      <c r="UHH34" s="570" t="e">
        <f t="shared" si="227"/>
        <v>#REF!</v>
      </c>
      <c r="UHI34" s="570" t="e">
        <f t="shared" si="227"/>
        <v>#REF!</v>
      </c>
      <c r="UHJ34" s="570" t="e">
        <f t="shared" si="227"/>
        <v>#REF!</v>
      </c>
      <c r="UHK34" s="570" t="e">
        <f t="shared" si="227"/>
        <v>#REF!</v>
      </c>
      <c r="UHL34" s="570" t="e">
        <f t="shared" si="227"/>
        <v>#REF!</v>
      </c>
      <c r="UHM34" s="570" t="e">
        <f t="shared" si="227"/>
        <v>#REF!</v>
      </c>
      <c r="UHN34" s="570" t="e">
        <f t="shared" si="227"/>
        <v>#REF!</v>
      </c>
      <c r="UHO34" s="570" t="e">
        <f t="shared" si="227"/>
        <v>#REF!</v>
      </c>
      <c r="UHP34" s="570" t="e">
        <f t="shared" si="227"/>
        <v>#REF!</v>
      </c>
      <c r="UHQ34" s="570" t="e">
        <f t="shared" si="227"/>
        <v>#REF!</v>
      </c>
      <c r="UHR34" s="570" t="e">
        <f t="shared" si="227"/>
        <v>#REF!</v>
      </c>
      <c r="UHS34" s="570" t="e">
        <f t="shared" si="227"/>
        <v>#REF!</v>
      </c>
      <c r="UHT34" s="570" t="e">
        <f t="shared" si="227"/>
        <v>#REF!</v>
      </c>
      <c r="UHU34" s="570" t="e">
        <f t="shared" si="227"/>
        <v>#REF!</v>
      </c>
      <c r="UHV34" s="570" t="e">
        <f t="shared" si="227"/>
        <v>#REF!</v>
      </c>
      <c r="UHW34" s="570" t="e">
        <f t="shared" si="227"/>
        <v>#REF!</v>
      </c>
      <c r="UHX34" s="570" t="e">
        <f t="shared" si="227"/>
        <v>#REF!</v>
      </c>
      <c r="UHY34" s="570" t="e">
        <f t="shared" si="227"/>
        <v>#REF!</v>
      </c>
      <c r="UHZ34" s="570" t="e">
        <f t="shared" si="227"/>
        <v>#REF!</v>
      </c>
      <c r="UIA34" s="570" t="e">
        <f t="shared" si="227"/>
        <v>#REF!</v>
      </c>
      <c r="UIB34" s="570" t="e">
        <f t="shared" si="227"/>
        <v>#REF!</v>
      </c>
      <c r="UIC34" s="570" t="e">
        <f t="shared" si="227"/>
        <v>#REF!</v>
      </c>
      <c r="UID34" s="570" t="e">
        <f t="shared" si="227"/>
        <v>#REF!</v>
      </c>
      <c r="UIE34" s="570" t="e">
        <f t="shared" si="227"/>
        <v>#REF!</v>
      </c>
      <c r="UIF34" s="570" t="e">
        <f t="shared" si="227"/>
        <v>#REF!</v>
      </c>
      <c r="UIG34" s="570" t="e">
        <f t="shared" si="227"/>
        <v>#REF!</v>
      </c>
      <c r="UIH34" s="570" t="e">
        <f t="shared" si="227"/>
        <v>#REF!</v>
      </c>
      <c r="UII34" s="570" t="e">
        <f t="shared" si="227"/>
        <v>#REF!</v>
      </c>
      <c r="UIJ34" s="570" t="e">
        <f t="shared" si="227"/>
        <v>#REF!</v>
      </c>
      <c r="UIK34" s="570" t="e">
        <f t="shared" si="227"/>
        <v>#REF!</v>
      </c>
      <c r="UIL34" s="570" t="e">
        <f t="shared" si="227"/>
        <v>#REF!</v>
      </c>
      <c r="UIM34" s="570" t="e">
        <f t="shared" si="227"/>
        <v>#REF!</v>
      </c>
      <c r="UIN34" s="570" t="e">
        <f t="shared" si="227"/>
        <v>#REF!</v>
      </c>
      <c r="UIO34" s="570" t="e">
        <f t="shared" si="227"/>
        <v>#REF!</v>
      </c>
      <c r="UIP34" s="570" t="e">
        <f t="shared" si="227"/>
        <v>#REF!</v>
      </c>
      <c r="UIQ34" s="570" t="e">
        <f t="shared" si="227"/>
        <v>#REF!</v>
      </c>
      <c r="UIR34" s="570" t="e">
        <f t="shared" si="227"/>
        <v>#REF!</v>
      </c>
      <c r="UIS34" s="570" t="e">
        <f t="shared" si="227"/>
        <v>#REF!</v>
      </c>
      <c r="UIT34" s="570" t="e">
        <f t="shared" si="227"/>
        <v>#REF!</v>
      </c>
      <c r="UIU34" s="570" t="e">
        <f t="shared" si="227"/>
        <v>#REF!</v>
      </c>
      <c r="UIV34" s="570" t="e">
        <f t="shared" si="227"/>
        <v>#REF!</v>
      </c>
      <c r="UIW34" s="570" t="e">
        <f t="shared" si="227"/>
        <v>#REF!</v>
      </c>
      <c r="UIX34" s="570" t="e">
        <f t="shared" si="227"/>
        <v>#REF!</v>
      </c>
      <c r="UIY34" s="570" t="e">
        <f t="shared" si="227"/>
        <v>#REF!</v>
      </c>
      <c r="UIZ34" s="570" t="e">
        <f t="shared" si="227"/>
        <v>#REF!</v>
      </c>
      <c r="UJA34" s="570" t="e">
        <f t="shared" si="227"/>
        <v>#REF!</v>
      </c>
      <c r="UJB34" s="570" t="e">
        <f t="shared" si="227"/>
        <v>#REF!</v>
      </c>
      <c r="UJC34" s="570" t="e">
        <f t="shared" si="227"/>
        <v>#REF!</v>
      </c>
      <c r="UJD34" s="570" t="e">
        <f t="shared" si="227"/>
        <v>#REF!</v>
      </c>
      <c r="UJE34" s="570" t="e">
        <f t="shared" si="227"/>
        <v>#REF!</v>
      </c>
      <c r="UJF34" s="570" t="e">
        <f t="shared" si="227"/>
        <v>#REF!</v>
      </c>
      <c r="UJG34" s="570" t="e">
        <f t="shared" si="227"/>
        <v>#REF!</v>
      </c>
      <c r="UJH34" s="570" t="e">
        <f t="shared" si="227"/>
        <v>#REF!</v>
      </c>
      <c r="UJI34" s="570" t="e">
        <f t="shared" si="227"/>
        <v>#REF!</v>
      </c>
      <c r="UJJ34" s="570" t="e">
        <f t="shared" si="227"/>
        <v>#REF!</v>
      </c>
      <c r="UJK34" s="570" t="e">
        <f t="shared" ref="UJK34:ULV34" si="228">ROUND(UJH34*UJI34,0)</f>
        <v>#REF!</v>
      </c>
      <c r="UJL34" s="570" t="e">
        <f t="shared" si="228"/>
        <v>#REF!</v>
      </c>
      <c r="UJM34" s="570" t="e">
        <f t="shared" si="228"/>
        <v>#REF!</v>
      </c>
      <c r="UJN34" s="570" t="e">
        <f t="shared" si="228"/>
        <v>#REF!</v>
      </c>
      <c r="UJO34" s="570" t="e">
        <f t="shared" si="228"/>
        <v>#REF!</v>
      </c>
      <c r="UJP34" s="570" t="e">
        <f t="shared" si="228"/>
        <v>#REF!</v>
      </c>
      <c r="UJQ34" s="570" t="e">
        <f t="shared" si="228"/>
        <v>#REF!</v>
      </c>
      <c r="UJR34" s="570" t="e">
        <f t="shared" si="228"/>
        <v>#REF!</v>
      </c>
      <c r="UJS34" s="570" t="e">
        <f t="shared" si="228"/>
        <v>#REF!</v>
      </c>
      <c r="UJT34" s="570" t="e">
        <f t="shared" si="228"/>
        <v>#REF!</v>
      </c>
      <c r="UJU34" s="570" t="e">
        <f t="shared" si="228"/>
        <v>#REF!</v>
      </c>
      <c r="UJV34" s="570" t="e">
        <f t="shared" si="228"/>
        <v>#REF!</v>
      </c>
      <c r="UJW34" s="570" t="e">
        <f t="shared" si="228"/>
        <v>#REF!</v>
      </c>
      <c r="UJX34" s="570" t="e">
        <f t="shared" si="228"/>
        <v>#REF!</v>
      </c>
      <c r="UJY34" s="570" t="e">
        <f t="shared" si="228"/>
        <v>#REF!</v>
      </c>
      <c r="UJZ34" s="570" t="e">
        <f t="shared" si="228"/>
        <v>#REF!</v>
      </c>
      <c r="UKA34" s="570" t="e">
        <f t="shared" si="228"/>
        <v>#REF!</v>
      </c>
      <c r="UKB34" s="570" t="e">
        <f t="shared" si="228"/>
        <v>#REF!</v>
      </c>
      <c r="UKC34" s="570" t="e">
        <f t="shared" si="228"/>
        <v>#REF!</v>
      </c>
      <c r="UKD34" s="570" t="e">
        <f t="shared" si="228"/>
        <v>#REF!</v>
      </c>
      <c r="UKE34" s="570" t="e">
        <f t="shared" si="228"/>
        <v>#REF!</v>
      </c>
      <c r="UKF34" s="570" t="e">
        <f t="shared" si="228"/>
        <v>#REF!</v>
      </c>
      <c r="UKG34" s="570" t="e">
        <f t="shared" si="228"/>
        <v>#REF!</v>
      </c>
      <c r="UKH34" s="570" t="e">
        <f t="shared" si="228"/>
        <v>#REF!</v>
      </c>
      <c r="UKI34" s="570" t="e">
        <f t="shared" si="228"/>
        <v>#REF!</v>
      </c>
      <c r="UKJ34" s="570" t="e">
        <f t="shared" si="228"/>
        <v>#REF!</v>
      </c>
      <c r="UKK34" s="570" t="e">
        <f t="shared" si="228"/>
        <v>#REF!</v>
      </c>
      <c r="UKL34" s="570" t="e">
        <f t="shared" si="228"/>
        <v>#REF!</v>
      </c>
      <c r="UKM34" s="570" t="e">
        <f t="shared" si="228"/>
        <v>#REF!</v>
      </c>
      <c r="UKN34" s="570" t="e">
        <f t="shared" si="228"/>
        <v>#REF!</v>
      </c>
      <c r="UKO34" s="570" t="e">
        <f t="shared" si="228"/>
        <v>#REF!</v>
      </c>
      <c r="UKP34" s="570" t="e">
        <f t="shared" si="228"/>
        <v>#REF!</v>
      </c>
      <c r="UKQ34" s="570" t="e">
        <f t="shared" si="228"/>
        <v>#REF!</v>
      </c>
      <c r="UKR34" s="570" t="e">
        <f t="shared" si="228"/>
        <v>#REF!</v>
      </c>
      <c r="UKS34" s="570" t="e">
        <f t="shared" si="228"/>
        <v>#REF!</v>
      </c>
      <c r="UKT34" s="570" t="e">
        <f t="shared" si="228"/>
        <v>#REF!</v>
      </c>
      <c r="UKU34" s="570" t="e">
        <f t="shared" si="228"/>
        <v>#REF!</v>
      </c>
      <c r="UKV34" s="570" t="e">
        <f t="shared" si="228"/>
        <v>#REF!</v>
      </c>
      <c r="UKW34" s="570" t="e">
        <f t="shared" si="228"/>
        <v>#REF!</v>
      </c>
      <c r="UKX34" s="570" t="e">
        <f t="shared" si="228"/>
        <v>#REF!</v>
      </c>
      <c r="UKY34" s="570" t="e">
        <f t="shared" si="228"/>
        <v>#REF!</v>
      </c>
      <c r="UKZ34" s="570" t="e">
        <f t="shared" si="228"/>
        <v>#REF!</v>
      </c>
      <c r="ULA34" s="570" t="e">
        <f t="shared" si="228"/>
        <v>#REF!</v>
      </c>
      <c r="ULB34" s="570" t="e">
        <f t="shared" si="228"/>
        <v>#REF!</v>
      </c>
      <c r="ULC34" s="570" t="e">
        <f t="shared" si="228"/>
        <v>#REF!</v>
      </c>
      <c r="ULD34" s="570" t="e">
        <f t="shared" si="228"/>
        <v>#REF!</v>
      </c>
      <c r="ULE34" s="570" t="e">
        <f t="shared" si="228"/>
        <v>#REF!</v>
      </c>
      <c r="ULF34" s="570" t="e">
        <f t="shared" si="228"/>
        <v>#REF!</v>
      </c>
      <c r="ULG34" s="570" t="e">
        <f t="shared" si="228"/>
        <v>#REF!</v>
      </c>
      <c r="ULH34" s="570" t="e">
        <f t="shared" si="228"/>
        <v>#REF!</v>
      </c>
      <c r="ULI34" s="570" t="e">
        <f t="shared" si="228"/>
        <v>#REF!</v>
      </c>
      <c r="ULJ34" s="570" t="e">
        <f t="shared" si="228"/>
        <v>#REF!</v>
      </c>
      <c r="ULK34" s="570" t="e">
        <f t="shared" si="228"/>
        <v>#REF!</v>
      </c>
      <c r="ULL34" s="570" t="e">
        <f t="shared" si="228"/>
        <v>#REF!</v>
      </c>
      <c r="ULM34" s="570" t="e">
        <f t="shared" si="228"/>
        <v>#REF!</v>
      </c>
      <c r="ULN34" s="570" t="e">
        <f t="shared" si="228"/>
        <v>#REF!</v>
      </c>
      <c r="ULO34" s="570" t="e">
        <f t="shared" si="228"/>
        <v>#REF!</v>
      </c>
      <c r="ULP34" s="570" t="e">
        <f t="shared" si="228"/>
        <v>#REF!</v>
      </c>
      <c r="ULQ34" s="570" t="e">
        <f t="shared" si="228"/>
        <v>#REF!</v>
      </c>
      <c r="ULR34" s="570" t="e">
        <f t="shared" si="228"/>
        <v>#REF!</v>
      </c>
      <c r="ULS34" s="570" t="e">
        <f t="shared" si="228"/>
        <v>#REF!</v>
      </c>
      <c r="ULT34" s="570" t="e">
        <f t="shared" si="228"/>
        <v>#REF!</v>
      </c>
      <c r="ULU34" s="570" t="e">
        <f t="shared" si="228"/>
        <v>#REF!</v>
      </c>
      <c r="ULV34" s="570" t="e">
        <f t="shared" si="228"/>
        <v>#REF!</v>
      </c>
      <c r="ULW34" s="570" t="e">
        <f t="shared" ref="ULW34:UOH34" si="229">ROUND(ULT34*ULU34,0)</f>
        <v>#REF!</v>
      </c>
      <c r="ULX34" s="570" t="e">
        <f t="shared" si="229"/>
        <v>#REF!</v>
      </c>
      <c r="ULY34" s="570" t="e">
        <f t="shared" si="229"/>
        <v>#REF!</v>
      </c>
      <c r="ULZ34" s="570" t="e">
        <f t="shared" si="229"/>
        <v>#REF!</v>
      </c>
      <c r="UMA34" s="570" t="e">
        <f t="shared" si="229"/>
        <v>#REF!</v>
      </c>
      <c r="UMB34" s="570" t="e">
        <f t="shared" si="229"/>
        <v>#REF!</v>
      </c>
      <c r="UMC34" s="570" t="e">
        <f t="shared" si="229"/>
        <v>#REF!</v>
      </c>
      <c r="UMD34" s="570" t="e">
        <f t="shared" si="229"/>
        <v>#REF!</v>
      </c>
      <c r="UME34" s="570" t="e">
        <f t="shared" si="229"/>
        <v>#REF!</v>
      </c>
      <c r="UMF34" s="570" t="e">
        <f t="shared" si="229"/>
        <v>#REF!</v>
      </c>
      <c r="UMG34" s="570" t="e">
        <f t="shared" si="229"/>
        <v>#REF!</v>
      </c>
      <c r="UMH34" s="570" t="e">
        <f t="shared" si="229"/>
        <v>#REF!</v>
      </c>
      <c r="UMI34" s="570" t="e">
        <f t="shared" si="229"/>
        <v>#REF!</v>
      </c>
      <c r="UMJ34" s="570" t="e">
        <f t="shared" si="229"/>
        <v>#REF!</v>
      </c>
      <c r="UMK34" s="570" t="e">
        <f t="shared" si="229"/>
        <v>#REF!</v>
      </c>
      <c r="UML34" s="570" t="e">
        <f t="shared" si="229"/>
        <v>#REF!</v>
      </c>
      <c r="UMM34" s="570" t="e">
        <f t="shared" si="229"/>
        <v>#REF!</v>
      </c>
      <c r="UMN34" s="570" t="e">
        <f t="shared" si="229"/>
        <v>#REF!</v>
      </c>
      <c r="UMO34" s="570" t="e">
        <f t="shared" si="229"/>
        <v>#REF!</v>
      </c>
      <c r="UMP34" s="570" t="e">
        <f t="shared" si="229"/>
        <v>#REF!</v>
      </c>
      <c r="UMQ34" s="570" t="e">
        <f t="shared" si="229"/>
        <v>#REF!</v>
      </c>
      <c r="UMR34" s="570" t="e">
        <f t="shared" si="229"/>
        <v>#REF!</v>
      </c>
      <c r="UMS34" s="570" t="e">
        <f t="shared" si="229"/>
        <v>#REF!</v>
      </c>
      <c r="UMT34" s="570" t="e">
        <f t="shared" si="229"/>
        <v>#REF!</v>
      </c>
      <c r="UMU34" s="570" t="e">
        <f t="shared" si="229"/>
        <v>#REF!</v>
      </c>
      <c r="UMV34" s="570" t="e">
        <f t="shared" si="229"/>
        <v>#REF!</v>
      </c>
      <c r="UMW34" s="570" t="e">
        <f t="shared" si="229"/>
        <v>#REF!</v>
      </c>
      <c r="UMX34" s="570" t="e">
        <f t="shared" si="229"/>
        <v>#REF!</v>
      </c>
      <c r="UMY34" s="570" t="e">
        <f t="shared" si="229"/>
        <v>#REF!</v>
      </c>
      <c r="UMZ34" s="570" t="e">
        <f t="shared" si="229"/>
        <v>#REF!</v>
      </c>
      <c r="UNA34" s="570" t="e">
        <f t="shared" si="229"/>
        <v>#REF!</v>
      </c>
      <c r="UNB34" s="570" t="e">
        <f t="shared" si="229"/>
        <v>#REF!</v>
      </c>
      <c r="UNC34" s="570" t="e">
        <f t="shared" si="229"/>
        <v>#REF!</v>
      </c>
      <c r="UND34" s="570" t="e">
        <f t="shared" si="229"/>
        <v>#REF!</v>
      </c>
      <c r="UNE34" s="570" t="e">
        <f t="shared" si="229"/>
        <v>#REF!</v>
      </c>
      <c r="UNF34" s="570" t="e">
        <f t="shared" si="229"/>
        <v>#REF!</v>
      </c>
      <c r="UNG34" s="570" t="e">
        <f t="shared" si="229"/>
        <v>#REF!</v>
      </c>
      <c r="UNH34" s="570" t="e">
        <f t="shared" si="229"/>
        <v>#REF!</v>
      </c>
      <c r="UNI34" s="570" t="e">
        <f t="shared" si="229"/>
        <v>#REF!</v>
      </c>
      <c r="UNJ34" s="570" t="e">
        <f t="shared" si="229"/>
        <v>#REF!</v>
      </c>
      <c r="UNK34" s="570" t="e">
        <f t="shared" si="229"/>
        <v>#REF!</v>
      </c>
      <c r="UNL34" s="570" t="e">
        <f t="shared" si="229"/>
        <v>#REF!</v>
      </c>
      <c r="UNM34" s="570" t="e">
        <f t="shared" si="229"/>
        <v>#REF!</v>
      </c>
      <c r="UNN34" s="570" t="e">
        <f t="shared" si="229"/>
        <v>#REF!</v>
      </c>
      <c r="UNO34" s="570" t="e">
        <f t="shared" si="229"/>
        <v>#REF!</v>
      </c>
      <c r="UNP34" s="570" t="e">
        <f t="shared" si="229"/>
        <v>#REF!</v>
      </c>
      <c r="UNQ34" s="570" t="e">
        <f t="shared" si="229"/>
        <v>#REF!</v>
      </c>
      <c r="UNR34" s="570" t="e">
        <f t="shared" si="229"/>
        <v>#REF!</v>
      </c>
      <c r="UNS34" s="570" t="e">
        <f t="shared" si="229"/>
        <v>#REF!</v>
      </c>
      <c r="UNT34" s="570" t="e">
        <f t="shared" si="229"/>
        <v>#REF!</v>
      </c>
      <c r="UNU34" s="570" t="e">
        <f t="shared" si="229"/>
        <v>#REF!</v>
      </c>
      <c r="UNV34" s="570" t="e">
        <f t="shared" si="229"/>
        <v>#REF!</v>
      </c>
      <c r="UNW34" s="570" t="e">
        <f t="shared" si="229"/>
        <v>#REF!</v>
      </c>
      <c r="UNX34" s="570" t="e">
        <f t="shared" si="229"/>
        <v>#REF!</v>
      </c>
      <c r="UNY34" s="570" t="e">
        <f t="shared" si="229"/>
        <v>#REF!</v>
      </c>
      <c r="UNZ34" s="570" t="e">
        <f t="shared" si="229"/>
        <v>#REF!</v>
      </c>
      <c r="UOA34" s="570" t="e">
        <f t="shared" si="229"/>
        <v>#REF!</v>
      </c>
      <c r="UOB34" s="570" t="e">
        <f t="shared" si="229"/>
        <v>#REF!</v>
      </c>
      <c r="UOC34" s="570" t="e">
        <f t="shared" si="229"/>
        <v>#REF!</v>
      </c>
      <c r="UOD34" s="570" t="e">
        <f t="shared" si="229"/>
        <v>#REF!</v>
      </c>
      <c r="UOE34" s="570" t="e">
        <f t="shared" si="229"/>
        <v>#REF!</v>
      </c>
      <c r="UOF34" s="570" t="e">
        <f t="shared" si="229"/>
        <v>#REF!</v>
      </c>
      <c r="UOG34" s="570" t="e">
        <f t="shared" si="229"/>
        <v>#REF!</v>
      </c>
      <c r="UOH34" s="570" t="e">
        <f t="shared" si="229"/>
        <v>#REF!</v>
      </c>
      <c r="UOI34" s="570" t="e">
        <f t="shared" ref="UOI34:UQT34" si="230">ROUND(UOF34*UOG34,0)</f>
        <v>#REF!</v>
      </c>
      <c r="UOJ34" s="570" t="e">
        <f t="shared" si="230"/>
        <v>#REF!</v>
      </c>
      <c r="UOK34" s="570" t="e">
        <f t="shared" si="230"/>
        <v>#REF!</v>
      </c>
      <c r="UOL34" s="570" t="e">
        <f t="shared" si="230"/>
        <v>#REF!</v>
      </c>
      <c r="UOM34" s="570" t="e">
        <f t="shared" si="230"/>
        <v>#REF!</v>
      </c>
      <c r="UON34" s="570" t="e">
        <f t="shared" si="230"/>
        <v>#REF!</v>
      </c>
      <c r="UOO34" s="570" t="e">
        <f t="shared" si="230"/>
        <v>#REF!</v>
      </c>
      <c r="UOP34" s="570" t="e">
        <f t="shared" si="230"/>
        <v>#REF!</v>
      </c>
      <c r="UOQ34" s="570" t="e">
        <f t="shared" si="230"/>
        <v>#REF!</v>
      </c>
      <c r="UOR34" s="570" t="e">
        <f t="shared" si="230"/>
        <v>#REF!</v>
      </c>
      <c r="UOS34" s="570" t="e">
        <f t="shared" si="230"/>
        <v>#REF!</v>
      </c>
      <c r="UOT34" s="570" t="e">
        <f t="shared" si="230"/>
        <v>#REF!</v>
      </c>
      <c r="UOU34" s="570" t="e">
        <f t="shared" si="230"/>
        <v>#REF!</v>
      </c>
      <c r="UOV34" s="570" t="e">
        <f t="shared" si="230"/>
        <v>#REF!</v>
      </c>
      <c r="UOW34" s="570" t="e">
        <f t="shared" si="230"/>
        <v>#REF!</v>
      </c>
      <c r="UOX34" s="570" t="e">
        <f t="shared" si="230"/>
        <v>#REF!</v>
      </c>
      <c r="UOY34" s="570" t="e">
        <f t="shared" si="230"/>
        <v>#REF!</v>
      </c>
      <c r="UOZ34" s="570" t="e">
        <f t="shared" si="230"/>
        <v>#REF!</v>
      </c>
      <c r="UPA34" s="570" t="e">
        <f t="shared" si="230"/>
        <v>#REF!</v>
      </c>
      <c r="UPB34" s="570" t="e">
        <f t="shared" si="230"/>
        <v>#REF!</v>
      </c>
      <c r="UPC34" s="570" t="e">
        <f t="shared" si="230"/>
        <v>#REF!</v>
      </c>
      <c r="UPD34" s="570" t="e">
        <f t="shared" si="230"/>
        <v>#REF!</v>
      </c>
      <c r="UPE34" s="570" t="e">
        <f t="shared" si="230"/>
        <v>#REF!</v>
      </c>
      <c r="UPF34" s="570" t="e">
        <f t="shared" si="230"/>
        <v>#REF!</v>
      </c>
      <c r="UPG34" s="570" t="e">
        <f t="shared" si="230"/>
        <v>#REF!</v>
      </c>
      <c r="UPH34" s="570" t="e">
        <f t="shared" si="230"/>
        <v>#REF!</v>
      </c>
      <c r="UPI34" s="570" t="e">
        <f t="shared" si="230"/>
        <v>#REF!</v>
      </c>
      <c r="UPJ34" s="570" t="e">
        <f t="shared" si="230"/>
        <v>#REF!</v>
      </c>
      <c r="UPK34" s="570" t="e">
        <f t="shared" si="230"/>
        <v>#REF!</v>
      </c>
      <c r="UPL34" s="570" t="e">
        <f t="shared" si="230"/>
        <v>#REF!</v>
      </c>
      <c r="UPM34" s="570" t="e">
        <f t="shared" si="230"/>
        <v>#REF!</v>
      </c>
      <c r="UPN34" s="570" t="e">
        <f t="shared" si="230"/>
        <v>#REF!</v>
      </c>
      <c r="UPO34" s="570" t="e">
        <f t="shared" si="230"/>
        <v>#REF!</v>
      </c>
      <c r="UPP34" s="570" t="e">
        <f t="shared" si="230"/>
        <v>#REF!</v>
      </c>
      <c r="UPQ34" s="570" t="e">
        <f t="shared" si="230"/>
        <v>#REF!</v>
      </c>
      <c r="UPR34" s="570" t="e">
        <f t="shared" si="230"/>
        <v>#REF!</v>
      </c>
      <c r="UPS34" s="570" t="e">
        <f t="shared" si="230"/>
        <v>#REF!</v>
      </c>
      <c r="UPT34" s="570" t="e">
        <f t="shared" si="230"/>
        <v>#REF!</v>
      </c>
      <c r="UPU34" s="570" t="e">
        <f t="shared" si="230"/>
        <v>#REF!</v>
      </c>
      <c r="UPV34" s="570" t="e">
        <f t="shared" si="230"/>
        <v>#REF!</v>
      </c>
      <c r="UPW34" s="570" t="e">
        <f t="shared" si="230"/>
        <v>#REF!</v>
      </c>
      <c r="UPX34" s="570" t="e">
        <f t="shared" si="230"/>
        <v>#REF!</v>
      </c>
      <c r="UPY34" s="570" t="e">
        <f t="shared" si="230"/>
        <v>#REF!</v>
      </c>
      <c r="UPZ34" s="570" t="e">
        <f t="shared" si="230"/>
        <v>#REF!</v>
      </c>
      <c r="UQA34" s="570" t="e">
        <f t="shared" si="230"/>
        <v>#REF!</v>
      </c>
      <c r="UQB34" s="570" t="e">
        <f t="shared" si="230"/>
        <v>#REF!</v>
      </c>
      <c r="UQC34" s="570" t="e">
        <f t="shared" si="230"/>
        <v>#REF!</v>
      </c>
      <c r="UQD34" s="570" t="e">
        <f t="shared" si="230"/>
        <v>#REF!</v>
      </c>
      <c r="UQE34" s="570" t="e">
        <f t="shared" si="230"/>
        <v>#REF!</v>
      </c>
      <c r="UQF34" s="570" t="e">
        <f t="shared" si="230"/>
        <v>#REF!</v>
      </c>
      <c r="UQG34" s="570" t="e">
        <f t="shared" si="230"/>
        <v>#REF!</v>
      </c>
      <c r="UQH34" s="570" t="e">
        <f t="shared" si="230"/>
        <v>#REF!</v>
      </c>
      <c r="UQI34" s="570" t="e">
        <f t="shared" si="230"/>
        <v>#REF!</v>
      </c>
      <c r="UQJ34" s="570" t="e">
        <f t="shared" si="230"/>
        <v>#REF!</v>
      </c>
      <c r="UQK34" s="570" t="e">
        <f t="shared" si="230"/>
        <v>#REF!</v>
      </c>
      <c r="UQL34" s="570" t="e">
        <f t="shared" si="230"/>
        <v>#REF!</v>
      </c>
      <c r="UQM34" s="570" t="e">
        <f t="shared" si="230"/>
        <v>#REF!</v>
      </c>
      <c r="UQN34" s="570" t="e">
        <f t="shared" si="230"/>
        <v>#REF!</v>
      </c>
      <c r="UQO34" s="570" t="e">
        <f t="shared" si="230"/>
        <v>#REF!</v>
      </c>
      <c r="UQP34" s="570" t="e">
        <f t="shared" si="230"/>
        <v>#REF!</v>
      </c>
      <c r="UQQ34" s="570" t="e">
        <f t="shared" si="230"/>
        <v>#REF!</v>
      </c>
      <c r="UQR34" s="570" t="e">
        <f t="shared" si="230"/>
        <v>#REF!</v>
      </c>
      <c r="UQS34" s="570" t="e">
        <f t="shared" si="230"/>
        <v>#REF!</v>
      </c>
      <c r="UQT34" s="570" t="e">
        <f t="shared" si="230"/>
        <v>#REF!</v>
      </c>
      <c r="UQU34" s="570" t="e">
        <f t="shared" ref="UQU34:UTF34" si="231">ROUND(UQR34*UQS34,0)</f>
        <v>#REF!</v>
      </c>
      <c r="UQV34" s="570" t="e">
        <f t="shared" si="231"/>
        <v>#REF!</v>
      </c>
      <c r="UQW34" s="570" t="e">
        <f t="shared" si="231"/>
        <v>#REF!</v>
      </c>
      <c r="UQX34" s="570" t="e">
        <f t="shared" si="231"/>
        <v>#REF!</v>
      </c>
      <c r="UQY34" s="570" t="e">
        <f t="shared" si="231"/>
        <v>#REF!</v>
      </c>
      <c r="UQZ34" s="570" t="e">
        <f t="shared" si="231"/>
        <v>#REF!</v>
      </c>
      <c r="URA34" s="570" t="e">
        <f t="shared" si="231"/>
        <v>#REF!</v>
      </c>
      <c r="URB34" s="570" t="e">
        <f t="shared" si="231"/>
        <v>#REF!</v>
      </c>
      <c r="URC34" s="570" t="e">
        <f t="shared" si="231"/>
        <v>#REF!</v>
      </c>
      <c r="URD34" s="570" t="e">
        <f t="shared" si="231"/>
        <v>#REF!</v>
      </c>
      <c r="URE34" s="570" t="e">
        <f t="shared" si="231"/>
        <v>#REF!</v>
      </c>
      <c r="URF34" s="570" t="e">
        <f t="shared" si="231"/>
        <v>#REF!</v>
      </c>
      <c r="URG34" s="570" t="e">
        <f t="shared" si="231"/>
        <v>#REF!</v>
      </c>
      <c r="URH34" s="570" t="e">
        <f t="shared" si="231"/>
        <v>#REF!</v>
      </c>
      <c r="URI34" s="570" t="e">
        <f t="shared" si="231"/>
        <v>#REF!</v>
      </c>
      <c r="URJ34" s="570" t="e">
        <f t="shared" si="231"/>
        <v>#REF!</v>
      </c>
      <c r="URK34" s="570" t="e">
        <f t="shared" si="231"/>
        <v>#REF!</v>
      </c>
      <c r="URL34" s="570" t="e">
        <f t="shared" si="231"/>
        <v>#REF!</v>
      </c>
      <c r="URM34" s="570" t="e">
        <f t="shared" si="231"/>
        <v>#REF!</v>
      </c>
      <c r="URN34" s="570" t="e">
        <f t="shared" si="231"/>
        <v>#REF!</v>
      </c>
      <c r="URO34" s="570" t="e">
        <f t="shared" si="231"/>
        <v>#REF!</v>
      </c>
      <c r="URP34" s="570" t="e">
        <f t="shared" si="231"/>
        <v>#REF!</v>
      </c>
      <c r="URQ34" s="570" t="e">
        <f t="shared" si="231"/>
        <v>#REF!</v>
      </c>
      <c r="URR34" s="570" t="e">
        <f t="shared" si="231"/>
        <v>#REF!</v>
      </c>
      <c r="URS34" s="570" t="e">
        <f t="shared" si="231"/>
        <v>#REF!</v>
      </c>
      <c r="URT34" s="570" t="e">
        <f t="shared" si="231"/>
        <v>#REF!</v>
      </c>
      <c r="URU34" s="570" t="e">
        <f t="shared" si="231"/>
        <v>#REF!</v>
      </c>
      <c r="URV34" s="570" t="e">
        <f t="shared" si="231"/>
        <v>#REF!</v>
      </c>
      <c r="URW34" s="570" t="e">
        <f t="shared" si="231"/>
        <v>#REF!</v>
      </c>
      <c r="URX34" s="570" t="e">
        <f t="shared" si="231"/>
        <v>#REF!</v>
      </c>
      <c r="URY34" s="570" t="e">
        <f t="shared" si="231"/>
        <v>#REF!</v>
      </c>
      <c r="URZ34" s="570" t="e">
        <f t="shared" si="231"/>
        <v>#REF!</v>
      </c>
      <c r="USA34" s="570" t="e">
        <f t="shared" si="231"/>
        <v>#REF!</v>
      </c>
      <c r="USB34" s="570" t="e">
        <f t="shared" si="231"/>
        <v>#REF!</v>
      </c>
      <c r="USC34" s="570" t="e">
        <f t="shared" si="231"/>
        <v>#REF!</v>
      </c>
      <c r="USD34" s="570" t="e">
        <f t="shared" si="231"/>
        <v>#REF!</v>
      </c>
      <c r="USE34" s="570" t="e">
        <f t="shared" si="231"/>
        <v>#REF!</v>
      </c>
      <c r="USF34" s="570" t="e">
        <f t="shared" si="231"/>
        <v>#REF!</v>
      </c>
      <c r="USG34" s="570" t="e">
        <f t="shared" si="231"/>
        <v>#REF!</v>
      </c>
      <c r="USH34" s="570" t="e">
        <f t="shared" si="231"/>
        <v>#REF!</v>
      </c>
      <c r="USI34" s="570" t="e">
        <f t="shared" si="231"/>
        <v>#REF!</v>
      </c>
      <c r="USJ34" s="570" t="e">
        <f t="shared" si="231"/>
        <v>#REF!</v>
      </c>
      <c r="USK34" s="570" t="e">
        <f t="shared" si="231"/>
        <v>#REF!</v>
      </c>
      <c r="USL34" s="570" t="e">
        <f t="shared" si="231"/>
        <v>#REF!</v>
      </c>
      <c r="USM34" s="570" t="e">
        <f t="shared" si="231"/>
        <v>#REF!</v>
      </c>
      <c r="USN34" s="570" t="e">
        <f t="shared" si="231"/>
        <v>#REF!</v>
      </c>
      <c r="USO34" s="570" t="e">
        <f t="shared" si="231"/>
        <v>#REF!</v>
      </c>
      <c r="USP34" s="570" t="e">
        <f t="shared" si="231"/>
        <v>#REF!</v>
      </c>
      <c r="USQ34" s="570" t="e">
        <f t="shared" si="231"/>
        <v>#REF!</v>
      </c>
      <c r="USR34" s="570" t="e">
        <f t="shared" si="231"/>
        <v>#REF!</v>
      </c>
      <c r="USS34" s="570" t="e">
        <f t="shared" si="231"/>
        <v>#REF!</v>
      </c>
      <c r="UST34" s="570" t="e">
        <f t="shared" si="231"/>
        <v>#REF!</v>
      </c>
      <c r="USU34" s="570" t="e">
        <f t="shared" si="231"/>
        <v>#REF!</v>
      </c>
      <c r="USV34" s="570" t="e">
        <f t="shared" si="231"/>
        <v>#REF!</v>
      </c>
      <c r="USW34" s="570" t="e">
        <f t="shared" si="231"/>
        <v>#REF!</v>
      </c>
      <c r="USX34" s="570" t="e">
        <f t="shared" si="231"/>
        <v>#REF!</v>
      </c>
      <c r="USY34" s="570" t="e">
        <f t="shared" si="231"/>
        <v>#REF!</v>
      </c>
      <c r="USZ34" s="570" t="e">
        <f t="shared" si="231"/>
        <v>#REF!</v>
      </c>
      <c r="UTA34" s="570" t="e">
        <f t="shared" si="231"/>
        <v>#REF!</v>
      </c>
      <c r="UTB34" s="570" t="e">
        <f t="shared" si="231"/>
        <v>#REF!</v>
      </c>
      <c r="UTC34" s="570" t="e">
        <f t="shared" si="231"/>
        <v>#REF!</v>
      </c>
      <c r="UTD34" s="570" t="e">
        <f t="shared" si="231"/>
        <v>#REF!</v>
      </c>
      <c r="UTE34" s="570" t="e">
        <f t="shared" si="231"/>
        <v>#REF!</v>
      </c>
      <c r="UTF34" s="570" t="e">
        <f t="shared" si="231"/>
        <v>#REF!</v>
      </c>
      <c r="UTG34" s="570" t="e">
        <f t="shared" ref="UTG34:UVR34" si="232">ROUND(UTD34*UTE34,0)</f>
        <v>#REF!</v>
      </c>
      <c r="UTH34" s="570" t="e">
        <f t="shared" si="232"/>
        <v>#REF!</v>
      </c>
      <c r="UTI34" s="570" t="e">
        <f t="shared" si="232"/>
        <v>#REF!</v>
      </c>
      <c r="UTJ34" s="570" t="e">
        <f t="shared" si="232"/>
        <v>#REF!</v>
      </c>
      <c r="UTK34" s="570" t="e">
        <f t="shared" si="232"/>
        <v>#REF!</v>
      </c>
      <c r="UTL34" s="570" t="e">
        <f t="shared" si="232"/>
        <v>#REF!</v>
      </c>
      <c r="UTM34" s="570" t="e">
        <f t="shared" si="232"/>
        <v>#REF!</v>
      </c>
      <c r="UTN34" s="570" t="e">
        <f t="shared" si="232"/>
        <v>#REF!</v>
      </c>
      <c r="UTO34" s="570" t="e">
        <f t="shared" si="232"/>
        <v>#REF!</v>
      </c>
      <c r="UTP34" s="570" t="e">
        <f t="shared" si="232"/>
        <v>#REF!</v>
      </c>
      <c r="UTQ34" s="570" t="e">
        <f t="shared" si="232"/>
        <v>#REF!</v>
      </c>
      <c r="UTR34" s="570" t="e">
        <f t="shared" si="232"/>
        <v>#REF!</v>
      </c>
      <c r="UTS34" s="570" t="e">
        <f t="shared" si="232"/>
        <v>#REF!</v>
      </c>
      <c r="UTT34" s="570" t="e">
        <f t="shared" si="232"/>
        <v>#REF!</v>
      </c>
      <c r="UTU34" s="570" t="e">
        <f t="shared" si="232"/>
        <v>#REF!</v>
      </c>
      <c r="UTV34" s="570" t="e">
        <f t="shared" si="232"/>
        <v>#REF!</v>
      </c>
      <c r="UTW34" s="570" t="e">
        <f t="shared" si="232"/>
        <v>#REF!</v>
      </c>
      <c r="UTX34" s="570" t="e">
        <f t="shared" si="232"/>
        <v>#REF!</v>
      </c>
      <c r="UTY34" s="570" t="e">
        <f t="shared" si="232"/>
        <v>#REF!</v>
      </c>
      <c r="UTZ34" s="570" t="e">
        <f t="shared" si="232"/>
        <v>#REF!</v>
      </c>
      <c r="UUA34" s="570" t="e">
        <f t="shared" si="232"/>
        <v>#REF!</v>
      </c>
      <c r="UUB34" s="570" t="e">
        <f t="shared" si="232"/>
        <v>#REF!</v>
      </c>
      <c r="UUC34" s="570" t="e">
        <f t="shared" si="232"/>
        <v>#REF!</v>
      </c>
      <c r="UUD34" s="570" t="e">
        <f t="shared" si="232"/>
        <v>#REF!</v>
      </c>
      <c r="UUE34" s="570" t="e">
        <f t="shared" si="232"/>
        <v>#REF!</v>
      </c>
      <c r="UUF34" s="570" t="e">
        <f t="shared" si="232"/>
        <v>#REF!</v>
      </c>
      <c r="UUG34" s="570" t="e">
        <f t="shared" si="232"/>
        <v>#REF!</v>
      </c>
      <c r="UUH34" s="570" t="e">
        <f t="shared" si="232"/>
        <v>#REF!</v>
      </c>
      <c r="UUI34" s="570" t="e">
        <f t="shared" si="232"/>
        <v>#REF!</v>
      </c>
      <c r="UUJ34" s="570" t="e">
        <f t="shared" si="232"/>
        <v>#REF!</v>
      </c>
      <c r="UUK34" s="570" t="e">
        <f t="shared" si="232"/>
        <v>#REF!</v>
      </c>
      <c r="UUL34" s="570" t="e">
        <f t="shared" si="232"/>
        <v>#REF!</v>
      </c>
      <c r="UUM34" s="570" t="e">
        <f t="shared" si="232"/>
        <v>#REF!</v>
      </c>
      <c r="UUN34" s="570" t="e">
        <f t="shared" si="232"/>
        <v>#REF!</v>
      </c>
      <c r="UUO34" s="570" t="e">
        <f t="shared" si="232"/>
        <v>#REF!</v>
      </c>
      <c r="UUP34" s="570" t="e">
        <f t="shared" si="232"/>
        <v>#REF!</v>
      </c>
      <c r="UUQ34" s="570" t="e">
        <f t="shared" si="232"/>
        <v>#REF!</v>
      </c>
      <c r="UUR34" s="570" t="e">
        <f t="shared" si="232"/>
        <v>#REF!</v>
      </c>
      <c r="UUS34" s="570" t="e">
        <f t="shared" si="232"/>
        <v>#REF!</v>
      </c>
      <c r="UUT34" s="570" t="e">
        <f t="shared" si="232"/>
        <v>#REF!</v>
      </c>
      <c r="UUU34" s="570" t="e">
        <f t="shared" si="232"/>
        <v>#REF!</v>
      </c>
      <c r="UUV34" s="570" t="e">
        <f t="shared" si="232"/>
        <v>#REF!</v>
      </c>
      <c r="UUW34" s="570" t="e">
        <f t="shared" si="232"/>
        <v>#REF!</v>
      </c>
      <c r="UUX34" s="570" t="e">
        <f t="shared" si="232"/>
        <v>#REF!</v>
      </c>
      <c r="UUY34" s="570" t="e">
        <f t="shared" si="232"/>
        <v>#REF!</v>
      </c>
      <c r="UUZ34" s="570" t="e">
        <f t="shared" si="232"/>
        <v>#REF!</v>
      </c>
      <c r="UVA34" s="570" t="e">
        <f t="shared" si="232"/>
        <v>#REF!</v>
      </c>
      <c r="UVB34" s="570" t="e">
        <f t="shared" si="232"/>
        <v>#REF!</v>
      </c>
      <c r="UVC34" s="570" t="e">
        <f t="shared" si="232"/>
        <v>#REF!</v>
      </c>
      <c r="UVD34" s="570" t="e">
        <f t="shared" si="232"/>
        <v>#REF!</v>
      </c>
      <c r="UVE34" s="570" t="e">
        <f t="shared" si="232"/>
        <v>#REF!</v>
      </c>
      <c r="UVF34" s="570" t="e">
        <f t="shared" si="232"/>
        <v>#REF!</v>
      </c>
      <c r="UVG34" s="570" t="e">
        <f t="shared" si="232"/>
        <v>#REF!</v>
      </c>
      <c r="UVH34" s="570" t="e">
        <f t="shared" si="232"/>
        <v>#REF!</v>
      </c>
      <c r="UVI34" s="570" t="e">
        <f t="shared" si="232"/>
        <v>#REF!</v>
      </c>
      <c r="UVJ34" s="570" t="e">
        <f t="shared" si="232"/>
        <v>#REF!</v>
      </c>
      <c r="UVK34" s="570" t="e">
        <f t="shared" si="232"/>
        <v>#REF!</v>
      </c>
      <c r="UVL34" s="570" t="e">
        <f t="shared" si="232"/>
        <v>#REF!</v>
      </c>
      <c r="UVM34" s="570" t="e">
        <f t="shared" si="232"/>
        <v>#REF!</v>
      </c>
      <c r="UVN34" s="570" t="e">
        <f t="shared" si="232"/>
        <v>#REF!</v>
      </c>
      <c r="UVO34" s="570" t="e">
        <f t="shared" si="232"/>
        <v>#REF!</v>
      </c>
      <c r="UVP34" s="570" t="e">
        <f t="shared" si="232"/>
        <v>#REF!</v>
      </c>
      <c r="UVQ34" s="570" t="e">
        <f t="shared" si="232"/>
        <v>#REF!</v>
      </c>
      <c r="UVR34" s="570" t="e">
        <f t="shared" si="232"/>
        <v>#REF!</v>
      </c>
      <c r="UVS34" s="570" t="e">
        <f t="shared" ref="UVS34:UYD34" si="233">ROUND(UVP34*UVQ34,0)</f>
        <v>#REF!</v>
      </c>
      <c r="UVT34" s="570" t="e">
        <f t="shared" si="233"/>
        <v>#REF!</v>
      </c>
      <c r="UVU34" s="570" t="e">
        <f t="shared" si="233"/>
        <v>#REF!</v>
      </c>
      <c r="UVV34" s="570" t="e">
        <f t="shared" si="233"/>
        <v>#REF!</v>
      </c>
      <c r="UVW34" s="570" t="e">
        <f t="shared" si="233"/>
        <v>#REF!</v>
      </c>
      <c r="UVX34" s="570" t="e">
        <f t="shared" si="233"/>
        <v>#REF!</v>
      </c>
      <c r="UVY34" s="570" t="e">
        <f t="shared" si="233"/>
        <v>#REF!</v>
      </c>
      <c r="UVZ34" s="570" t="e">
        <f t="shared" si="233"/>
        <v>#REF!</v>
      </c>
      <c r="UWA34" s="570" t="e">
        <f t="shared" si="233"/>
        <v>#REF!</v>
      </c>
      <c r="UWB34" s="570" t="e">
        <f t="shared" si="233"/>
        <v>#REF!</v>
      </c>
      <c r="UWC34" s="570" t="e">
        <f t="shared" si="233"/>
        <v>#REF!</v>
      </c>
      <c r="UWD34" s="570" t="e">
        <f t="shared" si="233"/>
        <v>#REF!</v>
      </c>
      <c r="UWE34" s="570" t="e">
        <f t="shared" si="233"/>
        <v>#REF!</v>
      </c>
      <c r="UWF34" s="570" t="e">
        <f t="shared" si="233"/>
        <v>#REF!</v>
      </c>
      <c r="UWG34" s="570" t="e">
        <f t="shared" si="233"/>
        <v>#REF!</v>
      </c>
      <c r="UWH34" s="570" t="e">
        <f t="shared" si="233"/>
        <v>#REF!</v>
      </c>
      <c r="UWI34" s="570" t="e">
        <f t="shared" si="233"/>
        <v>#REF!</v>
      </c>
      <c r="UWJ34" s="570" t="e">
        <f t="shared" si="233"/>
        <v>#REF!</v>
      </c>
      <c r="UWK34" s="570" t="e">
        <f t="shared" si="233"/>
        <v>#REF!</v>
      </c>
      <c r="UWL34" s="570" t="e">
        <f t="shared" si="233"/>
        <v>#REF!</v>
      </c>
      <c r="UWM34" s="570" t="e">
        <f t="shared" si="233"/>
        <v>#REF!</v>
      </c>
      <c r="UWN34" s="570" t="e">
        <f t="shared" si="233"/>
        <v>#REF!</v>
      </c>
      <c r="UWO34" s="570" t="e">
        <f t="shared" si="233"/>
        <v>#REF!</v>
      </c>
      <c r="UWP34" s="570" t="e">
        <f t="shared" si="233"/>
        <v>#REF!</v>
      </c>
      <c r="UWQ34" s="570" t="e">
        <f t="shared" si="233"/>
        <v>#REF!</v>
      </c>
      <c r="UWR34" s="570" t="e">
        <f t="shared" si="233"/>
        <v>#REF!</v>
      </c>
      <c r="UWS34" s="570" t="e">
        <f t="shared" si="233"/>
        <v>#REF!</v>
      </c>
      <c r="UWT34" s="570" t="e">
        <f t="shared" si="233"/>
        <v>#REF!</v>
      </c>
      <c r="UWU34" s="570" t="e">
        <f t="shared" si="233"/>
        <v>#REF!</v>
      </c>
      <c r="UWV34" s="570" t="e">
        <f t="shared" si="233"/>
        <v>#REF!</v>
      </c>
      <c r="UWW34" s="570" t="e">
        <f t="shared" si="233"/>
        <v>#REF!</v>
      </c>
      <c r="UWX34" s="570" t="e">
        <f t="shared" si="233"/>
        <v>#REF!</v>
      </c>
      <c r="UWY34" s="570" t="e">
        <f t="shared" si="233"/>
        <v>#REF!</v>
      </c>
      <c r="UWZ34" s="570" t="e">
        <f t="shared" si="233"/>
        <v>#REF!</v>
      </c>
      <c r="UXA34" s="570" t="e">
        <f t="shared" si="233"/>
        <v>#REF!</v>
      </c>
      <c r="UXB34" s="570" t="e">
        <f t="shared" si="233"/>
        <v>#REF!</v>
      </c>
      <c r="UXC34" s="570" t="e">
        <f t="shared" si="233"/>
        <v>#REF!</v>
      </c>
      <c r="UXD34" s="570" t="e">
        <f t="shared" si="233"/>
        <v>#REF!</v>
      </c>
      <c r="UXE34" s="570" t="e">
        <f t="shared" si="233"/>
        <v>#REF!</v>
      </c>
      <c r="UXF34" s="570" t="e">
        <f t="shared" si="233"/>
        <v>#REF!</v>
      </c>
      <c r="UXG34" s="570" t="e">
        <f t="shared" si="233"/>
        <v>#REF!</v>
      </c>
      <c r="UXH34" s="570" t="e">
        <f t="shared" si="233"/>
        <v>#REF!</v>
      </c>
      <c r="UXI34" s="570" t="e">
        <f t="shared" si="233"/>
        <v>#REF!</v>
      </c>
      <c r="UXJ34" s="570" t="e">
        <f t="shared" si="233"/>
        <v>#REF!</v>
      </c>
      <c r="UXK34" s="570" t="e">
        <f t="shared" si="233"/>
        <v>#REF!</v>
      </c>
      <c r="UXL34" s="570" t="e">
        <f t="shared" si="233"/>
        <v>#REF!</v>
      </c>
      <c r="UXM34" s="570" t="e">
        <f t="shared" si="233"/>
        <v>#REF!</v>
      </c>
      <c r="UXN34" s="570" t="e">
        <f t="shared" si="233"/>
        <v>#REF!</v>
      </c>
      <c r="UXO34" s="570" t="e">
        <f t="shared" si="233"/>
        <v>#REF!</v>
      </c>
      <c r="UXP34" s="570" t="e">
        <f t="shared" si="233"/>
        <v>#REF!</v>
      </c>
      <c r="UXQ34" s="570" t="e">
        <f t="shared" si="233"/>
        <v>#REF!</v>
      </c>
      <c r="UXR34" s="570" t="e">
        <f t="shared" si="233"/>
        <v>#REF!</v>
      </c>
      <c r="UXS34" s="570" t="e">
        <f t="shared" si="233"/>
        <v>#REF!</v>
      </c>
      <c r="UXT34" s="570" t="e">
        <f t="shared" si="233"/>
        <v>#REF!</v>
      </c>
      <c r="UXU34" s="570" t="e">
        <f t="shared" si="233"/>
        <v>#REF!</v>
      </c>
      <c r="UXV34" s="570" t="e">
        <f t="shared" si="233"/>
        <v>#REF!</v>
      </c>
      <c r="UXW34" s="570" t="e">
        <f t="shared" si="233"/>
        <v>#REF!</v>
      </c>
      <c r="UXX34" s="570" t="e">
        <f t="shared" si="233"/>
        <v>#REF!</v>
      </c>
      <c r="UXY34" s="570" t="e">
        <f t="shared" si="233"/>
        <v>#REF!</v>
      </c>
      <c r="UXZ34" s="570" t="e">
        <f t="shared" si="233"/>
        <v>#REF!</v>
      </c>
      <c r="UYA34" s="570" t="e">
        <f t="shared" si="233"/>
        <v>#REF!</v>
      </c>
      <c r="UYB34" s="570" t="e">
        <f t="shared" si="233"/>
        <v>#REF!</v>
      </c>
      <c r="UYC34" s="570" t="e">
        <f t="shared" si="233"/>
        <v>#REF!</v>
      </c>
      <c r="UYD34" s="570" t="e">
        <f t="shared" si="233"/>
        <v>#REF!</v>
      </c>
      <c r="UYE34" s="570" t="e">
        <f t="shared" ref="UYE34:VAP34" si="234">ROUND(UYB34*UYC34,0)</f>
        <v>#REF!</v>
      </c>
      <c r="UYF34" s="570" t="e">
        <f t="shared" si="234"/>
        <v>#REF!</v>
      </c>
      <c r="UYG34" s="570" t="e">
        <f t="shared" si="234"/>
        <v>#REF!</v>
      </c>
      <c r="UYH34" s="570" t="e">
        <f t="shared" si="234"/>
        <v>#REF!</v>
      </c>
      <c r="UYI34" s="570" t="e">
        <f t="shared" si="234"/>
        <v>#REF!</v>
      </c>
      <c r="UYJ34" s="570" t="e">
        <f t="shared" si="234"/>
        <v>#REF!</v>
      </c>
      <c r="UYK34" s="570" t="e">
        <f t="shared" si="234"/>
        <v>#REF!</v>
      </c>
      <c r="UYL34" s="570" t="e">
        <f t="shared" si="234"/>
        <v>#REF!</v>
      </c>
      <c r="UYM34" s="570" t="e">
        <f t="shared" si="234"/>
        <v>#REF!</v>
      </c>
      <c r="UYN34" s="570" t="e">
        <f t="shared" si="234"/>
        <v>#REF!</v>
      </c>
      <c r="UYO34" s="570" t="e">
        <f t="shared" si="234"/>
        <v>#REF!</v>
      </c>
      <c r="UYP34" s="570" t="e">
        <f t="shared" si="234"/>
        <v>#REF!</v>
      </c>
      <c r="UYQ34" s="570" t="e">
        <f t="shared" si="234"/>
        <v>#REF!</v>
      </c>
      <c r="UYR34" s="570" t="e">
        <f t="shared" si="234"/>
        <v>#REF!</v>
      </c>
      <c r="UYS34" s="570" t="e">
        <f t="shared" si="234"/>
        <v>#REF!</v>
      </c>
      <c r="UYT34" s="570" t="e">
        <f t="shared" si="234"/>
        <v>#REF!</v>
      </c>
      <c r="UYU34" s="570" t="e">
        <f t="shared" si="234"/>
        <v>#REF!</v>
      </c>
      <c r="UYV34" s="570" t="e">
        <f t="shared" si="234"/>
        <v>#REF!</v>
      </c>
      <c r="UYW34" s="570" t="e">
        <f t="shared" si="234"/>
        <v>#REF!</v>
      </c>
      <c r="UYX34" s="570" t="e">
        <f t="shared" si="234"/>
        <v>#REF!</v>
      </c>
      <c r="UYY34" s="570" t="e">
        <f t="shared" si="234"/>
        <v>#REF!</v>
      </c>
      <c r="UYZ34" s="570" t="e">
        <f t="shared" si="234"/>
        <v>#REF!</v>
      </c>
      <c r="UZA34" s="570" t="e">
        <f t="shared" si="234"/>
        <v>#REF!</v>
      </c>
      <c r="UZB34" s="570" t="e">
        <f t="shared" si="234"/>
        <v>#REF!</v>
      </c>
      <c r="UZC34" s="570" t="e">
        <f t="shared" si="234"/>
        <v>#REF!</v>
      </c>
      <c r="UZD34" s="570" t="e">
        <f t="shared" si="234"/>
        <v>#REF!</v>
      </c>
      <c r="UZE34" s="570" t="e">
        <f t="shared" si="234"/>
        <v>#REF!</v>
      </c>
      <c r="UZF34" s="570" t="e">
        <f t="shared" si="234"/>
        <v>#REF!</v>
      </c>
      <c r="UZG34" s="570" t="e">
        <f t="shared" si="234"/>
        <v>#REF!</v>
      </c>
      <c r="UZH34" s="570" t="e">
        <f t="shared" si="234"/>
        <v>#REF!</v>
      </c>
      <c r="UZI34" s="570" t="e">
        <f t="shared" si="234"/>
        <v>#REF!</v>
      </c>
      <c r="UZJ34" s="570" t="e">
        <f t="shared" si="234"/>
        <v>#REF!</v>
      </c>
      <c r="UZK34" s="570" t="e">
        <f t="shared" si="234"/>
        <v>#REF!</v>
      </c>
      <c r="UZL34" s="570" t="e">
        <f t="shared" si="234"/>
        <v>#REF!</v>
      </c>
      <c r="UZM34" s="570" t="e">
        <f t="shared" si="234"/>
        <v>#REF!</v>
      </c>
      <c r="UZN34" s="570" t="e">
        <f t="shared" si="234"/>
        <v>#REF!</v>
      </c>
      <c r="UZO34" s="570" t="e">
        <f t="shared" si="234"/>
        <v>#REF!</v>
      </c>
      <c r="UZP34" s="570" t="e">
        <f t="shared" si="234"/>
        <v>#REF!</v>
      </c>
      <c r="UZQ34" s="570" t="e">
        <f t="shared" si="234"/>
        <v>#REF!</v>
      </c>
      <c r="UZR34" s="570" t="e">
        <f t="shared" si="234"/>
        <v>#REF!</v>
      </c>
      <c r="UZS34" s="570" t="e">
        <f t="shared" si="234"/>
        <v>#REF!</v>
      </c>
      <c r="UZT34" s="570" t="e">
        <f t="shared" si="234"/>
        <v>#REF!</v>
      </c>
      <c r="UZU34" s="570" t="e">
        <f t="shared" si="234"/>
        <v>#REF!</v>
      </c>
      <c r="UZV34" s="570" t="e">
        <f t="shared" si="234"/>
        <v>#REF!</v>
      </c>
      <c r="UZW34" s="570" t="e">
        <f t="shared" si="234"/>
        <v>#REF!</v>
      </c>
      <c r="UZX34" s="570" t="e">
        <f t="shared" si="234"/>
        <v>#REF!</v>
      </c>
      <c r="UZY34" s="570" t="e">
        <f t="shared" si="234"/>
        <v>#REF!</v>
      </c>
      <c r="UZZ34" s="570" t="e">
        <f t="shared" si="234"/>
        <v>#REF!</v>
      </c>
      <c r="VAA34" s="570" t="e">
        <f t="shared" si="234"/>
        <v>#REF!</v>
      </c>
      <c r="VAB34" s="570" t="e">
        <f t="shared" si="234"/>
        <v>#REF!</v>
      </c>
      <c r="VAC34" s="570" t="e">
        <f t="shared" si="234"/>
        <v>#REF!</v>
      </c>
      <c r="VAD34" s="570" t="e">
        <f t="shared" si="234"/>
        <v>#REF!</v>
      </c>
      <c r="VAE34" s="570" t="e">
        <f t="shared" si="234"/>
        <v>#REF!</v>
      </c>
      <c r="VAF34" s="570" t="e">
        <f t="shared" si="234"/>
        <v>#REF!</v>
      </c>
      <c r="VAG34" s="570" t="e">
        <f t="shared" si="234"/>
        <v>#REF!</v>
      </c>
      <c r="VAH34" s="570" t="e">
        <f t="shared" si="234"/>
        <v>#REF!</v>
      </c>
      <c r="VAI34" s="570" t="e">
        <f t="shared" si="234"/>
        <v>#REF!</v>
      </c>
      <c r="VAJ34" s="570" t="e">
        <f t="shared" si="234"/>
        <v>#REF!</v>
      </c>
      <c r="VAK34" s="570" t="e">
        <f t="shared" si="234"/>
        <v>#REF!</v>
      </c>
      <c r="VAL34" s="570" t="e">
        <f t="shared" si="234"/>
        <v>#REF!</v>
      </c>
      <c r="VAM34" s="570" t="e">
        <f t="shared" si="234"/>
        <v>#REF!</v>
      </c>
      <c r="VAN34" s="570" t="e">
        <f t="shared" si="234"/>
        <v>#REF!</v>
      </c>
      <c r="VAO34" s="570" t="e">
        <f t="shared" si="234"/>
        <v>#REF!</v>
      </c>
      <c r="VAP34" s="570" t="e">
        <f t="shared" si="234"/>
        <v>#REF!</v>
      </c>
      <c r="VAQ34" s="570" t="e">
        <f t="shared" ref="VAQ34:VDB34" si="235">ROUND(VAN34*VAO34,0)</f>
        <v>#REF!</v>
      </c>
      <c r="VAR34" s="570" t="e">
        <f t="shared" si="235"/>
        <v>#REF!</v>
      </c>
      <c r="VAS34" s="570" t="e">
        <f t="shared" si="235"/>
        <v>#REF!</v>
      </c>
      <c r="VAT34" s="570" t="e">
        <f t="shared" si="235"/>
        <v>#REF!</v>
      </c>
      <c r="VAU34" s="570" t="e">
        <f t="shared" si="235"/>
        <v>#REF!</v>
      </c>
      <c r="VAV34" s="570" t="e">
        <f t="shared" si="235"/>
        <v>#REF!</v>
      </c>
      <c r="VAW34" s="570" t="e">
        <f t="shared" si="235"/>
        <v>#REF!</v>
      </c>
      <c r="VAX34" s="570" t="e">
        <f t="shared" si="235"/>
        <v>#REF!</v>
      </c>
      <c r="VAY34" s="570" t="e">
        <f t="shared" si="235"/>
        <v>#REF!</v>
      </c>
      <c r="VAZ34" s="570" t="e">
        <f t="shared" si="235"/>
        <v>#REF!</v>
      </c>
      <c r="VBA34" s="570" t="e">
        <f t="shared" si="235"/>
        <v>#REF!</v>
      </c>
      <c r="VBB34" s="570" t="e">
        <f t="shared" si="235"/>
        <v>#REF!</v>
      </c>
      <c r="VBC34" s="570" t="e">
        <f t="shared" si="235"/>
        <v>#REF!</v>
      </c>
      <c r="VBD34" s="570" t="e">
        <f t="shared" si="235"/>
        <v>#REF!</v>
      </c>
      <c r="VBE34" s="570" t="e">
        <f t="shared" si="235"/>
        <v>#REF!</v>
      </c>
      <c r="VBF34" s="570" t="e">
        <f t="shared" si="235"/>
        <v>#REF!</v>
      </c>
      <c r="VBG34" s="570" t="e">
        <f t="shared" si="235"/>
        <v>#REF!</v>
      </c>
      <c r="VBH34" s="570" t="e">
        <f t="shared" si="235"/>
        <v>#REF!</v>
      </c>
      <c r="VBI34" s="570" t="e">
        <f t="shared" si="235"/>
        <v>#REF!</v>
      </c>
      <c r="VBJ34" s="570" t="e">
        <f t="shared" si="235"/>
        <v>#REF!</v>
      </c>
      <c r="VBK34" s="570" t="e">
        <f t="shared" si="235"/>
        <v>#REF!</v>
      </c>
      <c r="VBL34" s="570" t="e">
        <f t="shared" si="235"/>
        <v>#REF!</v>
      </c>
      <c r="VBM34" s="570" t="e">
        <f t="shared" si="235"/>
        <v>#REF!</v>
      </c>
      <c r="VBN34" s="570" t="e">
        <f t="shared" si="235"/>
        <v>#REF!</v>
      </c>
      <c r="VBO34" s="570" t="e">
        <f t="shared" si="235"/>
        <v>#REF!</v>
      </c>
      <c r="VBP34" s="570" t="e">
        <f t="shared" si="235"/>
        <v>#REF!</v>
      </c>
      <c r="VBQ34" s="570" t="e">
        <f t="shared" si="235"/>
        <v>#REF!</v>
      </c>
      <c r="VBR34" s="570" t="e">
        <f t="shared" si="235"/>
        <v>#REF!</v>
      </c>
      <c r="VBS34" s="570" t="e">
        <f t="shared" si="235"/>
        <v>#REF!</v>
      </c>
      <c r="VBT34" s="570" t="e">
        <f t="shared" si="235"/>
        <v>#REF!</v>
      </c>
      <c r="VBU34" s="570" t="e">
        <f t="shared" si="235"/>
        <v>#REF!</v>
      </c>
      <c r="VBV34" s="570" t="e">
        <f t="shared" si="235"/>
        <v>#REF!</v>
      </c>
      <c r="VBW34" s="570" t="e">
        <f t="shared" si="235"/>
        <v>#REF!</v>
      </c>
      <c r="VBX34" s="570" t="e">
        <f t="shared" si="235"/>
        <v>#REF!</v>
      </c>
      <c r="VBY34" s="570" t="e">
        <f t="shared" si="235"/>
        <v>#REF!</v>
      </c>
      <c r="VBZ34" s="570" t="e">
        <f t="shared" si="235"/>
        <v>#REF!</v>
      </c>
      <c r="VCA34" s="570" t="e">
        <f t="shared" si="235"/>
        <v>#REF!</v>
      </c>
      <c r="VCB34" s="570" t="e">
        <f t="shared" si="235"/>
        <v>#REF!</v>
      </c>
      <c r="VCC34" s="570" t="e">
        <f t="shared" si="235"/>
        <v>#REF!</v>
      </c>
      <c r="VCD34" s="570" t="e">
        <f t="shared" si="235"/>
        <v>#REF!</v>
      </c>
      <c r="VCE34" s="570" t="e">
        <f t="shared" si="235"/>
        <v>#REF!</v>
      </c>
      <c r="VCF34" s="570" t="e">
        <f t="shared" si="235"/>
        <v>#REF!</v>
      </c>
      <c r="VCG34" s="570" t="e">
        <f t="shared" si="235"/>
        <v>#REF!</v>
      </c>
      <c r="VCH34" s="570" t="e">
        <f t="shared" si="235"/>
        <v>#REF!</v>
      </c>
      <c r="VCI34" s="570" t="e">
        <f t="shared" si="235"/>
        <v>#REF!</v>
      </c>
      <c r="VCJ34" s="570" t="e">
        <f t="shared" si="235"/>
        <v>#REF!</v>
      </c>
      <c r="VCK34" s="570" t="e">
        <f t="shared" si="235"/>
        <v>#REF!</v>
      </c>
      <c r="VCL34" s="570" t="e">
        <f t="shared" si="235"/>
        <v>#REF!</v>
      </c>
      <c r="VCM34" s="570" t="e">
        <f t="shared" si="235"/>
        <v>#REF!</v>
      </c>
      <c r="VCN34" s="570" t="e">
        <f t="shared" si="235"/>
        <v>#REF!</v>
      </c>
      <c r="VCO34" s="570" t="e">
        <f t="shared" si="235"/>
        <v>#REF!</v>
      </c>
      <c r="VCP34" s="570" t="e">
        <f t="shared" si="235"/>
        <v>#REF!</v>
      </c>
      <c r="VCQ34" s="570" t="e">
        <f t="shared" si="235"/>
        <v>#REF!</v>
      </c>
      <c r="VCR34" s="570" t="e">
        <f t="shared" si="235"/>
        <v>#REF!</v>
      </c>
      <c r="VCS34" s="570" t="e">
        <f t="shared" si="235"/>
        <v>#REF!</v>
      </c>
      <c r="VCT34" s="570" t="e">
        <f t="shared" si="235"/>
        <v>#REF!</v>
      </c>
      <c r="VCU34" s="570" t="e">
        <f t="shared" si="235"/>
        <v>#REF!</v>
      </c>
      <c r="VCV34" s="570" t="e">
        <f t="shared" si="235"/>
        <v>#REF!</v>
      </c>
      <c r="VCW34" s="570" t="e">
        <f t="shared" si="235"/>
        <v>#REF!</v>
      </c>
      <c r="VCX34" s="570" t="e">
        <f t="shared" si="235"/>
        <v>#REF!</v>
      </c>
      <c r="VCY34" s="570" t="e">
        <f t="shared" si="235"/>
        <v>#REF!</v>
      </c>
      <c r="VCZ34" s="570" t="e">
        <f t="shared" si="235"/>
        <v>#REF!</v>
      </c>
      <c r="VDA34" s="570" t="e">
        <f t="shared" si="235"/>
        <v>#REF!</v>
      </c>
      <c r="VDB34" s="570" t="e">
        <f t="shared" si="235"/>
        <v>#REF!</v>
      </c>
      <c r="VDC34" s="570" t="e">
        <f t="shared" ref="VDC34:VFN34" si="236">ROUND(VCZ34*VDA34,0)</f>
        <v>#REF!</v>
      </c>
      <c r="VDD34" s="570" t="e">
        <f t="shared" si="236"/>
        <v>#REF!</v>
      </c>
      <c r="VDE34" s="570" t="e">
        <f t="shared" si="236"/>
        <v>#REF!</v>
      </c>
      <c r="VDF34" s="570" t="e">
        <f t="shared" si="236"/>
        <v>#REF!</v>
      </c>
      <c r="VDG34" s="570" t="e">
        <f t="shared" si="236"/>
        <v>#REF!</v>
      </c>
      <c r="VDH34" s="570" t="e">
        <f t="shared" si="236"/>
        <v>#REF!</v>
      </c>
      <c r="VDI34" s="570" t="e">
        <f t="shared" si="236"/>
        <v>#REF!</v>
      </c>
      <c r="VDJ34" s="570" t="e">
        <f t="shared" si="236"/>
        <v>#REF!</v>
      </c>
      <c r="VDK34" s="570" t="e">
        <f t="shared" si="236"/>
        <v>#REF!</v>
      </c>
      <c r="VDL34" s="570" t="e">
        <f t="shared" si="236"/>
        <v>#REF!</v>
      </c>
      <c r="VDM34" s="570" t="e">
        <f t="shared" si="236"/>
        <v>#REF!</v>
      </c>
      <c r="VDN34" s="570" t="e">
        <f t="shared" si="236"/>
        <v>#REF!</v>
      </c>
      <c r="VDO34" s="570" t="e">
        <f t="shared" si="236"/>
        <v>#REF!</v>
      </c>
      <c r="VDP34" s="570" t="e">
        <f t="shared" si="236"/>
        <v>#REF!</v>
      </c>
      <c r="VDQ34" s="570" t="e">
        <f t="shared" si="236"/>
        <v>#REF!</v>
      </c>
      <c r="VDR34" s="570" t="e">
        <f t="shared" si="236"/>
        <v>#REF!</v>
      </c>
      <c r="VDS34" s="570" t="e">
        <f t="shared" si="236"/>
        <v>#REF!</v>
      </c>
      <c r="VDT34" s="570" t="e">
        <f t="shared" si="236"/>
        <v>#REF!</v>
      </c>
      <c r="VDU34" s="570" t="e">
        <f t="shared" si="236"/>
        <v>#REF!</v>
      </c>
      <c r="VDV34" s="570" t="e">
        <f t="shared" si="236"/>
        <v>#REF!</v>
      </c>
      <c r="VDW34" s="570" t="e">
        <f t="shared" si="236"/>
        <v>#REF!</v>
      </c>
      <c r="VDX34" s="570" t="e">
        <f t="shared" si="236"/>
        <v>#REF!</v>
      </c>
      <c r="VDY34" s="570" t="e">
        <f t="shared" si="236"/>
        <v>#REF!</v>
      </c>
      <c r="VDZ34" s="570" t="e">
        <f t="shared" si="236"/>
        <v>#REF!</v>
      </c>
      <c r="VEA34" s="570" t="e">
        <f t="shared" si="236"/>
        <v>#REF!</v>
      </c>
      <c r="VEB34" s="570" t="e">
        <f t="shared" si="236"/>
        <v>#REF!</v>
      </c>
      <c r="VEC34" s="570" t="e">
        <f t="shared" si="236"/>
        <v>#REF!</v>
      </c>
      <c r="VED34" s="570" t="e">
        <f t="shared" si="236"/>
        <v>#REF!</v>
      </c>
      <c r="VEE34" s="570" t="e">
        <f t="shared" si="236"/>
        <v>#REF!</v>
      </c>
      <c r="VEF34" s="570" t="e">
        <f t="shared" si="236"/>
        <v>#REF!</v>
      </c>
      <c r="VEG34" s="570" t="e">
        <f t="shared" si="236"/>
        <v>#REF!</v>
      </c>
      <c r="VEH34" s="570" t="e">
        <f t="shared" si="236"/>
        <v>#REF!</v>
      </c>
      <c r="VEI34" s="570" t="e">
        <f t="shared" si="236"/>
        <v>#REF!</v>
      </c>
      <c r="VEJ34" s="570" t="e">
        <f t="shared" si="236"/>
        <v>#REF!</v>
      </c>
      <c r="VEK34" s="570" t="e">
        <f t="shared" si="236"/>
        <v>#REF!</v>
      </c>
      <c r="VEL34" s="570" t="e">
        <f t="shared" si="236"/>
        <v>#REF!</v>
      </c>
      <c r="VEM34" s="570" t="e">
        <f t="shared" si="236"/>
        <v>#REF!</v>
      </c>
      <c r="VEN34" s="570" t="e">
        <f t="shared" si="236"/>
        <v>#REF!</v>
      </c>
      <c r="VEO34" s="570" t="e">
        <f t="shared" si="236"/>
        <v>#REF!</v>
      </c>
      <c r="VEP34" s="570" t="e">
        <f t="shared" si="236"/>
        <v>#REF!</v>
      </c>
      <c r="VEQ34" s="570" t="e">
        <f t="shared" si="236"/>
        <v>#REF!</v>
      </c>
      <c r="VER34" s="570" t="e">
        <f t="shared" si="236"/>
        <v>#REF!</v>
      </c>
      <c r="VES34" s="570" t="e">
        <f t="shared" si="236"/>
        <v>#REF!</v>
      </c>
      <c r="VET34" s="570" t="e">
        <f t="shared" si="236"/>
        <v>#REF!</v>
      </c>
      <c r="VEU34" s="570" t="e">
        <f t="shared" si="236"/>
        <v>#REF!</v>
      </c>
      <c r="VEV34" s="570" t="e">
        <f t="shared" si="236"/>
        <v>#REF!</v>
      </c>
      <c r="VEW34" s="570" t="e">
        <f t="shared" si="236"/>
        <v>#REF!</v>
      </c>
      <c r="VEX34" s="570" t="e">
        <f t="shared" si="236"/>
        <v>#REF!</v>
      </c>
      <c r="VEY34" s="570" t="e">
        <f t="shared" si="236"/>
        <v>#REF!</v>
      </c>
      <c r="VEZ34" s="570" t="e">
        <f t="shared" si="236"/>
        <v>#REF!</v>
      </c>
      <c r="VFA34" s="570" t="e">
        <f t="shared" si="236"/>
        <v>#REF!</v>
      </c>
      <c r="VFB34" s="570" t="e">
        <f t="shared" si="236"/>
        <v>#REF!</v>
      </c>
      <c r="VFC34" s="570" t="e">
        <f t="shared" si="236"/>
        <v>#REF!</v>
      </c>
      <c r="VFD34" s="570" t="e">
        <f t="shared" si="236"/>
        <v>#REF!</v>
      </c>
      <c r="VFE34" s="570" t="e">
        <f t="shared" si="236"/>
        <v>#REF!</v>
      </c>
      <c r="VFF34" s="570" t="e">
        <f t="shared" si="236"/>
        <v>#REF!</v>
      </c>
      <c r="VFG34" s="570" t="e">
        <f t="shared" si="236"/>
        <v>#REF!</v>
      </c>
      <c r="VFH34" s="570" t="e">
        <f t="shared" si="236"/>
        <v>#REF!</v>
      </c>
      <c r="VFI34" s="570" t="e">
        <f t="shared" si="236"/>
        <v>#REF!</v>
      </c>
      <c r="VFJ34" s="570" t="e">
        <f t="shared" si="236"/>
        <v>#REF!</v>
      </c>
      <c r="VFK34" s="570" t="e">
        <f t="shared" si="236"/>
        <v>#REF!</v>
      </c>
      <c r="VFL34" s="570" t="e">
        <f t="shared" si="236"/>
        <v>#REF!</v>
      </c>
      <c r="VFM34" s="570" t="e">
        <f t="shared" si="236"/>
        <v>#REF!</v>
      </c>
      <c r="VFN34" s="570" t="e">
        <f t="shared" si="236"/>
        <v>#REF!</v>
      </c>
      <c r="VFO34" s="570" t="e">
        <f t="shared" ref="VFO34:VHZ34" si="237">ROUND(VFL34*VFM34,0)</f>
        <v>#REF!</v>
      </c>
      <c r="VFP34" s="570" t="e">
        <f t="shared" si="237"/>
        <v>#REF!</v>
      </c>
      <c r="VFQ34" s="570" t="e">
        <f t="shared" si="237"/>
        <v>#REF!</v>
      </c>
      <c r="VFR34" s="570" t="e">
        <f t="shared" si="237"/>
        <v>#REF!</v>
      </c>
      <c r="VFS34" s="570" t="e">
        <f t="shared" si="237"/>
        <v>#REF!</v>
      </c>
      <c r="VFT34" s="570" t="e">
        <f t="shared" si="237"/>
        <v>#REF!</v>
      </c>
      <c r="VFU34" s="570" t="e">
        <f t="shared" si="237"/>
        <v>#REF!</v>
      </c>
      <c r="VFV34" s="570" t="e">
        <f t="shared" si="237"/>
        <v>#REF!</v>
      </c>
      <c r="VFW34" s="570" t="e">
        <f t="shared" si="237"/>
        <v>#REF!</v>
      </c>
      <c r="VFX34" s="570" t="e">
        <f t="shared" si="237"/>
        <v>#REF!</v>
      </c>
      <c r="VFY34" s="570" t="e">
        <f t="shared" si="237"/>
        <v>#REF!</v>
      </c>
      <c r="VFZ34" s="570" t="e">
        <f t="shared" si="237"/>
        <v>#REF!</v>
      </c>
      <c r="VGA34" s="570" t="e">
        <f t="shared" si="237"/>
        <v>#REF!</v>
      </c>
      <c r="VGB34" s="570" t="e">
        <f t="shared" si="237"/>
        <v>#REF!</v>
      </c>
      <c r="VGC34" s="570" t="e">
        <f t="shared" si="237"/>
        <v>#REF!</v>
      </c>
      <c r="VGD34" s="570" t="e">
        <f t="shared" si="237"/>
        <v>#REF!</v>
      </c>
      <c r="VGE34" s="570" t="e">
        <f t="shared" si="237"/>
        <v>#REF!</v>
      </c>
      <c r="VGF34" s="570" t="e">
        <f t="shared" si="237"/>
        <v>#REF!</v>
      </c>
      <c r="VGG34" s="570" t="e">
        <f t="shared" si="237"/>
        <v>#REF!</v>
      </c>
      <c r="VGH34" s="570" t="e">
        <f t="shared" si="237"/>
        <v>#REF!</v>
      </c>
      <c r="VGI34" s="570" t="e">
        <f t="shared" si="237"/>
        <v>#REF!</v>
      </c>
      <c r="VGJ34" s="570" t="e">
        <f t="shared" si="237"/>
        <v>#REF!</v>
      </c>
      <c r="VGK34" s="570" t="e">
        <f t="shared" si="237"/>
        <v>#REF!</v>
      </c>
      <c r="VGL34" s="570" t="e">
        <f t="shared" si="237"/>
        <v>#REF!</v>
      </c>
      <c r="VGM34" s="570" t="e">
        <f t="shared" si="237"/>
        <v>#REF!</v>
      </c>
      <c r="VGN34" s="570" t="e">
        <f t="shared" si="237"/>
        <v>#REF!</v>
      </c>
      <c r="VGO34" s="570" t="e">
        <f t="shared" si="237"/>
        <v>#REF!</v>
      </c>
      <c r="VGP34" s="570" t="e">
        <f t="shared" si="237"/>
        <v>#REF!</v>
      </c>
      <c r="VGQ34" s="570" t="e">
        <f t="shared" si="237"/>
        <v>#REF!</v>
      </c>
      <c r="VGR34" s="570" t="e">
        <f t="shared" si="237"/>
        <v>#REF!</v>
      </c>
      <c r="VGS34" s="570" t="e">
        <f t="shared" si="237"/>
        <v>#REF!</v>
      </c>
      <c r="VGT34" s="570" t="e">
        <f t="shared" si="237"/>
        <v>#REF!</v>
      </c>
      <c r="VGU34" s="570" t="e">
        <f t="shared" si="237"/>
        <v>#REF!</v>
      </c>
      <c r="VGV34" s="570" t="e">
        <f t="shared" si="237"/>
        <v>#REF!</v>
      </c>
      <c r="VGW34" s="570" t="e">
        <f t="shared" si="237"/>
        <v>#REF!</v>
      </c>
      <c r="VGX34" s="570" t="e">
        <f t="shared" si="237"/>
        <v>#REF!</v>
      </c>
      <c r="VGY34" s="570" t="e">
        <f t="shared" si="237"/>
        <v>#REF!</v>
      </c>
      <c r="VGZ34" s="570" t="e">
        <f t="shared" si="237"/>
        <v>#REF!</v>
      </c>
      <c r="VHA34" s="570" t="e">
        <f t="shared" si="237"/>
        <v>#REF!</v>
      </c>
      <c r="VHB34" s="570" t="e">
        <f t="shared" si="237"/>
        <v>#REF!</v>
      </c>
      <c r="VHC34" s="570" t="e">
        <f t="shared" si="237"/>
        <v>#REF!</v>
      </c>
      <c r="VHD34" s="570" t="e">
        <f t="shared" si="237"/>
        <v>#REF!</v>
      </c>
      <c r="VHE34" s="570" t="e">
        <f t="shared" si="237"/>
        <v>#REF!</v>
      </c>
      <c r="VHF34" s="570" t="e">
        <f t="shared" si="237"/>
        <v>#REF!</v>
      </c>
      <c r="VHG34" s="570" t="e">
        <f t="shared" si="237"/>
        <v>#REF!</v>
      </c>
      <c r="VHH34" s="570" t="e">
        <f t="shared" si="237"/>
        <v>#REF!</v>
      </c>
      <c r="VHI34" s="570" t="e">
        <f t="shared" si="237"/>
        <v>#REF!</v>
      </c>
      <c r="VHJ34" s="570" t="e">
        <f t="shared" si="237"/>
        <v>#REF!</v>
      </c>
      <c r="VHK34" s="570" t="e">
        <f t="shared" si="237"/>
        <v>#REF!</v>
      </c>
      <c r="VHL34" s="570" t="e">
        <f t="shared" si="237"/>
        <v>#REF!</v>
      </c>
      <c r="VHM34" s="570" t="e">
        <f t="shared" si="237"/>
        <v>#REF!</v>
      </c>
      <c r="VHN34" s="570" t="e">
        <f t="shared" si="237"/>
        <v>#REF!</v>
      </c>
      <c r="VHO34" s="570" t="e">
        <f t="shared" si="237"/>
        <v>#REF!</v>
      </c>
      <c r="VHP34" s="570" t="e">
        <f t="shared" si="237"/>
        <v>#REF!</v>
      </c>
      <c r="VHQ34" s="570" t="e">
        <f t="shared" si="237"/>
        <v>#REF!</v>
      </c>
      <c r="VHR34" s="570" t="e">
        <f t="shared" si="237"/>
        <v>#REF!</v>
      </c>
      <c r="VHS34" s="570" t="e">
        <f t="shared" si="237"/>
        <v>#REF!</v>
      </c>
      <c r="VHT34" s="570" t="e">
        <f t="shared" si="237"/>
        <v>#REF!</v>
      </c>
      <c r="VHU34" s="570" t="e">
        <f t="shared" si="237"/>
        <v>#REF!</v>
      </c>
      <c r="VHV34" s="570" t="e">
        <f t="shared" si="237"/>
        <v>#REF!</v>
      </c>
      <c r="VHW34" s="570" t="e">
        <f t="shared" si="237"/>
        <v>#REF!</v>
      </c>
      <c r="VHX34" s="570" t="e">
        <f t="shared" si="237"/>
        <v>#REF!</v>
      </c>
      <c r="VHY34" s="570" t="e">
        <f t="shared" si="237"/>
        <v>#REF!</v>
      </c>
      <c r="VHZ34" s="570" t="e">
        <f t="shared" si="237"/>
        <v>#REF!</v>
      </c>
      <c r="VIA34" s="570" t="e">
        <f t="shared" ref="VIA34:VKL34" si="238">ROUND(VHX34*VHY34,0)</f>
        <v>#REF!</v>
      </c>
      <c r="VIB34" s="570" t="e">
        <f t="shared" si="238"/>
        <v>#REF!</v>
      </c>
      <c r="VIC34" s="570" t="e">
        <f t="shared" si="238"/>
        <v>#REF!</v>
      </c>
      <c r="VID34" s="570" t="e">
        <f t="shared" si="238"/>
        <v>#REF!</v>
      </c>
      <c r="VIE34" s="570" t="e">
        <f t="shared" si="238"/>
        <v>#REF!</v>
      </c>
      <c r="VIF34" s="570" t="e">
        <f t="shared" si="238"/>
        <v>#REF!</v>
      </c>
      <c r="VIG34" s="570" t="e">
        <f t="shared" si="238"/>
        <v>#REF!</v>
      </c>
      <c r="VIH34" s="570" t="e">
        <f t="shared" si="238"/>
        <v>#REF!</v>
      </c>
      <c r="VII34" s="570" t="e">
        <f t="shared" si="238"/>
        <v>#REF!</v>
      </c>
      <c r="VIJ34" s="570" t="e">
        <f t="shared" si="238"/>
        <v>#REF!</v>
      </c>
      <c r="VIK34" s="570" t="e">
        <f t="shared" si="238"/>
        <v>#REF!</v>
      </c>
      <c r="VIL34" s="570" t="e">
        <f t="shared" si="238"/>
        <v>#REF!</v>
      </c>
      <c r="VIM34" s="570" t="e">
        <f t="shared" si="238"/>
        <v>#REF!</v>
      </c>
      <c r="VIN34" s="570" t="e">
        <f t="shared" si="238"/>
        <v>#REF!</v>
      </c>
      <c r="VIO34" s="570" t="e">
        <f t="shared" si="238"/>
        <v>#REF!</v>
      </c>
      <c r="VIP34" s="570" t="e">
        <f t="shared" si="238"/>
        <v>#REF!</v>
      </c>
      <c r="VIQ34" s="570" t="e">
        <f t="shared" si="238"/>
        <v>#REF!</v>
      </c>
      <c r="VIR34" s="570" t="e">
        <f t="shared" si="238"/>
        <v>#REF!</v>
      </c>
      <c r="VIS34" s="570" t="e">
        <f t="shared" si="238"/>
        <v>#REF!</v>
      </c>
      <c r="VIT34" s="570" t="e">
        <f t="shared" si="238"/>
        <v>#REF!</v>
      </c>
      <c r="VIU34" s="570" t="e">
        <f t="shared" si="238"/>
        <v>#REF!</v>
      </c>
      <c r="VIV34" s="570" t="e">
        <f t="shared" si="238"/>
        <v>#REF!</v>
      </c>
      <c r="VIW34" s="570" t="e">
        <f t="shared" si="238"/>
        <v>#REF!</v>
      </c>
      <c r="VIX34" s="570" t="e">
        <f t="shared" si="238"/>
        <v>#REF!</v>
      </c>
      <c r="VIY34" s="570" t="e">
        <f t="shared" si="238"/>
        <v>#REF!</v>
      </c>
      <c r="VIZ34" s="570" t="e">
        <f t="shared" si="238"/>
        <v>#REF!</v>
      </c>
      <c r="VJA34" s="570" t="e">
        <f t="shared" si="238"/>
        <v>#REF!</v>
      </c>
      <c r="VJB34" s="570" t="e">
        <f t="shared" si="238"/>
        <v>#REF!</v>
      </c>
      <c r="VJC34" s="570" t="e">
        <f t="shared" si="238"/>
        <v>#REF!</v>
      </c>
      <c r="VJD34" s="570" t="e">
        <f t="shared" si="238"/>
        <v>#REF!</v>
      </c>
      <c r="VJE34" s="570" t="e">
        <f t="shared" si="238"/>
        <v>#REF!</v>
      </c>
      <c r="VJF34" s="570" t="e">
        <f t="shared" si="238"/>
        <v>#REF!</v>
      </c>
      <c r="VJG34" s="570" t="e">
        <f t="shared" si="238"/>
        <v>#REF!</v>
      </c>
      <c r="VJH34" s="570" t="e">
        <f t="shared" si="238"/>
        <v>#REF!</v>
      </c>
      <c r="VJI34" s="570" t="e">
        <f t="shared" si="238"/>
        <v>#REF!</v>
      </c>
      <c r="VJJ34" s="570" t="e">
        <f t="shared" si="238"/>
        <v>#REF!</v>
      </c>
      <c r="VJK34" s="570" t="e">
        <f t="shared" si="238"/>
        <v>#REF!</v>
      </c>
      <c r="VJL34" s="570" t="e">
        <f t="shared" si="238"/>
        <v>#REF!</v>
      </c>
      <c r="VJM34" s="570" t="e">
        <f t="shared" si="238"/>
        <v>#REF!</v>
      </c>
      <c r="VJN34" s="570" t="e">
        <f t="shared" si="238"/>
        <v>#REF!</v>
      </c>
      <c r="VJO34" s="570" t="e">
        <f t="shared" si="238"/>
        <v>#REF!</v>
      </c>
      <c r="VJP34" s="570" t="e">
        <f t="shared" si="238"/>
        <v>#REF!</v>
      </c>
      <c r="VJQ34" s="570" t="e">
        <f t="shared" si="238"/>
        <v>#REF!</v>
      </c>
      <c r="VJR34" s="570" t="e">
        <f t="shared" si="238"/>
        <v>#REF!</v>
      </c>
      <c r="VJS34" s="570" t="e">
        <f t="shared" si="238"/>
        <v>#REF!</v>
      </c>
      <c r="VJT34" s="570" t="e">
        <f t="shared" si="238"/>
        <v>#REF!</v>
      </c>
      <c r="VJU34" s="570" t="e">
        <f t="shared" si="238"/>
        <v>#REF!</v>
      </c>
      <c r="VJV34" s="570" t="e">
        <f t="shared" si="238"/>
        <v>#REF!</v>
      </c>
      <c r="VJW34" s="570" t="e">
        <f t="shared" si="238"/>
        <v>#REF!</v>
      </c>
      <c r="VJX34" s="570" t="e">
        <f t="shared" si="238"/>
        <v>#REF!</v>
      </c>
      <c r="VJY34" s="570" t="e">
        <f t="shared" si="238"/>
        <v>#REF!</v>
      </c>
      <c r="VJZ34" s="570" t="e">
        <f t="shared" si="238"/>
        <v>#REF!</v>
      </c>
      <c r="VKA34" s="570" t="e">
        <f t="shared" si="238"/>
        <v>#REF!</v>
      </c>
      <c r="VKB34" s="570" t="e">
        <f t="shared" si="238"/>
        <v>#REF!</v>
      </c>
      <c r="VKC34" s="570" t="e">
        <f t="shared" si="238"/>
        <v>#REF!</v>
      </c>
      <c r="VKD34" s="570" t="e">
        <f t="shared" si="238"/>
        <v>#REF!</v>
      </c>
      <c r="VKE34" s="570" t="e">
        <f t="shared" si="238"/>
        <v>#REF!</v>
      </c>
      <c r="VKF34" s="570" t="e">
        <f t="shared" si="238"/>
        <v>#REF!</v>
      </c>
      <c r="VKG34" s="570" t="e">
        <f t="shared" si="238"/>
        <v>#REF!</v>
      </c>
      <c r="VKH34" s="570" t="e">
        <f t="shared" si="238"/>
        <v>#REF!</v>
      </c>
      <c r="VKI34" s="570" t="e">
        <f t="shared" si="238"/>
        <v>#REF!</v>
      </c>
      <c r="VKJ34" s="570" t="e">
        <f t="shared" si="238"/>
        <v>#REF!</v>
      </c>
      <c r="VKK34" s="570" t="e">
        <f t="shared" si="238"/>
        <v>#REF!</v>
      </c>
      <c r="VKL34" s="570" t="e">
        <f t="shared" si="238"/>
        <v>#REF!</v>
      </c>
      <c r="VKM34" s="570" t="e">
        <f t="shared" ref="VKM34:VMX34" si="239">ROUND(VKJ34*VKK34,0)</f>
        <v>#REF!</v>
      </c>
      <c r="VKN34" s="570" t="e">
        <f t="shared" si="239"/>
        <v>#REF!</v>
      </c>
      <c r="VKO34" s="570" t="e">
        <f t="shared" si="239"/>
        <v>#REF!</v>
      </c>
      <c r="VKP34" s="570" t="e">
        <f t="shared" si="239"/>
        <v>#REF!</v>
      </c>
      <c r="VKQ34" s="570" t="e">
        <f t="shared" si="239"/>
        <v>#REF!</v>
      </c>
      <c r="VKR34" s="570" t="e">
        <f t="shared" si="239"/>
        <v>#REF!</v>
      </c>
      <c r="VKS34" s="570" t="e">
        <f t="shared" si="239"/>
        <v>#REF!</v>
      </c>
      <c r="VKT34" s="570" t="e">
        <f t="shared" si="239"/>
        <v>#REF!</v>
      </c>
      <c r="VKU34" s="570" t="e">
        <f t="shared" si="239"/>
        <v>#REF!</v>
      </c>
      <c r="VKV34" s="570" t="e">
        <f t="shared" si="239"/>
        <v>#REF!</v>
      </c>
      <c r="VKW34" s="570" t="e">
        <f t="shared" si="239"/>
        <v>#REF!</v>
      </c>
      <c r="VKX34" s="570" t="e">
        <f t="shared" si="239"/>
        <v>#REF!</v>
      </c>
      <c r="VKY34" s="570" t="e">
        <f t="shared" si="239"/>
        <v>#REF!</v>
      </c>
      <c r="VKZ34" s="570" t="e">
        <f t="shared" si="239"/>
        <v>#REF!</v>
      </c>
      <c r="VLA34" s="570" t="e">
        <f t="shared" si="239"/>
        <v>#REF!</v>
      </c>
      <c r="VLB34" s="570" t="e">
        <f t="shared" si="239"/>
        <v>#REF!</v>
      </c>
      <c r="VLC34" s="570" t="e">
        <f t="shared" si="239"/>
        <v>#REF!</v>
      </c>
      <c r="VLD34" s="570" t="e">
        <f t="shared" si="239"/>
        <v>#REF!</v>
      </c>
      <c r="VLE34" s="570" t="e">
        <f t="shared" si="239"/>
        <v>#REF!</v>
      </c>
      <c r="VLF34" s="570" t="e">
        <f t="shared" si="239"/>
        <v>#REF!</v>
      </c>
      <c r="VLG34" s="570" t="e">
        <f t="shared" si="239"/>
        <v>#REF!</v>
      </c>
      <c r="VLH34" s="570" t="e">
        <f t="shared" si="239"/>
        <v>#REF!</v>
      </c>
      <c r="VLI34" s="570" t="e">
        <f t="shared" si="239"/>
        <v>#REF!</v>
      </c>
      <c r="VLJ34" s="570" t="e">
        <f t="shared" si="239"/>
        <v>#REF!</v>
      </c>
      <c r="VLK34" s="570" t="e">
        <f t="shared" si="239"/>
        <v>#REF!</v>
      </c>
      <c r="VLL34" s="570" t="e">
        <f t="shared" si="239"/>
        <v>#REF!</v>
      </c>
      <c r="VLM34" s="570" t="e">
        <f t="shared" si="239"/>
        <v>#REF!</v>
      </c>
      <c r="VLN34" s="570" t="e">
        <f t="shared" si="239"/>
        <v>#REF!</v>
      </c>
      <c r="VLO34" s="570" t="e">
        <f t="shared" si="239"/>
        <v>#REF!</v>
      </c>
      <c r="VLP34" s="570" t="e">
        <f t="shared" si="239"/>
        <v>#REF!</v>
      </c>
      <c r="VLQ34" s="570" t="e">
        <f t="shared" si="239"/>
        <v>#REF!</v>
      </c>
      <c r="VLR34" s="570" t="e">
        <f t="shared" si="239"/>
        <v>#REF!</v>
      </c>
      <c r="VLS34" s="570" t="e">
        <f t="shared" si="239"/>
        <v>#REF!</v>
      </c>
      <c r="VLT34" s="570" t="e">
        <f t="shared" si="239"/>
        <v>#REF!</v>
      </c>
      <c r="VLU34" s="570" t="e">
        <f t="shared" si="239"/>
        <v>#REF!</v>
      </c>
      <c r="VLV34" s="570" t="e">
        <f t="shared" si="239"/>
        <v>#REF!</v>
      </c>
      <c r="VLW34" s="570" t="e">
        <f t="shared" si="239"/>
        <v>#REF!</v>
      </c>
      <c r="VLX34" s="570" t="e">
        <f t="shared" si="239"/>
        <v>#REF!</v>
      </c>
      <c r="VLY34" s="570" t="e">
        <f t="shared" si="239"/>
        <v>#REF!</v>
      </c>
      <c r="VLZ34" s="570" t="e">
        <f t="shared" si="239"/>
        <v>#REF!</v>
      </c>
      <c r="VMA34" s="570" t="e">
        <f t="shared" si="239"/>
        <v>#REF!</v>
      </c>
      <c r="VMB34" s="570" t="e">
        <f t="shared" si="239"/>
        <v>#REF!</v>
      </c>
      <c r="VMC34" s="570" t="e">
        <f t="shared" si="239"/>
        <v>#REF!</v>
      </c>
      <c r="VMD34" s="570" t="e">
        <f t="shared" si="239"/>
        <v>#REF!</v>
      </c>
      <c r="VME34" s="570" t="e">
        <f t="shared" si="239"/>
        <v>#REF!</v>
      </c>
      <c r="VMF34" s="570" t="e">
        <f t="shared" si="239"/>
        <v>#REF!</v>
      </c>
      <c r="VMG34" s="570" t="e">
        <f t="shared" si="239"/>
        <v>#REF!</v>
      </c>
      <c r="VMH34" s="570" t="e">
        <f t="shared" si="239"/>
        <v>#REF!</v>
      </c>
      <c r="VMI34" s="570" t="e">
        <f t="shared" si="239"/>
        <v>#REF!</v>
      </c>
      <c r="VMJ34" s="570" t="e">
        <f t="shared" si="239"/>
        <v>#REF!</v>
      </c>
      <c r="VMK34" s="570" t="e">
        <f t="shared" si="239"/>
        <v>#REF!</v>
      </c>
      <c r="VML34" s="570" t="e">
        <f t="shared" si="239"/>
        <v>#REF!</v>
      </c>
      <c r="VMM34" s="570" t="e">
        <f t="shared" si="239"/>
        <v>#REF!</v>
      </c>
      <c r="VMN34" s="570" t="e">
        <f t="shared" si="239"/>
        <v>#REF!</v>
      </c>
      <c r="VMO34" s="570" t="e">
        <f t="shared" si="239"/>
        <v>#REF!</v>
      </c>
      <c r="VMP34" s="570" t="e">
        <f t="shared" si="239"/>
        <v>#REF!</v>
      </c>
      <c r="VMQ34" s="570" t="e">
        <f t="shared" si="239"/>
        <v>#REF!</v>
      </c>
      <c r="VMR34" s="570" t="e">
        <f t="shared" si="239"/>
        <v>#REF!</v>
      </c>
      <c r="VMS34" s="570" t="e">
        <f t="shared" si="239"/>
        <v>#REF!</v>
      </c>
      <c r="VMT34" s="570" t="e">
        <f t="shared" si="239"/>
        <v>#REF!</v>
      </c>
      <c r="VMU34" s="570" t="e">
        <f t="shared" si="239"/>
        <v>#REF!</v>
      </c>
      <c r="VMV34" s="570" t="e">
        <f t="shared" si="239"/>
        <v>#REF!</v>
      </c>
      <c r="VMW34" s="570" t="e">
        <f t="shared" si="239"/>
        <v>#REF!</v>
      </c>
      <c r="VMX34" s="570" t="e">
        <f t="shared" si="239"/>
        <v>#REF!</v>
      </c>
      <c r="VMY34" s="570" t="e">
        <f t="shared" ref="VMY34:VPJ34" si="240">ROUND(VMV34*VMW34,0)</f>
        <v>#REF!</v>
      </c>
      <c r="VMZ34" s="570" t="e">
        <f t="shared" si="240"/>
        <v>#REF!</v>
      </c>
      <c r="VNA34" s="570" t="e">
        <f t="shared" si="240"/>
        <v>#REF!</v>
      </c>
      <c r="VNB34" s="570" t="e">
        <f t="shared" si="240"/>
        <v>#REF!</v>
      </c>
      <c r="VNC34" s="570" t="e">
        <f t="shared" si="240"/>
        <v>#REF!</v>
      </c>
      <c r="VND34" s="570" t="e">
        <f t="shared" si="240"/>
        <v>#REF!</v>
      </c>
      <c r="VNE34" s="570" t="e">
        <f t="shared" si="240"/>
        <v>#REF!</v>
      </c>
      <c r="VNF34" s="570" t="e">
        <f t="shared" si="240"/>
        <v>#REF!</v>
      </c>
      <c r="VNG34" s="570" t="e">
        <f t="shared" si="240"/>
        <v>#REF!</v>
      </c>
      <c r="VNH34" s="570" t="e">
        <f t="shared" si="240"/>
        <v>#REF!</v>
      </c>
      <c r="VNI34" s="570" t="e">
        <f t="shared" si="240"/>
        <v>#REF!</v>
      </c>
      <c r="VNJ34" s="570" t="e">
        <f t="shared" si="240"/>
        <v>#REF!</v>
      </c>
      <c r="VNK34" s="570" t="e">
        <f t="shared" si="240"/>
        <v>#REF!</v>
      </c>
      <c r="VNL34" s="570" t="e">
        <f t="shared" si="240"/>
        <v>#REF!</v>
      </c>
      <c r="VNM34" s="570" t="e">
        <f t="shared" si="240"/>
        <v>#REF!</v>
      </c>
      <c r="VNN34" s="570" t="e">
        <f t="shared" si="240"/>
        <v>#REF!</v>
      </c>
      <c r="VNO34" s="570" t="e">
        <f t="shared" si="240"/>
        <v>#REF!</v>
      </c>
      <c r="VNP34" s="570" t="e">
        <f t="shared" si="240"/>
        <v>#REF!</v>
      </c>
      <c r="VNQ34" s="570" t="e">
        <f t="shared" si="240"/>
        <v>#REF!</v>
      </c>
      <c r="VNR34" s="570" t="e">
        <f t="shared" si="240"/>
        <v>#REF!</v>
      </c>
      <c r="VNS34" s="570" t="e">
        <f t="shared" si="240"/>
        <v>#REF!</v>
      </c>
      <c r="VNT34" s="570" t="e">
        <f t="shared" si="240"/>
        <v>#REF!</v>
      </c>
      <c r="VNU34" s="570" t="e">
        <f t="shared" si="240"/>
        <v>#REF!</v>
      </c>
      <c r="VNV34" s="570" t="e">
        <f t="shared" si="240"/>
        <v>#REF!</v>
      </c>
      <c r="VNW34" s="570" t="e">
        <f t="shared" si="240"/>
        <v>#REF!</v>
      </c>
      <c r="VNX34" s="570" t="e">
        <f t="shared" si="240"/>
        <v>#REF!</v>
      </c>
      <c r="VNY34" s="570" t="e">
        <f t="shared" si="240"/>
        <v>#REF!</v>
      </c>
      <c r="VNZ34" s="570" t="e">
        <f t="shared" si="240"/>
        <v>#REF!</v>
      </c>
      <c r="VOA34" s="570" t="e">
        <f t="shared" si="240"/>
        <v>#REF!</v>
      </c>
      <c r="VOB34" s="570" t="e">
        <f t="shared" si="240"/>
        <v>#REF!</v>
      </c>
      <c r="VOC34" s="570" t="e">
        <f t="shared" si="240"/>
        <v>#REF!</v>
      </c>
      <c r="VOD34" s="570" t="e">
        <f t="shared" si="240"/>
        <v>#REF!</v>
      </c>
      <c r="VOE34" s="570" t="e">
        <f t="shared" si="240"/>
        <v>#REF!</v>
      </c>
      <c r="VOF34" s="570" t="e">
        <f t="shared" si="240"/>
        <v>#REF!</v>
      </c>
      <c r="VOG34" s="570" t="e">
        <f t="shared" si="240"/>
        <v>#REF!</v>
      </c>
      <c r="VOH34" s="570" t="e">
        <f t="shared" si="240"/>
        <v>#REF!</v>
      </c>
      <c r="VOI34" s="570" t="e">
        <f t="shared" si="240"/>
        <v>#REF!</v>
      </c>
      <c r="VOJ34" s="570" t="e">
        <f t="shared" si="240"/>
        <v>#REF!</v>
      </c>
      <c r="VOK34" s="570" t="e">
        <f t="shared" si="240"/>
        <v>#REF!</v>
      </c>
      <c r="VOL34" s="570" t="e">
        <f t="shared" si="240"/>
        <v>#REF!</v>
      </c>
      <c r="VOM34" s="570" t="e">
        <f t="shared" si="240"/>
        <v>#REF!</v>
      </c>
      <c r="VON34" s="570" t="e">
        <f t="shared" si="240"/>
        <v>#REF!</v>
      </c>
      <c r="VOO34" s="570" t="e">
        <f t="shared" si="240"/>
        <v>#REF!</v>
      </c>
      <c r="VOP34" s="570" t="e">
        <f t="shared" si="240"/>
        <v>#REF!</v>
      </c>
      <c r="VOQ34" s="570" t="e">
        <f t="shared" si="240"/>
        <v>#REF!</v>
      </c>
      <c r="VOR34" s="570" t="e">
        <f t="shared" si="240"/>
        <v>#REF!</v>
      </c>
      <c r="VOS34" s="570" t="e">
        <f t="shared" si="240"/>
        <v>#REF!</v>
      </c>
      <c r="VOT34" s="570" t="e">
        <f t="shared" si="240"/>
        <v>#REF!</v>
      </c>
      <c r="VOU34" s="570" t="e">
        <f t="shared" si="240"/>
        <v>#REF!</v>
      </c>
      <c r="VOV34" s="570" t="e">
        <f t="shared" si="240"/>
        <v>#REF!</v>
      </c>
      <c r="VOW34" s="570" t="e">
        <f t="shared" si="240"/>
        <v>#REF!</v>
      </c>
      <c r="VOX34" s="570" t="e">
        <f t="shared" si="240"/>
        <v>#REF!</v>
      </c>
      <c r="VOY34" s="570" t="e">
        <f t="shared" si="240"/>
        <v>#REF!</v>
      </c>
      <c r="VOZ34" s="570" t="e">
        <f t="shared" si="240"/>
        <v>#REF!</v>
      </c>
      <c r="VPA34" s="570" t="e">
        <f t="shared" si="240"/>
        <v>#REF!</v>
      </c>
      <c r="VPB34" s="570" t="e">
        <f t="shared" si="240"/>
        <v>#REF!</v>
      </c>
      <c r="VPC34" s="570" t="e">
        <f t="shared" si="240"/>
        <v>#REF!</v>
      </c>
      <c r="VPD34" s="570" t="e">
        <f t="shared" si="240"/>
        <v>#REF!</v>
      </c>
      <c r="VPE34" s="570" t="e">
        <f t="shared" si="240"/>
        <v>#REF!</v>
      </c>
      <c r="VPF34" s="570" t="e">
        <f t="shared" si="240"/>
        <v>#REF!</v>
      </c>
      <c r="VPG34" s="570" t="e">
        <f t="shared" si="240"/>
        <v>#REF!</v>
      </c>
      <c r="VPH34" s="570" t="e">
        <f t="shared" si="240"/>
        <v>#REF!</v>
      </c>
      <c r="VPI34" s="570" t="e">
        <f t="shared" si="240"/>
        <v>#REF!</v>
      </c>
      <c r="VPJ34" s="570" t="e">
        <f t="shared" si="240"/>
        <v>#REF!</v>
      </c>
      <c r="VPK34" s="570" t="e">
        <f t="shared" ref="VPK34:VRV34" si="241">ROUND(VPH34*VPI34,0)</f>
        <v>#REF!</v>
      </c>
      <c r="VPL34" s="570" t="e">
        <f t="shared" si="241"/>
        <v>#REF!</v>
      </c>
      <c r="VPM34" s="570" t="e">
        <f t="shared" si="241"/>
        <v>#REF!</v>
      </c>
      <c r="VPN34" s="570" t="e">
        <f t="shared" si="241"/>
        <v>#REF!</v>
      </c>
      <c r="VPO34" s="570" t="e">
        <f t="shared" si="241"/>
        <v>#REF!</v>
      </c>
      <c r="VPP34" s="570" t="e">
        <f t="shared" si="241"/>
        <v>#REF!</v>
      </c>
      <c r="VPQ34" s="570" t="e">
        <f t="shared" si="241"/>
        <v>#REF!</v>
      </c>
      <c r="VPR34" s="570" t="e">
        <f t="shared" si="241"/>
        <v>#REF!</v>
      </c>
      <c r="VPS34" s="570" t="e">
        <f t="shared" si="241"/>
        <v>#REF!</v>
      </c>
      <c r="VPT34" s="570" t="e">
        <f t="shared" si="241"/>
        <v>#REF!</v>
      </c>
      <c r="VPU34" s="570" t="e">
        <f t="shared" si="241"/>
        <v>#REF!</v>
      </c>
      <c r="VPV34" s="570" t="e">
        <f t="shared" si="241"/>
        <v>#REF!</v>
      </c>
      <c r="VPW34" s="570" t="e">
        <f t="shared" si="241"/>
        <v>#REF!</v>
      </c>
      <c r="VPX34" s="570" t="e">
        <f t="shared" si="241"/>
        <v>#REF!</v>
      </c>
      <c r="VPY34" s="570" t="e">
        <f t="shared" si="241"/>
        <v>#REF!</v>
      </c>
      <c r="VPZ34" s="570" t="e">
        <f t="shared" si="241"/>
        <v>#REF!</v>
      </c>
      <c r="VQA34" s="570" t="e">
        <f t="shared" si="241"/>
        <v>#REF!</v>
      </c>
      <c r="VQB34" s="570" t="e">
        <f t="shared" si="241"/>
        <v>#REF!</v>
      </c>
      <c r="VQC34" s="570" t="e">
        <f t="shared" si="241"/>
        <v>#REF!</v>
      </c>
      <c r="VQD34" s="570" t="e">
        <f t="shared" si="241"/>
        <v>#REF!</v>
      </c>
      <c r="VQE34" s="570" t="e">
        <f t="shared" si="241"/>
        <v>#REF!</v>
      </c>
      <c r="VQF34" s="570" t="e">
        <f t="shared" si="241"/>
        <v>#REF!</v>
      </c>
      <c r="VQG34" s="570" t="e">
        <f t="shared" si="241"/>
        <v>#REF!</v>
      </c>
      <c r="VQH34" s="570" t="e">
        <f t="shared" si="241"/>
        <v>#REF!</v>
      </c>
      <c r="VQI34" s="570" t="e">
        <f t="shared" si="241"/>
        <v>#REF!</v>
      </c>
      <c r="VQJ34" s="570" t="e">
        <f t="shared" si="241"/>
        <v>#REF!</v>
      </c>
      <c r="VQK34" s="570" t="e">
        <f t="shared" si="241"/>
        <v>#REF!</v>
      </c>
      <c r="VQL34" s="570" t="e">
        <f t="shared" si="241"/>
        <v>#REF!</v>
      </c>
      <c r="VQM34" s="570" t="e">
        <f t="shared" si="241"/>
        <v>#REF!</v>
      </c>
      <c r="VQN34" s="570" t="e">
        <f t="shared" si="241"/>
        <v>#REF!</v>
      </c>
      <c r="VQO34" s="570" t="e">
        <f t="shared" si="241"/>
        <v>#REF!</v>
      </c>
      <c r="VQP34" s="570" t="e">
        <f t="shared" si="241"/>
        <v>#REF!</v>
      </c>
      <c r="VQQ34" s="570" t="e">
        <f t="shared" si="241"/>
        <v>#REF!</v>
      </c>
      <c r="VQR34" s="570" t="e">
        <f t="shared" si="241"/>
        <v>#REF!</v>
      </c>
      <c r="VQS34" s="570" t="e">
        <f t="shared" si="241"/>
        <v>#REF!</v>
      </c>
      <c r="VQT34" s="570" t="e">
        <f t="shared" si="241"/>
        <v>#REF!</v>
      </c>
      <c r="VQU34" s="570" t="e">
        <f t="shared" si="241"/>
        <v>#REF!</v>
      </c>
      <c r="VQV34" s="570" t="e">
        <f t="shared" si="241"/>
        <v>#REF!</v>
      </c>
      <c r="VQW34" s="570" t="e">
        <f t="shared" si="241"/>
        <v>#REF!</v>
      </c>
      <c r="VQX34" s="570" t="e">
        <f t="shared" si="241"/>
        <v>#REF!</v>
      </c>
      <c r="VQY34" s="570" t="e">
        <f t="shared" si="241"/>
        <v>#REF!</v>
      </c>
      <c r="VQZ34" s="570" t="e">
        <f t="shared" si="241"/>
        <v>#REF!</v>
      </c>
      <c r="VRA34" s="570" t="e">
        <f t="shared" si="241"/>
        <v>#REF!</v>
      </c>
      <c r="VRB34" s="570" t="e">
        <f t="shared" si="241"/>
        <v>#REF!</v>
      </c>
      <c r="VRC34" s="570" t="e">
        <f t="shared" si="241"/>
        <v>#REF!</v>
      </c>
      <c r="VRD34" s="570" t="e">
        <f t="shared" si="241"/>
        <v>#REF!</v>
      </c>
      <c r="VRE34" s="570" t="e">
        <f t="shared" si="241"/>
        <v>#REF!</v>
      </c>
      <c r="VRF34" s="570" t="e">
        <f t="shared" si="241"/>
        <v>#REF!</v>
      </c>
      <c r="VRG34" s="570" t="e">
        <f t="shared" si="241"/>
        <v>#REF!</v>
      </c>
      <c r="VRH34" s="570" t="e">
        <f t="shared" si="241"/>
        <v>#REF!</v>
      </c>
      <c r="VRI34" s="570" t="e">
        <f t="shared" si="241"/>
        <v>#REF!</v>
      </c>
      <c r="VRJ34" s="570" t="e">
        <f t="shared" si="241"/>
        <v>#REF!</v>
      </c>
      <c r="VRK34" s="570" t="e">
        <f t="shared" si="241"/>
        <v>#REF!</v>
      </c>
      <c r="VRL34" s="570" t="e">
        <f t="shared" si="241"/>
        <v>#REF!</v>
      </c>
      <c r="VRM34" s="570" t="e">
        <f t="shared" si="241"/>
        <v>#REF!</v>
      </c>
      <c r="VRN34" s="570" t="e">
        <f t="shared" si="241"/>
        <v>#REF!</v>
      </c>
      <c r="VRO34" s="570" t="e">
        <f t="shared" si="241"/>
        <v>#REF!</v>
      </c>
      <c r="VRP34" s="570" t="e">
        <f t="shared" si="241"/>
        <v>#REF!</v>
      </c>
      <c r="VRQ34" s="570" t="e">
        <f t="shared" si="241"/>
        <v>#REF!</v>
      </c>
      <c r="VRR34" s="570" t="e">
        <f t="shared" si="241"/>
        <v>#REF!</v>
      </c>
      <c r="VRS34" s="570" t="e">
        <f t="shared" si="241"/>
        <v>#REF!</v>
      </c>
      <c r="VRT34" s="570" t="e">
        <f t="shared" si="241"/>
        <v>#REF!</v>
      </c>
      <c r="VRU34" s="570" t="e">
        <f t="shared" si="241"/>
        <v>#REF!</v>
      </c>
      <c r="VRV34" s="570" t="e">
        <f t="shared" si="241"/>
        <v>#REF!</v>
      </c>
      <c r="VRW34" s="570" t="e">
        <f t="shared" ref="VRW34:VUH34" si="242">ROUND(VRT34*VRU34,0)</f>
        <v>#REF!</v>
      </c>
      <c r="VRX34" s="570" t="e">
        <f t="shared" si="242"/>
        <v>#REF!</v>
      </c>
      <c r="VRY34" s="570" t="e">
        <f t="shared" si="242"/>
        <v>#REF!</v>
      </c>
      <c r="VRZ34" s="570" t="e">
        <f t="shared" si="242"/>
        <v>#REF!</v>
      </c>
      <c r="VSA34" s="570" t="e">
        <f t="shared" si="242"/>
        <v>#REF!</v>
      </c>
      <c r="VSB34" s="570" t="e">
        <f t="shared" si="242"/>
        <v>#REF!</v>
      </c>
      <c r="VSC34" s="570" t="e">
        <f t="shared" si="242"/>
        <v>#REF!</v>
      </c>
      <c r="VSD34" s="570" t="e">
        <f t="shared" si="242"/>
        <v>#REF!</v>
      </c>
      <c r="VSE34" s="570" t="e">
        <f t="shared" si="242"/>
        <v>#REF!</v>
      </c>
      <c r="VSF34" s="570" t="e">
        <f t="shared" si="242"/>
        <v>#REF!</v>
      </c>
      <c r="VSG34" s="570" t="e">
        <f t="shared" si="242"/>
        <v>#REF!</v>
      </c>
      <c r="VSH34" s="570" t="e">
        <f t="shared" si="242"/>
        <v>#REF!</v>
      </c>
      <c r="VSI34" s="570" t="e">
        <f t="shared" si="242"/>
        <v>#REF!</v>
      </c>
      <c r="VSJ34" s="570" t="e">
        <f t="shared" si="242"/>
        <v>#REF!</v>
      </c>
      <c r="VSK34" s="570" t="e">
        <f t="shared" si="242"/>
        <v>#REF!</v>
      </c>
      <c r="VSL34" s="570" t="e">
        <f t="shared" si="242"/>
        <v>#REF!</v>
      </c>
      <c r="VSM34" s="570" t="e">
        <f t="shared" si="242"/>
        <v>#REF!</v>
      </c>
      <c r="VSN34" s="570" t="e">
        <f t="shared" si="242"/>
        <v>#REF!</v>
      </c>
      <c r="VSO34" s="570" t="e">
        <f t="shared" si="242"/>
        <v>#REF!</v>
      </c>
      <c r="VSP34" s="570" t="e">
        <f t="shared" si="242"/>
        <v>#REF!</v>
      </c>
      <c r="VSQ34" s="570" t="e">
        <f t="shared" si="242"/>
        <v>#REF!</v>
      </c>
      <c r="VSR34" s="570" t="e">
        <f t="shared" si="242"/>
        <v>#REF!</v>
      </c>
      <c r="VSS34" s="570" t="e">
        <f t="shared" si="242"/>
        <v>#REF!</v>
      </c>
      <c r="VST34" s="570" t="e">
        <f t="shared" si="242"/>
        <v>#REF!</v>
      </c>
      <c r="VSU34" s="570" t="e">
        <f t="shared" si="242"/>
        <v>#REF!</v>
      </c>
      <c r="VSV34" s="570" t="e">
        <f t="shared" si="242"/>
        <v>#REF!</v>
      </c>
      <c r="VSW34" s="570" t="e">
        <f t="shared" si="242"/>
        <v>#REF!</v>
      </c>
      <c r="VSX34" s="570" t="e">
        <f t="shared" si="242"/>
        <v>#REF!</v>
      </c>
      <c r="VSY34" s="570" t="e">
        <f t="shared" si="242"/>
        <v>#REF!</v>
      </c>
      <c r="VSZ34" s="570" t="e">
        <f t="shared" si="242"/>
        <v>#REF!</v>
      </c>
      <c r="VTA34" s="570" t="e">
        <f t="shared" si="242"/>
        <v>#REF!</v>
      </c>
      <c r="VTB34" s="570" t="e">
        <f t="shared" si="242"/>
        <v>#REF!</v>
      </c>
      <c r="VTC34" s="570" t="e">
        <f t="shared" si="242"/>
        <v>#REF!</v>
      </c>
      <c r="VTD34" s="570" t="e">
        <f t="shared" si="242"/>
        <v>#REF!</v>
      </c>
      <c r="VTE34" s="570" t="e">
        <f t="shared" si="242"/>
        <v>#REF!</v>
      </c>
      <c r="VTF34" s="570" t="e">
        <f t="shared" si="242"/>
        <v>#REF!</v>
      </c>
      <c r="VTG34" s="570" t="e">
        <f t="shared" si="242"/>
        <v>#REF!</v>
      </c>
      <c r="VTH34" s="570" t="e">
        <f t="shared" si="242"/>
        <v>#REF!</v>
      </c>
      <c r="VTI34" s="570" t="e">
        <f t="shared" si="242"/>
        <v>#REF!</v>
      </c>
      <c r="VTJ34" s="570" t="e">
        <f t="shared" si="242"/>
        <v>#REF!</v>
      </c>
      <c r="VTK34" s="570" t="e">
        <f t="shared" si="242"/>
        <v>#REF!</v>
      </c>
      <c r="VTL34" s="570" t="e">
        <f t="shared" si="242"/>
        <v>#REF!</v>
      </c>
      <c r="VTM34" s="570" t="e">
        <f t="shared" si="242"/>
        <v>#REF!</v>
      </c>
      <c r="VTN34" s="570" t="e">
        <f t="shared" si="242"/>
        <v>#REF!</v>
      </c>
      <c r="VTO34" s="570" t="e">
        <f t="shared" si="242"/>
        <v>#REF!</v>
      </c>
      <c r="VTP34" s="570" t="e">
        <f t="shared" si="242"/>
        <v>#REF!</v>
      </c>
      <c r="VTQ34" s="570" t="e">
        <f t="shared" si="242"/>
        <v>#REF!</v>
      </c>
      <c r="VTR34" s="570" t="e">
        <f t="shared" si="242"/>
        <v>#REF!</v>
      </c>
      <c r="VTS34" s="570" t="e">
        <f t="shared" si="242"/>
        <v>#REF!</v>
      </c>
      <c r="VTT34" s="570" t="e">
        <f t="shared" si="242"/>
        <v>#REF!</v>
      </c>
      <c r="VTU34" s="570" t="e">
        <f t="shared" si="242"/>
        <v>#REF!</v>
      </c>
      <c r="VTV34" s="570" t="e">
        <f t="shared" si="242"/>
        <v>#REF!</v>
      </c>
      <c r="VTW34" s="570" t="e">
        <f t="shared" si="242"/>
        <v>#REF!</v>
      </c>
      <c r="VTX34" s="570" t="e">
        <f t="shared" si="242"/>
        <v>#REF!</v>
      </c>
      <c r="VTY34" s="570" t="e">
        <f t="shared" si="242"/>
        <v>#REF!</v>
      </c>
      <c r="VTZ34" s="570" t="e">
        <f t="shared" si="242"/>
        <v>#REF!</v>
      </c>
      <c r="VUA34" s="570" t="e">
        <f t="shared" si="242"/>
        <v>#REF!</v>
      </c>
      <c r="VUB34" s="570" t="e">
        <f t="shared" si="242"/>
        <v>#REF!</v>
      </c>
      <c r="VUC34" s="570" t="e">
        <f t="shared" si="242"/>
        <v>#REF!</v>
      </c>
      <c r="VUD34" s="570" t="e">
        <f t="shared" si="242"/>
        <v>#REF!</v>
      </c>
      <c r="VUE34" s="570" t="e">
        <f t="shared" si="242"/>
        <v>#REF!</v>
      </c>
      <c r="VUF34" s="570" t="e">
        <f t="shared" si="242"/>
        <v>#REF!</v>
      </c>
      <c r="VUG34" s="570" t="e">
        <f t="shared" si="242"/>
        <v>#REF!</v>
      </c>
      <c r="VUH34" s="570" t="e">
        <f t="shared" si="242"/>
        <v>#REF!</v>
      </c>
      <c r="VUI34" s="570" t="e">
        <f t="shared" ref="VUI34:VWT34" si="243">ROUND(VUF34*VUG34,0)</f>
        <v>#REF!</v>
      </c>
      <c r="VUJ34" s="570" t="e">
        <f t="shared" si="243"/>
        <v>#REF!</v>
      </c>
      <c r="VUK34" s="570" t="e">
        <f t="shared" si="243"/>
        <v>#REF!</v>
      </c>
      <c r="VUL34" s="570" t="e">
        <f t="shared" si="243"/>
        <v>#REF!</v>
      </c>
      <c r="VUM34" s="570" t="e">
        <f t="shared" si="243"/>
        <v>#REF!</v>
      </c>
      <c r="VUN34" s="570" t="e">
        <f t="shared" si="243"/>
        <v>#REF!</v>
      </c>
      <c r="VUO34" s="570" t="e">
        <f t="shared" si="243"/>
        <v>#REF!</v>
      </c>
      <c r="VUP34" s="570" t="e">
        <f t="shared" si="243"/>
        <v>#REF!</v>
      </c>
      <c r="VUQ34" s="570" t="e">
        <f t="shared" si="243"/>
        <v>#REF!</v>
      </c>
      <c r="VUR34" s="570" t="e">
        <f t="shared" si="243"/>
        <v>#REF!</v>
      </c>
      <c r="VUS34" s="570" t="e">
        <f t="shared" si="243"/>
        <v>#REF!</v>
      </c>
      <c r="VUT34" s="570" t="e">
        <f t="shared" si="243"/>
        <v>#REF!</v>
      </c>
      <c r="VUU34" s="570" t="e">
        <f t="shared" si="243"/>
        <v>#REF!</v>
      </c>
      <c r="VUV34" s="570" t="e">
        <f t="shared" si="243"/>
        <v>#REF!</v>
      </c>
      <c r="VUW34" s="570" t="e">
        <f t="shared" si="243"/>
        <v>#REF!</v>
      </c>
      <c r="VUX34" s="570" t="e">
        <f t="shared" si="243"/>
        <v>#REF!</v>
      </c>
      <c r="VUY34" s="570" t="e">
        <f t="shared" si="243"/>
        <v>#REF!</v>
      </c>
      <c r="VUZ34" s="570" t="e">
        <f t="shared" si="243"/>
        <v>#REF!</v>
      </c>
      <c r="VVA34" s="570" t="e">
        <f t="shared" si="243"/>
        <v>#REF!</v>
      </c>
      <c r="VVB34" s="570" t="e">
        <f t="shared" si="243"/>
        <v>#REF!</v>
      </c>
      <c r="VVC34" s="570" t="e">
        <f t="shared" si="243"/>
        <v>#REF!</v>
      </c>
      <c r="VVD34" s="570" t="e">
        <f t="shared" si="243"/>
        <v>#REF!</v>
      </c>
      <c r="VVE34" s="570" t="e">
        <f t="shared" si="243"/>
        <v>#REF!</v>
      </c>
      <c r="VVF34" s="570" t="e">
        <f t="shared" si="243"/>
        <v>#REF!</v>
      </c>
      <c r="VVG34" s="570" t="e">
        <f t="shared" si="243"/>
        <v>#REF!</v>
      </c>
      <c r="VVH34" s="570" t="e">
        <f t="shared" si="243"/>
        <v>#REF!</v>
      </c>
      <c r="VVI34" s="570" t="e">
        <f t="shared" si="243"/>
        <v>#REF!</v>
      </c>
      <c r="VVJ34" s="570" t="e">
        <f t="shared" si="243"/>
        <v>#REF!</v>
      </c>
      <c r="VVK34" s="570" t="e">
        <f t="shared" si="243"/>
        <v>#REF!</v>
      </c>
      <c r="VVL34" s="570" t="e">
        <f t="shared" si="243"/>
        <v>#REF!</v>
      </c>
      <c r="VVM34" s="570" t="e">
        <f t="shared" si="243"/>
        <v>#REF!</v>
      </c>
      <c r="VVN34" s="570" t="e">
        <f t="shared" si="243"/>
        <v>#REF!</v>
      </c>
      <c r="VVO34" s="570" t="e">
        <f t="shared" si="243"/>
        <v>#REF!</v>
      </c>
      <c r="VVP34" s="570" t="e">
        <f t="shared" si="243"/>
        <v>#REF!</v>
      </c>
      <c r="VVQ34" s="570" t="e">
        <f t="shared" si="243"/>
        <v>#REF!</v>
      </c>
      <c r="VVR34" s="570" t="e">
        <f t="shared" si="243"/>
        <v>#REF!</v>
      </c>
      <c r="VVS34" s="570" t="e">
        <f t="shared" si="243"/>
        <v>#REF!</v>
      </c>
      <c r="VVT34" s="570" t="e">
        <f t="shared" si="243"/>
        <v>#REF!</v>
      </c>
      <c r="VVU34" s="570" t="e">
        <f t="shared" si="243"/>
        <v>#REF!</v>
      </c>
      <c r="VVV34" s="570" t="e">
        <f t="shared" si="243"/>
        <v>#REF!</v>
      </c>
      <c r="VVW34" s="570" t="e">
        <f t="shared" si="243"/>
        <v>#REF!</v>
      </c>
      <c r="VVX34" s="570" t="e">
        <f t="shared" si="243"/>
        <v>#REF!</v>
      </c>
      <c r="VVY34" s="570" t="e">
        <f t="shared" si="243"/>
        <v>#REF!</v>
      </c>
      <c r="VVZ34" s="570" t="e">
        <f t="shared" si="243"/>
        <v>#REF!</v>
      </c>
      <c r="VWA34" s="570" t="e">
        <f t="shared" si="243"/>
        <v>#REF!</v>
      </c>
      <c r="VWB34" s="570" t="e">
        <f t="shared" si="243"/>
        <v>#REF!</v>
      </c>
      <c r="VWC34" s="570" t="e">
        <f t="shared" si="243"/>
        <v>#REF!</v>
      </c>
      <c r="VWD34" s="570" t="e">
        <f t="shared" si="243"/>
        <v>#REF!</v>
      </c>
      <c r="VWE34" s="570" t="e">
        <f t="shared" si="243"/>
        <v>#REF!</v>
      </c>
      <c r="VWF34" s="570" t="e">
        <f t="shared" si="243"/>
        <v>#REF!</v>
      </c>
      <c r="VWG34" s="570" t="e">
        <f t="shared" si="243"/>
        <v>#REF!</v>
      </c>
      <c r="VWH34" s="570" t="e">
        <f t="shared" si="243"/>
        <v>#REF!</v>
      </c>
      <c r="VWI34" s="570" t="e">
        <f t="shared" si="243"/>
        <v>#REF!</v>
      </c>
      <c r="VWJ34" s="570" t="e">
        <f t="shared" si="243"/>
        <v>#REF!</v>
      </c>
      <c r="VWK34" s="570" t="e">
        <f t="shared" si="243"/>
        <v>#REF!</v>
      </c>
      <c r="VWL34" s="570" t="e">
        <f t="shared" si="243"/>
        <v>#REF!</v>
      </c>
      <c r="VWM34" s="570" t="e">
        <f t="shared" si="243"/>
        <v>#REF!</v>
      </c>
      <c r="VWN34" s="570" t="e">
        <f t="shared" si="243"/>
        <v>#REF!</v>
      </c>
      <c r="VWO34" s="570" t="e">
        <f t="shared" si="243"/>
        <v>#REF!</v>
      </c>
      <c r="VWP34" s="570" t="e">
        <f t="shared" si="243"/>
        <v>#REF!</v>
      </c>
      <c r="VWQ34" s="570" t="e">
        <f t="shared" si="243"/>
        <v>#REF!</v>
      </c>
      <c r="VWR34" s="570" t="e">
        <f t="shared" si="243"/>
        <v>#REF!</v>
      </c>
      <c r="VWS34" s="570" t="e">
        <f t="shared" si="243"/>
        <v>#REF!</v>
      </c>
      <c r="VWT34" s="570" t="e">
        <f t="shared" si="243"/>
        <v>#REF!</v>
      </c>
      <c r="VWU34" s="570" t="e">
        <f t="shared" ref="VWU34:VZF34" si="244">ROUND(VWR34*VWS34,0)</f>
        <v>#REF!</v>
      </c>
      <c r="VWV34" s="570" t="e">
        <f t="shared" si="244"/>
        <v>#REF!</v>
      </c>
      <c r="VWW34" s="570" t="e">
        <f t="shared" si="244"/>
        <v>#REF!</v>
      </c>
      <c r="VWX34" s="570" t="e">
        <f t="shared" si="244"/>
        <v>#REF!</v>
      </c>
      <c r="VWY34" s="570" t="e">
        <f t="shared" si="244"/>
        <v>#REF!</v>
      </c>
      <c r="VWZ34" s="570" t="e">
        <f t="shared" si="244"/>
        <v>#REF!</v>
      </c>
      <c r="VXA34" s="570" t="e">
        <f t="shared" si="244"/>
        <v>#REF!</v>
      </c>
      <c r="VXB34" s="570" t="e">
        <f t="shared" si="244"/>
        <v>#REF!</v>
      </c>
      <c r="VXC34" s="570" t="e">
        <f t="shared" si="244"/>
        <v>#REF!</v>
      </c>
      <c r="VXD34" s="570" t="e">
        <f t="shared" si="244"/>
        <v>#REF!</v>
      </c>
      <c r="VXE34" s="570" t="e">
        <f t="shared" si="244"/>
        <v>#REF!</v>
      </c>
      <c r="VXF34" s="570" t="e">
        <f t="shared" si="244"/>
        <v>#REF!</v>
      </c>
      <c r="VXG34" s="570" t="e">
        <f t="shared" si="244"/>
        <v>#REF!</v>
      </c>
      <c r="VXH34" s="570" t="e">
        <f t="shared" si="244"/>
        <v>#REF!</v>
      </c>
      <c r="VXI34" s="570" t="e">
        <f t="shared" si="244"/>
        <v>#REF!</v>
      </c>
      <c r="VXJ34" s="570" t="e">
        <f t="shared" si="244"/>
        <v>#REF!</v>
      </c>
      <c r="VXK34" s="570" t="e">
        <f t="shared" si="244"/>
        <v>#REF!</v>
      </c>
      <c r="VXL34" s="570" t="e">
        <f t="shared" si="244"/>
        <v>#REF!</v>
      </c>
      <c r="VXM34" s="570" t="e">
        <f t="shared" si="244"/>
        <v>#REF!</v>
      </c>
      <c r="VXN34" s="570" t="e">
        <f t="shared" si="244"/>
        <v>#REF!</v>
      </c>
      <c r="VXO34" s="570" t="e">
        <f t="shared" si="244"/>
        <v>#REF!</v>
      </c>
      <c r="VXP34" s="570" t="e">
        <f t="shared" si="244"/>
        <v>#REF!</v>
      </c>
      <c r="VXQ34" s="570" t="e">
        <f t="shared" si="244"/>
        <v>#REF!</v>
      </c>
      <c r="VXR34" s="570" t="e">
        <f t="shared" si="244"/>
        <v>#REF!</v>
      </c>
      <c r="VXS34" s="570" t="e">
        <f t="shared" si="244"/>
        <v>#REF!</v>
      </c>
      <c r="VXT34" s="570" t="e">
        <f t="shared" si="244"/>
        <v>#REF!</v>
      </c>
      <c r="VXU34" s="570" t="e">
        <f t="shared" si="244"/>
        <v>#REF!</v>
      </c>
      <c r="VXV34" s="570" t="e">
        <f t="shared" si="244"/>
        <v>#REF!</v>
      </c>
      <c r="VXW34" s="570" t="e">
        <f t="shared" si="244"/>
        <v>#REF!</v>
      </c>
      <c r="VXX34" s="570" t="e">
        <f t="shared" si="244"/>
        <v>#REF!</v>
      </c>
      <c r="VXY34" s="570" t="e">
        <f t="shared" si="244"/>
        <v>#REF!</v>
      </c>
      <c r="VXZ34" s="570" t="e">
        <f t="shared" si="244"/>
        <v>#REF!</v>
      </c>
      <c r="VYA34" s="570" t="e">
        <f t="shared" si="244"/>
        <v>#REF!</v>
      </c>
      <c r="VYB34" s="570" t="e">
        <f t="shared" si="244"/>
        <v>#REF!</v>
      </c>
      <c r="VYC34" s="570" t="e">
        <f t="shared" si="244"/>
        <v>#REF!</v>
      </c>
      <c r="VYD34" s="570" t="e">
        <f t="shared" si="244"/>
        <v>#REF!</v>
      </c>
      <c r="VYE34" s="570" t="e">
        <f t="shared" si="244"/>
        <v>#REF!</v>
      </c>
      <c r="VYF34" s="570" t="e">
        <f t="shared" si="244"/>
        <v>#REF!</v>
      </c>
      <c r="VYG34" s="570" t="e">
        <f t="shared" si="244"/>
        <v>#REF!</v>
      </c>
      <c r="VYH34" s="570" t="e">
        <f t="shared" si="244"/>
        <v>#REF!</v>
      </c>
      <c r="VYI34" s="570" t="e">
        <f t="shared" si="244"/>
        <v>#REF!</v>
      </c>
      <c r="VYJ34" s="570" t="e">
        <f t="shared" si="244"/>
        <v>#REF!</v>
      </c>
      <c r="VYK34" s="570" t="e">
        <f t="shared" si="244"/>
        <v>#REF!</v>
      </c>
      <c r="VYL34" s="570" t="e">
        <f t="shared" si="244"/>
        <v>#REF!</v>
      </c>
      <c r="VYM34" s="570" t="e">
        <f t="shared" si="244"/>
        <v>#REF!</v>
      </c>
      <c r="VYN34" s="570" t="e">
        <f t="shared" si="244"/>
        <v>#REF!</v>
      </c>
      <c r="VYO34" s="570" t="e">
        <f t="shared" si="244"/>
        <v>#REF!</v>
      </c>
      <c r="VYP34" s="570" t="e">
        <f t="shared" si="244"/>
        <v>#REF!</v>
      </c>
      <c r="VYQ34" s="570" t="e">
        <f t="shared" si="244"/>
        <v>#REF!</v>
      </c>
      <c r="VYR34" s="570" t="e">
        <f t="shared" si="244"/>
        <v>#REF!</v>
      </c>
      <c r="VYS34" s="570" t="e">
        <f t="shared" si="244"/>
        <v>#REF!</v>
      </c>
      <c r="VYT34" s="570" t="e">
        <f t="shared" si="244"/>
        <v>#REF!</v>
      </c>
      <c r="VYU34" s="570" t="e">
        <f t="shared" si="244"/>
        <v>#REF!</v>
      </c>
      <c r="VYV34" s="570" t="e">
        <f t="shared" si="244"/>
        <v>#REF!</v>
      </c>
      <c r="VYW34" s="570" t="e">
        <f t="shared" si="244"/>
        <v>#REF!</v>
      </c>
      <c r="VYX34" s="570" t="e">
        <f t="shared" si="244"/>
        <v>#REF!</v>
      </c>
      <c r="VYY34" s="570" t="e">
        <f t="shared" si="244"/>
        <v>#REF!</v>
      </c>
      <c r="VYZ34" s="570" t="e">
        <f t="shared" si="244"/>
        <v>#REF!</v>
      </c>
      <c r="VZA34" s="570" t="e">
        <f t="shared" si="244"/>
        <v>#REF!</v>
      </c>
      <c r="VZB34" s="570" t="e">
        <f t="shared" si="244"/>
        <v>#REF!</v>
      </c>
      <c r="VZC34" s="570" t="e">
        <f t="shared" si="244"/>
        <v>#REF!</v>
      </c>
      <c r="VZD34" s="570" t="e">
        <f t="shared" si="244"/>
        <v>#REF!</v>
      </c>
      <c r="VZE34" s="570" t="e">
        <f t="shared" si="244"/>
        <v>#REF!</v>
      </c>
      <c r="VZF34" s="570" t="e">
        <f t="shared" si="244"/>
        <v>#REF!</v>
      </c>
      <c r="VZG34" s="570" t="e">
        <f t="shared" ref="VZG34:WBR34" si="245">ROUND(VZD34*VZE34,0)</f>
        <v>#REF!</v>
      </c>
      <c r="VZH34" s="570" t="e">
        <f t="shared" si="245"/>
        <v>#REF!</v>
      </c>
      <c r="VZI34" s="570" t="e">
        <f t="shared" si="245"/>
        <v>#REF!</v>
      </c>
      <c r="VZJ34" s="570" t="e">
        <f t="shared" si="245"/>
        <v>#REF!</v>
      </c>
      <c r="VZK34" s="570" t="e">
        <f t="shared" si="245"/>
        <v>#REF!</v>
      </c>
      <c r="VZL34" s="570" t="e">
        <f t="shared" si="245"/>
        <v>#REF!</v>
      </c>
      <c r="VZM34" s="570" t="e">
        <f t="shared" si="245"/>
        <v>#REF!</v>
      </c>
      <c r="VZN34" s="570" t="e">
        <f t="shared" si="245"/>
        <v>#REF!</v>
      </c>
      <c r="VZO34" s="570" t="e">
        <f t="shared" si="245"/>
        <v>#REF!</v>
      </c>
      <c r="VZP34" s="570" t="e">
        <f t="shared" si="245"/>
        <v>#REF!</v>
      </c>
      <c r="VZQ34" s="570" t="e">
        <f t="shared" si="245"/>
        <v>#REF!</v>
      </c>
      <c r="VZR34" s="570" t="e">
        <f t="shared" si="245"/>
        <v>#REF!</v>
      </c>
      <c r="VZS34" s="570" t="e">
        <f t="shared" si="245"/>
        <v>#REF!</v>
      </c>
      <c r="VZT34" s="570" t="e">
        <f t="shared" si="245"/>
        <v>#REF!</v>
      </c>
      <c r="VZU34" s="570" t="e">
        <f t="shared" si="245"/>
        <v>#REF!</v>
      </c>
      <c r="VZV34" s="570" t="e">
        <f t="shared" si="245"/>
        <v>#REF!</v>
      </c>
      <c r="VZW34" s="570" t="e">
        <f t="shared" si="245"/>
        <v>#REF!</v>
      </c>
      <c r="VZX34" s="570" t="e">
        <f t="shared" si="245"/>
        <v>#REF!</v>
      </c>
      <c r="VZY34" s="570" t="e">
        <f t="shared" si="245"/>
        <v>#REF!</v>
      </c>
      <c r="VZZ34" s="570" t="e">
        <f t="shared" si="245"/>
        <v>#REF!</v>
      </c>
      <c r="WAA34" s="570" t="e">
        <f t="shared" si="245"/>
        <v>#REF!</v>
      </c>
      <c r="WAB34" s="570" t="e">
        <f t="shared" si="245"/>
        <v>#REF!</v>
      </c>
      <c r="WAC34" s="570" t="e">
        <f t="shared" si="245"/>
        <v>#REF!</v>
      </c>
      <c r="WAD34" s="570" t="e">
        <f t="shared" si="245"/>
        <v>#REF!</v>
      </c>
      <c r="WAE34" s="570" t="e">
        <f t="shared" si="245"/>
        <v>#REF!</v>
      </c>
      <c r="WAF34" s="570" t="e">
        <f t="shared" si="245"/>
        <v>#REF!</v>
      </c>
      <c r="WAG34" s="570" t="e">
        <f t="shared" si="245"/>
        <v>#REF!</v>
      </c>
      <c r="WAH34" s="570" t="e">
        <f t="shared" si="245"/>
        <v>#REF!</v>
      </c>
      <c r="WAI34" s="570" t="e">
        <f t="shared" si="245"/>
        <v>#REF!</v>
      </c>
      <c r="WAJ34" s="570" t="e">
        <f t="shared" si="245"/>
        <v>#REF!</v>
      </c>
      <c r="WAK34" s="570" t="e">
        <f t="shared" si="245"/>
        <v>#REF!</v>
      </c>
      <c r="WAL34" s="570" t="e">
        <f t="shared" si="245"/>
        <v>#REF!</v>
      </c>
      <c r="WAM34" s="570" t="e">
        <f t="shared" si="245"/>
        <v>#REF!</v>
      </c>
      <c r="WAN34" s="570" t="e">
        <f t="shared" si="245"/>
        <v>#REF!</v>
      </c>
      <c r="WAO34" s="570" t="e">
        <f t="shared" si="245"/>
        <v>#REF!</v>
      </c>
      <c r="WAP34" s="570" t="e">
        <f t="shared" si="245"/>
        <v>#REF!</v>
      </c>
      <c r="WAQ34" s="570" t="e">
        <f t="shared" si="245"/>
        <v>#REF!</v>
      </c>
      <c r="WAR34" s="570" t="e">
        <f t="shared" si="245"/>
        <v>#REF!</v>
      </c>
      <c r="WAS34" s="570" t="e">
        <f t="shared" si="245"/>
        <v>#REF!</v>
      </c>
      <c r="WAT34" s="570" t="e">
        <f t="shared" si="245"/>
        <v>#REF!</v>
      </c>
      <c r="WAU34" s="570" t="e">
        <f t="shared" si="245"/>
        <v>#REF!</v>
      </c>
      <c r="WAV34" s="570" t="e">
        <f t="shared" si="245"/>
        <v>#REF!</v>
      </c>
      <c r="WAW34" s="570" t="e">
        <f t="shared" si="245"/>
        <v>#REF!</v>
      </c>
      <c r="WAX34" s="570" t="e">
        <f t="shared" si="245"/>
        <v>#REF!</v>
      </c>
      <c r="WAY34" s="570" t="e">
        <f t="shared" si="245"/>
        <v>#REF!</v>
      </c>
      <c r="WAZ34" s="570" t="e">
        <f t="shared" si="245"/>
        <v>#REF!</v>
      </c>
      <c r="WBA34" s="570" t="e">
        <f t="shared" si="245"/>
        <v>#REF!</v>
      </c>
      <c r="WBB34" s="570" t="e">
        <f t="shared" si="245"/>
        <v>#REF!</v>
      </c>
      <c r="WBC34" s="570" t="e">
        <f t="shared" si="245"/>
        <v>#REF!</v>
      </c>
      <c r="WBD34" s="570" t="e">
        <f t="shared" si="245"/>
        <v>#REF!</v>
      </c>
      <c r="WBE34" s="570" t="e">
        <f t="shared" si="245"/>
        <v>#REF!</v>
      </c>
      <c r="WBF34" s="570" t="e">
        <f t="shared" si="245"/>
        <v>#REF!</v>
      </c>
      <c r="WBG34" s="570" t="e">
        <f t="shared" si="245"/>
        <v>#REF!</v>
      </c>
      <c r="WBH34" s="570" t="e">
        <f t="shared" si="245"/>
        <v>#REF!</v>
      </c>
      <c r="WBI34" s="570" t="e">
        <f t="shared" si="245"/>
        <v>#REF!</v>
      </c>
      <c r="WBJ34" s="570" t="e">
        <f t="shared" si="245"/>
        <v>#REF!</v>
      </c>
      <c r="WBK34" s="570" t="e">
        <f t="shared" si="245"/>
        <v>#REF!</v>
      </c>
      <c r="WBL34" s="570" t="e">
        <f t="shared" si="245"/>
        <v>#REF!</v>
      </c>
      <c r="WBM34" s="570" t="e">
        <f t="shared" si="245"/>
        <v>#REF!</v>
      </c>
      <c r="WBN34" s="570" t="e">
        <f t="shared" si="245"/>
        <v>#REF!</v>
      </c>
      <c r="WBO34" s="570" t="e">
        <f t="shared" si="245"/>
        <v>#REF!</v>
      </c>
      <c r="WBP34" s="570" t="e">
        <f t="shared" si="245"/>
        <v>#REF!</v>
      </c>
      <c r="WBQ34" s="570" t="e">
        <f t="shared" si="245"/>
        <v>#REF!</v>
      </c>
      <c r="WBR34" s="570" t="e">
        <f t="shared" si="245"/>
        <v>#REF!</v>
      </c>
      <c r="WBS34" s="570" t="e">
        <f t="shared" ref="WBS34:WED34" si="246">ROUND(WBP34*WBQ34,0)</f>
        <v>#REF!</v>
      </c>
      <c r="WBT34" s="570" t="e">
        <f t="shared" si="246"/>
        <v>#REF!</v>
      </c>
      <c r="WBU34" s="570" t="e">
        <f t="shared" si="246"/>
        <v>#REF!</v>
      </c>
      <c r="WBV34" s="570" t="e">
        <f t="shared" si="246"/>
        <v>#REF!</v>
      </c>
      <c r="WBW34" s="570" t="e">
        <f t="shared" si="246"/>
        <v>#REF!</v>
      </c>
      <c r="WBX34" s="570" t="e">
        <f t="shared" si="246"/>
        <v>#REF!</v>
      </c>
      <c r="WBY34" s="570" t="e">
        <f t="shared" si="246"/>
        <v>#REF!</v>
      </c>
      <c r="WBZ34" s="570" t="e">
        <f t="shared" si="246"/>
        <v>#REF!</v>
      </c>
      <c r="WCA34" s="570" t="e">
        <f t="shared" si="246"/>
        <v>#REF!</v>
      </c>
      <c r="WCB34" s="570" t="e">
        <f t="shared" si="246"/>
        <v>#REF!</v>
      </c>
      <c r="WCC34" s="570" t="e">
        <f t="shared" si="246"/>
        <v>#REF!</v>
      </c>
      <c r="WCD34" s="570" t="e">
        <f t="shared" si="246"/>
        <v>#REF!</v>
      </c>
      <c r="WCE34" s="570" t="e">
        <f t="shared" si="246"/>
        <v>#REF!</v>
      </c>
      <c r="WCF34" s="570" t="e">
        <f t="shared" si="246"/>
        <v>#REF!</v>
      </c>
      <c r="WCG34" s="570" t="e">
        <f t="shared" si="246"/>
        <v>#REF!</v>
      </c>
      <c r="WCH34" s="570" t="e">
        <f t="shared" si="246"/>
        <v>#REF!</v>
      </c>
      <c r="WCI34" s="570" t="e">
        <f t="shared" si="246"/>
        <v>#REF!</v>
      </c>
      <c r="WCJ34" s="570" t="e">
        <f t="shared" si="246"/>
        <v>#REF!</v>
      </c>
      <c r="WCK34" s="570" t="e">
        <f t="shared" si="246"/>
        <v>#REF!</v>
      </c>
      <c r="WCL34" s="570" t="e">
        <f t="shared" si="246"/>
        <v>#REF!</v>
      </c>
      <c r="WCM34" s="570" t="e">
        <f t="shared" si="246"/>
        <v>#REF!</v>
      </c>
      <c r="WCN34" s="570" t="e">
        <f t="shared" si="246"/>
        <v>#REF!</v>
      </c>
      <c r="WCO34" s="570" t="e">
        <f t="shared" si="246"/>
        <v>#REF!</v>
      </c>
      <c r="WCP34" s="570" t="e">
        <f t="shared" si="246"/>
        <v>#REF!</v>
      </c>
      <c r="WCQ34" s="570" t="e">
        <f t="shared" si="246"/>
        <v>#REF!</v>
      </c>
      <c r="WCR34" s="570" t="e">
        <f t="shared" si="246"/>
        <v>#REF!</v>
      </c>
      <c r="WCS34" s="570" t="e">
        <f t="shared" si="246"/>
        <v>#REF!</v>
      </c>
      <c r="WCT34" s="570" t="e">
        <f t="shared" si="246"/>
        <v>#REF!</v>
      </c>
      <c r="WCU34" s="570" t="e">
        <f t="shared" si="246"/>
        <v>#REF!</v>
      </c>
      <c r="WCV34" s="570" t="e">
        <f t="shared" si="246"/>
        <v>#REF!</v>
      </c>
      <c r="WCW34" s="570" t="e">
        <f t="shared" si="246"/>
        <v>#REF!</v>
      </c>
      <c r="WCX34" s="570" t="e">
        <f t="shared" si="246"/>
        <v>#REF!</v>
      </c>
      <c r="WCY34" s="570" t="e">
        <f t="shared" si="246"/>
        <v>#REF!</v>
      </c>
      <c r="WCZ34" s="570" t="e">
        <f t="shared" si="246"/>
        <v>#REF!</v>
      </c>
      <c r="WDA34" s="570" t="e">
        <f t="shared" si="246"/>
        <v>#REF!</v>
      </c>
      <c r="WDB34" s="570" t="e">
        <f t="shared" si="246"/>
        <v>#REF!</v>
      </c>
      <c r="WDC34" s="570" t="e">
        <f t="shared" si="246"/>
        <v>#REF!</v>
      </c>
      <c r="WDD34" s="570" t="e">
        <f t="shared" si="246"/>
        <v>#REF!</v>
      </c>
      <c r="WDE34" s="570" t="e">
        <f t="shared" si="246"/>
        <v>#REF!</v>
      </c>
      <c r="WDF34" s="570" t="e">
        <f t="shared" si="246"/>
        <v>#REF!</v>
      </c>
      <c r="WDG34" s="570" t="e">
        <f t="shared" si="246"/>
        <v>#REF!</v>
      </c>
      <c r="WDH34" s="570" t="e">
        <f t="shared" si="246"/>
        <v>#REF!</v>
      </c>
      <c r="WDI34" s="570" t="e">
        <f t="shared" si="246"/>
        <v>#REF!</v>
      </c>
      <c r="WDJ34" s="570" t="e">
        <f t="shared" si="246"/>
        <v>#REF!</v>
      </c>
      <c r="WDK34" s="570" t="e">
        <f t="shared" si="246"/>
        <v>#REF!</v>
      </c>
      <c r="WDL34" s="570" t="e">
        <f t="shared" si="246"/>
        <v>#REF!</v>
      </c>
      <c r="WDM34" s="570" t="e">
        <f t="shared" si="246"/>
        <v>#REF!</v>
      </c>
      <c r="WDN34" s="570" t="e">
        <f t="shared" si="246"/>
        <v>#REF!</v>
      </c>
      <c r="WDO34" s="570" t="e">
        <f t="shared" si="246"/>
        <v>#REF!</v>
      </c>
      <c r="WDP34" s="570" t="e">
        <f t="shared" si="246"/>
        <v>#REF!</v>
      </c>
      <c r="WDQ34" s="570" t="e">
        <f t="shared" si="246"/>
        <v>#REF!</v>
      </c>
      <c r="WDR34" s="570" t="e">
        <f t="shared" si="246"/>
        <v>#REF!</v>
      </c>
      <c r="WDS34" s="570" t="e">
        <f t="shared" si="246"/>
        <v>#REF!</v>
      </c>
      <c r="WDT34" s="570" t="e">
        <f t="shared" si="246"/>
        <v>#REF!</v>
      </c>
      <c r="WDU34" s="570" t="e">
        <f t="shared" si="246"/>
        <v>#REF!</v>
      </c>
      <c r="WDV34" s="570" t="e">
        <f t="shared" si="246"/>
        <v>#REF!</v>
      </c>
      <c r="WDW34" s="570" t="e">
        <f t="shared" si="246"/>
        <v>#REF!</v>
      </c>
      <c r="WDX34" s="570" t="e">
        <f t="shared" si="246"/>
        <v>#REF!</v>
      </c>
      <c r="WDY34" s="570" t="e">
        <f t="shared" si="246"/>
        <v>#REF!</v>
      </c>
      <c r="WDZ34" s="570" t="e">
        <f t="shared" si="246"/>
        <v>#REF!</v>
      </c>
      <c r="WEA34" s="570" t="e">
        <f t="shared" si="246"/>
        <v>#REF!</v>
      </c>
      <c r="WEB34" s="570" t="e">
        <f t="shared" si="246"/>
        <v>#REF!</v>
      </c>
      <c r="WEC34" s="570" t="e">
        <f t="shared" si="246"/>
        <v>#REF!</v>
      </c>
      <c r="WED34" s="570" t="e">
        <f t="shared" si="246"/>
        <v>#REF!</v>
      </c>
      <c r="WEE34" s="570" t="e">
        <f t="shared" ref="WEE34:WGP34" si="247">ROUND(WEB34*WEC34,0)</f>
        <v>#REF!</v>
      </c>
      <c r="WEF34" s="570" t="e">
        <f t="shared" si="247"/>
        <v>#REF!</v>
      </c>
      <c r="WEG34" s="570" t="e">
        <f t="shared" si="247"/>
        <v>#REF!</v>
      </c>
      <c r="WEH34" s="570" t="e">
        <f t="shared" si="247"/>
        <v>#REF!</v>
      </c>
      <c r="WEI34" s="570" t="e">
        <f t="shared" si="247"/>
        <v>#REF!</v>
      </c>
      <c r="WEJ34" s="570" t="e">
        <f t="shared" si="247"/>
        <v>#REF!</v>
      </c>
      <c r="WEK34" s="570" t="e">
        <f t="shared" si="247"/>
        <v>#REF!</v>
      </c>
      <c r="WEL34" s="570" t="e">
        <f t="shared" si="247"/>
        <v>#REF!</v>
      </c>
      <c r="WEM34" s="570" t="e">
        <f t="shared" si="247"/>
        <v>#REF!</v>
      </c>
      <c r="WEN34" s="570" t="e">
        <f t="shared" si="247"/>
        <v>#REF!</v>
      </c>
      <c r="WEO34" s="570" t="e">
        <f t="shared" si="247"/>
        <v>#REF!</v>
      </c>
      <c r="WEP34" s="570" t="e">
        <f t="shared" si="247"/>
        <v>#REF!</v>
      </c>
      <c r="WEQ34" s="570" t="e">
        <f t="shared" si="247"/>
        <v>#REF!</v>
      </c>
      <c r="WER34" s="570" t="e">
        <f t="shared" si="247"/>
        <v>#REF!</v>
      </c>
      <c r="WES34" s="570" t="e">
        <f t="shared" si="247"/>
        <v>#REF!</v>
      </c>
      <c r="WET34" s="570" t="e">
        <f t="shared" si="247"/>
        <v>#REF!</v>
      </c>
      <c r="WEU34" s="570" t="e">
        <f t="shared" si="247"/>
        <v>#REF!</v>
      </c>
      <c r="WEV34" s="570" t="e">
        <f t="shared" si="247"/>
        <v>#REF!</v>
      </c>
      <c r="WEW34" s="570" t="e">
        <f t="shared" si="247"/>
        <v>#REF!</v>
      </c>
      <c r="WEX34" s="570" t="e">
        <f t="shared" si="247"/>
        <v>#REF!</v>
      </c>
      <c r="WEY34" s="570" t="e">
        <f t="shared" si="247"/>
        <v>#REF!</v>
      </c>
      <c r="WEZ34" s="570" t="e">
        <f t="shared" si="247"/>
        <v>#REF!</v>
      </c>
      <c r="WFA34" s="570" t="e">
        <f t="shared" si="247"/>
        <v>#REF!</v>
      </c>
      <c r="WFB34" s="570" t="e">
        <f t="shared" si="247"/>
        <v>#REF!</v>
      </c>
      <c r="WFC34" s="570" t="e">
        <f t="shared" si="247"/>
        <v>#REF!</v>
      </c>
      <c r="WFD34" s="570" t="e">
        <f t="shared" si="247"/>
        <v>#REF!</v>
      </c>
      <c r="WFE34" s="570" t="e">
        <f t="shared" si="247"/>
        <v>#REF!</v>
      </c>
      <c r="WFF34" s="570" t="e">
        <f t="shared" si="247"/>
        <v>#REF!</v>
      </c>
      <c r="WFG34" s="570" t="e">
        <f t="shared" si="247"/>
        <v>#REF!</v>
      </c>
      <c r="WFH34" s="570" t="e">
        <f t="shared" si="247"/>
        <v>#REF!</v>
      </c>
      <c r="WFI34" s="570" t="e">
        <f t="shared" si="247"/>
        <v>#REF!</v>
      </c>
      <c r="WFJ34" s="570" t="e">
        <f t="shared" si="247"/>
        <v>#REF!</v>
      </c>
      <c r="WFK34" s="570" t="e">
        <f t="shared" si="247"/>
        <v>#REF!</v>
      </c>
      <c r="WFL34" s="570" t="e">
        <f t="shared" si="247"/>
        <v>#REF!</v>
      </c>
      <c r="WFM34" s="570" t="e">
        <f t="shared" si="247"/>
        <v>#REF!</v>
      </c>
      <c r="WFN34" s="570" t="e">
        <f t="shared" si="247"/>
        <v>#REF!</v>
      </c>
      <c r="WFO34" s="570" t="e">
        <f t="shared" si="247"/>
        <v>#REF!</v>
      </c>
      <c r="WFP34" s="570" t="e">
        <f t="shared" si="247"/>
        <v>#REF!</v>
      </c>
      <c r="WFQ34" s="570" t="e">
        <f t="shared" si="247"/>
        <v>#REF!</v>
      </c>
      <c r="WFR34" s="570" t="e">
        <f t="shared" si="247"/>
        <v>#REF!</v>
      </c>
      <c r="WFS34" s="570" t="e">
        <f t="shared" si="247"/>
        <v>#REF!</v>
      </c>
      <c r="WFT34" s="570" t="e">
        <f t="shared" si="247"/>
        <v>#REF!</v>
      </c>
      <c r="WFU34" s="570" t="e">
        <f t="shared" si="247"/>
        <v>#REF!</v>
      </c>
      <c r="WFV34" s="570" t="e">
        <f t="shared" si="247"/>
        <v>#REF!</v>
      </c>
      <c r="WFW34" s="570" t="e">
        <f t="shared" si="247"/>
        <v>#REF!</v>
      </c>
      <c r="WFX34" s="570" t="e">
        <f t="shared" si="247"/>
        <v>#REF!</v>
      </c>
      <c r="WFY34" s="570" t="e">
        <f t="shared" si="247"/>
        <v>#REF!</v>
      </c>
      <c r="WFZ34" s="570" t="e">
        <f t="shared" si="247"/>
        <v>#REF!</v>
      </c>
      <c r="WGA34" s="570" t="e">
        <f t="shared" si="247"/>
        <v>#REF!</v>
      </c>
      <c r="WGB34" s="570" t="e">
        <f t="shared" si="247"/>
        <v>#REF!</v>
      </c>
      <c r="WGC34" s="570" t="e">
        <f t="shared" si="247"/>
        <v>#REF!</v>
      </c>
      <c r="WGD34" s="570" t="e">
        <f t="shared" si="247"/>
        <v>#REF!</v>
      </c>
      <c r="WGE34" s="570" t="e">
        <f t="shared" si="247"/>
        <v>#REF!</v>
      </c>
      <c r="WGF34" s="570" t="e">
        <f t="shared" si="247"/>
        <v>#REF!</v>
      </c>
      <c r="WGG34" s="570" t="e">
        <f t="shared" si="247"/>
        <v>#REF!</v>
      </c>
      <c r="WGH34" s="570" t="e">
        <f t="shared" si="247"/>
        <v>#REF!</v>
      </c>
      <c r="WGI34" s="570" t="e">
        <f t="shared" si="247"/>
        <v>#REF!</v>
      </c>
      <c r="WGJ34" s="570" t="e">
        <f t="shared" si="247"/>
        <v>#REF!</v>
      </c>
      <c r="WGK34" s="570" t="e">
        <f t="shared" si="247"/>
        <v>#REF!</v>
      </c>
      <c r="WGL34" s="570" t="e">
        <f t="shared" si="247"/>
        <v>#REF!</v>
      </c>
      <c r="WGM34" s="570" t="e">
        <f t="shared" si="247"/>
        <v>#REF!</v>
      </c>
      <c r="WGN34" s="570" t="e">
        <f t="shared" si="247"/>
        <v>#REF!</v>
      </c>
      <c r="WGO34" s="570" t="e">
        <f t="shared" si="247"/>
        <v>#REF!</v>
      </c>
      <c r="WGP34" s="570" t="e">
        <f t="shared" si="247"/>
        <v>#REF!</v>
      </c>
      <c r="WGQ34" s="570" t="e">
        <f t="shared" ref="WGQ34:WJB34" si="248">ROUND(WGN34*WGO34,0)</f>
        <v>#REF!</v>
      </c>
      <c r="WGR34" s="570" t="e">
        <f t="shared" si="248"/>
        <v>#REF!</v>
      </c>
      <c r="WGS34" s="570" t="e">
        <f t="shared" si="248"/>
        <v>#REF!</v>
      </c>
      <c r="WGT34" s="570" t="e">
        <f t="shared" si="248"/>
        <v>#REF!</v>
      </c>
      <c r="WGU34" s="570" t="e">
        <f t="shared" si="248"/>
        <v>#REF!</v>
      </c>
      <c r="WGV34" s="570" t="e">
        <f t="shared" si="248"/>
        <v>#REF!</v>
      </c>
      <c r="WGW34" s="570" t="e">
        <f t="shared" si="248"/>
        <v>#REF!</v>
      </c>
      <c r="WGX34" s="570" t="e">
        <f t="shared" si="248"/>
        <v>#REF!</v>
      </c>
      <c r="WGY34" s="570" t="e">
        <f t="shared" si="248"/>
        <v>#REF!</v>
      </c>
      <c r="WGZ34" s="570" t="e">
        <f t="shared" si="248"/>
        <v>#REF!</v>
      </c>
      <c r="WHA34" s="570" t="e">
        <f t="shared" si="248"/>
        <v>#REF!</v>
      </c>
      <c r="WHB34" s="570" t="e">
        <f t="shared" si="248"/>
        <v>#REF!</v>
      </c>
      <c r="WHC34" s="570" t="e">
        <f t="shared" si="248"/>
        <v>#REF!</v>
      </c>
      <c r="WHD34" s="570" t="e">
        <f t="shared" si="248"/>
        <v>#REF!</v>
      </c>
      <c r="WHE34" s="570" t="e">
        <f t="shared" si="248"/>
        <v>#REF!</v>
      </c>
      <c r="WHF34" s="570" t="e">
        <f t="shared" si="248"/>
        <v>#REF!</v>
      </c>
      <c r="WHG34" s="570" t="e">
        <f t="shared" si="248"/>
        <v>#REF!</v>
      </c>
      <c r="WHH34" s="570" t="e">
        <f t="shared" si="248"/>
        <v>#REF!</v>
      </c>
      <c r="WHI34" s="570" t="e">
        <f t="shared" si="248"/>
        <v>#REF!</v>
      </c>
      <c r="WHJ34" s="570" t="e">
        <f t="shared" si="248"/>
        <v>#REF!</v>
      </c>
      <c r="WHK34" s="570" t="e">
        <f t="shared" si="248"/>
        <v>#REF!</v>
      </c>
      <c r="WHL34" s="570" t="e">
        <f t="shared" si="248"/>
        <v>#REF!</v>
      </c>
      <c r="WHM34" s="570" t="e">
        <f t="shared" si="248"/>
        <v>#REF!</v>
      </c>
      <c r="WHN34" s="570" t="e">
        <f t="shared" si="248"/>
        <v>#REF!</v>
      </c>
      <c r="WHO34" s="570" t="e">
        <f t="shared" si="248"/>
        <v>#REF!</v>
      </c>
      <c r="WHP34" s="570" t="e">
        <f t="shared" si="248"/>
        <v>#REF!</v>
      </c>
      <c r="WHQ34" s="570" t="e">
        <f t="shared" si="248"/>
        <v>#REF!</v>
      </c>
      <c r="WHR34" s="570" t="e">
        <f t="shared" si="248"/>
        <v>#REF!</v>
      </c>
      <c r="WHS34" s="570" t="e">
        <f t="shared" si="248"/>
        <v>#REF!</v>
      </c>
      <c r="WHT34" s="570" t="e">
        <f t="shared" si="248"/>
        <v>#REF!</v>
      </c>
      <c r="WHU34" s="570" t="e">
        <f t="shared" si="248"/>
        <v>#REF!</v>
      </c>
      <c r="WHV34" s="570" t="e">
        <f t="shared" si="248"/>
        <v>#REF!</v>
      </c>
      <c r="WHW34" s="570" t="e">
        <f t="shared" si="248"/>
        <v>#REF!</v>
      </c>
      <c r="WHX34" s="570" t="e">
        <f t="shared" si="248"/>
        <v>#REF!</v>
      </c>
      <c r="WHY34" s="570" t="e">
        <f t="shared" si="248"/>
        <v>#REF!</v>
      </c>
      <c r="WHZ34" s="570" t="e">
        <f t="shared" si="248"/>
        <v>#REF!</v>
      </c>
      <c r="WIA34" s="570" t="e">
        <f t="shared" si="248"/>
        <v>#REF!</v>
      </c>
      <c r="WIB34" s="570" t="e">
        <f t="shared" si="248"/>
        <v>#REF!</v>
      </c>
      <c r="WIC34" s="570" t="e">
        <f t="shared" si="248"/>
        <v>#REF!</v>
      </c>
      <c r="WID34" s="570" t="e">
        <f t="shared" si="248"/>
        <v>#REF!</v>
      </c>
      <c r="WIE34" s="570" t="e">
        <f t="shared" si="248"/>
        <v>#REF!</v>
      </c>
      <c r="WIF34" s="570" t="e">
        <f t="shared" si="248"/>
        <v>#REF!</v>
      </c>
      <c r="WIG34" s="570" t="e">
        <f t="shared" si="248"/>
        <v>#REF!</v>
      </c>
      <c r="WIH34" s="570" t="e">
        <f t="shared" si="248"/>
        <v>#REF!</v>
      </c>
      <c r="WII34" s="570" t="e">
        <f t="shared" si="248"/>
        <v>#REF!</v>
      </c>
      <c r="WIJ34" s="570" t="e">
        <f t="shared" si="248"/>
        <v>#REF!</v>
      </c>
      <c r="WIK34" s="570" t="e">
        <f t="shared" si="248"/>
        <v>#REF!</v>
      </c>
      <c r="WIL34" s="570" t="e">
        <f t="shared" si="248"/>
        <v>#REF!</v>
      </c>
      <c r="WIM34" s="570" t="e">
        <f t="shared" si="248"/>
        <v>#REF!</v>
      </c>
      <c r="WIN34" s="570" t="e">
        <f t="shared" si="248"/>
        <v>#REF!</v>
      </c>
      <c r="WIO34" s="570" t="e">
        <f t="shared" si="248"/>
        <v>#REF!</v>
      </c>
      <c r="WIP34" s="570" t="e">
        <f t="shared" si="248"/>
        <v>#REF!</v>
      </c>
      <c r="WIQ34" s="570" t="e">
        <f t="shared" si="248"/>
        <v>#REF!</v>
      </c>
      <c r="WIR34" s="570" t="e">
        <f t="shared" si="248"/>
        <v>#REF!</v>
      </c>
      <c r="WIS34" s="570" t="e">
        <f t="shared" si="248"/>
        <v>#REF!</v>
      </c>
      <c r="WIT34" s="570" t="e">
        <f t="shared" si="248"/>
        <v>#REF!</v>
      </c>
      <c r="WIU34" s="570" t="e">
        <f t="shared" si="248"/>
        <v>#REF!</v>
      </c>
      <c r="WIV34" s="570" t="e">
        <f t="shared" si="248"/>
        <v>#REF!</v>
      </c>
      <c r="WIW34" s="570" t="e">
        <f t="shared" si="248"/>
        <v>#REF!</v>
      </c>
      <c r="WIX34" s="570" t="e">
        <f t="shared" si="248"/>
        <v>#REF!</v>
      </c>
      <c r="WIY34" s="570" t="e">
        <f t="shared" si="248"/>
        <v>#REF!</v>
      </c>
      <c r="WIZ34" s="570" t="e">
        <f t="shared" si="248"/>
        <v>#REF!</v>
      </c>
      <c r="WJA34" s="570" t="e">
        <f t="shared" si="248"/>
        <v>#REF!</v>
      </c>
      <c r="WJB34" s="570" t="e">
        <f t="shared" si="248"/>
        <v>#REF!</v>
      </c>
      <c r="WJC34" s="570" t="e">
        <f t="shared" ref="WJC34:WLN34" si="249">ROUND(WIZ34*WJA34,0)</f>
        <v>#REF!</v>
      </c>
      <c r="WJD34" s="570" t="e">
        <f t="shared" si="249"/>
        <v>#REF!</v>
      </c>
      <c r="WJE34" s="570" t="e">
        <f t="shared" si="249"/>
        <v>#REF!</v>
      </c>
      <c r="WJF34" s="570" t="e">
        <f t="shared" si="249"/>
        <v>#REF!</v>
      </c>
      <c r="WJG34" s="570" t="e">
        <f t="shared" si="249"/>
        <v>#REF!</v>
      </c>
      <c r="WJH34" s="570" t="e">
        <f t="shared" si="249"/>
        <v>#REF!</v>
      </c>
      <c r="WJI34" s="570" t="e">
        <f t="shared" si="249"/>
        <v>#REF!</v>
      </c>
      <c r="WJJ34" s="570" t="e">
        <f t="shared" si="249"/>
        <v>#REF!</v>
      </c>
      <c r="WJK34" s="570" t="e">
        <f t="shared" si="249"/>
        <v>#REF!</v>
      </c>
      <c r="WJL34" s="570" t="e">
        <f t="shared" si="249"/>
        <v>#REF!</v>
      </c>
      <c r="WJM34" s="570" t="e">
        <f t="shared" si="249"/>
        <v>#REF!</v>
      </c>
      <c r="WJN34" s="570" t="e">
        <f t="shared" si="249"/>
        <v>#REF!</v>
      </c>
      <c r="WJO34" s="570" t="e">
        <f t="shared" si="249"/>
        <v>#REF!</v>
      </c>
      <c r="WJP34" s="570" t="e">
        <f t="shared" si="249"/>
        <v>#REF!</v>
      </c>
      <c r="WJQ34" s="570" t="e">
        <f t="shared" si="249"/>
        <v>#REF!</v>
      </c>
      <c r="WJR34" s="570" t="e">
        <f t="shared" si="249"/>
        <v>#REF!</v>
      </c>
      <c r="WJS34" s="570" t="e">
        <f t="shared" si="249"/>
        <v>#REF!</v>
      </c>
      <c r="WJT34" s="570" t="e">
        <f t="shared" si="249"/>
        <v>#REF!</v>
      </c>
      <c r="WJU34" s="570" t="e">
        <f t="shared" si="249"/>
        <v>#REF!</v>
      </c>
      <c r="WJV34" s="570" t="e">
        <f t="shared" si="249"/>
        <v>#REF!</v>
      </c>
      <c r="WJW34" s="570" t="e">
        <f t="shared" si="249"/>
        <v>#REF!</v>
      </c>
      <c r="WJX34" s="570" t="e">
        <f t="shared" si="249"/>
        <v>#REF!</v>
      </c>
      <c r="WJY34" s="570" t="e">
        <f t="shared" si="249"/>
        <v>#REF!</v>
      </c>
      <c r="WJZ34" s="570" t="e">
        <f t="shared" si="249"/>
        <v>#REF!</v>
      </c>
      <c r="WKA34" s="570" t="e">
        <f t="shared" si="249"/>
        <v>#REF!</v>
      </c>
      <c r="WKB34" s="570" t="e">
        <f t="shared" si="249"/>
        <v>#REF!</v>
      </c>
      <c r="WKC34" s="570" t="e">
        <f t="shared" si="249"/>
        <v>#REF!</v>
      </c>
      <c r="WKD34" s="570" t="e">
        <f t="shared" si="249"/>
        <v>#REF!</v>
      </c>
      <c r="WKE34" s="570" t="e">
        <f t="shared" si="249"/>
        <v>#REF!</v>
      </c>
      <c r="WKF34" s="570" t="e">
        <f t="shared" si="249"/>
        <v>#REF!</v>
      </c>
      <c r="WKG34" s="570" t="e">
        <f t="shared" si="249"/>
        <v>#REF!</v>
      </c>
      <c r="WKH34" s="570" t="e">
        <f t="shared" si="249"/>
        <v>#REF!</v>
      </c>
      <c r="WKI34" s="570" t="e">
        <f t="shared" si="249"/>
        <v>#REF!</v>
      </c>
      <c r="WKJ34" s="570" t="e">
        <f t="shared" si="249"/>
        <v>#REF!</v>
      </c>
      <c r="WKK34" s="570" t="e">
        <f t="shared" si="249"/>
        <v>#REF!</v>
      </c>
      <c r="WKL34" s="570" t="e">
        <f t="shared" si="249"/>
        <v>#REF!</v>
      </c>
      <c r="WKM34" s="570" t="e">
        <f t="shared" si="249"/>
        <v>#REF!</v>
      </c>
      <c r="WKN34" s="570" t="e">
        <f t="shared" si="249"/>
        <v>#REF!</v>
      </c>
      <c r="WKO34" s="570" t="e">
        <f t="shared" si="249"/>
        <v>#REF!</v>
      </c>
      <c r="WKP34" s="570" t="e">
        <f t="shared" si="249"/>
        <v>#REF!</v>
      </c>
      <c r="WKQ34" s="570" t="e">
        <f t="shared" si="249"/>
        <v>#REF!</v>
      </c>
      <c r="WKR34" s="570" t="e">
        <f t="shared" si="249"/>
        <v>#REF!</v>
      </c>
      <c r="WKS34" s="570" t="e">
        <f t="shared" si="249"/>
        <v>#REF!</v>
      </c>
      <c r="WKT34" s="570" t="e">
        <f t="shared" si="249"/>
        <v>#REF!</v>
      </c>
      <c r="WKU34" s="570" t="e">
        <f t="shared" si="249"/>
        <v>#REF!</v>
      </c>
      <c r="WKV34" s="570" t="e">
        <f t="shared" si="249"/>
        <v>#REF!</v>
      </c>
      <c r="WKW34" s="570" t="e">
        <f t="shared" si="249"/>
        <v>#REF!</v>
      </c>
      <c r="WKX34" s="570" t="e">
        <f t="shared" si="249"/>
        <v>#REF!</v>
      </c>
      <c r="WKY34" s="570" t="e">
        <f t="shared" si="249"/>
        <v>#REF!</v>
      </c>
      <c r="WKZ34" s="570" t="e">
        <f t="shared" si="249"/>
        <v>#REF!</v>
      </c>
      <c r="WLA34" s="570" t="e">
        <f t="shared" si="249"/>
        <v>#REF!</v>
      </c>
      <c r="WLB34" s="570" t="e">
        <f t="shared" si="249"/>
        <v>#REF!</v>
      </c>
      <c r="WLC34" s="570" t="e">
        <f t="shared" si="249"/>
        <v>#REF!</v>
      </c>
      <c r="WLD34" s="570" t="e">
        <f t="shared" si="249"/>
        <v>#REF!</v>
      </c>
      <c r="WLE34" s="570" t="e">
        <f t="shared" si="249"/>
        <v>#REF!</v>
      </c>
      <c r="WLF34" s="570" t="e">
        <f t="shared" si="249"/>
        <v>#REF!</v>
      </c>
      <c r="WLG34" s="570" t="e">
        <f t="shared" si="249"/>
        <v>#REF!</v>
      </c>
      <c r="WLH34" s="570" t="e">
        <f t="shared" si="249"/>
        <v>#REF!</v>
      </c>
      <c r="WLI34" s="570" t="e">
        <f t="shared" si="249"/>
        <v>#REF!</v>
      </c>
      <c r="WLJ34" s="570" t="e">
        <f t="shared" si="249"/>
        <v>#REF!</v>
      </c>
      <c r="WLK34" s="570" t="e">
        <f t="shared" si="249"/>
        <v>#REF!</v>
      </c>
      <c r="WLL34" s="570" t="e">
        <f t="shared" si="249"/>
        <v>#REF!</v>
      </c>
      <c r="WLM34" s="570" t="e">
        <f t="shared" si="249"/>
        <v>#REF!</v>
      </c>
      <c r="WLN34" s="570" t="e">
        <f t="shared" si="249"/>
        <v>#REF!</v>
      </c>
      <c r="WLO34" s="570" t="e">
        <f t="shared" ref="WLO34:WNZ34" si="250">ROUND(WLL34*WLM34,0)</f>
        <v>#REF!</v>
      </c>
      <c r="WLP34" s="570" t="e">
        <f t="shared" si="250"/>
        <v>#REF!</v>
      </c>
      <c r="WLQ34" s="570" t="e">
        <f t="shared" si="250"/>
        <v>#REF!</v>
      </c>
      <c r="WLR34" s="570" t="e">
        <f t="shared" si="250"/>
        <v>#REF!</v>
      </c>
      <c r="WLS34" s="570" t="e">
        <f t="shared" si="250"/>
        <v>#REF!</v>
      </c>
      <c r="WLT34" s="570" t="e">
        <f t="shared" si="250"/>
        <v>#REF!</v>
      </c>
      <c r="WLU34" s="570" t="e">
        <f t="shared" si="250"/>
        <v>#REF!</v>
      </c>
      <c r="WLV34" s="570" t="e">
        <f t="shared" si="250"/>
        <v>#REF!</v>
      </c>
      <c r="WLW34" s="570" t="e">
        <f t="shared" si="250"/>
        <v>#REF!</v>
      </c>
      <c r="WLX34" s="570" t="e">
        <f t="shared" si="250"/>
        <v>#REF!</v>
      </c>
      <c r="WLY34" s="570" t="e">
        <f t="shared" si="250"/>
        <v>#REF!</v>
      </c>
      <c r="WLZ34" s="570" t="e">
        <f t="shared" si="250"/>
        <v>#REF!</v>
      </c>
      <c r="WMA34" s="570" t="e">
        <f t="shared" si="250"/>
        <v>#REF!</v>
      </c>
      <c r="WMB34" s="570" t="e">
        <f t="shared" si="250"/>
        <v>#REF!</v>
      </c>
      <c r="WMC34" s="570" t="e">
        <f t="shared" si="250"/>
        <v>#REF!</v>
      </c>
      <c r="WMD34" s="570" t="e">
        <f t="shared" si="250"/>
        <v>#REF!</v>
      </c>
      <c r="WME34" s="570" t="e">
        <f t="shared" si="250"/>
        <v>#REF!</v>
      </c>
      <c r="WMF34" s="570" t="e">
        <f t="shared" si="250"/>
        <v>#REF!</v>
      </c>
      <c r="WMG34" s="570" t="e">
        <f t="shared" si="250"/>
        <v>#REF!</v>
      </c>
      <c r="WMH34" s="570" t="e">
        <f t="shared" si="250"/>
        <v>#REF!</v>
      </c>
      <c r="WMI34" s="570" t="e">
        <f t="shared" si="250"/>
        <v>#REF!</v>
      </c>
      <c r="WMJ34" s="570" t="e">
        <f t="shared" si="250"/>
        <v>#REF!</v>
      </c>
      <c r="WMK34" s="570" t="e">
        <f t="shared" si="250"/>
        <v>#REF!</v>
      </c>
      <c r="WML34" s="570" t="e">
        <f t="shared" si="250"/>
        <v>#REF!</v>
      </c>
      <c r="WMM34" s="570" t="e">
        <f t="shared" si="250"/>
        <v>#REF!</v>
      </c>
      <c r="WMN34" s="570" t="e">
        <f t="shared" si="250"/>
        <v>#REF!</v>
      </c>
      <c r="WMO34" s="570" t="e">
        <f t="shared" si="250"/>
        <v>#REF!</v>
      </c>
      <c r="WMP34" s="570" t="e">
        <f t="shared" si="250"/>
        <v>#REF!</v>
      </c>
      <c r="WMQ34" s="570" t="e">
        <f t="shared" si="250"/>
        <v>#REF!</v>
      </c>
      <c r="WMR34" s="570" t="e">
        <f t="shared" si="250"/>
        <v>#REF!</v>
      </c>
      <c r="WMS34" s="570" t="e">
        <f t="shared" si="250"/>
        <v>#REF!</v>
      </c>
      <c r="WMT34" s="570" t="e">
        <f t="shared" si="250"/>
        <v>#REF!</v>
      </c>
      <c r="WMU34" s="570" t="e">
        <f t="shared" si="250"/>
        <v>#REF!</v>
      </c>
      <c r="WMV34" s="570" t="e">
        <f t="shared" si="250"/>
        <v>#REF!</v>
      </c>
      <c r="WMW34" s="570" t="e">
        <f t="shared" si="250"/>
        <v>#REF!</v>
      </c>
      <c r="WMX34" s="570" t="e">
        <f t="shared" si="250"/>
        <v>#REF!</v>
      </c>
      <c r="WMY34" s="570" t="e">
        <f t="shared" si="250"/>
        <v>#REF!</v>
      </c>
      <c r="WMZ34" s="570" t="e">
        <f t="shared" si="250"/>
        <v>#REF!</v>
      </c>
      <c r="WNA34" s="570" t="e">
        <f t="shared" si="250"/>
        <v>#REF!</v>
      </c>
      <c r="WNB34" s="570" t="e">
        <f t="shared" si="250"/>
        <v>#REF!</v>
      </c>
      <c r="WNC34" s="570" t="e">
        <f t="shared" si="250"/>
        <v>#REF!</v>
      </c>
      <c r="WND34" s="570" t="e">
        <f t="shared" si="250"/>
        <v>#REF!</v>
      </c>
      <c r="WNE34" s="570" t="e">
        <f t="shared" si="250"/>
        <v>#REF!</v>
      </c>
      <c r="WNF34" s="570" t="e">
        <f t="shared" si="250"/>
        <v>#REF!</v>
      </c>
      <c r="WNG34" s="570" t="e">
        <f t="shared" si="250"/>
        <v>#REF!</v>
      </c>
      <c r="WNH34" s="570" t="e">
        <f t="shared" si="250"/>
        <v>#REF!</v>
      </c>
      <c r="WNI34" s="570" t="e">
        <f t="shared" si="250"/>
        <v>#REF!</v>
      </c>
      <c r="WNJ34" s="570" t="e">
        <f t="shared" si="250"/>
        <v>#REF!</v>
      </c>
      <c r="WNK34" s="570" t="e">
        <f t="shared" si="250"/>
        <v>#REF!</v>
      </c>
      <c r="WNL34" s="570" t="e">
        <f t="shared" si="250"/>
        <v>#REF!</v>
      </c>
      <c r="WNM34" s="570" t="e">
        <f t="shared" si="250"/>
        <v>#REF!</v>
      </c>
      <c r="WNN34" s="570" t="e">
        <f t="shared" si="250"/>
        <v>#REF!</v>
      </c>
      <c r="WNO34" s="570" t="e">
        <f t="shared" si="250"/>
        <v>#REF!</v>
      </c>
      <c r="WNP34" s="570" t="e">
        <f t="shared" si="250"/>
        <v>#REF!</v>
      </c>
      <c r="WNQ34" s="570" t="e">
        <f t="shared" si="250"/>
        <v>#REF!</v>
      </c>
      <c r="WNR34" s="570" t="e">
        <f t="shared" si="250"/>
        <v>#REF!</v>
      </c>
      <c r="WNS34" s="570" t="e">
        <f t="shared" si="250"/>
        <v>#REF!</v>
      </c>
      <c r="WNT34" s="570" t="e">
        <f t="shared" si="250"/>
        <v>#REF!</v>
      </c>
      <c r="WNU34" s="570" t="e">
        <f t="shared" si="250"/>
        <v>#REF!</v>
      </c>
      <c r="WNV34" s="570" t="e">
        <f t="shared" si="250"/>
        <v>#REF!</v>
      </c>
      <c r="WNW34" s="570" t="e">
        <f t="shared" si="250"/>
        <v>#REF!</v>
      </c>
      <c r="WNX34" s="570" t="e">
        <f t="shared" si="250"/>
        <v>#REF!</v>
      </c>
      <c r="WNY34" s="570" t="e">
        <f t="shared" si="250"/>
        <v>#REF!</v>
      </c>
      <c r="WNZ34" s="570" t="e">
        <f t="shared" si="250"/>
        <v>#REF!</v>
      </c>
      <c r="WOA34" s="570" t="e">
        <f t="shared" ref="WOA34:WQL34" si="251">ROUND(WNX34*WNY34,0)</f>
        <v>#REF!</v>
      </c>
      <c r="WOB34" s="570" t="e">
        <f t="shared" si="251"/>
        <v>#REF!</v>
      </c>
      <c r="WOC34" s="570" t="e">
        <f t="shared" si="251"/>
        <v>#REF!</v>
      </c>
      <c r="WOD34" s="570" t="e">
        <f t="shared" si="251"/>
        <v>#REF!</v>
      </c>
      <c r="WOE34" s="570" t="e">
        <f t="shared" si="251"/>
        <v>#REF!</v>
      </c>
      <c r="WOF34" s="570" t="e">
        <f t="shared" si="251"/>
        <v>#REF!</v>
      </c>
      <c r="WOG34" s="570" t="e">
        <f t="shared" si="251"/>
        <v>#REF!</v>
      </c>
      <c r="WOH34" s="570" t="e">
        <f t="shared" si="251"/>
        <v>#REF!</v>
      </c>
      <c r="WOI34" s="570" t="e">
        <f t="shared" si="251"/>
        <v>#REF!</v>
      </c>
      <c r="WOJ34" s="570" t="e">
        <f t="shared" si="251"/>
        <v>#REF!</v>
      </c>
      <c r="WOK34" s="570" t="e">
        <f t="shared" si="251"/>
        <v>#REF!</v>
      </c>
      <c r="WOL34" s="570" t="e">
        <f t="shared" si="251"/>
        <v>#REF!</v>
      </c>
      <c r="WOM34" s="570" t="e">
        <f t="shared" si="251"/>
        <v>#REF!</v>
      </c>
      <c r="WON34" s="570" t="e">
        <f t="shared" si="251"/>
        <v>#REF!</v>
      </c>
      <c r="WOO34" s="570" t="e">
        <f t="shared" si="251"/>
        <v>#REF!</v>
      </c>
      <c r="WOP34" s="570" t="e">
        <f t="shared" si="251"/>
        <v>#REF!</v>
      </c>
      <c r="WOQ34" s="570" t="e">
        <f t="shared" si="251"/>
        <v>#REF!</v>
      </c>
      <c r="WOR34" s="570" t="e">
        <f t="shared" si="251"/>
        <v>#REF!</v>
      </c>
      <c r="WOS34" s="570" t="e">
        <f t="shared" si="251"/>
        <v>#REF!</v>
      </c>
      <c r="WOT34" s="570" t="e">
        <f t="shared" si="251"/>
        <v>#REF!</v>
      </c>
      <c r="WOU34" s="570" t="e">
        <f t="shared" si="251"/>
        <v>#REF!</v>
      </c>
      <c r="WOV34" s="570" t="e">
        <f t="shared" si="251"/>
        <v>#REF!</v>
      </c>
      <c r="WOW34" s="570" t="e">
        <f t="shared" si="251"/>
        <v>#REF!</v>
      </c>
      <c r="WOX34" s="570" t="e">
        <f t="shared" si="251"/>
        <v>#REF!</v>
      </c>
      <c r="WOY34" s="570" t="e">
        <f t="shared" si="251"/>
        <v>#REF!</v>
      </c>
      <c r="WOZ34" s="570" t="e">
        <f t="shared" si="251"/>
        <v>#REF!</v>
      </c>
      <c r="WPA34" s="570" t="e">
        <f t="shared" si="251"/>
        <v>#REF!</v>
      </c>
      <c r="WPB34" s="570" t="e">
        <f t="shared" si="251"/>
        <v>#REF!</v>
      </c>
      <c r="WPC34" s="570" t="e">
        <f t="shared" si="251"/>
        <v>#REF!</v>
      </c>
      <c r="WPD34" s="570" t="e">
        <f t="shared" si="251"/>
        <v>#REF!</v>
      </c>
      <c r="WPE34" s="570" t="e">
        <f t="shared" si="251"/>
        <v>#REF!</v>
      </c>
      <c r="WPF34" s="570" t="e">
        <f t="shared" si="251"/>
        <v>#REF!</v>
      </c>
      <c r="WPG34" s="570" t="e">
        <f t="shared" si="251"/>
        <v>#REF!</v>
      </c>
      <c r="WPH34" s="570" t="e">
        <f t="shared" si="251"/>
        <v>#REF!</v>
      </c>
      <c r="WPI34" s="570" t="e">
        <f t="shared" si="251"/>
        <v>#REF!</v>
      </c>
      <c r="WPJ34" s="570" t="e">
        <f t="shared" si="251"/>
        <v>#REF!</v>
      </c>
      <c r="WPK34" s="570" t="e">
        <f t="shared" si="251"/>
        <v>#REF!</v>
      </c>
      <c r="WPL34" s="570" t="e">
        <f t="shared" si="251"/>
        <v>#REF!</v>
      </c>
      <c r="WPM34" s="570" t="e">
        <f t="shared" si="251"/>
        <v>#REF!</v>
      </c>
      <c r="WPN34" s="570" t="e">
        <f t="shared" si="251"/>
        <v>#REF!</v>
      </c>
      <c r="WPO34" s="570" t="e">
        <f t="shared" si="251"/>
        <v>#REF!</v>
      </c>
      <c r="WPP34" s="570" t="e">
        <f t="shared" si="251"/>
        <v>#REF!</v>
      </c>
      <c r="WPQ34" s="570" t="e">
        <f t="shared" si="251"/>
        <v>#REF!</v>
      </c>
      <c r="WPR34" s="570" t="e">
        <f t="shared" si="251"/>
        <v>#REF!</v>
      </c>
      <c r="WPS34" s="570" t="e">
        <f t="shared" si="251"/>
        <v>#REF!</v>
      </c>
      <c r="WPT34" s="570" t="e">
        <f t="shared" si="251"/>
        <v>#REF!</v>
      </c>
      <c r="WPU34" s="570" t="e">
        <f t="shared" si="251"/>
        <v>#REF!</v>
      </c>
      <c r="WPV34" s="570" t="e">
        <f t="shared" si="251"/>
        <v>#REF!</v>
      </c>
      <c r="WPW34" s="570" t="e">
        <f t="shared" si="251"/>
        <v>#REF!</v>
      </c>
      <c r="WPX34" s="570" t="e">
        <f t="shared" si="251"/>
        <v>#REF!</v>
      </c>
      <c r="WPY34" s="570" t="e">
        <f t="shared" si="251"/>
        <v>#REF!</v>
      </c>
      <c r="WPZ34" s="570" t="e">
        <f t="shared" si="251"/>
        <v>#REF!</v>
      </c>
      <c r="WQA34" s="570" t="e">
        <f t="shared" si="251"/>
        <v>#REF!</v>
      </c>
      <c r="WQB34" s="570" t="e">
        <f t="shared" si="251"/>
        <v>#REF!</v>
      </c>
      <c r="WQC34" s="570" t="e">
        <f t="shared" si="251"/>
        <v>#REF!</v>
      </c>
      <c r="WQD34" s="570" t="e">
        <f t="shared" si="251"/>
        <v>#REF!</v>
      </c>
      <c r="WQE34" s="570" t="e">
        <f t="shared" si="251"/>
        <v>#REF!</v>
      </c>
      <c r="WQF34" s="570" t="e">
        <f t="shared" si="251"/>
        <v>#REF!</v>
      </c>
      <c r="WQG34" s="570" t="e">
        <f t="shared" si="251"/>
        <v>#REF!</v>
      </c>
      <c r="WQH34" s="570" t="e">
        <f t="shared" si="251"/>
        <v>#REF!</v>
      </c>
      <c r="WQI34" s="570" t="e">
        <f t="shared" si="251"/>
        <v>#REF!</v>
      </c>
      <c r="WQJ34" s="570" t="e">
        <f t="shared" si="251"/>
        <v>#REF!</v>
      </c>
      <c r="WQK34" s="570" t="e">
        <f t="shared" si="251"/>
        <v>#REF!</v>
      </c>
      <c r="WQL34" s="570" t="e">
        <f t="shared" si="251"/>
        <v>#REF!</v>
      </c>
      <c r="WQM34" s="570" t="e">
        <f t="shared" ref="WQM34:WSX34" si="252">ROUND(WQJ34*WQK34,0)</f>
        <v>#REF!</v>
      </c>
      <c r="WQN34" s="570" t="e">
        <f t="shared" si="252"/>
        <v>#REF!</v>
      </c>
      <c r="WQO34" s="570" t="e">
        <f t="shared" si="252"/>
        <v>#REF!</v>
      </c>
      <c r="WQP34" s="570" t="e">
        <f t="shared" si="252"/>
        <v>#REF!</v>
      </c>
      <c r="WQQ34" s="570" t="e">
        <f t="shared" si="252"/>
        <v>#REF!</v>
      </c>
      <c r="WQR34" s="570" t="e">
        <f t="shared" si="252"/>
        <v>#REF!</v>
      </c>
      <c r="WQS34" s="570" t="e">
        <f t="shared" si="252"/>
        <v>#REF!</v>
      </c>
      <c r="WQT34" s="570" t="e">
        <f t="shared" si="252"/>
        <v>#REF!</v>
      </c>
      <c r="WQU34" s="570" t="e">
        <f t="shared" si="252"/>
        <v>#REF!</v>
      </c>
      <c r="WQV34" s="570" t="e">
        <f t="shared" si="252"/>
        <v>#REF!</v>
      </c>
      <c r="WQW34" s="570" t="e">
        <f t="shared" si="252"/>
        <v>#REF!</v>
      </c>
      <c r="WQX34" s="570" t="e">
        <f t="shared" si="252"/>
        <v>#REF!</v>
      </c>
      <c r="WQY34" s="570" t="e">
        <f t="shared" si="252"/>
        <v>#REF!</v>
      </c>
      <c r="WQZ34" s="570" t="e">
        <f t="shared" si="252"/>
        <v>#REF!</v>
      </c>
      <c r="WRA34" s="570" t="e">
        <f t="shared" si="252"/>
        <v>#REF!</v>
      </c>
      <c r="WRB34" s="570" t="e">
        <f t="shared" si="252"/>
        <v>#REF!</v>
      </c>
      <c r="WRC34" s="570" t="e">
        <f t="shared" si="252"/>
        <v>#REF!</v>
      </c>
      <c r="WRD34" s="570" t="e">
        <f t="shared" si="252"/>
        <v>#REF!</v>
      </c>
      <c r="WRE34" s="570" t="e">
        <f t="shared" si="252"/>
        <v>#REF!</v>
      </c>
      <c r="WRF34" s="570" t="e">
        <f t="shared" si="252"/>
        <v>#REF!</v>
      </c>
      <c r="WRG34" s="570" t="e">
        <f t="shared" si="252"/>
        <v>#REF!</v>
      </c>
      <c r="WRH34" s="570" t="e">
        <f t="shared" si="252"/>
        <v>#REF!</v>
      </c>
      <c r="WRI34" s="570" t="e">
        <f t="shared" si="252"/>
        <v>#REF!</v>
      </c>
      <c r="WRJ34" s="570" t="e">
        <f t="shared" si="252"/>
        <v>#REF!</v>
      </c>
      <c r="WRK34" s="570" t="e">
        <f t="shared" si="252"/>
        <v>#REF!</v>
      </c>
      <c r="WRL34" s="570" t="e">
        <f t="shared" si="252"/>
        <v>#REF!</v>
      </c>
      <c r="WRM34" s="570" t="e">
        <f t="shared" si="252"/>
        <v>#REF!</v>
      </c>
      <c r="WRN34" s="570" t="e">
        <f t="shared" si="252"/>
        <v>#REF!</v>
      </c>
      <c r="WRO34" s="570" t="e">
        <f t="shared" si="252"/>
        <v>#REF!</v>
      </c>
      <c r="WRP34" s="570" t="e">
        <f t="shared" si="252"/>
        <v>#REF!</v>
      </c>
      <c r="WRQ34" s="570" t="e">
        <f t="shared" si="252"/>
        <v>#REF!</v>
      </c>
      <c r="WRR34" s="570" t="e">
        <f t="shared" si="252"/>
        <v>#REF!</v>
      </c>
      <c r="WRS34" s="570" t="e">
        <f t="shared" si="252"/>
        <v>#REF!</v>
      </c>
      <c r="WRT34" s="570" t="e">
        <f t="shared" si="252"/>
        <v>#REF!</v>
      </c>
      <c r="WRU34" s="570" t="e">
        <f t="shared" si="252"/>
        <v>#REF!</v>
      </c>
      <c r="WRV34" s="570" t="e">
        <f t="shared" si="252"/>
        <v>#REF!</v>
      </c>
      <c r="WRW34" s="570" t="e">
        <f t="shared" si="252"/>
        <v>#REF!</v>
      </c>
      <c r="WRX34" s="570" t="e">
        <f t="shared" si="252"/>
        <v>#REF!</v>
      </c>
      <c r="WRY34" s="570" t="e">
        <f t="shared" si="252"/>
        <v>#REF!</v>
      </c>
      <c r="WRZ34" s="570" t="e">
        <f t="shared" si="252"/>
        <v>#REF!</v>
      </c>
      <c r="WSA34" s="570" t="e">
        <f t="shared" si="252"/>
        <v>#REF!</v>
      </c>
      <c r="WSB34" s="570" t="e">
        <f t="shared" si="252"/>
        <v>#REF!</v>
      </c>
      <c r="WSC34" s="570" t="e">
        <f t="shared" si="252"/>
        <v>#REF!</v>
      </c>
      <c r="WSD34" s="570" t="e">
        <f t="shared" si="252"/>
        <v>#REF!</v>
      </c>
      <c r="WSE34" s="570" t="e">
        <f t="shared" si="252"/>
        <v>#REF!</v>
      </c>
      <c r="WSF34" s="570" t="e">
        <f t="shared" si="252"/>
        <v>#REF!</v>
      </c>
      <c r="WSG34" s="570" t="e">
        <f t="shared" si="252"/>
        <v>#REF!</v>
      </c>
      <c r="WSH34" s="570" t="e">
        <f t="shared" si="252"/>
        <v>#REF!</v>
      </c>
      <c r="WSI34" s="570" t="e">
        <f t="shared" si="252"/>
        <v>#REF!</v>
      </c>
      <c r="WSJ34" s="570" t="e">
        <f t="shared" si="252"/>
        <v>#REF!</v>
      </c>
      <c r="WSK34" s="570" t="e">
        <f t="shared" si="252"/>
        <v>#REF!</v>
      </c>
      <c r="WSL34" s="570" t="e">
        <f t="shared" si="252"/>
        <v>#REF!</v>
      </c>
      <c r="WSM34" s="570" t="e">
        <f t="shared" si="252"/>
        <v>#REF!</v>
      </c>
      <c r="WSN34" s="570" t="e">
        <f t="shared" si="252"/>
        <v>#REF!</v>
      </c>
      <c r="WSO34" s="570" t="e">
        <f t="shared" si="252"/>
        <v>#REF!</v>
      </c>
      <c r="WSP34" s="570" t="e">
        <f t="shared" si="252"/>
        <v>#REF!</v>
      </c>
      <c r="WSQ34" s="570" t="e">
        <f t="shared" si="252"/>
        <v>#REF!</v>
      </c>
      <c r="WSR34" s="570" t="e">
        <f t="shared" si="252"/>
        <v>#REF!</v>
      </c>
      <c r="WSS34" s="570" t="e">
        <f t="shared" si="252"/>
        <v>#REF!</v>
      </c>
      <c r="WST34" s="570" t="e">
        <f t="shared" si="252"/>
        <v>#REF!</v>
      </c>
      <c r="WSU34" s="570" t="e">
        <f t="shared" si="252"/>
        <v>#REF!</v>
      </c>
      <c r="WSV34" s="570" t="e">
        <f t="shared" si="252"/>
        <v>#REF!</v>
      </c>
      <c r="WSW34" s="570" t="e">
        <f t="shared" si="252"/>
        <v>#REF!</v>
      </c>
      <c r="WSX34" s="570" t="e">
        <f t="shared" si="252"/>
        <v>#REF!</v>
      </c>
      <c r="WSY34" s="570" t="e">
        <f t="shared" ref="WSY34:WVJ34" si="253">ROUND(WSV34*WSW34,0)</f>
        <v>#REF!</v>
      </c>
      <c r="WSZ34" s="570" t="e">
        <f t="shared" si="253"/>
        <v>#REF!</v>
      </c>
      <c r="WTA34" s="570" t="e">
        <f t="shared" si="253"/>
        <v>#REF!</v>
      </c>
      <c r="WTB34" s="570" t="e">
        <f t="shared" si="253"/>
        <v>#REF!</v>
      </c>
      <c r="WTC34" s="570" t="e">
        <f t="shared" si="253"/>
        <v>#REF!</v>
      </c>
      <c r="WTD34" s="570" t="e">
        <f t="shared" si="253"/>
        <v>#REF!</v>
      </c>
      <c r="WTE34" s="570" t="e">
        <f t="shared" si="253"/>
        <v>#REF!</v>
      </c>
      <c r="WTF34" s="570" t="e">
        <f t="shared" si="253"/>
        <v>#REF!</v>
      </c>
      <c r="WTG34" s="570" t="e">
        <f t="shared" si="253"/>
        <v>#REF!</v>
      </c>
      <c r="WTH34" s="570" t="e">
        <f t="shared" si="253"/>
        <v>#REF!</v>
      </c>
      <c r="WTI34" s="570" t="e">
        <f t="shared" si="253"/>
        <v>#REF!</v>
      </c>
      <c r="WTJ34" s="570" t="e">
        <f t="shared" si="253"/>
        <v>#REF!</v>
      </c>
      <c r="WTK34" s="570" t="e">
        <f t="shared" si="253"/>
        <v>#REF!</v>
      </c>
      <c r="WTL34" s="570" t="e">
        <f t="shared" si="253"/>
        <v>#REF!</v>
      </c>
      <c r="WTM34" s="570" t="e">
        <f t="shared" si="253"/>
        <v>#REF!</v>
      </c>
      <c r="WTN34" s="570" t="e">
        <f t="shared" si="253"/>
        <v>#REF!</v>
      </c>
      <c r="WTO34" s="570" t="e">
        <f t="shared" si="253"/>
        <v>#REF!</v>
      </c>
      <c r="WTP34" s="570" t="e">
        <f t="shared" si="253"/>
        <v>#REF!</v>
      </c>
      <c r="WTQ34" s="570" t="e">
        <f t="shared" si="253"/>
        <v>#REF!</v>
      </c>
      <c r="WTR34" s="570" t="e">
        <f t="shared" si="253"/>
        <v>#REF!</v>
      </c>
      <c r="WTS34" s="570" t="e">
        <f t="shared" si="253"/>
        <v>#REF!</v>
      </c>
      <c r="WTT34" s="570" t="e">
        <f t="shared" si="253"/>
        <v>#REF!</v>
      </c>
      <c r="WTU34" s="570" t="e">
        <f t="shared" si="253"/>
        <v>#REF!</v>
      </c>
      <c r="WTV34" s="570" t="e">
        <f t="shared" si="253"/>
        <v>#REF!</v>
      </c>
      <c r="WTW34" s="570" t="e">
        <f t="shared" si="253"/>
        <v>#REF!</v>
      </c>
      <c r="WTX34" s="570" t="e">
        <f t="shared" si="253"/>
        <v>#REF!</v>
      </c>
      <c r="WTY34" s="570" t="e">
        <f t="shared" si="253"/>
        <v>#REF!</v>
      </c>
      <c r="WTZ34" s="570" t="e">
        <f t="shared" si="253"/>
        <v>#REF!</v>
      </c>
      <c r="WUA34" s="570" t="e">
        <f t="shared" si="253"/>
        <v>#REF!</v>
      </c>
      <c r="WUB34" s="570" t="e">
        <f t="shared" si="253"/>
        <v>#REF!</v>
      </c>
      <c r="WUC34" s="570" t="e">
        <f t="shared" si="253"/>
        <v>#REF!</v>
      </c>
      <c r="WUD34" s="570" t="e">
        <f t="shared" si="253"/>
        <v>#REF!</v>
      </c>
      <c r="WUE34" s="570" t="e">
        <f t="shared" si="253"/>
        <v>#REF!</v>
      </c>
      <c r="WUF34" s="570" t="e">
        <f t="shared" si="253"/>
        <v>#REF!</v>
      </c>
      <c r="WUG34" s="570" t="e">
        <f t="shared" si="253"/>
        <v>#REF!</v>
      </c>
      <c r="WUH34" s="570" t="e">
        <f t="shared" si="253"/>
        <v>#REF!</v>
      </c>
      <c r="WUI34" s="570" t="e">
        <f t="shared" si="253"/>
        <v>#REF!</v>
      </c>
      <c r="WUJ34" s="570" t="e">
        <f t="shared" si="253"/>
        <v>#REF!</v>
      </c>
      <c r="WUK34" s="570" t="e">
        <f t="shared" si="253"/>
        <v>#REF!</v>
      </c>
      <c r="WUL34" s="570" t="e">
        <f t="shared" si="253"/>
        <v>#REF!</v>
      </c>
      <c r="WUM34" s="570" t="e">
        <f t="shared" si="253"/>
        <v>#REF!</v>
      </c>
      <c r="WUN34" s="570" t="e">
        <f t="shared" si="253"/>
        <v>#REF!</v>
      </c>
      <c r="WUO34" s="570" t="e">
        <f t="shared" si="253"/>
        <v>#REF!</v>
      </c>
      <c r="WUP34" s="570" t="e">
        <f t="shared" si="253"/>
        <v>#REF!</v>
      </c>
      <c r="WUQ34" s="570" t="e">
        <f t="shared" si="253"/>
        <v>#REF!</v>
      </c>
      <c r="WUR34" s="570" t="e">
        <f t="shared" si="253"/>
        <v>#REF!</v>
      </c>
      <c r="WUS34" s="570" t="e">
        <f t="shared" si="253"/>
        <v>#REF!</v>
      </c>
      <c r="WUT34" s="570" t="e">
        <f t="shared" si="253"/>
        <v>#REF!</v>
      </c>
      <c r="WUU34" s="570" t="e">
        <f t="shared" si="253"/>
        <v>#REF!</v>
      </c>
      <c r="WUV34" s="570" t="e">
        <f t="shared" si="253"/>
        <v>#REF!</v>
      </c>
      <c r="WUW34" s="570" t="e">
        <f t="shared" si="253"/>
        <v>#REF!</v>
      </c>
      <c r="WUX34" s="570" t="e">
        <f t="shared" si="253"/>
        <v>#REF!</v>
      </c>
      <c r="WUY34" s="570" t="e">
        <f t="shared" si="253"/>
        <v>#REF!</v>
      </c>
      <c r="WUZ34" s="570" t="e">
        <f t="shared" si="253"/>
        <v>#REF!</v>
      </c>
      <c r="WVA34" s="570" t="e">
        <f t="shared" si="253"/>
        <v>#REF!</v>
      </c>
      <c r="WVB34" s="570" t="e">
        <f t="shared" si="253"/>
        <v>#REF!</v>
      </c>
      <c r="WVC34" s="570" t="e">
        <f t="shared" si="253"/>
        <v>#REF!</v>
      </c>
      <c r="WVD34" s="570" t="e">
        <f t="shared" si="253"/>
        <v>#REF!</v>
      </c>
      <c r="WVE34" s="570" t="e">
        <f t="shared" si="253"/>
        <v>#REF!</v>
      </c>
      <c r="WVF34" s="570" t="e">
        <f t="shared" si="253"/>
        <v>#REF!</v>
      </c>
      <c r="WVG34" s="570" t="e">
        <f t="shared" si="253"/>
        <v>#REF!</v>
      </c>
      <c r="WVH34" s="570" t="e">
        <f t="shared" si="253"/>
        <v>#REF!</v>
      </c>
      <c r="WVI34" s="570" t="e">
        <f t="shared" si="253"/>
        <v>#REF!</v>
      </c>
      <c r="WVJ34" s="570" t="e">
        <f t="shared" si="253"/>
        <v>#REF!</v>
      </c>
      <c r="WVK34" s="570" t="e">
        <f t="shared" ref="WVK34:WXV34" si="254">ROUND(WVH34*WVI34,0)</f>
        <v>#REF!</v>
      </c>
      <c r="WVL34" s="570" t="e">
        <f t="shared" si="254"/>
        <v>#REF!</v>
      </c>
      <c r="WVM34" s="570" t="e">
        <f t="shared" si="254"/>
        <v>#REF!</v>
      </c>
      <c r="WVN34" s="570" t="e">
        <f t="shared" si="254"/>
        <v>#REF!</v>
      </c>
      <c r="WVO34" s="570" t="e">
        <f t="shared" si="254"/>
        <v>#REF!</v>
      </c>
      <c r="WVP34" s="570" t="e">
        <f t="shared" si="254"/>
        <v>#REF!</v>
      </c>
      <c r="WVQ34" s="570" t="e">
        <f t="shared" si="254"/>
        <v>#REF!</v>
      </c>
      <c r="WVR34" s="570" t="e">
        <f t="shared" si="254"/>
        <v>#REF!</v>
      </c>
      <c r="WVS34" s="570" t="e">
        <f t="shared" si="254"/>
        <v>#REF!</v>
      </c>
      <c r="WVT34" s="570" t="e">
        <f t="shared" si="254"/>
        <v>#REF!</v>
      </c>
      <c r="WVU34" s="570" t="e">
        <f t="shared" si="254"/>
        <v>#REF!</v>
      </c>
      <c r="WVV34" s="570" t="e">
        <f t="shared" si="254"/>
        <v>#REF!</v>
      </c>
      <c r="WVW34" s="570" t="e">
        <f t="shared" si="254"/>
        <v>#REF!</v>
      </c>
      <c r="WVX34" s="570" t="e">
        <f t="shared" si="254"/>
        <v>#REF!</v>
      </c>
      <c r="WVY34" s="570" t="e">
        <f t="shared" si="254"/>
        <v>#REF!</v>
      </c>
      <c r="WVZ34" s="570" t="e">
        <f t="shared" si="254"/>
        <v>#REF!</v>
      </c>
      <c r="WWA34" s="570" t="e">
        <f t="shared" si="254"/>
        <v>#REF!</v>
      </c>
      <c r="WWB34" s="570" t="e">
        <f t="shared" si="254"/>
        <v>#REF!</v>
      </c>
      <c r="WWC34" s="570" t="e">
        <f t="shared" si="254"/>
        <v>#REF!</v>
      </c>
      <c r="WWD34" s="570" t="e">
        <f t="shared" si="254"/>
        <v>#REF!</v>
      </c>
      <c r="WWE34" s="570" t="e">
        <f t="shared" si="254"/>
        <v>#REF!</v>
      </c>
      <c r="WWF34" s="570" t="e">
        <f t="shared" si="254"/>
        <v>#REF!</v>
      </c>
      <c r="WWG34" s="570" t="e">
        <f t="shared" si="254"/>
        <v>#REF!</v>
      </c>
      <c r="WWH34" s="570" t="e">
        <f t="shared" si="254"/>
        <v>#REF!</v>
      </c>
      <c r="WWI34" s="570" t="e">
        <f t="shared" si="254"/>
        <v>#REF!</v>
      </c>
      <c r="WWJ34" s="570" t="e">
        <f t="shared" si="254"/>
        <v>#REF!</v>
      </c>
      <c r="WWK34" s="570" t="e">
        <f t="shared" si="254"/>
        <v>#REF!</v>
      </c>
      <c r="WWL34" s="570" t="e">
        <f t="shared" si="254"/>
        <v>#REF!</v>
      </c>
      <c r="WWM34" s="570" t="e">
        <f t="shared" si="254"/>
        <v>#REF!</v>
      </c>
      <c r="WWN34" s="570" t="e">
        <f t="shared" si="254"/>
        <v>#REF!</v>
      </c>
      <c r="WWO34" s="570" t="e">
        <f t="shared" si="254"/>
        <v>#REF!</v>
      </c>
      <c r="WWP34" s="570" t="e">
        <f t="shared" si="254"/>
        <v>#REF!</v>
      </c>
      <c r="WWQ34" s="570" t="e">
        <f t="shared" si="254"/>
        <v>#REF!</v>
      </c>
      <c r="WWR34" s="570" t="e">
        <f t="shared" si="254"/>
        <v>#REF!</v>
      </c>
      <c r="WWS34" s="570" t="e">
        <f t="shared" si="254"/>
        <v>#REF!</v>
      </c>
      <c r="WWT34" s="570" t="e">
        <f t="shared" si="254"/>
        <v>#REF!</v>
      </c>
      <c r="WWU34" s="570" t="e">
        <f t="shared" si="254"/>
        <v>#REF!</v>
      </c>
      <c r="WWV34" s="570" t="e">
        <f t="shared" si="254"/>
        <v>#REF!</v>
      </c>
      <c r="WWW34" s="570" t="e">
        <f t="shared" si="254"/>
        <v>#REF!</v>
      </c>
      <c r="WWX34" s="570" t="e">
        <f t="shared" si="254"/>
        <v>#REF!</v>
      </c>
      <c r="WWY34" s="570" t="e">
        <f t="shared" si="254"/>
        <v>#REF!</v>
      </c>
      <c r="WWZ34" s="570" t="e">
        <f t="shared" si="254"/>
        <v>#REF!</v>
      </c>
      <c r="WXA34" s="570" t="e">
        <f t="shared" si="254"/>
        <v>#REF!</v>
      </c>
      <c r="WXB34" s="570" t="e">
        <f t="shared" si="254"/>
        <v>#REF!</v>
      </c>
      <c r="WXC34" s="570" t="e">
        <f t="shared" si="254"/>
        <v>#REF!</v>
      </c>
      <c r="WXD34" s="570" t="e">
        <f t="shared" si="254"/>
        <v>#REF!</v>
      </c>
      <c r="WXE34" s="570" t="e">
        <f t="shared" si="254"/>
        <v>#REF!</v>
      </c>
      <c r="WXF34" s="570" t="e">
        <f t="shared" si="254"/>
        <v>#REF!</v>
      </c>
      <c r="WXG34" s="570" t="e">
        <f t="shared" si="254"/>
        <v>#REF!</v>
      </c>
      <c r="WXH34" s="570" t="e">
        <f t="shared" si="254"/>
        <v>#REF!</v>
      </c>
      <c r="WXI34" s="570" t="e">
        <f t="shared" si="254"/>
        <v>#REF!</v>
      </c>
      <c r="WXJ34" s="570" t="e">
        <f t="shared" si="254"/>
        <v>#REF!</v>
      </c>
      <c r="WXK34" s="570" t="e">
        <f t="shared" si="254"/>
        <v>#REF!</v>
      </c>
      <c r="WXL34" s="570" t="e">
        <f t="shared" si="254"/>
        <v>#REF!</v>
      </c>
      <c r="WXM34" s="570" t="e">
        <f t="shared" si="254"/>
        <v>#REF!</v>
      </c>
      <c r="WXN34" s="570" t="e">
        <f t="shared" si="254"/>
        <v>#REF!</v>
      </c>
      <c r="WXO34" s="570" t="e">
        <f t="shared" si="254"/>
        <v>#REF!</v>
      </c>
      <c r="WXP34" s="570" t="e">
        <f t="shared" si="254"/>
        <v>#REF!</v>
      </c>
      <c r="WXQ34" s="570" t="e">
        <f t="shared" si="254"/>
        <v>#REF!</v>
      </c>
      <c r="WXR34" s="570" t="e">
        <f t="shared" si="254"/>
        <v>#REF!</v>
      </c>
      <c r="WXS34" s="570" t="e">
        <f t="shared" si="254"/>
        <v>#REF!</v>
      </c>
      <c r="WXT34" s="570" t="e">
        <f t="shared" si="254"/>
        <v>#REF!</v>
      </c>
      <c r="WXU34" s="570" t="e">
        <f t="shared" si="254"/>
        <v>#REF!</v>
      </c>
      <c r="WXV34" s="570" t="e">
        <f t="shared" si="254"/>
        <v>#REF!</v>
      </c>
      <c r="WXW34" s="570" t="e">
        <f t="shared" ref="WXW34:XAH34" si="255">ROUND(WXT34*WXU34,0)</f>
        <v>#REF!</v>
      </c>
      <c r="WXX34" s="570" t="e">
        <f t="shared" si="255"/>
        <v>#REF!</v>
      </c>
      <c r="WXY34" s="570" t="e">
        <f t="shared" si="255"/>
        <v>#REF!</v>
      </c>
      <c r="WXZ34" s="570" t="e">
        <f t="shared" si="255"/>
        <v>#REF!</v>
      </c>
      <c r="WYA34" s="570" t="e">
        <f t="shared" si="255"/>
        <v>#REF!</v>
      </c>
      <c r="WYB34" s="570" t="e">
        <f t="shared" si="255"/>
        <v>#REF!</v>
      </c>
      <c r="WYC34" s="570" t="e">
        <f t="shared" si="255"/>
        <v>#REF!</v>
      </c>
      <c r="WYD34" s="570" t="e">
        <f t="shared" si="255"/>
        <v>#REF!</v>
      </c>
      <c r="WYE34" s="570" t="e">
        <f t="shared" si="255"/>
        <v>#REF!</v>
      </c>
      <c r="WYF34" s="570" t="e">
        <f t="shared" si="255"/>
        <v>#REF!</v>
      </c>
      <c r="WYG34" s="570" t="e">
        <f t="shared" si="255"/>
        <v>#REF!</v>
      </c>
      <c r="WYH34" s="570" t="e">
        <f t="shared" si="255"/>
        <v>#REF!</v>
      </c>
      <c r="WYI34" s="570" t="e">
        <f t="shared" si="255"/>
        <v>#REF!</v>
      </c>
      <c r="WYJ34" s="570" t="e">
        <f t="shared" si="255"/>
        <v>#REF!</v>
      </c>
      <c r="WYK34" s="570" t="e">
        <f t="shared" si="255"/>
        <v>#REF!</v>
      </c>
      <c r="WYL34" s="570" t="e">
        <f t="shared" si="255"/>
        <v>#REF!</v>
      </c>
      <c r="WYM34" s="570" t="e">
        <f t="shared" si="255"/>
        <v>#REF!</v>
      </c>
      <c r="WYN34" s="570" t="e">
        <f t="shared" si="255"/>
        <v>#REF!</v>
      </c>
      <c r="WYO34" s="570" t="e">
        <f t="shared" si="255"/>
        <v>#REF!</v>
      </c>
      <c r="WYP34" s="570" t="e">
        <f t="shared" si="255"/>
        <v>#REF!</v>
      </c>
      <c r="WYQ34" s="570" t="e">
        <f t="shared" si="255"/>
        <v>#REF!</v>
      </c>
      <c r="WYR34" s="570" t="e">
        <f t="shared" si="255"/>
        <v>#REF!</v>
      </c>
      <c r="WYS34" s="570" t="e">
        <f t="shared" si="255"/>
        <v>#REF!</v>
      </c>
      <c r="WYT34" s="570" t="e">
        <f t="shared" si="255"/>
        <v>#REF!</v>
      </c>
      <c r="WYU34" s="570" t="e">
        <f t="shared" si="255"/>
        <v>#REF!</v>
      </c>
      <c r="WYV34" s="570" t="e">
        <f t="shared" si="255"/>
        <v>#REF!</v>
      </c>
      <c r="WYW34" s="570" t="e">
        <f t="shared" si="255"/>
        <v>#REF!</v>
      </c>
      <c r="WYX34" s="570" t="e">
        <f t="shared" si="255"/>
        <v>#REF!</v>
      </c>
      <c r="WYY34" s="570" t="e">
        <f t="shared" si="255"/>
        <v>#REF!</v>
      </c>
      <c r="WYZ34" s="570" t="e">
        <f t="shared" si="255"/>
        <v>#REF!</v>
      </c>
      <c r="WZA34" s="570" t="e">
        <f t="shared" si="255"/>
        <v>#REF!</v>
      </c>
      <c r="WZB34" s="570" t="e">
        <f t="shared" si="255"/>
        <v>#REF!</v>
      </c>
      <c r="WZC34" s="570" t="e">
        <f t="shared" si="255"/>
        <v>#REF!</v>
      </c>
      <c r="WZD34" s="570" t="e">
        <f t="shared" si="255"/>
        <v>#REF!</v>
      </c>
      <c r="WZE34" s="570" t="e">
        <f t="shared" si="255"/>
        <v>#REF!</v>
      </c>
      <c r="WZF34" s="570" t="e">
        <f t="shared" si="255"/>
        <v>#REF!</v>
      </c>
      <c r="WZG34" s="570" t="e">
        <f t="shared" si="255"/>
        <v>#REF!</v>
      </c>
      <c r="WZH34" s="570" t="e">
        <f t="shared" si="255"/>
        <v>#REF!</v>
      </c>
      <c r="WZI34" s="570" t="e">
        <f t="shared" si="255"/>
        <v>#REF!</v>
      </c>
      <c r="WZJ34" s="570" t="e">
        <f t="shared" si="255"/>
        <v>#REF!</v>
      </c>
      <c r="WZK34" s="570" t="e">
        <f t="shared" si="255"/>
        <v>#REF!</v>
      </c>
      <c r="WZL34" s="570" t="e">
        <f t="shared" si="255"/>
        <v>#REF!</v>
      </c>
      <c r="WZM34" s="570" t="e">
        <f t="shared" si="255"/>
        <v>#REF!</v>
      </c>
      <c r="WZN34" s="570" t="e">
        <f t="shared" si="255"/>
        <v>#REF!</v>
      </c>
      <c r="WZO34" s="570" t="e">
        <f t="shared" si="255"/>
        <v>#REF!</v>
      </c>
      <c r="WZP34" s="570" t="e">
        <f t="shared" si="255"/>
        <v>#REF!</v>
      </c>
      <c r="WZQ34" s="570" t="e">
        <f t="shared" si="255"/>
        <v>#REF!</v>
      </c>
      <c r="WZR34" s="570" t="e">
        <f t="shared" si="255"/>
        <v>#REF!</v>
      </c>
      <c r="WZS34" s="570" t="e">
        <f t="shared" si="255"/>
        <v>#REF!</v>
      </c>
      <c r="WZT34" s="570" t="e">
        <f t="shared" si="255"/>
        <v>#REF!</v>
      </c>
      <c r="WZU34" s="570" t="e">
        <f t="shared" si="255"/>
        <v>#REF!</v>
      </c>
      <c r="WZV34" s="570" t="e">
        <f t="shared" si="255"/>
        <v>#REF!</v>
      </c>
      <c r="WZW34" s="570" t="e">
        <f t="shared" si="255"/>
        <v>#REF!</v>
      </c>
      <c r="WZX34" s="570" t="e">
        <f t="shared" si="255"/>
        <v>#REF!</v>
      </c>
      <c r="WZY34" s="570" t="e">
        <f t="shared" si="255"/>
        <v>#REF!</v>
      </c>
      <c r="WZZ34" s="570" t="e">
        <f t="shared" si="255"/>
        <v>#REF!</v>
      </c>
      <c r="XAA34" s="570" t="e">
        <f t="shared" si="255"/>
        <v>#REF!</v>
      </c>
      <c r="XAB34" s="570" t="e">
        <f t="shared" si="255"/>
        <v>#REF!</v>
      </c>
      <c r="XAC34" s="570" t="e">
        <f t="shared" si="255"/>
        <v>#REF!</v>
      </c>
      <c r="XAD34" s="570" t="e">
        <f t="shared" si="255"/>
        <v>#REF!</v>
      </c>
      <c r="XAE34" s="570" t="e">
        <f t="shared" si="255"/>
        <v>#REF!</v>
      </c>
      <c r="XAF34" s="570" t="e">
        <f t="shared" si="255"/>
        <v>#REF!</v>
      </c>
      <c r="XAG34" s="570" t="e">
        <f t="shared" si="255"/>
        <v>#REF!</v>
      </c>
      <c r="XAH34" s="570" t="e">
        <f t="shared" si="255"/>
        <v>#REF!</v>
      </c>
      <c r="XAI34" s="570" t="e">
        <f t="shared" ref="XAI34:XCT34" si="256">ROUND(XAF34*XAG34,0)</f>
        <v>#REF!</v>
      </c>
      <c r="XAJ34" s="570" t="e">
        <f t="shared" si="256"/>
        <v>#REF!</v>
      </c>
      <c r="XAK34" s="570" t="e">
        <f t="shared" si="256"/>
        <v>#REF!</v>
      </c>
      <c r="XAL34" s="570" t="e">
        <f t="shared" si="256"/>
        <v>#REF!</v>
      </c>
      <c r="XAM34" s="570" t="e">
        <f t="shared" si="256"/>
        <v>#REF!</v>
      </c>
      <c r="XAN34" s="570" t="e">
        <f t="shared" si="256"/>
        <v>#REF!</v>
      </c>
      <c r="XAO34" s="570" t="e">
        <f t="shared" si="256"/>
        <v>#REF!</v>
      </c>
      <c r="XAP34" s="570" t="e">
        <f t="shared" si="256"/>
        <v>#REF!</v>
      </c>
      <c r="XAQ34" s="570" t="e">
        <f t="shared" si="256"/>
        <v>#REF!</v>
      </c>
      <c r="XAR34" s="570" t="e">
        <f t="shared" si="256"/>
        <v>#REF!</v>
      </c>
      <c r="XAS34" s="570" t="e">
        <f t="shared" si="256"/>
        <v>#REF!</v>
      </c>
      <c r="XAT34" s="570" t="e">
        <f t="shared" si="256"/>
        <v>#REF!</v>
      </c>
      <c r="XAU34" s="570" t="e">
        <f t="shared" si="256"/>
        <v>#REF!</v>
      </c>
      <c r="XAV34" s="570" t="e">
        <f t="shared" si="256"/>
        <v>#REF!</v>
      </c>
      <c r="XAW34" s="570" t="e">
        <f t="shared" si="256"/>
        <v>#REF!</v>
      </c>
      <c r="XAX34" s="570" t="e">
        <f t="shared" si="256"/>
        <v>#REF!</v>
      </c>
      <c r="XAY34" s="570" t="e">
        <f t="shared" si="256"/>
        <v>#REF!</v>
      </c>
      <c r="XAZ34" s="570" t="e">
        <f t="shared" si="256"/>
        <v>#REF!</v>
      </c>
      <c r="XBA34" s="570" t="e">
        <f t="shared" si="256"/>
        <v>#REF!</v>
      </c>
      <c r="XBB34" s="570" t="e">
        <f t="shared" si="256"/>
        <v>#REF!</v>
      </c>
      <c r="XBC34" s="570" t="e">
        <f t="shared" si="256"/>
        <v>#REF!</v>
      </c>
      <c r="XBD34" s="570" t="e">
        <f t="shared" si="256"/>
        <v>#REF!</v>
      </c>
      <c r="XBE34" s="570" t="e">
        <f t="shared" si="256"/>
        <v>#REF!</v>
      </c>
      <c r="XBF34" s="570" t="e">
        <f t="shared" si="256"/>
        <v>#REF!</v>
      </c>
      <c r="XBG34" s="570" t="e">
        <f t="shared" si="256"/>
        <v>#REF!</v>
      </c>
      <c r="XBH34" s="570" t="e">
        <f t="shared" si="256"/>
        <v>#REF!</v>
      </c>
      <c r="XBI34" s="570" t="e">
        <f t="shared" si="256"/>
        <v>#REF!</v>
      </c>
      <c r="XBJ34" s="570" t="e">
        <f t="shared" si="256"/>
        <v>#REF!</v>
      </c>
      <c r="XBK34" s="570" t="e">
        <f t="shared" si="256"/>
        <v>#REF!</v>
      </c>
      <c r="XBL34" s="570" t="e">
        <f t="shared" si="256"/>
        <v>#REF!</v>
      </c>
      <c r="XBM34" s="570" t="e">
        <f t="shared" si="256"/>
        <v>#REF!</v>
      </c>
      <c r="XBN34" s="570" t="e">
        <f t="shared" si="256"/>
        <v>#REF!</v>
      </c>
      <c r="XBO34" s="570" t="e">
        <f t="shared" si="256"/>
        <v>#REF!</v>
      </c>
      <c r="XBP34" s="570" t="e">
        <f t="shared" si="256"/>
        <v>#REF!</v>
      </c>
      <c r="XBQ34" s="570" t="e">
        <f t="shared" si="256"/>
        <v>#REF!</v>
      </c>
      <c r="XBR34" s="570" t="e">
        <f t="shared" si="256"/>
        <v>#REF!</v>
      </c>
      <c r="XBS34" s="570" t="e">
        <f t="shared" si="256"/>
        <v>#REF!</v>
      </c>
      <c r="XBT34" s="570" t="e">
        <f t="shared" si="256"/>
        <v>#REF!</v>
      </c>
      <c r="XBU34" s="570" t="e">
        <f t="shared" si="256"/>
        <v>#REF!</v>
      </c>
      <c r="XBV34" s="570" t="e">
        <f t="shared" si="256"/>
        <v>#REF!</v>
      </c>
      <c r="XBW34" s="570" t="e">
        <f t="shared" si="256"/>
        <v>#REF!</v>
      </c>
      <c r="XBX34" s="570" t="e">
        <f t="shared" si="256"/>
        <v>#REF!</v>
      </c>
      <c r="XBY34" s="570" t="e">
        <f t="shared" si="256"/>
        <v>#REF!</v>
      </c>
      <c r="XBZ34" s="570" t="e">
        <f t="shared" si="256"/>
        <v>#REF!</v>
      </c>
      <c r="XCA34" s="570" t="e">
        <f t="shared" si="256"/>
        <v>#REF!</v>
      </c>
      <c r="XCB34" s="570" t="e">
        <f t="shared" si="256"/>
        <v>#REF!</v>
      </c>
      <c r="XCC34" s="570" t="e">
        <f t="shared" si="256"/>
        <v>#REF!</v>
      </c>
      <c r="XCD34" s="570" t="e">
        <f t="shared" si="256"/>
        <v>#REF!</v>
      </c>
      <c r="XCE34" s="570" t="e">
        <f t="shared" si="256"/>
        <v>#REF!</v>
      </c>
      <c r="XCF34" s="570" t="e">
        <f t="shared" si="256"/>
        <v>#REF!</v>
      </c>
      <c r="XCG34" s="570" t="e">
        <f t="shared" si="256"/>
        <v>#REF!</v>
      </c>
      <c r="XCH34" s="570" t="e">
        <f t="shared" si="256"/>
        <v>#REF!</v>
      </c>
      <c r="XCI34" s="570" t="e">
        <f t="shared" si="256"/>
        <v>#REF!</v>
      </c>
      <c r="XCJ34" s="570" t="e">
        <f t="shared" si="256"/>
        <v>#REF!</v>
      </c>
      <c r="XCK34" s="570" t="e">
        <f t="shared" si="256"/>
        <v>#REF!</v>
      </c>
      <c r="XCL34" s="570" t="e">
        <f t="shared" si="256"/>
        <v>#REF!</v>
      </c>
      <c r="XCM34" s="570" t="e">
        <f t="shared" si="256"/>
        <v>#REF!</v>
      </c>
      <c r="XCN34" s="570" t="e">
        <f t="shared" si="256"/>
        <v>#REF!</v>
      </c>
      <c r="XCO34" s="570" t="e">
        <f t="shared" si="256"/>
        <v>#REF!</v>
      </c>
      <c r="XCP34" s="570" t="e">
        <f t="shared" si="256"/>
        <v>#REF!</v>
      </c>
      <c r="XCQ34" s="570" t="e">
        <f t="shared" si="256"/>
        <v>#REF!</v>
      </c>
      <c r="XCR34" s="570" t="e">
        <f t="shared" si="256"/>
        <v>#REF!</v>
      </c>
      <c r="XCS34" s="570" t="e">
        <f t="shared" si="256"/>
        <v>#REF!</v>
      </c>
      <c r="XCT34" s="570" t="e">
        <f t="shared" si="256"/>
        <v>#REF!</v>
      </c>
      <c r="XCU34" s="570" t="e">
        <f t="shared" ref="XCU34:XFD34" si="257">ROUND(XCR34*XCS34,0)</f>
        <v>#REF!</v>
      </c>
      <c r="XCV34" s="570" t="e">
        <f t="shared" si="257"/>
        <v>#REF!</v>
      </c>
      <c r="XCW34" s="570" t="e">
        <f t="shared" si="257"/>
        <v>#REF!</v>
      </c>
      <c r="XCX34" s="570" t="e">
        <f t="shared" si="257"/>
        <v>#REF!</v>
      </c>
      <c r="XCY34" s="570" t="e">
        <f t="shared" si="257"/>
        <v>#REF!</v>
      </c>
      <c r="XCZ34" s="570" t="e">
        <f t="shared" si="257"/>
        <v>#REF!</v>
      </c>
      <c r="XDA34" s="570" t="e">
        <f t="shared" si="257"/>
        <v>#REF!</v>
      </c>
      <c r="XDB34" s="570" t="e">
        <f t="shared" si="257"/>
        <v>#REF!</v>
      </c>
      <c r="XDC34" s="570" t="e">
        <f t="shared" si="257"/>
        <v>#REF!</v>
      </c>
      <c r="XDD34" s="570" t="e">
        <f t="shared" si="257"/>
        <v>#REF!</v>
      </c>
      <c r="XDE34" s="570" t="e">
        <f t="shared" si="257"/>
        <v>#REF!</v>
      </c>
      <c r="XDF34" s="570" t="e">
        <f t="shared" si="257"/>
        <v>#REF!</v>
      </c>
      <c r="XDG34" s="570" t="e">
        <f t="shared" si="257"/>
        <v>#REF!</v>
      </c>
      <c r="XDH34" s="570" t="e">
        <f t="shared" si="257"/>
        <v>#REF!</v>
      </c>
      <c r="XDI34" s="570" t="e">
        <f t="shared" si="257"/>
        <v>#REF!</v>
      </c>
      <c r="XDJ34" s="570" t="e">
        <f t="shared" si="257"/>
        <v>#REF!</v>
      </c>
      <c r="XDK34" s="570" t="e">
        <f t="shared" si="257"/>
        <v>#REF!</v>
      </c>
      <c r="XDL34" s="570" t="e">
        <f t="shared" si="257"/>
        <v>#REF!</v>
      </c>
      <c r="XDM34" s="570" t="e">
        <f t="shared" si="257"/>
        <v>#REF!</v>
      </c>
      <c r="XDN34" s="570" t="e">
        <f t="shared" si="257"/>
        <v>#REF!</v>
      </c>
      <c r="XDO34" s="570" t="e">
        <f t="shared" si="257"/>
        <v>#REF!</v>
      </c>
      <c r="XDP34" s="570" t="e">
        <f t="shared" si="257"/>
        <v>#REF!</v>
      </c>
      <c r="XDQ34" s="570" t="e">
        <f t="shared" si="257"/>
        <v>#REF!</v>
      </c>
      <c r="XDR34" s="570" t="e">
        <f t="shared" si="257"/>
        <v>#REF!</v>
      </c>
      <c r="XDS34" s="570" t="e">
        <f t="shared" si="257"/>
        <v>#REF!</v>
      </c>
      <c r="XDT34" s="570" t="e">
        <f t="shared" si="257"/>
        <v>#REF!</v>
      </c>
      <c r="XDU34" s="570" t="e">
        <f t="shared" si="257"/>
        <v>#REF!</v>
      </c>
      <c r="XDV34" s="570" t="e">
        <f t="shared" si="257"/>
        <v>#REF!</v>
      </c>
      <c r="XDW34" s="570" t="e">
        <f t="shared" si="257"/>
        <v>#REF!</v>
      </c>
      <c r="XDX34" s="570" t="e">
        <f t="shared" si="257"/>
        <v>#REF!</v>
      </c>
      <c r="XDY34" s="570" t="e">
        <f t="shared" si="257"/>
        <v>#REF!</v>
      </c>
      <c r="XDZ34" s="570" t="e">
        <f t="shared" si="257"/>
        <v>#REF!</v>
      </c>
      <c r="XEA34" s="570" t="e">
        <f t="shared" si="257"/>
        <v>#REF!</v>
      </c>
      <c r="XEB34" s="570" t="e">
        <f t="shared" si="257"/>
        <v>#REF!</v>
      </c>
      <c r="XEC34" s="570" t="e">
        <f t="shared" si="257"/>
        <v>#REF!</v>
      </c>
      <c r="XED34" s="570" t="e">
        <f t="shared" si="257"/>
        <v>#REF!</v>
      </c>
      <c r="XEE34" s="570" t="e">
        <f t="shared" si="257"/>
        <v>#REF!</v>
      </c>
      <c r="XEF34" s="570" t="e">
        <f t="shared" si="257"/>
        <v>#REF!</v>
      </c>
      <c r="XEG34" s="570" t="e">
        <f t="shared" si="257"/>
        <v>#REF!</v>
      </c>
      <c r="XEH34" s="570" t="e">
        <f t="shared" si="257"/>
        <v>#REF!</v>
      </c>
      <c r="XEI34" s="570" t="e">
        <f t="shared" si="257"/>
        <v>#REF!</v>
      </c>
      <c r="XEJ34" s="570" t="e">
        <f t="shared" si="257"/>
        <v>#REF!</v>
      </c>
      <c r="XEK34" s="570" t="e">
        <f t="shared" si="257"/>
        <v>#REF!</v>
      </c>
      <c r="XEL34" s="570" t="e">
        <f t="shared" si="257"/>
        <v>#REF!</v>
      </c>
      <c r="XEM34" s="570" t="e">
        <f t="shared" si="257"/>
        <v>#REF!</v>
      </c>
      <c r="XEN34" s="570" t="e">
        <f t="shared" si="257"/>
        <v>#REF!</v>
      </c>
      <c r="XEO34" s="570" t="e">
        <f t="shared" si="257"/>
        <v>#REF!</v>
      </c>
      <c r="XEP34" s="570" t="e">
        <f t="shared" si="257"/>
        <v>#REF!</v>
      </c>
      <c r="XEQ34" s="570" t="e">
        <f t="shared" si="257"/>
        <v>#REF!</v>
      </c>
      <c r="XER34" s="570" t="e">
        <f t="shared" si="257"/>
        <v>#REF!</v>
      </c>
      <c r="XES34" s="570" t="e">
        <f t="shared" si="257"/>
        <v>#REF!</v>
      </c>
      <c r="XET34" s="570" t="e">
        <f t="shared" si="257"/>
        <v>#REF!</v>
      </c>
      <c r="XEU34" s="570" t="e">
        <f t="shared" si="257"/>
        <v>#REF!</v>
      </c>
      <c r="XEV34" s="570" t="e">
        <f t="shared" si="257"/>
        <v>#REF!</v>
      </c>
      <c r="XEW34" s="570" t="e">
        <f t="shared" si="257"/>
        <v>#REF!</v>
      </c>
      <c r="XEX34" s="570" t="e">
        <f t="shared" si="257"/>
        <v>#REF!</v>
      </c>
      <c r="XEY34" s="570" t="e">
        <f t="shared" si="257"/>
        <v>#REF!</v>
      </c>
      <c r="XEZ34" s="570" t="e">
        <f t="shared" si="257"/>
        <v>#REF!</v>
      </c>
      <c r="XFA34" s="570" t="e">
        <f t="shared" si="257"/>
        <v>#REF!</v>
      </c>
      <c r="XFB34" s="570" t="e">
        <f t="shared" si="257"/>
        <v>#REF!</v>
      </c>
      <c r="XFC34" s="570" t="e">
        <f t="shared" si="257"/>
        <v>#REF!</v>
      </c>
      <c r="XFD34" s="570" t="e">
        <f t="shared" si="257"/>
        <v>#REF!</v>
      </c>
    </row>
    <row r="35" spans="1:16384" s="338" customFormat="1" ht="7.5" customHeight="1" thickTop="1">
      <c r="A35" s="470"/>
      <c r="B35" s="470"/>
      <c r="C35" s="470"/>
      <c r="D35" s="440"/>
      <c r="E35" s="440"/>
      <c r="F35" s="471"/>
      <c r="G35" s="471"/>
      <c r="H35" s="467"/>
      <c r="I35" s="468"/>
      <c r="J35" s="467"/>
      <c r="K35" s="467"/>
      <c r="L35" s="467"/>
      <c r="M35" s="467"/>
      <c r="N35" s="469"/>
      <c r="O35" s="467"/>
      <c r="P35" s="467"/>
      <c r="Q35" s="467"/>
      <c r="V35" s="353"/>
    </row>
    <row r="36" spans="1:16384" s="339" customFormat="1" ht="23.25" customHeight="1">
      <c r="A36" s="843" t="s">
        <v>2236</v>
      </c>
      <c r="B36" s="843"/>
      <c r="C36" s="843"/>
      <c r="D36" s="843"/>
      <c r="E36" s="843"/>
      <c r="F36" s="843"/>
      <c r="G36" s="843"/>
      <c r="H36" s="836" t="s">
        <v>902</v>
      </c>
      <c r="I36" s="836"/>
      <c r="J36" s="836"/>
      <c r="K36" s="836"/>
      <c r="L36" s="836"/>
      <c r="M36" s="836"/>
      <c r="N36" s="836"/>
      <c r="O36" s="836"/>
      <c r="P36" s="836"/>
      <c r="Q36" s="836"/>
      <c r="V36" s="361"/>
    </row>
    <row r="37" spans="1:16384" s="340" customFormat="1">
      <c r="A37" s="829" t="s">
        <v>2235</v>
      </c>
      <c r="B37" s="829"/>
      <c r="C37" s="829"/>
      <c r="D37" s="829"/>
      <c r="E37" s="829"/>
      <c r="F37" s="829"/>
      <c r="G37" s="829"/>
      <c r="H37" s="472"/>
      <c r="I37" s="473"/>
      <c r="J37" s="472"/>
      <c r="K37" s="472"/>
      <c r="L37" s="472"/>
      <c r="M37" s="472"/>
      <c r="N37" s="474"/>
      <c r="O37" s="472"/>
      <c r="P37" s="472"/>
      <c r="Q37" s="472"/>
      <c r="V37" s="354"/>
    </row>
    <row r="38" spans="1:16384" ht="8.25" customHeight="1"/>
    <row r="39" spans="1:16384" s="286" customFormat="1" ht="17.25" customHeight="1">
      <c r="A39" s="286" t="s">
        <v>963</v>
      </c>
      <c r="D39" s="830"/>
      <c r="E39" s="830"/>
      <c r="F39" s="830"/>
      <c r="G39" s="830"/>
      <c r="H39" s="355"/>
      <c r="I39" s="355"/>
      <c r="J39" s="355"/>
      <c r="K39" s="355"/>
      <c r="L39" s="355"/>
      <c r="M39" s="355"/>
      <c r="N39" s="355"/>
    </row>
    <row r="40" spans="1:16384" s="287" customFormat="1" ht="29.25" customHeight="1">
      <c r="A40" s="230"/>
      <c r="B40" s="831" t="s">
        <v>22</v>
      </c>
      <c r="C40" s="831"/>
      <c r="D40" s="832" t="s">
        <v>23</v>
      </c>
      <c r="E40" s="832"/>
      <c r="F40" s="832"/>
      <c r="G40" s="832"/>
      <c r="H40" s="356"/>
      <c r="I40" s="357"/>
      <c r="J40" s="356"/>
      <c r="K40" s="356"/>
      <c r="L40" s="356"/>
      <c r="M40" s="356"/>
      <c r="N40" s="356"/>
    </row>
    <row r="41" spans="1:16384" s="27" customFormat="1" ht="21.75" customHeight="1">
      <c r="A41" s="52"/>
      <c r="B41" s="52"/>
      <c r="C41" s="52"/>
      <c r="D41" s="442"/>
      <c r="E41" s="347"/>
      <c r="F41" s="36"/>
      <c r="G41" s="334"/>
      <c r="H41" s="334"/>
      <c r="I41" s="334"/>
      <c r="J41" s="334"/>
      <c r="K41" s="334"/>
      <c r="L41" s="334"/>
      <c r="M41" s="334"/>
      <c r="N41" s="334"/>
    </row>
    <row r="42" spans="1:16384" s="27" customFormat="1" ht="18" customHeight="1">
      <c r="A42" s="52"/>
      <c r="B42" s="52"/>
      <c r="C42" s="52"/>
      <c r="D42" s="442"/>
      <c r="E42" s="347"/>
      <c r="F42" s="36"/>
      <c r="G42" s="334"/>
      <c r="H42" s="334"/>
      <c r="I42" s="334"/>
      <c r="J42" s="334"/>
      <c r="K42" s="334"/>
      <c r="L42" s="334"/>
      <c r="M42" s="334"/>
      <c r="N42" s="334"/>
    </row>
    <row r="43" spans="1:16384" s="27" customFormat="1" ht="21.75" customHeight="1">
      <c r="A43" s="52"/>
      <c r="B43" s="833" t="s">
        <v>2181</v>
      </c>
      <c r="C43" s="833"/>
      <c r="D43" s="833" t="s">
        <v>15</v>
      </c>
      <c r="E43" s="833"/>
      <c r="F43" s="833"/>
      <c r="G43" s="833"/>
      <c r="H43" s="334"/>
      <c r="I43" s="334"/>
      <c r="J43" s="334"/>
      <c r="K43" s="334"/>
      <c r="L43" s="334"/>
      <c r="M43" s="334"/>
      <c r="N43" s="334"/>
    </row>
    <row r="44" spans="1:16384" s="27" customFormat="1" ht="7.5" customHeight="1">
      <c r="A44" s="52"/>
      <c r="B44" s="36"/>
      <c r="C44" s="36"/>
      <c r="D44" s="475"/>
      <c r="E44" s="36"/>
      <c r="F44" s="36"/>
      <c r="G44" s="334"/>
      <c r="H44" s="334"/>
      <c r="I44" s="334"/>
      <c r="J44" s="334"/>
      <c r="K44" s="334"/>
      <c r="L44" s="334"/>
      <c r="M44" s="334"/>
      <c r="N44" s="334"/>
    </row>
    <row r="45" spans="1:16384" s="287" customFormat="1" ht="30" customHeight="1">
      <c r="B45" s="831" t="s">
        <v>24</v>
      </c>
      <c r="C45" s="831"/>
      <c r="D45" s="831" t="s">
        <v>25</v>
      </c>
      <c r="E45" s="831"/>
      <c r="F45" s="831"/>
      <c r="G45" s="831"/>
      <c r="H45" s="230"/>
      <c r="I45" s="230"/>
      <c r="J45" s="356"/>
      <c r="K45" s="356"/>
      <c r="L45" s="356"/>
      <c r="M45" s="356"/>
      <c r="N45" s="356"/>
    </row>
    <row r="46" spans="1:16384" s="27" customFormat="1" ht="53.25" customHeight="1">
      <c r="B46" s="36"/>
      <c r="C46" s="36"/>
      <c r="D46" s="475"/>
      <c r="E46" s="36"/>
      <c r="F46" s="36"/>
      <c r="G46" s="334"/>
      <c r="H46" s="334"/>
      <c r="I46" s="334"/>
      <c r="J46" s="334"/>
      <c r="K46" s="334"/>
      <c r="L46" s="334"/>
      <c r="M46" s="334"/>
      <c r="N46" s="334"/>
    </row>
    <row r="47" spans="1:16384" s="27" customFormat="1" ht="53.25" customHeight="1">
      <c r="B47" s="36"/>
      <c r="C47" s="36"/>
      <c r="D47" s="475"/>
      <c r="E47" s="36"/>
      <c r="F47" s="36"/>
      <c r="G47" s="334"/>
      <c r="H47" s="334"/>
      <c r="I47" s="334"/>
      <c r="J47" s="334"/>
      <c r="K47" s="334"/>
      <c r="L47" s="334"/>
      <c r="M47" s="334"/>
      <c r="N47" s="334"/>
    </row>
    <row r="48" spans="1:16384" s="27" customFormat="1" ht="21.75" hidden="1" customHeight="1">
      <c r="B48" s="36"/>
      <c r="C48" s="36"/>
      <c r="D48" s="475"/>
      <c r="E48" s="36"/>
      <c r="F48" s="36"/>
      <c r="G48" s="334"/>
      <c r="H48" s="334"/>
      <c r="I48" s="334"/>
      <c r="J48" s="334"/>
      <c r="K48" s="334"/>
      <c r="L48" s="334"/>
      <c r="M48" s="334"/>
      <c r="N48" s="334"/>
    </row>
    <row r="49" spans="1:14" s="27" customFormat="1" ht="21.75" hidden="1" customHeight="1">
      <c r="B49" s="36"/>
      <c r="C49" s="36"/>
      <c r="D49" s="475"/>
      <c r="E49" s="36"/>
      <c r="F49" s="36"/>
      <c r="G49" s="334"/>
      <c r="H49" s="334"/>
      <c r="I49" s="334"/>
      <c r="J49" s="334"/>
      <c r="K49" s="334"/>
      <c r="L49" s="334"/>
      <c r="M49" s="334"/>
      <c r="N49" s="334"/>
    </row>
    <row r="50" spans="1:14" s="27" customFormat="1" ht="16.5">
      <c r="A50" s="834" t="s">
        <v>16</v>
      </c>
      <c r="B50" s="831"/>
      <c r="C50" s="831"/>
      <c r="D50" s="831"/>
      <c r="E50" s="831"/>
      <c r="F50" s="831"/>
      <c r="G50" s="831"/>
      <c r="H50" s="334"/>
      <c r="I50" s="334"/>
      <c r="J50" s="334"/>
      <c r="K50" s="334"/>
      <c r="L50" s="334"/>
      <c r="M50" s="334"/>
      <c r="N50" s="334"/>
    </row>
    <row r="51" spans="1:14" s="287" customFormat="1" ht="16.5">
      <c r="A51" s="831" t="s">
        <v>17</v>
      </c>
      <c r="B51" s="831"/>
      <c r="C51" s="831"/>
      <c r="D51" s="831"/>
      <c r="E51" s="831"/>
      <c r="F51" s="831"/>
      <c r="G51" s="831"/>
      <c r="H51" s="356"/>
      <c r="I51" s="356"/>
      <c r="J51" s="356"/>
      <c r="K51" s="356"/>
      <c r="L51" s="356"/>
      <c r="M51" s="356"/>
      <c r="N51" s="356"/>
    </row>
    <row r="52" spans="1:14" s="341" customFormat="1">
      <c r="A52" s="835" t="s">
        <v>26</v>
      </c>
      <c r="B52" s="835"/>
      <c r="C52" s="835"/>
      <c r="D52" s="835"/>
      <c r="E52" s="835"/>
      <c r="F52" s="835"/>
      <c r="G52" s="835"/>
      <c r="H52" s="358"/>
      <c r="I52" s="358"/>
      <c r="J52" s="358"/>
      <c r="K52" s="358"/>
      <c r="L52" s="358"/>
      <c r="M52" s="358"/>
      <c r="N52" s="358"/>
    </row>
    <row r="53" spans="1:14" s="256" customFormat="1" ht="18" customHeight="1">
      <c r="A53" s="828"/>
      <c r="B53" s="828"/>
      <c r="C53" s="828"/>
      <c r="D53" s="828"/>
      <c r="E53" s="828"/>
      <c r="F53" s="828"/>
      <c r="G53" s="828"/>
      <c r="H53" s="342"/>
      <c r="I53" s="342"/>
      <c r="J53" s="342"/>
      <c r="K53" s="342"/>
      <c r="L53" s="342"/>
      <c r="M53" s="342"/>
      <c r="N53" s="342"/>
    </row>
  </sheetData>
  <mergeCells count="34">
    <mergeCell ref="A4:C4"/>
    <mergeCell ref="D4:G4"/>
    <mergeCell ref="D1:G1"/>
    <mergeCell ref="A2:C2"/>
    <mergeCell ref="D2:G2"/>
    <mergeCell ref="A3:C3"/>
    <mergeCell ref="D3:G3"/>
    <mergeCell ref="H36:Q36"/>
    <mergeCell ref="A5:C5"/>
    <mergeCell ref="D5:G5"/>
    <mergeCell ref="A6:B6"/>
    <mergeCell ref="D6:G6"/>
    <mergeCell ref="A7:G7"/>
    <mergeCell ref="A8:G8"/>
    <mergeCell ref="A9:G9"/>
    <mergeCell ref="A10:G10"/>
    <mergeCell ref="F12:G12"/>
    <mergeCell ref="A36:G36"/>
    <mergeCell ref="A31:B31"/>
    <mergeCell ref="A32:B32"/>
    <mergeCell ref="A33:B33"/>
    <mergeCell ref="A34:B34"/>
    <mergeCell ref="A53:G53"/>
    <mergeCell ref="A37:G37"/>
    <mergeCell ref="D39:G39"/>
    <mergeCell ref="B40:C40"/>
    <mergeCell ref="D40:G40"/>
    <mergeCell ref="B43:C43"/>
    <mergeCell ref="D43:G43"/>
    <mergeCell ref="B45:C45"/>
    <mergeCell ref="D45:G45"/>
    <mergeCell ref="A50:G50"/>
    <mergeCell ref="A51:G51"/>
    <mergeCell ref="A52:G52"/>
  </mergeCells>
  <conditionalFormatting sqref="B27:B28">
    <cfRule type="expression" dxfId="304" priority="4">
      <formula>$A27="X"</formula>
    </cfRule>
  </conditionalFormatting>
  <pageMargins left="0.70866141732283472" right="0.19685039370078741" top="0.39370078740157483" bottom="0.39370078740157483" header="0" footer="0"/>
  <pageSetup paperSize="9" scale="74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49"/>
  <sheetViews>
    <sheetView view="pageBreakPreview" topLeftCell="A25" zoomScaleNormal="100" zoomScaleSheetLayoutView="100" workbookViewId="0">
      <selection activeCell="A28" sqref="A28:A29"/>
    </sheetView>
  </sheetViews>
  <sheetFormatPr defaultColWidth="9" defaultRowHeight="16.5"/>
  <cols>
    <col min="1" max="1" width="3.85546875" style="384" customWidth="1"/>
    <col min="2" max="2" width="11.5703125" style="384" customWidth="1"/>
    <col min="3" max="3" width="11.140625" style="384" customWidth="1"/>
    <col min="4" max="4" width="12.140625" style="384" customWidth="1"/>
    <col min="5" max="5" width="12.5703125" style="384" customWidth="1"/>
    <col min="6" max="6" width="13.42578125" style="384" customWidth="1"/>
    <col min="7" max="7" width="14.140625" style="388" customWidth="1"/>
    <col min="8" max="8" width="19.85546875" style="384" customWidth="1"/>
    <col min="9" max="9" width="18.140625" style="384" customWidth="1"/>
    <col min="10" max="11" width="21.28515625" style="384" customWidth="1"/>
    <col min="12" max="257" width="9.140625" style="384"/>
    <col min="258" max="258" width="11.5703125" style="384" customWidth="1"/>
    <col min="259" max="259" width="11.7109375" style="384" customWidth="1"/>
    <col min="260" max="260" width="12.140625" style="384" customWidth="1"/>
    <col min="261" max="261" width="12.5703125" style="384" customWidth="1"/>
    <col min="262" max="262" width="11.5703125" style="384" customWidth="1"/>
    <col min="263" max="263" width="17.7109375" style="384" customWidth="1"/>
    <col min="264" max="264" width="18" style="384" customWidth="1"/>
    <col min="265" max="265" width="11.28515625" style="384" customWidth="1"/>
    <col min="266" max="513" width="9.140625" style="384"/>
    <col min="514" max="514" width="11.5703125" style="384" customWidth="1"/>
    <col min="515" max="515" width="11.7109375" style="384" customWidth="1"/>
    <col min="516" max="516" width="12.140625" style="384" customWidth="1"/>
    <col min="517" max="517" width="12.5703125" style="384" customWidth="1"/>
    <col min="518" max="518" width="11.5703125" style="384" customWidth="1"/>
    <col min="519" max="519" width="17.7109375" style="384" customWidth="1"/>
    <col min="520" max="520" width="18" style="384" customWidth="1"/>
    <col min="521" max="521" width="11.28515625" style="384" customWidth="1"/>
    <col min="522" max="769" width="9.140625" style="384"/>
    <col min="770" max="770" width="11.5703125" style="384" customWidth="1"/>
    <col min="771" max="771" width="11.7109375" style="384" customWidth="1"/>
    <col min="772" max="772" width="12.140625" style="384" customWidth="1"/>
    <col min="773" max="773" width="12.5703125" style="384" customWidth="1"/>
    <col min="774" max="774" width="11.5703125" style="384" customWidth="1"/>
    <col min="775" max="775" width="17.7109375" style="384" customWidth="1"/>
    <col min="776" max="776" width="18" style="384" customWidth="1"/>
    <col min="777" max="777" width="11.28515625" style="384" customWidth="1"/>
    <col min="778" max="1025" width="9.140625" style="384"/>
    <col min="1026" max="1026" width="11.5703125" style="384" customWidth="1"/>
    <col min="1027" max="1027" width="11.7109375" style="384" customWidth="1"/>
    <col min="1028" max="1028" width="12.140625" style="384" customWidth="1"/>
    <col min="1029" max="1029" width="12.5703125" style="384" customWidth="1"/>
    <col min="1030" max="1030" width="11.5703125" style="384" customWidth="1"/>
    <col min="1031" max="1031" width="17.7109375" style="384" customWidth="1"/>
    <col min="1032" max="1032" width="18" style="384" customWidth="1"/>
    <col min="1033" max="1033" width="11.28515625" style="384" customWidth="1"/>
    <col min="1034" max="1281" width="9.140625" style="384"/>
    <col min="1282" max="1282" width="11.5703125" style="384" customWidth="1"/>
    <col min="1283" max="1283" width="11.7109375" style="384" customWidth="1"/>
    <col min="1284" max="1284" width="12.140625" style="384" customWidth="1"/>
    <col min="1285" max="1285" width="12.5703125" style="384" customWidth="1"/>
    <col min="1286" max="1286" width="11.5703125" style="384" customWidth="1"/>
    <col min="1287" max="1287" width="17.7109375" style="384" customWidth="1"/>
    <col min="1288" max="1288" width="18" style="384" customWidth="1"/>
    <col min="1289" max="1289" width="11.28515625" style="384" customWidth="1"/>
    <col min="1290" max="1537" width="9.140625" style="384"/>
    <col min="1538" max="1538" width="11.5703125" style="384" customWidth="1"/>
    <col min="1539" max="1539" width="11.7109375" style="384" customWidth="1"/>
    <col min="1540" max="1540" width="12.140625" style="384" customWidth="1"/>
    <col min="1541" max="1541" width="12.5703125" style="384" customWidth="1"/>
    <col min="1542" max="1542" width="11.5703125" style="384" customWidth="1"/>
    <col min="1543" max="1543" width="17.7109375" style="384" customWidth="1"/>
    <col min="1544" max="1544" width="18" style="384" customWidth="1"/>
    <col min="1545" max="1545" width="11.28515625" style="384" customWidth="1"/>
    <col min="1546" max="1793" width="9.140625" style="384"/>
    <col min="1794" max="1794" width="11.5703125" style="384" customWidth="1"/>
    <col min="1795" max="1795" width="11.7109375" style="384" customWidth="1"/>
    <col min="1796" max="1796" width="12.140625" style="384" customWidth="1"/>
    <col min="1797" max="1797" width="12.5703125" style="384" customWidth="1"/>
    <col min="1798" max="1798" width="11.5703125" style="384" customWidth="1"/>
    <col min="1799" max="1799" width="17.7109375" style="384" customWidth="1"/>
    <col min="1800" max="1800" width="18" style="384" customWidth="1"/>
    <col min="1801" max="1801" width="11.28515625" style="384" customWidth="1"/>
    <col min="1802" max="2049" width="9.140625" style="384"/>
    <col min="2050" max="2050" width="11.5703125" style="384" customWidth="1"/>
    <col min="2051" max="2051" width="11.7109375" style="384" customWidth="1"/>
    <col min="2052" max="2052" width="12.140625" style="384" customWidth="1"/>
    <col min="2053" max="2053" width="12.5703125" style="384" customWidth="1"/>
    <col min="2054" max="2054" width="11.5703125" style="384" customWidth="1"/>
    <col min="2055" max="2055" width="17.7109375" style="384" customWidth="1"/>
    <col min="2056" max="2056" width="18" style="384" customWidth="1"/>
    <col min="2057" max="2057" width="11.28515625" style="384" customWidth="1"/>
    <col min="2058" max="2305" width="9.140625" style="384"/>
    <col min="2306" max="2306" width="11.5703125" style="384" customWidth="1"/>
    <col min="2307" max="2307" width="11.7109375" style="384" customWidth="1"/>
    <col min="2308" max="2308" width="12.140625" style="384" customWidth="1"/>
    <col min="2309" max="2309" width="12.5703125" style="384" customWidth="1"/>
    <col min="2310" max="2310" width="11.5703125" style="384" customWidth="1"/>
    <col min="2311" max="2311" width="17.7109375" style="384" customWidth="1"/>
    <col min="2312" max="2312" width="18" style="384" customWidth="1"/>
    <col min="2313" max="2313" width="11.28515625" style="384" customWidth="1"/>
    <col min="2314" max="2561" width="9.140625" style="384"/>
    <col min="2562" max="2562" width="11.5703125" style="384" customWidth="1"/>
    <col min="2563" max="2563" width="11.7109375" style="384" customWidth="1"/>
    <col min="2564" max="2564" width="12.140625" style="384" customWidth="1"/>
    <col min="2565" max="2565" width="12.5703125" style="384" customWidth="1"/>
    <col min="2566" max="2566" width="11.5703125" style="384" customWidth="1"/>
    <col min="2567" max="2567" width="17.7109375" style="384" customWidth="1"/>
    <col min="2568" max="2568" width="18" style="384" customWidth="1"/>
    <col min="2569" max="2569" width="11.28515625" style="384" customWidth="1"/>
    <col min="2570" max="2817" width="9.140625" style="384"/>
    <col min="2818" max="2818" width="11.5703125" style="384" customWidth="1"/>
    <col min="2819" max="2819" width="11.7109375" style="384" customWidth="1"/>
    <col min="2820" max="2820" width="12.140625" style="384" customWidth="1"/>
    <col min="2821" max="2821" width="12.5703125" style="384" customWidth="1"/>
    <col min="2822" max="2822" width="11.5703125" style="384" customWidth="1"/>
    <col min="2823" max="2823" width="17.7109375" style="384" customWidth="1"/>
    <col min="2824" max="2824" width="18" style="384" customWidth="1"/>
    <col min="2825" max="2825" width="11.28515625" style="384" customWidth="1"/>
    <col min="2826" max="3073" width="9.140625" style="384"/>
    <col min="3074" max="3074" width="11.5703125" style="384" customWidth="1"/>
    <col min="3075" max="3075" width="11.7109375" style="384" customWidth="1"/>
    <col min="3076" max="3076" width="12.140625" style="384" customWidth="1"/>
    <col min="3077" max="3077" width="12.5703125" style="384" customWidth="1"/>
    <col min="3078" max="3078" width="11.5703125" style="384" customWidth="1"/>
    <col min="3079" max="3079" width="17.7109375" style="384" customWidth="1"/>
    <col min="3080" max="3080" width="18" style="384" customWidth="1"/>
    <col min="3081" max="3081" width="11.28515625" style="384" customWidth="1"/>
    <col min="3082" max="3329" width="9.140625" style="384"/>
    <col min="3330" max="3330" width="11.5703125" style="384" customWidth="1"/>
    <col min="3331" max="3331" width="11.7109375" style="384" customWidth="1"/>
    <col min="3332" max="3332" width="12.140625" style="384" customWidth="1"/>
    <col min="3333" max="3333" width="12.5703125" style="384" customWidth="1"/>
    <col min="3334" max="3334" width="11.5703125" style="384" customWidth="1"/>
    <col min="3335" max="3335" width="17.7109375" style="384" customWidth="1"/>
    <col min="3336" max="3336" width="18" style="384" customWidth="1"/>
    <col min="3337" max="3337" width="11.28515625" style="384" customWidth="1"/>
    <col min="3338" max="3585" width="9.140625" style="384"/>
    <col min="3586" max="3586" width="11.5703125" style="384" customWidth="1"/>
    <col min="3587" max="3587" width="11.7109375" style="384" customWidth="1"/>
    <col min="3588" max="3588" width="12.140625" style="384" customWidth="1"/>
    <col min="3589" max="3589" width="12.5703125" style="384" customWidth="1"/>
    <col min="3590" max="3590" width="11.5703125" style="384" customWidth="1"/>
    <col min="3591" max="3591" width="17.7109375" style="384" customWidth="1"/>
    <col min="3592" max="3592" width="18" style="384" customWidth="1"/>
    <col min="3593" max="3593" width="11.28515625" style="384" customWidth="1"/>
    <col min="3594" max="3841" width="9.140625" style="384"/>
    <col min="3842" max="3842" width="11.5703125" style="384" customWidth="1"/>
    <col min="3843" max="3843" width="11.7109375" style="384" customWidth="1"/>
    <col min="3844" max="3844" width="12.140625" style="384" customWidth="1"/>
    <col min="3845" max="3845" width="12.5703125" style="384" customWidth="1"/>
    <col min="3846" max="3846" width="11.5703125" style="384" customWidth="1"/>
    <col min="3847" max="3847" width="17.7109375" style="384" customWidth="1"/>
    <col min="3848" max="3848" width="18" style="384" customWidth="1"/>
    <col min="3849" max="3849" width="11.28515625" style="384" customWidth="1"/>
    <col min="3850" max="4097" width="9.140625" style="384"/>
    <col min="4098" max="4098" width="11.5703125" style="384" customWidth="1"/>
    <col min="4099" max="4099" width="11.7109375" style="384" customWidth="1"/>
    <col min="4100" max="4100" width="12.140625" style="384" customWidth="1"/>
    <col min="4101" max="4101" width="12.5703125" style="384" customWidth="1"/>
    <col min="4102" max="4102" width="11.5703125" style="384" customWidth="1"/>
    <col min="4103" max="4103" width="17.7109375" style="384" customWidth="1"/>
    <col min="4104" max="4104" width="18" style="384" customWidth="1"/>
    <col min="4105" max="4105" width="11.28515625" style="384" customWidth="1"/>
    <col min="4106" max="4353" width="9.140625" style="384"/>
    <col min="4354" max="4354" width="11.5703125" style="384" customWidth="1"/>
    <col min="4355" max="4355" width="11.7109375" style="384" customWidth="1"/>
    <col min="4356" max="4356" width="12.140625" style="384" customWidth="1"/>
    <col min="4357" max="4357" width="12.5703125" style="384" customWidth="1"/>
    <col min="4358" max="4358" width="11.5703125" style="384" customWidth="1"/>
    <col min="4359" max="4359" width="17.7109375" style="384" customWidth="1"/>
    <col min="4360" max="4360" width="18" style="384" customWidth="1"/>
    <col min="4361" max="4361" width="11.28515625" style="384" customWidth="1"/>
    <col min="4362" max="4609" width="9.140625" style="384"/>
    <col min="4610" max="4610" width="11.5703125" style="384" customWidth="1"/>
    <col min="4611" max="4611" width="11.7109375" style="384" customWidth="1"/>
    <col min="4612" max="4612" width="12.140625" style="384" customWidth="1"/>
    <col min="4613" max="4613" width="12.5703125" style="384" customWidth="1"/>
    <col min="4614" max="4614" width="11.5703125" style="384" customWidth="1"/>
    <col min="4615" max="4615" width="17.7109375" style="384" customWidth="1"/>
    <col min="4616" max="4616" width="18" style="384" customWidth="1"/>
    <col min="4617" max="4617" width="11.28515625" style="384" customWidth="1"/>
    <col min="4618" max="4865" width="9.140625" style="384"/>
    <col min="4866" max="4866" width="11.5703125" style="384" customWidth="1"/>
    <col min="4867" max="4867" width="11.7109375" style="384" customWidth="1"/>
    <col min="4868" max="4868" width="12.140625" style="384" customWidth="1"/>
    <col min="4869" max="4869" width="12.5703125" style="384" customWidth="1"/>
    <col min="4870" max="4870" width="11.5703125" style="384" customWidth="1"/>
    <col min="4871" max="4871" width="17.7109375" style="384" customWidth="1"/>
    <col min="4872" max="4872" width="18" style="384" customWidth="1"/>
    <col min="4873" max="4873" width="11.28515625" style="384" customWidth="1"/>
    <col min="4874" max="5121" width="9.140625" style="384"/>
    <col min="5122" max="5122" width="11.5703125" style="384" customWidth="1"/>
    <col min="5123" max="5123" width="11.7109375" style="384" customWidth="1"/>
    <col min="5124" max="5124" width="12.140625" style="384" customWidth="1"/>
    <col min="5125" max="5125" width="12.5703125" style="384" customWidth="1"/>
    <col min="5126" max="5126" width="11.5703125" style="384" customWidth="1"/>
    <col min="5127" max="5127" width="17.7109375" style="384" customWidth="1"/>
    <col min="5128" max="5128" width="18" style="384" customWidth="1"/>
    <col min="5129" max="5129" width="11.28515625" style="384" customWidth="1"/>
    <col min="5130" max="5377" width="9.140625" style="384"/>
    <col min="5378" max="5378" width="11.5703125" style="384" customWidth="1"/>
    <col min="5379" max="5379" width="11.7109375" style="384" customWidth="1"/>
    <col min="5380" max="5380" width="12.140625" style="384" customWidth="1"/>
    <col min="5381" max="5381" width="12.5703125" style="384" customWidth="1"/>
    <col min="5382" max="5382" width="11.5703125" style="384" customWidth="1"/>
    <col min="5383" max="5383" width="17.7109375" style="384" customWidth="1"/>
    <col min="5384" max="5384" width="18" style="384" customWidth="1"/>
    <col min="5385" max="5385" width="11.28515625" style="384" customWidth="1"/>
    <col min="5386" max="5633" width="9.140625" style="384"/>
    <col min="5634" max="5634" width="11.5703125" style="384" customWidth="1"/>
    <col min="5635" max="5635" width="11.7109375" style="384" customWidth="1"/>
    <col min="5636" max="5636" width="12.140625" style="384" customWidth="1"/>
    <col min="5637" max="5637" width="12.5703125" style="384" customWidth="1"/>
    <col min="5638" max="5638" width="11.5703125" style="384" customWidth="1"/>
    <col min="5639" max="5639" width="17.7109375" style="384" customWidth="1"/>
    <col min="5640" max="5640" width="18" style="384" customWidth="1"/>
    <col min="5641" max="5641" width="11.28515625" style="384" customWidth="1"/>
    <col min="5642" max="5889" width="9.140625" style="384"/>
    <col min="5890" max="5890" width="11.5703125" style="384" customWidth="1"/>
    <col min="5891" max="5891" width="11.7109375" style="384" customWidth="1"/>
    <col min="5892" max="5892" width="12.140625" style="384" customWidth="1"/>
    <col min="5893" max="5893" width="12.5703125" style="384" customWidth="1"/>
    <col min="5894" max="5894" width="11.5703125" style="384" customWidth="1"/>
    <col min="5895" max="5895" width="17.7109375" style="384" customWidth="1"/>
    <col min="5896" max="5896" width="18" style="384" customWidth="1"/>
    <col min="5897" max="5897" width="11.28515625" style="384" customWidth="1"/>
    <col min="5898" max="6145" width="9.140625" style="384"/>
    <col min="6146" max="6146" width="11.5703125" style="384" customWidth="1"/>
    <col min="6147" max="6147" width="11.7109375" style="384" customWidth="1"/>
    <col min="6148" max="6148" width="12.140625" style="384" customWidth="1"/>
    <col min="6149" max="6149" width="12.5703125" style="384" customWidth="1"/>
    <col min="6150" max="6150" width="11.5703125" style="384" customWidth="1"/>
    <col min="6151" max="6151" width="17.7109375" style="384" customWidth="1"/>
    <col min="6152" max="6152" width="18" style="384" customWidth="1"/>
    <col min="6153" max="6153" width="11.28515625" style="384" customWidth="1"/>
    <col min="6154" max="6401" width="9.140625" style="384"/>
    <col min="6402" max="6402" width="11.5703125" style="384" customWidth="1"/>
    <col min="6403" max="6403" width="11.7109375" style="384" customWidth="1"/>
    <col min="6404" max="6404" width="12.140625" style="384" customWidth="1"/>
    <col min="6405" max="6405" width="12.5703125" style="384" customWidth="1"/>
    <col min="6406" max="6406" width="11.5703125" style="384" customWidth="1"/>
    <col min="6407" max="6407" width="17.7109375" style="384" customWidth="1"/>
    <col min="6408" max="6408" width="18" style="384" customWidth="1"/>
    <col min="6409" max="6409" width="11.28515625" style="384" customWidth="1"/>
    <col min="6410" max="6657" width="9.140625" style="384"/>
    <col min="6658" max="6658" width="11.5703125" style="384" customWidth="1"/>
    <col min="6659" max="6659" width="11.7109375" style="384" customWidth="1"/>
    <col min="6660" max="6660" width="12.140625" style="384" customWidth="1"/>
    <col min="6661" max="6661" width="12.5703125" style="384" customWidth="1"/>
    <col min="6662" max="6662" width="11.5703125" style="384" customWidth="1"/>
    <col min="6663" max="6663" width="17.7109375" style="384" customWidth="1"/>
    <col min="6664" max="6664" width="18" style="384" customWidth="1"/>
    <col min="6665" max="6665" width="11.28515625" style="384" customWidth="1"/>
    <col min="6666" max="6913" width="9.140625" style="384"/>
    <col min="6914" max="6914" width="11.5703125" style="384" customWidth="1"/>
    <col min="6915" max="6915" width="11.7109375" style="384" customWidth="1"/>
    <col min="6916" max="6916" width="12.140625" style="384" customWidth="1"/>
    <col min="6917" max="6917" width="12.5703125" style="384" customWidth="1"/>
    <col min="6918" max="6918" width="11.5703125" style="384" customWidth="1"/>
    <col min="6919" max="6919" width="17.7109375" style="384" customWidth="1"/>
    <col min="6920" max="6920" width="18" style="384" customWidth="1"/>
    <col min="6921" max="6921" width="11.28515625" style="384" customWidth="1"/>
    <col min="6922" max="7169" width="9.140625" style="384"/>
    <col min="7170" max="7170" width="11.5703125" style="384" customWidth="1"/>
    <col min="7171" max="7171" width="11.7109375" style="384" customWidth="1"/>
    <col min="7172" max="7172" width="12.140625" style="384" customWidth="1"/>
    <col min="7173" max="7173" width="12.5703125" style="384" customWidth="1"/>
    <col min="7174" max="7174" width="11.5703125" style="384" customWidth="1"/>
    <col min="7175" max="7175" width="17.7109375" style="384" customWidth="1"/>
    <col min="7176" max="7176" width="18" style="384" customWidth="1"/>
    <col min="7177" max="7177" width="11.28515625" style="384" customWidth="1"/>
    <col min="7178" max="7425" width="9.140625" style="384"/>
    <col min="7426" max="7426" width="11.5703125" style="384" customWidth="1"/>
    <col min="7427" max="7427" width="11.7109375" style="384" customWidth="1"/>
    <col min="7428" max="7428" width="12.140625" style="384" customWidth="1"/>
    <col min="7429" max="7429" width="12.5703125" style="384" customWidth="1"/>
    <col min="7430" max="7430" width="11.5703125" style="384" customWidth="1"/>
    <col min="7431" max="7431" width="17.7109375" style="384" customWidth="1"/>
    <col min="7432" max="7432" width="18" style="384" customWidth="1"/>
    <col min="7433" max="7433" width="11.28515625" style="384" customWidth="1"/>
    <col min="7434" max="7681" width="9.140625" style="384"/>
    <col min="7682" max="7682" width="11.5703125" style="384" customWidth="1"/>
    <col min="7683" max="7683" width="11.7109375" style="384" customWidth="1"/>
    <col min="7684" max="7684" width="12.140625" style="384" customWidth="1"/>
    <col min="7685" max="7685" width="12.5703125" style="384" customWidth="1"/>
    <col min="7686" max="7686" width="11.5703125" style="384" customWidth="1"/>
    <col min="7687" max="7687" width="17.7109375" style="384" customWidth="1"/>
    <col min="7688" max="7688" width="18" style="384" customWidth="1"/>
    <col min="7689" max="7689" width="11.28515625" style="384" customWidth="1"/>
    <col min="7690" max="7937" width="9.140625" style="384"/>
    <col min="7938" max="7938" width="11.5703125" style="384" customWidth="1"/>
    <col min="7939" max="7939" width="11.7109375" style="384" customWidth="1"/>
    <col min="7940" max="7940" width="12.140625" style="384" customWidth="1"/>
    <col min="7941" max="7941" width="12.5703125" style="384" customWidth="1"/>
    <col min="7942" max="7942" width="11.5703125" style="384" customWidth="1"/>
    <col min="7943" max="7943" width="17.7109375" style="384" customWidth="1"/>
    <col min="7944" max="7944" width="18" style="384" customWidth="1"/>
    <col min="7945" max="7945" width="11.28515625" style="384" customWidth="1"/>
    <col min="7946" max="8193" width="9.140625" style="384"/>
    <col min="8194" max="8194" width="11.5703125" style="384" customWidth="1"/>
    <col min="8195" max="8195" width="11.7109375" style="384" customWidth="1"/>
    <col min="8196" max="8196" width="12.140625" style="384" customWidth="1"/>
    <col min="8197" max="8197" width="12.5703125" style="384" customWidth="1"/>
    <col min="8198" max="8198" width="11.5703125" style="384" customWidth="1"/>
    <col min="8199" max="8199" width="17.7109375" style="384" customWidth="1"/>
    <col min="8200" max="8200" width="18" style="384" customWidth="1"/>
    <col min="8201" max="8201" width="11.28515625" style="384" customWidth="1"/>
    <col min="8202" max="8449" width="9.140625" style="384"/>
    <col min="8450" max="8450" width="11.5703125" style="384" customWidth="1"/>
    <col min="8451" max="8451" width="11.7109375" style="384" customWidth="1"/>
    <col min="8452" max="8452" width="12.140625" style="384" customWidth="1"/>
    <col min="8453" max="8453" width="12.5703125" style="384" customWidth="1"/>
    <col min="8454" max="8454" width="11.5703125" style="384" customWidth="1"/>
    <col min="8455" max="8455" width="17.7109375" style="384" customWidth="1"/>
    <col min="8456" max="8456" width="18" style="384" customWidth="1"/>
    <col min="8457" max="8457" width="11.28515625" style="384" customWidth="1"/>
    <col min="8458" max="8705" width="9.140625" style="384"/>
    <col min="8706" max="8706" width="11.5703125" style="384" customWidth="1"/>
    <col min="8707" max="8707" width="11.7109375" style="384" customWidth="1"/>
    <col min="8708" max="8708" width="12.140625" style="384" customWidth="1"/>
    <col min="8709" max="8709" width="12.5703125" style="384" customWidth="1"/>
    <col min="8710" max="8710" width="11.5703125" style="384" customWidth="1"/>
    <col min="8711" max="8711" width="17.7109375" style="384" customWidth="1"/>
    <col min="8712" max="8712" width="18" style="384" customWidth="1"/>
    <col min="8713" max="8713" width="11.28515625" style="384" customWidth="1"/>
    <col min="8714" max="8961" width="9.140625" style="384"/>
    <col min="8962" max="8962" width="11.5703125" style="384" customWidth="1"/>
    <col min="8963" max="8963" width="11.7109375" style="384" customWidth="1"/>
    <col min="8964" max="8964" width="12.140625" style="384" customWidth="1"/>
    <col min="8965" max="8965" width="12.5703125" style="384" customWidth="1"/>
    <col min="8966" max="8966" width="11.5703125" style="384" customWidth="1"/>
    <col min="8967" max="8967" width="17.7109375" style="384" customWidth="1"/>
    <col min="8968" max="8968" width="18" style="384" customWidth="1"/>
    <col min="8969" max="8969" width="11.28515625" style="384" customWidth="1"/>
    <col min="8970" max="9217" width="9.140625" style="384"/>
    <col min="9218" max="9218" width="11.5703125" style="384" customWidth="1"/>
    <col min="9219" max="9219" width="11.7109375" style="384" customWidth="1"/>
    <col min="9220" max="9220" width="12.140625" style="384" customWidth="1"/>
    <col min="9221" max="9221" width="12.5703125" style="384" customWidth="1"/>
    <col min="9222" max="9222" width="11.5703125" style="384" customWidth="1"/>
    <col min="9223" max="9223" width="17.7109375" style="384" customWidth="1"/>
    <col min="9224" max="9224" width="18" style="384" customWidth="1"/>
    <col min="9225" max="9225" width="11.28515625" style="384" customWidth="1"/>
    <col min="9226" max="9473" width="9.140625" style="384"/>
    <col min="9474" max="9474" width="11.5703125" style="384" customWidth="1"/>
    <col min="9475" max="9475" width="11.7109375" style="384" customWidth="1"/>
    <col min="9476" max="9476" width="12.140625" style="384" customWidth="1"/>
    <col min="9477" max="9477" width="12.5703125" style="384" customWidth="1"/>
    <col min="9478" max="9478" width="11.5703125" style="384" customWidth="1"/>
    <col min="9479" max="9479" width="17.7109375" style="384" customWidth="1"/>
    <col min="9480" max="9480" width="18" style="384" customWidth="1"/>
    <col min="9481" max="9481" width="11.28515625" style="384" customWidth="1"/>
    <col min="9482" max="9729" width="9.140625" style="384"/>
    <col min="9730" max="9730" width="11.5703125" style="384" customWidth="1"/>
    <col min="9731" max="9731" width="11.7109375" style="384" customWidth="1"/>
    <col min="9732" max="9732" width="12.140625" style="384" customWidth="1"/>
    <col min="9733" max="9733" width="12.5703125" style="384" customWidth="1"/>
    <col min="9734" max="9734" width="11.5703125" style="384" customWidth="1"/>
    <col min="9735" max="9735" width="17.7109375" style="384" customWidth="1"/>
    <col min="9736" max="9736" width="18" style="384" customWidth="1"/>
    <col min="9737" max="9737" width="11.28515625" style="384" customWidth="1"/>
    <col min="9738" max="9985" width="9.140625" style="384"/>
    <col min="9986" max="9986" width="11.5703125" style="384" customWidth="1"/>
    <col min="9987" max="9987" width="11.7109375" style="384" customWidth="1"/>
    <col min="9988" max="9988" width="12.140625" style="384" customWidth="1"/>
    <col min="9989" max="9989" width="12.5703125" style="384" customWidth="1"/>
    <col min="9990" max="9990" width="11.5703125" style="384" customWidth="1"/>
    <col min="9991" max="9991" width="17.7109375" style="384" customWidth="1"/>
    <col min="9992" max="9992" width="18" style="384" customWidth="1"/>
    <col min="9993" max="9993" width="11.28515625" style="384" customWidth="1"/>
    <col min="9994" max="10241" width="9.140625" style="384"/>
    <col min="10242" max="10242" width="11.5703125" style="384" customWidth="1"/>
    <col min="10243" max="10243" width="11.7109375" style="384" customWidth="1"/>
    <col min="10244" max="10244" width="12.140625" style="384" customWidth="1"/>
    <col min="10245" max="10245" width="12.5703125" style="384" customWidth="1"/>
    <col min="10246" max="10246" width="11.5703125" style="384" customWidth="1"/>
    <col min="10247" max="10247" width="17.7109375" style="384" customWidth="1"/>
    <col min="10248" max="10248" width="18" style="384" customWidth="1"/>
    <col min="10249" max="10249" width="11.28515625" style="384" customWidth="1"/>
    <col min="10250" max="10497" width="9.140625" style="384"/>
    <col min="10498" max="10498" width="11.5703125" style="384" customWidth="1"/>
    <col min="10499" max="10499" width="11.7109375" style="384" customWidth="1"/>
    <col min="10500" max="10500" width="12.140625" style="384" customWidth="1"/>
    <col min="10501" max="10501" width="12.5703125" style="384" customWidth="1"/>
    <col min="10502" max="10502" width="11.5703125" style="384" customWidth="1"/>
    <col min="10503" max="10503" width="17.7109375" style="384" customWidth="1"/>
    <col min="10504" max="10504" width="18" style="384" customWidth="1"/>
    <col min="10505" max="10505" width="11.28515625" style="384" customWidth="1"/>
    <col min="10506" max="10753" width="9.140625" style="384"/>
    <col min="10754" max="10754" width="11.5703125" style="384" customWidth="1"/>
    <col min="10755" max="10755" width="11.7109375" style="384" customWidth="1"/>
    <col min="10756" max="10756" width="12.140625" style="384" customWidth="1"/>
    <col min="10757" max="10757" width="12.5703125" style="384" customWidth="1"/>
    <col min="10758" max="10758" width="11.5703125" style="384" customWidth="1"/>
    <col min="10759" max="10759" width="17.7109375" style="384" customWidth="1"/>
    <col min="10760" max="10760" width="18" style="384" customWidth="1"/>
    <col min="10761" max="10761" width="11.28515625" style="384" customWidth="1"/>
    <col min="10762" max="11009" width="9.140625" style="384"/>
    <col min="11010" max="11010" width="11.5703125" style="384" customWidth="1"/>
    <col min="11011" max="11011" width="11.7109375" style="384" customWidth="1"/>
    <col min="11012" max="11012" width="12.140625" style="384" customWidth="1"/>
    <col min="11013" max="11013" width="12.5703125" style="384" customWidth="1"/>
    <col min="11014" max="11014" width="11.5703125" style="384" customWidth="1"/>
    <col min="11015" max="11015" width="17.7109375" style="384" customWidth="1"/>
    <col min="11016" max="11016" width="18" style="384" customWidth="1"/>
    <col min="11017" max="11017" width="11.28515625" style="384" customWidth="1"/>
    <col min="11018" max="11265" width="9.140625" style="384"/>
    <col min="11266" max="11266" width="11.5703125" style="384" customWidth="1"/>
    <col min="11267" max="11267" width="11.7109375" style="384" customWidth="1"/>
    <col min="11268" max="11268" width="12.140625" style="384" customWidth="1"/>
    <col min="11269" max="11269" width="12.5703125" style="384" customWidth="1"/>
    <col min="11270" max="11270" width="11.5703125" style="384" customWidth="1"/>
    <col min="11271" max="11271" width="17.7109375" style="384" customWidth="1"/>
    <col min="11272" max="11272" width="18" style="384" customWidth="1"/>
    <col min="11273" max="11273" width="11.28515625" style="384" customWidth="1"/>
    <col min="11274" max="11521" width="9.140625" style="384"/>
    <col min="11522" max="11522" width="11.5703125" style="384" customWidth="1"/>
    <col min="11523" max="11523" width="11.7109375" style="384" customWidth="1"/>
    <col min="11524" max="11524" width="12.140625" style="384" customWidth="1"/>
    <col min="11525" max="11525" width="12.5703125" style="384" customWidth="1"/>
    <col min="11526" max="11526" width="11.5703125" style="384" customWidth="1"/>
    <col min="11527" max="11527" width="17.7109375" style="384" customWidth="1"/>
    <col min="11528" max="11528" width="18" style="384" customWidth="1"/>
    <col min="11529" max="11529" width="11.28515625" style="384" customWidth="1"/>
    <col min="11530" max="11777" width="9.140625" style="384"/>
    <col min="11778" max="11778" width="11.5703125" style="384" customWidth="1"/>
    <col min="11779" max="11779" width="11.7109375" style="384" customWidth="1"/>
    <col min="11780" max="11780" width="12.140625" style="384" customWidth="1"/>
    <col min="11781" max="11781" width="12.5703125" style="384" customWidth="1"/>
    <col min="11782" max="11782" width="11.5703125" style="384" customWidth="1"/>
    <col min="11783" max="11783" width="17.7109375" style="384" customWidth="1"/>
    <col min="11784" max="11784" width="18" style="384" customWidth="1"/>
    <col min="11785" max="11785" width="11.28515625" style="384" customWidth="1"/>
    <col min="11786" max="12033" width="9.140625" style="384"/>
    <col min="12034" max="12034" width="11.5703125" style="384" customWidth="1"/>
    <col min="12035" max="12035" width="11.7109375" style="384" customWidth="1"/>
    <col min="12036" max="12036" width="12.140625" style="384" customWidth="1"/>
    <col min="12037" max="12037" width="12.5703125" style="384" customWidth="1"/>
    <col min="12038" max="12038" width="11.5703125" style="384" customWidth="1"/>
    <col min="12039" max="12039" width="17.7109375" style="384" customWidth="1"/>
    <col min="12040" max="12040" width="18" style="384" customWidth="1"/>
    <col min="12041" max="12041" width="11.28515625" style="384" customWidth="1"/>
    <col min="12042" max="12289" width="9.140625" style="384"/>
    <col min="12290" max="12290" width="11.5703125" style="384" customWidth="1"/>
    <col min="12291" max="12291" width="11.7109375" style="384" customWidth="1"/>
    <col min="12292" max="12292" width="12.140625" style="384" customWidth="1"/>
    <col min="12293" max="12293" width="12.5703125" style="384" customWidth="1"/>
    <col min="12294" max="12294" width="11.5703125" style="384" customWidth="1"/>
    <col min="12295" max="12295" width="17.7109375" style="384" customWidth="1"/>
    <col min="12296" max="12296" width="18" style="384" customWidth="1"/>
    <col min="12297" max="12297" width="11.28515625" style="384" customWidth="1"/>
    <col min="12298" max="12545" width="9.140625" style="384"/>
    <col min="12546" max="12546" width="11.5703125" style="384" customWidth="1"/>
    <col min="12547" max="12547" width="11.7109375" style="384" customWidth="1"/>
    <col min="12548" max="12548" width="12.140625" style="384" customWidth="1"/>
    <col min="12549" max="12549" width="12.5703125" style="384" customWidth="1"/>
    <col min="12550" max="12550" width="11.5703125" style="384" customWidth="1"/>
    <col min="12551" max="12551" width="17.7109375" style="384" customWidth="1"/>
    <col min="12552" max="12552" width="18" style="384" customWidth="1"/>
    <col min="12553" max="12553" width="11.28515625" style="384" customWidth="1"/>
    <col min="12554" max="12801" width="9.140625" style="384"/>
    <col min="12802" max="12802" width="11.5703125" style="384" customWidth="1"/>
    <col min="12803" max="12803" width="11.7109375" style="384" customWidth="1"/>
    <col min="12804" max="12804" width="12.140625" style="384" customWidth="1"/>
    <col min="12805" max="12805" width="12.5703125" style="384" customWidth="1"/>
    <col min="12806" max="12806" width="11.5703125" style="384" customWidth="1"/>
    <col min="12807" max="12807" width="17.7109375" style="384" customWidth="1"/>
    <col min="12808" max="12808" width="18" style="384" customWidth="1"/>
    <col min="12809" max="12809" width="11.28515625" style="384" customWidth="1"/>
    <col min="12810" max="13057" width="9.140625" style="384"/>
    <col min="13058" max="13058" width="11.5703125" style="384" customWidth="1"/>
    <col min="13059" max="13059" width="11.7109375" style="384" customWidth="1"/>
    <col min="13060" max="13060" width="12.140625" style="384" customWidth="1"/>
    <col min="13061" max="13061" width="12.5703125" style="384" customWidth="1"/>
    <col min="13062" max="13062" width="11.5703125" style="384" customWidth="1"/>
    <col min="13063" max="13063" width="17.7109375" style="384" customWidth="1"/>
    <col min="13064" max="13064" width="18" style="384" customWidth="1"/>
    <col min="13065" max="13065" width="11.28515625" style="384" customWidth="1"/>
    <col min="13066" max="13313" width="9.140625" style="384"/>
    <col min="13314" max="13314" width="11.5703125" style="384" customWidth="1"/>
    <col min="13315" max="13315" width="11.7109375" style="384" customWidth="1"/>
    <col min="13316" max="13316" width="12.140625" style="384" customWidth="1"/>
    <col min="13317" max="13317" width="12.5703125" style="384" customWidth="1"/>
    <col min="13318" max="13318" width="11.5703125" style="384" customWidth="1"/>
    <col min="13319" max="13319" width="17.7109375" style="384" customWidth="1"/>
    <col min="13320" max="13320" width="18" style="384" customWidth="1"/>
    <col min="13321" max="13321" width="11.28515625" style="384" customWidth="1"/>
    <col min="13322" max="13569" width="9.140625" style="384"/>
    <col min="13570" max="13570" width="11.5703125" style="384" customWidth="1"/>
    <col min="13571" max="13571" width="11.7109375" style="384" customWidth="1"/>
    <col min="13572" max="13572" width="12.140625" style="384" customWidth="1"/>
    <col min="13573" max="13573" width="12.5703125" style="384" customWidth="1"/>
    <col min="13574" max="13574" width="11.5703125" style="384" customWidth="1"/>
    <col min="13575" max="13575" width="17.7109375" style="384" customWidth="1"/>
    <col min="13576" max="13576" width="18" style="384" customWidth="1"/>
    <col min="13577" max="13577" width="11.28515625" style="384" customWidth="1"/>
    <col min="13578" max="13825" width="9.140625" style="384"/>
    <col min="13826" max="13826" width="11.5703125" style="384" customWidth="1"/>
    <col min="13827" max="13827" width="11.7109375" style="384" customWidth="1"/>
    <col min="13828" max="13828" width="12.140625" style="384" customWidth="1"/>
    <col min="13829" max="13829" width="12.5703125" style="384" customWidth="1"/>
    <col min="13830" max="13830" width="11.5703125" style="384" customWidth="1"/>
    <col min="13831" max="13831" width="17.7109375" style="384" customWidth="1"/>
    <col min="13832" max="13832" width="18" style="384" customWidth="1"/>
    <col min="13833" max="13833" width="11.28515625" style="384" customWidth="1"/>
    <col min="13834" max="14081" width="9.140625" style="384"/>
    <col min="14082" max="14082" width="11.5703125" style="384" customWidth="1"/>
    <col min="14083" max="14083" width="11.7109375" style="384" customWidth="1"/>
    <col min="14084" max="14084" width="12.140625" style="384" customWidth="1"/>
    <col min="14085" max="14085" width="12.5703125" style="384" customWidth="1"/>
    <col min="14086" max="14086" width="11.5703125" style="384" customWidth="1"/>
    <col min="14087" max="14087" width="17.7109375" style="384" customWidth="1"/>
    <col min="14088" max="14088" width="18" style="384" customWidth="1"/>
    <col min="14089" max="14089" width="11.28515625" style="384" customWidth="1"/>
    <col min="14090" max="14337" width="9.140625" style="384"/>
    <col min="14338" max="14338" width="11.5703125" style="384" customWidth="1"/>
    <col min="14339" max="14339" width="11.7109375" style="384" customWidth="1"/>
    <col min="14340" max="14340" width="12.140625" style="384" customWidth="1"/>
    <col min="14341" max="14341" width="12.5703125" style="384" customWidth="1"/>
    <col min="14342" max="14342" width="11.5703125" style="384" customWidth="1"/>
    <col min="14343" max="14343" width="17.7109375" style="384" customWidth="1"/>
    <col min="14344" max="14344" width="18" style="384" customWidth="1"/>
    <col min="14345" max="14345" width="11.28515625" style="384" customWidth="1"/>
    <col min="14346" max="14593" width="9.140625" style="384"/>
    <col min="14594" max="14594" width="11.5703125" style="384" customWidth="1"/>
    <col min="14595" max="14595" width="11.7109375" style="384" customWidth="1"/>
    <col min="14596" max="14596" width="12.140625" style="384" customWidth="1"/>
    <col min="14597" max="14597" width="12.5703125" style="384" customWidth="1"/>
    <col min="14598" max="14598" width="11.5703125" style="384" customWidth="1"/>
    <col min="14599" max="14599" width="17.7109375" style="384" customWidth="1"/>
    <col min="14600" max="14600" width="18" style="384" customWidth="1"/>
    <col min="14601" max="14601" width="11.28515625" style="384" customWidth="1"/>
    <col min="14602" max="14849" width="9.140625" style="384"/>
    <col min="14850" max="14850" width="11.5703125" style="384" customWidth="1"/>
    <col min="14851" max="14851" width="11.7109375" style="384" customWidth="1"/>
    <col min="14852" max="14852" width="12.140625" style="384" customWidth="1"/>
    <col min="14853" max="14853" width="12.5703125" style="384" customWidth="1"/>
    <col min="14854" max="14854" width="11.5703125" style="384" customWidth="1"/>
    <col min="14855" max="14855" width="17.7109375" style="384" customWidth="1"/>
    <col min="14856" max="14856" width="18" style="384" customWidth="1"/>
    <col min="14857" max="14857" width="11.28515625" style="384" customWidth="1"/>
    <col min="14858" max="15105" width="9.140625" style="384"/>
    <col min="15106" max="15106" width="11.5703125" style="384" customWidth="1"/>
    <col min="15107" max="15107" width="11.7109375" style="384" customWidth="1"/>
    <col min="15108" max="15108" width="12.140625" style="384" customWidth="1"/>
    <col min="15109" max="15109" width="12.5703125" style="384" customWidth="1"/>
    <col min="15110" max="15110" width="11.5703125" style="384" customWidth="1"/>
    <col min="15111" max="15111" width="17.7109375" style="384" customWidth="1"/>
    <col min="15112" max="15112" width="18" style="384" customWidth="1"/>
    <col min="15113" max="15113" width="11.28515625" style="384" customWidth="1"/>
    <col min="15114" max="15361" width="9.140625" style="384"/>
    <col min="15362" max="15362" width="11.5703125" style="384" customWidth="1"/>
    <col min="15363" max="15363" width="11.7109375" style="384" customWidth="1"/>
    <col min="15364" max="15364" width="12.140625" style="384" customWidth="1"/>
    <col min="15365" max="15365" width="12.5703125" style="384" customWidth="1"/>
    <col min="15366" max="15366" width="11.5703125" style="384" customWidth="1"/>
    <col min="15367" max="15367" width="17.7109375" style="384" customWidth="1"/>
    <col min="15368" max="15368" width="18" style="384" customWidth="1"/>
    <col min="15369" max="15369" width="11.28515625" style="384" customWidth="1"/>
    <col min="15370" max="15617" width="9.140625" style="384"/>
    <col min="15618" max="15618" width="11.5703125" style="384" customWidth="1"/>
    <col min="15619" max="15619" width="11.7109375" style="384" customWidth="1"/>
    <col min="15620" max="15620" width="12.140625" style="384" customWidth="1"/>
    <col min="15621" max="15621" width="12.5703125" style="384" customWidth="1"/>
    <col min="15622" max="15622" width="11.5703125" style="384" customWidth="1"/>
    <col min="15623" max="15623" width="17.7109375" style="384" customWidth="1"/>
    <col min="15624" max="15624" width="18" style="384" customWidth="1"/>
    <col min="15625" max="15625" width="11.28515625" style="384" customWidth="1"/>
    <col min="15626" max="15873" width="9.140625" style="384"/>
    <col min="15874" max="15874" width="11.5703125" style="384" customWidth="1"/>
    <col min="15875" max="15875" width="11.7109375" style="384" customWidth="1"/>
    <col min="15876" max="15876" width="12.140625" style="384" customWidth="1"/>
    <col min="15877" max="15877" width="12.5703125" style="384" customWidth="1"/>
    <col min="15878" max="15878" width="11.5703125" style="384" customWidth="1"/>
    <col min="15879" max="15879" width="17.7109375" style="384" customWidth="1"/>
    <col min="15880" max="15880" width="18" style="384" customWidth="1"/>
    <col min="15881" max="15881" width="11.28515625" style="384" customWidth="1"/>
    <col min="15882" max="16129" width="9.140625" style="384"/>
    <col min="16130" max="16130" width="11.5703125" style="384" customWidth="1"/>
    <col min="16131" max="16131" width="11.7109375" style="384" customWidth="1"/>
    <col min="16132" max="16132" width="12.140625" style="384" customWidth="1"/>
    <col min="16133" max="16133" width="12.5703125" style="384" customWidth="1"/>
    <col min="16134" max="16134" width="11.5703125" style="384" customWidth="1"/>
    <col min="16135" max="16135" width="17.7109375" style="384" customWidth="1"/>
    <col min="16136" max="16136" width="18" style="384" customWidth="1"/>
    <col min="16137" max="16137" width="11.28515625" style="384" customWidth="1"/>
    <col min="16138" max="16384" width="9.140625" style="384"/>
  </cols>
  <sheetData>
    <row r="1" spans="1:11" s="27" customFormat="1">
      <c r="A1" s="849" t="s">
        <v>0</v>
      </c>
      <c r="B1" s="849"/>
      <c r="C1" s="849"/>
      <c r="D1" s="849"/>
      <c r="F1" s="849" t="s">
        <v>1</v>
      </c>
      <c r="G1" s="849"/>
      <c r="H1" s="849"/>
    </row>
    <row r="2" spans="1:11" s="27" customFormat="1" ht="18.75">
      <c r="A2" s="859" t="s">
        <v>2</v>
      </c>
      <c r="B2" s="859"/>
      <c r="C2" s="859"/>
      <c r="D2" s="859"/>
      <c r="F2" s="850" t="s">
        <v>3</v>
      </c>
      <c r="G2" s="850"/>
      <c r="H2" s="850"/>
    </row>
    <row r="3" spans="1:11" s="27" customFormat="1" ht="21.75" customHeight="1">
      <c r="A3" s="848" t="s">
        <v>1908</v>
      </c>
      <c r="B3" s="848"/>
      <c r="C3" s="848"/>
      <c r="D3" s="848"/>
      <c r="F3" s="852" t="s">
        <v>5</v>
      </c>
      <c r="G3" s="852"/>
      <c r="H3" s="852"/>
    </row>
    <row r="4" spans="1:11" s="27" customFormat="1" ht="17.25" customHeight="1">
      <c r="A4" s="858" t="s">
        <v>1905</v>
      </c>
      <c r="B4" s="858"/>
      <c r="C4" s="858"/>
      <c r="D4" s="858"/>
      <c r="F4" s="859" t="s">
        <v>6</v>
      </c>
      <c r="G4" s="859"/>
      <c r="H4" s="859"/>
    </row>
    <row r="5" spans="1:11" s="27" customFormat="1" ht="19.5">
      <c r="A5" s="860"/>
      <c r="B5" s="860"/>
      <c r="C5" s="860"/>
      <c r="D5" s="419"/>
      <c r="E5" s="293"/>
      <c r="F5" s="860"/>
      <c r="G5" s="860"/>
      <c r="H5" s="860"/>
    </row>
    <row r="6" spans="1:11" s="27" customFormat="1" ht="22.5" customHeight="1">
      <c r="A6" s="861" t="s">
        <v>904</v>
      </c>
      <c r="B6" s="861"/>
      <c r="C6" s="861"/>
      <c r="D6" s="861"/>
      <c r="E6" s="861"/>
      <c r="F6" s="861"/>
      <c r="G6" s="861"/>
      <c r="H6" s="861"/>
    </row>
    <row r="7" spans="1:11" s="27" customFormat="1" ht="22.5" customHeight="1">
      <c r="A7" s="861" t="s">
        <v>2218</v>
      </c>
      <c r="B7" s="861"/>
      <c r="C7" s="861"/>
      <c r="D7" s="861"/>
      <c r="E7" s="861"/>
      <c r="F7" s="861"/>
      <c r="G7" s="861"/>
      <c r="H7" s="861"/>
    </row>
    <row r="8" spans="1:11" s="28" customFormat="1" ht="20.25">
      <c r="A8" s="862" t="s">
        <v>910</v>
      </c>
      <c r="B8" s="833"/>
      <c r="C8" s="833"/>
      <c r="D8" s="833"/>
      <c r="E8" s="833"/>
      <c r="F8" s="833"/>
      <c r="G8" s="833"/>
      <c r="H8" s="833"/>
    </row>
    <row r="9" spans="1:11" s="28" customFormat="1" ht="22.5" customHeight="1">
      <c r="A9" s="831" t="s">
        <v>2219</v>
      </c>
      <c r="B9" s="831"/>
      <c r="C9" s="831"/>
      <c r="D9" s="831"/>
      <c r="E9" s="831"/>
      <c r="F9" s="831"/>
      <c r="G9" s="831"/>
      <c r="H9" s="831"/>
    </row>
    <row r="10" spans="1:11">
      <c r="J10" s="412"/>
    </row>
    <row r="11" spans="1:11" ht="22.5" customHeight="1">
      <c r="A11" s="27"/>
      <c r="B11" s="437" t="s">
        <v>2220</v>
      </c>
      <c r="C11" s="181"/>
      <c r="D11" s="181"/>
      <c r="E11" s="52"/>
      <c r="F11" s="52"/>
      <c r="G11" s="421">
        <f>SUM(G12:G16)</f>
        <v>885874337</v>
      </c>
      <c r="H11" s="52" t="s">
        <v>7</v>
      </c>
      <c r="I11" s="384">
        <v>1016.1</v>
      </c>
      <c r="J11" s="508"/>
      <c r="K11" s="406"/>
    </row>
    <row r="12" spans="1:11" ht="25.5" customHeight="1">
      <c r="A12" s="27"/>
      <c r="B12" s="422" t="s">
        <v>1892</v>
      </c>
      <c r="C12" s="27"/>
      <c r="D12" s="27"/>
      <c r="E12" s="423"/>
      <c r="F12" s="27"/>
      <c r="G12" s="424">
        <f>'TTTL VCKD'!R604</f>
        <v>309975352</v>
      </c>
      <c r="H12" s="27" t="s">
        <v>7</v>
      </c>
      <c r="I12" s="384">
        <v>1810.6659999999999</v>
      </c>
      <c r="J12" s="508"/>
      <c r="K12" s="434"/>
    </row>
    <row r="13" spans="1:11" ht="25.5" customHeight="1">
      <c r="A13" s="27"/>
      <c r="B13" s="422" t="s">
        <v>1893</v>
      </c>
      <c r="C13" s="27"/>
      <c r="D13" s="27"/>
      <c r="E13" s="423"/>
      <c r="F13" s="27"/>
      <c r="G13" s="424">
        <f>'TTTL VCKD'!H604</f>
        <v>575898985</v>
      </c>
      <c r="H13" s="52" t="s">
        <v>7</v>
      </c>
      <c r="I13" s="384">
        <v>1716.2460000000001</v>
      </c>
      <c r="J13" s="508"/>
      <c r="K13" s="434"/>
    </row>
    <row r="14" spans="1:11" ht="25.5" hidden="1" customHeight="1">
      <c r="A14" s="27"/>
      <c r="B14" s="422" t="s">
        <v>1899</v>
      </c>
      <c r="C14" s="27"/>
      <c r="D14" s="27"/>
      <c r="E14" s="423"/>
      <c r="F14" s="27"/>
      <c r="G14" s="424">
        <f>'TTTL VCKD'!T604</f>
        <v>0</v>
      </c>
      <c r="H14" s="52" t="s">
        <v>7</v>
      </c>
      <c r="J14" s="508"/>
      <c r="K14" s="434"/>
    </row>
    <row r="15" spans="1:11" ht="25.5" hidden="1" customHeight="1">
      <c r="A15" s="27"/>
      <c r="B15" s="422" t="s">
        <v>1900</v>
      </c>
      <c r="C15" s="27"/>
      <c r="D15" s="27"/>
      <c r="E15" s="423"/>
      <c r="F15" s="27"/>
      <c r="G15" s="424">
        <f>'TTTL VCKD'!U604</f>
        <v>0</v>
      </c>
      <c r="H15" s="52" t="s">
        <v>7</v>
      </c>
      <c r="J15" s="508"/>
      <c r="K15" s="434"/>
    </row>
    <row r="16" spans="1:11" ht="39" hidden="1" customHeight="1">
      <c r="A16" s="27"/>
      <c r="B16" s="863" t="s">
        <v>2213</v>
      </c>
      <c r="C16" s="863"/>
      <c r="D16" s="863"/>
      <c r="E16" s="423"/>
      <c r="F16" s="27"/>
      <c r="G16" s="424">
        <f>'TTTL VCKD'!S604</f>
        <v>0</v>
      </c>
      <c r="H16" s="52" t="s">
        <v>7</v>
      </c>
      <c r="J16" s="508"/>
      <c r="K16" s="434"/>
    </row>
    <row r="17" spans="1:13" ht="24" customHeight="1">
      <c r="A17" s="27"/>
      <c r="B17" s="420" t="s">
        <v>8</v>
      </c>
      <c r="C17" s="425"/>
      <c r="D17" s="425"/>
      <c r="E17" s="27"/>
      <c r="F17" s="27"/>
      <c r="G17" s="421">
        <f>G18+G19</f>
        <v>309975352</v>
      </c>
      <c r="H17" s="52" t="s">
        <v>7</v>
      </c>
      <c r="I17" s="384">
        <v>2120.9259999999999</v>
      </c>
      <c r="J17" s="508"/>
      <c r="K17" s="412"/>
    </row>
    <row r="18" spans="1:13" ht="24.75" customHeight="1">
      <c r="A18" s="27"/>
      <c r="B18" s="534" t="s">
        <v>1894</v>
      </c>
      <c r="C18" s="27"/>
      <c r="D18" s="27"/>
      <c r="E18" s="27"/>
      <c r="F18" s="27"/>
      <c r="G18" s="334">
        <v>0</v>
      </c>
      <c r="H18" s="27" t="s">
        <v>7</v>
      </c>
      <c r="I18" s="384">
        <v>2697.7620000000002</v>
      </c>
      <c r="J18" s="508"/>
      <c r="K18" s="412"/>
    </row>
    <row r="19" spans="1:13" ht="24.75" hidden="1" customHeight="1">
      <c r="A19" s="27"/>
      <c r="B19" s="534" t="s">
        <v>1895</v>
      </c>
      <c r="C19" s="27"/>
      <c r="D19" s="27"/>
      <c r="E19" s="27"/>
      <c r="F19" s="27"/>
      <c r="G19" s="334">
        <f>'TTTL VCKD'!X604</f>
        <v>309975352</v>
      </c>
      <c r="H19" s="27" t="s">
        <v>7</v>
      </c>
      <c r="J19" s="508"/>
      <c r="K19" s="412"/>
    </row>
    <row r="20" spans="1:13" ht="22.5" customHeight="1">
      <c r="A20" s="27"/>
      <c r="B20" s="420" t="s">
        <v>9</v>
      </c>
      <c r="C20" s="181"/>
      <c r="D20" s="181"/>
      <c r="E20" s="27"/>
      <c r="F20" s="27"/>
      <c r="G20" s="426">
        <f>G21+G22+G23</f>
        <v>14956159</v>
      </c>
      <c r="H20" s="52" t="s">
        <v>7</v>
      </c>
      <c r="J20" s="508"/>
      <c r="K20" s="412"/>
    </row>
    <row r="21" spans="1:13" ht="22.5" customHeight="1">
      <c r="A21" s="27"/>
      <c r="B21" s="534" t="s">
        <v>1896</v>
      </c>
      <c r="C21" s="27"/>
      <c r="D21" s="27"/>
      <c r="E21" s="27"/>
      <c r="F21" s="27"/>
      <c r="G21" s="334">
        <f>'TTTL VCKD'!Y604</f>
        <v>825743</v>
      </c>
      <c r="H21" s="27" t="s">
        <v>7</v>
      </c>
      <c r="J21" s="508"/>
      <c r="K21" s="412"/>
      <c r="M21" s="398"/>
    </row>
    <row r="22" spans="1:13" ht="22.5" customHeight="1">
      <c r="A22" s="27"/>
      <c r="B22" s="534" t="s">
        <v>1897</v>
      </c>
      <c r="C22" s="27"/>
      <c r="D22" s="27"/>
      <c r="E22" s="27"/>
      <c r="F22" s="27"/>
      <c r="G22" s="334">
        <v>0</v>
      </c>
      <c r="H22" s="27" t="s">
        <v>7</v>
      </c>
      <c r="J22" s="508"/>
      <c r="K22" s="412"/>
    </row>
    <row r="23" spans="1:13" ht="22.5" customHeight="1">
      <c r="A23" s="27"/>
      <c r="B23" s="534" t="s">
        <v>1898</v>
      </c>
      <c r="C23" s="27"/>
      <c r="D23" s="27"/>
      <c r="E23" s="27"/>
      <c r="F23" s="27"/>
      <c r="G23" s="334">
        <f>'TTTL VCKD'!Z604</f>
        <v>14130416</v>
      </c>
      <c r="H23" s="27" t="s">
        <v>7</v>
      </c>
      <c r="I23" s="388"/>
      <c r="J23" s="508"/>
      <c r="K23" s="412"/>
    </row>
    <row r="24" spans="1:13" ht="22.5" customHeight="1">
      <c r="A24" s="27"/>
      <c r="B24" s="420" t="s">
        <v>10</v>
      </c>
      <c r="C24" s="181"/>
      <c r="D24" s="27"/>
      <c r="E24" s="27"/>
      <c r="F24" s="27"/>
      <c r="G24" s="427">
        <f>SUM(G25:G25)</f>
        <v>560942826</v>
      </c>
      <c r="H24" s="52" t="s">
        <v>7</v>
      </c>
      <c r="J24" s="508"/>
      <c r="K24" s="412"/>
    </row>
    <row r="25" spans="1:13" ht="25.5" customHeight="1">
      <c r="A25" s="27"/>
      <c r="B25" s="422" t="s">
        <v>11</v>
      </c>
      <c r="C25" s="27"/>
      <c r="D25" s="27"/>
      <c r="E25" s="27"/>
      <c r="F25" s="27"/>
      <c r="G25" s="428">
        <f>G11-G17-G20</f>
        <v>560942826</v>
      </c>
      <c r="H25" s="27" t="s">
        <v>7</v>
      </c>
      <c r="J25" s="508"/>
      <c r="K25" s="412"/>
    </row>
    <row r="26" spans="1:13" ht="22.5" hidden="1" customHeight="1">
      <c r="A26" s="27"/>
      <c r="B26" s="27"/>
      <c r="C26" s="27"/>
      <c r="D26" s="27"/>
      <c r="E26" s="27"/>
      <c r="F26" s="27"/>
      <c r="G26" s="428"/>
      <c r="H26" s="27"/>
      <c r="K26" s="412"/>
    </row>
    <row r="27" spans="1:13">
      <c r="A27" s="27"/>
      <c r="B27" s="27"/>
      <c r="C27" s="27"/>
      <c r="D27" s="27"/>
      <c r="E27" s="27"/>
      <c r="F27" s="27"/>
      <c r="G27" s="428"/>
      <c r="H27" s="27"/>
      <c r="I27" s="531"/>
      <c r="J27" s="531"/>
      <c r="K27" s="412"/>
    </row>
    <row r="28" spans="1:13" s="27" customFormat="1" ht="25.5" customHeight="1">
      <c r="A28" s="462" t="s">
        <v>2237</v>
      </c>
      <c r="B28" s="462"/>
      <c r="C28" s="462"/>
      <c r="D28" s="462"/>
      <c r="E28" s="462"/>
      <c r="F28" s="462"/>
      <c r="G28" s="462"/>
      <c r="H28" s="462"/>
      <c r="I28" s="533">
        <f>SUM(I11:I27)</f>
        <v>9361.7000000000007</v>
      </c>
      <c r="J28" s="533"/>
      <c r="K28" s="412"/>
    </row>
    <row r="29" spans="1:13" s="27" customFormat="1">
      <c r="A29" s="463" t="s">
        <v>2238</v>
      </c>
      <c r="B29" s="463"/>
      <c r="C29" s="463"/>
      <c r="D29" s="463"/>
      <c r="E29" s="463"/>
      <c r="F29" s="463"/>
      <c r="G29" s="463"/>
      <c r="H29" s="463"/>
      <c r="I29" s="532"/>
      <c r="J29" s="384"/>
      <c r="K29" s="412"/>
    </row>
    <row r="30" spans="1:13" ht="9.75" customHeight="1">
      <c r="A30" s="429"/>
      <c r="K30" s="412"/>
    </row>
    <row r="31" spans="1:13" s="27" customFormat="1" ht="21.75" customHeight="1">
      <c r="D31" s="857" t="s">
        <v>2239</v>
      </c>
      <c r="E31" s="830"/>
      <c r="F31" s="830"/>
      <c r="G31" s="830"/>
      <c r="H31" s="830"/>
      <c r="J31" s="509"/>
      <c r="K31" s="509"/>
    </row>
    <row r="32" spans="1:13" s="438" customFormat="1" ht="25.5" customHeight="1">
      <c r="A32" s="853" t="s">
        <v>1914</v>
      </c>
      <c r="B32" s="853"/>
      <c r="C32" s="853"/>
      <c r="D32" s="853" t="s">
        <v>1907</v>
      </c>
      <c r="E32" s="853"/>
      <c r="F32" s="853"/>
      <c r="G32" s="853" t="s">
        <v>12</v>
      </c>
      <c r="H32" s="853"/>
    </row>
    <row r="33" spans="1:12" s="417" customFormat="1">
      <c r="A33" s="854" t="s">
        <v>13</v>
      </c>
      <c r="B33" s="854"/>
      <c r="C33" s="854"/>
      <c r="D33" s="854" t="s">
        <v>1906</v>
      </c>
      <c r="E33" s="854"/>
      <c r="F33" s="854"/>
      <c r="G33" s="854" t="s">
        <v>14</v>
      </c>
      <c r="H33" s="854"/>
      <c r="I33" s="527"/>
      <c r="L33" s="435"/>
    </row>
    <row r="34" spans="1:12" s="417" customFormat="1">
      <c r="A34" s="401"/>
      <c r="B34" s="401"/>
      <c r="C34" s="431"/>
      <c r="D34" s="432"/>
      <c r="E34" s="401"/>
      <c r="F34" s="432"/>
      <c r="G34" s="401"/>
      <c r="I34" s="527"/>
      <c r="L34" s="435"/>
    </row>
    <row r="35" spans="1:12" s="417" customFormat="1" ht="41.25" customHeight="1">
      <c r="A35" s="401"/>
      <c r="B35" s="401"/>
      <c r="C35" s="431"/>
      <c r="D35" s="432"/>
      <c r="E35" s="401"/>
      <c r="F35" s="432"/>
      <c r="G35" s="401"/>
      <c r="I35" s="527"/>
      <c r="L35" s="435"/>
    </row>
    <row r="36" spans="1:12" s="417" customFormat="1" ht="8.25" customHeight="1">
      <c r="A36" s="401"/>
      <c r="B36" s="401"/>
      <c r="C36" s="431"/>
      <c r="D36" s="432"/>
      <c r="E36" s="401"/>
      <c r="F36" s="432"/>
      <c r="G36" s="401"/>
      <c r="I36" s="527"/>
      <c r="L36" s="435"/>
    </row>
    <row r="37" spans="1:12" s="418" customFormat="1">
      <c r="A37" s="854"/>
      <c r="B37" s="854"/>
      <c r="C37" s="854"/>
      <c r="D37" s="854" t="s">
        <v>2181</v>
      </c>
      <c r="E37" s="854"/>
      <c r="F37" s="854"/>
      <c r="G37" s="855" t="s">
        <v>15</v>
      </c>
      <c r="H37" s="855"/>
      <c r="I37" s="528"/>
      <c r="L37" s="436"/>
    </row>
    <row r="38" spans="1:12" s="418" customFormat="1" ht="12.75" customHeight="1">
      <c r="A38" s="433"/>
      <c r="B38" s="433"/>
      <c r="C38" s="433"/>
      <c r="D38" s="433"/>
      <c r="E38" s="433"/>
      <c r="F38" s="433"/>
      <c r="G38" s="433"/>
      <c r="L38" s="436"/>
    </row>
    <row r="39" spans="1:12" s="418" customFormat="1" ht="28.5" customHeight="1">
      <c r="A39" s="430"/>
      <c r="B39" s="430"/>
      <c r="C39" s="430"/>
      <c r="D39" s="856" t="s">
        <v>16</v>
      </c>
      <c r="E39" s="856"/>
      <c r="F39" s="856"/>
      <c r="G39" s="433"/>
      <c r="L39" s="436"/>
    </row>
    <row r="40" spans="1:12" s="418" customFormat="1">
      <c r="A40" s="430"/>
      <c r="B40" s="430"/>
      <c r="C40" s="430"/>
      <c r="D40" s="854" t="s">
        <v>17</v>
      </c>
      <c r="E40" s="854"/>
      <c r="F40" s="854"/>
      <c r="G40" s="433"/>
      <c r="L40" s="436"/>
    </row>
    <row r="41" spans="1:12" s="417" customFormat="1">
      <c r="A41" s="433"/>
      <c r="B41" s="433"/>
      <c r="C41" s="433"/>
      <c r="D41" s="854" t="s">
        <v>18</v>
      </c>
      <c r="E41" s="854"/>
      <c r="F41" s="854"/>
      <c r="G41" s="401"/>
    </row>
    <row r="42" spans="1:12" s="417" customFormat="1">
      <c r="A42" s="433"/>
      <c r="B42" s="433"/>
      <c r="C42" s="433"/>
      <c r="D42" s="433"/>
      <c r="E42" s="433"/>
      <c r="F42" s="433"/>
      <c r="G42" s="433"/>
      <c r="H42" s="433"/>
    </row>
    <row r="43" spans="1:12" s="417" customFormat="1">
      <c r="A43" s="433"/>
      <c r="B43" s="433"/>
      <c r="C43" s="433"/>
      <c r="D43" s="433"/>
      <c r="E43" s="433"/>
      <c r="F43" s="433"/>
      <c r="G43" s="433"/>
      <c r="H43" s="433"/>
    </row>
    <row r="44" spans="1:12" s="27" customFormat="1">
      <c r="G44" s="348"/>
    </row>
    <row r="45" spans="1:12" s="27" customFormat="1">
      <c r="G45" s="348"/>
    </row>
    <row r="46" spans="1:12" s="27" customFormat="1">
      <c r="G46" s="348"/>
    </row>
    <row r="47" spans="1:12" s="27" customFormat="1">
      <c r="G47" s="348"/>
    </row>
    <row r="48" spans="1:12" s="27" customFormat="1">
      <c r="G48" s="348"/>
    </row>
    <row r="49" spans="1:8" s="27" customFormat="1">
      <c r="A49" s="833"/>
      <c r="B49" s="833"/>
      <c r="C49" s="833"/>
      <c r="D49" s="833"/>
      <c r="F49" s="52"/>
      <c r="G49" s="52"/>
      <c r="H49" s="52"/>
    </row>
  </sheetData>
  <mergeCells count="29">
    <mergeCell ref="A1:D1"/>
    <mergeCell ref="F1:H1"/>
    <mergeCell ref="A2:D2"/>
    <mergeCell ref="F2:H2"/>
    <mergeCell ref="A3:D3"/>
    <mergeCell ref="F3:H3"/>
    <mergeCell ref="D31:H31"/>
    <mergeCell ref="A4:D4"/>
    <mergeCell ref="F4:H4"/>
    <mergeCell ref="A5:C5"/>
    <mergeCell ref="F5:H5"/>
    <mergeCell ref="A6:H6"/>
    <mergeCell ref="A7:H7"/>
    <mergeCell ref="A8:H8"/>
    <mergeCell ref="A9:H9"/>
    <mergeCell ref="B16:D16"/>
    <mergeCell ref="D41:F41"/>
    <mergeCell ref="A49:D49"/>
    <mergeCell ref="A37:C37"/>
    <mergeCell ref="D37:F37"/>
    <mergeCell ref="G37:H37"/>
    <mergeCell ref="D39:F39"/>
    <mergeCell ref="D40:F40"/>
    <mergeCell ref="A32:C32"/>
    <mergeCell ref="D32:F32"/>
    <mergeCell ref="G32:H32"/>
    <mergeCell ref="A33:C33"/>
    <mergeCell ref="D33:F33"/>
    <mergeCell ref="G33:H33"/>
  </mergeCells>
  <pageMargins left="0.98402777777777795" right="0.59027777777777801" top="0.78680555555555598" bottom="0.78680555555555598" header="0.39305555555555599" footer="0.39305555555555599"/>
  <pageSetup paperSize="9" scale="7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7"/>
  <sheetViews>
    <sheetView view="pageBreakPreview" topLeftCell="G1" zoomScale="80" zoomScaleNormal="100" zoomScaleSheetLayoutView="80" workbookViewId="0">
      <selection activeCell="R4" sqref="R4"/>
    </sheetView>
  </sheetViews>
  <sheetFormatPr defaultColWidth="9.140625" defaultRowHeight="16.5"/>
  <cols>
    <col min="1" max="1" width="12.85546875" style="384" customWidth="1"/>
    <col min="2" max="2" width="13.7109375" style="384" customWidth="1"/>
    <col min="3" max="3" width="13.5703125" style="384" customWidth="1"/>
    <col min="4" max="4" width="13.85546875" style="384" customWidth="1"/>
    <col min="5" max="5" width="10" style="384" customWidth="1"/>
    <col min="6" max="6" width="16" style="384" customWidth="1"/>
    <col min="7" max="7" width="10" style="384" customWidth="1"/>
    <col min="8" max="8" width="14.42578125" style="384" customWidth="1"/>
    <col min="9" max="9" width="14.140625" style="384" customWidth="1"/>
    <col min="10" max="11" width="10" style="384" customWidth="1"/>
    <col min="12" max="13" width="13.7109375" style="384" customWidth="1"/>
    <col min="14" max="14" width="12.5703125" style="384" customWidth="1"/>
    <col min="15" max="15" width="12.140625" style="384" customWidth="1"/>
    <col min="16" max="16" width="12.5703125" style="384" customWidth="1"/>
    <col min="17" max="17" width="13.42578125" style="384" customWidth="1"/>
    <col min="18" max="18" width="13.140625" style="384" customWidth="1"/>
    <col min="19" max="19" width="12.42578125" style="384" customWidth="1"/>
    <col min="20" max="20" width="12.5703125" style="384" customWidth="1"/>
    <col min="21" max="21" width="13.5703125" style="384" customWidth="1"/>
    <col min="22" max="22" width="14.5703125" style="384" customWidth="1"/>
    <col min="23" max="23" width="11.5703125" style="384" customWidth="1"/>
    <col min="24" max="24" width="12.140625" style="384" customWidth="1"/>
    <col min="25" max="25" width="14.7109375" style="384" customWidth="1"/>
    <col min="26" max="26" width="14.5703125" style="384" customWidth="1"/>
    <col min="27" max="27" width="13.85546875" style="384" customWidth="1"/>
    <col min="28" max="28" width="14.140625" style="384" customWidth="1"/>
    <col min="29" max="29" width="13.85546875" style="384" customWidth="1"/>
    <col min="30" max="30" width="11.5703125" style="384" customWidth="1"/>
    <col min="31" max="32" width="10" style="384" customWidth="1"/>
    <col min="33" max="34" width="13.42578125" style="384" customWidth="1"/>
    <col min="35" max="35" width="12" style="384" customWidth="1"/>
    <col min="36" max="36" width="11.7109375" style="384" customWidth="1"/>
    <col min="37" max="16384" width="9.140625" style="384"/>
  </cols>
  <sheetData>
    <row r="1" spans="1:40">
      <c r="A1" s="872" t="s">
        <v>27</v>
      </c>
      <c r="B1" s="872"/>
      <c r="C1" s="872"/>
      <c r="D1" s="872"/>
      <c r="E1" s="872"/>
      <c r="F1" s="872"/>
      <c r="G1" s="872"/>
      <c r="H1" s="872"/>
      <c r="I1" s="872"/>
      <c r="J1" s="872"/>
      <c r="K1" s="872"/>
      <c r="L1" s="872"/>
      <c r="M1" s="872"/>
      <c r="N1" s="872"/>
      <c r="O1" s="872"/>
      <c r="P1" s="399"/>
    </row>
    <row r="2" spans="1:40" s="152" customFormat="1" ht="66" customHeight="1">
      <c r="A2" s="869" t="s">
        <v>28</v>
      </c>
      <c r="B2" s="869"/>
      <c r="C2" s="869" t="s">
        <v>29</v>
      </c>
      <c r="D2" s="869"/>
      <c r="E2" s="869" t="s">
        <v>30</v>
      </c>
      <c r="F2" s="869"/>
      <c r="G2" s="869" t="s">
        <v>31</v>
      </c>
      <c r="H2" s="869"/>
      <c r="I2" s="869" t="s">
        <v>32</v>
      </c>
      <c r="J2" s="869"/>
      <c r="K2" s="869" t="s">
        <v>33</v>
      </c>
      <c r="L2" s="869"/>
      <c r="M2" s="869" t="s">
        <v>34</v>
      </c>
      <c r="N2" s="869"/>
      <c r="O2" s="869" t="s">
        <v>35</v>
      </c>
      <c r="P2" s="869"/>
      <c r="Q2" s="869" t="s">
        <v>36</v>
      </c>
      <c r="R2" s="869"/>
      <c r="S2" s="869" t="s">
        <v>37</v>
      </c>
      <c r="T2" s="869"/>
      <c r="U2" s="870" t="s">
        <v>38</v>
      </c>
      <c r="V2" s="870"/>
      <c r="W2" s="869" t="s">
        <v>39</v>
      </c>
      <c r="X2" s="869"/>
      <c r="Y2" s="869" t="s">
        <v>40</v>
      </c>
      <c r="Z2" s="869"/>
      <c r="AA2" s="868" t="s">
        <v>41</v>
      </c>
      <c r="AB2" s="868"/>
      <c r="AC2" s="869" t="s">
        <v>42</v>
      </c>
      <c r="AD2" s="869"/>
      <c r="AE2" s="869" t="s">
        <v>43</v>
      </c>
      <c r="AF2" s="869"/>
      <c r="AG2" s="870" t="s">
        <v>44</v>
      </c>
      <c r="AH2" s="870"/>
      <c r="AI2" s="868" t="s">
        <v>45</v>
      </c>
      <c r="AJ2" s="868"/>
    </row>
    <row r="3" spans="1:40" s="152" customFormat="1" ht="33">
      <c r="A3" s="385" t="s">
        <v>46</v>
      </c>
      <c r="B3" s="385" t="s">
        <v>47</v>
      </c>
      <c r="C3" s="385" t="s">
        <v>46</v>
      </c>
      <c r="D3" s="385" t="s">
        <v>47</v>
      </c>
      <c r="E3" s="385" t="s">
        <v>46</v>
      </c>
      <c r="F3" s="385" t="s">
        <v>47</v>
      </c>
      <c r="G3" s="385" t="s">
        <v>46</v>
      </c>
      <c r="H3" s="385" t="s">
        <v>47</v>
      </c>
      <c r="I3" s="385" t="s">
        <v>46</v>
      </c>
      <c r="J3" s="385" t="s">
        <v>47</v>
      </c>
      <c r="K3" s="385" t="s">
        <v>46</v>
      </c>
      <c r="L3" s="385" t="s">
        <v>47</v>
      </c>
      <c r="M3" s="385" t="s">
        <v>46</v>
      </c>
      <c r="N3" s="385" t="s">
        <v>47</v>
      </c>
      <c r="O3" s="385" t="s">
        <v>46</v>
      </c>
      <c r="P3" s="385" t="s">
        <v>47</v>
      </c>
      <c r="Q3" s="385" t="s">
        <v>46</v>
      </c>
      <c r="R3" s="385" t="s">
        <v>47</v>
      </c>
      <c r="S3" s="385" t="s">
        <v>46</v>
      </c>
      <c r="T3" s="385" t="s">
        <v>47</v>
      </c>
      <c r="U3" s="385" t="s">
        <v>46</v>
      </c>
      <c r="V3" s="385" t="s">
        <v>47</v>
      </c>
      <c r="W3" s="385" t="s">
        <v>46</v>
      </c>
      <c r="X3" s="385" t="s">
        <v>47</v>
      </c>
      <c r="Y3" s="385" t="s">
        <v>46</v>
      </c>
      <c r="Z3" s="385" t="s">
        <v>47</v>
      </c>
      <c r="AA3" s="383" t="s">
        <v>46</v>
      </c>
      <c r="AB3" s="383" t="s">
        <v>47</v>
      </c>
      <c r="AC3" s="383" t="s">
        <v>46</v>
      </c>
      <c r="AD3" s="383" t="s">
        <v>47</v>
      </c>
      <c r="AE3" s="383" t="s">
        <v>46</v>
      </c>
      <c r="AF3" s="383" t="s">
        <v>47</v>
      </c>
      <c r="AG3" s="383" t="s">
        <v>46</v>
      </c>
      <c r="AH3" s="383" t="s">
        <v>47</v>
      </c>
      <c r="AI3" s="383" t="s">
        <v>46</v>
      </c>
      <c r="AJ3" s="383" t="s">
        <v>47</v>
      </c>
    </row>
    <row r="4" spans="1:40">
      <c r="A4" s="386"/>
      <c r="B4" s="386"/>
      <c r="C4" s="387"/>
      <c r="D4" s="387"/>
      <c r="E4" s="386"/>
      <c r="F4" s="386"/>
      <c r="G4" s="386"/>
      <c r="H4" s="386"/>
      <c r="I4" s="386"/>
      <c r="J4" s="386"/>
      <c r="K4" s="386"/>
      <c r="L4" s="386"/>
      <c r="M4" s="392"/>
      <c r="N4" s="400"/>
      <c r="O4" s="386"/>
      <c r="P4" s="386"/>
      <c r="Q4" s="386">
        <f>'KL Tổ BVTX '!BI$15</f>
        <v>0</v>
      </c>
      <c r="R4" s="386">
        <f>'KL Tổ BVTX '!BJ$15</f>
        <v>0</v>
      </c>
      <c r="S4" s="386"/>
      <c r="T4" s="386"/>
      <c r="U4" s="400" t="e">
        <f>'KL Tổ BVTX '!#REF!+'KL tổ 5'!R$45+'KL tổ 10'!#REF!+#REF!+'KL VCKD'!#REF!</f>
        <v>#REF!</v>
      </c>
      <c r="V4" s="400" t="e">
        <f>'KL Tổ BVTX '!#REF!+'KL tổ 5'!S$45+'KL tổ 10'!V$22+#REF!+'KL VCKD'!#REF!</f>
        <v>#REF!</v>
      </c>
      <c r="W4" s="392" t="e">
        <f>'KL tổ 10'!O$22+#REF!</f>
        <v>#REF!</v>
      </c>
      <c r="X4" s="392" t="e">
        <f>'KL tổ 10'!P$22+#REF!</f>
        <v>#REF!</v>
      </c>
      <c r="Y4" s="400"/>
      <c r="Z4" s="400"/>
      <c r="AA4" s="391"/>
      <c r="AB4" s="391"/>
      <c r="AC4" s="406"/>
      <c r="AD4" s="406"/>
      <c r="AE4" s="408" t="e">
        <f>'KL tổ 10'!AK$22+#REF!</f>
        <v>#REF!</v>
      </c>
      <c r="AF4" s="408" t="e">
        <f>'KL tổ 10'!AL$22+#REF!</f>
        <v>#REF!</v>
      </c>
      <c r="AG4" s="400" t="e">
        <f>#REF!</f>
        <v>#REF!</v>
      </c>
      <c r="AH4" s="400" t="e">
        <f>#REF!</f>
        <v>#REF!</v>
      </c>
      <c r="AI4" s="414" t="e">
        <f>#REF!+'KL tổ 10'!S$22</f>
        <v>#REF!</v>
      </c>
      <c r="AJ4" s="414" t="e">
        <f>#REF!+'KL tổ 10'!T$22</f>
        <v>#REF!</v>
      </c>
      <c r="AN4" s="415"/>
    </row>
    <row r="5" spans="1:40">
      <c r="AE5" s="409"/>
      <c r="AF5" s="408"/>
    </row>
    <row r="6" spans="1:40">
      <c r="A6" s="388"/>
      <c r="B6" s="389"/>
      <c r="C6" s="388"/>
      <c r="D6" s="390"/>
      <c r="M6" s="401"/>
      <c r="N6" s="389"/>
      <c r="S6" s="388"/>
      <c r="U6" s="388"/>
      <c r="V6" s="388"/>
      <c r="Y6" s="410"/>
      <c r="Z6" s="411"/>
      <c r="AA6" s="411"/>
      <c r="AB6" s="411"/>
      <c r="AC6" s="388"/>
      <c r="AF6" s="409"/>
      <c r="AI6" s="384">
        <v>878.2</v>
      </c>
      <c r="AJ6" s="389"/>
    </row>
    <row r="7" spans="1:40">
      <c r="U7" s="384">
        <v>132.19999999999999</v>
      </c>
      <c r="V7" s="390"/>
      <c r="X7" s="390"/>
    </row>
    <row r="9" spans="1:40" s="383" customFormat="1" ht="66" customHeight="1">
      <c r="A9" s="869" t="s">
        <v>48</v>
      </c>
      <c r="B9" s="869"/>
      <c r="C9" s="868" t="s">
        <v>49</v>
      </c>
      <c r="D9" s="868"/>
      <c r="E9" s="868" t="s">
        <v>50</v>
      </c>
      <c r="F9" s="868"/>
      <c r="G9" s="868" t="s">
        <v>51</v>
      </c>
      <c r="H9" s="868"/>
      <c r="I9" s="868" t="s">
        <v>52</v>
      </c>
      <c r="J9" s="868"/>
      <c r="K9" s="869" t="s">
        <v>53</v>
      </c>
      <c r="L9" s="869"/>
      <c r="M9" s="868" t="s">
        <v>54</v>
      </c>
      <c r="N9" s="868"/>
      <c r="O9" s="868" t="s">
        <v>55</v>
      </c>
      <c r="P9" s="868"/>
      <c r="Q9" s="868" t="s">
        <v>56</v>
      </c>
      <c r="R9" s="868"/>
      <c r="S9" s="869" t="s">
        <v>57</v>
      </c>
      <c r="T9" s="869"/>
      <c r="U9" s="869" t="s">
        <v>58</v>
      </c>
      <c r="V9" s="869"/>
      <c r="W9" s="868" t="s">
        <v>59</v>
      </c>
      <c r="X9" s="868"/>
      <c r="Y9" s="868" t="s">
        <v>60</v>
      </c>
      <c r="Z9" s="868"/>
      <c r="AA9" s="868" t="s">
        <v>61</v>
      </c>
      <c r="AB9" s="868"/>
      <c r="AC9" s="868" t="s">
        <v>62</v>
      </c>
      <c r="AD9" s="868"/>
      <c r="AE9" s="868" t="s">
        <v>63</v>
      </c>
      <c r="AF9" s="868"/>
      <c r="AG9" s="870" t="s">
        <v>64</v>
      </c>
      <c r="AH9" s="870"/>
      <c r="AI9" s="868" t="s">
        <v>65</v>
      </c>
      <c r="AJ9" s="868"/>
    </row>
    <row r="10" spans="1:40" s="383" customFormat="1" ht="33">
      <c r="A10" s="383" t="s">
        <v>46</v>
      </c>
      <c r="B10" s="383" t="s">
        <v>47</v>
      </c>
      <c r="C10" s="383" t="s">
        <v>46</v>
      </c>
      <c r="D10" s="383" t="s">
        <v>47</v>
      </c>
      <c r="E10" s="383" t="s">
        <v>46</v>
      </c>
      <c r="F10" s="383" t="s">
        <v>47</v>
      </c>
      <c r="G10" s="383" t="s">
        <v>46</v>
      </c>
      <c r="H10" s="383" t="s">
        <v>47</v>
      </c>
      <c r="I10" s="383" t="s">
        <v>46</v>
      </c>
      <c r="J10" s="383" t="s">
        <v>47</v>
      </c>
      <c r="K10" s="383" t="s">
        <v>46</v>
      </c>
      <c r="L10" s="383" t="s">
        <v>47</v>
      </c>
      <c r="M10" s="383" t="s">
        <v>46</v>
      </c>
      <c r="N10" s="383" t="s">
        <v>47</v>
      </c>
      <c r="O10" s="383" t="s">
        <v>46</v>
      </c>
      <c r="P10" s="383" t="s">
        <v>47</v>
      </c>
      <c r="Q10" s="383" t="s">
        <v>46</v>
      </c>
      <c r="R10" s="383" t="s">
        <v>47</v>
      </c>
      <c r="S10" s="383" t="s">
        <v>46</v>
      </c>
      <c r="T10" s="383" t="s">
        <v>47</v>
      </c>
      <c r="U10" s="383" t="s">
        <v>46</v>
      </c>
      <c r="V10" s="383" t="s">
        <v>47</v>
      </c>
      <c r="W10" s="383" t="s">
        <v>46</v>
      </c>
      <c r="X10" s="383" t="s">
        <v>47</v>
      </c>
      <c r="Y10" s="383" t="s">
        <v>46</v>
      </c>
      <c r="Z10" s="383" t="s">
        <v>47</v>
      </c>
      <c r="AA10" s="383" t="s">
        <v>46</v>
      </c>
      <c r="AB10" s="383" t="s">
        <v>47</v>
      </c>
      <c r="AC10" s="383" t="s">
        <v>46</v>
      </c>
      <c r="AD10" s="383" t="s">
        <v>47</v>
      </c>
      <c r="AE10" s="383" t="s">
        <v>46</v>
      </c>
      <c r="AF10" s="383" t="s">
        <v>47</v>
      </c>
      <c r="AG10" s="383" t="s">
        <v>46</v>
      </c>
      <c r="AH10" s="383" t="s">
        <v>47</v>
      </c>
      <c r="AI10" s="383" t="s">
        <v>46</v>
      </c>
      <c r="AJ10" s="383" t="s">
        <v>47</v>
      </c>
    </row>
    <row r="11" spans="1:40">
      <c r="A11" s="391" t="e">
        <f>'KL Tổ BVTX '!BE$15+'KL tổ 5'!BO$45+'KL tổ 4'!BJ$20+'KL VCKD'!#REF!+'KL tổ 10'!BA$22+#REF!</f>
        <v>#REF!</v>
      </c>
      <c r="B11" s="391" t="e">
        <f>'KL Tổ BVTX '!#REF!+'KL tổ 5'!BR$45+'KL tổ 4'!BK$20+'KL VCKD'!#REF!+'KL tổ 10'!BB$22+#REF!</f>
        <v>#REF!</v>
      </c>
      <c r="C11" s="392">
        <f>'KL tổ 10'!Q$22</f>
        <v>0</v>
      </c>
      <c r="D11" s="392">
        <f>'KL tổ 10'!R$22</f>
        <v>0</v>
      </c>
      <c r="E11" s="386" t="e">
        <f>#REF!+'KL tổ 5'!BU$45+'KL tổ 4'!BL$20+'KL VCKD'!#REF!+'KL tổ 10'!BE$22+#REF!</f>
        <v>#REF!</v>
      </c>
      <c r="F11" s="386" t="e">
        <f>#REF!+'KL tổ 5'!BV$45+'KL tổ 4'!BM$20+'KL VCKD'!#REF!+'KL tổ 10'!BF$22+#REF!</f>
        <v>#REF!</v>
      </c>
      <c r="G11" s="389">
        <f>'KL Tổ BVTX '!Q$15</f>
        <v>0</v>
      </c>
      <c r="H11" s="389" t="e">
        <f>'KL Tổ BVTX '!#REF!</f>
        <v>#REF!</v>
      </c>
      <c r="I11" s="402">
        <f>'KL Tổ BVTX '!G$15</f>
        <v>0</v>
      </c>
      <c r="J11" s="402" t="e">
        <f>'KL Tổ BVTX '!#REF!</f>
        <v>#REF!</v>
      </c>
      <c r="K11" s="386"/>
      <c r="L11" s="386"/>
      <c r="M11" s="391">
        <f>'KL Tổ BVTX '!AE$15</f>
        <v>0</v>
      </c>
      <c r="N11" s="391" t="e">
        <f>'KL Tổ BVTX '!#REF!</f>
        <v>#REF!</v>
      </c>
      <c r="O11" s="400">
        <f>'KL Tổ BVTX '!AG$15</f>
        <v>0</v>
      </c>
      <c r="P11" s="400" t="e">
        <f>'KL Tổ BVTX '!#REF!</f>
        <v>#REF!</v>
      </c>
      <c r="Q11" s="400"/>
      <c r="R11" s="400">
        <f>'KL Tổ BVTX '!AN$15</f>
        <v>0</v>
      </c>
      <c r="S11" s="400">
        <f>'KL Tổ BVTX '!AI$15</f>
        <v>0</v>
      </c>
      <c r="T11" s="400" t="e">
        <f>'KL Tổ BVTX '!#REF!</f>
        <v>#REF!</v>
      </c>
      <c r="U11" s="386">
        <f>'KL Tổ BVTX '!O$15</f>
        <v>0</v>
      </c>
      <c r="V11" s="386" t="e">
        <f>'KL Tổ BVTX '!#REF!</f>
        <v>#REF!</v>
      </c>
      <c r="W11" s="406"/>
      <c r="X11" s="406" t="e">
        <f>'KL Tổ BVTX '!#REF!</f>
        <v>#REF!</v>
      </c>
      <c r="Y11" s="348"/>
      <c r="Z11" s="348" t="e">
        <f>'KL Tổ BVTX '!#REF!</f>
        <v>#REF!</v>
      </c>
      <c r="AA11" s="348"/>
      <c r="AB11" s="348"/>
      <c r="AC11" s="412">
        <f>'KL Tổ BVTX '!U$15</f>
        <v>0</v>
      </c>
      <c r="AD11" s="412" t="e">
        <f>'KL Tổ BVTX '!#REF!</f>
        <v>#REF!</v>
      </c>
      <c r="AE11" s="386" t="e">
        <f>#REF!</f>
        <v>#REF!</v>
      </c>
      <c r="AF11" s="386" t="e">
        <f>#REF!</f>
        <v>#REF!</v>
      </c>
      <c r="AG11" s="412" t="e">
        <f>'KL Tổ BVTX '!BA$15+#REF!+'KL VCKD'!#REF!</f>
        <v>#REF!</v>
      </c>
      <c r="AH11" s="412" t="e">
        <f>'KL Tổ BVTX '!#REF!+#REF!+'KL VCKD'!#REF!</f>
        <v>#REF!</v>
      </c>
      <c r="AI11" s="389">
        <f>'KL Tổ BVTX '!K$15</f>
        <v>0</v>
      </c>
      <c r="AJ11" s="389" t="e">
        <f>'KL Tổ BVTX '!#REF!</f>
        <v>#REF!</v>
      </c>
    </row>
    <row r="12" spans="1:40">
      <c r="B12" s="390"/>
      <c r="D12" s="393"/>
    </row>
    <row r="13" spans="1:40">
      <c r="A13" s="384">
        <f>34+104</f>
        <v>138</v>
      </c>
      <c r="M13" s="389"/>
      <c r="N13" s="389"/>
      <c r="S13" s="398"/>
    </row>
    <row r="15" spans="1:40">
      <c r="M15" s="388"/>
      <c r="N15" s="388"/>
      <c r="AC15" s="401"/>
      <c r="AD15" s="413"/>
      <c r="AG15" s="401"/>
      <c r="AH15" s="388"/>
    </row>
    <row r="16" spans="1:40" s="152" customFormat="1" ht="55.5" customHeight="1">
      <c r="A16" s="868" t="s">
        <v>66</v>
      </c>
      <c r="B16" s="868"/>
      <c r="C16" s="868" t="s">
        <v>67</v>
      </c>
      <c r="D16" s="868"/>
      <c r="E16" s="864" t="s">
        <v>68</v>
      </c>
      <c r="F16" s="864"/>
      <c r="G16" s="868" t="s">
        <v>69</v>
      </c>
      <c r="H16" s="868"/>
      <c r="I16" s="871" t="s">
        <v>70</v>
      </c>
      <c r="J16" s="871"/>
      <c r="K16" s="868" t="s">
        <v>71</v>
      </c>
      <c r="L16" s="868"/>
      <c r="M16" s="868" t="s">
        <v>72</v>
      </c>
      <c r="N16" s="868"/>
      <c r="O16" s="868" t="s">
        <v>73</v>
      </c>
      <c r="P16" s="868"/>
      <c r="Q16" s="868" t="s">
        <v>74</v>
      </c>
      <c r="R16" s="868"/>
      <c r="S16" s="868" t="s">
        <v>75</v>
      </c>
      <c r="T16" s="868"/>
      <c r="U16" s="870" t="s">
        <v>76</v>
      </c>
      <c r="V16" s="870"/>
      <c r="W16" s="869" t="s">
        <v>77</v>
      </c>
      <c r="X16" s="869"/>
      <c r="Y16" s="870" t="s">
        <v>78</v>
      </c>
      <c r="Z16" s="870"/>
      <c r="AA16" s="864" t="s">
        <v>79</v>
      </c>
      <c r="AB16" s="864"/>
      <c r="AC16" s="865" t="s">
        <v>80</v>
      </c>
      <c r="AD16" s="865"/>
      <c r="AG16" s="416"/>
    </row>
    <row r="17" spans="1:30" s="152" customFormat="1" ht="33">
      <c r="A17" s="394" t="s">
        <v>46</v>
      </c>
      <c r="B17" s="383" t="s">
        <v>47</v>
      </c>
      <c r="C17" s="394" t="s">
        <v>46</v>
      </c>
      <c r="D17" s="383" t="s">
        <v>47</v>
      </c>
      <c r="E17" s="394" t="s">
        <v>46</v>
      </c>
      <c r="F17" s="383" t="s">
        <v>47</v>
      </c>
      <c r="G17" s="394" t="s">
        <v>46</v>
      </c>
      <c r="H17" s="383" t="s">
        <v>47</v>
      </c>
      <c r="I17" s="394" t="s">
        <v>46</v>
      </c>
      <c r="J17" s="383" t="s">
        <v>47</v>
      </c>
      <c r="K17" s="403" t="s">
        <v>46</v>
      </c>
      <c r="L17" s="404" t="s">
        <v>47</v>
      </c>
      <c r="M17" s="403" t="s">
        <v>46</v>
      </c>
      <c r="N17" s="404" t="s">
        <v>47</v>
      </c>
      <c r="O17" s="403" t="s">
        <v>46</v>
      </c>
      <c r="P17" s="404" t="s">
        <v>47</v>
      </c>
      <c r="Q17" s="403" t="s">
        <v>46</v>
      </c>
      <c r="R17" s="404" t="s">
        <v>47</v>
      </c>
      <c r="S17" s="403" t="s">
        <v>46</v>
      </c>
      <c r="T17" s="404" t="s">
        <v>47</v>
      </c>
      <c r="U17" s="403" t="s">
        <v>46</v>
      </c>
      <c r="V17" s="404" t="s">
        <v>47</v>
      </c>
      <c r="W17" s="403" t="s">
        <v>46</v>
      </c>
      <c r="X17" s="404" t="s">
        <v>47</v>
      </c>
      <c r="Y17" s="403" t="s">
        <v>46</v>
      </c>
      <c r="Z17" s="404" t="s">
        <v>47</v>
      </c>
      <c r="AA17" s="403" t="s">
        <v>46</v>
      </c>
      <c r="AB17" s="404" t="s">
        <v>47</v>
      </c>
      <c r="AC17" s="403" t="s">
        <v>46</v>
      </c>
      <c r="AD17" s="404" t="s">
        <v>47</v>
      </c>
    </row>
    <row r="18" spans="1:30">
      <c r="B18" s="384">
        <f>'KL Tổ BVTX '!BH15</f>
        <v>0</v>
      </c>
      <c r="C18" s="389">
        <f>'KL tổ 9'!U$278</f>
        <v>0</v>
      </c>
      <c r="D18" s="389">
        <f>'KL tổ 9'!V$278</f>
        <v>0</v>
      </c>
      <c r="E18" s="389" t="e">
        <f>'KL Tổ BVTX '!#REF!</f>
        <v>#REF!</v>
      </c>
      <c r="F18" s="389" t="e">
        <f>'KL Tổ BVTX '!#REF!</f>
        <v>#REF!</v>
      </c>
      <c r="G18" s="389" t="e">
        <f>'KL Tổ BVTX '!#REF!</f>
        <v>#REF!</v>
      </c>
      <c r="H18" s="389" t="e">
        <f>'KL Tổ BVTX '!#REF!</f>
        <v>#REF!</v>
      </c>
      <c r="I18" s="389" t="e">
        <f>SUM('KL Tổ BVTX '!#REF!)</f>
        <v>#REF!</v>
      </c>
      <c r="J18" s="389" t="e">
        <f>SUM('KL Tổ BVTX '!#REF!)</f>
        <v>#REF!</v>
      </c>
      <c r="K18" s="389">
        <f>'KL tổ 9'!W$278</f>
        <v>0</v>
      </c>
      <c r="L18" s="389">
        <f>'KL tổ 9'!X$278</f>
        <v>0</v>
      </c>
      <c r="M18" s="389" t="e">
        <f>'KL tổ 9'!#REF!</f>
        <v>#REF!</v>
      </c>
      <c r="N18" s="389" t="e">
        <f>'KL tổ 9'!#REF!</f>
        <v>#REF!</v>
      </c>
      <c r="O18" s="389">
        <f>'KL tổ 9'!AA$278</f>
        <v>0</v>
      </c>
      <c r="P18" s="389">
        <f>'KL tổ 9'!AB$278</f>
        <v>0</v>
      </c>
      <c r="Q18" s="407">
        <f>'KL tổ 5'!V$45</f>
        <v>0</v>
      </c>
      <c r="R18" s="407">
        <f>'KL tổ 5'!W$45</f>
        <v>0</v>
      </c>
      <c r="S18" s="384">
        <f>'KL Tổ BVTX '!I$15</f>
        <v>0</v>
      </c>
      <c r="T18" s="384" t="e">
        <f>'KL Tổ BVTX '!#REF!</f>
        <v>#REF!</v>
      </c>
      <c r="U18" s="407" t="e">
        <f>'KL Tổ BVTX '!AK$15+#REF!+'KL tổ 10'!AT$22+'KL VCKD'!#REF!</f>
        <v>#REF!</v>
      </c>
      <c r="V18" s="407" t="e">
        <f>'KL Tổ BVTX '!#REF!+#REF!+'KL tổ 10'!AV$22+'KL VCKD'!#REF!</f>
        <v>#REF!</v>
      </c>
      <c r="W18" s="389" t="e">
        <f>'KL Tổ BVTX '!AS$15+'KL tổ 4'!AK$20+#REF!</f>
        <v>#REF!</v>
      </c>
      <c r="X18" s="389" t="e">
        <f>'KL Tổ BVTX '!#REF!+'KL tổ 4'!AN$20+#REF!</f>
        <v>#REF!</v>
      </c>
      <c r="Y18" s="412" t="e">
        <f>'KL Tổ BVTX '!#REF!+'KL tổ 4'!#REF!+'KL VCKD'!#REF!+'KL tổ 10'!#REF!+#REF!</f>
        <v>#REF!</v>
      </c>
      <c r="Z18" s="412" t="e">
        <f>'KL Tổ BVTX '!AR$15+'KL tổ 4'!Z$20+'KL VCKD'!#REF!+'KL tổ 10'!AN$22+#REF!</f>
        <v>#REF!</v>
      </c>
      <c r="AA18" s="384">
        <f>'KL Tổ BVTX '!AO$15</f>
        <v>0</v>
      </c>
      <c r="AB18" s="384" t="e">
        <f>'KL Tổ BVTX '!#REF!</f>
        <v>#REF!</v>
      </c>
      <c r="AC18" s="384">
        <f>'KL Tổ BVTX '!W$15</f>
        <v>0</v>
      </c>
      <c r="AD18" s="384" t="e">
        <f>'KL Tổ BVTX '!#REF!</f>
        <v>#REF!</v>
      </c>
    </row>
    <row r="20" spans="1:30">
      <c r="A20" s="866" t="s">
        <v>81</v>
      </c>
      <c r="B20" s="866"/>
      <c r="C20" s="866"/>
      <c r="D20" s="866"/>
      <c r="E20" s="866"/>
      <c r="F20" s="866"/>
      <c r="G20" s="866"/>
      <c r="H20" s="866"/>
      <c r="I20" s="866"/>
      <c r="J20" s="866"/>
      <c r="K20" s="866"/>
      <c r="L20" s="866"/>
      <c r="M20" s="866"/>
      <c r="N20" s="866"/>
      <c r="O20" s="866"/>
      <c r="P20" s="866"/>
    </row>
    <row r="21" spans="1:30">
      <c r="A21" s="388"/>
      <c r="C21" s="388"/>
    </row>
    <row r="22" spans="1:30">
      <c r="A22" s="388"/>
      <c r="C22" s="388"/>
      <c r="D22" s="384" t="s">
        <v>82</v>
      </c>
      <c r="F22" s="395" t="e">
        <f>'KL Tổ BVTX '!BR$15+#REF!+'KL tổ 5'!BW$45+'KL tổ 4'!BN$20+'KL VCKD'!BE$182+'KL tổ 10'!BG$22+#REF!+'KL tổ 9'!AC278</f>
        <v>#REF!</v>
      </c>
      <c r="I22" s="867"/>
      <c r="J22" s="867"/>
    </row>
    <row r="23" spans="1:30">
      <c r="H23" s="396" t="e">
        <f>F22-F24</f>
        <v>#REF!</v>
      </c>
      <c r="L23" s="405">
        <v>21705.999899999999</v>
      </c>
      <c r="M23" s="405" t="e">
        <f>L23-V18</f>
        <v>#REF!</v>
      </c>
      <c r="S23" s="384" t="e">
        <f>#REF!+'KL tổ 5'!BW45+'KL tổ 3'!BR56+'KL tổ 4'!BN20+'KL VCKD'!BE182+'KL tổ 10'!BG22+#REF!+'KL tổ 9'!AC278+776+50</f>
        <v>#REF!</v>
      </c>
      <c r="U23" s="384" t="s">
        <v>83</v>
      </c>
    </row>
    <row r="24" spans="1:30">
      <c r="F24" s="397" t="e">
        <f>B4+F4+J4+L4+P4+R4+T4+V4+X4+Z4+AB4+AD4+AF4+AJ4+B11+F11+J11+L11+P11+R11+T11+V11+X11+Z11+AB11+AF11+AJ11+B18+D18+F18+H18+J18+L18+N18+P18+R18+AD11+AH11+N4+AH4+N11+D11+T18+D4+H4+V18+X18+Z18+H11+AB18+AD18</f>
        <v>#REF!</v>
      </c>
      <c r="M24" s="390" t="e">
        <f>M23-F24</f>
        <v>#REF!</v>
      </c>
      <c r="R24" s="384">
        <v>2012</v>
      </c>
      <c r="T24" s="384">
        <v>2013</v>
      </c>
      <c r="U24" s="384" t="e">
        <f>#REF!+'KL tổ 5'!M45+'KL tổ 5'!O45+'KL tổ 3'!P56+'KL tổ 3'!T56+'KL tổ 4'!I20+'KL VCKD'!Z182+'KL VCKD'!#REF!+'KL tổ 10'!L22+#REF!</f>
        <v>#REF!</v>
      </c>
      <c r="W24" s="384">
        <f>708-355</f>
        <v>353</v>
      </c>
    </row>
    <row r="25" spans="1:30">
      <c r="I25" s="390" t="e">
        <f>F22-I22</f>
        <v>#REF!</v>
      </c>
      <c r="Q25" s="384" t="s">
        <v>84</v>
      </c>
      <c r="R25" s="384" t="e">
        <f>#REF!+'KL tổ 5'!E45+'KL tổ 3'!F56+'KL tổ 4'!D20+'KL VCKD'!#REF!+'KL tổ 10'!D22+#REF!</f>
        <v>#REF!</v>
      </c>
      <c r="S25" s="384" t="s">
        <v>84</v>
      </c>
      <c r="T25" s="384" t="e">
        <f>'KL tổ 5'!G45+'KL tổ 3'!I56+'KL VCKD'!#REF!+'KL tổ 10'!F22+#REF!</f>
        <v>#REF!</v>
      </c>
    </row>
    <row r="26" spans="1:30">
      <c r="H26" s="398" t="e">
        <f>F22-I22</f>
        <v>#REF!</v>
      </c>
      <c r="L26" s="389" t="e">
        <f>L23-F22-V18</f>
        <v>#REF!</v>
      </c>
      <c r="R26" s="384" t="s">
        <v>85</v>
      </c>
      <c r="T26" s="384" t="s">
        <v>86</v>
      </c>
      <c r="X26" s="384">
        <f>621-410</f>
        <v>211</v>
      </c>
    </row>
    <row r="27" spans="1:30">
      <c r="P27" s="384">
        <f>924+410</f>
        <v>1334</v>
      </c>
      <c r="Q27" s="384" t="e">
        <f>R25-R27</f>
        <v>#REF!</v>
      </c>
      <c r="R27" s="384">
        <f>ROUND(923.6*5,0)</f>
        <v>4618</v>
      </c>
      <c r="T27" s="384">
        <v>959</v>
      </c>
      <c r="U27" s="384">
        <f>T27-691</f>
        <v>268</v>
      </c>
    </row>
  </sheetData>
  <mergeCells count="54">
    <mergeCell ref="A1:O1"/>
    <mergeCell ref="A2:B2"/>
    <mergeCell ref="C2:D2"/>
    <mergeCell ref="E2:F2"/>
    <mergeCell ref="G2:H2"/>
    <mergeCell ref="I2:J2"/>
    <mergeCell ref="K2:L2"/>
    <mergeCell ref="M2:N2"/>
    <mergeCell ref="O2:P2"/>
    <mergeCell ref="AE2:AF2"/>
    <mergeCell ref="AG2:AH2"/>
    <mergeCell ref="AI2:AJ2"/>
    <mergeCell ref="Q2:R2"/>
    <mergeCell ref="S2:T2"/>
    <mergeCell ref="U2:V2"/>
    <mergeCell ref="W2:X2"/>
    <mergeCell ref="Y2:Z2"/>
    <mergeCell ref="E9:F9"/>
    <mergeCell ref="G9:H9"/>
    <mergeCell ref="I9:J9"/>
    <mergeCell ref="AA2:AB2"/>
    <mergeCell ref="AC2:AD2"/>
    <mergeCell ref="AG9:AH9"/>
    <mergeCell ref="AI9:AJ9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U9:V9"/>
    <mergeCell ref="AA16:AB16"/>
    <mergeCell ref="AC16:AD16"/>
    <mergeCell ref="A20:P20"/>
    <mergeCell ref="I22:J22"/>
    <mergeCell ref="AE9:AF9"/>
    <mergeCell ref="W9:X9"/>
    <mergeCell ref="Y9:Z9"/>
    <mergeCell ref="AA9:AB9"/>
    <mergeCell ref="AC9:AD9"/>
    <mergeCell ref="K9:L9"/>
    <mergeCell ref="M9:N9"/>
    <mergeCell ref="O9:P9"/>
    <mergeCell ref="Q9:R9"/>
    <mergeCell ref="S9:T9"/>
    <mergeCell ref="A9:B9"/>
    <mergeCell ref="C9:D9"/>
  </mergeCells>
  <pageMargins left="0.118055555555556" right="0" top="0.74791666666666701" bottom="0.74791666666666701" header="0.31388888888888899" footer="0.31388888888888899"/>
  <pageSetup paperSize="9" scale="98" orientation="landscape" r:id="rId1"/>
  <colBreaks count="1" manualBreakCount="1">
    <brk id="2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CG116"/>
  <sheetViews>
    <sheetView view="pageBreakPreview" zoomScale="90" zoomScaleNormal="100" zoomScaleSheetLayoutView="90" workbookViewId="0">
      <pane xSplit="2" ySplit="8" topLeftCell="H107" activePane="bottomRight" state="frozen"/>
      <selection pane="topRight"/>
      <selection pane="bottomLeft"/>
      <selection pane="bottomRight" activeCell="K114" sqref="K114"/>
    </sheetView>
  </sheetViews>
  <sheetFormatPr defaultColWidth="9" defaultRowHeight="16.5"/>
  <cols>
    <col min="1" max="1" width="3.140625" style="176" customWidth="1"/>
    <col min="2" max="2" width="16" style="176" customWidth="1"/>
    <col min="3" max="3" width="5.42578125" style="176" hidden="1" customWidth="1"/>
    <col min="4" max="4" width="6.28515625" style="176" hidden="1" customWidth="1"/>
    <col min="5" max="5" width="7.28515625" style="176" hidden="1" customWidth="1"/>
    <col min="6" max="7" width="7.140625" style="176" hidden="1" customWidth="1"/>
    <col min="8" max="8" width="11" style="176" customWidth="1"/>
    <col min="9" max="9" width="10.28515625" style="176" customWidth="1"/>
    <col min="10" max="10" width="10.85546875" style="176" customWidth="1"/>
    <col min="11" max="11" width="9" style="176" customWidth="1"/>
    <col min="12" max="12" width="10" style="176" customWidth="1"/>
    <col min="13" max="13" width="11.28515625" style="176" customWidth="1"/>
    <col min="14" max="15" width="8.85546875" style="176" hidden="1" customWidth="1"/>
    <col min="16" max="17" width="9.5703125" style="176" hidden="1" customWidth="1"/>
    <col min="18" max="19" width="8.85546875" style="176" hidden="1" customWidth="1"/>
    <col min="20" max="20" width="8.5703125" style="176" hidden="1" customWidth="1"/>
    <col min="21" max="21" width="9.28515625" style="176" hidden="1" customWidth="1"/>
    <col min="22" max="23" width="9" style="176" hidden="1" customWidth="1"/>
    <col min="24" max="24" width="9.140625" style="176" hidden="1" customWidth="1"/>
    <col min="25" max="25" width="8.7109375" style="176" hidden="1" customWidth="1"/>
    <col min="26" max="26" width="8.28515625" style="176" hidden="1" customWidth="1"/>
    <col min="27" max="27" width="7" style="176" hidden="1" customWidth="1"/>
    <col min="28" max="28" width="7.85546875" style="176" hidden="1" customWidth="1"/>
    <col min="29" max="29" width="8" style="176" hidden="1" customWidth="1"/>
    <col min="30" max="31" width="9.28515625" style="176" hidden="1" customWidth="1"/>
    <col min="32" max="33" width="7.42578125" style="176" hidden="1" customWidth="1"/>
    <col min="34" max="34" width="7.5703125" style="176" hidden="1" customWidth="1"/>
    <col min="35" max="35" width="9" style="176" hidden="1" customWidth="1"/>
    <col min="36" max="37" width="7.5703125" style="176" hidden="1" customWidth="1"/>
    <col min="38" max="38" width="7.42578125" style="176" hidden="1" customWidth="1"/>
    <col min="39" max="41" width="7.28515625" style="176" hidden="1" customWidth="1"/>
    <col min="42" max="42" width="9.28515625" style="176" hidden="1" customWidth="1"/>
    <col min="43" max="43" width="7.5703125" style="176" hidden="1" customWidth="1"/>
    <col min="44" max="44" width="7.7109375" style="176" hidden="1" customWidth="1"/>
    <col min="45" max="46" width="8" style="176" hidden="1" customWidth="1"/>
    <col min="47" max="47" width="7.5703125" style="176" hidden="1" customWidth="1"/>
    <col min="48" max="48" width="7.28515625" style="176" hidden="1" customWidth="1"/>
    <col min="49" max="50" width="7.7109375" style="176" hidden="1" customWidth="1"/>
    <col min="51" max="52" width="8.28515625" style="176" hidden="1" customWidth="1"/>
    <col min="53" max="53" width="8.140625" style="176" hidden="1" customWidth="1"/>
    <col min="54" max="55" width="6.7109375" style="176" hidden="1" customWidth="1"/>
    <col min="56" max="56" width="8.42578125" style="176" hidden="1" customWidth="1"/>
    <col min="57" max="57" width="7.42578125" style="176" hidden="1" customWidth="1"/>
    <col min="58" max="58" width="6.7109375" style="176" hidden="1" customWidth="1"/>
    <col min="59" max="59" width="7.85546875" style="176" hidden="1" customWidth="1"/>
    <col min="60" max="60" width="6.28515625" style="176" hidden="1" customWidth="1"/>
    <col min="61" max="61" width="10.140625" style="176" hidden="1" customWidth="1"/>
    <col min="62" max="62" width="11.140625" style="176" hidden="1" customWidth="1"/>
    <col min="63" max="63" width="8" style="176" hidden="1" customWidth="1"/>
    <col min="64" max="64" width="6.5703125" style="176" hidden="1" customWidth="1"/>
    <col min="65" max="65" width="7.7109375" style="176" hidden="1" customWidth="1"/>
    <col min="66" max="66" width="6.85546875" style="176" hidden="1" customWidth="1"/>
    <col min="67" max="68" width="6.28515625" style="176" hidden="1" customWidth="1"/>
    <col min="69" max="69" width="6.7109375" style="176" hidden="1" customWidth="1"/>
    <col min="70" max="71" width="6.85546875" style="176" hidden="1" customWidth="1"/>
    <col min="72" max="73" width="6.7109375" style="176" hidden="1" customWidth="1"/>
    <col min="74" max="74" width="6.42578125" style="176" hidden="1" customWidth="1"/>
    <col min="75" max="76" width="6.7109375" style="176" hidden="1" customWidth="1"/>
    <col min="77" max="77" width="7.28515625" style="176" hidden="1" customWidth="1"/>
    <col min="78" max="78" width="12.7109375" style="176" customWidth="1"/>
    <col min="79" max="79" width="16.5703125" style="176" customWidth="1"/>
    <col min="80" max="80" width="7" style="176" customWidth="1"/>
    <col min="81" max="84" width="9.140625" style="176"/>
    <col min="85" max="85" width="10.42578125" style="176" hidden="1" customWidth="1"/>
    <col min="86" max="309" width="9.140625" style="176"/>
    <col min="310" max="310" width="4.140625" style="176" customWidth="1"/>
    <col min="311" max="311" width="10.7109375" style="176" customWidth="1"/>
    <col min="312" max="312" width="5.5703125" style="176" customWidth="1"/>
    <col min="313" max="313" width="5.7109375" style="176" customWidth="1"/>
    <col min="314" max="314" width="6.28515625" style="176" customWidth="1"/>
    <col min="315" max="315" width="6.140625" style="176" customWidth="1"/>
    <col min="316" max="316" width="5" style="176" customWidth="1"/>
    <col min="317" max="317" width="4.85546875" style="176" customWidth="1"/>
    <col min="318" max="318" width="5.140625" style="176" customWidth="1"/>
    <col min="319" max="319" width="6.140625" style="176" customWidth="1"/>
    <col min="320" max="320" width="5.5703125" style="176" customWidth="1"/>
    <col min="321" max="321" width="5.7109375" style="176" customWidth="1"/>
    <col min="322" max="322" width="5.42578125" style="176" customWidth="1"/>
    <col min="323" max="323" width="5.5703125" style="176" customWidth="1"/>
    <col min="324" max="325" width="5.140625" style="176" customWidth="1"/>
    <col min="326" max="326" width="5.5703125" style="176" customWidth="1"/>
    <col min="327" max="327" width="5.85546875" style="176" customWidth="1"/>
    <col min="328" max="328" width="5.28515625" style="176" customWidth="1"/>
    <col min="329" max="329" width="5.5703125" style="176" customWidth="1"/>
    <col min="330" max="330" width="5.28515625" style="176" customWidth="1"/>
    <col min="331" max="331" width="6" style="176" customWidth="1"/>
    <col min="332" max="332" width="5.140625" style="176" customWidth="1"/>
    <col min="333" max="333" width="5.85546875" style="176" customWidth="1"/>
    <col min="334" max="334" width="7.5703125" style="176" customWidth="1"/>
    <col min="335" max="335" width="6" style="176" customWidth="1"/>
    <col min="336" max="336" width="7" style="176" customWidth="1"/>
    <col min="337" max="565" width="9.140625" style="176"/>
    <col min="566" max="566" width="4.140625" style="176" customWidth="1"/>
    <col min="567" max="567" width="10.7109375" style="176" customWidth="1"/>
    <col min="568" max="568" width="5.5703125" style="176" customWidth="1"/>
    <col min="569" max="569" width="5.7109375" style="176" customWidth="1"/>
    <col min="570" max="570" width="6.28515625" style="176" customWidth="1"/>
    <col min="571" max="571" width="6.140625" style="176" customWidth="1"/>
    <col min="572" max="572" width="5" style="176" customWidth="1"/>
    <col min="573" max="573" width="4.85546875" style="176" customWidth="1"/>
    <col min="574" max="574" width="5.140625" style="176" customWidth="1"/>
    <col min="575" max="575" width="6.140625" style="176" customWidth="1"/>
    <col min="576" max="576" width="5.5703125" style="176" customWidth="1"/>
    <col min="577" max="577" width="5.7109375" style="176" customWidth="1"/>
    <col min="578" max="578" width="5.42578125" style="176" customWidth="1"/>
    <col min="579" max="579" width="5.5703125" style="176" customWidth="1"/>
    <col min="580" max="581" width="5.140625" style="176" customWidth="1"/>
    <col min="582" max="582" width="5.5703125" style="176" customWidth="1"/>
    <col min="583" max="583" width="5.85546875" style="176" customWidth="1"/>
    <col min="584" max="584" width="5.28515625" style="176" customWidth="1"/>
    <col min="585" max="585" width="5.5703125" style="176" customWidth="1"/>
    <col min="586" max="586" width="5.28515625" style="176" customWidth="1"/>
    <col min="587" max="587" width="6" style="176" customWidth="1"/>
    <col min="588" max="588" width="5.140625" style="176" customWidth="1"/>
    <col min="589" max="589" width="5.85546875" style="176" customWidth="1"/>
    <col min="590" max="590" width="7.5703125" style="176" customWidth="1"/>
    <col min="591" max="591" width="6" style="176" customWidth="1"/>
    <col min="592" max="592" width="7" style="176" customWidth="1"/>
    <col min="593" max="821" width="9.140625" style="176"/>
    <col min="822" max="822" width="4.140625" style="176" customWidth="1"/>
    <col min="823" max="823" width="10.7109375" style="176" customWidth="1"/>
    <col min="824" max="824" width="5.5703125" style="176" customWidth="1"/>
    <col min="825" max="825" width="5.7109375" style="176" customWidth="1"/>
    <col min="826" max="826" width="6.28515625" style="176" customWidth="1"/>
    <col min="827" max="827" width="6.140625" style="176" customWidth="1"/>
    <col min="828" max="828" width="5" style="176" customWidth="1"/>
    <col min="829" max="829" width="4.85546875" style="176" customWidth="1"/>
    <col min="830" max="830" width="5.140625" style="176" customWidth="1"/>
    <col min="831" max="831" width="6.140625" style="176" customWidth="1"/>
    <col min="832" max="832" width="5.5703125" style="176" customWidth="1"/>
    <col min="833" max="833" width="5.7109375" style="176" customWidth="1"/>
    <col min="834" max="834" width="5.42578125" style="176" customWidth="1"/>
    <col min="835" max="835" width="5.5703125" style="176" customWidth="1"/>
    <col min="836" max="837" width="5.140625" style="176" customWidth="1"/>
    <col min="838" max="838" width="5.5703125" style="176" customWidth="1"/>
    <col min="839" max="839" width="5.85546875" style="176" customWidth="1"/>
    <col min="840" max="840" width="5.28515625" style="176" customWidth="1"/>
    <col min="841" max="841" width="5.5703125" style="176" customWidth="1"/>
    <col min="842" max="842" width="5.28515625" style="176" customWidth="1"/>
    <col min="843" max="843" width="6" style="176" customWidth="1"/>
    <col min="844" max="844" width="5.140625" style="176" customWidth="1"/>
    <col min="845" max="845" width="5.85546875" style="176" customWidth="1"/>
    <col min="846" max="846" width="7.5703125" style="176" customWidth="1"/>
    <col min="847" max="847" width="6" style="176" customWidth="1"/>
    <col min="848" max="848" width="7" style="176" customWidth="1"/>
    <col min="849" max="1077" width="9.140625" style="176"/>
    <col min="1078" max="1078" width="4.140625" style="176" customWidth="1"/>
    <col min="1079" max="1079" width="10.7109375" style="176" customWidth="1"/>
    <col min="1080" max="1080" width="5.5703125" style="176" customWidth="1"/>
    <col min="1081" max="1081" width="5.7109375" style="176" customWidth="1"/>
    <col min="1082" max="1082" width="6.28515625" style="176" customWidth="1"/>
    <col min="1083" max="1083" width="6.140625" style="176" customWidth="1"/>
    <col min="1084" max="1084" width="5" style="176" customWidth="1"/>
    <col min="1085" max="1085" width="4.85546875" style="176" customWidth="1"/>
    <col min="1086" max="1086" width="5.140625" style="176" customWidth="1"/>
    <col min="1087" max="1087" width="6.140625" style="176" customWidth="1"/>
    <col min="1088" max="1088" width="5.5703125" style="176" customWidth="1"/>
    <col min="1089" max="1089" width="5.7109375" style="176" customWidth="1"/>
    <col min="1090" max="1090" width="5.42578125" style="176" customWidth="1"/>
    <col min="1091" max="1091" width="5.5703125" style="176" customWidth="1"/>
    <col min="1092" max="1093" width="5.140625" style="176" customWidth="1"/>
    <col min="1094" max="1094" width="5.5703125" style="176" customWidth="1"/>
    <col min="1095" max="1095" width="5.85546875" style="176" customWidth="1"/>
    <col min="1096" max="1096" width="5.28515625" style="176" customWidth="1"/>
    <col min="1097" max="1097" width="5.5703125" style="176" customWidth="1"/>
    <col min="1098" max="1098" width="5.28515625" style="176" customWidth="1"/>
    <col min="1099" max="1099" width="6" style="176" customWidth="1"/>
    <col min="1100" max="1100" width="5.140625" style="176" customWidth="1"/>
    <col min="1101" max="1101" width="5.85546875" style="176" customWidth="1"/>
    <col min="1102" max="1102" width="7.5703125" style="176" customWidth="1"/>
    <col min="1103" max="1103" width="6" style="176" customWidth="1"/>
    <col min="1104" max="1104" width="7" style="176" customWidth="1"/>
    <col min="1105" max="1333" width="9.140625" style="176"/>
    <col min="1334" max="1334" width="4.140625" style="176" customWidth="1"/>
    <col min="1335" max="1335" width="10.7109375" style="176" customWidth="1"/>
    <col min="1336" max="1336" width="5.5703125" style="176" customWidth="1"/>
    <col min="1337" max="1337" width="5.7109375" style="176" customWidth="1"/>
    <col min="1338" max="1338" width="6.28515625" style="176" customWidth="1"/>
    <col min="1339" max="1339" width="6.140625" style="176" customWidth="1"/>
    <col min="1340" max="1340" width="5" style="176" customWidth="1"/>
    <col min="1341" max="1341" width="4.85546875" style="176" customWidth="1"/>
    <col min="1342" max="1342" width="5.140625" style="176" customWidth="1"/>
    <col min="1343" max="1343" width="6.140625" style="176" customWidth="1"/>
    <col min="1344" max="1344" width="5.5703125" style="176" customWidth="1"/>
    <col min="1345" max="1345" width="5.7109375" style="176" customWidth="1"/>
    <col min="1346" max="1346" width="5.42578125" style="176" customWidth="1"/>
    <col min="1347" max="1347" width="5.5703125" style="176" customWidth="1"/>
    <col min="1348" max="1349" width="5.140625" style="176" customWidth="1"/>
    <col min="1350" max="1350" width="5.5703125" style="176" customWidth="1"/>
    <col min="1351" max="1351" width="5.85546875" style="176" customWidth="1"/>
    <col min="1352" max="1352" width="5.28515625" style="176" customWidth="1"/>
    <col min="1353" max="1353" width="5.5703125" style="176" customWidth="1"/>
    <col min="1354" max="1354" width="5.28515625" style="176" customWidth="1"/>
    <col min="1355" max="1355" width="6" style="176" customWidth="1"/>
    <col min="1356" max="1356" width="5.140625" style="176" customWidth="1"/>
    <col min="1357" max="1357" width="5.85546875" style="176" customWidth="1"/>
    <col min="1358" max="1358" width="7.5703125" style="176" customWidth="1"/>
    <col min="1359" max="1359" width="6" style="176" customWidth="1"/>
    <col min="1360" max="1360" width="7" style="176" customWidth="1"/>
    <col min="1361" max="1589" width="9.140625" style="176"/>
    <col min="1590" max="1590" width="4.140625" style="176" customWidth="1"/>
    <col min="1591" max="1591" width="10.7109375" style="176" customWidth="1"/>
    <col min="1592" max="1592" width="5.5703125" style="176" customWidth="1"/>
    <col min="1593" max="1593" width="5.7109375" style="176" customWidth="1"/>
    <col min="1594" max="1594" width="6.28515625" style="176" customWidth="1"/>
    <col min="1595" max="1595" width="6.140625" style="176" customWidth="1"/>
    <col min="1596" max="1596" width="5" style="176" customWidth="1"/>
    <col min="1597" max="1597" width="4.85546875" style="176" customWidth="1"/>
    <col min="1598" max="1598" width="5.140625" style="176" customWidth="1"/>
    <col min="1599" max="1599" width="6.140625" style="176" customWidth="1"/>
    <col min="1600" max="1600" width="5.5703125" style="176" customWidth="1"/>
    <col min="1601" max="1601" width="5.7109375" style="176" customWidth="1"/>
    <col min="1602" max="1602" width="5.42578125" style="176" customWidth="1"/>
    <col min="1603" max="1603" width="5.5703125" style="176" customWidth="1"/>
    <col min="1604" max="1605" width="5.140625" style="176" customWidth="1"/>
    <col min="1606" max="1606" width="5.5703125" style="176" customWidth="1"/>
    <col min="1607" max="1607" width="5.85546875" style="176" customWidth="1"/>
    <col min="1608" max="1608" width="5.28515625" style="176" customWidth="1"/>
    <col min="1609" max="1609" width="5.5703125" style="176" customWidth="1"/>
    <col min="1610" max="1610" width="5.28515625" style="176" customWidth="1"/>
    <col min="1611" max="1611" width="6" style="176" customWidth="1"/>
    <col min="1612" max="1612" width="5.140625" style="176" customWidth="1"/>
    <col min="1613" max="1613" width="5.85546875" style="176" customWidth="1"/>
    <col min="1614" max="1614" width="7.5703125" style="176" customWidth="1"/>
    <col min="1615" max="1615" width="6" style="176" customWidth="1"/>
    <col min="1616" max="1616" width="7" style="176" customWidth="1"/>
    <col min="1617" max="1845" width="9.140625" style="176"/>
    <col min="1846" max="1846" width="4.140625" style="176" customWidth="1"/>
    <col min="1847" max="1847" width="10.7109375" style="176" customWidth="1"/>
    <col min="1848" max="1848" width="5.5703125" style="176" customWidth="1"/>
    <col min="1849" max="1849" width="5.7109375" style="176" customWidth="1"/>
    <col min="1850" max="1850" width="6.28515625" style="176" customWidth="1"/>
    <col min="1851" max="1851" width="6.140625" style="176" customWidth="1"/>
    <col min="1852" max="1852" width="5" style="176" customWidth="1"/>
    <col min="1853" max="1853" width="4.85546875" style="176" customWidth="1"/>
    <col min="1854" max="1854" width="5.140625" style="176" customWidth="1"/>
    <col min="1855" max="1855" width="6.140625" style="176" customWidth="1"/>
    <col min="1856" max="1856" width="5.5703125" style="176" customWidth="1"/>
    <col min="1857" max="1857" width="5.7109375" style="176" customWidth="1"/>
    <col min="1858" max="1858" width="5.42578125" style="176" customWidth="1"/>
    <col min="1859" max="1859" width="5.5703125" style="176" customWidth="1"/>
    <col min="1860" max="1861" width="5.140625" style="176" customWidth="1"/>
    <col min="1862" max="1862" width="5.5703125" style="176" customWidth="1"/>
    <col min="1863" max="1863" width="5.85546875" style="176" customWidth="1"/>
    <col min="1864" max="1864" width="5.28515625" style="176" customWidth="1"/>
    <col min="1865" max="1865" width="5.5703125" style="176" customWidth="1"/>
    <col min="1866" max="1866" width="5.28515625" style="176" customWidth="1"/>
    <col min="1867" max="1867" width="6" style="176" customWidth="1"/>
    <col min="1868" max="1868" width="5.140625" style="176" customWidth="1"/>
    <col min="1869" max="1869" width="5.85546875" style="176" customWidth="1"/>
    <col min="1870" max="1870" width="7.5703125" style="176" customWidth="1"/>
    <col min="1871" max="1871" width="6" style="176" customWidth="1"/>
    <col min="1872" max="1872" width="7" style="176" customWidth="1"/>
    <col min="1873" max="2101" width="9.140625" style="176"/>
    <col min="2102" max="2102" width="4.140625" style="176" customWidth="1"/>
    <col min="2103" max="2103" width="10.7109375" style="176" customWidth="1"/>
    <col min="2104" max="2104" width="5.5703125" style="176" customWidth="1"/>
    <col min="2105" max="2105" width="5.7109375" style="176" customWidth="1"/>
    <col min="2106" max="2106" width="6.28515625" style="176" customWidth="1"/>
    <col min="2107" max="2107" width="6.140625" style="176" customWidth="1"/>
    <col min="2108" max="2108" width="5" style="176" customWidth="1"/>
    <col min="2109" max="2109" width="4.85546875" style="176" customWidth="1"/>
    <col min="2110" max="2110" width="5.140625" style="176" customWidth="1"/>
    <col min="2111" max="2111" width="6.140625" style="176" customWidth="1"/>
    <col min="2112" max="2112" width="5.5703125" style="176" customWidth="1"/>
    <col min="2113" max="2113" width="5.7109375" style="176" customWidth="1"/>
    <col min="2114" max="2114" width="5.42578125" style="176" customWidth="1"/>
    <col min="2115" max="2115" width="5.5703125" style="176" customWidth="1"/>
    <col min="2116" max="2117" width="5.140625" style="176" customWidth="1"/>
    <col min="2118" max="2118" width="5.5703125" style="176" customWidth="1"/>
    <col min="2119" max="2119" width="5.85546875" style="176" customWidth="1"/>
    <col min="2120" max="2120" width="5.28515625" style="176" customWidth="1"/>
    <col min="2121" max="2121" width="5.5703125" style="176" customWidth="1"/>
    <col min="2122" max="2122" width="5.28515625" style="176" customWidth="1"/>
    <col min="2123" max="2123" width="6" style="176" customWidth="1"/>
    <col min="2124" max="2124" width="5.140625" style="176" customWidth="1"/>
    <col min="2125" max="2125" width="5.85546875" style="176" customWidth="1"/>
    <col min="2126" max="2126" width="7.5703125" style="176" customWidth="1"/>
    <col min="2127" max="2127" width="6" style="176" customWidth="1"/>
    <col min="2128" max="2128" width="7" style="176" customWidth="1"/>
    <col min="2129" max="2357" width="9.140625" style="176"/>
    <col min="2358" max="2358" width="4.140625" style="176" customWidth="1"/>
    <col min="2359" max="2359" width="10.7109375" style="176" customWidth="1"/>
    <col min="2360" max="2360" width="5.5703125" style="176" customWidth="1"/>
    <col min="2361" max="2361" width="5.7109375" style="176" customWidth="1"/>
    <col min="2362" max="2362" width="6.28515625" style="176" customWidth="1"/>
    <col min="2363" max="2363" width="6.140625" style="176" customWidth="1"/>
    <col min="2364" max="2364" width="5" style="176" customWidth="1"/>
    <col min="2365" max="2365" width="4.85546875" style="176" customWidth="1"/>
    <col min="2366" max="2366" width="5.140625" style="176" customWidth="1"/>
    <col min="2367" max="2367" width="6.140625" style="176" customWidth="1"/>
    <col min="2368" max="2368" width="5.5703125" style="176" customWidth="1"/>
    <col min="2369" max="2369" width="5.7109375" style="176" customWidth="1"/>
    <col min="2370" max="2370" width="5.42578125" style="176" customWidth="1"/>
    <col min="2371" max="2371" width="5.5703125" style="176" customWidth="1"/>
    <col min="2372" max="2373" width="5.140625" style="176" customWidth="1"/>
    <col min="2374" max="2374" width="5.5703125" style="176" customWidth="1"/>
    <col min="2375" max="2375" width="5.85546875" style="176" customWidth="1"/>
    <col min="2376" max="2376" width="5.28515625" style="176" customWidth="1"/>
    <col min="2377" max="2377" width="5.5703125" style="176" customWidth="1"/>
    <col min="2378" max="2378" width="5.28515625" style="176" customWidth="1"/>
    <col min="2379" max="2379" width="6" style="176" customWidth="1"/>
    <col min="2380" max="2380" width="5.140625" style="176" customWidth="1"/>
    <col min="2381" max="2381" width="5.85546875" style="176" customWidth="1"/>
    <col min="2382" max="2382" width="7.5703125" style="176" customWidth="1"/>
    <col min="2383" max="2383" width="6" style="176" customWidth="1"/>
    <col min="2384" max="2384" width="7" style="176" customWidth="1"/>
    <col min="2385" max="2613" width="9.140625" style="176"/>
    <col min="2614" max="2614" width="4.140625" style="176" customWidth="1"/>
    <col min="2615" max="2615" width="10.7109375" style="176" customWidth="1"/>
    <col min="2616" max="2616" width="5.5703125" style="176" customWidth="1"/>
    <col min="2617" max="2617" width="5.7109375" style="176" customWidth="1"/>
    <col min="2618" max="2618" width="6.28515625" style="176" customWidth="1"/>
    <col min="2619" max="2619" width="6.140625" style="176" customWidth="1"/>
    <col min="2620" max="2620" width="5" style="176" customWidth="1"/>
    <col min="2621" max="2621" width="4.85546875" style="176" customWidth="1"/>
    <col min="2622" max="2622" width="5.140625" style="176" customWidth="1"/>
    <col min="2623" max="2623" width="6.140625" style="176" customWidth="1"/>
    <col min="2624" max="2624" width="5.5703125" style="176" customWidth="1"/>
    <col min="2625" max="2625" width="5.7109375" style="176" customWidth="1"/>
    <col min="2626" max="2626" width="5.42578125" style="176" customWidth="1"/>
    <col min="2627" max="2627" width="5.5703125" style="176" customWidth="1"/>
    <col min="2628" max="2629" width="5.140625" style="176" customWidth="1"/>
    <col min="2630" max="2630" width="5.5703125" style="176" customWidth="1"/>
    <col min="2631" max="2631" width="5.85546875" style="176" customWidth="1"/>
    <col min="2632" max="2632" width="5.28515625" style="176" customWidth="1"/>
    <col min="2633" max="2633" width="5.5703125" style="176" customWidth="1"/>
    <col min="2634" max="2634" width="5.28515625" style="176" customWidth="1"/>
    <col min="2635" max="2635" width="6" style="176" customWidth="1"/>
    <col min="2636" max="2636" width="5.140625" style="176" customWidth="1"/>
    <col min="2637" max="2637" width="5.85546875" style="176" customWidth="1"/>
    <col min="2638" max="2638" width="7.5703125" style="176" customWidth="1"/>
    <col min="2639" max="2639" width="6" style="176" customWidth="1"/>
    <col min="2640" max="2640" width="7" style="176" customWidth="1"/>
    <col min="2641" max="2869" width="9.140625" style="176"/>
    <col min="2870" max="2870" width="4.140625" style="176" customWidth="1"/>
    <col min="2871" max="2871" width="10.7109375" style="176" customWidth="1"/>
    <col min="2872" max="2872" width="5.5703125" style="176" customWidth="1"/>
    <col min="2873" max="2873" width="5.7109375" style="176" customWidth="1"/>
    <col min="2874" max="2874" width="6.28515625" style="176" customWidth="1"/>
    <col min="2875" max="2875" width="6.140625" style="176" customWidth="1"/>
    <col min="2876" max="2876" width="5" style="176" customWidth="1"/>
    <col min="2877" max="2877" width="4.85546875" style="176" customWidth="1"/>
    <col min="2878" max="2878" width="5.140625" style="176" customWidth="1"/>
    <col min="2879" max="2879" width="6.140625" style="176" customWidth="1"/>
    <col min="2880" max="2880" width="5.5703125" style="176" customWidth="1"/>
    <col min="2881" max="2881" width="5.7109375" style="176" customWidth="1"/>
    <col min="2882" max="2882" width="5.42578125" style="176" customWidth="1"/>
    <col min="2883" max="2883" width="5.5703125" style="176" customWidth="1"/>
    <col min="2884" max="2885" width="5.140625" style="176" customWidth="1"/>
    <col min="2886" max="2886" width="5.5703125" style="176" customWidth="1"/>
    <col min="2887" max="2887" width="5.85546875" style="176" customWidth="1"/>
    <col min="2888" max="2888" width="5.28515625" style="176" customWidth="1"/>
    <col min="2889" max="2889" width="5.5703125" style="176" customWidth="1"/>
    <col min="2890" max="2890" width="5.28515625" style="176" customWidth="1"/>
    <col min="2891" max="2891" width="6" style="176" customWidth="1"/>
    <col min="2892" max="2892" width="5.140625" style="176" customWidth="1"/>
    <col min="2893" max="2893" width="5.85546875" style="176" customWidth="1"/>
    <col min="2894" max="2894" width="7.5703125" style="176" customWidth="1"/>
    <col min="2895" max="2895" width="6" style="176" customWidth="1"/>
    <col min="2896" max="2896" width="7" style="176" customWidth="1"/>
    <col min="2897" max="3125" width="9.140625" style="176"/>
    <col min="3126" max="3126" width="4.140625" style="176" customWidth="1"/>
    <col min="3127" max="3127" width="10.7109375" style="176" customWidth="1"/>
    <col min="3128" max="3128" width="5.5703125" style="176" customWidth="1"/>
    <col min="3129" max="3129" width="5.7109375" style="176" customWidth="1"/>
    <col min="3130" max="3130" width="6.28515625" style="176" customWidth="1"/>
    <col min="3131" max="3131" width="6.140625" style="176" customWidth="1"/>
    <col min="3132" max="3132" width="5" style="176" customWidth="1"/>
    <col min="3133" max="3133" width="4.85546875" style="176" customWidth="1"/>
    <col min="3134" max="3134" width="5.140625" style="176" customWidth="1"/>
    <col min="3135" max="3135" width="6.140625" style="176" customWidth="1"/>
    <col min="3136" max="3136" width="5.5703125" style="176" customWidth="1"/>
    <col min="3137" max="3137" width="5.7109375" style="176" customWidth="1"/>
    <col min="3138" max="3138" width="5.42578125" style="176" customWidth="1"/>
    <col min="3139" max="3139" width="5.5703125" style="176" customWidth="1"/>
    <col min="3140" max="3141" width="5.140625" style="176" customWidth="1"/>
    <col min="3142" max="3142" width="5.5703125" style="176" customWidth="1"/>
    <col min="3143" max="3143" width="5.85546875" style="176" customWidth="1"/>
    <col min="3144" max="3144" width="5.28515625" style="176" customWidth="1"/>
    <col min="3145" max="3145" width="5.5703125" style="176" customWidth="1"/>
    <col min="3146" max="3146" width="5.28515625" style="176" customWidth="1"/>
    <col min="3147" max="3147" width="6" style="176" customWidth="1"/>
    <col min="3148" max="3148" width="5.140625" style="176" customWidth="1"/>
    <col min="3149" max="3149" width="5.85546875" style="176" customWidth="1"/>
    <col min="3150" max="3150" width="7.5703125" style="176" customWidth="1"/>
    <col min="3151" max="3151" width="6" style="176" customWidth="1"/>
    <col min="3152" max="3152" width="7" style="176" customWidth="1"/>
    <col min="3153" max="3381" width="9.140625" style="176"/>
    <col min="3382" max="3382" width="4.140625" style="176" customWidth="1"/>
    <col min="3383" max="3383" width="10.7109375" style="176" customWidth="1"/>
    <col min="3384" max="3384" width="5.5703125" style="176" customWidth="1"/>
    <col min="3385" max="3385" width="5.7109375" style="176" customWidth="1"/>
    <col min="3386" max="3386" width="6.28515625" style="176" customWidth="1"/>
    <col min="3387" max="3387" width="6.140625" style="176" customWidth="1"/>
    <col min="3388" max="3388" width="5" style="176" customWidth="1"/>
    <col min="3389" max="3389" width="4.85546875" style="176" customWidth="1"/>
    <col min="3390" max="3390" width="5.140625" style="176" customWidth="1"/>
    <col min="3391" max="3391" width="6.140625" style="176" customWidth="1"/>
    <col min="3392" max="3392" width="5.5703125" style="176" customWidth="1"/>
    <col min="3393" max="3393" width="5.7109375" style="176" customWidth="1"/>
    <col min="3394" max="3394" width="5.42578125" style="176" customWidth="1"/>
    <col min="3395" max="3395" width="5.5703125" style="176" customWidth="1"/>
    <col min="3396" max="3397" width="5.140625" style="176" customWidth="1"/>
    <col min="3398" max="3398" width="5.5703125" style="176" customWidth="1"/>
    <col min="3399" max="3399" width="5.85546875" style="176" customWidth="1"/>
    <col min="3400" max="3400" width="5.28515625" style="176" customWidth="1"/>
    <col min="3401" max="3401" width="5.5703125" style="176" customWidth="1"/>
    <col min="3402" max="3402" width="5.28515625" style="176" customWidth="1"/>
    <col min="3403" max="3403" width="6" style="176" customWidth="1"/>
    <col min="3404" max="3404" width="5.140625" style="176" customWidth="1"/>
    <col min="3405" max="3405" width="5.85546875" style="176" customWidth="1"/>
    <col min="3406" max="3406" width="7.5703125" style="176" customWidth="1"/>
    <col min="3407" max="3407" width="6" style="176" customWidth="1"/>
    <col min="3408" max="3408" width="7" style="176" customWidth="1"/>
    <col min="3409" max="3637" width="9.140625" style="176"/>
    <col min="3638" max="3638" width="4.140625" style="176" customWidth="1"/>
    <col min="3639" max="3639" width="10.7109375" style="176" customWidth="1"/>
    <col min="3640" max="3640" width="5.5703125" style="176" customWidth="1"/>
    <col min="3641" max="3641" width="5.7109375" style="176" customWidth="1"/>
    <col min="3642" max="3642" width="6.28515625" style="176" customWidth="1"/>
    <col min="3643" max="3643" width="6.140625" style="176" customWidth="1"/>
    <col min="3644" max="3644" width="5" style="176" customWidth="1"/>
    <col min="3645" max="3645" width="4.85546875" style="176" customWidth="1"/>
    <col min="3646" max="3646" width="5.140625" style="176" customWidth="1"/>
    <col min="3647" max="3647" width="6.140625" style="176" customWidth="1"/>
    <col min="3648" max="3648" width="5.5703125" style="176" customWidth="1"/>
    <col min="3649" max="3649" width="5.7109375" style="176" customWidth="1"/>
    <col min="3650" max="3650" width="5.42578125" style="176" customWidth="1"/>
    <col min="3651" max="3651" width="5.5703125" style="176" customWidth="1"/>
    <col min="3652" max="3653" width="5.140625" style="176" customWidth="1"/>
    <col min="3654" max="3654" width="5.5703125" style="176" customWidth="1"/>
    <col min="3655" max="3655" width="5.85546875" style="176" customWidth="1"/>
    <col min="3656" max="3656" width="5.28515625" style="176" customWidth="1"/>
    <col min="3657" max="3657" width="5.5703125" style="176" customWidth="1"/>
    <col min="3658" max="3658" width="5.28515625" style="176" customWidth="1"/>
    <col min="3659" max="3659" width="6" style="176" customWidth="1"/>
    <col min="3660" max="3660" width="5.140625" style="176" customWidth="1"/>
    <col min="3661" max="3661" width="5.85546875" style="176" customWidth="1"/>
    <col min="3662" max="3662" width="7.5703125" style="176" customWidth="1"/>
    <col min="3663" max="3663" width="6" style="176" customWidth="1"/>
    <col min="3664" max="3664" width="7" style="176" customWidth="1"/>
    <col min="3665" max="3893" width="9.140625" style="176"/>
    <col min="3894" max="3894" width="4.140625" style="176" customWidth="1"/>
    <col min="3895" max="3895" width="10.7109375" style="176" customWidth="1"/>
    <col min="3896" max="3896" width="5.5703125" style="176" customWidth="1"/>
    <col min="3897" max="3897" width="5.7109375" style="176" customWidth="1"/>
    <col min="3898" max="3898" width="6.28515625" style="176" customWidth="1"/>
    <col min="3899" max="3899" width="6.140625" style="176" customWidth="1"/>
    <col min="3900" max="3900" width="5" style="176" customWidth="1"/>
    <col min="3901" max="3901" width="4.85546875" style="176" customWidth="1"/>
    <col min="3902" max="3902" width="5.140625" style="176" customWidth="1"/>
    <col min="3903" max="3903" width="6.140625" style="176" customWidth="1"/>
    <col min="3904" max="3904" width="5.5703125" style="176" customWidth="1"/>
    <col min="3905" max="3905" width="5.7109375" style="176" customWidth="1"/>
    <col min="3906" max="3906" width="5.42578125" style="176" customWidth="1"/>
    <col min="3907" max="3907" width="5.5703125" style="176" customWidth="1"/>
    <col min="3908" max="3909" width="5.140625" style="176" customWidth="1"/>
    <col min="3910" max="3910" width="5.5703125" style="176" customWidth="1"/>
    <col min="3911" max="3911" width="5.85546875" style="176" customWidth="1"/>
    <col min="3912" max="3912" width="5.28515625" style="176" customWidth="1"/>
    <col min="3913" max="3913" width="5.5703125" style="176" customWidth="1"/>
    <col min="3914" max="3914" width="5.28515625" style="176" customWidth="1"/>
    <col min="3915" max="3915" width="6" style="176" customWidth="1"/>
    <col min="3916" max="3916" width="5.140625" style="176" customWidth="1"/>
    <col min="3917" max="3917" width="5.85546875" style="176" customWidth="1"/>
    <col min="3918" max="3918" width="7.5703125" style="176" customWidth="1"/>
    <col min="3919" max="3919" width="6" style="176" customWidth="1"/>
    <col min="3920" max="3920" width="7" style="176" customWidth="1"/>
    <col min="3921" max="4149" width="9.140625" style="176"/>
    <col min="4150" max="4150" width="4.140625" style="176" customWidth="1"/>
    <col min="4151" max="4151" width="10.7109375" style="176" customWidth="1"/>
    <col min="4152" max="4152" width="5.5703125" style="176" customWidth="1"/>
    <col min="4153" max="4153" width="5.7109375" style="176" customWidth="1"/>
    <col min="4154" max="4154" width="6.28515625" style="176" customWidth="1"/>
    <col min="4155" max="4155" width="6.140625" style="176" customWidth="1"/>
    <col min="4156" max="4156" width="5" style="176" customWidth="1"/>
    <col min="4157" max="4157" width="4.85546875" style="176" customWidth="1"/>
    <col min="4158" max="4158" width="5.140625" style="176" customWidth="1"/>
    <col min="4159" max="4159" width="6.140625" style="176" customWidth="1"/>
    <col min="4160" max="4160" width="5.5703125" style="176" customWidth="1"/>
    <col min="4161" max="4161" width="5.7109375" style="176" customWidth="1"/>
    <col min="4162" max="4162" width="5.42578125" style="176" customWidth="1"/>
    <col min="4163" max="4163" width="5.5703125" style="176" customWidth="1"/>
    <col min="4164" max="4165" width="5.140625" style="176" customWidth="1"/>
    <col min="4166" max="4166" width="5.5703125" style="176" customWidth="1"/>
    <col min="4167" max="4167" width="5.85546875" style="176" customWidth="1"/>
    <col min="4168" max="4168" width="5.28515625" style="176" customWidth="1"/>
    <col min="4169" max="4169" width="5.5703125" style="176" customWidth="1"/>
    <col min="4170" max="4170" width="5.28515625" style="176" customWidth="1"/>
    <col min="4171" max="4171" width="6" style="176" customWidth="1"/>
    <col min="4172" max="4172" width="5.140625" style="176" customWidth="1"/>
    <col min="4173" max="4173" width="5.85546875" style="176" customWidth="1"/>
    <col min="4174" max="4174" width="7.5703125" style="176" customWidth="1"/>
    <col min="4175" max="4175" width="6" style="176" customWidth="1"/>
    <col min="4176" max="4176" width="7" style="176" customWidth="1"/>
    <col min="4177" max="4405" width="9.140625" style="176"/>
    <col min="4406" max="4406" width="4.140625" style="176" customWidth="1"/>
    <col min="4407" max="4407" width="10.7109375" style="176" customWidth="1"/>
    <col min="4408" max="4408" width="5.5703125" style="176" customWidth="1"/>
    <col min="4409" max="4409" width="5.7109375" style="176" customWidth="1"/>
    <col min="4410" max="4410" width="6.28515625" style="176" customWidth="1"/>
    <col min="4411" max="4411" width="6.140625" style="176" customWidth="1"/>
    <col min="4412" max="4412" width="5" style="176" customWidth="1"/>
    <col min="4413" max="4413" width="4.85546875" style="176" customWidth="1"/>
    <col min="4414" max="4414" width="5.140625" style="176" customWidth="1"/>
    <col min="4415" max="4415" width="6.140625" style="176" customWidth="1"/>
    <col min="4416" max="4416" width="5.5703125" style="176" customWidth="1"/>
    <col min="4417" max="4417" width="5.7109375" style="176" customWidth="1"/>
    <col min="4418" max="4418" width="5.42578125" style="176" customWidth="1"/>
    <col min="4419" max="4419" width="5.5703125" style="176" customWidth="1"/>
    <col min="4420" max="4421" width="5.140625" style="176" customWidth="1"/>
    <col min="4422" max="4422" width="5.5703125" style="176" customWidth="1"/>
    <col min="4423" max="4423" width="5.85546875" style="176" customWidth="1"/>
    <col min="4424" max="4424" width="5.28515625" style="176" customWidth="1"/>
    <col min="4425" max="4425" width="5.5703125" style="176" customWidth="1"/>
    <col min="4426" max="4426" width="5.28515625" style="176" customWidth="1"/>
    <col min="4427" max="4427" width="6" style="176" customWidth="1"/>
    <col min="4428" max="4428" width="5.140625" style="176" customWidth="1"/>
    <col min="4429" max="4429" width="5.85546875" style="176" customWidth="1"/>
    <col min="4430" max="4430" width="7.5703125" style="176" customWidth="1"/>
    <col min="4431" max="4431" width="6" style="176" customWidth="1"/>
    <col min="4432" max="4432" width="7" style="176" customWidth="1"/>
    <col min="4433" max="4661" width="9.140625" style="176"/>
    <col min="4662" max="4662" width="4.140625" style="176" customWidth="1"/>
    <col min="4663" max="4663" width="10.7109375" style="176" customWidth="1"/>
    <col min="4664" max="4664" width="5.5703125" style="176" customWidth="1"/>
    <col min="4665" max="4665" width="5.7109375" style="176" customWidth="1"/>
    <col min="4666" max="4666" width="6.28515625" style="176" customWidth="1"/>
    <col min="4667" max="4667" width="6.140625" style="176" customWidth="1"/>
    <col min="4668" max="4668" width="5" style="176" customWidth="1"/>
    <col min="4669" max="4669" width="4.85546875" style="176" customWidth="1"/>
    <col min="4670" max="4670" width="5.140625" style="176" customWidth="1"/>
    <col min="4671" max="4671" width="6.140625" style="176" customWidth="1"/>
    <col min="4672" max="4672" width="5.5703125" style="176" customWidth="1"/>
    <col min="4673" max="4673" width="5.7109375" style="176" customWidth="1"/>
    <col min="4674" max="4674" width="5.42578125" style="176" customWidth="1"/>
    <col min="4675" max="4675" width="5.5703125" style="176" customWidth="1"/>
    <col min="4676" max="4677" width="5.140625" style="176" customWidth="1"/>
    <col min="4678" max="4678" width="5.5703125" style="176" customWidth="1"/>
    <col min="4679" max="4679" width="5.85546875" style="176" customWidth="1"/>
    <col min="4680" max="4680" width="5.28515625" style="176" customWidth="1"/>
    <col min="4681" max="4681" width="5.5703125" style="176" customWidth="1"/>
    <col min="4682" max="4682" width="5.28515625" style="176" customWidth="1"/>
    <col min="4683" max="4683" width="6" style="176" customWidth="1"/>
    <col min="4684" max="4684" width="5.140625" style="176" customWidth="1"/>
    <col min="4685" max="4685" width="5.85546875" style="176" customWidth="1"/>
    <col min="4686" max="4686" width="7.5703125" style="176" customWidth="1"/>
    <col min="4687" max="4687" width="6" style="176" customWidth="1"/>
    <col min="4688" max="4688" width="7" style="176" customWidth="1"/>
    <col min="4689" max="4917" width="9.140625" style="176"/>
    <col min="4918" max="4918" width="4.140625" style="176" customWidth="1"/>
    <col min="4919" max="4919" width="10.7109375" style="176" customWidth="1"/>
    <col min="4920" max="4920" width="5.5703125" style="176" customWidth="1"/>
    <col min="4921" max="4921" width="5.7109375" style="176" customWidth="1"/>
    <col min="4922" max="4922" width="6.28515625" style="176" customWidth="1"/>
    <col min="4923" max="4923" width="6.140625" style="176" customWidth="1"/>
    <col min="4924" max="4924" width="5" style="176" customWidth="1"/>
    <col min="4925" max="4925" width="4.85546875" style="176" customWidth="1"/>
    <col min="4926" max="4926" width="5.140625" style="176" customWidth="1"/>
    <col min="4927" max="4927" width="6.140625" style="176" customWidth="1"/>
    <col min="4928" max="4928" width="5.5703125" style="176" customWidth="1"/>
    <col min="4929" max="4929" width="5.7109375" style="176" customWidth="1"/>
    <col min="4930" max="4930" width="5.42578125" style="176" customWidth="1"/>
    <col min="4931" max="4931" width="5.5703125" style="176" customWidth="1"/>
    <col min="4932" max="4933" width="5.140625" style="176" customWidth="1"/>
    <col min="4934" max="4934" width="5.5703125" style="176" customWidth="1"/>
    <col min="4935" max="4935" width="5.85546875" style="176" customWidth="1"/>
    <col min="4936" max="4936" width="5.28515625" style="176" customWidth="1"/>
    <col min="4937" max="4937" width="5.5703125" style="176" customWidth="1"/>
    <col min="4938" max="4938" width="5.28515625" style="176" customWidth="1"/>
    <col min="4939" max="4939" width="6" style="176" customWidth="1"/>
    <col min="4940" max="4940" width="5.140625" style="176" customWidth="1"/>
    <col min="4941" max="4941" width="5.85546875" style="176" customWidth="1"/>
    <col min="4942" max="4942" width="7.5703125" style="176" customWidth="1"/>
    <col min="4943" max="4943" width="6" style="176" customWidth="1"/>
    <col min="4944" max="4944" width="7" style="176" customWidth="1"/>
    <col min="4945" max="5173" width="9.140625" style="176"/>
    <col min="5174" max="5174" width="4.140625" style="176" customWidth="1"/>
    <col min="5175" max="5175" width="10.7109375" style="176" customWidth="1"/>
    <col min="5176" max="5176" width="5.5703125" style="176" customWidth="1"/>
    <col min="5177" max="5177" width="5.7109375" style="176" customWidth="1"/>
    <col min="5178" max="5178" width="6.28515625" style="176" customWidth="1"/>
    <col min="5179" max="5179" width="6.140625" style="176" customWidth="1"/>
    <col min="5180" max="5180" width="5" style="176" customWidth="1"/>
    <col min="5181" max="5181" width="4.85546875" style="176" customWidth="1"/>
    <col min="5182" max="5182" width="5.140625" style="176" customWidth="1"/>
    <col min="5183" max="5183" width="6.140625" style="176" customWidth="1"/>
    <col min="5184" max="5184" width="5.5703125" style="176" customWidth="1"/>
    <col min="5185" max="5185" width="5.7109375" style="176" customWidth="1"/>
    <col min="5186" max="5186" width="5.42578125" style="176" customWidth="1"/>
    <col min="5187" max="5187" width="5.5703125" style="176" customWidth="1"/>
    <col min="5188" max="5189" width="5.140625" style="176" customWidth="1"/>
    <col min="5190" max="5190" width="5.5703125" style="176" customWidth="1"/>
    <col min="5191" max="5191" width="5.85546875" style="176" customWidth="1"/>
    <col min="5192" max="5192" width="5.28515625" style="176" customWidth="1"/>
    <col min="5193" max="5193" width="5.5703125" style="176" customWidth="1"/>
    <col min="5194" max="5194" width="5.28515625" style="176" customWidth="1"/>
    <col min="5195" max="5195" width="6" style="176" customWidth="1"/>
    <col min="5196" max="5196" width="5.140625" style="176" customWidth="1"/>
    <col min="5197" max="5197" width="5.85546875" style="176" customWidth="1"/>
    <col min="5198" max="5198" width="7.5703125" style="176" customWidth="1"/>
    <col min="5199" max="5199" width="6" style="176" customWidth="1"/>
    <col min="5200" max="5200" width="7" style="176" customWidth="1"/>
    <col min="5201" max="5429" width="9.140625" style="176"/>
    <col min="5430" max="5430" width="4.140625" style="176" customWidth="1"/>
    <col min="5431" max="5431" width="10.7109375" style="176" customWidth="1"/>
    <col min="5432" max="5432" width="5.5703125" style="176" customWidth="1"/>
    <col min="5433" max="5433" width="5.7109375" style="176" customWidth="1"/>
    <col min="5434" max="5434" width="6.28515625" style="176" customWidth="1"/>
    <col min="5435" max="5435" width="6.140625" style="176" customWidth="1"/>
    <col min="5436" max="5436" width="5" style="176" customWidth="1"/>
    <col min="5437" max="5437" width="4.85546875" style="176" customWidth="1"/>
    <col min="5438" max="5438" width="5.140625" style="176" customWidth="1"/>
    <col min="5439" max="5439" width="6.140625" style="176" customWidth="1"/>
    <col min="5440" max="5440" width="5.5703125" style="176" customWidth="1"/>
    <col min="5441" max="5441" width="5.7109375" style="176" customWidth="1"/>
    <col min="5442" max="5442" width="5.42578125" style="176" customWidth="1"/>
    <col min="5443" max="5443" width="5.5703125" style="176" customWidth="1"/>
    <col min="5444" max="5445" width="5.140625" style="176" customWidth="1"/>
    <col min="5446" max="5446" width="5.5703125" style="176" customWidth="1"/>
    <col min="5447" max="5447" width="5.85546875" style="176" customWidth="1"/>
    <col min="5448" max="5448" width="5.28515625" style="176" customWidth="1"/>
    <col min="5449" max="5449" width="5.5703125" style="176" customWidth="1"/>
    <col min="5450" max="5450" width="5.28515625" style="176" customWidth="1"/>
    <col min="5451" max="5451" width="6" style="176" customWidth="1"/>
    <col min="5452" max="5452" width="5.140625" style="176" customWidth="1"/>
    <col min="5453" max="5453" width="5.85546875" style="176" customWidth="1"/>
    <col min="5454" max="5454" width="7.5703125" style="176" customWidth="1"/>
    <col min="5455" max="5455" width="6" style="176" customWidth="1"/>
    <col min="5456" max="5456" width="7" style="176" customWidth="1"/>
    <col min="5457" max="5685" width="9.140625" style="176"/>
    <col min="5686" max="5686" width="4.140625" style="176" customWidth="1"/>
    <col min="5687" max="5687" width="10.7109375" style="176" customWidth="1"/>
    <col min="5688" max="5688" width="5.5703125" style="176" customWidth="1"/>
    <col min="5689" max="5689" width="5.7109375" style="176" customWidth="1"/>
    <col min="5690" max="5690" width="6.28515625" style="176" customWidth="1"/>
    <col min="5691" max="5691" width="6.140625" style="176" customWidth="1"/>
    <col min="5692" max="5692" width="5" style="176" customWidth="1"/>
    <col min="5693" max="5693" width="4.85546875" style="176" customWidth="1"/>
    <col min="5694" max="5694" width="5.140625" style="176" customWidth="1"/>
    <col min="5695" max="5695" width="6.140625" style="176" customWidth="1"/>
    <col min="5696" max="5696" width="5.5703125" style="176" customWidth="1"/>
    <col min="5697" max="5697" width="5.7109375" style="176" customWidth="1"/>
    <col min="5698" max="5698" width="5.42578125" style="176" customWidth="1"/>
    <col min="5699" max="5699" width="5.5703125" style="176" customWidth="1"/>
    <col min="5700" max="5701" width="5.140625" style="176" customWidth="1"/>
    <col min="5702" max="5702" width="5.5703125" style="176" customWidth="1"/>
    <col min="5703" max="5703" width="5.85546875" style="176" customWidth="1"/>
    <col min="5704" max="5704" width="5.28515625" style="176" customWidth="1"/>
    <col min="5705" max="5705" width="5.5703125" style="176" customWidth="1"/>
    <col min="5706" max="5706" width="5.28515625" style="176" customWidth="1"/>
    <col min="5707" max="5707" width="6" style="176" customWidth="1"/>
    <col min="5708" max="5708" width="5.140625" style="176" customWidth="1"/>
    <col min="5709" max="5709" width="5.85546875" style="176" customWidth="1"/>
    <col min="5710" max="5710" width="7.5703125" style="176" customWidth="1"/>
    <col min="5711" max="5711" width="6" style="176" customWidth="1"/>
    <col min="5712" max="5712" width="7" style="176" customWidth="1"/>
    <col min="5713" max="5941" width="9.140625" style="176"/>
    <col min="5942" max="5942" width="4.140625" style="176" customWidth="1"/>
    <col min="5943" max="5943" width="10.7109375" style="176" customWidth="1"/>
    <col min="5944" max="5944" width="5.5703125" style="176" customWidth="1"/>
    <col min="5945" max="5945" width="5.7109375" style="176" customWidth="1"/>
    <col min="5946" max="5946" width="6.28515625" style="176" customWidth="1"/>
    <col min="5947" max="5947" width="6.140625" style="176" customWidth="1"/>
    <col min="5948" max="5948" width="5" style="176" customWidth="1"/>
    <col min="5949" max="5949" width="4.85546875" style="176" customWidth="1"/>
    <col min="5950" max="5950" width="5.140625" style="176" customWidth="1"/>
    <col min="5951" max="5951" width="6.140625" style="176" customWidth="1"/>
    <col min="5952" max="5952" width="5.5703125" style="176" customWidth="1"/>
    <col min="5953" max="5953" width="5.7109375" style="176" customWidth="1"/>
    <col min="5954" max="5954" width="5.42578125" style="176" customWidth="1"/>
    <col min="5955" max="5955" width="5.5703125" style="176" customWidth="1"/>
    <col min="5956" max="5957" width="5.140625" style="176" customWidth="1"/>
    <col min="5958" max="5958" width="5.5703125" style="176" customWidth="1"/>
    <col min="5959" max="5959" width="5.85546875" style="176" customWidth="1"/>
    <col min="5960" max="5960" width="5.28515625" style="176" customWidth="1"/>
    <col min="5961" max="5961" width="5.5703125" style="176" customWidth="1"/>
    <col min="5962" max="5962" width="5.28515625" style="176" customWidth="1"/>
    <col min="5963" max="5963" width="6" style="176" customWidth="1"/>
    <col min="5964" max="5964" width="5.140625" style="176" customWidth="1"/>
    <col min="5965" max="5965" width="5.85546875" style="176" customWidth="1"/>
    <col min="5966" max="5966" width="7.5703125" style="176" customWidth="1"/>
    <col min="5967" max="5967" width="6" style="176" customWidth="1"/>
    <col min="5968" max="5968" width="7" style="176" customWidth="1"/>
    <col min="5969" max="6197" width="9.140625" style="176"/>
    <col min="6198" max="6198" width="4.140625" style="176" customWidth="1"/>
    <col min="6199" max="6199" width="10.7109375" style="176" customWidth="1"/>
    <col min="6200" max="6200" width="5.5703125" style="176" customWidth="1"/>
    <col min="6201" max="6201" width="5.7109375" style="176" customWidth="1"/>
    <col min="6202" max="6202" width="6.28515625" style="176" customWidth="1"/>
    <col min="6203" max="6203" width="6.140625" style="176" customWidth="1"/>
    <col min="6204" max="6204" width="5" style="176" customWidth="1"/>
    <col min="6205" max="6205" width="4.85546875" style="176" customWidth="1"/>
    <col min="6206" max="6206" width="5.140625" style="176" customWidth="1"/>
    <col min="6207" max="6207" width="6.140625" style="176" customWidth="1"/>
    <col min="6208" max="6208" width="5.5703125" style="176" customWidth="1"/>
    <col min="6209" max="6209" width="5.7109375" style="176" customWidth="1"/>
    <col min="6210" max="6210" width="5.42578125" style="176" customWidth="1"/>
    <col min="6211" max="6211" width="5.5703125" style="176" customWidth="1"/>
    <col min="6212" max="6213" width="5.140625" style="176" customWidth="1"/>
    <col min="6214" max="6214" width="5.5703125" style="176" customWidth="1"/>
    <col min="6215" max="6215" width="5.85546875" style="176" customWidth="1"/>
    <col min="6216" max="6216" width="5.28515625" style="176" customWidth="1"/>
    <col min="6217" max="6217" width="5.5703125" style="176" customWidth="1"/>
    <col min="6218" max="6218" width="5.28515625" style="176" customWidth="1"/>
    <col min="6219" max="6219" width="6" style="176" customWidth="1"/>
    <col min="6220" max="6220" width="5.140625" style="176" customWidth="1"/>
    <col min="6221" max="6221" width="5.85546875" style="176" customWidth="1"/>
    <col min="6222" max="6222" width="7.5703125" style="176" customWidth="1"/>
    <col min="6223" max="6223" width="6" style="176" customWidth="1"/>
    <col min="6224" max="6224" width="7" style="176" customWidth="1"/>
    <col min="6225" max="6453" width="9.140625" style="176"/>
    <col min="6454" max="6454" width="4.140625" style="176" customWidth="1"/>
    <col min="6455" max="6455" width="10.7109375" style="176" customWidth="1"/>
    <col min="6456" max="6456" width="5.5703125" style="176" customWidth="1"/>
    <col min="6457" max="6457" width="5.7109375" style="176" customWidth="1"/>
    <col min="6458" max="6458" width="6.28515625" style="176" customWidth="1"/>
    <col min="6459" max="6459" width="6.140625" style="176" customWidth="1"/>
    <col min="6460" max="6460" width="5" style="176" customWidth="1"/>
    <col min="6461" max="6461" width="4.85546875" style="176" customWidth="1"/>
    <col min="6462" max="6462" width="5.140625" style="176" customWidth="1"/>
    <col min="6463" max="6463" width="6.140625" style="176" customWidth="1"/>
    <col min="6464" max="6464" width="5.5703125" style="176" customWidth="1"/>
    <col min="6465" max="6465" width="5.7109375" style="176" customWidth="1"/>
    <col min="6466" max="6466" width="5.42578125" style="176" customWidth="1"/>
    <col min="6467" max="6467" width="5.5703125" style="176" customWidth="1"/>
    <col min="6468" max="6469" width="5.140625" style="176" customWidth="1"/>
    <col min="6470" max="6470" width="5.5703125" style="176" customWidth="1"/>
    <col min="6471" max="6471" width="5.85546875" style="176" customWidth="1"/>
    <col min="6472" max="6472" width="5.28515625" style="176" customWidth="1"/>
    <col min="6473" max="6473" width="5.5703125" style="176" customWidth="1"/>
    <col min="6474" max="6474" width="5.28515625" style="176" customWidth="1"/>
    <col min="6475" max="6475" width="6" style="176" customWidth="1"/>
    <col min="6476" max="6476" width="5.140625" style="176" customWidth="1"/>
    <col min="6477" max="6477" width="5.85546875" style="176" customWidth="1"/>
    <col min="6478" max="6478" width="7.5703125" style="176" customWidth="1"/>
    <col min="6479" max="6479" width="6" style="176" customWidth="1"/>
    <col min="6480" max="6480" width="7" style="176" customWidth="1"/>
    <col min="6481" max="6709" width="9.140625" style="176"/>
    <col min="6710" max="6710" width="4.140625" style="176" customWidth="1"/>
    <col min="6711" max="6711" width="10.7109375" style="176" customWidth="1"/>
    <col min="6712" max="6712" width="5.5703125" style="176" customWidth="1"/>
    <col min="6713" max="6713" width="5.7109375" style="176" customWidth="1"/>
    <col min="6714" max="6714" width="6.28515625" style="176" customWidth="1"/>
    <col min="6715" max="6715" width="6.140625" style="176" customWidth="1"/>
    <col min="6716" max="6716" width="5" style="176" customWidth="1"/>
    <col min="6717" max="6717" width="4.85546875" style="176" customWidth="1"/>
    <col min="6718" max="6718" width="5.140625" style="176" customWidth="1"/>
    <col min="6719" max="6719" width="6.140625" style="176" customWidth="1"/>
    <col min="6720" max="6720" width="5.5703125" style="176" customWidth="1"/>
    <col min="6721" max="6721" width="5.7109375" style="176" customWidth="1"/>
    <col min="6722" max="6722" width="5.42578125" style="176" customWidth="1"/>
    <col min="6723" max="6723" width="5.5703125" style="176" customWidth="1"/>
    <col min="6724" max="6725" width="5.140625" style="176" customWidth="1"/>
    <col min="6726" max="6726" width="5.5703125" style="176" customWidth="1"/>
    <col min="6727" max="6727" width="5.85546875" style="176" customWidth="1"/>
    <col min="6728" max="6728" width="5.28515625" style="176" customWidth="1"/>
    <col min="6729" max="6729" width="5.5703125" style="176" customWidth="1"/>
    <col min="6730" max="6730" width="5.28515625" style="176" customWidth="1"/>
    <col min="6731" max="6731" width="6" style="176" customWidth="1"/>
    <col min="6732" max="6732" width="5.140625" style="176" customWidth="1"/>
    <col min="6733" max="6733" width="5.85546875" style="176" customWidth="1"/>
    <col min="6734" max="6734" width="7.5703125" style="176" customWidth="1"/>
    <col min="6735" max="6735" width="6" style="176" customWidth="1"/>
    <col min="6736" max="6736" width="7" style="176" customWidth="1"/>
    <col min="6737" max="6965" width="9.140625" style="176"/>
    <col min="6966" max="6966" width="4.140625" style="176" customWidth="1"/>
    <col min="6967" max="6967" width="10.7109375" style="176" customWidth="1"/>
    <col min="6968" max="6968" width="5.5703125" style="176" customWidth="1"/>
    <col min="6969" max="6969" width="5.7109375" style="176" customWidth="1"/>
    <col min="6970" max="6970" width="6.28515625" style="176" customWidth="1"/>
    <col min="6971" max="6971" width="6.140625" style="176" customWidth="1"/>
    <col min="6972" max="6972" width="5" style="176" customWidth="1"/>
    <col min="6973" max="6973" width="4.85546875" style="176" customWidth="1"/>
    <col min="6974" max="6974" width="5.140625" style="176" customWidth="1"/>
    <col min="6975" max="6975" width="6.140625" style="176" customWidth="1"/>
    <col min="6976" max="6976" width="5.5703125" style="176" customWidth="1"/>
    <col min="6977" max="6977" width="5.7109375" style="176" customWidth="1"/>
    <col min="6978" max="6978" width="5.42578125" style="176" customWidth="1"/>
    <col min="6979" max="6979" width="5.5703125" style="176" customWidth="1"/>
    <col min="6980" max="6981" width="5.140625" style="176" customWidth="1"/>
    <col min="6982" max="6982" width="5.5703125" style="176" customWidth="1"/>
    <col min="6983" max="6983" width="5.85546875" style="176" customWidth="1"/>
    <col min="6984" max="6984" width="5.28515625" style="176" customWidth="1"/>
    <col min="6985" max="6985" width="5.5703125" style="176" customWidth="1"/>
    <col min="6986" max="6986" width="5.28515625" style="176" customWidth="1"/>
    <col min="6987" max="6987" width="6" style="176" customWidth="1"/>
    <col min="6988" max="6988" width="5.140625" style="176" customWidth="1"/>
    <col min="6989" max="6989" width="5.85546875" style="176" customWidth="1"/>
    <col min="6990" max="6990" width="7.5703125" style="176" customWidth="1"/>
    <col min="6991" max="6991" width="6" style="176" customWidth="1"/>
    <col min="6992" max="6992" width="7" style="176" customWidth="1"/>
    <col min="6993" max="7221" width="9.140625" style="176"/>
    <col min="7222" max="7222" width="4.140625" style="176" customWidth="1"/>
    <col min="7223" max="7223" width="10.7109375" style="176" customWidth="1"/>
    <col min="7224" max="7224" width="5.5703125" style="176" customWidth="1"/>
    <col min="7225" max="7225" width="5.7109375" style="176" customWidth="1"/>
    <col min="7226" max="7226" width="6.28515625" style="176" customWidth="1"/>
    <col min="7227" max="7227" width="6.140625" style="176" customWidth="1"/>
    <col min="7228" max="7228" width="5" style="176" customWidth="1"/>
    <col min="7229" max="7229" width="4.85546875" style="176" customWidth="1"/>
    <col min="7230" max="7230" width="5.140625" style="176" customWidth="1"/>
    <col min="7231" max="7231" width="6.140625" style="176" customWidth="1"/>
    <col min="7232" max="7232" width="5.5703125" style="176" customWidth="1"/>
    <col min="7233" max="7233" width="5.7109375" style="176" customWidth="1"/>
    <col min="7234" max="7234" width="5.42578125" style="176" customWidth="1"/>
    <col min="7235" max="7235" width="5.5703125" style="176" customWidth="1"/>
    <col min="7236" max="7237" width="5.140625" style="176" customWidth="1"/>
    <col min="7238" max="7238" width="5.5703125" style="176" customWidth="1"/>
    <col min="7239" max="7239" width="5.85546875" style="176" customWidth="1"/>
    <col min="7240" max="7240" width="5.28515625" style="176" customWidth="1"/>
    <col min="7241" max="7241" width="5.5703125" style="176" customWidth="1"/>
    <col min="7242" max="7242" width="5.28515625" style="176" customWidth="1"/>
    <col min="7243" max="7243" width="6" style="176" customWidth="1"/>
    <col min="7244" max="7244" width="5.140625" style="176" customWidth="1"/>
    <col min="7245" max="7245" width="5.85546875" style="176" customWidth="1"/>
    <col min="7246" max="7246" width="7.5703125" style="176" customWidth="1"/>
    <col min="7247" max="7247" width="6" style="176" customWidth="1"/>
    <col min="7248" max="7248" width="7" style="176" customWidth="1"/>
    <col min="7249" max="7477" width="9.140625" style="176"/>
    <col min="7478" max="7478" width="4.140625" style="176" customWidth="1"/>
    <col min="7479" max="7479" width="10.7109375" style="176" customWidth="1"/>
    <col min="7480" max="7480" width="5.5703125" style="176" customWidth="1"/>
    <col min="7481" max="7481" width="5.7109375" style="176" customWidth="1"/>
    <col min="7482" max="7482" width="6.28515625" style="176" customWidth="1"/>
    <col min="7483" max="7483" width="6.140625" style="176" customWidth="1"/>
    <col min="7484" max="7484" width="5" style="176" customWidth="1"/>
    <col min="7485" max="7485" width="4.85546875" style="176" customWidth="1"/>
    <col min="7486" max="7486" width="5.140625" style="176" customWidth="1"/>
    <col min="7487" max="7487" width="6.140625" style="176" customWidth="1"/>
    <col min="7488" max="7488" width="5.5703125" style="176" customWidth="1"/>
    <col min="7489" max="7489" width="5.7109375" style="176" customWidth="1"/>
    <col min="7490" max="7490" width="5.42578125" style="176" customWidth="1"/>
    <col min="7491" max="7491" width="5.5703125" style="176" customWidth="1"/>
    <col min="7492" max="7493" width="5.140625" style="176" customWidth="1"/>
    <col min="7494" max="7494" width="5.5703125" style="176" customWidth="1"/>
    <col min="7495" max="7495" width="5.85546875" style="176" customWidth="1"/>
    <col min="7496" max="7496" width="5.28515625" style="176" customWidth="1"/>
    <col min="7497" max="7497" width="5.5703125" style="176" customWidth="1"/>
    <col min="7498" max="7498" width="5.28515625" style="176" customWidth="1"/>
    <col min="7499" max="7499" width="6" style="176" customWidth="1"/>
    <col min="7500" max="7500" width="5.140625" style="176" customWidth="1"/>
    <col min="7501" max="7501" width="5.85546875" style="176" customWidth="1"/>
    <col min="7502" max="7502" width="7.5703125" style="176" customWidth="1"/>
    <col min="7503" max="7503" width="6" style="176" customWidth="1"/>
    <col min="7504" max="7504" width="7" style="176" customWidth="1"/>
    <col min="7505" max="7733" width="9.140625" style="176"/>
    <col min="7734" max="7734" width="4.140625" style="176" customWidth="1"/>
    <col min="7735" max="7735" width="10.7109375" style="176" customWidth="1"/>
    <col min="7736" max="7736" width="5.5703125" style="176" customWidth="1"/>
    <col min="7737" max="7737" width="5.7109375" style="176" customWidth="1"/>
    <col min="7738" max="7738" width="6.28515625" style="176" customWidth="1"/>
    <col min="7739" max="7739" width="6.140625" style="176" customWidth="1"/>
    <col min="7740" max="7740" width="5" style="176" customWidth="1"/>
    <col min="7741" max="7741" width="4.85546875" style="176" customWidth="1"/>
    <col min="7742" max="7742" width="5.140625" style="176" customWidth="1"/>
    <col min="7743" max="7743" width="6.140625" style="176" customWidth="1"/>
    <col min="7744" max="7744" width="5.5703125" style="176" customWidth="1"/>
    <col min="7745" max="7745" width="5.7109375" style="176" customWidth="1"/>
    <col min="7746" max="7746" width="5.42578125" style="176" customWidth="1"/>
    <col min="7747" max="7747" width="5.5703125" style="176" customWidth="1"/>
    <col min="7748" max="7749" width="5.140625" style="176" customWidth="1"/>
    <col min="7750" max="7750" width="5.5703125" style="176" customWidth="1"/>
    <col min="7751" max="7751" width="5.85546875" style="176" customWidth="1"/>
    <col min="7752" max="7752" width="5.28515625" style="176" customWidth="1"/>
    <col min="7753" max="7753" width="5.5703125" style="176" customWidth="1"/>
    <col min="7754" max="7754" width="5.28515625" style="176" customWidth="1"/>
    <col min="7755" max="7755" width="6" style="176" customWidth="1"/>
    <col min="7756" max="7756" width="5.140625" style="176" customWidth="1"/>
    <col min="7757" max="7757" width="5.85546875" style="176" customWidth="1"/>
    <col min="7758" max="7758" width="7.5703125" style="176" customWidth="1"/>
    <col min="7759" max="7759" width="6" style="176" customWidth="1"/>
    <col min="7760" max="7760" width="7" style="176" customWidth="1"/>
    <col min="7761" max="7989" width="9.140625" style="176"/>
    <col min="7990" max="7990" width="4.140625" style="176" customWidth="1"/>
    <col min="7991" max="7991" width="10.7109375" style="176" customWidth="1"/>
    <col min="7992" max="7992" width="5.5703125" style="176" customWidth="1"/>
    <col min="7993" max="7993" width="5.7109375" style="176" customWidth="1"/>
    <col min="7994" max="7994" width="6.28515625" style="176" customWidth="1"/>
    <col min="7995" max="7995" width="6.140625" style="176" customWidth="1"/>
    <col min="7996" max="7996" width="5" style="176" customWidth="1"/>
    <col min="7997" max="7997" width="4.85546875" style="176" customWidth="1"/>
    <col min="7998" max="7998" width="5.140625" style="176" customWidth="1"/>
    <col min="7999" max="7999" width="6.140625" style="176" customWidth="1"/>
    <col min="8000" max="8000" width="5.5703125" style="176" customWidth="1"/>
    <col min="8001" max="8001" width="5.7109375" style="176" customWidth="1"/>
    <col min="8002" max="8002" width="5.42578125" style="176" customWidth="1"/>
    <col min="8003" max="8003" width="5.5703125" style="176" customWidth="1"/>
    <col min="8004" max="8005" width="5.140625" style="176" customWidth="1"/>
    <col min="8006" max="8006" width="5.5703125" style="176" customWidth="1"/>
    <col min="8007" max="8007" width="5.85546875" style="176" customWidth="1"/>
    <col min="8008" max="8008" width="5.28515625" style="176" customWidth="1"/>
    <col min="8009" max="8009" width="5.5703125" style="176" customWidth="1"/>
    <col min="8010" max="8010" width="5.28515625" style="176" customWidth="1"/>
    <col min="8011" max="8011" width="6" style="176" customWidth="1"/>
    <col min="8012" max="8012" width="5.140625" style="176" customWidth="1"/>
    <col min="8013" max="8013" width="5.85546875" style="176" customWidth="1"/>
    <col min="8014" max="8014" width="7.5703125" style="176" customWidth="1"/>
    <col min="8015" max="8015" width="6" style="176" customWidth="1"/>
    <col min="8016" max="8016" width="7" style="176" customWidth="1"/>
    <col min="8017" max="8245" width="9.140625" style="176"/>
    <col min="8246" max="8246" width="4.140625" style="176" customWidth="1"/>
    <col min="8247" max="8247" width="10.7109375" style="176" customWidth="1"/>
    <col min="8248" max="8248" width="5.5703125" style="176" customWidth="1"/>
    <col min="8249" max="8249" width="5.7109375" style="176" customWidth="1"/>
    <col min="8250" max="8250" width="6.28515625" style="176" customWidth="1"/>
    <col min="8251" max="8251" width="6.140625" style="176" customWidth="1"/>
    <col min="8252" max="8252" width="5" style="176" customWidth="1"/>
    <col min="8253" max="8253" width="4.85546875" style="176" customWidth="1"/>
    <col min="8254" max="8254" width="5.140625" style="176" customWidth="1"/>
    <col min="8255" max="8255" width="6.140625" style="176" customWidth="1"/>
    <col min="8256" max="8256" width="5.5703125" style="176" customWidth="1"/>
    <col min="8257" max="8257" width="5.7109375" style="176" customWidth="1"/>
    <col min="8258" max="8258" width="5.42578125" style="176" customWidth="1"/>
    <col min="8259" max="8259" width="5.5703125" style="176" customWidth="1"/>
    <col min="8260" max="8261" width="5.140625" style="176" customWidth="1"/>
    <col min="8262" max="8262" width="5.5703125" style="176" customWidth="1"/>
    <col min="8263" max="8263" width="5.85546875" style="176" customWidth="1"/>
    <col min="8264" max="8264" width="5.28515625" style="176" customWidth="1"/>
    <col min="8265" max="8265" width="5.5703125" style="176" customWidth="1"/>
    <col min="8266" max="8266" width="5.28515625" style="176" customWidth="1"/>
    <col min="8267" max="8267" width="6" style="176" customWidth="1"/>
    <col min="8268" max="8268" width="5.140625" style="176" customWidth="1"/>
    <col min="8269" max="8269" width="5.85546875" style="176" customWidth="1"/>
    <col min="8270" max="8270" width="7.5703125" style="176" customWidth="1"/>
    <col min="8271" max="8271" width="6" style="176" customWidth="1"/>
    <col min="8272" max="8272" width="7" style="176" customWidth="1"/>
    <col min="8273" max="8501" width="9.140625" style="176"/>
    <col min="8502" max="8502" width="4.140625" style="176" customWidth="1"/>
    <col min="8503" max="8503" width="10.7109375" style="176" customWidth="1"/>
    <col min="8504" max="8504" width="5.5703125" style="176" customWidth="1"/>
    <col min="8505" max="8505" width="5.7109375" style="176" customWidth="1"/>
    <col min="8506" max="8506" width="6.28515625" style="176" customWidth="1"/>
    <col min="8507" max="8507" width="6.140625" style="176" customWidth="1"/>
    <col min="8508" max="8508" width="5" style="176" customWidth="1"/>
    <col min="8509" max="8509" width="4.85546875" style="176" customWidth="1"/>
    <col min="8510" max="8510" width="5.140625" style="176" customWidth="1"/>
    <col min="8511" max="8511" width="6.140625" style="176" customWidth="1"/>
    <col min="8512" max="8512" width="5.5703125" style="176" customWidth="1"/>
    <col min="8513" max="8513" width="5.7109375" style="176" customWidth="1"/>
    <col min="8514" max="8514" width="5.42578125" style="176" customWidth="1"/>
    <col min="8515" max="8515" width="5.5703125" style="176" customWidth="1"/>
    <col min="8516" max="8517" width="5.140625" style="176" customWidth="1"/>
    <col min="8518" max="8518" width="5.5703125" style="176" customWidth="1"/>
    <col min="8519" max="8519" width="5.85546875" style="176" customWidth="1"/>
    <col min="8520" max="8520" width="5.28515625" style="176" customWidth="1"/>
    <col min="8521" max="8521" width="5.5703125" style="176" customWidth="1"/>
    <col min="8522" max="8522" width="5.28515625" style="176" customWidth="1"/>
    <col min="8523" max="8523" width="6" style="176" customWidth="1"/>
    <col min="8524" max="8524" width="5.140625" style="176" customWidth="1"/>
    <col min="8525" max="8525" width="5.85546875" style="176" customWidth="1"/>
    <col min="8526" max="8526" width="7.5703125" style="176" customWidth="1"/>
    <col min="8527" max="8527" width="6" style="176" customWidth="1"/>
    <col min="8528" max="8528" width="7" style="176" customWidth="1"/>
    <col min="8529" max="8757" width="9.140625" style="176"/>
    <col min="8758" max="8758" width="4.140625" style="176" customWidth="1"/>
    <col min="8759" max="8759" width="10.7109375" style="176" customWidth="1"/>
    <col min="8760" max="8760" width="5.5703125" style="176" customWidth="1"/>
    <col min="8761" max="8761" width="5.7109375" style="176" customWidth="1"/>
    <col min="8762" max="8762" width="6.28515625" style="176" customWidth="1"/>
    <col min="8763" max="8763" width="6.140625" style="176" customWidth="1"/>
    <col min="8764" max="8764" width="5" style="176" customWidth="1"/>
    <col min="8765" max="8765" width="4.85546875" style="176" customWidth="1"/>
    <col min="8766" max="8766" width="5.140625" style="176" customWidth="1"/>
    <col min="8767" max="8767" width="6.140625" style="176" customWidth="1"/>
    <col min="8768" max="8768" width="5.5703125" style="176" customWidth="1"/>
    <col min="8769" max="8769" width="5.7109375" style="176" customWidth="1"/>
    <col min="8770" max="8770" width="5.42578125" style="176" customWidth="1"/>
    <col min="8771" max="8771" width="5.5703125" style="176" customWidth="1"/>
    <col min="8772" max="8773" width="5.140625" style="176" customWidth="1"/>
    <col min="8774" max="8774" width="5.5703125" style="176" customWidth="1"/>
    <col min="8775" max="8775" width="5.85546875" style="176" customWidth="1"/>
    <col min="8776" max="8776" width="5.28515625" style="176" customWidth="1"/>
    <col min="8777" max="8777" width="5.5703125" style="176" customWidth="1"/>
    <col min="8778" max="8778" width="5.28515625" style="176" customWidth="1"/>
    <col min="8779" max="8779" width="6" style="176" customWidth="1"/>
    <col min="8780" max="8780" width="5.140625" style="176" customWidth="1"/>
    <col min="8781" max="8781" width="5.85546875" style="176" customWidth="1"/>
    <col min="8782" max="8782" width="7.5703125" style="176" customWidth="1"/>
    <col min="8783" max="8783" width="6" style="176" customWidth="1"/>
    <col min="8784" max="8784" width="7" style="176" customWidth="1"/>
    <col min="8785" max="9013" width="9.140625" style="176"/>
    <col min="9014" max="9014" width="4.140625" style="176" customWidth="1"/>
    <col min="9015" max="9015" width="10.7109375" style="176" customWidth="1"/>
    <col min="9016" max="9016" width="5.5703125" style="176" customWidth="1"/>
    <col min="9017" max="9017" width="5.7109375" style="176" customWidth="1"/>
    <col min="9018" max="9018" width="6.28515625" style="176" customWidth="1"/>
    <col min="9019" max="9019" width="6.140625" style="176" customWidth="1"/>
    <col min="9020" max="9020" width="5" style="176" customWidth="1"/>
    <col min="9021" max="9021" width="4.85546875" style="176" customWidth="1"/>
    <col min="9022" max="9022" width="5.140625" style="176" customWidth="1"/>
    <col min="9023" max="9023" width="6.140625" style="176" customWidth="1"/>
    <col min="9024" max="9024" width="5.5703125" style="176" customWidth="1"/>
    <col min="9025" max="9025" width="5.7109375" style="176" customWidth="1"/>
    <col min="9026" max="9026" width="5.42578125" style="176" customWidth="1"/>
    <col min="9027" max="9027" width="5.5703125" style="176" customWidth="1"/>
    <col min="9028" max="9029" width="5.140625" style="176" customWidth="1"/>
    <col min="9030" max="9030" width="5.5703125" style="176" customWidth="1"/>
    <col min="9031" max="9031" width="5.85546875" style="176" customWidth="1"/>
    <col min="9032" max="9032" width="5.28515625" style="176" customWidth="1"/>
    <col min="9033" max="9033" width="5.5703125" style="176" customWidth="1"/>
    <col min="9034" max="9034" width="5.28515625" style="176" customWidth="1"/>
    <col min="9035" max="9035" width="6" style="176" customWidth="1"/>
    <col min="9036" max="9036" width="5.140625" style="176" customWidth="1"/>
    <col min="9037" max="9037" width="5.85546875" style="176" customWidth="1"/>
    <col min="9038" max="9038" width="7.5703125" style="176" customWidth="1"/>
    <col min="9039" max="9039" width="6" style="176" customWidth="1"/>
    <col min="9040" max="9040" width="7" style="176" customWidth="1"/>
    <col min="9041" max="9269" width="9.140625" style="176"/>
    <col min="9270" max="9270" width="4.140625" style="176" customWidth="1"/>
    <col min="9271" max="9271" width="10.7109375" style="176" customWidth="1"/>
    <col min="9272" max="9272" width="5.5703125" style="176" customWidth="1"/>
    <col min="9273" max="9273" width="5.7109375" style="176" customWidth="1"/>
    <col min="9274" max="9274" width="6.28515625" style="176" customWidth="1"/>
    <col min="9275" max="9275" width="6.140625" style="176" customWidth="1"/>
    <col min="9276" max="9276" width="5" style="176" customWidth="1"/>
    <col min="9277" max="9277" width="4.85546875" style="176" customWidth="1"/>
    <col min="9278" max="9278" width="5.140625" style="176" customWidth="1"/>
    <col min="9279" max="9279" width="6.140625" style="176" customWidth="1"/>
    <col min="9280" max="9280" width="5.5703125" style="176" customWidth="1"/>
    <col min="9281" max="9281" width="5.7109375" style="176" customWidth="1"/>
    <col min="9282" max="9282" width="5.42578125" style="176" customWidth="1"/>
    <col min="9283" max="9283" width="5.5703125" style="176" customWidth="1"/>
    <col min="9284" max="9285" width="5.140625" style="176" customWidth="1"/>
    <col min="9286" max="9286" width="5.5703125" style="176" customWidth="1"/>
    <col min="9287" max="9287" width="5.85546875" style="176" customWidth="1"/>
    <col min="9288" max="9288" width="5.28515625" style="176" customWidth="1"/>
    <col min="9289" max="9289" width="5.5703125" style="176" customWidth="1"/>
    <col min="9290" max="9290" width="5.28515625" style="176" customWidth="1"/>
    <col min="9291" max="9291" width="6" style="176" customWidth="1"/>
    <col min="9292" max="9292" width="5.140625" style="176" customWidth="1"/>
    <col min="9293" max="9293" width="5.85546875" style="176" customWidth="1"/>
    <col min="9294" max="9294" width="7.5703125" style="176" customWidth="1"/>
    <col min="9295" max="9295" width="6" style="176" customWidth="1"/>
    <col min="9296" max="9296" width="7" style="176" customWidth="1"/>
    <col min="9297" max="9525" width="9.140625" style="176"/>
    <col min="9526" max="9526" width="4.140625" style="176" customWidth="1"/>
    <col min="9527" max="9527" width="10.7109375" style="176" customWidth="1"/>
    <col min="9528" max="9528" width="5.5703125" style="176" customWidth="1"/>
    <col min="9529" max="9529" width="5.7109375" style="176" customWidth="1"/>
    <col min="9530" max="9530" width="6.28515625" style="176" customWidth="1"/>
    <col min="9531" max="9531" width="6.140625" style="176" customWidth="1"/>
    <col min="9532" max="9532" width="5" style="176" customWidth="1"/>
    <col min="9533" max="9533" width="4.85546875" style="176" customWidth="1"/>
    <col min="9534" max="9534" width="5.140625" style="176" customWidth="1"/>
    <col min="9535" max="9535" width="6.140625" style="176" customWidth="1"/>
    <col min="9536" max="9536" width="5.5703125" style="176" customWidth="1"/>
    <col min="9537" max="9537" width="5.7109375" style="176" customWidth="1"/>
    <col min="9538" max="9538" width="5.42578125" style="176" customWidth="1"/>
    <col min="9539" max="9539" width="5.5703125" style="176" customWidth="1"/>
    <col min="9540" max="9541" width="5.140625" style="176" customWidth="1"/>
    <col min="9542" max="9542" width="5.5703125" style="176" customWidth="1"/>
    <col min="9543" max="9543" width="5.85546875" style="176" customWidth="1"/>
    <col min="9544" max="9544" width="5.28515625" style="176" customWidth="1"/>
    <col min="9545" max="9545" width="5.5703125" style="176" customWidth="1"/>
    <col min="9546" max="9546" width="5.28515625" style="176" customWidth="1"/>
    <col min="9547" max="9547" width="6" style="176" customWidth="1"/>
    <col min="9548" max="9548" width="5.140625" style="176" customWidth="1"/>
    <col min="9549" max="9549" width="5.85546875" style="176" customWidth="1"/>
    <col min="9550" max="9550" width="7.5703125" style="176" customWidth="1"/>
    <col min="9551" max="9551" width="6" style="176" customWidth="1"/>
    <col min="9552" max="9552" width="7" style="176" customWidth="1"/>
    <col min="9553" max="9781" width="9.140625" style="176"/>
    <col min="9782" max="9782" width="4.140625" style="176" customWidth="1"/>
    <col min="9783" max="9783" width="10.7109375" style="176" customWidth="1"/>
    <col min="9784" max="9784" width="5.5703125" style="176" customWidth="1"/>
    <col min="9785" max="9785" width="5.7109375" style="176" customWidth="1"/>
    <col min="9786" max="9786" width="6.28515625" style="176" customWidth="1"/>
    <col min="9787" max="9787" width="6.140625" style="176" customWidth="1"/>
    <col min="9788" max="9788" width="5" style="176" customWidth="1"/>
    <col min="9789" max="9789" width="4.85546875" style="176" customWidth="1"/>
    <col min="9790" max="9790" width="5.140625" style="176" customWidth="1"/>
    <col min="9791" max="9791" width="6.140625" style="176" customWidth="1"/>
    <col min="9792" max="9792" width="5.5703125" style="176" customWidth="1"/>
    <col min="9793" max="9793" width="5.7109375" style="176" customWidth="1"/>
    <col min="9794" max="9794" width="5.42578125" style="176" customWidth="1"/>
    <col min="9795" max="9795" width="5.5703125" style="176" customWidth="1"/>
    <col min="9796" max="9797" width="5.140625" style="176" customWidth="1"/>
    <col min="9798" max="9798" width="5.5703125" style="176" customWidth="1"/>
    <col min="9799" max="9799" width="5.85546875" style="176" customWidth="1"/>
    <col min="9800" max="9800" width="5.28515625" style="176" customWidth="1"/>
    <col min="9801" max="9801" width="5.5703125" style="176" customWidth="1"/>
    <col min="9802" max="9802" width="5.28515625" style="176" customWidth="1"/>
    <col min="9803" max="9803" width="6" style="176" customWidth="1"/>
    <col min="9804" max="9804" width="5.140625" style="176" customWidth="1"/>
    <col min="9805" max="9805" width="5.85546875" style="176" customWidth="1"/>
    <col min="9806" max="9806" width="7.5703125" style="176" customWidth="1"/>
    <col min="9807" max="9807" width="6" style="176" customWidth="1"/>
    <col min="9808" max="9808" width="7" style="176" customWidth="1"/>
    <col min="9809" max="10037" width="9.140625" style="176"/>
    <col min="10038" max="10038" width="4.140625" style="176" customWidth="1"/>
    <col min="10039" max="10039" width="10.7109375" style="176" customWidth="1"/>
    <col min="10040" max="10040" width="5.5703125" style="176" customWidth="1"/>
    <col min="10041" max="10041" width="5.7109375" style="176" customWidth="1"/>
    <col min="10042" max="10042" width="6.28515625" style="176" customWidth="1"/>
    <col min="10043" max="10043" width="6.140625" style="176" customWidth="1"/>
    <col min="10044" max="10044" width="5" style="176" customWidth="1"/>
    <col min="10045" max="10045" width="4.85546875" style="176" customWidth="1"/>
    <col min="10046" max="10046" width="5.140625" style="176" customWidth="1"/>
    <col min="10047" max="10047" width="6.140625" style="176" customWidth="1"/>
    <col min="10048" max="10048" width="5.5703125" style="176" customWidth="1"/>
    <col min="10049" max="10049" width="5.7109375" style="176" customWidth="1"/>
    <col min="10050" max="10050" width="5.42578125" style="176" customWidth="1"/>
    <col min="10051" max="10051" width="5.5703125" style="176" customWidth="1"/>
    <col min="10052" max="10053" width="5.140625" style="176" customWidth="1"/>
    <col min="10054" max="10054" width="5.5703125" style="176" customWidth="1"/>
    <col min="10055" max="10055" width="5.85546875" style="176" customWidth="1"/>
    <col min="10056" max="10056" width="5.28515625" style="176" customWidth="1"/>
    <col min="10057" max="10057" width="5.5703125" style="176" customWidth="1"/>
    <col min="10058" max="10058" width="5.28515625" style="176" customWidth="1"/>
    <col min="10059" max="10059" width="6" style="176" customWidth="1"/>
    <col min="10060" max="10060" width="5.140625" style="176" customWidth="1"/>
    <col min="10061" max="10061" width="5.85546875" style="176" customWidth="1"/>
    <col min="10062" max="10062" width="7.5703125" style="176" customWidth="1"/>
    <col min="10063" max="10063" width="6" style="176" customWidth="1"/>
    <col min="10064" max="10064" width="7" style="176" customWidth="1"/>
    <col min="10065" max="10293" width="9.140625" style="176"/>
    <col min="10294" max="10294" width="4.140625" style="176" customWidth="1"/>
    <col min="10295" max="10295" width="10.7109375" style="176" customWidth="1"/>
    <col min="10296" max="10296" width="5.5703125" style="176" customWidth="1"/>
    <col min="10297" max="10297" width="5.7109375" style="176" customWidth="1"/>
    <col min="10298" max="10298" width="6.28515625" style="176" customWidth="1"/>
    <col min="10299" max="10299" width="6.140625" style="176" customWidth="1"/>
    <col min="10300" max="10300" width="5" style="176" customWidth="1"/>
    <col min="10301" max="10301" width="4.85546875" style="176" customWidth="1"/>
    <col min="10302" max="10302" width="5.140625" style="176" customWidth="1"/>
    <col min="10303" max="10303" width="6.140625" style="176" customWidth="1"/>
    <col min="10304" max="10304" width="5.5703125" style="176" customWidth="1"/>
    <col min="10305" max="10305" width="5.7109375" style="176" customWidth="1"/>
    <col min="10306" max="10306" width="5.42578125" style="176" customWidth="1"/>
    <col min="10307" max="10307" width="5.5703125" style="176" customWidth="1"/>
    <col min="10308" max="10309" width="5.140625" style="176" customWidth="1"/>
    <col min="10310" max="10310" width="5.5703125" style="176" customWidth="1"/>
    <col min="10311" max="10311" width="5.85546875" style="176" customWidth="1"/>
    <col min="10312" max="10312" width="5.28515625" style="176" customWidth="1"/>
    <col min="10313" max="10313" width="5.5703125" style="176" customWidth="1"/>
    <col min="10314" max="10314" width="5.28515625" style="176" customWidth="1"/>
    <col min="10315" max="10315" width="6" style="176" customWidth="1"/>
    <col min="10316" max="10316" width="5.140625" style="176" customWidth="1"/>
    <col min="10317" max="10317" width="5.85546875" style="176" customWidth="1"/>
    <col min="10318" max="10318" width="7.5703125" style="176" customWidth="1"/>
    <col min="10319" max="10319" width="6" style="176" customWidth="1"/>
    <col min="10320" max="10320" width="7" style="176" customWidth="1"/>
    <col min="10321" max="10549" width="9.140625" style="176"/>
    <col min="10550" max="10550" width="4.140625" style="176" customWidth="1"/>
    <col min="10551" max="10551" width="10.7109375" style="176" customWidth="1"/>
    <col min="10552" max="10552" width="5.5703125" style="176" customWidth="1"/>
    <col min="10553" max="10553" width="5.7109375" style="176" customWidth="1"/>
    <col min="10554" max="10554" width="6.28515625" style="176" customWidth="1"/>
    <col min="10555" max="10555" width="6.140625" style="176" customWidth="1"/>
    <col min="10556" max="10556" width="5" style="176" customWidth="1"/>
    <col min="10557" max="10557" width="4.85546875" style="176" customWidth="1"/>
    <col min="10558" max="10558" width="5.140625" style="176" customWidth="1"/>
    <col min="10559" max="10559" width="6.140625" style="176" customWidth="1"/>
    <col min="10560" max="10560" width="5.5703125" style="176" customWidth="1"/>
    <col min="10561" max="10561" width="5.7109375" style="176" customWidth="1"/>
    <col min="10562" max="10562" width="5.42578125" style="176" customWidth="1"/>
    <col min="10563" max="10563" width="5.5703125" style="176" customWidth="1"/>
    <col min="10564" max="10565" width="5.140625" style="176" customWidth="1"/>
    <col min="10566" max="10566" width="5.5703125" style="176" customWidth="1"/>
    <col min="10567" max="10567" width="5.85546875" style="176" customWidth="1"/>
    <col min="10568" max="10568" width="5.28515625" style="176" customWidth="1"/>
    <col min="10569" max="10569" width="5.5703125" style="176" customWidth="1"/>
    <col min="10570" max="10570" width="5.28515625" style="176" customWidth="1"/>
    <col min="10571" max="10571" width="6" style="176" customWidth="1"/>
    <col min="10572" max="10572" width="5.140625" style="176" customWidth="1"/>
    <col min="10573" max="10573" width="5.85546875" style="176" customWidth="1"/>
    <col min="10574" max="10574" width="7.5703125" style="176" customWidth="1"/>
    <col min="10575" max="10575" width="6" style="176" customWidth="1"/>
    <col min="10576" max="10576" width="7" style="176" customWidth="1"/>
    <col min="10577" max="10805" width="9.140625" style="176"/>
    <col min="10806" max="10806" width="4.140625" style="176" customWidth="1"/>
    <col min="10807" max="10807" width="10.7109375" style="176" customWidth="1"/>
    <col min="10808" max="10808" width="5.5703125" style="176" customWidth="1"/>
    <col min="10809" max="10809" width="5.7109375" style="176" customWidth="1"/>
    <col min="10810" max="10810" width="6.28515625" style="176" customWidth="1"/>
    <col min="10811" max="10811" width="6.140625" style="176" customWidth="1"/>
    <col min="10812" max="10812" width="5" style="176" customWidth="1"/>
    <col min="10813" max="10813" width="4.85546875" style="176" customWidth="1"/>
    <col min="10814" max="10814" width="5.140625" style="176" customWidth="1"/>
    <col min="10815" max="10815" width="6.140625" style="176" customWidth="1"/>
    <col min="10816" max="10816" width="5.5703125" style="176" customWidth="1"/>
    <col min="10817" max="10817" width="5.7109375" style="176" customWidth="1"/>
    <col min="10818" max="10818" width="5.42578125" style="176" customWidth="1"/>
    <col min="10819" max="10819" width="5.5703125" style="176" customWidth="1"/>
    <col min="10820" max="10821" width="5.140625" style="176" customWidth="1"/>
    <col min="10822" max="10822" width="5.5703125" style="176" customWidth="1"/>
    <col min="10823" max="10823" width="5.85546875" style="176" customWidth="1"/>
    <col min="10824" max="10824" width="5.28515625" style="176" customWidth="1"/>
    <col min="10825" max="10825" width="5.5703125" style="176" customWidth="1"/>
    <col min="10826" max="10826" width="5.28515625" style="176" customWidth="1"/>
    <col min="10827" max="10827" width="6" style="176" customWidth="1"/>
    <col min="10828" max="10828" width="5.140625" style="176" customWidth="1"/>
    <col min="10829" max="10829" width="5.85546875" style="176" customWidth="1"/>
    <col min="10830" max="10830" width="7.5703125" style="176" customWidth="1"/>
    <col min="10831" max="10831" width="6" style="176" customWidth="1"/>
    <col min="10832" max="10832" width="7" style="176" customWidth="1"/>
    <col min="10833" max="11061" width="9.140625" style="176"/>
    <col min="11062" max="11062" width="4.140625" style="176" customWidth="1"/>
    <col min="11063" max="11063" width="10.7109375" style="176" customWidth="1"/>
    <col min="11064" max="11064" width="5.5703125" style="176" customWidth="1"/>
    <col min="11065" max="11065" width="5.7109375" style="176" customWidth="1"/>
    <col min="11066" max="11066" width="6.28515625" style="176" customWidth="1"/>
    <col min="11067" max="11067" width="6.140625" style="176" customWidth="1"/>
    <col min="11068" max="11068" width="5" style="176" customWidth="1"/>
    <col min="11069" max="11069" width="4.85546875" style="176" customWidth="1"/>
    <col min="11070" max="11070" width="5.140625" style="176" customWidth="1"/>
    <col min="11071" max="11071" width="6.140625" style="176" customWidth="1"/>
    <col min="11072" max="11072" width="5.5703125" style="176" customWidth="1"/>
    <col min="11073" max="11073" width="5.7109375" style="176" customWidth="1"/>
    <col min="11074" max="11074" width="5.42578125" style="176" customWidth="1"/>
    <col min="11075" max="11075" width="5.5703125" style="176" customWidth="1"/>
    <col min="11076" max="11077" width="5.140625" style="176" customWidth="1"/>
    <col min="11078" max="11078" width="5.5703125" style="176" customWidth="1"/>
    <col min="11079" max="11079" width="5.85546875" style="176" customWidth="1"/>
    <col min="11080" max="11080" width="5.28515625" style="176" customWidth="1"/>
    <col min="11081" max="11081" width="5.5703125" style="176" customWidth="1"/>
    <col min="11082" max="11082" width="5.28515625" style="176" customWidth="1"/>
    <col min="11083" max="11083" width="6" style="176" customWidth="1"/>
    <col min="11084" max="11084" width="5.140625" style="176" customWidth="1"/>
    <col min="11085" max="11085" width="5.85546875" style="176" customWidth="1"/>
    <col min="11086" max="11086" width="7.5703125" style="176" customWidth="1"/>
    <col min="11087" max="11087" width="6" style="176" customWidth="1"/>
    <col min="11088" max="11088" width="7" style="176" customWidth="1"/>
    <col min="11089" max="11317" width="9.140625" style="176"/>
    <col min="11318" max="11318" width="4.140625" style="176" customWidth="1"/>
    <col min="11319" max="11319" width="10.7109375" style="176" customWidth="1"/>
    <col min="11320" max="11320" width="5.5703125" style="176" customWidth="1"/>
    <col min="11321" max="11321" width="5.7109375" style="176" customWidth="1"/>
    <col min="11322" max="11322" width="6.28515625" style="176" customWidth="1"/>
    <col min="11323" max="11323" width="6.140625" style="176" customWidth="1"/>
    <col min="11324" max="11324" width="5" style="176" customWidth="1"/>
    <col min="11325" max="11325" width="4.85546875" style="176" customWidth="1"/>
    <col min="11326" max="11326" width="5.140625" style="176" customWidth="1"/>
    <col min="11327" max="11327" width="6.140625" style="176" customWidth="1"/>
    <col min="11328" max="11328" width="5.5703125" style="176" customWidth="1"/>
    <col min="11329" max="11329" width="5.7109375" style="176" customWidth="1"/>
    <col min="11330" max="11330" width="5.42578125" style="176" customWidth="1"/>
    <col min="11331" max="11331" width="5.5703125" style="176" customWidth="1"/>
    <col min="11332" max="11333" width="5.140625" style="176" customWidth="1"/>
    <col min="11334" max="11334" width="5.5703125" style="176" customWidth="1"/>
    <col min="11335" max="11335" width="5.85546875" style="176" customWidth="1"/>
    <col min="11336" max="11336" width="5.28515625" style="176" customWidth="1"/>
    <col min="11337" max="11337" width="5.5703125" style="176" customWidth="1"/>
    <col min="11338" max="11338" width="5.28515625" style="176" customWidth="1"/>
    <col min="11339" max="11339" width="6" style="176" customWidth="1"/>
    <col min="11340" max="11340" width="5.140625" style="176" customWidth="1"/>
    <col min="11341" max="11341" width="5.85546875" style="176" customWidth="1"/>
    <col min="11342" max="11342" width="7.5703125" style="176" customWidth="1"/>
    <col min="11343" max="11343" width="6" style="176" customWidth="1"/>
    <col min="11344" max="11344" width="7" style="176" customWidth="1"/>
    <col min="11345" max="11573" width="9.140625" style="176"/>
    <col min="11574" max="11574" width="4.140625" style="176" customWidth="1"/>
    <col min="11575" max="11575" width="10.7109375" style="176" customWidth="1"/>
    <col min="11576" max="11576" width="5.5703125" style="176" customWidth="1"/>
    <col min="11577" max="11577" width="5.7109375" style="176" customWidth="1"/>
    <col min="11578" max="11578" width="6.28515625" style="176" customWidth="1"/>
    <col min="11579" max="11579" width="6.140625" style="176" customWidth="1"/>
    <col min="11580" max="11580" width="5" style="176" customWidth="1"/>
    <col min="11581" max="11581" width="4.85546875" style="176" customWidth="1"/>
    <col min="11582" max="11582" width="5.140625" style="176" customWidth="1"/>
    <col min="11583" max="11583" width="6.140625" style="176" customWidth="1"/>
    <col min="11584" max="11584" width="5.5703125" style="176" customWidth="1"/>
    <col min="11585" max="11585" width="5.7109375" style="176" customWidth="1"/>
    <col min="11586" max="11586" width="5.42578125" style="176" customWidth="1"/>
    <col min="11587" max="11587" width="5.5703125" style="176" customWidth="1"/>
    <col min="11588" max="11589" width="5.140625" style="176" customWidth="1"/>
    <col min="11590" max="11590" width="5.5703125" style="176" customWidth="1"/>
    <col min="11591" max="11591" width="5.85546875" style="176" customWidth="1"/>
    <col min="11592" max="11592" width="5.28515625" style="176" customWidth="1"/>
    <col min="11593" max="11593" width="5.5703125" style="176" customWidth="1"/>
    <col min="11594" max="11594" width="5.28515625" style="176" customWidth="1"/>
    <col min="11595" max="11595" width="6" style="176" customWidth="1"/>
    <col min="11596" max="11596" width="5.140625" style="176" customWidth="1"/>
    <col min="11597" max="11597" width="5.85546875" style="176" customWidth="1"/>
    <col min="11598" max="11598" width="7.5703125" style="176" customWidth="1"/>
    <col min="11599" max="11599" width="6" style="176" customWidth="1"/>
    <col min="11600" max="11600" width="7" style="176" customWidth="1"/>
    <col min="11601" max="11829" width="9.140625" style="176"/>
    <col min="11830" max="11830" width="4.140625" style="176" customWidth="1"/>
    <col min="11831" max="11831" width="10.7109375" style="176" customWidth="1"/>
    <col min="11832" max="11832" width="5.5703125" style="176" customWidth="1"/>
    <col min="11833" max="11833" width="5.7109375" style="176" customWidth="1"/>
    <col min="11834" max="11834" width="6.28515625" style="176" customWidth="1"/>
    <col min="11835" max="11835" width="6.140625" style="176" customWidth="1"/>
    <col min="11836" max="11836" width="5" style="176" customWidth="1"/>
    <col min="11837" max="11837" width="4.85546875" style="176" customWidth="1"/>
    <col min="11838" max="11838" width="5.140625" style="176" customWidth="1"/>
    <col min="11839" max="11839" width="6.140625" style="176" customWidth="1"/>
    <col min="11840" max="11840" width="5.5703125" style="176" customWidth="1"/>
    <col min="11841" max="11841" width="5.7109375" style="176" customWidth="1"/>
    <col min="11842" max="11842" width="5.42578125" style="176" customWidth="1"/>
    <col min="11843" max="11843" width="5.5703125" style="176" customWidth="1"/>
    <col min="11844" max="11845" width="5.140625" style="176" customWidth="1"/>
    <col min="11846" max="11846" width="5.5703125" style="176" customWidth="1"/>
    <col min="11847" max="11847" width="5.85546875" style="176" customWidth="1"/>
    <col min="11848" max="11848" width="5.28515625" style="176" customWidth="1"/>
    <col min="11849" max="11849" width="5.5703125" style="176" customWidth="1"/>
    <col min="11850" max="11850" width="5.28515625" style="176" customWidth="1"/>
    <col min="11851" max="11851" width="6" style="176" customWidth="1"/>
    <col min="11852" max="11852" width="5.140625" style="176" customWidth="1"/>
    <col min="11853" max="11853" width="5.85546875" style="176" customWidth="1"/>
    <col min="11854" max="11854" width="7.5703125" style="176" customWidth="1"/>
    <col min="11855" max="11855" width="6" style="176" customWidth="1"/>
    <col min="11856" max="11856" width="7" style="176" customWidth="1"/>
    <col min="11857" max="12085" width="9.140625" style="176"/>
    <col min="12086" max="12086" width="4.140625" style="176" customWidth="1"/>
    <col min="12087" max="12087" width="10.7109375" style="176" customWidth="1"/>
    <col min="12088" max="12088" width="5.5703125" style="176" customWidth="1"/>
    <col min="12089" max="12089" width="5.7109375" style="176" customWidth="1"/>
    <col min="12090" max="12090" width="6.28515625" style="176" customWidth="1"/>
    <col min="12091" max="12091" width="6.140625" style="176" customWidth="1"/>
    <col min="12092" max="12092" width="5" style="176" customWidth="1"/>
    <col min="12093" max="12093" width="4.85546875" style="176" customWidth="1"/>
    <col min="12094" max="12094" width="5.140625" style="176" customWidth="1"/>
    <col min="12095" max="12095" width="6.140625" style="176" customWidth="1"/>
    <col min="12096" max="12096" width="5.5703125" style="176" customWidth="1"/>
    <col min="12097" max="12097" width="5.7109375" style="176" customWidth="1"/>
    <col min="12098" max="12098" width="5.42578125" style="176" customWidth="1"/>
    <col min="12099" max="12099" width="5.5703125" style="176" customWidth="1"/>
    <col min="12100" max="12101" width="5.140625" style="176" customWidth="1"/>
    <col min="12102" max="12102" width="5.5703125" style="176" customWidth="1"/>
    <col min="12103" max="12103" width="5.85546875" style="176" customWidth="1"/>
    <col min="12104" max="12104" width="5.28515625" style="176" customWidth="1"/>
    <col min="12105" max="12105" width="5.5703125" style="176" customWidth="1"/>
    <col min="12106" max="12106" width="5.28515625" style="176" customWidth="1"/>
    <col min="12107" max="12107" width="6" style="176" customWidth="1"/>
    <col min="12108" max="12108" width="5.140625" style="176" customWidth="1"/>
    <col min="12109" max="12109" width="5.85546875" style="176" customWidth="1"/>
    <col min="12110" max="12110" width="7.5703125" style="176" customWidth="1"/>
    <col min="12111" max="12111" width="6" style="176" customWidth="1"/>
    <col min="12112" max="12112" width="7" style="176" customWidth="1"/>
    <col min="12113" max="12341" width="9.140625" style="176"/>
    <col min="12342" max="12342" width="4.140625" style="176" customWidth="1"/>
    <col min="12343" max="12343" width="10.7109375" style="176" customWidth="1"/>
    <col min="12344" max="12344" width="5.5703125" style="176" customWidth="1"/>
    <col min="12345" max="12345" width="5.7109375" style="176" customWidth="1"/>
    <col min="12346" max="12346" width="6.28515625" style="176" customWidth="1"/>
    <col min="12347" max="12347" width="6.140625" style="176" customWidth="1"/>
    <col min="12348" max="12348" width="5" style="176" customWidth="1"/>
    <col min="12349" max="12349" width="4.85546875" style="176" customWidth="1"/>
    <col min="12350" max="12350" width="5.140625" style="176" customWidth="1"/>
    <col min="12351" max="12351" width="6.140625" style="176" customWidth="1"/>
    <col min="12352" max="12352" width="5.5703125" style="176" customWidth="1"/>
    <col min="12353" max="12353" width="5.7109375" style="176" customWidth="1"/>
    <col min="12354" max="12354" width="5.42578125" style="176" customWidth="1"/>
    <col min="12355" max="12355" width="5.5703125" style="176" customWidth="1"/>
    <col min="12356" max="12357" width="5.140625" style="176" customWidth="1"/>
    <col min="12358" max="12358" width="5.5703125" style="176" customWidth="1"/>
    <col min="12359" max="12359" width="5.85546875" style="176" customWidth="1"/>
    <col min="12360" max="12360" width="5.28515625" style="176" customWidth="1"/>
    <col min="12361" max="12361" width="5.5703125" style="176" customWidth="1"/>
    <col min="12362" max="12362" width="5.28515625" style="176" customWidth="1"/>
    <col min="12363" max="12363" width="6" style="176" customWidth="1"/>
    <col min="12364" max="12364" width="5.140625" style="176" customWidth="1"/>
    <col min="12365" max="12365" width="5.85546875" style="176" customWidth="1"/>
    <col min="12366" max="12366" width="7.5703125" style="176" customWidth="1"/>
    <col min="12367" max="12367" width="6" style="176" customWidth="1"/>
    <col min="12368" max="12368" width="7" style="176" customWidth="1"/>
    <col min="12369" max="12597" width="9.140625" style="176"/>
    <col min="12598" max="12598" width="4.140625" style="176" customWidth="1"/>
    <col min="12599" max="12599" width="10.7109375" style="176" customWidth="1"/>
    <col min="12600" max="12600" width="5.5703125" style="176" customWidth="1"/>
    <col min="12601" max="12601" width="5.7109375" style="176" customWidth="1"/>
    <col min="12602" max="12602" width="6.28515625" style="176" customWidth="1"/>
    <col min="12603" max="12603" width="6.140625" style="176" customWidth="1"/>
    <col min="12604" max="12604" width="5" style="176" customWidth="1"/>
    <col min="12605" max="12605" width="4.85546875" style="176" customWidth="1"/>
    <col min="12606" max="12606" width="5.140625" style="176" customWidth="1"/>
    <col min="12607" max="12607" width="6.140625" style="176" customWidth="1"/>
    <col min="12608" max="12608" width="5.5703125" style="176" customWidth="1"/>
    <col min="12609" max="12609" width="5.7109375" style="176" customWidth="1"/>
    <col min="12610" max="12610" width="5.42578125" style="176" customWidth="1"/>
    <col min="12611" max="12611" width="5.5703125" style="176" customWidth="1"/>
    <col min="12612" max="12613" width="5.140625" style="176" customWidth="1"/>
    <col min="12614" max="12614" width="5.5703125" style="176" customWidth="1"/>
    <col min="12615" max="12615" width="5.85546875" style="176" customWidth="1"/>
    <col min="12616" max="12616" width="5.28515625" style="176" customWidth="1"/>
    <col min="12617" max="12617" width="5.5703125" style="176" customWidth="1"/>
    <col min="12618" max="12618" width="5.28515625" style="176" customWidth="1"/>
    <col min="12619" max="12619" width="6" style="176" customWidth="1"/>
    <col min="12620" max="12620" width="5.140625" style="176" customWidth="1"/>
    <col min="12621" max="12621" width="5.85546875" style="176" customWidth="1"/>
    <col min="12622" max="12622" width="7.5703125" style="176" customWidth="1"/>
    <col min="12623" max="12623" width="6" style="176" customWidth="1"/>
    <col min="12624" max="12624" width="7" style="176" customWidth="1"/>
    <col min="12625" max="12853" width="9.140625" style="176"/>
    <col min="12854" max="12854" width="4.140625" style="176" customWidth="1"/>
    <col min="12855" max="12855" width="10.7109375" style="176" customWidth="1"/>
    <col min="12856" max="12856" width="5.5703125" style="176" customWidth="1"/>
    <col min="12857" max="12857" width="5.7109375" style="176" customWidth="1"/>
    <col min="12858" max="12858" width="6.28515625" style="176" customWidth="1"/>
    <col min="12859" max="12859" width="6.140625" style="176" customWidth="1"/>
    <col min="12860" max="12860" width="5" style="176" customWidth="1"/>
    <col min="12861" max="12861" width="4.85546875" style="176" customWidth="1"/>
    <col min="12862" max="12862" width="5.140625" style="176" customWidth="1"/>
    <col min="12863" max="12863" width="6.140625" style="176" customWidth="1"/>
    <col min="12864" max="12864" width="5.5703125" style="176" customWidth="1"/>
    <col min="12865" max="12865" width="5.7109375" style="176" customWidth="1"/>
    <col min="12866" max="12866" width="5.42578125" style="176" customWidth="1"/>
    <col min="12867" max="12867" width="5.5703125" style="176" customWidth="1"/>
    <col min="12868" max="12869" width="5.140625" style="176" customWidth="1"/>
    <col min="12870" max="12870" width="5.5703125" style="176" customWidth="1"/>
    <col min="12871" max="12871" width="5.85546875" style="176" customWidth="1"/>
    <col min="12872" max="12872" width="5.28515625" style="176" customWidth="1"/>
    <col min="12873" max="12873" width="5.5703125" style="176" customWidth="1"/>
    <col min="12874" max="12874" width="5.28515625" style="176" customWidth="1"/>
    <col min="12875" max="12875" width="6" style="176" customWidth="1"/>
    <col min="12876" max="12876" width="5.140625" style="176" customWidth="1"/>
    <col min="12877" max="12877" width="5.85546875" style="176" customWidth="1"/>
    <col min="12878" max="12878" width="7.5703125" style="176" customWidth="1"/>
    <col min="12879" max="12879" width="6" style="176" customWidth="1"/>
    <col min="12880" max="12880" width="7" style="176" customWidth="1"/>
    <col min="12881" max="13109" width="9.140625" style="176"/>
    <col min="13110" max="13110" width="4.140625" style="176" customWidth="1"/>
    <col min="13111" max="13111" width="10.7109375" style="176" customWidth="1"/>
    <col min="13112" max="13112" width="5.5703125" style="176" customWidth="1"/>
    <col min="13113" max="13113" width="5.7109375" style="176" customWidth="1"/>
    <col min="13114" max="13114" width="6.28515625" style="176" customWidth="1"/>
    <col min="13115" max="13115" width="6.140625" style="176" customWidth="1"/>
    <col min="13116" max="13116" width="5" style="176" customWidth="1"/>
    <col min="13117" max="13117" width="4.85546875" style="176" customWidth="1"/>
    <col min="13118" max="13118" width="5.140625" style="176" customWidth="1"/>
    <col min="13119" max="13119" width="6.140625" style="176" customWidth="1"/>
    <col min="13120" max="13120" width="5.5703125" style="176" customWidth="1"/>
    <col min="13121" max="13121" width="5.7109375" style="176" customWidth="1"/>
    <col min="13122" max="13122" width="5.42578125" style="176" customWidth="1"/>
    <col min="13123" max="13123" width="5.5703125" style="176" customWidth="1"/>
    <col min="13124" max="13125" width="5.140625" style="176" customWidth="1"/>
    <col min="13126" max="13126" width="5.5703125" style="176" customWidth="1"/>
    <col min="13127" max="13127" width="5.85546875" style="176" customWidth="1"/>
    <col min="13128" max="13128" width="5.28515625" style="176" customWidth="1"/>
    <col min="13129" max="13129" width="5.5703125" style="176" customWidth="1"/>
    <col min="13130" max="13130" width="5.28515625" style="176" customWidth="1"/>
    <col min="13131" max="13131" width="6" style="176" customWidth="1"/>
    <col min="13132" max="13132" width="5.140625" style="176" customWidth="1"/>
    <col min="13133" max="13133" width="5.85546875" style="176" customWidth="1"/>
    <col min="13134" max="13134" width="7.5703125" style="176" customWidth="1"/>
    <col min="13135" max="13135" width="6" style="176" customWidth="1"/>
    <col min="13136" max="13136" width="7" style="176" customWidth="1"/>
    <col min="13137" max="13365" width="9.140625" style="176"/>
    <col min="13366" max="13366" width="4.140625" style="176" customWidth="1"/>
    <col min="13367" max="13367" width="10.7109375" style="176" customWidth="1"/>
    <col min="13368" max="13368" width="5.5703125" style="176" customWidth="1"/>
    <col min="13369" max="13369" width="5.7109375" style="176" customWidth="1"/>
    <col min="13370" max="13370" width="6.28515625" style="176" customWidth="1"/>
    <col min="13371" max="13371" width="6.140625" style="176" customWidth="1"/>
    <col min="13372" max="13372" width="5" style="176" customWidth="1"/>
    <col min="13373" max="13373" width="4.85546875" style="176" customWidth="1"/>
    <col min="13374" max="13374" width="5.140625" style="176" customWidth="1"/>
    <col min="13375" max="13375" width="6.140625" style="176" customWidth="1"/>
    <col min="13376" max="13376" width="5.5703125" style="176" customWidth="1"/>
    <col min="13377" max="13377" width="5.7109375" style="176" customWidth="1"/>
    <col min="13378" max="13378" width="5.42578125" style="176" customWidth="1"/>
    <col min="13379" max="13379" width="5.5703125" style="176" customWidth="1"/>
    <col min="13380" max="13381" width="5.140625" style="176" customWidth="1"/>
    <col min="13382" max="13382" width="5.5703125" style="176" customWidth="1"/>
    <col min="13383" max="13383" width="5.85546875" style="176" customWidth="1"/>
    <col min="13384" max="13384" width="5.28515625" style="176" customWidth="1"/>
    <col min="13385" max="13385" width="5.5703125" style="176" customWidth="1"/>
    <col min="13386" max="13386" width="5.28515625" style="176" customWidth="1"/>
    <col min="13387" max="13387" width="6" style="176" customWidth="1"/>
    <col min="13388" max="13388" width="5.140625" style="176" customWidth="1"/>
    <col min="13389" max="13389" width="5.85546875" style="176" customWidth="1"/>
    <col min="13390" max="13390" width="7.5703125" style="176" customWidth="1"/>
    <col min="13391" max="13391" width="6" style="176" customWidth="1"/>
    <col min="13392" max="13392" width="7" style="176" customWidth="1"/>
    <col min="13393" max="13621" width="9.140625" style="176"/>
    <col min="13622" max="13622" width="4.140625" style="176" customWidth="1"/>
    <col min="13623" max="13623" width="10.7109375" style="176" customWidth="1"/>
    <col min="13624" max="13624" width="5.5703125" style="176" customWidth="1"/>
    <col min="13625" max="13625" width="5.7109375" style="176" customWidth="1"/>
    <col min="13626" max="13626" width="6.28515625" style="176" customWidth="1"/>
    <col min="13627" max="13627" width="6.140625" style="176" customWidth="1"/>
    <col min="13628" max="13628" width="5" style="176" customWidth="1"/>
    <col min="13629" max="13629" width="4.85546875" style="176" customWidth="1"/>
    <col min="13630" max="13630" width="5.140625" style="176" customWidth="1"/>
    <col min="13631" max="13631" width="6.140625" style="176" customWidth="1"/>
    <col min="13632" max="13632" width="5.5703125" style="176" customWidth="1"/>
    <col min="13633" max="13633" width="5.7109375" style="176" customWidth="1"/>
    <col min="13634" max="13634" width="5.42578125" style="176" customWidth="1"/>
    <col min="13635" max="13635" width="5.5703125" style="176" customWidth="1"/>
    <col min="13636" max="13637" width="5.140625" style="176" customWidth="1"/>
    <col min="13638" max="13638" width="5.5703125" style="176" customWidth="1"/>
    <col min="13639" max="13639" width="5.85546875" style="176" customWidth="1"/>
    <col min="13640" max="13640" width="5.28515625" style="176" customWidth="1"/>
    <col min="13641" max="13641" width="5.5703125" style="176" customWidth="1"/>
    <col min="13642" max="13642" width="5.28515625" style="176" customWidth="1"/>
    <col min="13643" max="13643" width="6" style="176" customWidth="1"/>
    <col min="13644" max="13644" width="5.140625" style="176" customWidth="1"/>
    <col min="13645" max="13645" width="5.85546875" style="176" customWidth="1"/>
    <col min="13646" max="13646" width="7.5703125" style="176" customWidth="1"/>
    <col min="13647" max="13647" width="6" style="176" customWidth="1"/>
    <col min="13648" max="13648" width="7" style="176" customWidth="1"/>
    <col min="13649" max="13877" width="9.140625" style="176"/>
    <col min="13878" max="13878" width="4.140625" style="176" customWidth="1"/>
    <col min="13879" max="13879" width="10.7109375" style="176" customWidth="1"/>
    <col min="13880" max="13880" width="5.5703125" style="176" customWidth="1"/>
    <col min="13881" max="13881" width="5.7109375" style="176" customWidth="1"/>
    <col min="13882" max="13882" width="6.28515625" style="176" customWidth="1"/>
    <col min="13883" max="13883" width="6.140625" style="176" customWidth="1"/>
    <col min="13884" max="13884" width="5" style="176" customWidth="1"/>
    <col min="13885" max="13885" width="4.85546875" style="176" customWidth="1"/>
    <col min="13886" max="13886" width="5.140625" style="176" customWidth="1"/>
    <col min="13887" max="13887" width="6.140625" style="176" customWidth="1"/>
    <col min="13888" max="13888" width="5.5703125" style="176" customWidth="1"/>
    <col min="13889" max="13889" width="5.7109375" style="176" customWidth="1"/>
    <col min="13890" max="13890" width="5.42578125" style="176" customWidth="1"/>
    <col min="13891" max="13891" width="5.5703125" style="176" customWidth="1"/>
    <col min="13892" max="13893" width="5.140625" style="176" customWidth="1"/>
    <col min="13894" max="13894" width="5.5703125" style="176" customWidth="1"/>
    <col min="13895" max="13895" width="5.85546875" style="176" customWidth="1"/>
    <col min="13896" max="13896" width="5.28515625" style="176" customWidth="1"/>
    <col min="13897" max="13897" width="5.5703125" style="176" customWidth="1"/>
    <col min="13898" max="13898" width="5.28515625" style="176" customWidth="1"/>
    <col min="13899" max="13899" width="6" style="176" customWidth="1"/>
    <col min="13900" max="13900" width="5.140625" style="176" customWidth="1"/>
    <col min="13901" max="13901" width="5.85546875" style="176" customWidth="1"/>
    <col min="13902" max="13902" width="7.5703125" style="176" customWidth="1"/>
    <col min="13903" max="13903" width="6" style="176" customWidth="1"/>
    <col min="13904" max="13904" width="7" style="176" customWidth="1"/>
    <col min="13905" max="14133" width="9.140625" style="176"/>
    <col min="14134" max="14134" width="4.140625" style="176" customWidth="1"/>
    <col min="14135" max="14135" width="10.7109375" style="176" customWidth="1"/>
    <col min="14136" max="14136" width="5.5703125" style="176" customWidth="1"/>
    <col min="14137" max="14137" width="5.7109375" style="176" customWidth="1"/>
    <col min="14138" max="14138" width="6.28515625" style="176" customWidth="1"/>
    <col min="14139" max="14139" width="6.140625" style="176" customWidth="1"/>
    <col min="14140" max="14140" width="5" style="176" customWidth="1"/>
    <col min="14141" max="14141" width="4.85546875" style="176" customWidth="1"/>
    <col min="14142" max="14142" width="5.140625" style="176" customWidth="1"/>
    <col min="14143" max="14143" width="6.140625" style="176" customWidth="1"/>
    <col min="14144" max="14144" width="5.5703125" style="176" customWidth="1"/>
    <col min="14145" max="14145" width="5.7109375" style="176" customWidth="1"/>
    <col min="14146" max="14146" width="5.42578125" style="176" customWidth="1"/>
    <col min="14147" max="14147" width="5.5703125" style="176" customWidth="1"/>
    <col min="14148" max="14149" width="5.140625" style="176" customWidth="1"/>
    <col min="14150" max="14150" width="5.5703125" style="176" customWidth="1"/>
    <col min="14151" max="14151" width="5.85546875" style="176" customWidth="1"/>
    <col min="14152" max="14152" width="5.28515625" style="176" customWidth="1"/>
    <col min="14153" max="14153" width="5.5703125" style="176" customWidth="1"/>
    <col min="14154" max="14154" width="5.28515625" style="176" customWidth="1"/>
    <col min="14155" max="14155" width="6" style="176" customWidth="1"/>
    <col min="14156" max="14156" width="5.140625" style="176" customWidth="1"/>
    <col min="14157" max="14157" width="5.85546875" style="176" customWidth="1"/>
    <col min="14158" max="14158" width="7.5703125" style="176" customWidth="1"/>
    <col min="14159" max="14159" width="6" style="176" customWidth="1"/>
    <col min="14160" max="14160" width="7" style="176" customWidth="1"/>
    <col min="14161" max="14389" width="9.140625" style="176"/>
    <col min="14390" max="14390" width="4.140625" style="176" customWidth="1"/>
    <col min="14391" max="14391" width="10.7109375" style="176" customWidth="1"/>
    <col min="14392" max="14392" width="5.5703125" style="176" customWidth="1"/>
    <col min="14393" max="14393" width="5.7109375" style="176" customWidth="1"/>
    <col min="14394" max="14394" width="6.28515625" style="176" customWidth="1"/>
    <col min="14395" max="14395" width="6.140625" style="176" customWidth="1"/>
    <col min="14396" max="14396" width="5" style="176" customWidth="1"/>
    <col min="14397" max="14397" width="4.85546875" style="176" customWidth="1"/>
    <col min="14398" max="14398" width="5.140625" style="176" customWidth="1"/>
    <col min="14399" max="14399" width="6.140625" style="176" customWidth="1"/>
    <col min="14400" max="14400" width="5.5703125" style="176" customWidth="1"/>
    <col min="14401" max="14401" width="5.7109375" style="176" customWidth="1"/>
    <col min="14402" max="14402" width="5.42578125" style="176" customWidth="1"/>
    <col min="14403" max="14403" width="5.5703125" style="176" customWidth="1"/>
    <col min="14404" max="14405" width="5.140625" style="176" customWidth="1"/>
    <col min="14406" max="14406" width="5.5703125" style="176" customWidth="1"/>
    <col min="14407" max="14407" width="5.85546875" style="176" customWidth="1"/>
    <col min="14408" max="14408" width="5.28515625" style="176" customWidth="1"/>
    <col min="14409" max="14409" width="5.5703125" style="176" customWidth="1"/>
    <col min="14410" max="14410" width="5.28515625" style="176" customWidth="1"/>
    <col min="14411" max="14411" width="6" style="176" customWidth="1"/>
    <col min="14412" max="14412" width="5.140625" style="176" customWidth="1"/>
    <col min="14413" max="14413" width="5.85546875" style="176" customWidth="1"/>
    <col min="14414" max="14414" width="7.5703125" style="176" customWidth="1"/>
    <col min="14415" max="14415" width="6" style="176" customWidth="1"/>
    <col min="14416" max="14416" width="7" style="176" customWidth="1"/>
    <col min="14417" max="14645" width="9.140625" style="176"/>
    <col min="14646" max="14646" width="4.140625" style="176" customWidth="1"/>
    <col min="14647" max="14647" width="10.7109375" style="176" customWidth="1"/>
    <col min="14648" max="14648" width="5.5703125" style="176" customWidth="1"/>
    <col min="14649" max="14649" width="5.7109375" style="176" customWidth="1"/>
    <col min="14650" max="14650" width="6.28515625" style="176" customWidth="1"/>
    <col min="14651" max="14651" width="6.140625" style="176" customWidth="1"/>
    <col min="14652" max="14652" width="5" style="176" customWidth="1"/>
    <col min="14653" max="14653" width="4.85546875" style="176" customWidth="1"/>
    <col min="14654" max="14654" width="5.140625" style="176" customWidth="1"/>
    <col min="14655" max="14655" width="6.140625" style="176" customWidth="1"/>
    <col min="14656" max="14656" width="5.5703125" style="176" customWidth="1"/>
    <col min="14657" max="14657" width="5.7109375" style="176" customWidth="1"/>
    <col min="14658" max="14658" width="5.42578125" style="176" customWidth="1"/>
    <col min="14659" max="14659" width="5.5703125" style="176" customWidth="1"/>
    <col min="14660" max="14661" width="5.140625" style="176" customWidth="1"/>
    <col min="14662" max="14662" width="5.5703125" style="176" customWidth="1"/>
    <col min="14663" max="14663" width="5.85546875" style="176" customWidth="1"/>
    <col min="14664" max="14664" width="5.28515625" style="176" customWidth="1"/>
    <col min="14665" max="14665" width="5.5703125" style="176" customWidth="1"/>
    <col min="14666" max="14666" width="5.28515625" style="176" customWidth="1"/>
    <col min="14667" max="14667" width="6" style="176" customWidth="1"/>
    <col min="14668" max="14668" width="5.140625" style="176" customWidth="1"/>
    <col min="14669" max="14669" width="5.85546875" style="176" customWidth="1"/>
    <col min="14670" max="14670" width="7.5703125" style="176" customWidth="1"/>
    <col min="14671" max="14671" width="6" style="176" customWidth="1"/>
    <col min="14672" max="14672" width="7" style="176" customWidth="1"/>
    <col min="14673" max="14901" width="9.140625" style="176"/>
    <col min="14902" max="14902" width="4.140625" style="176" customWidth="1"/>
    <col min="14903" max="14903" width="10.7109375" style="176" customWidth="1"/>
    <col min="14904" max="14904" width="5.5703125" style="176" customWidth="1"/>
    <col min="14905" max="14905" width="5.7109375" style="176" customWidth="1"/>
    <col min="14906" max="14906" width="6.28515625" style="176" customWidth="1"/>
    <col min="14907" max="14907" width="6.140625" style="176" customWidth="1"/>
    <col min="14908" max="14908" width="5" style="176" customWidth="1"/>
    <col min="14909" max="14909" width="4.85546875" style="176" customWidth="1"/>
    <col min="14910" max="14910" width="5.140625" style="176" customWidth="1"/>
    <col min="14911" max="14911" width="6.140625" style="176" customWidth="1"/>
    <col min="14912" max="14912" width="5.5703125" style="176" customWidth="1"/>
    <col min="14913" max="14913" width="5.7109375" style="176" customWidth="1"/>
    <col min="14914" max="14914" width="5.42578125" style="176" customWidth="1"/>
    <col min="14915" max="14915" width="5.5703125" style="176" customWidth="1"/>
    <col min="14916" max="14917" width="5.140625" style="176" customWidth="1"/>
    <col min="14918" max="14918" width="5.5703125" style="176" customWidth="1"/>
    <col min="14919" max="14919" width="5.85546875" style="176" customWidth="1"/>
    <col min="14920" max="14920" width="5.28515625" style="176" customWidth="1"/>
    <col min="14921" max="14921" width="5.5703125" style="176" customWidth="1"/>
    <col min="14922" max="14922" width="5.28515625" style="176" customWidth="1"/>
    <col min="14923" max="14923" width="6" style="176" customWidth="1"/>
    <col min="14924" max="14924" width="5.140625" style="176" customWidth="1"/>
    <col min="14925" max="14925" width="5.85546875" style="176" customWidth="1"/>
    <col min="14926" max="14926" width="7.5703125" style="176" customWidth="1"/>
    <col min="14927" max="14927" width="6" style="176" customWidth="1"/>
    <col min="14928" max="14928" width="7" style="176" customWidth="1"/>
    <col min="14929" max="15157" width="9.140625" style="176"/>
    <col min="15158" max="15158" width="4.140625" style="176" customWidth="1"/>
    <col min="15159" max="15159" width="10.7109375" style="176" customWidth="1"/>
    <col min="15160" max="15160" width="5.5703125" style="176" customWidth="1"/>
    <col min="15161" max="15161" width="5.7109375" style="176" customWidth="1"/>
    <col min="15162" max="15162" width="6.28515625" style="176" customWidth="1"/>
    <col min="15163" max="15163" width="6.140625" style="176" customWidth="1"/>
    <col min="15164" max="15164" width="5" style="176" customWidth="1"/>
    <col min="15165" max="15165" width="4.85546875" style="176" customWidth="1"/>
    <col min="15166" max="15166" width="5.140625" style="176" customWidth="1"/>
    <col min="15167" max="15167" width="6.140625" style="176" customWidth="1"/>
    <col min="15168" max="15168" width="5.5703125" style="176" customWidth="1"/>
    <col min="15169" max="15169" width="5.7109375" style="176" customWidth="1"/>
    <col min="15170" max="15170" width="5.42578125" style="176" customWidth="1"/>
    <col min="15171" max="15171" width="5.5703125" style="176" customWidth="1"/>
    <col min="15172" max="15173" width="5.140625" style="176" customWidth="1"/>
    <col min="15174" max="15174" width="5.5703125" style="176" customWidth="1"/>
    <col min="15175" max="15175" width="5.85546875" style="176" customWidth="1"/>
    <col min="15176" max="15176" width="5.28515625" style="176" customWidth="1"/>
    <col min="15177" max="15177" width="5.5703125" style="176" customWidth="1"/>
    <col min="15178" max="15178" width="5.28515625" style="176" customWidth="1"/>
    <col min="15179" max="15179" width="6" style="176" customWidth="1"/>
    <col min="15180" max="15180" width="5.140625" style="176" customWidth="1"/>
    <col min="15181" max="15181" width="5.85546875" style="176" customWidth="1"/>
    <col min="15182" max="15182" width="7.5703125" style="176" customWidth="1"/>
    <col min="15183" max="15183" width="6" style="176" customWidth="1"/>
    <col min="15184" max="15184" width="7" style="176" customWidth="1"/>
    <col min="15185" max="15413" width="9.140625" style="176"/>
    <col min="15414" max="15414" width="4.140625" style="176" customWidth="1"/>
    <col min="15415" max="15415" width="10.7109375" style="176" customWidth="1"/>
    <col min="15416" max="15416" width="5.5703125" style="176" customWidth="1"/>
    <col min="15417" max="15417" width="5.7109375" style="176" customWidth="1"/>
    <col min="15418" max="15418" width="6.28515625" style="176" customWidth="1"/>
    <col min="15419" max="15419" width="6.140625" style="176" customWidth="1"/>
    <col min="15420" max="15420" width="5" style="176" customWidth="1"/>
    <col min="15421" max="15421" width="4.85546875" style="176" customWidth="1"/>
    <col min="15422" max="15422" width="5.140625" style="176" customWidth="1"/>
    <col min="15423" max="15423" width="6.140625" style="176" customWidth="1"/>
    <col min="15424" max="15424" width="5.5703125" style="176" customWidth="1"/>
    <col min="15425" max="15425" width="5.7109375" style="176" customWidth="1"/>
    <col min="15426" max="15426" width="5.42578125" style="176" customWidth="1"/>
    <col min="15427" max="15427" width="5.5703125" style="176" customWidth="1"/>
    <col min="15428" max="15429" width="5.140625" style="176" customWidth="1"/>
    <col min="15430" max="15430" width="5.5703125" style="176" customWidth="1"/>
    <col min="15431" max="15431" width="5.85546875" style="176" customWidth="1"/>
    <col min="15432" max="15432" width="5.28515625" style="176" customWidth="1"/>
    <col min="15433" max="15433" width="5.5703125" style="176" customWidth="1"/>
    <col min="15434" max="15434" width="5.28515625" style="176" customWidth="1"/>
    <col min="15435" max="15435" width="6" style="176" customWidth="1"/>
    <col min="15436" max="15436" width="5.140625" style="176" customWidth="1"/>
    <col min="15437" max="15437" width="5.85546875" style="176" customWidth="1"/>
    <col min="15438" max="15438" width="7.5703125" style="176" customWidth="1"/>
    <col min="15439" max="15439" width="6" style="176" customWidth="1"/>
    <col min="15440" max="15440" width="7" style="176" customWidth="1"/>
    <col min="15441" max="15669" width="9.140625" style="176"/>
    <col min="15670" max="15670" width="4.140625" style="176" customWidth="1"/>
    <col min="15671" max="15671" width="10.7109375" style="176" customWidth="1"/>
    <col min="15672" max="15672" width="5.5703125" style="176" customWidth="1"/>
    <col min="15673" max="15673" width="5.7109375" style="176" customWidth="1"/>
    <col min="15674" max="15674" width="6.28515625" style="176" customWidth="1"/>
    <col min="15675" max="15675" width="6.140625" style="176" customWidth="1"/>
    <col min="15676" max="15676" width="5" style="176" customWidth="1"/>
    <col min="15677" max="15677" width="4.85546875" style="176" customWidth="1"/>
    <col min="15678" max="15678" width="5.140625" style="176" customWidth="1"/>
    <col min="15679" max="15679" width="6.140625" style="176" customWidth="1"/>
    <col min="15680" max="15680" width="5.5703125" style="176" customWidth="1"/>
    <col min="15681" max="15681" width="5.7109375" style="176" customWidth="1"/>
    <col min="15682" max="15682" width="5.42578125" style="176" customWidth="1"/>
    <col min="15683" max="15683" width="5.5703125" style="176" customWidth="1"/>
    <col min="15684" max="15685" width="5.140625" style="176" customWidth="1"/>
    <col min="15686" max="15686" width="5.5703125" style="176" customWidth="1"/>
    <col min="15687" max="15687" width="5.85546875" style="176" customWidth="1"/>
    <col min="15688" max="15688" width="5.28515625" style="176" customWidth="1"/>
    <col min="15689" max="15689" width="5.5703125" style="176" customWidth="1"/>
    <col min="15690" max="15690" width="5.28515625" style="176" customWidth="1"/>
    <col min="15691" max="15691" width="6" style="176" customWidth="1"/>
    <col min="15692" max="15692" width="5.140625" style="176" customWidth="1"/>
    <col min="15693" max="15693" width="5.85546875" style="176" customWidth="1"/>
    <col min="15694" max="15694" width="7.5703125" style="176" customWidth="1"/>
    <col min="15695" max="15695" width="6" style="176" customWidth="1"/>
    <col min="15696" max="15696" width="7" style="176" customWidth="1"/>
    <col min="15697" max="15925" width="9.140625" style="176"/>
    <col min="15926" max="15926" width="4.140625" style="176" customWidth="1"/>
    <col min="15927" max="15927" width="10.7109375" style="176" customWidth="1"/>
    <col min="15928" max="15928" width="5.5703125" style="176" customWidth="1"/>
    <col min="15929" max="15929" width="5.7109375" style="176" customWidth="1"/>
    <col min="15930" max="15930" width="6.28515625" style="176" customWidth="1"/>
    <col min="15931" max="15931" width="6.140625" style="176" customWidth="1"/>
    <col min="15932" max="15932" width="5" style="176" customWidth="1"/>
    <col min="15933" max="15933" width="4.85546875" style="176" customWidth="1"/>
    <col min="15934" max="15934" width="5.140625" style="176" customWidth="1"/>
    <col min="15935" max="15935" width="6.140625" style="176" customWidth="1"/>
    <col min="15936" max="15936" width="5.5703125" style="176" customWidth="1"/>
    <col min="15937" max="15937" width="5.7109375" style="176" customWidth="1"/>
    <col min="15938" max="15938" width="5.42578125" style="176" customWidth="1"/>
    <col min="15939" max="15939" width="5.5703125" style="176" customWidth="1"/>
    <col min="15940" max="15941" width="5.140625" style="176" customWidth="1"/>
    <col min="15942" max="15942" width="5.5703125" style="176" customWidth="1"/>
    <col min="15943" max="15943" width="5.85546875" style="176" customWidth="1"/>
    <col min="15944" max="15944" width="5.28515625" style="176" customWidth="1"/>
    <col min="15945" max="15945" width="5.5703125" style="176" customWidth="1"/>
    <col min="15946" max="15946" width="5.28515625" style="176" customWidth="1"/>
    <col min="15947" max="15947" width="6" style="176" customWidth="1"/>
    <col min="15948" max="15948" width="5.140625" style="176" customWidth="1"/>
    <col min="15949" max="15949" width="5.85546875" style="176" customWidth="1"/>
    <col min="15950" max="15950" width="7.5703125" style="176" customWidth="1"/>
    <col min="15951" max="15951" width="6" style="176" customWidth="1"/>
    <col min="15952" max="15952" width="7" style="176" customWidth="1"/>
    <col min="15953" max="16181" width="9.140625" style="176"/>
    <col min="16182" max="16182" width="4.140625" style="176" customWidth="1"/>
    <col min="16183" max="16183" width="10.7109375" style="176" customWidth="1"/>
    <col min="16184" max="16184" width="5.5703125" style="176" customWidth="1"/>
    <col min="16185" max="16185" width="5.7109375" style="176" customWidth="1"/>
    <col min="16186" max="16186" width="6.28515625" style="176" customWidth="1"/>
    <col min="16187" max="16187" width="6.140625" style="176" customWidth="1"/>
    <col min="16188" max="16188" width="5" style="176" customWidth="1"/>
    <col min="16189" max="16189" width="4.85546875" style="176" customWidth="1"/>
    <col min="16190" max="16190" width="5.140625" style="176" customWidth="1"/>
    <col min="16191" max="16191" width="6.140625" style="176" customWidth="1"/>
    <col min="16192" max="16192" width="5.5703125" style="176" customWidth="1"/>
    <col min="16193" max="16193" width="5.7109375" style="176" customWidth="1"/>
    <col min="16194" max="16194" width="5.42578125" style="176" customWidth="1"/>
    <col min="16195" max="16195" width="5.5703125" style="176" customWidth="1"/>
    <col min="16196" max="16197" width="5.140625" style="176" customWidth="1"/>
    <col min="16198" max="16198" width="5.5703125" style="176" customWidth="1"/>
    <col min="16199" max="16199" width="5.85546875" style="176" customWidth="1"/>
    <col min="16200" max="16200" width="5.28515625" style="176" customWidth="1"/>
    <col min="16201" max="16201" width="5.5703125" style="176" customWidth="1"/>
    <col min="16202" max="16202" width="5.28515625" style="176" customWidth="1"/>
    <col min="16203" max="16203" width="6" style="176" customWidth="1"/>
    <col min="16204" max="16204" width="5.140625" style="176" customWidth="1"/>
    <col min="16205" max="16205" width="5.85546875" style="176" customWidth="1"/>
    <col min="16206" max="16206" width="7.5703125" style="176" customWidth="1"/>
    <col min="16207" max="16207" width="6" style="176" customWidth="1"/>
    <col min="16208" max="16208" width="7" style="176" customWidth="1"/>
    <col min="16209" max="16384" width="9.140625" style="176"/>
  </cols>
  <sheetData>
    <row r="1" spans="1:85" s="27" customFormat="1" ht="17.25" customHeight="1">
      <c r="A1" s="52" t="s">
        <v>87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833" t="s">
        <v>88</v>
      </c>
      <c r="N1" s="833"/>
      <c r="O1" s="833"/>
      <c r="P1" s="83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833"/>
      <c r="AB1" s="833"/>
      <c r="AC1" s="833"/>
      <c r="AD1" s="833"/>
      <c r="AE1" s="833"/>
      <c r="AF1" s="833"/>
      <c r="AG1" s="833"/>
      <c r="AH1" s="833"/>
      <c r="AI1" s="833"/>
      <c r="AJ1" s="833"/>
      <c r="AK1" s="833"/>
      <c r="AL1" s="833"/>
      <c r="AM1" s="833"/>
      <c r="AN1" s="833"/>
      <c r="AO1" s="833"/>
      <c r="AP1" s="833"/>
      <c r="AQ1" s="833"/>
      <c r="AR1" s="833"/>
      <c r="AS1" s="833"/>
      <c r="AT1" s="833"/>
      <c r="AU1" s="833"/>
      <c r="AV1" s="833"/>
      <c r="AW1" s="833"/>
      <c r="AX1" s="833"/>
      <c r="AY1" s="833"/>
      <c r="AZ1" s="833"/>
      <c r="BA1" s="833"/>
      <c r="BB1" s="833"/>
      <c r="BC1" s="833"/>
      <c r="BD1" s="833"/>
      <c r="BE1" s="833"/>
      <c r="BF1" s="833"/>
      <c r="BG1" s="833"/>
      <c r="BH1" s="833"/>
      <c r="BI1" s="833"/>
      <c r="BJ1" s="833"/>
      <c r="BK1" s="833"/>
      <c r="BL1" s="833"/>
      <c r="BM1" s="833"/>
      <c r="BN1" s="833"/>
      <c r="BO1" s="833"/>
      <c r="BP1" s="833"/>
      <c r="BQ1" s="833"/>
      <c r="BR1" s="833"/>
      <c r="BS1" s="833"/>
      <c r="BT1" s="833"/>
      <c r="BU1" s="833"/>
      <c r="BV1" s="833"/>
      <c r="BW1" s="833"/>
      <c r="BX1" s="833"/>
      <c r="BY1" s="833"/>
      <c r="BZ1" s="833"/>
      <c r="CA1" s="833"/>
    </row>
    <row r="2" spans="1:85" s="27" customFormat="1" ht="20.25" customHeight="1">
      <c r="A2" s="181" t="s">
        <v>89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896" t="s">
        <v>90</v>
      </c>
      <c r="N2" s="896"/>
      <c r="O2" s="896"/>
      <c r="P2" s="896"/>
      <c r="Q2" s="896"/>
      <c r="R2" s="896"/>
      <c r="S2" s="896"/>
      <c r="T2" s="896"/>
      <c r="U2" s="896"/>
      <c r="V2" s="896"/>
      <c r="W2" s="896"/>
      <c r="X2" s="896"/>
      <c r="Y2" s="896"/>
      <c r="Z2" s="896"/>
      <c r="AA2" s="896"/>
      <c r="AB2" s="896"/>
      <c r="AC2" s="896"/>
      <c r="AD2" s="896"/>
      <c r="AE2" s="896"/>
      <c r="AF2" s="896"/>
      <c r="AG2" s="896"/>
      <c r="AH2" s="896"/>
      <c r="AI2" s="896"/>
      <c r="AJ2" s="896"/>
      <c r="AK2" s="896"/>
      <c r="AL2" s="896"/>
      <c r="AM2" s="896"/>
      <c r="AN2" s="896"/>
      <c r="AO2" s="896"/>
      <c r="AP2" s="896"/>
      <c r="AQ2" s="896"/>
      <c r="AR2" s="896"/>
      <c r="AS2" s="896"/>
      <c r="AT2" s="896"/>
      <c r="AU2" s="896"/>
      <c r="AV2" s="896"/>
      <c r="AW2" s="896"/>
      <c r="AX2" s="896"/>
      <c r="AY2" s="896"/>
      <c r="AZ2" s="896"/>
      <c r="BA2" s="896"/>
      <c r="BB2" s="896"/>
      <c r="BC2" s="896"/>
      <c r="BD2" s="896"/>
      <c r="BE2" s="896"/>
      <c r="BF2" s="896"/>
      <c r="BG2" s="896"/>
      <c r="BH2" s="896"/>
      <c r="BI2" s="896"/>
      <c r="BJ2" s="896"/>
      <c r="BK2" s="896"/>
      <c r="BL2" s="896"/>
      <c r="BM2" s="896"/>
      <c r="BN2" s="896"/>
      <c r="BO2" s="896"/>
      <c r="BP2" s="896"/>
      <c r="BQ2" s="896"/>
      <c r="BR2" s="896"/>
      <c r="BS2" s="896"/>
      <c r="BT2" s="896"/>
      <c r="BU2" s="896"/>
      <c r="BV2" s="896"/>
      <c r="BW2" s="896"/>
      <c r="BX2" s="896"/>
      <c r="BY2" s="896"/>
      <c r="BZ2" s="896"/>
      <c r="CA2" s="896"/>
    </row>
    <row r="3" spans="1:85" s="27" customFormat="1" ht="13.5" customHeight="1">
      <c r="A3" s="897"/>
      <c r="B3" s="897"/>
      <c r="C3" s="897"/>
      <c r="D3" s="897"/>
      <c r="E3" s="897"/>
      <c r="F3" s="897"/>
      <c r="G3" s="897"/>
      <c r="H3" s="897"/>
      <c r="I3" s="897"/>
      <c r="J3" s="897"/>
      <c r="K3" s="897"/>
      <c r="L3" s="897"/>
      <c r="M3" s="897"/>
      <c r="N3" s="897"/>
      <c r="O3" s="897"/>
      <c r="P3" s="897"/>
      <c r="Q3" s="897"/>
      <c r="R3" s="897"/>
      <c r="S3" s="897"/>
      <c r="T3" s="897"/>
      <c r="U3" s="897"/>
      <c r="V3" s="897"/>
      <c r="W3" s="897"/>
      <c r="X3" s="897"/>
      <c r="Y3" s="897"/>
      <c r="Z3" s="897"/>
      <c r="AA3" s="897"/>
      <c r="AB3" s="897"/>
      <c r="AC3" s="91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  <c r="CA3" s="838"/>
    </row>
    <row r="4" spans="1:85" s="28" customFormat="1" ht="25.5" customHeight="1">
      <c r="A4" s="898" t="s">
        <v>91</v>
      </c>
      <c r="B4" s="898"/>
      <c r="C4" s="898"/>
      <c r="D4" s="898"/>
      <c r="E4" s="898"/>
      <c r="F4" s="898"/>
      <c r="G4" s="898"/>
      <c r="H4" s="898"/>
      <c r="I4" s="898"/>
      <c r="J4" s="898"/>
      <c r="K4" s="898"/>
      <c r="L4" s="898"/>
      <c r="M4" s="898"/>
      <c r="N4" s="898"/>
      <c r="O4" s="898"/>
      <c r="P4" s="898"/>
      <c r="Q4" s="898"/>
      <c r="R4" s="898"/>
      <c r="S4" s="898"/>
      <c r="T4" s="898"/>
      <c r="U4" s="898"/>
      <c r="V4" s="898"/>
      <c r="W4" s="898"/>
      <c r="X4" s="898"/>
      <c r="Y4" s="898"/>
      <c r="Z4" s="898"/>
      <c r="AA4" s="898"/>
      <c r="AB4" s="898"/>
      <c r="AC4" s="898"/>
      <c r="AD4" s="898"/>
      <c r="AE4" s="898"/>
      <c r="AF4" s="898"/>
      <c r="AG4" s="898"/>
      <c r="AH4" s="898"/>
      <c r="AI4" s="898"/>
      <c r="AJ4" s="898"/>
      <c r="AK4" s="898"/>
      <c r="AL4" s="898"/>
      <c r="AM4" s="898"/>
      <c r="AN4" s="898"/>
      <c r="AO4" s="898"/>
      <c r="AP4" s="898"/>
      <c r="AQ4" s="898"/>
      <c r="AR4" s="898"/>
      <c r="AS4" s="898"/>
      <c r="AT4" s="898"/>
      <c r="AU4" s="898"/>
      <c r="AV4" s="898"/>
      <c r="AW4" s="898"/>
      <c r="AX4" s="898"/>
      <c r="AY4" s="898"/>
      <c r="AZ4" s="898"/>
      <c r="BA4" s="898"/>
      <c r="BB4" s="898"/>
      <c r="BC4" s="898"/>
      <c r="BD4" s="898"/>
      <c r="BE4" s="898"/>
      <c r="BF4" s="898"/>
      <c r="BG4" s="898"/>
      <c r="BH4" s="898"/>
      <c r="BI4" s="898"/>
      <c r="BJ4" s="898"/>
      <c r="BK4" s="898"/>
      <c r="BL4" s="898"/>
      <c r="BM4" s="898"/>
      <c r="BN4" s="898"/>
      <c r="BO4" s="898"/>
      <c r="BP4" s="898"/>
      <c r="BQ4" s="898"/>
      <c r="BR4" s="898"/>
      <c r="BS4" s="898"/>
      <c r="BT4" s="898"/>
      <c r="BU4" s="898"/>
      <c r="BV4" s="898"/>
      <c r="BW4" s="898"/>
      <c r="BX4" s="898"/>
      <c r="BY4" s="898"/>
      <c r="BZ4" s="898"/>
      <c r="CA4" s="898"/>
    </row>
    <row r="5" spans="1:85" s="28" customFormat="1" ht="20.25">
      <c r="A5" s="893" t="s">
        <v>92</v>
      </c>
      <c r="B5" s="893"/>
      <c r="C5" s="893"/>
      <c r="D5" s="893"/>
      <c r="E5" s="893"/>
      <c r="F5" s="893"/>
      <c r="G5" s="893"/>
      <c r="H5" s="893"/>
      <c r="I5" s="893"/>
      <c r="J5" s="893"/>
      <c r="K5" s="893"/>
      <c r="L5" s="893"/>
      <c r="M5" s="893"/>
      <c r="N5" s="893"/>
      <c r="O5" s="893"/>
      <c r="P5" s="893"/>
      <c r="Q5" s="893"/>
      <c r="R5" s="893"/>
      <c r="S5" s="893"/>
      <c r="T5" s="893"/>
      <c r="U5" s="893"/>
      <c r="V5" s="893"/>
      <c r="W5" s="893"/>
      <c r="X5" s="893"/>
      <c r="Y5" s="893"/>
      <c r="Z5" s="893"/>
      <c r="AA5" s="893"/>
      <c r="AB5" s="893"/>
      <c r="AC5" s="893"/>
      <c r="AD5" s="893"/>
      <c r="AE5" s="893"/>
      <c r="AF5" s="893"/>
      <c r="AG5" s="893"/>
      <c r="AH5" s="893"/>
      <c r="AI5" s="893"/>
      <c r="AJ5" s="893"/>
      <c r="AK5" s="893"/>
      <c r="AL5" s="893"/>
      <c r="AM5" s="893"/>
      <c r="AN5" s="893"/>
      <c r="AO5" s="893"/>
      <c r="AP5" s="893"/>
      <c r="AQ5" s="893"/>
      <c r="AR5" s="893"/>
      <c r="AS5" s="893"/>
      <c r="AT5" s="893"/>
      <c r="AU5" s="893"/>
      <c r="AV5" s="893"/>
      <c r="AW5" s="893"/>
      <c r="AX5" s="893"/>
      <c r="AY5" s="893"/>
      <c r="AZ5" s="893"/>
      <c r="BA5" s="893"/>
      <c r="BB5" s="893"/>
      <c r="BC5" s="893"/>
      <c r="BD5" s="893"/>
      <c r="BE5" s="893"/>
      <c r="BF5" s="893"/>
      <c r="BG5" s="893"/>
      <c r="BH5" s="893"/>
      <c r="BI5" s="893"/>
      <c r="BJ5" s="893"/>
      <c r="BK5" s="893"/>
      <c r="BL5" s="893"/>
      <c r="BM5" s="893"/>
      <c r="BN5" s="893"/>
      <c r="BO5" s="893"/>
      <c r="BP5" s="893"/>
      <c r="BQ5" s="893"/>
      <c r="BR5" s="893"/>
      <c r="BS5" s="893"/>
      <c r="BT5" s="893"/>
      <c r="BU5" s="893"/>
      <c r="BV5" s="893"/>
      <c r="BW5" s="893"/>
      <c r="BX5" s="893"/>
      <c r="BY5" s="893"/>
      <c r="BZ5" s="893"/>
      <c r="CA5" s="893"/>
    </row>
    <row r="6" spans="1:85" ht="13.5" customHeight="1">
      <c r="CA6" s="206"/>
    </row>
    <row r="7" spans="1:85" s="68" customFormat="1" ht="70.5" customHeight="1">
      <c r="A7" s="873" t="s">
        <v>93</v>
      </c>
      <c r="B7" s="875" t="s">
        <v>94</v>
      </c>
      <c r="D7" s="891" t="s">
        <v>95</v>
      </c>
      <c r="E7" s="892"/>
      <c r="G7" s="292"/>
      <c r="H7" s="891" t="s">
        <v>96</v>
      </c>
      <c r="I7" s="892"/>
      <c r="J7" s="881" t="s">
        <v>97</v>
      </c>
      <c r="K7" s="882"/>
      <c r="L7" s="877" t="s">
        <v>98</v>
      </c>
      <c r="M7" s="877"/>
      <c r="N7" s="877" t="s">
        <v>99</v>
      </c>
      <c r="O7" s="877"/>
      <c r="P7" s="891" t="s">
        <v>100</v>
      </c>
      <c r="Q7" s="892"/>
      <c r="R7" s="891" t="s">
        <v>101</v>
      </c>
      <c r="S7" s="892"/>
      <c r="T7" s="894" t="s">
        <v>102</v>
      </c>
      <c r="U7" s="895"/>
      <c r="V7" s="894" t="s">
        <v>103</v>
      </c>
      <c r="W7" s="895"/>
      <c r="X7" s="890" t="s">
        <v>104</v>
      </c>
      <c r="Y7" s="890"/>
      <c r="Z7" s="890" t="s">
        <v>105</v>
      </c>
      <c r="AA7" s="890"/>
      <c r="AB7" s="877" t="s">
        <v>106</v>
      </c>
      <c r="AC7" s="877"/>
      <c r="AD7" s="890" t="s">
        <v>107</v>
      </c>
      <c r="AE7" s="890"/>
      <c r="AF7" s="881" t="s">
        <v>108</v>
      </c>
      <c r="AG7" s="882"/>
      <c r="AH7" s="881" t="s">
        <v>109</v>
      </c>
      <c r="AI7" s="882"/>
      <c r="AJ7" s="881" t="s">
        <v>110</v>
      </c>
      <c r="AK7" s="882"/>
      <c r="AL7" s="881" t="s">
        <v>111</v>
      </c>
      <c r="AM7" s="882"/>
      <c r="AO7" s="881" t="s">
        <v>112</v>
      </c>
      <c r="AP7" s="882"/>
      <c r="AQ7" s="890" t="s">
        <v>113</v>
      </c>
      <c r="AR7" s="890"/>
      <c r="AT7" s="292"/>
      <c r="AU7" s="891" t="s">
        <v>114</v>
      </c>
      <c r="AV7" s="892"/>
      <c r="AX7" s="891" t="s">
        <v>115</v>
      </c>
      <c r="AY7" s="892"/>
      <c r="BB7" s="295"/>
      <c r="BC7" s="881" t="s">
        <v>116</v>
      </c>
      <c r="BD7" s="882"/>
      <c r="BE7" s="890" t="s">
        <v>117</v>
      </c>
      <c r="BF7" s="890"/>
      <c r="BG7" s="881" t="s">
        <v>118</v>
      </c>
      <c r="BH7" s="882"/>
      <c r="BI7" s="890" t="s">
        <v>42</v>
      </c>
      <c r="BJ7" s="890"/>
      <c r="BK7" s="881" t="s">
        <v>119</v>
      </c>
      <c r="BL7" s="882"/>
      <c r="BM7" s="881" t="s">
        <v>120</v>
      </c>
      <c r="BN7" s="882"/>
      <c r="BO7" s="881" t="s">
        <v>121</v>
      </c>
      <c r="BP7" s="889"/>
      <c r="BQ7" s="882"/>
      <c r="BR7" s="890" t="s">
        <v>122</v>
      </c>
      <c r="BS7" s="890"/>
      <c r="BT7" s="881" t="s">
        <v>123</v>
      </c>
      <c r="BU7" s="882"/>
      <c r="BV7" s="881" t="s">
        <v>124</v>
      </c>
      <c r="BW7" s="882"/>
      <c r="BX7" s="883" t="s">
        <v>125</v>
      </c>
      <c r="BY7" s="883"/>
      <c r="BZ7" s="877" t="s">
        <v>126</v>
      </c>
      <c r="CA7" s="879" t="s">
        <v>127</v>
      </c>
    </row>
    <row r="8" spans="1:85" s="68" customFormat="1" ht="45" customHeight="1">
      <c r="A8" s="874"/>
      <c r="B8" s="876"/>
      <c r="C8" s="41" t="s">
        <v>128</v>
      </c>
      <c r="D8" s="41" t="s">
        <v>128</v>
      </c>
      <c r="E8" s="41" t="s">
        <v>47</v>
      </c>
      <c r="F8" s="41" t="s">
        <v>128</v>
      </c>
      <c r="G8" s="41" t="s">
        <v>128</v>
      </c>
      <c r="H8" s="41" t="s">
        <v>128</v>
      </c>
      <c r="I8" s="41" t="s">
        <v>47</v>
      </c>
      <c r="J8" s="41" t="s">
        <v>128</v>
      </c>
      <c r="K8" s="41" t="s">
        <v>47</v>
      </c>
      <c r="L8" s="41" t="s">
        <v>128</v>
      </c>
      <c r="M8" s="41" t="s">
        <v>47</v>
      </c>
      <c r="N8" s="41" t="s">
        <v>128</v>
      </c>
      <c r="O8" s="41" t="s">
        <v>47</v>
      </c>
      <c r="P8" s="41" t="s">
        <v>128</v>
      </c>
      <c r="Q8" s="41" t="s">
        <v>47</v>
      </c>
      <c r="R8" s="41" t="s">
        <v>128</v>
      </c>
      <c r="S8" s="41" t="s">
        <v>47</v>
      </c>
      <c r="T8" s="41" t="s">
        <v>128</v>
      </c>
      <c r="U8" s="41" t="s">
        <v>47</v>
      </c>
      <c r="V8" s="41" t="s">
        <v>128</v>
      </c>
      <c r="W8" s="41" t="s">
        <v>47</v>
      </c>
      <c r="X8" s="41" t="s">
        <v>128</v>
      </c>
      <c r="Y8" s="41" t="s">
        <v>47</v>
      </c>
      <c r="Z8" s="41" t="s">
        <v>128</v>
      </c>
      <c r="AA8" s="41" t="s">
        <v>47</v>
      </c>
      <c r="AB8" s="41" t="s">
        <v>128</v>
      </c>
      <c r="AC8" s="41" t="s">
        <v>47</v>
      </c>
      <c r="AD8" s="41" t="s">
        <v>128</v>
      </c>
      <c r="AE8" s="41" t="s">
        <v>47</v>
      </c>
      <c r="AF8" s="41" t="s">
        <v>128</v>
      </c>
      <c r="AG8" s="41" t="s">
        <v>47</v>
      </c>
      <c r="AH8" s="41" t="s">
        <v>128</v>
      </c>
      <c r="AI8" s="41" t="s">
        <v>47</v>
      </c>
      <c r="AJ8" s="41" t="s">
        <v>128</v>
      </c>
      <c r="AK8" s="41" t="s">
        <v>47</v>
      </c>
      <c r="AL8" s="41" t="s">
        <v>128</v>
      </c>
      <c r="AM8" s="41" t="s">
        <v>47</v>
      </c>
      <c r="AN8" s="41" t="s">
        <v>128</v>
      </c>
      <c r="AO8" s="41" t="s">
        <v>128</v>
      </c>
      <c r="AP8" s="41" t="s">
        <v>47</v>
      </c>
      <c r="AQ8" s="41" t="s">
        <v>128</v>
      </c>
      <c r="AR8" s="41" t="s">
        <v>47</v>
      </c>
      <c r="AS8" s="41" t="s">
        <v>128</v>
      </c>
      <c r="AT8" s="41" t="s">
        <v>128</v>
      </c>
      <c r="AU8" s="41" t="s">
        <v>128</v>
      </c>
      <c r="AV8" s="41" t="s">
        <v>47</v>
      </c>
      <c r="AW8" s="41" t="s">
        <v>46</v>
      </c>
      <c r="AX8" s="41" t="s">
        <v>46</v>
      </c>
      <c r="AY8" s="41" t="s">
        <v>47</v>
      </c>
      <c r="AZ8" s="41" t="s">
        <v>46</v>
      </c>
      <c r="BA8" s="41" t="s">
        <v>46</v>
      </c>
      <c r="BB8" s="41" t="s">
        <v>46</v>
      </c>
      <c r="BC8" s="41" t="s">
        <v>46</v>
      </c>
      <c r="BD8" s="41" t="s">
        <v>47</v>
      </c>
      <c r="BE8" s="41" t="s">
        <v>128</v>
      </c>
      <c r="BF8" s="41" t="s">
        <v>47</v>
      </c>
      <c r="BG8" s="41" t="s">
        <v>128</v>
      </c>
      <c r="BH8" s="41" t="s">
        <v>47</v>
      </c>
      <c r="BI8" s="41" t="s">
        <v>128</v>
      </c>
      <c r="BJ8" s="41" t="s">
        <v>47</v>
      </c>
      <c r="BK8" s="41" t="s">
        <v>128</v>
      </c>
      <c r="BL8" s="41" t="s">
        <v>47</v>
      </c>
      <c r="BM8" s="41" t="s">
        <v>128</v>
      </c>
      <c r="BN8" s="41" t="s">
        <v>47</v>
      </c>
      <c r="BO8" s="41" t="s">
        <v>128</v>
      </c>
      <c r="BP8" s="41" t="s">
        <v>128</v>
      </c>
      <c r="BQ8" s="41" t="s">
        <v>47</v>
      </c>
      <c r="BR8" s="41" t="s">
        <v>128</v>
      </c>
      <c r="BS8" s="41" t="s">
        <v>47</v>
      </c>
      <c r="BT8" s="41" t="s">
        <v>128</v>
      </c>
      <c r="BU8" s="41" t="s">
        <v>47</v>
      </c>
      <c r="BV8" s="41" t="s">
        <v>128</v>
      </c>
      <c r="BW8" s="41" t="s">
        <v>47</v>
      </c>
      <c r="BX8" s="41" t="s">
        <v>128</v>
      </c>
      <c r="BY8" s="41" t="s">
        <v>47</v>
      </c>
      <c r="BZ8" s="878"/>
      <c r="CA8" s="880"/>
    </row>
    <row r="9" spans="1:85" s="150" customFormat="1" ht="34.5" customHeight="1">
      <c r="A9" s="270">
        <v>1</v>
      </c>
      <c r="B9" s="271" t="s">
        <v>129</v>
      </c>
      <c r="C9" s="200">
        <v>0</v>
      </c>
      <c r="D9" s="200">
        <v>0</v>
      </c>
      <c r="E9" s="185">
        <f>ROUND(C9*5,2)</f>
        <v>0</v>
      </c>
      <c r="F9" s="200">
        <v>0</v>
      </c>
      <c r="G9" s="200">
        <v>0</v>
      </c>
      <c r="H9" s="200">
        <v>0</v>
      </c>
      <c r="I9" s="185">
        <f>H9</f>
        <v>0</v>
      </c>
      <c r="J9" s="200">
        <v>0</v>
      </c>
      <c r="K9" s="185">
        <f>J9*0.684</f>
        <v>0</v>
      </c>
      <c r="L9" s="375">
        <v>0</v>
      </c>
      <c r="M9" s="185">
        <f>L9*0.93</f>
        <v>0</v>
      </c>
      <c r="N9" s="200">
        <v>0</v>
      </c>
      <c r="O9" s="200">
        <f>N9*1.97</f>
        <v>0</v>
      </c>
      <c r="P9" s="200">
        <v>0</v>
      </c>
      <c r="Q9" s="185">
        <f>P9*16.59</f>
        <v>0</v>
      </c>
      <c r="R9" s="200">
        <v>0</v>
      </c>
      <c r="S9" s="200">
        <f>R9*17</f>
        <v>0</v>
      </c>
      <c r="T9" s="200">
        <v>0</v>
      </c>
      <c r="U9" s="200">
        <v>0</v>
      </c>
      <c r="V9" s="200">
        <v>0</v>
      </c>
      <c r="W9" s="200">
        <v>0</v>
      </c>
      <c r="X9" s="288">
        <v>0</v>
      </c>
      <c r="Y9" s="288">
        <f>X9*0.8</f>
        <v>0</v>
      </c>
      <c r="Z9" s="288">
        <v>0</v>
      </c>
      <c r="AA9" s="200">
        <v>0</v>
      </c>
      <c r="AB9" s="200">
        <v>0</v>
      </c>
      <c r="AC9" s="200">
        <v>0</v>
      </c>
      <c r="AD9" s="200">
        <v>0</v>
      </c>
      <c r="AE9" s="185">
        <f>AD9*0.35</f>
        <v>0</v>
      </c>
      <c r="AF9" s="262">
        <v>0</v>
      </c>
      <c r="AG9" s="262">
        <v>0</v>
      </c>
      <c r="AH9" s="377">
        <v>0</v>
      </c>
      <c r="AI9" s="377">
        <v>0</v>
      </c>
      <c r="AJ9" s="377">
        <v>0</v>
      </c>
      <c r="AK9" s="377">
        <v>0</v>
      </c>
      <c r="AL9" s="377">
        <v>0</v>
      </c>
      <c r="AM9" s="185">
        <f>ROUND(AL9/70,2)</f>
        <v>0</v>
      </c>
      <c r="AN9" s="185">
        <v>0</v>
      </c>
      <c r="AO9" s="185">
        <v>0</v>
      </c>
      <c r="AP9" s="185">
        <f>ROUND(AN9/70,2)</f>
        <v>0</v>
      </c>
      <c r="AQ9" s="377">
        <v>0</v>
      </c>
      <c r="AR9" s="185">
        <f>ROUND(AQ9/35,2)</f>
        <v>0</v>
      </c>
      <c r="AS9" s="377">
        <v>0</v>
      </c>
      <c r="AT9" s="377">
        <v>0</v>
      </c>
      <c r="AU9" s="377">
        <v>0</v>
      </c>
      <c r="AV9" s="185">
        <f>ROUND(AS9/35,2)</f>
        <v>0</v>
      </c>
      <c r="AW9" s="378">
        <v>0</v>
      </c>
      <c r="AX9" s="378">
        <v>0</v>
      </c>
      <c r="AY9" s="378">
        <v>0</v>
      </c>
      <c r="AZ9" s="378">
        <v>0</v>
      </c>
      <c r="BA9" s="378">
        <v>0</v>
      </c>
      <c r="BB9" s="378">
        <v>0</v>
      </c>
      <c r="BC9" s="378">
        <v>0</v>
      </c>
      <c r="BD9" s="378">
        <v>0</v>
      </c>
      <c r="BE9" s="378">
        <v>0</v>
      </c>
      <c r="BF9" s="378">
        <v>0</v>
      </c>
      <c r="BG9" s="379">
        <v>0</v>
      </c>
      <c r="BH9" s="185">
        <f>ROUND(BG9/600,2)</f>
        <v>0</v>
      </c>
      <c r="BI9" s="378">
        <v>0</v>
      </c>
      <c r="BJ9" s="378">
        <v>0</v>
      </c>
      <c r="BK9" s="378">
        <v>0</v>
      </c>
      <c r="BL9" s="378">
        <v>0</v>
      </c>
      <c r="BM9" s="377">
        <v>0</v>
      </c>
      <c r="BN9" s="185">
        <f>ROUND(BM9/350,2)</f>
        <v>0</v>
      </c>
      <c r="BO9" s="377">
        <v>0</v>
      </c>
      <c r="BP9" s="379">
        <v>0</v>
      </c>
      <c r="BQ9" s="185">
        <f>ROUND(BO9/350,2)</f>
        <v>0</v>
      </c>
      <c r="BR9" s="288">
        <v>0</v>
      </c>
      <c r="BS9" s="288">
        <f>ROUND(BR9*0.4,2)</f>
        <v>0</v>
      </c>
      <c r="BT9" s="380">
        <v>0</v>
      </c>
      <c r="BU9" s="380">
        <v>0</v>
      </c>
      <c r="BV9" s="380">
        <v>0</v>
      </c>
      <c r="BW9" s="380">
        <v>0</v>
      </c>
      <c r="BX9" s="381">
        <v>0</v>
      </c>
      <c r="BY9" s="332">
        <v>0</v>
      </c>
      <c r="BZ9" s="185">
        <f>K9+M9+AC9+AE9+I9+Q9+U9+W9+Y9+S9+O9</f>
        <v>0</v>
      </c>
      <c r="CA9" s="382"/>
      <c r="CG9" s="150">
        <v>0</v>
      </c>
    </row>
    <row r="10" spans="1:85" s="150" customFormat="1" ht="31.5" customHeight="1">
      <c r="A10" s="213">
        <v>2</v>
      </c>
      <c r="B10" s="188" t="s">
        <v>130</v>
      </c>
      <c r="C10" s="185">
        <v>0</v>
      </c>
      <c r="D10" s="185">
        <f>E10/5.12</f>
        <v>0</v>
      </c>
      <c r="E10" s="289">
        <v>0</v>
      </c>
      <c r="F10" s="185">
        <v>0</v>
      </c>
      <c r="G10" s="185">
        <v>0</v>
      </c>
      <c r="H10" s="185">
        <v>0</v>
      </c>
      <c r="I10" s="185">
        <f t="shared" ref="I10:I73" si="0">H10</f>
        <v>0</v>
      </c>
      <c r="J10" s="185">
        <v>0</v>
      </c>
      <c r="K10" s="185">
        <f t="shared" ref="K10:K73" si="1">J10*0.684</f>
        <v>0</v>
      </c>
      <c r="L10" s="376">
        <v>0</v>
      </c>
      <c r="M10" s="185">
        <f t="shared" ref="M10:M73" si="2">L10*0.93</f>
        <v>0</v>
      </c>
      <c r="N10" s="185">
        <v>0</v>
      </c>
      <c r="O10" s="200">
        <f t="shared" ref="O10:O71" si="3">N10*1.97</f>
        <v>0</v>
      </c>
      <c r="P10" s="185">
        <v>0</v>
      </c>
      <c r="Q10" s="185">
        <f t="shared" ref="Q10:Q71" si="4">P10*16.59</f>
        <v>0</v>
      </c>
      <c r="R10" s="185">
        <v>0</v>
      </c>
      <c r="S10" s="200">
        <f t="shared" ref="S10:S71" si="5">R10*17</f>
        <v>0</v>
      </c>
      <c r="T10" s="185">
        <v>0</v>
      </c>
      <c r="U10" s="185">
        <f>T10*0.1</f>
        <v>0</v>
      </c>
      <c r="V10" s="201">
        <v>0</v>
      </c>
      <c r="W10" s="185">
        <f>V10*0.5</f>
        <v>0</v>
      </c>
      <c r="X10" s="367">
        <v>0</v>
      </c>
      <c r="Y10" s="185">
        <f t="shared" ref="Y10:Y71" si="6">X10*0.8</f>
        <v>0</v>
      </c>
      <c r="Z10" s="367">
        <v>0</v>
      </c>
      <c r="AA10" s="185">
        <f>Z10*0.5</f>
        <v>0</v>
      </c>
      <c r="AB10" s="185">
        <v>0</v>
      </c>
      <c r="AC10" s="185">
        <f>AB10*0.4</f>
        <v>0</v>
      </c>
      <c r="AD10" s="185">
        <v>0</v>
      </c>
      <c r="AE10" s="185">
        <f>AD10*0.35</f>
        <v>0</v>
      </c>
      <c r="AF10" s="201">
        <v>0</v>
      </c>
      <c r="AG10" s="185">
        <f>AF10/25</f>
        <v>0</v>
      </c>
      <c r="AH10" s="185">
        <v>0</v>
      </c>
      <c r="AI10" s="185">
        <f>AH10*6.5</f>
        <v>0</v>
      </c>
      <c r="AJ10" s="185">
        <v>0</v>
      </c>
      <c r="AK10" s="185">
        <f>AJ10/80</f>
        <v>0</v>
      </c>
      <c r="AL10" s="201">
        <v>0</v>
      </c>
      <c r="AM10" s="185">
        <f>AL10/61.67</f>
        <v>0</v>
      </c>
      <c r="AN10" s="185">
        <v>0</v>
      </c>
      <c r="AO10" s="185">
        <v>0</v>
      </c>
      <c r="AP10" s="185">
        <f>AO10*4.5</f>
        <v>0</v>
      </c>
      <c r="AQ10" s="201">
        <v>0</v>
      </c>
      <c r="AR10" s="185">
        <f>AQ10/30</f>
        <v>0</v>
      </c>
      <c r="AS10" s="201">
        <v>0</v>
      </c>
      <c r="AT10" s="201">
        <v>0</v>
      </c>
      <c r="AU10" s="368">
        <v>0</v>
      </c>
      <c r="AV10" s="185">
        <f>AU10/25</f>
        <v>0</v>
      </c>
      <c r="AW10" s="201">
        <v>0</v>
      </c>
      <c r="AX10" s="201">
        <f>AW10*27/30</f>
        <v>0</v>
      </c>
      <c r="AY10" s="185">
        <f>AX10/27</f>
        <v>0</v>
      </c>
      <c r="AZ10" s="201">
        <v>0</v>
      </c>
      <c r="BA10" s="201">
        <v>0</v>
      </c>
      <c r="BB10" s="201">
        <v>0</v>
      </c>
      <c r="BC10" s="185">
        <f>AZ10*600/663.06/555</f>
        <v>0</v>
      </c>
      <c r="BD10" s="185">
        <f>BC10*23</f>
        <v>0</v>
      </c>
      <c r="BE10" s="201">
        <v>0</v>
      </c>
      <c r="BF10" s="185">
        <f>BE10/800</f>
        <v>0</v>
      </c>
      <c r="BG10" s="201">
        <v>0</v>
      </c>
      <c r="BH10" s="185">
        <f>BG10/100</f>
        <v>0</v>
      </c>
      <c r="BI10" s="185">
        <v>0</v>
      </c>
      <c r="BJ10" s="185">
        <f>BI10*0.2</f>
        <v>0</v>
      </c>
      <c r="BK10" s="201">
        <v>0</v>
      </c>
      <c r="BL10" s="185">
        <f>BK10/300</f>
        <v>0</v>
      </c>
      <c r="BM10" s="201">
        <v>0</v>
      </c>
      <c r="BN10" s="185">
        <f>BM10/150</f>
        <v>0</v>
      </c>
      <c r="BO10" s="185">
        <v>0</v>
      </c>
      <c r="BP10" s="185">
        <f>BO10*33/35</f>
        <v>0</v>
      </c>
      <c r="BQ10" s="185">
        <f>BP10*35</f>
        <v>0</v>
      </c>
      <c r="BR10" s="185">
        <v>0</v>
      </c>
      <c r="BS10" s="185">
        <f t="shared" ref="BS10:BS71" si="7">ROUND(BR10*0.4,2)</f>
        <v>0</v>
      </c>
      <c r="BT10" s="185">
        <v>0</v>
      </c>
      <c r="BU10" s="185">
        <f>BT10*0.75</f>
        <v>0</v>
      </c>
      <c r="BV10" s="201">
        <v>0</v>
      </c>
      <c r="BW10" s="185">
        <f t="shared" ref="BW10:BW71" si="8">BV10*1.3333333333</f>
        <v>0</v>
      </c>
      <c r="BX10" s="369">
        <v>0</v>
      </c>
      <c r="BY10" s="333">
        <f t="shared" ref="BY10:BY71" si="9">ROUND(BX10*1.43,2)</f>
        <v>0</v>
      </c>
      <c r="BZ10" s="185">
        <f>K10+M10+AC10+AE10+I10+Q10+U10+W10+Y10+S10+O10</f>
        <v>0</v>
      </c>
      <c r="CA10" s="296"/>
      <c r="CG10" s="150">
        <v>0</v>
      </c>
    </row>
    <row r="11" spans="1:85" s="150" customFormat="1" ht="31.5" customHeight="1">
      <c r="A11" s="213">
        <v>3</v>
      </c>
      <c r="B11" s="188" t="s">
        <v>131</v>
      </c>
      <c r="C11" s="185"/>
      <c r="D11" s="185"/>
      <c r="E11" s="289"/>
      <c r="F11" s="185"/>
      <c r="G11" s="185"/>
      <c r="H11" s="185">
        <v>0</v>
      </c>
      <c r="I11" s="185">
        <f t="shared" si="0"/>
        <v>0</v>
      </c>
      <c r="J11" s="185">
        <v>0</v>
      </c>
      <c r="K11" s="185">
        <f t="shared" si="1"/>
        <v>0</v>
      </c>
      <c r="L11" s="376">
        <v>0</v>
      </c>
      <c r="M11" s="185">
        <f t="shared" si="2"/>
        <v>0</v>
      </c>
      <c r="N11" s="185">
        <v>0</v>
      </c>
      <c r="O11" s="200">
        <f t="shared" si="3"/>
        <v>0</v>
      </c>
      <c r="P11" s="185">
        <v>0</v>
      </c>
      <c r="Q11" s="185">
        <f t="shared" si="4"/>
        <v>0</v>
      </c>
      <c r="R11" s="185">
        <v>0</v>
      </c>
      <c r="S11" s="200">
        <f t="shared" si="5"/>
        <v>0</v>
      </c>
      <c r="T11" s="185">
        <v>0</v>
      </c>
      <c r="U11" s="185">
        <f t="shared" ref="U11:U71" si="10">T11*0.1</f>
        <v>0</v>
      </c>
      <c r="V11" s="201">
        <v>0</v>
      </c>
      <c r="W11" s="185">
        <f t="shared" ref="W11:W71" si="11">V11*0.5</f>
        <v>0</v>
      </c>
      <c r="X11" s="367">
        <v>0</v>
      </c>
      <c r="Y11" s="185">
        <f t="shared" si="6"/>
        <v>0</v>
      </c>
      <c r="Z11" s="367">
        <v>0</v>
      </c>
      <c r="AA11" s="185">
        <f t="shared" ref="AA11:AA71" si="12">Z11*0.5</f>
        <v>0</v>
      </c>
      <c r="AB11" s="185">
        <v>0</v>
      </c>
      <c r="AC11" s="185">
        <f t="shared" ref="AC11:AC71" si="13">AB11*0.4</f>
        <v>0</v>
      </c>
      <c r="AD11" s="185">
        <v>0</v>
      </c>
      <c r="AE11" s="185">
        <f t="shared" ref="AE11:AE71" si="14">AD11*0.35</f>
        <v>0</v>
      </c>
      <c r="AF11" s="201">
        <v>0</v>
      </c>
      <c r="AG11" s="185">
        <f t="shared" ref="AG11:AG71" si="15">AF11/25</f>
        <v>0</v>
      </c>
      <c r="AH11" s="185">
        <v>0</v>
      </c>
      <c r="AI11" s="185">
        <f t="shared" ref="AI11:AI71" si="16">AH11*6.5</f>
        <v>0</v>
      </c>
      <c r="AJ11" s="185">
        <v>0</v>
      </c>
      <c r="AK11" s="185">
        <f t="shared" ref="AK11:AK71" si="17">AJ11/80</f>
        <v>0</v>
      </c>
      <c r="AL11" s="201">
        <v>0</v>
      </c>
      <c r="AM11" s="185">
        <f t="shared" ref="AM11:AM71" si="18">AL11/61.67</f>
        <v>0</v>
      </c>
      <c r="AN11" s="185">
        <v>0</v>
      </c>
      <c r="AO11" s="185">
        <v>0</v>
      </c>
      <c r="AP11" s="185">
        <f t="shared" ref="AP11:AP71" si="19">AO11*4.5</f>
        <v>0</v>
      </c>
      <c r="AQ11" s="201">
        <v>0</v>
      </c>
      <c r="AR11" s="185">
        <f t="shared" ref="AR11:AR71" si="20">AQ11/30</f>
        <v>0</v>
      </c>
      <c r="AS11" s="201">
        <v>0</v>
      </c>
      <c r="AT11" s="201">
        <v>0</v>
      </c>
      <c r="AU11" s="368">
        <v>0</v>
      </c>
      <c r="AV11" s="185">
        <f t="shared" ref="AV11:AV71" si="21">AU11/25</f>
        <v>0</v>
      </c>
      <c r="AW11" s="201">
        <v>0</v>
      </c>
      <c r="AX11" s="201">
        <f t="shared" ref="AX11:AX71" si="22">AW11*27/30</f>
        <v>0</v>
      </c>
      <c r="AY11" s="185">
        <f t="shared" ref="AY11:AY71" si="23">AX11/27</f>
        <v>0</v>
      </c>
      <c r="AZ11" s="201">
        <v>0</v>
      </c>
      <c r="BA11" s="201">
        <v>0</v>
      </c>
      <c r="BB11" s="201">
        <v>0</v>
      </c>
      <c r="BC11" s="185">
        <f t="shared" ref="BC11:BC71" si="24">AZ11*600/663.06/555</f>
        <v>0</v>
      </c>
      <c r="BD11" s="185">
        <f t="shared" ref="BD11:BD71" si="25">BC11*23</f>
        <v>0</v>
      </c>
      <c r="BE11" s="201">
        <v>0</v>
      </c>
      <c r="BF11" s="185">
        <f t="shared" ref="BF11:BF71" si="26">BE11/800</f>
        <v>0</v>
      </c>
      <c r="BG11" s="201">
        <v>0</v>
      </c>
      <c r="BH11" s="185">
        <f t="shared" ref="BH11:BH71" si="27">BG11/100</f>
        <v>0</v>
      </c>
      <c r="BI11" s="185">
        <v>0</v>
      </c>
      <c r="BJ11" s="185">
        <f t="shared" ref="BJ11:BJ71" si="28">BI11*0.2</f>
        <v>0</v>
      </c>
      <c r="BK11" s="201">
        <v>0</v>
      </c>
      <c r="BL11" s="185">
        <f t="shared" ref="BL11:BL71" si="29">BK11/300</f>
        <v>0</v>
      </c>
      <c r="BM11" s="201">
        <v>0</v>
      </c>
      <c r="BN11" s="185">
        <f t="shared" ref="BN11:BN71" si="30">BM11/150</f>
        <v>0</v>
      </c>
      <c r="BO11" s="185">
        <v>0</v>
      </c>
      <c r="BP11" s="185">
        <f t="shared" ref="BP11:BP71" si="31">BO11*33/35</f>
        <v>0</v>
      </c>
      <c r="BQ11" s="185">
        <f t="shared" ref="BQ11:BQ71" si="32">BP11*35</f>
        <v>0</v>
      </c>
      <c r="BR11" s="185">
        <v>0</v>
      </c>
      <c r="BS11" s="185">
        <f t="shared" si="7"/>
        <v>0</v>
      </c>
      <c r="BT11" s="185">
        <v>0</v>
      </c>
      <c r="BU11" s="185">
        <f t="shared" ref="BU11:BU71" si="33">BT11*0.75</f>
        <v>0</v>
      </c>
      <c r="BV11" s="201">
        <v>0</v>
      </c>
      <c r="BW11" s="185">
        <f t="shared" si="8"/>
        <v>0</v>
      </c>
      <c r="BX11" s="369">
        <v>0</v>
      </c>
      <c r="BY11" s="333">
        <f t="shared" si="9"/>
        <v>0</v>
      </c>
      <c r="BZ11" s="185">
        <f t="shared" ref="BZ11:BZ74" si="34">K11+M11+AC11+AE11+I11+Q11+U11+W11+Y11+S11+O11</f>
        <v>0</v>
      </c>
      <c r="CA11" s="296"/>
    </row>
    <row r="12" spans="1:85" s="150" customFormat="1" ht="31.5" customHeight="1">
      <c r="A12" s="213">
        <v>4</v>
      </c>
      <c r="B12" s="188" t="s">
        <v>132</v>
      </c>
      <c r="C12" s="185"/>
      <c r="D12" s="185"/>
      <c r="E12" s="289"/>
      <c r="F12" s="185"/>
      <c r="G12" s="185"/>
      <c r="H12" s="185">
        <v>0</v>
      </c>
      <c r="I12" s="185">
        <f t="shared" si="0"/>
        <v>0</v>
      </c>
      <c r="J12" s="185">
        <v>0</v>
      </c>
      <c r="K12" s="185">
        <f t="shared" si="1"/>
        <v>0</v>
      </c>
      <c r="L12" s="376">
        <v>0</v>
      </c>
      <c r="M12" s="185">
        <f t="shared" si="2"/>
        <v>0</v>
      </c>
      <c r="N12" s="185">
        <v>0</v>
      </c>
      <c r="O12" s="200">
        <f t="shared" si="3"/>
        <v>0</v>
      </c>
      <c r="P12" s="185">
        <v>0</v>
      </c>
      <c r="Q12" s="185">
        <f t="shared" si="4"/>
        <v>0</v>
      </c>
      <c r="R12" s="185">
        <v>0</v>
      </c>
      <c r="S12" s="200">
        <f t="shared" si="5"/>
        <v>0</v>
      </c>
      <c r="T12" s="185">
        <v>0</v>
      </c>
      <c r="U12" s="185">
        <f t="shared" si="10"/>
        <v>0</v>
      </c>
      <c r="V12" s="201">
        <v>0</v>
      </c>
      <c r="W12" s="185">
        <f t="shared" si="11"/>
        <v>0</v>
      </c>
      <c r="X12" s="367">
        <v>0</v>
      </c>
      <c r="Y12" s="185">
        <f t="shared" si="6"/>
        <v>0</v>
      </c>
      <c r="Z12" s="367">
        <v>0</v>
      </c>
      <c r="AA12" s="185">
        <f t="shared" si="12"/>
        <v>0</v>
      </c>
      <c r="AB12" s="185">
        <v>0</v>
      </c>
      <c r="AC12" s="185">
        <f t="shared" si="13"/>
        <v>0</v>
      </c>
      <c r="AD12" s="185">
        <v>0</v>
      </c>
      <c r="AE12" s="185">
        <f t="shared" si="14"/>
        <v>0</v>
      </c>
      <c r="AF12" s="201">
        <v>0</v>
      </c>
      <c r="AG12" s="185">
        <f t="shared" si="15"/>
        <v>0</v>
      </c>
      <c r="AH12" s="185">
        <v>0</v>
      </c>
      <c r="AI12" s="185">
        <f t="shared" si="16"/>
        <v>0</v>
      </c>
      <c r="AJ12" s="185">
        <v>0</v>
      </c>
      <c r="AK12" s="185">
        <f t="shared" si="17"/>
        <v>0</v>
      </c>
      <c r="AL12" s="201">
        <v>0</v>
      </c>
      <c r="AM12" s="185">
        <f t="shared" si="18"/>
        <v>0</v>
      </c>
      <c r="AN12" s="185">
        <v>0</v>
      </c>
      <c r="AO12" s="185">
        <v>0</v>
      </c>
      <c r="AP12" s="185">
        <f t="shared" si="19"/>
        <v>0</v>
      </c>
      <c r="AQ12" s="201">
        <v>0</v>
      </c>
      <c r="AR12" s="185">
        <f t="shared" si="20"/>
        <v>0</v>
      </c>
      <c r="AS12" s="201">
        <v>0</v>
      </c>
      <c r="AT12" s="201">
        <v>0</v>
      </c>
      <c r="AU12" s="368">
        <v>0</v>
      </c>
      <c r="AV12" s="185">
        <f t="shared" si="21"/>
        <v>0</v>
      </c>
      <c r="AW12" s="201">
        <v>0</v>
      </c>
      <c r="AX12" s="201">
        <f t="shared" si="22"/>
        <v>0</v>
      </c>
      <c r="AY12" s="185">
        <f t="shared" si="23"/>
        <v>0</v>
      </c>
      <c r="AZ12" s="201">
        <v>0</v>
      </c>
      <c r="BA12" s="201">
        <v>0</v>
      </c>
      <c r="BB12" s="201">
        <v>0</v>
      </c>
      <c r="BC12" s="185">
        <f t="shared" si="24"/>
        <v>0</v>
      </c>
      <c r="BD12" s="185">
        <f t="shared" si="25"/>
        <v>0</v>
      </c>
      <c r="BE12" s="201">
        <v>0</v>
      </c>
      <c r="BF12" s="185">
        <f t="shared" si="26"/>
        <v>0</v>
      </c>
      <c r="BG12" s="201">
        <v>0</v>
      </c>
      <c r="BH12" s="185">
        <f t="shared" si="27"/>
        <v>0</v>
      </c>
      <c r="BI12" s="185">
        <v>0</v>
      </c>
      <c r="BJ12" s="185">
        <f t="shared" si="28"/>
        <v>0</v>
      </c>
      <c r="BK12" s="201">
        <v>0</v>
      </c>
      <c r="BL12" s="185">
        <f t="shared" si="29"/>
        <v>0</v>
      </c>
      <c r="BM12" s="201">
        <v>0</v>
      </c>
      <c r="BN12" s="185">
        <f t="shared" si="30"/>
        <v>0</v>
      </c>
      <c r="BO12" s="185">
        <v>0</v>
      </c>
      <c r="BP12" s="185">
        <f t="shared" si="31"/>
        <v>0</v>
      </c>
      <c r="BQ12" s="185">
        <f t="shared" si="32"/>
        <v>0</v>
      </c>
      <c r="BR12" s="185">
        <v>0</v>
      </c>
      <c r="BS12" s="185">
        <f t="shared" si="7"/>
        <v>0</v>
      </c>
      <c r="BT12" s="185">
        <v>0</v>
      </c>
      <c r="BU12" s="185">
        <f t="shared" si="33"/>
        <v>0</v>
      </c>
      <c r="BV12" s="201">
        <v>0</v>
      </c>
      <c r="BW12" s="185">
        <f t="shared" si="8"/>
        <v>0</v>
      </c>
      <c r="BX12" s="369">
        <v>0</v>
      </c>
      <c r="BY12" s="333">
        <f t="shared" si="9"/>
        <v>0</v>
      </c>
      <c r="BZ12" s="185">
        <f t="shared" si="34"/>
        <v>0</v>
      </c>
      <c r="CA12" s="296"/>
    </row>
    <row r="13" spans="1:85" s="68" customFormat="1" ht="31.5" customHeight="1">
      <c r="A13" s="213">
        <v>5</v>
      </c>
      <c r="B13" s="188" t="s">
        <v>133</v>
      </c>
      <c r="C13" s="185">
        <v>0</v>
      </c>
      <c r="D13" s="185">
        <f t="shared" ref="D13:D19" si="35">E13/5.12</f>
        <v>0</v>
      </c>
      <c r="E13" s="289">
        <v>0</v>
      </c>
      <c r="F13" s="185">
        <v>0</v>
      </c>
      <c r="G13" s="185">
        <v>0</v>
      </c>
      <c r="H13" s="185">
        <v>0</v>
      </c>
      <c r="I13" s="185">
        <f t="shared" si="0"/>
        <v>0</v>
      </c>
      <c r="J13" s="185">
        <v>0</v>
      </c>
      <c r="K13" s="185">
        <f t="shared" si="1"/>
        <v>0</v>
      </c>
      <c r="L13" s="376">
        <v>0</v>
      </c>
      <c r="M13" s="185">
        <f t="shared" si="2"/>
        <v>0</v>
      </c>
      <c r="N13" s="185">
        <v>0</v>
      </c>
      <c r="O13" s="200">
        <f t="shared" si="3"/>
        <v>0</v>
      </c>
      <c r="P13" s="185">
        <v>0</v>
      </c>
      <c r="Q13" s="185">
        <f t="shared" si="4"/>
        <v>0</v>
      </c>
      <c r="R13" s="185">
        <v>0</v>
      </c>
      <c r="S13" s="200">
        <f t="shared" si="5"/>
        <v>0</v>
      </c>
      <c r="T13" s="185">
        <v>0</v>
      </c>
      <c r="U13" s="185">
        <f t="shared" si="10"/>
        <v>0</v>
      </c>
      <c r="V13" s="201">
        <v>0</v>
      </c>
      <c r="W13" s="185">
        <f t="shared" si="11"/>
        <v>0</v>
      </c>
      <c r="X13" s="367">
        <v>0</v>
      </c>
      <c r="Y13" s="185">
        <f t="shared" si="6"/>
        <v>0</v>
      </c>
      <c r="Z13" s="367">
        <v>0</v>
      </c>
      <c r="AA13" s="185">
        <f t="shared" si="12"/>
        <v>0</v>
      </c>
      <c r="AB13" s="185">
        <v>0</v>
      </c>
      <c r="AC13" s="185">
        <f t="shared" si="13"/>
        <v>0</v>
      </c>
      <c r="AD13" s="185">
        <v>0</v>
      </c>
      <c r="AE13" s="185">
        <f t="shared" si="14"/>
        <v>0</v>
      </c>
      <c r="AF13" s="201">
        <v>0</v>
      </c>
      <c r="AG13" s="185">
        <f t="shared" si="15"/>
        <v>0</v>
      </c>
      <c r="AH13" s="185">
        <v>0</v>
      </c>
      <c r="AI13" s="185">
        <f t="shared" si="16"/>
        <v>0</v>
      </c>
      <c r="AJ13" s="185">
        <v>0</v>
      </c>
      <c r="AK13" s="185">
        <f t="shared" si="17"/>
        <v>0</v>
      </c>
      <c r="AL13" s="201">
        <v>0</v>
      </c>
      <c r="AM13" s="185">
        <f t="shared" si="18"/>
        <v>0</v>
      </c>
      <c r="AN13" s="185">
        <v>0</v>
      </c>
      <c r="AO13" s="185">
        <v>0</v>
      </c>
      <c r="AP13" s="185">
        <f t="shared" si="19"/>
        <v>0</v>
      </c>
      <c r="AQ13" s="201">
        <v>0</v>
      </c>
      <c r="AR13" s="185">
        <f t="shared" si="20"/>
        <v>0</v>
      </c>
      <c r="AS13" s="201">
        <v>0</v>
      </c>
      <c r="AT13" s="201">
        <v>0</v>
      </c>
      <c r="AU13" s="368">
        <v>0</v>
      </c>
      <c r="AV13" s="185">
        <f t="shared" si="21"/>
        <v>0</v>
      </c>
      <c r="AW13" s="201">
        <v>0</v>
      </c>
      <c r="AX13" s="201">
        <f t="shared" si="22"/>
        <v>0</v>
      </c>
      <c r="AY13" s="185">
        <f t="shared" si="23"/>
        <v>0</v>
      </c>
      <c r="AZ13" s="201">
        <v>0</v>
      </c>
      <c r="BA13" s="201">
        <v>0</v>
      </c>
      <c r="BB13" s="201">
        <v>0</v>
      </c>
      <c r="BC13" s="185">
        <f t="shared" si="24"/>
        <v>0</v>
      </c>
      <c r="BD13" s="185">
        <f t="shared" si="25"/>
        <v>0</v>
      </c>
      <c r="BE13" s="201">
        <v>0</v>
      </c>
      <c r="BF13" s="185">
        <f t="shared" si="26"/>
        <v>0</v>
      </c>
      <c r="BG13" s="201">
        <v>0</v>
      </c>
      <c r="BH13" s="185">
        <f t="shared" si="27"/>
        <v>0</v>
      </c>
      <c r="BI13" s="185">
        <v>0</v>
      </c>
      <c r="BJ13" s="185">
        <f t="shared" si="28"/>
        <v>0</v>
      </c>
      <c r="BK13" s="201">
        <v>0</v>
      </c>
      <c r="BL13" s="185">
        <f t="shared" si="29"/>
        <v>0</v>
      </c>
      <c r="BM13" s="201">
        <v>0</v>
      </c>
      <c r="BN13" s="185">
        <f t="shared" si="30"/>
        <v>0</v>
      </c>
      <c r="BO13" s="185">
        <v>0</v>
      </c>
      <c r="BP13" s="185">
        <f t="shared" si="31"/>
        <v>0</v>
      </c>
      <c r="BQ13" s="185">
        <f t="shared" si="32"/>
        <v>0</v>
      </c>
      <c r="BR13" s="185">
        <v>0</v>
      </c>
      <c r="BS13" s="185">
        <f t="shared" si="7"/>
        <v>0</v>
      </c>
      <c r="BT13" s="185">
        <v>0</v>
      </c>
      <c r="BU13" s="185">
        <f t="shared" si="33"/>
        <v>0</v>
      </c>
      <c r="BV13" s="201">
        <v>0</v>
      </c>
      <c r="BW13" s="185">
        <f t="shared" si="8"/>
        <v>0</v>
      </c>
      <c r="BX13" s="369">
        <v>0</v>
      </c>
      <c r="BY13" s="333">
        <f t="shared" si="9"/>
        <v>0</v>
      </c>
      <c r="BZ13" s="185">
        <f t="shared" si="34"/>
        <v>0</v>
      </c>
      <c r="CA13" s="266"/>
      <c r="CG13" s="150">
        <v>0</v>
      </c>
    </row>
    <row r="14" spans="1:85" s="68" customFormat="1" ht="31.5" customHeight="1">
      <c r="A14" s="213">
        <v>6</v>
      </c>
      <c r="B14" s="188" t="s">
        <v>134</v>
      </c>
      <c r="C14" s="185">
        <v>0</v>
      </c>
      <c r="D14" s="185">
        <f t="shared" si="35"/>
        <v>0</v>
      </c>
      <c r="E14" s="289">
        <v>0</v>
      </c>
      <c r="F14" s="185">
        <v>0</v>
      </c>
      <c r="G14" s="185">
        <v>0</v>
      </c>
      <c r="H14" s="185">
        <v>0</v>
      </c>
      <c r="I14" s="185">
        <f t="shared" si="0"/>
        <v>0</v>
      </c>
      <c r="J14" s="185">
        <v>0</v>
      </c>
      <c r="K14" s="185">
        <f t="shared" si="1"/>
        <v>0</v>
      </c>
      <c r="L14" s="376">
        <v>0</v>
      </c>
      <c r="M14" s="185">
        <f t="shared" si="2"/>
        <v>0</v>
      </c>
      <c r="N14" s="185">
        <v>0</v>
      </c>
      <c r="O14" s="200">
        <f t="shared" si="3"/>
        <v>0</v>
      </c>
      <c r="P14" s="185">
        <v>0</v>
      </c>
      <c r="Q14" s="185">
        <f t="shared" si="4"/>
        <v>0</v>
      </c>
      <c r="R14" s="185">
        <v>0</v>
      </c>
      <c r="S14" s="200">
        <f t="shared" si="5"/>
        <v>0</v>
      </c>
      <c r="T14" s="185">
        <v>0</v>
      </c>
      <c r="U14" s="185">
        <f t="shared" si="10"/>
        <v>0</v>
      </c>
      <c r="V14" s="201">
        <v>0</v>
      </c>
      <c r="W14" s="185">
        <f t="shared" si="11"/>
        <v>0</v>
      </c>
      <c r="X14" s="367">
        <v>0</v>
      </c>
      <c r="Y14" s="185">
        <f t="shared" si="6"/>
        <v>0</v>
      </c>
      <c r="Z14" s="367">
        <v>0</v>
      </c>
      <c r="AA14" s="185">
        <f t="shared" si="12"/>
        <v>0</v>
      </c>
      <c r="AB14" s="185">
        <v>0</v>
      </c>
      <c r="AC14" s="185">
        <f t="shared" si="13"/>
        <v>0</v>
      </c>
      <c r="AD14" s="185">
        <v>0</v>
      </c>
      <c r="AE14" s="185">
        <f t="shared" si="14"/>
        <v>0</v>
      </c>
      <c r="AF14" s="201">
        <v>0</v>
      </c>
      <c r="AG14" s="185">
        <f t="shared" si="15"/>
        <v>0</v>
      </c>
      <c r="AH14" s="185">
        <v>0</v>
      </c>
      <c r="AI14" s="185">
        <f t="shared" si="16"/>
        <v>0</v>
      </c>
      <c r="AJ14" s="185">
        <v>0</v>
      </c>
      <c r="AK14" s="185">
        <f t="shared" si="17"/>
        <v>0</v>
      </c>
      <c r="AL14" s="201">
        <v>0</v>
      </c>
      <c r="AM14" s="185">
        <f t="shared" si="18"/>
        <v>0</v>
      </c>
      <c r="AN14" s="185">
        <v>0</v>
      </c>
      <c r="AO14" s="185">
        <v>0</v>
      </c>
      <c r="AP14" s="185">
        <f t="shared" si="19"/>
        <v>0</v>
      </c>
      <c r="AQ14" s="201">
        <v>0</v>
      </c>
      <c r="AR14" s="185">
        <f t="shared" si="20"/>
        <v>0</v>
      </c>
      <c r="AS14" s="201">
        <v>0</v>
      </c>
      <c r="AT14" s="201">
        <v>0</v>
      </c>
      <c r="AU14" s="368">
        <v>0</v>
      </c>
      <c r="AV14" s="185">
        <f t="shared" si="21"/>
        <v>0</v>
      </c>
      <c r="AW14" s="201">
        <v>0</v>
      </c>
      <c r="AX14" s="201">
        <f t="shared" si="22"/>
        <v>0</v>
      </c>
      <c r="AY14" s="185">
        <f t="shared" si="23"/>
        <v>0</v>
      </c>
      <c r="AZ14" s="201">
        <v>0</v>
      </c>
      <c r="BA14" s="201">
        <v>0</v>
      </c>
      <c r="BB14" s="201">
        <v>0</v>
      </c>
      <c r="BC14" s="185">
        <f t="shared" si="24"/>
        <v>0</v>
      </c>
      <c r="BD14" s="185">
        <f t="shared" si="25"/>
        <v>0</v>
      </c>
      <c r="BE14" s="201">
        <v>0</v>
      </c>
      <c r="BF14" s="185">
        <f t="shared" si="26"/>
        <v>0</v>
      </c>
      <c r="BG14" s="201">
        <v>0</v>
      </c>
      <c r="BH14" s="185">
        <f t="shared" si="27"/>
        <v>0</v>
      </c>
      <c r="BI14" s="185">
        <v>0</v>
      </c>
      <c r="BJ14" s="185">
        <f t="shared" si="28"/>
        <v>0</v>
      </c>
      <c r="BK14" s="201">
        <v>0</v>
      </c>
      <c r="BL14" s="185">
        <f t="shared" si="29"/>
        <v>0</v>
      </c>
      <c r="BM14" s="201">
        <v>0</v>
      </c>
      <c r="BN14" s="185">
        <f t="shared" si="30"/>
        <v>0</v>
      </c>
      <c r="BO14" s="185">
        <v>0</v>
      </c>
      <c r="BP14" s="185">
        <f t="shared" si="31"/>
        <v>0</v>
      </c>
      <c r="BQ14" s="185">
        <f t="shared" si="32"/>
        <v>0</v>
      </c>
      <c r="BR14" s="185">
        <v>0</v>
      </c>
      <c r="BS14" s="185">
        <f t="shared" si="7"/>
        <v>0</v>
      </c>
      <c r="BT14" s="185">
        <v>0</v>
      </c>
      <c r="BU14" s="185">
        <f t="shared" si="33"/>
        <v>0</v>
      </c>
      <c r="BV14" s="201">
        <v>0</v>
      </c>
      <c r="BW14" s="185">
        <f t="shared" si="8"/>
        <v>0</v>
      </c>
      <c r="BX14" s="369">
        <v>0</v>
      </c>
      <c r="BY14" s="333">
        <f t="shared" si="9"/>
        <v>0</v>
      </c>
      <c r="BZ14" s="185">
        <f t="shared" si="34"/>
        <v>0</v>
      </c>
      <c r="CA14" s="266"/>
      <c r="CG14" s="150">
        <v>0</v>
      </c>
    </row>
    <row r="15" spans="1:85" s="68" customFormat="1" ht="31.5" customHeight="1">
      <c r="A15" s="213">
        <v>7</v>
      </c>
      <c r="B15" s="188" t="s">
        <v>135</v>
      </c>
      <c r="C15" s="185"/>
      <c r="D15" s="185"/>
      <c r="E15" s="289"/>
      <c r="F15" s="185"/>
      <c r="G15" s="185"/>
      <c r="H15" s="185">
        <v>0</v>
      </c>
      <c r="I15" s="185">
        <f t="shared" si="0"/>
        <v>0</v>
      </c>
      <c r="J15" s="185">
        <v>0</v>
      </c>
      <c r="K15" s="185">
        <f t="shared" si="1"/>
        <v>0</v>
      </c>
      <c r="L15" s="376">
        <v>0</v>
      </c>
      <c r="M15" s="185">
        <f t="shared" si="2"/>
        <v>0</v>
      </c>
      <c r="N15" s="185">
        <v>0</v>
      </c>
      <c r="O15" s="200">
        <f t="shared" si="3"/>
        <v>0</v>
      </c>
      <c r="P15" s="185">
        <v>0</v>
      </c>
      <c r="Q15" s="185">
        <f t="shared" si="4"/>
        <v>0</v>
      </c>
      <c r="R15" s="185">
        <v>0</v>
      </c>
      <c r="S15" s="200">
        <f t="shared" si="5"/>
        <v>0</v>
      </c>
      <c r="T15" s="185"/>
      <c r="U15" s="185"/>
      <c r="V15" s="201"/>
      <c r="W15" s="185"/>
      <c r="X15" s="367"/>
      <c r="Y15" s="185"/>
      <c r="Z15" s="367"/>
      <c r="AA15" s="185"/>
      <c r="AB15" s="185"/>
      <c r="AC15" s="185"/>
      <c r="AD15" s="185"/>
      <c r="AE15" s="185"/>
      <c r="AF15" s="201"/>
      <c r="AG15" s="185"/>
      <c r="AH15" s="185"/>
      <c r="AI15" s="185"/>
      <c r="AJ15" s="185"/>
      <c r="AK15" s="185"/>
      <c r="AL15" s="201"/>
      <c r="AM15" s="185"/>
      <c r="AN15" s="185"/>
      <c r="AO15" s="185"/>
      <c r="AP15" s="185"/>
      <c r="AQ15" s="201"/>
      <c r="AR15" s="185"/>
      <c r="AS15" s="201"/>
      <c r="AT15" s="201"/>
      <c r="AU15" s="368"/>
      <c r="AV15" s="185"/>
      <c r="AW15" s="201"/>
      <c r="AX15" s="201"/>
      <c r="AY15" s="185"/>
      <c r="AZ15" s="201"/>
      <c r="BA15" s="201"/>
      <c r="BB15" s="201"/>
      <c r="BC15" s="185"/>
      <c r="BD15" s="185"/>
      <c r="BE15" s="201"/>
      <c r="BF15" s="185"/>
      <c r="BG15" s="201"/>
      <c r="BH15" s="185"/>
      <c r="BI15" s="185"/>
      <c r="BJ15" s="185"/>
      <c r="BK15" s="201"/>
      <c r="BL15" s="185"/>
      <c r="BM15" s="201"/>
      <c r="BN15" s="185"/>
      <c r="BO15" s="185"/>
      <c r="BP15" s="185"/>
      <c r="BQ15" s="185"/>
      <c r="BR15" s="185"/>
      <c r="BS15" s="185"/>
      <c r="BT15" s="185"/>
      <c r="BU15" s="185"/>
      <c r="BV15" s="201"/>
      <c r="BW15" s="185"/>
      <c r="BX15" s="369"/>
      <c r="BY15" s="333"/>
      <c r="BZ15" s="185">
        <f t="shared" si="34"/>
        <v>0</v>
      </c>
      <c r="CA15" s="266"/>
      <c r="CG15" s="150"/>
    </row>
    <row r="16" spans="1:85" s="68" customFormat="1" ht="31.5" customHeight="1">
      <c r="A16" s="213">
        <v>8</v>
      </c>
      <c r="B16" s="188" t="s">
        <v>136</v>
      </c>
      <c r="C16" s="185">
        <v>0</v>
      </c>
      <c r="D16" s="185">
        <f t="shared" si="35"/>
        <v>0</v>
      </c>
      <c r="E16" s="289">
        <v>0</v>
      </c>
      <c r="F16" s="185">
        <v>0</v>
      </c>
      <c r="G16" s="185">
        <v>0</v>
      </c>
      <c r="H16" s="185">
        <v>0</v>
      </c>
      <c r="I16" s="185">
        <f t="shared" si="0"/>
        <v>0</v>
      </c>
      <c r="J16" s="185">
        <v>0</v>
      </c>
      <c r="K16" s="185">
        <f t="shared" si="1"/>
        <v>0</v>
      </c>
      <c r="L16" s="376">
        <v>0</v>
      </c>
      <c r="M16" s="185">
        <f t="shared" si="2"/>
        <v>0</v>
      </c>
      <c r="N16" s="185">
        <v>0</v>
      </c>
      <c r="O16" s="200">
        <f t="shared" si="3"/>
        <v>0</v>
      </c>
      <c r="P16" s="185">
        <v>0</v>
      </c>
      <c r="Q16" s="185">
        <f t="shared" si="4"/>
        <v>0</v>
      </c>
      <c r="R16" s="185">
        <v>0</v>
      </c>
      <c r="S16" s="200">
        <f t="shared" si="5"/>
        <v>0</v>
      </c>
      <c r="T16" s="185">
        <v>0</v>
      </c>
      <c r="U16" s="185">
        <f t="shared" si="10"/>
        <v>0</v>
      </c>
      <c r="V16" s="201">
        <v>0</v>
      </c>
      <c r="W16" s="185">
        <f t="shared" si="11"/>
        <v>0</v>
      </c>
      <c r="X16" s="367">
        <v>0</v>
      </c>
      <c r="Y16" s="185">
        <f t="shared" si="6"/>
        <v>0</v>
      </c>
      <c r="Z16" s="367">
        <v>0</v>
      </c>
      <c r="AA16" s="185">
        <f t="shared" si="12"/>
        <v>0</v>
      </c>
      <c r="AB16" s="185">
        <v>0</v>
      </c>
      <c r="AC16" s="185">
        <f t="shared" si="13"/>
        <v>0</v>
      </c>
      <c r="AD16" s="185">
        <v>0</v>
      </c>
      <c r="AE16" s="185">
        <f t="shared" si="14"/>
        <v>0</v>
      </c>
      <c r="AF16" s="201">
        <v>0</v>
      </c>
      <c r="AG16" s="185">
        <f t="shared" si="15"/>
        <v>0</v>
      </c>
      <c r="AH16" s="185">
        <v>0</v>
      </c>
      <c r="AI16" s="185">
        <f t="shared" si="16"/>
        <v>0</v>
      </c>
      <c r="AJ16" s="185">
        <v>0</v>
      </c>
      <c r="AK16" s="185">
        <f t="shared" si="17"/>
        <v>0</v>
      </c>
      <c r="AL16" s="201">
        <v>0</v>
      </c>
      <c r="AM16" s="185">
        <f t="shared" si="18"/>
        <v>0</v>
      </c>
      <c r="AN16" s="185">
        <v>0</v>
      </c>
      <c r="AO16" s="185">
        <v>0</v>
      </c>
      <c r="AP16" s="185">
        <f t="shared" si="19"/>
        <v>0</v>
      </c>
      <c r="AQ16" s="201">
        <v>0</v>
      </c>
      <c r="AR16" s="185">
        <f t="shared" si="20"/>
        <v>0</v>
      </c>
      <c r="AS16" s="201">
        <v>0</v>
      </c>
      <c r="AT16" s="201">
        <v>0</v>
      </c>
      <c r="AU16" s="368">
        <v>0</v>
      </c>
      <c r="AV16" s="185">
        <f t="shared" si="21"/>
        <v>0</v>
      </c>
      <c r="AW16" s="201">
        <v>0</v>
      </c>
      <c r="AX16" s="201">
        <f t="shared" si="22"/>
        <v>0</v>
      </c>
      <c r="AY16" s="185">
        <f t="shared" si="23"/>
        <v>0</v>
      </c>
      <c r="AZ16" s="201">
        <v>0</v>
      </c>
      <c r="BA16" s="201">
        <v>0</v>
      </c>
      <c r="BB16" s="201">
        <v>0</v>
      </c>
      <c r="BC16" s="185">
        <f t="shared" si="24"/>
        <v>0</v>
      </c>
      <c r="BD16" s="185">
        <f t="shared" si="25"/>
        <v>0</v>
      </c>
      <c r="BE16" s="201">
        <v>0</v>
      </c>
      <c r="BF16" s="185">
        <f t="shared" si="26"/>
        <v>0</v>
      </c>
      <c r="BG16" s="201">
        <v>0</v>
      </c>
      <c r="BH16" s="185">
        <f t="shared" si="27"/>
        <v>0</v>
      </c>
      <c r="BI16" s="185">
        <v>0</v>
      </c>
      <c r="BJ16" s="185">
        <f t="shared" si="28"/>
        <v>0</v>
      </c>
      <c r="BK16" s="201">
        <v>0</v>
      </c>
      <c r="BL16" s="185">
        <f t="shared" si="29"/>
        <v>0</v>
      </c>
      <c r="BM16" s="201">
        <v>0</v>
      </c>
      <c r="BN16" s="185">
        <f t="shared" si="30"/>
        <v>0</v>
      </c>
      <c r="BO16" s="185">
        <v>0</v>
      </c>
      <c r="BP16" s="185">
        <f t="shared" si="31"/>
        <v>0</v>
      </c>
      <c r="BQ16" s="185">
        <f t="shared" si="32"/>
        <v>0</v>
      </c>
      <c r="BR16" s="185">
        <v>0</v>
      </c>
      <c r="BS16" s="185">
        <f t="shared" si="7"/>
        <v>0</v>
      </c>
      <c r="BT16" s="185">
        <v>0</v>
      </c>
      <c r="BU16" s="185">
        <f t="shared" si="33"/>
        <v>0</v>
      </c>
      <c r="BV16" s="201">
        <v>0</v>
      </c>
      <c r="BW16" s="185">
        <f t="shared" si="8"/>
        <v>0</v>
      </c>
      <c r="BX16" s="369">
        <v>0</v>
      </c>
      <c r="BY16" s="333">
        <f t="shared" si="9"/>
        <v>0</v>
      </c>
      <c r="BZ16" s="185">
        <f t="shared" si="34"/>
        <v>0</v>
      </c>
      <c r="CA16" s="266"/>
      <c r="CG16" s="150">
        <v>0</v>
      </c>
    </row>
    <row r="17" spans="1:85" s="68" customFormat="1" ht="35.25" customHeight="1">
      <c r="A17" s="213">
        <v>9</v>
      </c>
      <c r="B17" s="188" t="s">
        <v>137</v>
      </c>
      <c r="C17" s="185">
        <v>0</v>
      </c>
      <c r="D17" s="185">
        <f t="shared" si="35"/>
        <v>0</v>
      </c>
      <c r="E17" s="289">
        <v>0</v>
      </c>
      <c r="F17" s="185">
        <v>0</v>
      </c>
      <c r="G17" s="185">
        <v>0</v>
      </c>
      <c r="H17" s="185">
        <v>0</v>
      </c>
      <c r="I17" s="185">
        <f t="shared" si="0"/>
        <v>0</v>
      </c>
      <c r="J17" s="185">
        <v>0</v>
      </c>
      <c r="K17" s="185">
        <f t="shared" si="1"/>
        <v>0</v>
      </c>
      <c r="L17" s="376">
        <v>0</v>
      </c>
      <c r="M17" s="185">
        <f t="shared" si="2"/>
        <v>0</v>
      </c>
      <c r="N17" s="185">
        <v>0</v>
      </c>
      <c r="O17" s="200">
        <f t="shared" si="3"/>
        <v>0</v>
      </c>
      <c r="P17" s="185">
        <v>0</v>
      </c>
      <c r="Q17" s="185">
        <f t="shared" si="4"/>
        <v>0</v>
      </c>
      <c r="R17" s="185">
        <v>0</v>
      </c>
      <c r="S17" s="200">
        <f t="shared" si="5"/>
        <v>0</v>
      </c>
      <c r="T17" s="185">
        <v>0</v>
      </c>
      <c r="U17" s="185">
        <f t="shared" si="10"/>
        <v>0</v>
      </c>
      <c r="V17" s="201">
        <v>0</v>
      </c>
      <c r="W17" s="185">
        <f t="shared" si="11"/>
        <v>0</v>
      </c>
      <c r="X17" s="367">
        <v>0</v>
      </c>
      <c r="Y17" s="185">
        <f t="shared" si="6"/>
        <v>0</v>
      </c>
      <c r="Z17" s="367">
        <v>0</v>
      </c>
      <c r="AA17" s="185">
        <f t="shared" si="12"/>
        <v>0</v>
      </c>
      <c r="AB17" s="185">
        <v>0</v>
      </c>
      <c r="AC17" s="185">
        <f t="shared" si="13"/>
        <v>0</v>
      </c>
      <c r="AD17" s="185">
        <v>0</v>
      </c>
      <c r="AE17" s="185">
        <f t="shared" si="14"/>
        <v>0</v>
      </c>
      <c r="AF17" s="201">
        <v>0</v>
      </c>
      <c r="AG17" s="185">
        <f t="shared" si="15"/>
        <v>0</v>
      </c>
      <c r="AH17" s="185">
        <v>0</v>
      </c>
      <c r="AI17" s="185">
        <f t="shared" si="16"/>
        <v>0</v>
      </c>
      <c r="AJ17" s="185">
        <v>0</v>
      </c>
      <c r="AK17" s="185">
        <f t="shared" si="17"/>
        <v>0</v>
      </c>
      <c r="AL17" s="201">
        <v>0</v>
      </c>
      <c r="AM17" s="185">
        <f t="shared" si="18"/>
        <v>0</v>
      </c>
      <c r="AN17" s="185">
        <v>0</v>
      </c>
      <c r="AO17" s="185">
        <v>0</v>
      </c>
      <c r="AP17" s="185">
        <f t="shared" si="19"/>
        <v>0</v>
      </c>
      <c r="AQ17" s="201">
        <v>0</v>
      </c>
      <c r="AR17" s="185">
        <f t="shared" si="20"/>
        <v>0</v>
      </c>
      <c r="AS17" s="201">
        <v>0</v>
      </c>
      <c r="AT17" s="201">
        <v>0</v>
      </c>
      <c r="AU17" s="368">
        <v>0</v>
      </c>
      <c r="AV17" s="185">
        <f t="shared" si="21"/>
        <v>0</v>
      </c>
      <c r="AW17" s="201">
        <v>0</v>
      </c>
      <c r="AX17" s="201">
        <f t="shared" si="22"/>
        <v>0</v>
      </c>
      <c r="AY17" s="185">
        <f t="shared" si="23"/>
        <v>0</v>
      </c>
      <c r="AZ17" s="201">
        <v>0</v>
      </c>
      <c r="BA17" s="201">
        <v>0</v>
      </c>
      <c r="BB17" s="201">
        <v>0</v>
      </c>
      <c r="BC17" s="185">
        <f t="shared" si="24"/>
        <v>0</v>
      </c>
      <c r="BD17" s="185">
        <f t="shared" si="25"/>
        <v>0</v>
      </c>
      <c r="BE17" s="201">
        <v>0</v>
      </c>
      <c r="BF17" s="185">
        <f t="shared" si="26"/>
        <v>0</v>
      </c>
      <c r="BG17" s="201">
        <v>0</v>
      </c>
      <c r="BH17" s="185">
        <f t="shared" si="27"/>
        <v>0</v>
      </c>
      <c r="BI17" s="185">
        <v>0</v>
      </c>
      <c r="BJ17" s="185">
        <f t="shared" si="28"/>
        <v>0</v>
      </c>
      <c r="BK17" s="201">
        <v>0</v>
      </c>
      <c r="BL17" s="185">
        <f t="shared" si="29"/>
        <v>0</v>
      </c>
      <c r="BM17" s="201">
        <v>0</v>
      </c>
      <c r="BN17" s="185">
        <f t="shared" si="30"/>
        <v>0</v>
      </c>
      <c r="BO17" s="185">
        <v>0</v>
      </c>
      <c r="BP17" s="185">
        <f t="shared" si="31"/>
        <v>0</v>
      </c>
      <c r="BQ17" s="185">
        <f t="shared" si="32"/>
        <v>0</v>
      </c>
      <c r="BR17" s="185">
        <v>0</v>
      </c>
      <c r="BS17" s="185">
        <f t="shared" si="7"/>
        <v>0</v>
      </c>
      <c r="BT17" s="185">
        <v>0</v>
      </c>
      <c r="BU17" s="185">
        <f t="shared" si="33"/>
        <v>0</v>
      </c>
      <c r="BV17" s="201">
        <v>0</v>
      </c>
      <c r="BW17" s="185">
        <f t="shared" si="8"/>
        <v>0</v>
      </c>
      <c r="BX17" s="369">
        <v>0</v>
      </c>
      <c r="BY17" s="333">
        <f t="shared" si="9"/>
        <v>0</v>
      </c>
      <c r="BZ17" s="185">
        <f t="shared" si="34"/>
        <v>0</v>
      </c>
      <c r="CA17" s="266"/>
      <c r="CG17" s="150">
        <v>0</v>
      </c>
    </row>
    <row r="18" spans="1:85" s="68" customFormat="1" ht="30" customHeight="1">
      <c r="A18" s="213">
        <v>10</v>
      </c>
      <c r="B18" s="188" t="s">
        <v>138</v>
      </c>
      <c r="C18" s="185">
        <v>0</v>
      </c>
      <c r="D18" s="185">
        <f t="shared" si="35"/>
        <v>0</v>
      </c>
      <c r="E18" s="289">
        <v>0</v>
      </c>
      <c r="F18" s="185">
        <v>0</v>
      </c>
      <c r="G18" s="185">
        <v>0</v>
      </c>
      <c r="H18" s="185">
        <v>0</v>
      </c>
      <c r="I18" s="185">
        <f t="shared" si="0"/>
        <v>0</v>
      </c>
      <c r="J18" s="185">
        <v>0</v>
      </c>
      <c r="K18" s="185">
        <f t="shared" si="1"/>
        <v>0</v>
      </c>
      <c r="L18" s="376">
        <v>0</v>
      </c>
      <c r="M18" s="185">
        <f t="shared" si="2"/>
        <v>0</v>
      </c>
      <c r="N18" s="185">
        <v>0</v>
      </c>
      <c r="O18" s="200">
        <f t="shared" si="3"/>
        <v>0</v>
      </c>
      <c r="P18" s="185">
        <v>0</v>
      </c>
      <c r="Q18" s="185">
        <f t="shared" si="4"/>
        <v>0</v>
      </c>
      <c r="R18" s="185">
        <v>0</v>
      </c>
      <c r="S18" s="200">
        <f t="shared" si="5"/>
        <v>0</v>
      </c>
      <c r="T18" s="185">
        <v>0</v>
      </c>
      <c r="U18" s="185">
        <f t="shared" si="10"/>
        <v>0</v>
      </c>
      <c r="V18" s="201">
        <v>0</v>
      </c>
      <c r="W18" s="185">
        <f t="shared" si="11"/>
        <v>0</v>
      </c>
      <c r="X18" s="367">
        <v>0</v>
      </c>
      <c r="Y18" s="185">
        <f t="shared" si="6"/>
        <v>0</v>
      </c>
      <c r="Z18" s="367">
        <v>0</v>
      </c>
      <c r="AA18" s="185">
        <f t="shared" si="12"/>
        <v>0</v>
      </c>
      <c r="AB18" s="185">
        <v>0</v>
      </c>
      <c r="AC18" s="185">
        <f t="shared" si="13"/>
        <v>0</v>
      </c>
      <c r="AD18" s="185">
        <v>0</v>
      </c>
      <c r="AE18" s="185">
        <f t="shared" si="14"/>
        <v>0</v>
      </c>
      <c r="AF18" s="201">
        <v>0</v>
      </c>
      <c r="AG18" s="185">
        <f t="shared" si="15"/>
        <v>0</v>
      </c>
      <c r="AH18" s="185">
        <v>0</v>
      </c>
      <c r="AI18" s="185">
        <f t="shared" si="16"/>
        <v>0</v>
      </c>
      <c r="AJ18" s="185">
        <v>0</v>
      </c>
      <c r="AK18" s="185">
        <f t="shared" si="17"/>
        <v>0</v>
      </c>
      <c r="AL18" s="201">
        <v>0</v>
      </c>
      <c r="AM18" s="185">
        <f t="shared" si="18"/>
        <v>0</v>
      </c>
      <c r="AN18" s="185">
        <v>0</v>
      </c>
      <c r="AO18" s="185">
        <v>0</v>
      </c>
      <c r="AP18" s="185">
        <f t="shared" si="19"/>
        <v>0</v>
      </c>
      <c r="AQ18" s="201">
        <v>0</v>
      </c>
      <c r="AR18" s="185">
        <f t="shared" si="20"/>
        <v>0</v>
      </c>
      <c r="AS18" s="201">
        <v>0</v>
      </c>
      <c r="AT18" s="201">
        <v>0</v>
      </c>
      <c r="AU18" s="368">
        <v>0</v>
      </c>
      <c r="AV18" s="185">
        <f t="shared" si="21"/>
        <v>0</v>
      </c>
      <c r="AW18" s="201">
        <v>0</v>
      </c>
      <c r="AX18" s="201">
        <f t="shared" si="22"/>
        <v>0</v>
      </c>
      <c r="AY18" s="185">
        <f t="shared" si="23"/>
        <v>0</v>
      </c>
      <c r="AZ18" s="201">
        <v>0</v>
      </c>
      <c r="BA18" s="201">
        <v>0</v>
      </c>
      <c r="BB18" s="201">
        <v>0</v>
      </c>
      <c r="BC18" s="185">
        <f t="shared" si="24"/>
        <v>0</v>
      </c>
      <c r="BD18" s="185">
        <f t="shared" si="25"/>
        <v>0</v>
      </c>
      <c r="BE18" s="201">
        <v>0</v>
      </c>
      <c r="BF18" s="185">
        <f t="shared" si="26"/>
        <v>0</v>
      </c>
      <c r="BG18" s="201">
        <v>0</v>
      </c>
      <c r="BH18" s="185">
        <f t="shared" si="27"/>
        <v>0</v>
      </c>
      <c r="BI18" s="185">
        <v>0</v>
      </c>
      <c r="BJ18" s="185">
        <f t="shared" si="28"/>
        <v>0</v>
      </c>
      <c r="BK18" s="201">
        <v>0</v>
      </c>
      <c r="BL18" s="185">
        <f t="shared" si="29"/>
        <v>0</v>
      </c>
      <c r="BM18" s="201">
        <v>0</v>
      </c>
      <c r="BN18" s="185">
        <f t="shared" si="30"/>
        <v>0</v>
      </c>
      <c r="BO18" s="185">
        <v>0</v>
      </c>
      <c r="BP18" s="185">
        <f t="shared" si="31"/>
        <v>0</v>
      </c>
      <c r="BQ18" s="185">
        <f t="shared" si="32"/>
        <v>0</v>
      </c>
      <c r="BR18" s="185">
        <v>0</v>
      </c>
      <c r="BS18" s="185">
        <f t="shared" si="7"/>
        <v>0</v>
      </c>
      <c r="BT18" s="185">
        <v>0</v>
      </c>
      <c r="BU18" s="185">
        <f t="shared" si="33"/>
        <v>0</v>
      </c>
      <c r="BV18" s="201">
        <v>0</v>
      </c>
      <c r="BW18" s="185">
        <f t="shared" si="8"/>
        <v>0</v>
      </c>
      <c r="BX18" s="369">
        <v>0</v>
      </c>
      <c r="BY18" s="333">
        <f t="shared" si="9"/>
        <v>0</v>
      </c>
      <c r="BZ18" s="185">
        <f t="shared" si="34"/>
        <v>0</v>
      </c>
      <c r="CA18" s="266"/>
      <c r="CG18" s="150">
        <v>0</v>
      </c>
    </row>
    <row r="19" spans="1:85" s="68" customFormat="1" ht="30" customHeight="1">
      <c r="A19" s="213">
        <v>11</v>
      </c>
      <c r="B19" s="188" t="s">
        <v>139</v>
      </c>
      <c r="C19" s="185">
        <v>0</v>
      </c>
      <c r="D19" s="185">
        <f t="shared" si="35"/>
        <v>0</v>
      </c>
      <c r="E19" s="289">
        <v>0</v>
      </c>
      <c r="F19" s="185">
        <v>0</v>
      </c>
      <c r="G19" s="185">
        <v>0</v>
      </c>
      <c r="H19" s="185">
        <v>0</v>
      </c>
      <c r="I19" s="185">
        <f t="shared" si="0"/>
        <v>0</v>
      </c>
      <c r="J19" s="185">
        <v>0</v>
      </c>
      <c r="K19" s="185">
        <f t="shared" si="1"/>
        <v>0</v>
      </c>
      <c r="L19" s="376">
        <v>0</v>
      </c>
      <c r="M19" s="185">
        <f t="shared" si="2"/>
        <v>0</v>
      </c>
      <c r="N19" s="185">
        <v>0</v>
      </c>
      <c r="O19" s="200">
        <f t="shared" si="3"/>
        <v>0</v>
      </c>
      <c r="P19" s="185">
        <v>0</v>
      </c>
      <c r="Q19" s="185">
        <f t="shared" si="4"/>
        <v>0</v>
      </c>
      <c r="R19" s="185">
        <v>0</v>
      </c>
      <c r="S19" s="200">
        <f t="shared" si="5"/>
        <v>0</v>
      </c>
      <c r="T19" s="185">
        <v>0</v>
      </c>
      <c r="U19" s="185">
        <f t="shared" si="10"/>
        <v>0</v>
      </c>
      <c r="V19" s="201">
        <v>0</v>
      </c>
      <c r="W19" s="185">
        <f t="shared" si="11"/>
        <v>0</v>
      </c>
      <c r="X19" s="367">
        <v>0</v>
      </c>
      <c r="Y19" s="185">
        <f t="shared" si="6"/>
        <v>0</v>
      </c>
      <c r="Z19" s="367">
        <v>0</v>
      </c>
      <c r="AA19" s="185">
        <f t="shared" si="12"/>
        <v>0</v>
      </c>
      <c r="AB19" s="185">
        <v>0</v>
      </c>
      <c r="AC19" s="185">
        <f t="shared" si="13"/>
        <v>0</v>
      </c>
      <c r="AD19" s="185">
        <v>0</v>
      </c>
      <c r="AE19" s="185">
        <f t="shared" si="14"/>
        <v>0</v>
      </c>
      <c r="AF19" s="201">
        <v>0</v>
      </c>
      <c r="AG19" s="185">
        <f t="shared" si="15"/>
        <v>0</v>
      </c>
      <c r="AH19" s="185">
        <v>0</v>
      </c>
      <c r="AI19" s="185">
        <f t="shared" si="16"/>
        <v>0</v>
      </c>
      <c r="AJ19" s="185">
        <v>0</v>
      </c>
      <c r="AK19" s="185">
        <f t="shared" si="17"/>
        <v>0</v>
      </c>
      <c r="AL19" s="201">
        <v>0</v>
      </c>
      <c r="AM19" s="185">
        <f t="shared" si="18"/>
        <v>0</v>
      </c>
      <c r="AN19" s="185">
        <v>0</v>
      </c>
      <c r="AO19" s="185">
        <v>0</v>
      </c>
      <c r="AP19" s="185">
        <f t="shared" si="19"/>
        <v>0</v>
      </c>
      <c r="AQ19" s="201">
        <v>0</v>
      </c>
      <c r="AR19" s="185">
        <f t="shared" si="20"/>
        <v>0</v>
      </c>
      <c r="AS19" s="201">
        <v>0</v>
      </c>
      <c r="AT19" s="201">
        <v>0</v>
      </c>
      <c r="AU19" s="368">
        <v>0</v>
      </c>
      <c r="AV19" s="185">
        <f t="shared" si="21"/>
        <v>0</v>
      </c>
      <c r="AW19" s="201">
        <v>0</v>
      </c>
      <c r="AX19" s="201">
        <f t="shared" si="22"/>
        <v>0</v>
      </c>
      <c r="AY19" s="185">
        <f t="shared" si="23"/>
        <v>0</v>
      </c>
      <c r="AZ19" s="201">
        <v>0</v>
      </c>
      <c r="BA19" s="201">
        <v>0</v>
      </c>
      <c r="BB19" s="201">
        <v>0</v>
      </c>
      <c r="BC19" s="185">
        <f t="shared" si="24"/>
        <v>0</v>
      </c>
      <c r="BD19" s="185">
        <f t="shared" si="25"/>
        <v>0</v>
      </c>
      <c r="BE19" s="201">
        <v>0</v>
      </c>
      <c r="BF19" s="185">
        <f t="shared" si="26"/>
        <v>0</v>
      </c>
      <c r="BG19" s="201">
        <v>0</v>
      </c>
      <c r="BH19" s="185">
        <f t="shared" si="27"/>
        <v>0</v>
      </c>
      <c r="BI19" s="185">
        <v>0</v>
      </c>
      <c r="BJ19" s="185">
        <f t="shared" si="28"/>
        <v>0</v>
      </c>
      <c r="BK19" s="201">
        <v>0</v>
      </c>
      <c r="BL19" s="185">
        <f t="shared" si="29"/>
        <v>0</v>
      </c>
      <c r="BM19" s="201">
        <v>0</v>
      </c>
      <c r="BN19" s="185">
        <f t="shared" si="30"/>
        <v>0</v>
      </c>
      <c r="BO19" s="185">
        <v>0</v>
      </c>
      <c r="BP19" s="185">
        <f t="shared" si="31"/>
        <v>0</v>
      </c>
      <c r="BQ19" s="185">
        <f t="shared" si="32"/>
        <v>0</v>
      </c>
      <c r="BR19" s="185">
        <v>0</v>
      </c>
      <c r="BS19" s="185">
        <f t="shared" si="7"/>
        <v>0</v>
      </c>
      <c r="BT19" s="185">
        <v>0</v>
      </c>
      <c r="BU19" s="185">
        <f t="shared" si="33"/>
        <v>0</v>
      </c>
      <c r="BV19" s="201">
        <v>0</v>
      </c>
      <c r="BW19" s="185">
        <f t="shared" si="8"/>
        <v>0</v>
      </c>
      <c r="BX19" s="369">
        <v>0</v>
      </c>
      <c r="BY19" s="333">
        <f t="shared" si="9"/>
        <v>0</v>
      </c>
      <c r="BZ19" s="185">
        <f t="shared" si="34"/>
        <v>0</v>
      </c>
      <c r="CA19" s="266"/>
      <c r="CG19" s="150">
        <v>0</v>
      </c>
    </row>
    <row r="20" spans="1:85" s="68" customFormat="1" ht="34.5" customHeight="1">
      <c r="A20" s="213">
        <v>12</v>
      </c>
      <c r="B20" s="188" t="s">
        <v>140</v>
      </c>
      <c r="C20" s="185"/>
      <c r="D20" s="185"/>
      <c r="E20" s="289"/>
      <c r="F20" s="185"/>
      <c r="G20" s="185"/>
      <c r="H20" s="185">
        <v>0</v>
      </c>
      <c r="I20" s="185">
        <f t="shared" si="0"/>
        <v>0</v>
      </c>
      <c r="J20" s="185">
        <v>0</v>
      </c>
      <c r="K20" s="185">
        <f t="shared" si="1"/>
        <v>0</v>
      </c>
      <c r="L20" s="376">
        <v>0</v>
      </c>
      <c r="M20" s="185">
        <f t="shared" si="2"/>
        <v>0</v>
      </c>
      <c r="N20" s="185">
        <v>0</v>
      </c>
      <c r="O20" s="200">
        <f t="shared" si="3"/>
        <v>0</v>
      </c>
      <c r="P20" s="185">
        <v>0</v>
      </c>
      <c r="Q20" s="185">
        <f t="shared" si="4"/>
        <v>0</v>
      </c>
      <c r="R20" s="185">
        <v>0</v>
      </c>
      <c r="S20" s="200">
        <f t="shared" si="5"/>
        <v>0</v>
      </c>
      <c r="T20" s="185">
        <v>0</v>
      </c>
      <c r="U20" s="185">
        <f t="shared" si="10"/>
        <v>0</v>
      </c>
      <c r="V20" s="201">
        <v>0</v>
      </c>
      <c r="W20" s="185">
        <f t="shared" si="11"/>
        <v>0</v>
      </c>
      <c r="X20" s="367">
        <v>0</v>
      </c>
      <c r="Y20" s="185">
        <f t="shared" si="6"/>
        <v>0</v>
      </c>
      <c r="Z20" s="367">
        <v>0</v>
      </c>
      <c r="AA20" s="185">
        <f t="shared" si="12"/>
        <v>0</v>
      </c>
      <c r="AB20" s="185">
        <v>0</v>
      </c>
      <c r="AC20" s="185">
        <f t="shared" si="13"/>
        <v>0</v>
      </c>
      <c r="AD20" s="185">
        <v>0</v>
      </c>
      <c r="AE20" s="185">
        <f t="shared" si="14"/>
        <v>0</v>
      </c>
      <c r="AF20" s="201">
        <v>0</v>
      </c>
      <c r="AG20" s="185">
        <f t="shared" si="15"/>
        <v>0</v>
      </c>
      <c r="AH20" s="185">
        <v>0</v>
      </c>
      <c r="AI20" s="185">
        <f t="shared" si="16"/>
        <v>0</v>
      </c>
      <c r="AJ20" s="185">
        <v>0</v>
      </c>
      <c r="AK20" s="185">
        <f t="shared" si="17"/>
        <v>0</v>
      </c>
      <c r="AL20" s="201">
        <v>0</v>
      </c>
      <c r="AM20" s="185">
        <f t="shared" si="18"/>
        <v>0</v>
      </c>
      <c r="AN20" s="185">
        <v>0</v>
      </c>
      <c r="AO20" s="185">
        <v>0</v>
      </c>
      <c r="AP20" s="185">
        <f t="shared" si="19"/>
        <v>0</v>
      </c>
      <c r="AQ20" s="201">
        <v>0</v>
      </c>
      <c r="AR20" s="185">
        <f t="shared" si="20"/>
        <v>0</v>
      </c>
      <c r="AS20" s="201">
        <v>0</v>
      </c>
      <c r="AT20" s="201">
        <v>0</v>
      </c>
      <c r="AU20" s="368">
        <v>0</v>
      </c>
      <c r="AV20" s="185">
        <f t="shared" si="21"/>
        <v>0</v>
      </c>
      <c r="AW20" s="201">
        <v>0</v>
      </c>
      <c r="AX20" s="201">
        <f t="shared" si="22"/>
        <v>0</v>
      </c>
      <c r="AY20" s="185">
        <f t="shared" si="23"/>
        <v>0</v>
      </c>
      <c r="AZ20" s="201">
        <v>0</v>
      </c>
      <c r="BA20" s="201">
        <v>0</v>
      </c>
      <c r="BB20" s="201">
        <v>0</v>
      </c>
      <c r="BC20" s="185">
        <f t="shared" si="24"/>
        <v>0</v>
      </c>
      <c r="BD20" s="185">
        <f t="shared" si="25"/>
        <v>0</v>
      </c>
      <c r="BE20" s="201">
        <v>0</v>
      </c>
      <c r="BF20" s="185">
        <f t="shared" si="26"/>
        <v>0</v>
      </c>
      <c r="BG20" s="201">
        <v>0</v>
      </c>
      <c r="BH20" s="185">
        <f t="shared" si="27"/>
        <v>0</v>
      </c>
      <c r="BI20" s="185">
        <v>0</v>
      </c>
      <c r="BJ20" s="185">
        <f t="shared" si="28"/>
        <v>0</v>
      </c>
      <c r="BK20" s="201">
        <v>0</v>
      </c>
      <c r="BL20" s="185">
        <f t="shared" si="29"/>
        <v>0</v>
      </c>
      <c r="BM20" s="201">
        <v>0</v>
      </c>
      <c r="BN20" s="185">
        <f t="shared" si="30"/>
        <v>0</v>
      </c>
      <c r="BO20" s="185">
        <v>0</v>
      </c>
      <c r="BP20" s="185">
        <f t="shared" si="31"/>
        <v>0</v>
      </c>
      <c r="BQ20" s="185">
        <f t="shared" si="32"/>
        <v>0</v>
      </c>
      <c r="BR20" s="185">
        <v>0</v>
      </c>
      <c r="BS20" s="185">
        <f t="shared" si="7"/>
        <v>0</v>
      </c>
      <c r="BT20" s="185">
        <v>0</v>
      </c>
      <c r="BU20" s="185">
        <f t="shared" si="33"/>
        <v>0</v>
      </c>
      <c r="BV20" s="201">
        <v>0</v>
      </c>
      <c r="BW20" s="185">
        <f t="shared" si="8"/>
        <v>0</v>
      </c>
      <c r="BX20" s="369">
        <v>0</v>
      </c>
      <c r="BY20" s="333">
        <f t="shared" si="9"/>
        <v>0</v>
      </c>
      <c r="BZ20" s="185">
        <f t="shared" si="34"/>
        <v>0</v>
      </c>
      <c r="CA20" s="266"/>
      <c r="CG20" s="150"/>
    </row>
    <row r="21" spans="1:85" s="68" customFormat="1" ht="33" customHeight="1">
      <c r="A21" s="213">
        <v>13</v>
      </c>
      <c r="B21" s="188" t="s">
        <v>141</v>
      </c>
      <c r="C21" s="185"/>
      <c r="D21" s="185"/>
      <c r="E21" s="289"/>
      <c r="F21" s="185"/>
      <c r="G21" s="185"/>
      <c r="H21" s="185">
        <v>0</v>
      </c>
      <c r="I21" s="185">
        <f t="shared" si="0"/>
        <v>0</v>
      </c>
      <c r="J21" s="185">
        <v>0</v>
      </c>
      <c r="K21" s="185">
        <f t="shared" si="1"/>
        <v>0</v>
      </c>
      <c r="L21" s="376">
        <v>0</v>
      </c>
      <c r="M21" s="185">
        <f t="shared" si="2"/>
        <v>0</v>
      </c>
      <c r="N21" s="185">
        <v>0</v>
      </c>
      <c r="O21" s="200">
        <f t="shared" si="3"/>
        <v>0</v>
      </c>
      <c r="P21" s="185">
        <v>0</v>
      </c>
      <c r="Q21" s="185">
        <f t="shared" si="4"/>
        <v>0</v>
      </c>
      <c r="R21" s="185">
        <v>0</v>
      </c>
      <c r="S21" s="200">
        <f t="shared" si="5"/>
        <v>0</v>
      </c>
      <c r="T21" s="185"/>
      <c r="U21" s="185"/>
      <c r="V21" s="201"/>
      <c r="W21" s="185"/>
      <c r="X21" s="367"/>
      <c r="Y21" s="185"/>
      <c r="Z21" s="367"/>
      <c r="AA21" s="185"/>
      <c r="AB21" s="185"/>
      <c r="AC21" s="185"/>
      <c r="AD21" s="185"/>
      <c r="AE21" s="185"/>
      <c r="AF21" s="201"/>
      <c r="AG21" s="185"/>
      <c r="AH21" s="185"/>
      <c r="AI21" s="185"/>
      <c r="AJ21" s="185"/>
      <c r="AK21" s="185"/>
      <c r="AL21" s="201"/>
      <c r="AM21" s="185"/>
      <c r="AN21" s="185"/>
      <c r="AO21" s="185"/>
      <c r="AP21" s="185"/>
      <c r="AQ21" s="201"/>
      <c r="AR21" s="185"/>
      <c r="AS21" s="201"/>
      <c r="AT21" s="201"/>
      <c r="AU21" s="368"/>
      <c r="AV21" s="185"/>
      <c r="AW21" s="201"/>
      <c r="AX21" s="201"/>
      <c r="AY21" s="185"/>
      <c r="AZ21" s="201"/>
      <c r="BA21" s="201"/>
      <c r="BB21" s="201"/>
      <c r="BC21" s="185"/>
      <c r="BD21" s="185"/>
      <c r="BE21" s="201"/>
      <c r="BF21" s="185"/>
      <c r="BG21" s="201"/>
      <c r="BH21" s="185"/>
      <c r="BI21" s="185"/>
      <c r="BJ21" s="185"/>
      <c r="BK21" s="201"/>
      <c r="BL21" s="185"/>
      <c r="BM21" s="201"/>
      <c r="BN21" s="185"/>
      <c r="BO21" s="185"/>
      <c r="BP21" s="185"/>
      <c r="BQ21" s="185"/>
      <c r="BR21" s="185"/>
      <c r="BS21" s="185"/>
      <c r="BT21" s="185"/>
      <c r="BU21" s="185"/>
      <c r="BV21" s="201"/>
      <c r="BW21" s="185"/>
      <c r="BX21" s="369"/>
      <c r="BY21" s="333"/>
      <c r="BZ21" s="185">
        <f t="shared" si="34"/>
        <v>0</v>
      </c>
      <c r="CA21" s="266"/>
      <c r="CG21" s="150"/>
    </row>
    <row r="22" spans="1:85" s="68" customFormat="1" ht="33" customHeight="1">
      <c r="A22" s="213">
        <v>14</v>
      </c>
      <c r="B22" s="188" t="s">
        <v>142</v>
      </c>
      <c r="C22" s="185"/>
      <c r="D22" s="185"/>
      <c r="E22" s="289"/>
      <c r="F22" s="185"/>
      <c r="G22" s="185"/>
      <c r="H22" s="185">
        <v>0</v>
      </c>
      <c r="I22" s="185">
        <f t="shared" si="0"/>
        <v>0</v>
      </c>
      <c r="J22" s="185">
        <v>0</v>
      </c>
      <c r="K22" s="185">
        <f t="shared" si="1"/>
        <v>0</v>
      </c>
      <c r="L22" s="376">
        <v>0</v>
      </c>
      <c r="M22" s="185">
        <f t="shared" si="2"/>
        <v>0</v>
      </c>
      <c r="N22" s="185">
        <v>0</v>
      </c>
      <c r="O22" s="200">
        <f t="shared" si="3"/>
        <v>0</v>
      </c>
      <c r="P22" s="185">
        <v>0</v>
      </c>
      <c r="Q22" s="185">
        <f t="shared" si="4"/>
        <v>0</v>
      </c>
      <c r="R22" s="185">
        <v>0</v>
      </c>
      <c r="S22" s="200">
        <f t="shared" si="5"/>
        <v>0</v>
      </c>
      <c r="T22" s="185">
        <v>0</v>
      </c>
      <c r="U22" s="185">
        <f t="shared" si="10"/>
        <v>0</v>
      </c>
      <c r="V22" s="201">
        <v>0</v>
      </c>
      <c r="W22" s="185">
        <f t="shared" si="11"/>
        <v>0</v>
      </c>
      <c r="X22" s="367">
        <v>0</v>
      </c>
      <c r="Y22" s="185">
        <f t="shared" si="6"/>
        <v>0</v>
      </c>
      <c r="Z22" s="367">
        <v>0</v>
      </c>
      <c r="AA22" s="185">
        <f t="shared" si="12"/>
        <v>0</v>
      </c>
      <c r="AB22" s="185">
        <v>0</v>
      </c>
      <c r="AC22" s="185">
        <f t="shared" si="13"/>
        <v>0</v>
      </c>
      <c r="AD22" s="185">
        <v>0</v>
      </c>
      <c r="AE22" s="185">
        <f t="shared" si="14"/>
        <v>0</v>
      </c>
      <c r="AF22" s="201">
        <v>0</v>
      </c>
      <c r="AG22" s="185">
        <f t="shared" si="15"/>
        <v>0</v>
      </c>
      <c r="AH22" s="185">
        <v>0</v>
      </c>
      <c r="AI22" s="185">
        <f t="shared" si="16"/>
        <v>0</v>
      </c>
      <c r="AJ22" s="185">
        <v>0</v>
      </c>
      <c r="AK22" s="185">
        <f t="shared" si="17"/>
        <v>0</v>
      </c>
      <c r="AL22" s="201">
        <v>0</v>
      </c>
      <c r="AM22" s="185">
        <f t="shared" si="18"/>
        <v>0</v>
      </c>
      <c r="AN22" s="185">
        <v>0</v>
      </c>
      <c r="AO22" s="185">
        <v>0</v>
      </c>
      <c r="AP22" s="185">
        <f t="shared" si="19"/>
        <v>0</v>
      </c>
      <c r="AQ22" s="201">
        <v>0</v>
      </c>
      <c r="AR22" s="185">
        <f t="shared" si="20"/>
        <v>0</v>
      </c>
      <c r="AS22" s="201">
        <v>0</v>
      </c>
      <c r="AT22" s="201">
        <v>0</v>
      </c>
      <c r="AU22" s="368">
        <v>0</v>
      </c>
      <c r="AV22" s="185">
        <f t="shared" si="21"/>
        <v>0</v>
      </c>
      <c r="AW22" s="201">
        <v>0</v>
      </c>
      <c r="AX22" s="201">
        <f t="shared" si="22"/>
        <v>0</v>
      </c>
      <c r="AY22" s="185">
        <f t="shared" si="23"/>
        <v>0</v>
      </c>
      <c r="AZ22" s="201">
        <v>0</v>
      </c>
      <c r="BA22" s="201">
        <v>0</v>
      </c>
      <c r="BB22" s="201">
        <v>0</v>
      </c>
      <c r="BC22" s="185">
        <f t="shared" si="24"/>
        <v>0</v>
      </c>
      <c r="BD22" s="185">
        <f t="shared" si="25"/>
        <v>0</v>
      </c>
      <c r="BE22" s="201">
        <v>0</v>
      </c>
      <c r="BF22" s="185">
        <f t="shared" si="26"/>
        <v>0</v>
      </c>
      <c r="BG22" s="201">
        <v>0</v>
      </c>
      <c r="BH22" s="185">
        <f t="shared" si="27"/>
        <v>0</v>
      </c>
      <c r="BI22" s="185">
        <v>0</v>
      </c>
      <c r="BJ22" s="185">
        <f t="shared" si="28"/>
        <v>0</v>
      </c>
      <c r="BK22" s="201">
        <v>0</v>
      </c>
      <c r="BL22" s="185">
        <f t="shared" si="29"/>
        <v>0</v>
      </c>
      <c r="BM22" s="201">
        <v>0</v>
      </c>
      <c r="BN22" s="185">
        <f t="shared" si="30"/>
        <v>0</v>
      </c>
      <c r="BO22" s="185">
        <v>0</v>
      </c>
      <c r="BP22" s="185">
        <f t="shared" si="31"/>
        <v>0</v>
      </c>
      <c r="BQ22" s="185">
        <f t="shared" si="32"/>
        <v>0</v>
      </c>
      <c r="BR22" s="185">
        <v>0</v>
      </c>
      <c r="BS22" s="185">
        <f t="shared" si="7"/>
        <v>0</v>
      </c>
      <c r="BT22" s="185">
        <v>0</v>
      </c>
      <c r="BU22" s="185">
        <f t="shared" si="33"/>
        <v>0</v>
      </c>
      <c r="BV22" s="201">
        <v>0</v>
      </c>
      <c r="BW22" s="185">
        <f t="shared" si="8"/>
        <v>0</v>
      </c>
      <c r="BX22" s="369">
        <v>0</v>
      </c>
      <c r="BY22" s="333">
        <f t="shared" si="9"/>
        <v>0</v>
      </c>
      <c r="BZ22" s="185">
        <f t="shared" si="34"/>
        <v>0</v>
      </c>
      <c r="CA22" s="266"/>
      <c r="CG22" s="150"/>
    </row>
    <row r="23" spans="1:85" s="68" customFormat="1" ht="33" customHeight="1">
      <c r="A23" s="213">
        <v>15</v>
      </c>
      <c r="B23" s="188" t="s">
        <v>143</v>
      </c>
      <c r="C23" s="185"/>
      <c r="D23" s="185"/>
      <c r="E23" s="289"/>
      <c r="F23" s="185"/>
      <c r="G23" s="185"/>
      <c r="H23" s="185">
        <v>0</v>
      </c>
      <c r="I23" s="185">
        <f t="shared" si="0"/>
        <v>0</v>
      </c>
      <c r="J23" s="185">
        <v>0</v>
      </c>
      <c r="K23" s="185">
        <f t="shared" si="1"/>
        <v>0</v>
      </c>
      <c r="L23" s="376">
        <v>0</v>
      </c>
      <c r="M23" s="185">
        <f t="shared" si="2"/>
        <v>0</v>
      </c>
      <c r="N23" s="185">
        <v>0</v>
      </c>
      <c r="O23" s="200">
        <f t="shared" si="3"/>
        <v>0</v>
      </c>
      <c r="P23" s="185">
        <v>0</v>
      </c>
      <c r="Q23" s="185">
        <f t="shared" si="4"/>
        <v>0</v>
      </c>
      <c r="R23" s="185">
        <v>0</v>
      </c>
      <c r="S23" s="200">
        <f t="shared" si="5"/>
        <v>0</v>
      </c>
      <c r="T23" s="185">
        <v>0</v>
      </c>
      <c r="U23" s="185">
        <f t="shared" si="10"/>
        <v>0</v>
      </c>
      <c r="V23" s="201">
        <v>0</v>
      </c>
      <c r="W23" s="185">
        <f t="shared" si="11"/>
        <v>0</v>
      </c>
      <c r="X23" s="367">
        <v>0</v>
      </c>
      <c r="Y23" s="185">
        <f t="shared" si="6"/>
        <v>0</v>
      </c>
      <c r="Z23" s="367">
        <v>0</v>
      </c>
      <c r="AA23" s="185">
        <f t="shared" si="12"/>
        <v>0</v>
      </c>
      <c r="AB23" s="185">
        <v>0</v>
      </c>
      <c r="AC23" s="185">
        <f t="shared" si="13"/>
        <v>0</v>
      </c>
      <c r="AD23" s="185">
        <v>0</v>
      </c>
      <c r="AE23" s="185">
        <f t="shared" si="14"/>
        <v>0</v>
      </c>
      <c r="AF23" s="201">
        <v>0</v>
      </c>
      <c r="AG23" s="185">
        <f t="shared" si="15"/>
        <v>0</v>
      </c>
      <c r="AH23" s="185">
        <v>0</v>
      </c>
      <c r="AI23" s="185">
        <f t="shared" si="16"/>
        <v>0</v>
      </c>
      <c r="AJ23" s="185">
        <v>0</v>
      </c>
      <c r="AK23" s="185">
        <f t="shared" si="17"/>
        <v>0</v>
      </c>
      <c r="AL23" s="201">
        <v>0</v>
      </c>
      <c r="AM23" s="185">
        <f t="shared" si="18"/>
        <v>0</v>
      </c>
      <c r="AN23" s="185">
        <v>0</v>
      </c>
      <c r="AO23" s="185">
        <v>0</v>
      </c>
      <c r="AP23" s="185">
        <f t="shared" si="19"/>
        <v>0</v>
      </c>
      <c r="AQ23" s="201">
        <v>0</v>
      </c>
      <c r="AR23" s="185">
        <f t="shared" si="20"/>
        <v>0</v>
      </c>
      <c r="AS23" s="201">
        <v>0</v>
      </c>
      <c r="AT23" s="201">
        <v>0</v>
      </c>
      <c r="AU23" s="368">
        <v>0</v>
      </c>
      <c r="AV23" s="185">
        <f t="shared" si="21"/>
        <v>0</v>
      </c>
      <c r="AW23" s="201">
        <v>0</v>
      </c>
      <c r="AX23" s="201">
        <f t="shared" si="22"/>
        <v>0</v>
      </c>
      <c r="AY23" s="185">
        <f t="shared" si="23"/>
        <v>0</v>
      </c>
      <c r="AZ23" s="201">
        <v>0</v>
      </c>
      <c r="BA23" s="201">
        <v>0</v>
      </c>
      <c r="BB23" s="201">
        <v>0</v>
      </c>
      <c r="BC23" s="185">
        <f t="shared" si="24"/>
        <v>0</v>
      </c>
      <c r="BD23" s="185">
        <f t="shared" si="25"/>
        <v>0</v>
      </c>
      <c r="BE23" s="201">
        <v>0</v>
      </c>
      <c r="BF23" s="185">
        <f t="shared" si="26"/>
        <v>0</v>
      </c>
      <c r="BG23" s="201">
        <v>0</v>
      </c>
      <c r="BH23" s="185">
        <f t="shared" si="27"/>
        <v>0</v>
      </c>
      <c r="BI23" s="185">
        <v>0</v>
      </c>
      <c r="BJ23" s="185">
        <f t="shared" si="28"/>
        <v>0</v>
      </c>
      <c r="BK23" s="201">
        <v>0</v>
      </c>
      <c r="BL23" s="185">
        <f t="shared" si="29"/>
        <v>0</v>
      </c>
      <c r="BM23" s="201">
        <v>0</v>
      </c>
      <c r="BN23" s="185">
        <f t="shared" si="30"/>
        <v>0</v>
      </c>
      <c r="BO23" s="185">
        <v>0</v>
      </c>
      <c r="BP23" s="185">
        <f t="shared" si="31"/>
        <v>0</v>
      </c>
      <c r="BQ23" s="185">
        <f t="shared" si="32"/>
        <v>0</v>
      </c>
      <c r="BR23" s="185">
        <v>0</v>
      </c>
      <c r="BS23" s="185">
        <f t="shared" si="7"/>
        <v>0</v>
      </c>
      <c r="BT23" s="185">
        <v>0</v>
      </c>
      <c r="BU23" s="185">
        <f t="shared" si="33"/>
        <v>0</v>
      </c>
      <c r="BV23" s="201">
        <v>0</v>
      </c>
      <c r="BW23" s="185">
        <f t="shared" si="8"/>
        <v>0</v>
      </c>
      <c r="BX23" s="369">
        <v>0</v>
      </c>
      <c r="BY23" s="333">
        <f t="shared" si="9"/>
        <v>0</v>
      </c>
      <c r="BZ23" s="185">
        <f t="shared" si="34"/>
        <v>0</v>
      </c>
      <c r="CA23" s="266"/>
      <c r="CG23" s="150"/>
    </row>
    <row r="24" spans="1:85" s="68" customFormat="1" ht="33" customHeight="1">
      <c r="A24" s="213">
        <v>16</v>
      </c>
      <c r="B24" s="188" t="s">
        <v>144</v>
      </c>
      <c r="C24" s="185"/>
      <c r="D24" s="185"/>
      <c r="E24" s="289"/>
      <c r="F24" s="185"/>
      <c r="G24" s="185"/>
      <c r="H24" s="185">
        <v>0</v>
      </c>
      <c r="I24" s="185">
        <f t="shared" si="0"/>
        <v>0</v>
      </c>
      <c r="J24" s="185">
        <v>0</v>
      </c>
      <c r="K24" s="185">
        <f t="shared" si="1"/>
        <v>0</v>
      </c>
      <c r="L24" s="376">
        <v>0</v>
      </c>
      <c r="M24" s="185">
        <f t="shared" si="2"/>
        <v>0</v>
      </c>
      <c r="N24" s="185">
        <v>0</v>
      </c>
      <c r="O24" s="200">
        <f t="shared" si="3"/>
        <v>0</v>
      </c>
      <c r="P24" s="185">
        <v>0</v>
      </c>
      <c r="Q24" s="185">
        <f t="shared" si="4"/>
        <v>0</v>
      </c>
      <c r="R24" s="185">
        <v>0</v>
      </c>
      <c r="S24" s="200">
        <f t="shared" si="5"/>
        <v>0</v>
      </c>
      <c r="T24" s="185">
        <v>0</v>
      </c>
      <c r="U24" s="185">
        <f t="shared" si="10"/>
        <v>0</v>
      </c>
      <c r="V24" s="201">
        <v>0</v>
      </c>
      <c r="W24" s="185">
        <f t="shared" si="11"/>
        <v>0</v>
      </c>
      <c r="X24" s="367">
        <v>0</v>
      </c>
      <c r="Y24" s="185">
        <f t="shared" si="6"/>
        <v>0</v>
      </c>
      <c r="Z24" s="367">
        <v>0</v>
      </c>
      <c r="AA24" s="185">
        <f t="shared" si="12"/>
        <v>0</v>
      </c>
      <c r="AB24" s="185">
        <v>0</v>
      </c>
      <c r="AC24" s="185">
        <f t="shared" si="13"/>
        <v>0</v>
      </c>
      <c r="AD24" s="185">
        <v>0</v>
      </c>
      <c r="AE24" s="185">
        <f t="shared" si="14"/>
        <v>0</v>
      </c>
      <c r="AF24" s="201">
        <v>0</v>
      </c>
      <c r="AG24" s="185">
        <f t="shared" si="15"/>
        <v>0</v>
      </c>
      <c r="AH24" s="185">
        <v>0</v>
      </c>
      <c r="AI24" s="185">
        <f t="shared" si="16"/>
        <v>0</v>
      </c>
      <c r="AJ24" s="185">
        <v>0</v>
      </c>
      <c r="AK24" s="185">
        <f t="shared" si="17"/>
        <v>0</v>
      </c>
      <c r="AL24" s="201">
        <v>0</v>
      </c>
      <c r="AM24" s="185">
        <f t="shared" si="18"/>
        <v>0</v>
      </c>
      <c r="AN24" s="185">
        <v>0</v>
      </c>
      <c r="AO24" s="185">
        <v>0</v>
      </c>
      <c r="AP24" s="185">
        <f t="shared" si="19"/>
        <v>0</v>
      </c>
      <c r="AQ24" s="201">
        <v>0</v>
      </c>
      <c r="AR24" s="185">
        <f t="shared" si="20"/>
        <v>0</v>
      </c>
      <c r="AS24" s="201">
        <v>0</v>
      </c>
      <c r="AT24" s="201">
        <v>0</v>
      </c>
      <c r="AU24" s="368">
        <v>0</v>
      </c>
      <c r="AV24" s="185">
        <f t="shared" si="21"/>
        <v>0</v>
      </c>
      <c r="AW24" s="201">
        <v>0</v>
      </c>
      <c r="AX24" s="201">
        <f t="shared" si="22"/>
        <v>0</v>
      </c>
      <c r="AY24" s="185">
        <f t="shared" si="23"/>
        <v>0</v>
      </c>
      <c r="AZ24" s="201">
        <v>0</v>
      </c>
      <c r="BA24" s="201">
        <v>0</v>
      </c>
      <c r="BB24" s="201">
        <v>0</v>
      </c>
      <c r="BC24" s="185">
        <f t="shared" si="24"/>
        <v>0</v>
      </c>
      <c r="BD24" s="185">
        <f t="shared" si="25"/>
        <v>0</v>
      </c>
      <c r="BE24" s="201">
        <v>0</v>
      </c>
      <c r="BF24" s="185">
        <f t="shared" si="26"/>
        <v>0</v>
      </c>
      <c r="BG24" s="201">
        <v>0</v>
      </c>
      <c r="BH24" s="185">
        <f t="shared" si="27"/>
        <v>0</v>
      </c>
      <c r="BI24" s="185">
        <v>0</v>
      </c>
      <c r="BJ24" s="185">
        <f t="shared" si="28"/>
        <v>0</v>
      </c>
      <c r="BK24" s="201">
        <v>0</v>
      </c>
      <c r="BL24" s="185">
        <f t="shared" si="29"/>
        <v>0</v>
      </c>
      <c r="BM24" s="201">
        <v>0</v>
      </c>
      <c r="BN24" s="185">
        <f t="shared" si="30"/>
        <v>0</v>
      </c>
      <c r="BO24" s="185">
        <v>0</v>
      </c>
      <c r="BP24" s="185">
        <f t="shared" si="31"/>
        <v>0</v>
      </c>
      <c r="BQ24" s="185">
        <f t="shared" si="32"/>
        <v>0</v>
      </c>
      <c r="BR24" s="185">
        <v>0</v>
      </c>
      <c r="BS24" s="185">
        <f t="shared" si="7"/>
        <v>0</v>
      </c>
      <c r="BT24" s="185">
        <v>0</v>
      </c>
      <c r="BU24" s="185">
        <f t="shared" si="33"/>
        <v>0</v>
      </c>
      <c r="BV24" s="201">
        <v>0</v>
      </c>
      <c r="BW24" s="185">
        <f t="shared" si="8"/>
        <v>0</v>
      </c>
      <c r="BX24" s="369">
        <v>0</v>
      </c>
      <c r="BY24" s="333">
        <f t="shared" si="9"/>
        <v>0</v>
      </c>
      <c r="BZ24" s="185">
        <f t="shared" si="34"/>
        <v>0</v>
      </c>
      <c r="CA24" s="266"/>
      <c r="CG24" s="150"/>
    </row>
    <row r="25" spans="1:85" s="68" customFormat="1" ht="33" customHeight="1">
      <c r="A25" s="213">
        <v>17</v>
      </c>
      <c r="B25" s="188" t="s">
        <v>145</v>
      </c>
      <c r="C25" s="185"/>
      <c r="D25" s="185"/>
      <c r="E25" s="289"/>
      <c r="F25" s="185"/>
      <c r="G25" s="185"/>
      <c r="H25" s="185">
        <v>0</v>
      </c>
      <c r="I25" s="185">
        <f t="shared" si="0"/>
        <v>0</v>
      </c>
      <c r="J25" s="185">
        <v>0</v>
      </c>
      <c r="K25" s="185">
        <f t="shared" si="1"/>
        <v>0</v>
      </c>
      <c r="L25" s="376">
        <v>0</v>
      </c>
      <c r="M25" s="185">
        <f t="shared" si="2"/>
        <v>0</v>
      </c>
      <c r="N25" s="185">
        <v>0</v>
      </c>
      <c r="O25" s="200">
        <f t="shared" si="3"/>
        <v>0</v>
      </c>
      <c r="P25" s="185">
        <v>0</v>
      </c>
      <c r="Q25" s="185">
        <f t="shared" si="4"/>
        <v>0</v>
      </c>
      <c r="R25" s="185">
        <v>0</v>
      </c>
      <c r="S25" s="200">
        <f t="shared" si="5"/>
        <v>0</v>
      </c>
      <c r="T25" s="185">
        <v>0</v>
      </c>
      <c r="U25" s="185">
        <f t="shared" si="10"/>
        <v>0</v>
      </c>
      <c r="V25" s="201">
        <v>0</v>
      </c>
      <c r="W25" s="185">
        <f t="shared" si="11"/>
        <v>0</v>
      </c>
      <c r="X25" s="367">
        <v>0</v>
      </c>
      <c r="Y25" s="185">
        <f t="shared" si="6"/>
        <v>0</v>
      </c>
      <c r="Z25" s="367">
        <v>0</v>
      </c>
      <c r="AA25" s="185">
        <f t="shared" si="12"/>
        <v>0</v>
      </c>
      <c r="AB25" s="185">
        <v>0</v>
      </c>
      <c r="AC25" s="185">
        <f t="shared" si="13"/>
        <v>0</v>
      </c>
      <c r="AD25" s="185">
        <v>0</v>
      </c>
      <c r="AE25" s="185">
        <f t="shared" si="14"/>
        <v>0</v>
      </c>
      <c r="AF25" s="201">
        <v>0</v>
      </c>
      <c r="AG25" s="185">
        <f t="shared" si="15"/>
        <v>0</v>
      </c>
      <c r="AH25" s="185">
        <v>0</v>
      </c>
      <c r="AI25" s="185">
        <f t="shared" si="16"/>
        <v>0</v>
      </c>
      <c r="AJ25" s="185">
        <v>0</v>
      </c>
      <c r="AK25" s="185">
        <f t="shared" si="17"/>
        <v>0</v>
      </c>
      <c r="AL25" s="201">
        <v>0</v>
      </c>
      <c r="AM25" s="185">
        <f t="shared" si="18"/>
        <v>0</v>
      </c>
      <c r="AN25" s="185">
        <v>0</v>
      </c>
      <c r="AO25" s="185">
        <v>0</v>
      </c>
      <c r="AP25" s="185">
        <f t="shared" si="19"/>
        <v>0</v>
      </c>
      <c r="AQ25" s="201">
        <v>0</v>
      </c>
      <c r="AR25" s="185">
        <f t="shared" si="20"/>
        <v>0</v>
      </c>
      <c r="AS25" s="201">
        <v>0</v>
      </c>
      <c r="AT25" s="201">
        <v>0</v>
      </c>
      <c r="AU25" s="368">
        <v>0</v>
      </c>
      <c r="AV25" s="185">
        <f t="shared" si="21"/>
        <v>0</v>
      </c>
      <c r="AW25" s="201">
        <v>0</v>
      </c>
      <c r="AX25" s="201">
        <f t="shared" si="22"/>
        <v>0</v>
      </c>
      <c r="AY25" s="185">
        <f t="shared" si="23"/>
        <v>0</v>
      </c>
      <c r="AZ25" s="201">
        <v>0</v>
      </c>
      <c r="BA25" s="201">
        <v>0</v>
      </c>
      <c r="BB25" s="201">
        <v>0</v>
      </c>
      <c r="BC25" s="185">
        <f t="shared" si="24"/>
        <v>0</v>
      </c>
      <c r="BD25" s="185">
        <f t="shared" si="25"/>
        <v>0</v>
      </c>
      <c r="BE25" s="201">
        <v>0</v>
      </c>
      <c r="BF25" s="185">
        <f t="shared" si="26"/>
        <v>0</v>
      </c>
      <c r="BG25" s="201">
        <v>0</v>
      </c>
      <c r="BH25" s="185">
        <f t="shared" si="27"/>
        <v>0</v>
      </c>
      <c r="BI25" s="185">
        <v>0</v>
      </c>
      <c r="BJ25" s="185">
        <f t="shared" si="28"/>
        <v>0</v>
      </c>
      <c r="BK25" s="201">
        <v>0</v>
      </c>
      <c r="BL25" s="185">
        <f t="shared" si="29"/>
        <v>0</v>
      </c>
      <c r="BM25" s="201">
        <v>0</v>
      </c>
      <c r="BN25" s="185">
        <f t="shared" si="30"/>
        <v>0</v>
      </c>
      <c r="BO25" s="185">
        <v>0</v>
      </c>
      <c r="BP25" s="185">
        <f t="shared" si="31"/>
        <v>0</v>
      </c>
      <c r="BQ25" s="185">
        <f t="shared" si="32"/>
        <v>0</v>
      </c>
      <c r="BR25" s="185">
        <v>0</v>
      </c>
      <c r="BS25" s="185">
        <f t="shared" si="7"/>
        <v>0</v>
      </c>
      <c r="BT25" s="185">
        <v>0</v>
      </c>
      <c r="BU25" s="185">
        <f t="shared" si="33"/>
        <v>0</v>
      </c>
      <c r="BV25" s="201">
        <v>0</v>
      </c>
      <c r="BW25" s="185">
        <f t="shared" si="8"/>
        <v>0</v>
      </c>
      <c r="BX25" s="369">
        <v>0</v>
      </c>
      <c r="BY25" s="333">
        <f t="shared" si="9"/>
        <v>0</v>
      </c>
      <c r="BZ25" s="185">
        <f t="shared" si="34"/>
        <v>0</v>
      </c>
      <c r="CA25" s="266"/>
      <c r="CG25" s="150"/>
    </row>
    <row r="26" spans="1:85" s="68" customFormat="1" ht="33" customHeight="1">
      <c r="A26" s="213">
        <v>18</v>
      </c>
      <c r="B26" s="188" t="s">
        <v>146</v>
      </c>
      <c r="C26" s="185"/>
      <c r="D26" s="185"/>
      <c r="E26" s="289"/>
      <c r="F26" s="185"/>
      <c r="G26" s="185"/>
      <c r="H26" s="185">
        <v>0</v>
      </c>
      <c r="I26" s="185">
        <f t="shared" si="0"/>
        <v>0</v>
      </c>
      <c r="J26" s="185">
        <v>0</v>
      </c>
      <c r="K26" s="185">
        <f t="shared" si="1"/>
        <v>0</v>
      </c>
      <c r="L26" s="376">
        <v>0</v>
      </c>
      <c r="M26" s="185">
        <f t="shared" si="2"/>
        <v>0</v>
      </c>
      <c r="N26" s="185">
        <v>0</v>
      </c>
      <c r="O26" s="200">
        <f t="shared" si="3"/>
        <v>0</v>
      </c>
      <c r="P26" s="185">
        <v>0</v>
      </c>
      <c r="Q26" s="185">
        <f t="shared" si="4"/>
        <v>0</v>
      </c>
      <c r="R26" s="185">
        <v>0</v>
      </c>
      <c r="S26" s="200">
        <f t="shared" si="5"/>
        <v>0</v>
      </c>
      <c r="T26" s="185"/>
      <c r="U26" s="185"/>
      <c r="V26" s="201"/>
      <c r="W26" s="185"/>
      <c r="X26" s="367"/>
      <c r="Y26" s="185"/>
      <c r="Z26" s="367"/>
      <c r="AA26" s="185"/>
      <c r="AB26" s="185"/>
      <c r="AC26" s="185"/>
      <c r="AD26" s="185"/>
      <c r="AE26" s="185"/>
      <c r="AF26" s="201"/>
      <c r="AG26" s="185"/>
      <c r="AH26" s="185"/>
      <c r="AI26" s="185"/>
      <c r="AJ26" s="185"/>
      <c r="AK26" s="185"/>
      <c r="AL26" s="201"/>
      <c r="AM26" s="185"/>
      <c r="AN26" s="185"/>
      <c r="AO26" s="185"/>
      <c r="AP26" s="185"/>
      <c r="AQ26" s="201"/>
      <c r="AR26" s="185"/>
      <c r="AS26" s="201"/>
      <c r="AT26" s="201"/>
      <c r="AU26" s="368"/>
      <c r="AV26" s="185"/>
      <c r="AW26" s="201"/>
      <c r="AX26" s="201"/>
      <c r="AY26" s="185"/>
      <c r="AZ26" s="201"/>
      <c r="BA26" s="201"/>
      <c r="BB26" s="201"/>
      <c r="BC26" s="185"/>
      <c r="BD26" s="185"/>
      <c r="BE26" s="201"/>
      <c r="BF26" s="185"/>
      <c r="BG26" s="201"/>
      <c r="BH26" s="185"/>
      <c r="BI26" s="185"/>
      <c r="BJ26" s="185"/>
      <c r="BK26" s="201"/>
      <c r="BL26" s="185"/>
      <c r="BM26" s="201"/>
      <c r="BN26" s="185"/>
      <c r="BO26" s="185"/>
      <c r="BP26" s="185"/>
      <c r="BQ26" s="185"/>
      <c r="BR26" s="185"/>
      <c r="BS26" s="185"/>
      <c r="BT26" s="185"/>
      <c r="BU26" s="185"/>
      <c r="BV26" s="201"/>
      <c r="BW26" s="185"/>
      <c r="BX26" s="369"/>
      <c r="BY26" s="333"/>
      <c r="BZ26" s="185">
        <f t="shared" si="34"/>
        <v>0</v>
      </c>
      <c r="CA26" s="266"/>
      <c r="CG26" s="150"/>
    </row>
    <row r="27" spans="1:85" s="68" customFormat="1" ht="33" customHeight="1">
      <c r="A27" s="213">
        <v>19</v>
      </c>
      <c r="B27" s="188" t="s">
        <v>147</v>
      </c>
      <c r="C27" s="185"/>
      <c r="D27" s="185"/>
      <c r="E27" s="289"/>
      <c r="F27" s="185"/>
      <c r="G27" s="185"/>
      <c r="H27" s="185">
        <v>0</v>
      </c>
      <c r="I27" s="185">
        <f t="shared" si="0"/>
        <v>0</v>
      </c>
      <c r="J27" s="185">
        <v>0</v>
      </c>
      <c r="K27" s="185">
        <f t="shared" si="1"/>
        <v>0</v>
      </c>
      <c r="L27" s="376">
        <v>0</v>
      </c>
      <c r="M27" s="185">
        <f t="shared" si="2"/>
        <v>0</v>
      </c>
      <c r="N27" s="185">
        <v>0</v>
      </c>
      <c r="O27" s="200">
        <f t="shared" si="3"/>
        <v>0</v>
      </c>
      <c r="P27" s="185">
        <v>0</v>
      </c>
      <c r="Q27" s="185">
        <f t="shared" si="4"/>
        <v>0</v>
      </c>
      <c r="R27" s="185">
        <v>0</v>
      </c>
      <c r="S27" s="200">
        <f t="shared" si="5"/>
        <v>0</v>
      </c>
      <c r="T27" s="185">
        <v>0</v>
      </c>
      <c r="U27" s="185">
        <f t="shared" si="10"/>
        <v>0</v>
      </c>
      <c r="V27" s="201">
        <v>0</v>
      </c>
      <c r="W27" s="185">
        <f t="shared" si="11"/>
        <v>0</v>
      </c>
      <c r="X27" s="367">
        <v>0</v>
      </c>
      <c r="Y27" s="185">
        <f t="shared" si="6"/>
        <v>0</v>
      </c>
      <c r="Z27" s="367">
        <v>0</v>
      </c>
      <c r="AA27" s="185">
        <f t="shared" si="12"/>
        <v>0</v>
      </c>
      <c r="AB27" s="185">
        <v>0</v>
      </c>
      <c r="AC27" s="185">
        <f t="shared" si="13"/>
        <v>0</v>
      </c>
      <c r="AD27" s="185">
        <v>0</v>
      </c>
      <c r="AE27" s="185">
        <f t="shared" si="14"/>
        <v>0</v>
      </c>
      <c r="AF27" s="201">
        <v>0</v>
      </c>
      <c r="AG27" s="185">
        <f t="shared" si="15"/>
        <v>0</v>
      </c>
      <c r="AH27" s="185">
        <v>0</v>
      </c>
      <c r="AI27" s="185">
        <f t="shared" si="16"/>
        <v>0</v>
      </c>
      <c r="AJ27" s="185">
        <v>0</v>
      </c>
      <c r="AK27" s="185">
        <f t="shared" si="17"/>
        <v>0</v>
      </c>
      <c r="AL27" s="201">
        <v>0</v>
      </c>
      <c r="AM27" s="185">
        <f t="shared" si="18"/>
        <v>0</v>
      </c>
      <c r="AN27" s="185">
        <v>0</v>
      </c>
      <c r="AO27" s="185">
        <v>0</v>
      </c>
      <c r="AP27" s="185">
        <f t="shared" si="19"/>
        <v>0</v>
      </c>
      <c r="AQ27" s="201">
        <v>0</v>
      </c>
      <c r="AR27" s="185">
        <f t="shared" si="20"/>
        <v>0</v>
      </c>
      <c r="AS27" s="201">
        <v>0</v>
      </c>
      <c r="AT27" s="201">
        <v>0</v>
      </c>
      <c r="AU27" s="368">
        <v>0</v>
      </c>
      <c r="AV27" s="185">
        <f t="shared" si="21"/>
        <v>0</v>
      </c>
      <c r="AW27" s="201">
        <v>0</v>
      </c>
      <c r="AX27" s="201">
        <f t="shared" si="22"/>
        <v>0</v>
      </c>
      <c r="AY27" s="185">
        <f t="shared" si="23"/>
        <v>0</v>
      </c>
      <c r="AZ27" s="201">
        <v>0</v>
      </c>
      <c r="BA27" s="201">
        <v>0</v>
      </c>
      <c r="BB27" s="201">
        <v>0</v>
      </c>
      <c r="BC27" s="185">
        <f t="shared" si="24"/>
        <v>0</v>
      </c>
      <c r="BD27" s="185">
        <f t="shared" si="25"/>
        <v>0</v>
      </c>
      <c r="BE27" s="201">
        <v>0</v>
      </c>
      <c r="BF27" s="185">
        <f t="shared" si="26"/>
        <v>0</v>
      </c>
      <c r="BG27" s="201">
        <v>0</v>
      </c>
      <c r="BH27" s="185">
        <f t="shared" si="27"/>
        <v>0</v>
      </c>
      <c r="BI27" s="185">
        <v>0</v>
      </c>
      <c r="BJ27" s="185">
        <f t="shared" si="28"/>
        <v>0</v>
      </c>
      <c r="BK27" s="201">
        <v>0</v>
      </c>
      <c r="BL27" s="185">
        <f t="shared" si="29"/>
        <v>0</v>
      </c>
      <c r="BM27" s="201">
        <v>0</v>
      </c>
      <c r="BN27" s="185">
        <f t="shared" si="30"/>
        <v>0</v>
      </c>
      <c r="BO27" s="185">
        <v>0</v>
      </c>
      <c r="BP27" s="185">
        <f t="shared" si="31"/>
        <v>0</v>
      </c>
      <c r="BQ27" s="185">
        <f t="shared" si="32"/>
        <v>0</v>
      </c>
      <c r="BR27" s="185">
        <v>0</v>
      </c>
      <c r="BS27" s="185">
        <f t="shared" si="7"/>
        <v>0</v>
      </c>
      <c r="BT27" s="185">
        <v>0</v>
      </c>
      <c r="BU27" s="185">
        <f t="shared" si="33"/>
        <v>0</v>
      </c>
      <c r="BV27" s="201">
        <v>0</v>
      </c>
      <c r="BW27" s="185">
        <f t="shared" si="8"/>
        <v>0</v>
      </c>
      <c r="BX27" s="369">
        <v>0</v>
      </c>
      <c r="BY27" s="333">
        <f t="shared" si="9"/>
        <v>0</v>
      </c>
      <c r="BZ27" s="185">
        <f t="shared" si="34"/>
        <v>0</v>
      </c>
      <c r="CA27" s="266"/>
      <c r="CG27" s="150"/>
    </row>
    <row r="28" spans="1:85" s="68" customFormat="1" ht="33" customHeight="1">
      <c r="A28" s="213">
        <v>20</v>
      </c>
      <c r="B28" s="188" t="s">
        <v>148</v>
      </c>
      <c r="C28" s="185"/>
      <c r="D28" s="185"/>
      <c r="E28" s="289"/>
      <c r="F28" s="185"/>
      <c r="G28" s="185"/>
      <c r="H28" s="185">
        <v>0</v>
      </c>
      <c r="I28" s="185">
        <f t="shared" si="0"/>
        <v>0</v>
      </c>
      <c r="J28" s="185">
        <v>0</v>
      </c>
      <c r="K28" s="185">
        <f t="shared" si="1"/>
        <v>0</v>
      </c>
      <c r="L28" s="376">
        <v>0</v>
      </c>
      <c r="M28" s="185">
        <f t="shared" si="2"/>
        <v>0</v>
      </c>
      <c r="N28" s="185">
        <v>0</v>
      </c>
      <c r="O28" s="200">
        <f t="shared" si="3"/>
        <v>0</v>
      </c>
      <c r="P28" s="185">
        <v>0</v>
      </c>
      <c r="Q28" s="185">
        <f t="shared" si="4"/>
        <v>0</v>
      </c>
      <c r="R28" s="185">
        <v>0</v>
      </c>
      <c r="S28" s="200">
        <f t="shared" si="5"/>
        <v>0</v>
      </c>
      <c r="T28" s="185">
        <v>0</v>
      </c>
      <c r="U28" s="185">
        <f t="shared" si="10"/>
        <v>0</v>
      </c>
      <c r="V28" s="201">
        <v>0</v>
      </c>
      <c r="W28" s="185">
        <f t="shared" si="11"/>
        <v>0</v>
      </c>
      <c r="X28" s="367">
        <v>0</v>
      </c>
      <c r="Y28" s="185">
        <f t="shared" si="6"/>
        <v>0</v>
      </c>
      <c r="Z28" s="367">
        <v>0</v>
      </c>
      <c r="AA28" s="185">
        <f t="shared" si="12"/>
        <v>0</v>
      </c>
      <c r="AB28" s="185">
        <v>0</v>
      </c>
      <c r="AC28" s="185">
        <f t="shared" si="13"/>
        <v>0</v>
      </c>
      <c r="AD28" s="185">
        <v>0</v>
      </c>
      <c r="AE28" s="185">
        <f t="shared" si="14"/>
        <v>0</v>
      </c>
      <c r="AF28" s="201">
        <v>0</v>
      </c>
      <c r="AG28" s="185">
        <f t="shared" si="15"/>
        <v>0</v>
      </c>
      <c r="AH28" s="185">
        <v>0</v>
      </c>
      <c r="AI28" s="185">
        <f t="shared" si="16"/>
        <v>0</v>
      </c>
      <c r="AJ28" s="185">
        <v>0</v>
      </c>
      <c r="AK28" s="185">
        <f t="shared" si="17"/>
        <v>0</v>
      </c>
      <c r="AL28" s="201">
        <v>0</v>
      </c>
      <c r="AM28" s="185">
        <f t="shared" si="18"/>
        <v>0</v>
      </c>
      <c r="AN28" s="185">
        <v>0</v>
      </c>
      <c r="AO28" s="185">
        <v>0</v>
      </c>
      <c r="AP28" s="185">
        <f t="shared" si="19"/>
        <v>0</v>
      </c>
      <c r="AQ28" s="201">
        <v>0</v>
      </c>
      <c r="AR28" s="185">
        <f t="shared" si="20"/>
        <v>0</v>
      </c>
      <c r="AS28" s="201">
        <v>0</v>
      </c>
      <c r="AT28" s="201">
        <v>0</v>
      </c>
      <c r="AU28" s="368">
        <v>0</v>
      </c>
      <c r="AV28" s="185">
        <f t="shared" si="21"/>
        <v>0</v>
      </c>
      <c r="AW28" s="201">
        <v>0</v>
      </c>
      <c r="AX28" s="201">
        <f t="shared" si="22"/>
        <v>0</v>
      </c>
      <c r="AY28" s="185">
        <f t="shared" si="23"/>
        <v>0</v>
      </c>
      <c r="AZ28" s="201">
        <v>0</v>
      </c>
      <c r="BA28" s="201">
        <v>0</v>
      </c>
      <c r="BB28" s="201">
        <v>0</v>
      </c>
      <c r="BC28" s="185">
        <f t="shared" si="24"/>
        <v>0</v>
      </c>
      <c r="BD28" s="185">
        <f t="shared" si="25"/>
        <v>0</v>
      </c>
      <c r="BE28" s="201">
        <v>0</v>
      </c>
      <c r="BF28" s="185">
        <f t="shared" si="26"/>
        <v>0</v>
      </c>
      <c r="BG28" s="201">
        <v>0</v>
      </c>
      <c r="BH28" s="185">
        <f t="shared" si="27"/>
        <v>0</v>
      </c>
      <c r="BI28" s="185">
        <v>0</v>
      </c>
      <c r="BJ28" s="185">
        <f t="shared" si="28"/>
        <v>0</v>
      </c>
      <c r="BK28" s="201">
        <v>0</v>
      </c>
      <c r="BL28" s="185">
        <f t="shared" si="29"/>
        <v>0</v>
      </c>
      <c r="BM28" s="201">
        <v>0</v>
      </c>
      <c r="BN28" s="185">
        <f t="shared" si="30"/>
        <v>0</v>
      </c>
      <c r="BO28" s="185">
        <v>0</v>
      </c>
      <c r="BP28" s="185">
        <f t="shared" si="31"/>
        <v>0</v>
      </c>
      <c r="BQ28" s="185">
        <f t="shared" si="32"/>
        <v>0</v>
      </c>
      <c r="BR28" s="185">
        <v>0</v>
      </c>
      <c r="BS28" s="185">
        <f t="shared" si="7"/>
        <v>0</v>
      </c>
      <c r="BT28" s="185">
        <v>0</v>
      </c>
      <c r="BU28" s="185">
        <f t="shared" si="33"/>
        <v>0</v>
      </c>
      <c r="BV28" s="201">
        <v>0</v>
      </c>
      <c r="BW28" s="185">
        <f t="shared" si="8"/>
        <v>0</v>
      </c>
      <c r="BX28" s="369">
        <v>0</v>
      </c>
      <c r="BY28" s="333">
        <f t="shared" si="9"/>
        <v>0</v>
      </c>
      <c r="BZ28" s="185">
        <f t="shared" si="34"/>
        <v>0</v>
      </c>
      <c r="CA28" s="266"/>
      <c r="CG28" s="150"/>
    </row>
    <row r="29" spans="1:85" s="68" customFormat="1" ht="33" customHeight="1">
      <c r="A29" s="213">
        <v>21</v>
      </c>
      <c r="B29" s="188" t="s">
        <v>149</v>
      </c>
      <c r="C29" s="185"/>
      <c r="D29" s="185"/>
      <c r="E29" s="289"/>
      <c r="F29" s="185"/>
      <c r="G29" s="185"/>
      <c r="H29" s="185">
        <v>0</v>
      </c>
      <c r="I29" s="185">
        <f t="shared" si="0"/>
        <v>0</v>
      </c>
      <c r="J29" s="185">
        <v>0</v>
      </c>
      <c r="K29" s="185">
        <f t="shared" si="1"/>
        <v>0</v>
      </c>
      <c r="L29" s="376">
        <v>0</v>
      </c>
      <c r="M29" s="185">
        <f t="shared" si="2"/>
        <v>0</v>
      </c>
      <c r="N29" s="185">
        <v>0</v>
      </c>
      <c r="O29" s="200">
        <f>N29*1.979</f>
        <v>0</v>
      </c>
      <c r="P29" s="185">
        <v>0</v>
      </c>
      <c r="Q29" s="185">
        <f t="shared" si="4"/>
        <v>0</v>
      </c>
      <c r="R29" s="185">
        <v>0</v>
      </c>
      <c r="S29" s="200">
        <f t="shared" si="5"/>
        <v>0</v>
      </c>
      <c r="T29" s="185">
        <v>0</v>
      </c>
      <c r="U29" s="185">
        <f t="shared" si="10"/>
        <v>0</v>
      </c>
      <c r="V29" s="201">
        <v>0</v>
      </c>
      <c r="W29" s="185">
        <f t="shared" si="11"/>
        <v>0</v>
      </c>
      <c r="X29" s="367">
        <v>0</v>
      </c>
      <c r="Y29" s="185">
        <f t="shared" si="6"/>
        <v>0</v>
      </c>
      <c r="Z29" s="367">
        <v>0</v>
      </c>
      <c r="AA29" s="185">
        <f t="shared" si="12"/>
        <v>0</v>
      </c>
      <c r="AB29" s="185">
        <v>0</v>
      </c>
      <c r="AC29" s="185">
        <f t="shared" si="13"/>
        <v>0</v>
      </c>
      <c r="AD29" s="185">
        <v>0</v>
      </c>
      <c r="AE29" s="185">
        <f t="shared" si="14"/>
        <v>0</v>
      </c>
      <c r="AF29" s="201">
        <v>0</v>
      </c>
      <c r="AG29" s="185">
        <f t="shared" si="15"/>
        <v>0</v>
      </c>
      <c r="AH29" s="185">
        <v>0</v>
      </c>
      <c r="AI29" s="185">
        <f t="shared" si="16"/>
        <v>0</v>
      </c>
      <c r="AJ29" s="185">
        <v>0</v>
      </c>
      <c r="AK29" s="185">
        <f t="shared" si="17"/>
        <v>0</v>
      </c>
      <c r="AL29" s="201">
        <v>0</v>
      </c>
      <c r="AM29" s="185">
        <f t="shared" si="18"/>
        <v>0</v>
      </c>
      <c r="AN29" s="185">
        <v>0</v>
      </c>
      <c r="AO29" s="185">
        <v>0</v>
      </c>
      <c r="AP29" s="185">
        <f t="shared" si="19"/>
        <v>0</v>
      </c>
      <c r="AQ29" s="201">
        <v>0</v>
      </c>
      <c r="AR29" s="185">
        <f t="shared" si="20"/>
        <v>0</v>
      </c>
      <c r="AS29" s="201">
        <v>0</v>
      </c>
      <c r="AT29" s="201">
        <v>0</v>
      </c>
      <c r="AU29" s="368">
        <v>0</v>
      </c>
      <c r="AV29" s="185">
        <f t="shared" si="21"/>
        <v>0</v>
      </c>
      <c r="AW29" s="201">
        <v>0</v>
      </c>
      <c r="AX29" s="201">
        <f t="shared" si="22"/>
        <v>0</v>
      </c>
      <c r="AY29" s="185">
        <f t="shared" si="23"/>
        <v>0</v>
      </c>
      <c r="AZ29" s="201">
        <v>0</v>
      </c>
      <c r="BA29" s="201">
        <v>0</v>
      </c>
      <c r="BB29" s="201">
        <v>0</v>
      </c>
      <c r="BC29" s="185">
        <f t="shared" si="24"/>
        <v>0</v>
      </c>
      <c r="BD29" s="185">
        <f t="shared" si="25"/>
        <v>0</v>
      </c>
      <c r="BE29" s="201">
        <v>0</v>
      </c>
      <c r="BF29" s="185">
        <f t="shared" si="26"/>
        <v>0</v>
      </c>
      <c r="BG29" s="201">
        <v>0</v>
      </c>
      <c r="BH29" s="185">
        <f t="shared" si="27"/>
        <v>0</v>
      </c>
      <c r="BI29" s="185">
        <v>0</v>
      </c>
      <c r="BJ29" s="185">
        <f t="shared" si="28"/>
        <v>0</v>
      </c>
      <c r="BK29" s="201">
        <v>0</v>
      </c>
      <c r="BL29" s="185">
        <f t="shared" si="29"/>
        <v>0</v>
      </c>
      <c r="BM29" s="201">
        <v>0</v>
      </c>
      <c r="BN29" s="185">
        <f t="shared" si="30"/>
        <v>0</v>
      </c>
      <c r="BO29" s="185">
        <v>0</v>
      </c>
      <c r="BP29" s="185">
        <f t="shared" si="31"/>
        <v>0</v>
      </c>
      <c r="BQ29" s="185">
        <f t="shared" si="32"/>
        <v>0</v>
      </c>
      <c r="BR29" s="185">
        <v>0</v>
      </c>
      <c r="BS29" s="185">
        <f t="shared" si="7"/>
        <v>0</v>
      </c>
      <c r="BT29" s="185">
        <v>0</v>
      </c>
      <c r="BU29" s="185">
        <f t="shared" si="33"/>
        <v>0</v>
      </c>
      <c r="BV29" s="201">
        <v>0</v>
      </c>
      <c r="BW29" s="185">
        <f t="shared" si="8"/>
        <v>0</v>
      </c>
      <c r="BX29" s="369">
        <v>0</v>
      </c>
      <c r="BY29" s="333">
        <f t="shared" si="9"/>
        <v>0</v>
      </c>
      <c r="BZ29" s="185">
        <f t="shared" si="34"/>
        <v>0</v>
      </c>
      <c r="CA29" s="266"/>
      <c r="CG29" s="150"/>
    </row>
    <row r="30" spans="1:85" s="68" customFormat="1" ht="33" customHeight="1">
      <c r="A30" s="213">
        <v>22</v>
      </c>
      <c r="B30" s="188" t="s">
        <v>150</v>
      </c>
      <c r="C30" s="185"/>
      <c r="D30" s="185"/>
      <c r="E30" s="289"/>
      <c r="F30" s="185"/>
      <c r="G30" s="185"/>
      <c r="H30" s="185">
        <v>0</v>
      </c>
      <c r="I30" s="185">
        <f t="shared" si="0"/>
        <v>0</v>
      </c>
      <c r="J30" s="185">
        <v>0</v>
      </c>
      <c r="K30" s="185">
        <f t="shared" si="1"/>
        <v>0</v>
      </c>
      <c r="L30" s="376">
        <v>0</v>
      </c>
      <c r="M30" s="185">
        <f t="shared" si="2"/>
        <v>0</v>
      </c>
      <c r="N30" s="185">
        <v>0</v>
      </c>
      <c r="O30" s="200">
        <f t="shared" si="3"/>
        <v>0</v>
      </c>
      <c r="P30" s="185">
        <v>0</v>
      </c>
      <c r="Q30" s="185">
        <f t="shared" si="4"/>
        <v>0</v>
      </c>
      <c r="R30" s="185">
        <v>0</v>
      </c>
      <c r="S30" s="200">
        <f t="shared" si="5"/>
        <v>0</v>
      </c>
      <c r="T30" s="185">
        <v>0</v>
      </c>
      <c r="U30" s="185">
        <f t="shared" si="10"/>
        <v>0</v>
      </c>
      <c r="V30" s="201">
        <v>0</v>
      </c>
      <c r="W30" s="185">
        <f t="shared" si="11"/>
        <v>0</v>
      </c>
      <c r="X30" s="367">
        <v>0</v>
      </c>
      <c r="Y30" s="185">
        <f t="shared" si="6"/>
        <v>0</v>
      </c>
      <c r="Z30" s="367">
        <v>0</v>
      </c>
      <c r="AA30" s="185">
        <f t="shared" si="12"/>
        <v>0</v>
      </c>
      <c r="AB30" s="185">
        <v>0</v>
      </c>
      <c r="AC30" s="185">
        <f t="shared" si="13"/>
        <v>0</v>
      </c>
      <c r="AD30" s="185">
        <v>0</v>
      </c>
      <c r="AE30" s="185">
        <f t="shared" si="14"/>
        <v>0</v>
      </c>
      <c r="AF30" s="201">
        <v>0</v>
      </c>
      <c r="AG30" s="185">
        <f t="shared" si="15"/>
        <v>0</v>
      </c>
      <c r="AH30" s="185">
        <v>0</v>
      </c>
      <c r="AI30" s="185">
        <f t="shared" si="16"/>
        <v>0</v>
      </c>
      <c r="AJ30" s="185">
        <v>0</v>
      </c>
      <c r="AK30" s="185">
        <f t="shared" si="17"/>
        <v>0</v>
      </c>
      <c r="AL30" s="201">
        <v>0</v>
      </c>
      <c r="AM30" s="185">
        <f t="shared" si="18"/>
        <v>0</v>
      </c>
      <c r="AN30" s="185">
        <v>0</v>
      </c>
      <c r="AO30" s="185">
        <v>0</v>
      </c>
      <c r="AP30" s="185">
        <f t="shared" si="19"/>
        <v>0</v>
      </c>
      <c r="AQ30" s="201">
        <v>0</v>
      </c>
      <c r="AR30" s="185">
        <f t="shared" si="20"/>
        <v>0</v>
      </c>
      <c r="AS30" s="201">
        <v>0</v>
      </c>
      <c r="AT30" s="201">
        <v>0</v>
      </c>
      <c r="AU30" s="368">
        <v>0</v>
      </c>
      <c r="AV30" s="185">
        <f t="shared" si="21"/>
        <v>0</v>
      </c>
      <c r="AW30" s="201">
        <v>0</v>
      </c>
      <c r="AX30" s="201">
        <f t="shared" si="22"/>
        <v>0</v>
      </c>
      <c r="AY30" s="185">
        <f t="shared" si="23"/>
        <v>0</v>
      </c>
      <c r="AZ30" s="201">
        <v>0</v>
      </c>
      <c r="BA30" s="201">
        <v>0</v>
      </c>
      <c r="BB30" s="201">
        <v>0</v>
      </c>
      <c r="BC30" s="185">
        <f t="shared" si="24"/>
        <v>0</v>
      </c>
      <c r="BD30" s="185">
        <f t="shared" si="25"/>
        <v>0</v>
      </c>
      <c r="BE30" s="201">
        <v>0</v>
      </c>
      <c r="BF30" s="185">
        <f t="shared" si="26"/>
        <v>0</v>
      </c>
      <c r="BG30" s="201">
        <v>0</v>
      </c>
      <c r="BH30" s="185">
        <f t="shared" si="27"/>
        <v>0</v>
      </c>
      <c r="BI30" s="185">
        <v>0</v>
      </c>
      <c r="BJ30" s="185">
        <f t="shared" si="28"/>
        <v>0</v>
      </c>
      <c r="BK30" s="201">
        <v>0</v>
      </c>
      <c r="BL30" s="185">
        <f t="shared" si="29"/>
        <v>0</v>
      </c>
      <c r="BM30" s="201">
        <v>0</v>
      </c>
      <c r="BN30" s="185">
        <f t="shared" si="30"/>
        <v>0</v>
      </c>
      <c r="BO30" s="185">
        <v>0</v>
      </c>
      <c r="BP30" s="185">
        <f t="shared" si="31"/>
        <v>0</v>
      </c>
      <c r="BQ30" s="185">
        <f t="shared" si="32"/>
        <v>0</v>
      </c>
      <c r="BR30" s="185">
        <v>0</v>
      </c>
      <c r="BS30" s="185">
        <f t="shared" si="7"/>
        <v>0</v>
      </c>
      <c r="BT30" s="185">
        <v>0</v>
      </c>
      <c r="BU30" s="185">
        <f t="shared" si="33"/>
        <v>0</v>
      </c>
      <c r="BV30" s="201">
        <v>0</v>
      </c>
      <c r="BW30" s="185">
        <f t="shared" si="8"/>
        <v>0</v>
      </c>
      <c r="BX30" s="369">
        <v>0</v>
      </c>
      <c r="BY30" s="333">
        <f t="shared" si="9"/>
        <v>0</v>
      </c>
      <c r="BZ30" s="185">
        <f t="shared" si="34"/>
        <v>0</v>
      </c>
      <c r="CA30" s="266"/>
      <c r="CG30" s="150"/>
    </row>
    <row r="31" spans="1:85" s="68" customFormat="1" ht="33" customHeight="1">
      <c r="A31" s="213">
        <v>23</v>
      </c>
      <c r="B31" s="188" t="s">
        <v>151</v>
      </c>
      <c r="C31" s="185"/>
      <c r="D31" s="185"/>
      <c r="E31" s="289"/>
      <c r="F31" s="185"/>
      <c r="G31" s="185"/>
      <c r="H31" s="185">
        <v>0</v>
      </c>
      <c r="I31" s="185">
        <f t="shared" si="0"/>
        <v>0</v>
      </c>
      <c r="J31" s="185">
        <v>0</v>
      </c>
      <c r="K31" s="185">
        <f t="shared" si="1"/>
        <v>0</v>
      </c>
      <c r="L31" s="376">
        <v>0</v>
      </c>
      <c r="M31" s="185">
        <f t="shared" si="2"/>
        <v>0</v>
      </c>
      <c r="N31" s="185">
        <v>0</v>
      </c>
      <c r="O31" s="200">
        <f t="shared" si="3"/>
        <v>0</v>
      </c>
      <c r="P31" s="185">
        <v>0</v>
      </c>
      <c r="Q31" s="185">
        <f t="shared" si="4"/>
        <v>0</v>
      </c>
      <c r="R31" s="185">
        <v>0</v>
      </c>
      <c r="S31" s="200">
        <f t="shared" si="5"/>
        <v>0</v>
      </c>
      <c r="T31" s="185">
        <v>0</v>
      </c>
      <c r="U31" s="185">
        <f t="shared" si="10"/>
        <v>0</v>
      </c>
      <c r="V31" s="201">
        <v>0</v>
      </c>
      <c r="W31" s="185">
        <f t="shared" si="11"/>
        <v>0</v>
      </c>
      <c r="X31" s="367">
        <v>0</v>
      </c>
      <c r="Y31" s="185">
        <f t="shared" si="6"/>
        <v>0</v>
      </c>
      <c r="Z31" s="367">
        <v>0</v>
      </c>
      <c r="AA31" s="185">
        <f t="shared" si="12"/>
        <v>0</v>
      </c>
      <c r="AB31" s="185">
        <v>0</v>
      </c>
      <c r="AC31" s="185">
        <f t="shared" si="13"/>
        <v>0</v>
      </c>
      <c r="AD31" s="185">
        <v>0</v>
      </c>
      <c r="AE31" s="185">
        <f t="shared" si="14"/>
        <v>0</v>
      </c>
      <c r="AF31" s="201">
        <v>0</v>
      </c>
      <c r="AG31" s="185">
        <f t="shared" si="15"/>
        <v>0</v>
      </c>
      <c r="AH31" s="185">
        <v>0</v>
      </c>
      <c r="AI31" s="185">
        <f t="shared" si="16"/>
        <v>0</v>
      </c>
      <c r="AJ31" s="185">
        <v>0</v>
      </c>
      <c r="AK31" s="185">
        <f t="shared" si="17"/>
        <v>0</v>
      </c>
      <c r="AL31" s="201">
        <v>0</v>
      </c>
      <c r="AM31" s="185">
        <f t="shared" si="18"/>
        <v>0</v>
      </c>
      <c r="AN31" s="185">
        <v>0</v>
      </c>
      <c r="AO31" s="185">
        <v>0</v>
      </c>
      <c r="AP31" s="185">
        <f t="shared" si="19"/>
        <v>0</v>
      </c>
      <c r="AQ31" s="201">
        <v>0</v>
      </c>
      <c r="AR31" s="185">
        <f t="shared" si="20"/>
        <v>0</v>
      </c>
      <c r="AS31" s="201">
        <v>0</v>
      </c>
      <c r="AT31" s="201">
        <v>0</v>
      </c>
      <c r="AU31" s="368">
        <v>0</v>
      </c>
      <c r="AV31" s="185">
        <f t="shared" si="21"/>
        <v>0</v>
      </c>
      <c r="AW31" s="201">
        <v>0</v>
      </c>
      <c r="AX31" s="201">
        <f t="shared" si="22"/>
        <v>0</v>
      </c>
      <c r="AY31" s="185">
        <f t="shared" si="23"/>
        <v>0</v>
      </c>
      <c r="AZ31" s="201">
        <v>0</v>
      </c>
      <c r="BA31" s="201">
        <v>0</v>
      </c>
      <c r="BB31" s="201">
        <v>0</v>
      </c>
      <c r="BC31" s="185">
        <f t="shared" si="24"/>
        <v>0</v>
      </c>
      <c r="BD31" s="185">
        <f t="shared" si="25"/>
        <v>0</v>
      </c>
      <c r="BE31" s="201">
        <v>0</v>
      </c>
      <c r="BF31" s="185">
        <f t="shared" si="26"/>
        <v>0</v>
      </c>
      <c r="BG31" s="201">
        <v>0</v>
      </c>
      <c r="BH31" s="185">
        <f t="shared" si="27"/>
        <v>0</v>
      </c>
      <c r="BI31" s="185">
        <v>0</v>
      </c>
      <c r="BJ31" s="185">
        <f t="shared" si="28"/>
        <v>0</v>
      </c>
      <c r="BK31" s="201">
        <v>0</v>
      </c>
      <c r="BL31" s="185">
        <f t="shared" si="29"/>
        <v>0</v>
      </c>
      <c r="BM31" s="201">
        <v>0</v>
      </c>
      <c r="BN31" s="185">
        <f t="shared" si="30"/>
        <v>0</v>
      </c>
      <c r="BO31" s="185">
        <v>0</v>
      </c>
      <c r="BP31" s="185">
        <f t="shared" si="31"/>
        <v>0</v>
      </c>
      <c r="BQ31" s="185">
        <f t="shared" si="32"/>
        <v>0</v>
      </c>
      <c r="BR31" s="185">
        <v>0</v>
      </c>
      <c r="BS31" s="185">
        <f t="shared" si="7"/>
        <v>0</v>
      </c>
      <c r="BT31" s="185">
        <v>0</v>
      </c>
      <c r="BU31" s="185">
        <f t="shared" si="33"/>
        <v>0</v>
      </c>
      <c r="BV31" s="201">
        <v>0</v>
      </c>
      <c r="BW31" s="185">
        <f t="shared" si="8"/>
        <v>0</v>
      </c>
      <c r="BX31" s="369">
        <v>0</v>
      </c>
      <c r="BY31" s="333">
        <f t="shared" si="9"/>
        <v>0</v>
      </c>
      <c r="BZ31" s="185">
        <f t="shared" si="34"/>
        <v>0</v>
      </c>
      <c r="CA31" s="266"/>
      <c r="CG31" s="150"/>
    </row>
    <row r="32" spans="1:85" s="68" customFormat="1" ht="33" customHeight="1">
      <c r="A32" s="213">
        <v>24</v>
      </c>
      <c r="B32" s="188" t="s">
        <v>152</v>
      </c>
      <c r="C32" s="185"/>
      <c r="D32" s="185"/>
      <c r="E32" s="289"/>
      <c r="F32" s="185"/>
      <c r="G32" s="185"/>
      <c r="H32" s="185">
        <v>0</v>
      </c>
      <c r="I32" s="185">
        <f t="shared" si="0"/>
        <v>0</v>
      </c>
      <c r="J32" s="185">
        <v>0</v>
      </c>
      <c r="K32" s="185">
        <f t="shared" si="1"/>
        <v>0</v>
      </c>
      <c r="L32" s="376">
        <v>0</v>
      </c>
      <c r="M32" s="185">
        <f t="shared" si="2"/>
        <v>0</v>
      </c>
      <c r="N32" s="185">
        <v>0</v>
      </c>
      <c r="O32" s="200">
        <f t="shared" si="3"/>
        <v>0</v>
      </c>
      <c r="P32" s="185">
        <v>0</v>
      </c>
      <c r="Q32" s="185">
        <f t="shared" si="4"/>
        <v>0</v>
      </c>
      <c r="R32" s="185">
        <v>0</v>
      </c>
      <c r="S32" s="200">
        <f t="shared" si="5"/>
        <v>0</v>
      </c>
      <c r="T32" s="185">
        <v>0</v>
      </c>
      <c r="U32" s="185">
        <f t="shared" si="10"/>
        <v>0</v>
      </c>
      <c r="V32" s="201">
        <v>0</v>
      </c>
      <c r="W32" s="185">
        <f t="shared" si="11"/>
        <v>0</v>
      </c>
      <c r="X32" s="367">
        <v>0</v>
      </c>
      <c r="Y32" s="185">
        <f t="shared" si="6"/>
        <v>0</v>
      </c>
      <c r="Z32" s="367">
        <v>0</v>
      </c>
      <c r="AA32" s="185">
        <f t="shared" si="12"/>
        <v>0</v>
      </c>
      <c r="AB32" s="185">
        <v>0</v>
      </c>
      <c r="AC32" s="185">
        <f t="shared" si="13"/>
        <v>0</v>
      </c>
      <c r="AD32" s="185">
        <v>0</v>
      </c>
      <c r="AE32" s="185">
        <f t="shared" si="14"/>
        <v>0</v>
      </c>
      <c r="AF32" s="201">
        <v>0</v>
      </c>
      <c r="AG32" s="185">
        <f t="shared" si="15"/>
        <v>0</v>
      </c>
      <c r="AH32" s="185">
        <v>0</v>
      </c>
      <c r="AI32" s="185">
        <f t="shared" si="16"/>
        <v>0</v>
      </c>
      <c r="AJ32" s="185">
        <v>0</v>
      </c>
      <c r="AK32" s="185">
        <f t="shared" si="17"/>
        <v>0</v>
      </c>
      <c r="AL32" s="201">
        <v>0</v>
      </c>
      <c r="AM32" s="185">
        <f t="shared" si="18"/>
        <v>0</v>
      </c>
      <c r="AN32" s="185">
        <v>0</v>
      </c>
      <c r="AO32" s="185">
        <v>0</v>
      </c>
      <c r="AP32" s="185">
        <f t="shared" si="19"/>
        <v>0</v>
      </c>
      <c r="AQ32" s="201">
        <v>0</v>
      </c>
      <c r="AR32" s="185">
        <f t="shared" si="20"/>
        <v>0</v>
      </c>
      <c r="AS32" s="201">
        <v>0</v>
      </c>
      <c r="AT32" s="201">
        <v>0</v>
      </c>
      <c r="AU32" s="368">
        <v>0</v>
      </c>
      <c r="AV32" s="185">
        <f t="shared" si="21"/>
        <v>0</v>
      </c>
      <c r="AW32" s="201">
        <v>0</v>
      </c>
      <c r="AX32" s="201">
        <f t="shared" si="22"/>
        <v>0</v>
      </c>
      <c r="AY32" s="185">
        <f t="shared" si="23"/>
        <v>0</v>
      </c>
      <c r="AZ32" s="201">
        <v>0</v>
      </c>
      <c r="BA32" s="201">
        <v>0</v>
      </c>
      <c r="BB32" s="201">
        <v>0</v>
      </c>
      <c r="BC32" s="185">
        <f t="shared" si="24"/>
        <v>0</v>
      </c>
      <c r="BD32" s="185">
        <f t="shared" si="25"/>
        <v>0</v>
      </c>
      <c r="BE32" s="201">
        <v>0</v>
      </c>
      <c r="BF32" s="185">
        <f t="shared" si="26"/>
        <v>0</v>
      </c>
      <c r="BG32" s="201">
        <v>0</v>
      </c>
      <c r="BH32" s="185">
        <f t="shared" si="27"/>
        <v>0</v>
      </c>
      <c r="BI32" s="185">
        <v>0</v>
      </c>
      <c r="BJ32" s="185">
        <f t="shared" si="28"/>
        <v>0</v>
      </c>
      <c r="BK32" s="201">
        <v>0</v>
      </c>
      <c r="BL32" s="185">
        <f t="shared" si="29"/>
        <v>0</v>
      </c>
      <c r="BM32" s="201">
        <v>0</v>
      </c>
      <c r="BN32" s="185">
        <f t="shared" si="30"/>
        <v>0</v>
      </c>
      <c r="BO32" s="185">
        <v>0</v>
      </c>
      <c r="BP32" s="185">
        <f t="shared" si="31"/>
        <v>0</v>
      </c>
      <c r="BQ32" s="185">
        <f t="shared" si="32"/>
        <v>0</v>
      </c>
      <c r="BR32" s="185">
        <v>0</v>
      </c>
      <c r="BS32" s="185">
        <f t="shared" si="7"/>
        <v>0</v>
      </c>
      <c r="BT32" s="185">
        <v>0</v>
      </c>
      <c r="BU32" s="185">
        <f t="shared" si="33"/>
        <v>0</v>
      </c>
      <c r="BV32" s="201">
        <v>0</v>
      </c>
      <c r="BW32" s="185">
        <f t="shared" si="8"/>
        <v>0</v>
      </c>
      <c r="BX32" s="369">
        <v>0</v>
      </c>
      <c r="BY32" s="333">
        <f t="shared" si="9"/>
        <v>0</v>
      </c>
      <c r="BZ32" s="185">
        <f t="shared" si="34"/>
        <v>0</v>
      </c>
      <c r="CA32" s="266"/>
      <c r="CG32" s="150"/>
    </row>
    <row r="33" spans="1:85" s="68" customFormat="1" ht="33" customHeight="1">
      <c r="A33" s="213">
        <v>25</v>
      </c>
      <c r="B33" s="188" t="s">
        <v>153</v>
      </c>
      <c r="C33" s="185"/>
      <c r="D33" s="185"/>
      <c r="E33" s="289"/>
      <c r="F33" s="185"/>
      <c r="G33" s="185"/>
      <c r="H33" s="185">
        <v>0</v>
      </c>
      <c r="I33" s="185">
        <f t="shared" si="0"/>
        <v>0</v>
      </c>
      <c r="J33" s="185">
        <v>0</v>
      </c>
      <c r="K33" s="185">
        <f t="shared" si="1"/>
        <v>0</v>
      </c>
      <c r="L33" s="376">
        <v>0</v>
      </c>
      <c r="M33" s="185">
        <f t="shared" si="2"/>
        <v>0</v>
      </c>
      <c r="N33" s="185">
        <v>0</v>
      </c>
      <c r="O33" s="200">
        <f t="shared" si="3"/>
        <v>0</v>
      </c>
      <c r="P33" s="185">
        <v>0</v>
      </c>
      <c r="Q33" s="185">
        <f t="shared" si="4"/>
        <v>0</v>
      </c>
      <c r="R33" s="185">
        <v>0</v>
      </c>
      <c r="S33" s="200">
        <f t="shared" si="5"/>
        <v>0</v>
      </c>
      <c r="T33" s="185">
        <v>0</v>
      </c>
      <c r="U33" s="185">
        <f t="shared" si="10"/>
        <v>0</v>
      </c>
      <c r="V33" s="201">
        <v>0</v>
      </c>
      <c r="W33" s="185">
        <f t="shared" si="11"/>
        <v>0</v>
      </c>
      <c r="X33" s="367">
        <v>0</v>
      </c>
      <c r="Y33" s="185">
        <f t="shared" si="6"/>
        <v>0</v>
      </c>
      <c r="Z33" s="367">
        <v>0</v>
      </c>
      <c r="AA33" s="185">
        <f t="shared" si="12"/>
        <v>0</v>
      </c>
      <c r="AB33" s="185">
        <v>0</v>
      </c>
      <c r="AC33" s="185">
        <f t="shared" si="13"/>
        <v>0</v>
      </c>
      <c r="AD33" s="185">
        <v>0</v>
      </c>
      <c r="AE33" s="185">
        <f t="shared" si="14"/>
        <v>0</v>
      </c>
      <c r="AF33" s="201">
        <v>0</v>
      </c>
      <c r="AG33" s="185">
        <f t="shared" si="15"/>
        <v>0</v>
      </c>
      <c r="AH33" s="185">
        <v>0</v>
      </c>
      <c r="AI33" s="185">
        <f t="shared" si="16"/>
        <v>0</v>
      </c>
      <c r="AJ33" s="185">
        <v>0</v>
      </c>
      <c r="AK33" s="185">
        <f t="shared" si="17"/>
        <v>0</v>
      </c>
      <c r="AL33" s="201">
        <v>0</v>
      </c>
      <c r="AM33" s="185">
        <f t="shared" si="18"/>
        <v>0</v>
      </c>
      <c r="AN33" s="185">
        <v>0</v>
      </c>
      <c r="AO33" s="185">
        <v>0</v>
      </c>
      <c r="AP33" s="185">
        <f t="shared" si="19"/>
        <v>0</v>
      </c>
      <c r="AQ33" s="201">
        <v>0</v>
      </c>
      <c r="AR33" s="185">
        <f t="shared" si="20"/>
        <v>0</v>
      </c>
      <c r="AS33" s="201">
        <v>0</v>
      </c>
      <c r="AT33" s="201">
        <v>0</v>
      </c>
      <c r="AU33" s="368">
        <v>0</v>
      </c>
      <c r="AV33" s="185">
        <f t="shared" si="21"/>
        <v>0</v>
      </c>
      <c r="AW33" s="201">
        <v>0</v>
      </c>
      <c r="AX33" s="201">
        <f t="shared" si="22"/>
        <v>0</v>
      </c>
      <c r="AY33" s="185">
        <f t="shared" si="23"/>
        <v>0</v>
      </c>
      <c r="AZ33" s="201">
        <v>0</v>
      </c>
      <c r="BA33" s="201">
        <v>0</v>
      </c>
      <c r="BB33" s="201">
        <v>0</v>
      </c>
      <c r="BC33" s="185">
        <f t="shared" si="24"/>
        <v>0</v>
      </c>
      <c r="BD33" s="185">
        <f t="shared" si="25"/>
        <v>0</v>
      </c>
      <c r="BE33" s="201">
        <v>0</v>
      </c>
      <c r="BF33" s="185">
        <f t="shared" si="26"/>
        <v>0</v>
      </c>
      <c r="BG33" s="201">
        <v>0</v>
      </c>
      <c r="BH33" s="185">
        <f t="shared" si="27"/>
        <v>0</v>
      </c>
      <c r="BI33" s="185">
        <v>0</v>
      </c>
      <c r="BJ33" s="185">
        <f t="shared" si="28"/>
        <v>0</v>
      </c>
      <c r="BK33" s="201">
        <v>0</v>
      </c>
      <c r="BL33" s="185">
        <f t="shared" si="29"/>
        <v>0</v>
      </c>
      <c r="BM33" s="201">
        <v>0</v>
      </c>
      <c r="BN33" s="185">
        <f t="shared" si="30"/>
        <v>0</v>
      </c>
      <c r="BO33" s="185">
        <v>0</v>
      </c>
      <c r="BP33" s="185">
        <f t="shared" si="31"/>
        <v>0</v>
      </c>
      <c r="BQ33" s="185">
        <f t="shared" si="32"/>
        <v>0</v>
      </c>
      <c r="BR33" s="185">
        <v>0</v>
      </c>
      <c r="BS33" s="185">
        <f t="shared" si="7"/>
        <v>0</v>
      </c>
      <c r="BT33" s="185">
        <v>0</v>
      </c>
      <c r="BU33" s="185">
        <f t="shared" si="33"/>
        <v>0</v>
      </c>
      <c r="BV33" s="201">
        <v>0</v>
      </c>
      <c r="BW33" s="185">
        <f t="shared" si="8"/>
        <v>0</v>
      </c>
      <c r="BX33" s="369">
        <v>0</v>
      </c>
      <c r="BY33" s="333">
        <f t="shared" si="9"/>
        <v>0</v>
      </c>
      <c r="BZ33" s="185">
        <f t="shared" si="34"/>
        <v>0</v>
      </c>
      <c r="CA33" s="266"/>
      <c r="CG33" s="150"/>
    </row>
    <row r="34" spans="1:85" s="68" customFormat="1" ht="33" customHeight="1">
      <c r="A34" s="213">
        <v>26</v>
      </c>
      <c r="B34" s="188" t="s">
        <v>154</v>
      </c>
      <c r="C34" s="185"/>
      <c r="D34" s="185"/>
      <c r="E34" s="289"/>
      <c r="F34" s="185"/>
      <c r="G34" s="185"/>
      <c r="H34" s="185">
        <v>0</v>
      </c>
      <c r="I34" s="185">
        <f t="shared" si="0"/>
        <v>0</v>
      </c>
      <c r="J34" s="185">
        <v>0</v>
      </c>
      <c r="K34" s="185">
        <f t="shared" si="1"/>
        <v>0</v>
      </c>
      <c r="L34" s="376">
        <v>0</v>
      </c>
      <c r="M34" s="185">
        <f t="shared" si="2"/>
        <v>0</v>
      </c>
      <c r="N34" s="185">
        <v>0</v>
      </c>
      <c r="O34" s="200">
        <f t="shared" si="3"/>
        <v>0</v>
      </c>
      <c r="P34" s="185">
        <v>0</v>
      </c>
      <c r="Q34" s="185">
        <f t="shared" si="4"/>
        <v>0</v>
      </c>
      <c r="R34" s="185">
        <v>0</v>
      </c>
      <c r="S34" s="200">
        <f t="shared" si="5"/>
        <v>0</v>
      </c>
      <c r="T34" s="185">
        <v>0</v>
      </c>
      <c r="U34" s="185">
        <f t="shared" si="10"/>
        <v>0</v>
      </c>
      <c r="V34" s="201">
        <v>0</v>
      </c>
      <c r="W34" s="185">
        <f t="shared" si="11"/>
        <v>0</v>
      </c>
      <c r="X34" s="367">
        <v>0</v>
      </c>
      <c r="Y34" s="185">
        <f t="shared" si="6"/>
        <v>0</v>
      </c>
      <c r="Z34" s="367">
        <v>0</v>
      </c>
      <c r="AA34" s="185">
        <f t="shared" si="12"/>
        <v>0</v>
      </c>
      <c r="AB34" s="185">
        <v>0</v>
      </c>
      <c r="AC34" s="185">
        <f t="shared" si="13"/>
        <v>0</v>
      </c>
      <c r="AD34" s="185">
        <v>0</v>
      </c>
      <c r="AE34" s="185">
        <f t="shared" si="14"/>
        <v>0</v>
      </c>
      <c r="AF34" s="201">
        <v>0</v>
      </c>
      <c r="AG34" s="185">
        <f t="shared" si="15"/>
        <v>0</v>
      </c>
      <c r="AH34" s="185">
        <v>0</v>
      </c>
      <c r="AI34" s="185">
        <f t="shared" si="16"/>
        <v>0</v>
      </c>
      <c r="AJ34" s="185">
        <v>0</v>
      </c>
      <c r="AK34" s="185">
        <f t="shared" si="17"/>
        <v>0</v>
      </c>
      <c r="AL34" s="201">
        <v>0</v>
      </c>
      <c r="AM34" s="185">
        <f t="shared" si="18"/>
        <v>0</v>
      </c>
      <c r="AN34" s="185">
        <v>0</v>
      </c>
      <c r="AO34" s="185">
        <v>0</v>
      </c>
      <c r="AP34" s="185">
        <f t="shared" si="19"/>
        <v>0</v>
      </c>
      <c r="AQ34" s="201">
        <v>0</v>
      </c>
      <c r="AR34" s="185">
        <f t="shared" si="20"/>
        <v>0</v>
      </c>
      <c r="AS34" s="201">
        <v>0</v>
      </c>
      <c r="AT34" s="201">
        <v>0</v>
      </c>
      <c r="AU34" s="368">
        <v>0</v>
      </c>
      <c r="AV34" s="185">
        <f t="shared" si="21"/>
        <v>0</v>
      </c>
      <c r="AW34" s="201">
        <v>0</v>
      </c>
      <c r="AX34" s="201">
        <f t="shared" si="22"/>
        <v>0</v>
      </c>
      <c r="AY34" s="185">
        <f t="shared" si="23"/>
        <v>0</v>
      </c>
      <c r="AZ34" s="201">
        <v>0</v>
      </c>
      <c r="BA34" s="201">
        <v>0</v>
      </c>
      <c r="BB34" s="201">
        <v>0</v>
      </c>
      <c r="BC34" s="185">
        <f t="shared" si="24"/>
        <v>0</v>
      </c>
      <c r="BD34" s="185">
        <f t="shared" si="25"/>
        <v>0</v>
      </c>
      <c r="BE34" s="201">
        <v>0</v>
      </c>
      <c r="BF34" s="185">
        <f t="shared" si="26"/>
        <v>0</v>
      </c>
      <c r="BG34" s="201">
        <v>0</v>
      </c>
      <c r="BH34" s="185">
        <f t="shared" si="27"/>
        <v>0</v>
      </c>
      <c r="BI34" s="185">
        <v>0</v>
      </c>
      <c r="BJ34" s="185">
        <f t="shared" si="28"/>
        <v>0</v>
      </c>
      <c r="BK34" s="201">
        <v>0</v>
      </c>
      <c r="BL34" s="185">
        <f t="shared" si="29"/>
        <v>0</v>
      </c>
      <c r="BM34" s="201">
        <v>0</v>
      </c>
      <c r="BN34" s="185">
        <f t="shared" si="30"/>
        <v>0</v>
      </c>
      <c r="BO34" s="185">
        <v>0</v>
      </c>
      <c r="BP34" s="185">
        <f t="shared" si="31"/>
        <v>0</v>
      </c>
      <c r="BQ34" s="185">
        <f t="shared" si="32"/>
        <v>0</v>
      </c>
      <c r="BR34" s="185">
        <v>0</v>
      </c>
      <c r="BS34" s="185">
        <f t="shared" si="7"/>
        <v>0</v>
      </c>
      <c r="BT34" s="185">
        <v>0</v>
      </c>
      <c r="BU34" s="185">
        <f t="shared" si="33"/>
        <v>0</v>
      </c>
      <c r="BV34" s="201">
        <v>0</v>
      </c>
      <c r="BW34" s="185">
        <f t="shared" si="8"/>
        <v>0</v>
      </c>
      <c r="BX34" s="369">
        <v>0</v>
      </c>
      <c r="BY34" s="333">
        <f t="shared" si="9"/>
        <v>0</v>
      </c>
      <c r="BZ34" s="185">
        <f t="shared" si="34"/>
        <v>0</v>
      </c>
      <c r="CA34" s="266"/>
      <c r="CG34" s="150"/>
    </row>
    <row r="35" spans="1:85" s="68" customFormat="1" ht="33" customHeight="1">
      <c r="A35" s="213">
        <v>27</v>
      </c>
      <c r="B35" s="188" t="s">
        <v>155</v>
      </c>
      <c r="C35" s="185"/>
      <c r="D35" s="185"/>
      <c r="E35" s="289"/>
      <c r="F35" s="185"/>
      <c r="G35" s="185"/>
      <c r="H35" s="185">
        <v>0</v>
      </c>
      <c r="I35" s="185">
        <f t="shared" si="0"/>
        <v>0</v>
      </c>
      <c r="J35" s="185">
        <v>0</v>
      </c>
      <c r="K35" s="185">
        <f t="shared" si="1"/>
        <v>0</v>
      </c>
      <c r="L35" s="376">
        <v>0</v>
      </c>
      <c r="M35" s="185">
        <f t="shared" si="2"/>
        <v>0</v>
      </c>
      <c r="N35" s="185">
        <v>0</v>
      </c>
      <c r="O35" s="200">
        <f t="shared" si="3"/>
        <v>0</v>
      </c>
      <c r="P35" s="185">
        <v>0</v>
      </c>
      <c r="Q35" s="185">
        <f t="shared" si="4"/>
        <v>0</v>
      </c>
      <c r="R35" s="185">
        <v>0</v>
      </c>
      <c r="S35" s="200">
        <f t="shared" si="5"/>
        <v>0</v>
      </c>
      <c r="T35" s="185">
        <v>0</v>
      </c>
      <c r="U35" s="185">
        <f t="shared" si="10"/>
        <v>0</v>
      </c>
      <c r="V35" s="201">
        <v>0</v>
      </c>
      <c r="W35" s="185">
        <f t="shared" si="11"/>
        <v>0</v>
      </c>
      <c r="X35" s="367">
        <v>0</v>
      </c>
      <c r="Y35" s="185">
        <f t="shared" si="6"/>
        <v>0</v>
      </c>
      <c r="Z35" s="367">
        <v>0</v>
      </c>
      <c r="AA35" s="185">
        <f t="shared" si="12"/>
        <v>0</v>
      </c>
      <c r="AB35" s="185">
        <v>0</v>
      </c>
      <c r="AC35" s="185">
        <f t="shared" si="13"/>
        <v>0</v>
      </c>
      <c r="AD35" s="185">
        <v>0</v>
      </c>
      <c r="AE35" s="185">
        <f t="shared" si="14"/>
        <v>0</v>
      </c>
      <c r="AF35" s="201">
        <v>0</v>
      </c>
      <c r="AG35" s="185">
        <f t="shared" si="15"/>
        <v>0</v>
      </c>
      <c r="AH35" s="185">
        <v>0</v>
      </c>
      <c r="AI35" s="185">
        <f t="shared" si="16"/>
        <v>0</v>
      </c>
      <c r="AJ35" s="185">
        <v>0</v>
      </c>
      <c r="AK35" s="185">
        <f t="shared" si="17"/>
        <v>0</v>
      </c>
      <c r="AL35" s="201">
        <v>0</v>
      </c>
      <c r="AM35" s="185">
        <f t="shared" si="18"/>
        <v>0</v>
      </c>
      <c r="AN35" s="185">
        <v>0</v>
      </c>
      <c r="AO35" s="185">
        <v>0</v>
      </c>
      <c r="AP35" s="185">
        <f t="shared" si="19"/>
        <v>0</v>
      </c>
      <c r="AQ35" s="201">
        <v>0</v>
      </c>
      <c r="AR35" s="185">
        <f t="shared" si="20"/>
        <v>0</v>
      </c>
      <c r="AS35" s="201">
        <v>0</v>
      </c>
      <c r="AT35" s="201">
        <v>0</v>
      </c>
      <c r="AU35" s="368">
        <v>0</v>
      </c>
      <c r="AV35" s="185">
        <f t="shared" si="21"/>
        <v>0</v>
      </c>
      <c r="AW35" s="201">
        <v>0</v>
      </c>
      <c r="AX35" s="201">
        <f t="shared" si="22"/>
        <v>0</v>
      </c>
      <c r="AY35" s="185">
        <f t="shared" si="23"/>
        <v>0</v>
      </c>
      <c r="AZ35" s="201">
        <v>0</v>
      </c>
      <c r="BA35" s="201">
        <v>0</v>
      </c>
      <c r="BB35" s="201">
        <v>0</v>
      </c>
      <c r="BC35" s="185">
        <f t="shared" si="24"/>
        <v>0</v>
      </c>
      <c r="BD35" s="185">
        <f t="shared" si="25"/>
        <v>0</v>
      </c>
      <c r="BE35" s="201">
        <v>0</v>
      </c>
      <c r="BF35" s="185">
        <f t="shared" si="26"/>
        <v>0</v>
      </c>
      <c r="BG35" s="201">
        <v>0</v>
      </c>
      <c r="BH35" s="185">
        <f t="shared" si="27"/>
        <v>0</v>
      </c>
      <c r="BI35" s="185">
        <v>0</v>
      </c>
      <c r="BJ35" s="185">
        <f t="shared" si="28"/>
        <v>0</v>
      </c>
      <c r="BK35" s="201">
        <v>0</v>
      </c>
      <c r="BL35" s="185">
        <f t="shared" si="29"/>
        <v>0</v>
      </c>
      <c r="BM35" s="201">
        <v>0</v>
      </c>
      <c r="BN35" s="185">
        <f t="shared" si="30"/>
        <v>0</v>
      </c>
      <c r="BO35" s="185">
        <v>0</v>
      </c>
      <c r="BP35" s="185">
        <f t="shared" si="31"/>
        <v>0</v>
      </c>
      <c r="BQ35" s="185">
        <f t="shared" si="32"/>
        <v>0</v>
      </c>
      <c r="BR35" s="185">
        <v>0</v>
      </c>
      <c r="BS35" s="185">
        <f t="shared" si="7"/>
        <v>0</v>
      </c>
      <c r="BT35" s="185">
        <v>0</v>
      </c>
      <c r="BU35" s="185">
        <f t="shared" si="33"/>
        <v>0</v>
      </c>
      <c r="BV35" s="201">
        <v>0</v>
      </c>
      <c r="BW35" s="185">
        <f t="shared" si="8"/>
        <v>0</v>
      </c>
      <c r="BX35" s="369">
        <v>0</v>
      </c>
      <c r="BY35" s="333">
        <f t="shared" si="9"/>
        <v>0</v>
      </c>
      <c r="BZ35" s="185">
        <f t="shared" si="34"/>
        <v>0</v>
      </c>
      <c r="CA35" s="266"/>
      <c r="CG35" s="150"/>
    </row>
    <row r="36" spans="1:85" s="68" customFormat="1" ht="33" customHeight="1">
      <c r="A36" s="213">
        <v>28</v>
      </c>
      <c r="B36" s="188" t="s">
        <v>156</v>
      </c>
      <c r="C36" s="185"/>
      <c r="D36" s="185"/>
      <c r="E36" s="289"/>
      <c r="F36" s="185"/>
      <c r="G36" s="185"/>
      <c r="H36" s="185">
        <v>0</v>
      </c>
      <c r="I36" s="185">
        <f t="shared" si="0"/>
        <v>0</v>
      </c>
      <c r="J36" s="185">
        <v>0</v>
      </c>
      <c r="K36" s="185">
        <f t="shared" si="1"/>
        <v>0</v>
      </c>
      <c r="L36" s="376">
        <v>0</v>
      </c>
      <c r="M36" s="185">
        <f t="shared" si="2"/>
        <v>0</v>
      </c>
      <c r="N36" s="185">
        <v>0</v>
      </c>
      <c r="O36" s="200">
        <f t="shared" si="3"/>
        <v>0</v>
      </c>
      <c r="P36" s="185">
        <v>0</v>
      </c>
      <c r="Q36" s="185">
        <f t="shared" si="4"/>
        <v>0</v>
      </c>
      <c r="R36" s="185">
        <v>0</v>
      </c>
      <c r="S36" s="200">
        <f t="shared" si="5"/>
        <v>0</v>
      </c>
      <c r="T36" s="185"/>
      <c r="U36" s="185"/>
      <c r="V36" s="201"/>
      <c r="W36" s="185"/>
      <c r="X36" s="367"/>
      <c r="Y36" s="185"/>
      <c r="Z36" s="367"/>
      <c r="AA36" s="185"/>
      <c r="AB36" s="185"/>
      <c r="AC36" s="185"/>
      <c r="AD36" s="185"/>
      <c r="AE36" s="185"/>
      <c r="AF36" s="201"/>
      <c r="AG36" s="185"/>
      <c r="AH36" s="185"/>
      <c r="AI36" s="185"/>
      <c r="AJ36" s="185"/>
      <c r="AK36" s="185"/>
      <c r="AL36" s="201"/>
      <c r="AM36" s="185"/>
      <c r="AN36" s="185"/>
      <c r="AO36" s="185"/>
      <c r="AP36" s="185"/>
      <c r="AQ36" s="201"/>
      <c r="AR36" s="185"/>
      <c r="AS36" s="201"/>
      <c r="AT36" s="201"/>
      <c r="AU36" s="368"/>
      <c r="AV36" s="185"/>
      <c r="AW36" s="201"/>
      <c r="AX36" s="201"/>
      <c r="AY36" s="185"/>
      <c r="AZ36" s="201"/>
      <c r="BA36" s="201"/>
      <c r="BB36" s="201"/>
      <c r="BC36" s="185"/>
      <c r="BD36" s="185"/>
      <c r="BE36" s="201"/>
      <c r="BF36" s="185"/>
      <c r="BG36" s="201"/>
      <c r="BH36" s="185"/>
      <c r="BI36" s="185"/>
      <c r="BJ36" s="185"/>
      <c r="BK36" s="201"/>
      <c r="BL36" s="185"/>
      <c r="BM36" s="201"/>
      <c r="BN36" s="185"/>
      <c r="BO36" s="185"/>
      <c r="BP36" s="185"/>
      <c r="BQ36" s="185"/>
      <c r="BR36" s="185"/>
      <c r="BS36" s="185"/>
      <c r="BT36" s="185"/>
      <c r="BU36" s="185"/>
      <c r="BV36" s="201"/>
      <c r="BW36" s="185"/>
      <c r="BX36" s="369"/>
      <c r="BY36" s="333"/>
      <c r="BZ36" s="185">
        <f t="shared" si="34"/>
        <v>0</v>
      </c>
      <c r="CA36" s="266"/>
      <c r="CG36" s="150"/>
    </row>
    <row r="37" spans="1:85" s="68" customFormat="1" ht="33" customHeight="1">
      <c r="A37" s="213">
        <v>29</v>
      </c>
      <c r="B37" s="188" t="s">
        <v>157</v>
      </c>
      <c r="C37" s="185"/>
      <c r="D37" s="185"/>
      <c r="E37" s="289"/>
      <c r="F37" s="185"/>
      <c r="G37" s="185"/>
      <c r="H37" s="185">
        <v>0</v>
      </c>
      <c r="I37" s="185">
        <f t="shared" si="0"/>
        <v>0</v>
      </c>
      <c r="J37" s="185">
        <v>0</v>
      </c>
      <c r="K37" s="185">
        <f t="shared" si="1"/>
        <v>0</v>
      </c>
      <c r="L37" s="376">
        <v>0</v>
      </c>
      <c r="M37" s="185">
        <f t="shared" si="2"/>
        <v>0</v>
      </c>
      <c r="N37" s="185">
        <v>0</v>
      </c>
      <c r="O37" s="200">
        <f t="shared" si="3"/>
        <v>0</v>
      </c>
      <c r="P37" s="185">
        <v>0</v>
      </c>
      <c r="Q37" s="185">
        <f t="shared" si="4"/>
        <v>0</v>
      </c>
      <c r="R37" s="185">
        <v>0</v>
      </c>
      <c r="S37" s="200">
        <f t="shared" si="5"/>
        <v>0</v>
      </c>
      <c r="T37" s="185">
        <v>0</v>
      </c>
      <c r="U37" s="185">
        <f t="shared" si="10"/>
        <v>0</v>
      </c>
      <c r="V37" s="201">
        <v>0</v>
      </c>
      <c r="W37" s="185">
        <f t="shared" si="11"/>
        <v>0</v>
      </c>
      <c r="X37" s="367">
        <v>0</v>
      </c>
      <c r="Y37" s="185">
        <f t="shared" si="6"/>
        <v>0</v>
      </c>
      <c r="Z37" s="367">
        <v>0</v>
      </c>
      <c r="AA37" s="185">
        <f t="shared" si="12"/>
        <v>0</v>
      </c>
      <c r="AB37" s="185">
        <v>0</v>
      </c>
      <c r="AC37" s="185">
        <f t="shared" si="13"/>
        <v>0</v>
      </c>
      <c r="AD37" s="185">
        <v>0</v>
      </c>
      <c r="AE37" s="185">
        <f t="shared" si="14"/>
        <v>0</v>
      </c>
      <c r="AF37" s="201">
        <v>0</v>
      </c>
      <c r="AG37" s="185">
        <f t="shared" si="15"/>
        <v>0</v>
      </c>
      <c r="AH37" s="185">
        <v>0</v>
      </c>
      <c r="AI37" s="185">
        <f t="shared" si="16"/>
        <v>0</v>
      </c>
      <c r="AJ37" s="185">
        <v>0</v>
      </c>
      <c r="AK37" s="185">
        <f t="shared" si="17"/>
        <v>0</v>
      </c>
      <c r="AL37" s="201">
        <v>0</v>
      </c>
      <c r="AM37" s="185">
        <f t="shared" si="18"/>
        <v>0</v>
      </c>
      <c r="AN37" s="185">
        <v>0</v>
      </c>
      <c r="AO37" s="185">
        <v>0</v>
      </c>
      <c r="AP37" s="185">
        <f t="shared" si="19"/>
        <v>0</v>
      </c>
      <c r="AQ37" s="201">
        <v>0</v>
      </c>
      <c r="AR37" s="185">
        <f t="shared" si="20"/>
        <v>0</v>
      </c>
      <c r="AS37" s="201">
        <v>0</v>
      </c>
      <c r="AT37" s="201">
        <v>0</v>
      </c>
      <c r="AU37" s="368">
        <v>0</v>
      </c>
      <c r="AV37" s="185">
        <f t="shared" si="21"/>
        <v>0</v>
      </c>
      <c r="AW37" s="201">
        <v>0</v>
      </c>
      <c r="AX37" s="201">
        <f t="shared" si="22"/>
        <v>0</v>
      </c>
      <c r="AY37" s="185">
        <f t="shared" si="23"/>
        <v>0</v>
      </c>
      <c r="AZ37" s="201">
        <v>0</v>
      </c>
      <c r="BA37" s="201">
        <v>0</v>
      </c>
      <c r="BB37" s="201">
        <v>0</v>
      </c>
      <c r="BC37" s="185">
        <f t="shared" si="24"/>
        <v>0</v>
      </c>
      <c r="BD37" s="185">
        <f t="shared" si="25"/>
        <v>0</v>
      </c>
      <c r="BE37" s="201">
        <v>0</v>
      </c>
      <c r="BF37" s="185">
        <f t="shared" si="26"/>
        <v>0</v>
      </c>
      <c r="BG37" s="201">
        <v>0</v>
      </c>
      <c r="BH37" s="185">
        <f t="shared" si="27"/>
        <v>0</v>
      </c>
      <c r="BI37" s="185">
        <v>0</v>
      </c>
      <c r="BJ37" s="185">
        <f t="shared" si="28"/>
        <v>0</v>
      </c>
      <c r="BK37" s="201">
        <v>0</v>
      </c>
      <c r="BL37" s="185">
        <f t="shared" si="29"/>
        <v>0</v>
      </c>
      <c r="BM37" s="201">
        <v>0</v>
      </c>
      <c r="BN37" s="185">
        <f t="shared" si="30"/>
        <v>0</v>
      </c>
      <c r="BO37" s="185">
        <v>0</v>
      </c>
      <c r="BP37" s="185">
        <f t="shared" si="31"/>
        <v>0</v>
      </c>
      <c r="BQ37" s="185">
        <f t="shared" si="32"/>
        <v>0</v>
      </c>
      <c r="BR37" s="185">
        <v>0</v>
      </c>
      <c r="BS37" s="185">
        <f t="shared" si="7"/>
        <v>0</v>
      </c>
      <c r="BT37" s="185">
        <v>0</v>
      </c>
      <c r="BU37" s="185">
        <f t="shared" si="33"/>
        <v>0</v>
      </c>
      <c r="BV37" s="201">
        <v>0</v>
      </c>
      <c r="BW37" s="185">
        <f t="shared" si="8"/>
        <v>0</v>
      </c>
      <c r="BX37" s="369">
        <v>0</v>
      </c>
      <c r="BY37" s="333">
        <f t="shared" si="9"/>
        <v>0</v>
      </c>
      <c r="BZ37" s="185">
        <f t="shared" si="34"/>
        <v>0</v>
      </c>
      <c r="CA37" s="266"/>
      <c r="CG37" s="150"/>
    </row>
    <row r="38" spans="1:85" s="68" customFormat="1" ht="33" customHeight="1">
      <c r="A38" s="213">
        <v>30</v>
      </c>
      <c r="B38" s="188" t="s">
        <v>158</v>
      </c>
      <c r="C38" s="185"/>
      <c r="D38" s="185"/>
      <c r="E38" s="289"/>
      <c r="F38" s="185"/>
      <c r="G38" s="185"/>
      <c r="H38" s="185">
        <v>0</v>
      </c>
      <c r="I38" s="185">
        <f t="shared" si="0"/>
        <v>0</v>
      </c>
      <c r="J38" s="185">
        <v>0</v>
      </c>
      <c r="K38" s="185">
        <f t="shared" si="1"/>
        <v>0</v>
      </c>
      <c r="L38" s="376">
        <v>0</v>
      </c>
      <c r="M38" s="185">
        <f t="shared" si="2"/>
        <v>0</v>
      </c>
      <c r="N38" s="185">
        <v>0</v>
      </c>
      <c r="O38" s="200">
        <f t="shared" si="3"/>
        <v>0</v>
      </c>
      <c r="P38" s="185">
        <v>0</v>
      </c>
      <c r="Q38" s="185">
        <f t="shared" si="4"/>
        <v>0</v>
      </c>
      <c r="R38" s="185">
        <v>0</v>
      </c>
      <c r="S38" s="200">
        <f t="shared" si="5"/>
        <v>0</v>
      </c>
      <c r="T38" s="185">
        <v>0</v>
      </c>
      <c r="U38" s="185">
        <f t="shared" si="10"/>
        <v>0</v>
      </c>
      <c r="V38" s="201">
        <v>0</v>
      </c>
      <c r="W38" s="185">
        <f t="shared" si="11"/>
        <v>0</v>
      </c>
      <c r="X38" s="367">
        <v>0</v>
      </c>
      <c r="Y38" s="185">
        <f t="shared" si="6"/>
        <v>0</v>
      </c>
      <c r="Z38" s="367">
        <v>0</v>
      </c>
      <c r="AA38" s="185">
        <f t="shared" si="12"/>
        <v>0</v>
      </c>
      <c r="AB38" s="185">
        <v>0</v>
      </c>
      <c r="AC38" s="185">
        <f t="shared" si="13"/>
        <v>0</v>
      </c>
      <c r="AD38" s="185">
        <v>0</v>
      </c>
      <c r="AE38" s="185">
        <f t="shared" si="14"/>
        <v>0</v>
      </c>
      <c r="AF38" s="201">
        <v>0</v>
      </c>
      <c r="AG38" s="185">
        <f t="shared" si="15"/>
        <v>0</v>
      </c>
      <c r="AH38" s="185">
        <v>0</v>
      </c>
      <c r="AI38" s="185">
        <f t="shared" si="16"/>
        <v>0</v>
      </c>
      <c r="AJ38" s="185">
        <v>0</v>
      </c>
      <c r="AK38" s="185">
        <f t="shared" si="17"/>
        <v>0</v>
      </c>
      <c r="AL38" s="201">
        <v>0</v>
      </c>
      <c r="AM38" s="185">
        <f t="shared" si="18"/>
        <v>0</v>
      </c>
      <c r="AN38" s="185">
        <v>0</v>
      </c>
      <c r="AO38" s="185">
        <v>0</v>
      </c>
      <c r="AP38" s="185">
        <f t="shared" si="19"/>
        <v>0</v>
      </c>
      <c r="AQ38" s="201">
        <v>0</v>
      </c>
      <c r="AR38" s="185">
        <f t="shared" si="20"/>
        <v>0</v>
      </c>
      <c r="AS38" s="201">
        <v>0</v>
      </c>
      <c r="AT38" s="201">
        <v>0</v>
      </c>
      <c r="AU38" s="368">
        <v>0</v>
      </c>
      <c r="AV38" s="185">
        <f t="shared" si="21"/>
        <v>0</v>
      </c>
      <c r="AW38" s="201">
        <v>0</v>
      </c>
      <c r="AX38" s="201">
        <f t="shared" si="22"/>
        <v>0</v>
      </c>
      <c r="AY38" s="185">
        <f t="shared" si="23"/>
        <v>0</v>
      </c>
      <c r="AZ38" s="201">
        <v>0</v>
      </c>
      <c r="BA38" s="201">
        <v>0</v>
      </c>
      <c r="BB38" s="201">
        <v>0</v>
      </c>
      <c r="BC38" s="185">
        <f t="shared" si="24"/>
        <v>0</v>
      </c>
      <c r="BD38" s="185">
        <f t="shared" si="25"/>
        <v>0</v>
      </c>
      <c r="BE38" s="201">
        <v>0</v>
      </c>
      <c r="BF38" s="185">
        <f t="shared" si="26"/>
        <v>0</v>
      </c>
      <c r="BG38" s="201">
        <v>0</v>
      </c>
      <c r="BH38" s="185">
        <f t="shared" si="27"/>
        <v>0</v>
      </c>
      <c r="BI38" s="185">
        <v>0</v>
      </c>
      <c r="BJ38" s="185">
        <f t="shared" si="28"/>
        <v>0</v>
      </c>
      <c r="BK38" s="201">
        <v>0</v>
      </c>
      <c r="BL38" s="185">
        <f t="shared" si="29"/>
        <v>0</v>
      </c>
      <c r="BM38" s="201">
        <v>0</v>
      </c>
      <c r="BN38" s="185">
        <f t="shared" si="30"/>
        <v>0</v>
      </c>
      <c r="BO38" s="185">
        <v>0</v>
      </c>
      <c r="BP38" s="185">
        <f t="shared" si="31"/>
        <v>0</v>
      </c>
      <c r="BQ38" s="185">
        <f t="shared" si="32"/>
        <v>0</v>
      </c>
      <c r="BR38" s="185">
        <v>0</v>
      </c>
      <c r="BS38" s="185">
        <f t="shared" si="7"/>
        <v>0</v>
      </c>
      <c r="BT38" s="185">
        <v>0</v>
      </c>
      <c r="BU38" s="185">
        <f t="shared" si="33"/>
        <v>0</v>
      </c>
      <c r="BV38" s="201">
        <v>0</v>
      </c>
      <c r="BW38" s="185">
        <f t="shared" si="8"/>
        <v>0</v>
      </c>
      <c r="BX38" s="369">
        <v>0</v>
      </c>
      <c r="BY38" s="333">
        <f t="shared" si="9"/>
        <v>0</v>
      </c>
      <c r="BZ38" s="185">
        <f t="shared" si="34"/>
        <v>0</v>
      </c>
      <c r="CA38" s="266"/>
      <c r="CG38" s="150"/>
    </row>
    <row r="39" spans="1:85" s="68" customFormat="1" ht="33" customHeight="1">
      <c r="A39" s="213">
        <v>31</v>
      </c>
      <c r="B39" s="188" t="s">
        <v>159</v>
      </c>
      <c r="C39" s="185"/>
      <c r="D39" s="185"/>
      <c r="E39" s="289"/>
      <c r="F39" s="185"/>
      <c r="G39" s="185"/>
      <c r="H39" s="185">
        <v>0</v>
      </c>
      <c r="I39" s="185">
        <f t="shared" si="0"/>
        <v>0</v>
      </c>
      <c r="J39" s="185">
        <v>0</v>
      </c>
      <c r="K39" s="185">
        <f t="shared" si="1"/>
        <v>0</v>
      </c>
      <c r="L39" s="376">
        <v>0</v>
      </c>
      <c r="M39" s="185">
        <f t="shared" si="2"/>
        <v>0</v>
      </c>
      <c r="N39" s="185">
        <v>0</v>
      </c>
      <c r="O39" s="200">
        <f t="shared" si="3"/>
        <v>0</v>
      </c>
      <c r="P39" s="185">
        <v>0</v>
      </c>
      <c r="Q39" s="185">
        <f t="shared" si="4"/>
        <v>0</v>
      </c>
      <c r="R39" s="185">
        <v>0</v>
      </c>
      <c r="S39" s="200">
        <f t="shared" si="5"/>
        <v>0</v>
      </c>
      <c r="T39" s="185">
        <v>0</v>
      </c>
      <c r="U39" s="185">
        <f t="shared" si="10"/>
        <v>0</v>
      </c>
      <c r="V39" s="201">
        <v>0</v>
      </c>
      <c r="W39" s="185">
        <f t="shared" si="11"/>
        <v>0</v>
      </c>
      <c r="X39" s="367">
        <v>0</v>
      </c>
      <c r="Y39" s="185">
        <f t="shared" si="6"/>
        <v>0</v>
      </c>
      <c r="Z39" s="367">
        <v>0</v>
      </c>
      <c r="AA39" s="185">
        <f t="shared" si="12"/>
        <v>0</v>
      </c>
      <c r="AB39" s="185">
        <v>0</v>
      </c>
      <c r="AC39" s="185">
        <f t="shared" si="13"/>
        <v>0</v>
      </c>
      <c r="AD39" s="185">
        <v>0</v>
      </c>
      <c r="AE39" s="185">
        <f t="shared" si="14"/>
        <v>0</v>
      </c>
      <c r="AF39" s="201">
        <v>0</v>
      </c>
      <c r="AG39" s="185">
        <f t="shared" si="15"/>
        <v>0</v>
      </c>
      <c r="AH39" s="185">
        <v>0</v>
      </c>
      <c r="AI39" s="185">
        <f t="shared" si="16"/>
        <v>0</v>
      </c>
      <c r="AJ39" s="185">
        <v>0</v>
      </c>
      <c r="AK39" s="185">
        <f t="shared" si="17"/>
        <v>0</v>
      </c>
      <c r="AL39" s="201">
        <v>0</v>
      </c>
      <c r="AM39" s="185">
        <f t="shared" si="18"/>
        <v>0</v>
      </c>
      <c r="AN39" s="185">
        <v>0</v>
      </c>
      <c r="AO39" s="185">
        <v>0</v>
      </c>
      <c r="AP39" s="185">
        <f t="shared" si="19"/>
        <v>0</v>
      </c>
      <c r="AQ39" s="201">
        <v>0</v>
      </c>
      <c r="AR39" s="185">
        <f t="shared" si="20"/>
        <v>0</v>
      </c>
      <c r="AS39" s="201">
        <v>0</v>
      </c>
      <c r="AT39" s="201">
        <v>0</v>
      </c>
      <c r="AU39" s="368">
        <v>0</v>
      </c>
      <c r="AV39" s="185">
        <f t="shared" si="21"/>
        <v>0</v>
      </c>
      <c r="AW39" s="201">
        <v>0</v>
      </c>
      <c r="AX39" s="201">
        <f t="shared" si="22"/>
        <v>0</v>
      </c>
      <c r="AY39" s="185">
        <f t="shared" si="23"/>
        <v>0</v>
      </c>
      <c r="AZ39" s="201">
        <v>0</v>
      </c>
      <c r="BA39" s="201">
        <v>0</v>
      </c>
      <c r="BB39" s="201">
        <v>0</v>
      </c>
      <c r="BC39" s="185">
        <f t="shared" si="24"/>
        <v>0</v>
      </c>
      <c r="BD39" s="185">
        <f t="shared" si="25"/>
        <v>0</v>
      </c>
      <c r="BE39" s="201">
        <v>0</v>
      </c>
      <c r="BF39" s="185">
        <f t="shared" si="26"/>
        <v>0</v>
      </c>
      <c r="BG39" s="201">
        <v>0</v>
      </c>
      <c r="BH39" s="185">
        <f t="shared" si="27"/>
        <v>0</v>
      </c>
      <c r="BI39" s="185">
        <v>0</v>
      </c>
      <c r="BJ39" s="185">
        <f t="shared" si="28"/>
        <v>0</v>
      </c>
      <c r="BK39" s="201">
        <v>0</v>
      </c>
      <c r="BL39" s="185">
        <f t="shared" si="29"/>
        <v>0</v>
      </c>
      <c r="BM39" s="201">
        <v>0</v>
      </c>
      <c r="BN39" s="185">
        <f t="shared" si="30"/>
        <v>0</v>
      </c>
      <c r="BO39" s="185">
        <v>0</v>
      </c>
      <c r="BP39" s="185">
        <f t="shared" si="31"/>
        <v>0</v>
      </c>
      <c r="BQ39" s="185">
        <f t="shared" si="32"/>
        <v>0</v>
      </c>
      <c r="BR39" s="185">
        <v>0</v>
      </c>
      <c r="BS39" s="185">
        <f t="shared" si="7"/>
        <v>0</v>
      </c>
      <c r="BT39" s="185">
        <v>0</v>
      </c>
      <c r="BU39" s="185">
        <f t="shared" si="33"/>
        <v>0</v>
      </c>
      <c r="BV39" s="201">
        <v>0</v>
      </c>
      <c r="BW39" s="185">
        <f t="shared" si="8"/>
        <v>0</v>
      </c>
      <c r="BX39" s="369">
        <v>0</v>
      </c>
      <c r="BY39" s="333">
        <f t="shared" si="9"/>
        <v>0</v>
      </c>
      <c r="BZ39" s="185">
        <f t="shared" si="34"/>
        <v>0</v>
      </c>
      <c r="CA39" s="266"/>
      <c r="CG39" s="150"/>
    </row>
    <row r="40" spans="1:85" s="68" customFormat="1" ht="33" customHeight="1">
      <c r="A40" s="213">
        <v>32</v>
      </c>
      <c r="B40" s="188" t="s">
        <v>160</v>
      </c>
      <c r="C40" s="185"/>
      <c r="D40" s="185"/>
      <c r="E40" s="289"/>
      <c r="F40" s="185"/>
      <c r="G40" s="185"/>
      <c r="H40" s="185">
        <v>0</v>
      </c>
      <c r="I40" s="185">
        <f t="shared" si="0"/>
        <v>0</v>
      </c>
      <c r="J40" s="185">
        <v>0</v>
      </c>
      <c r="K40" s="185">
        <f t="shared" si="1"/>
        <v>0</v>
      </c>
      <c r="L40" s="376">
        <v>0</v>
      </c>
      <c r="M40" s="185">
        <f t="shared" si="2"/>
        <v>0</v>
      </c>
      <c r="N40" s="185">
        <v>0</v>
      </c>
      <c r="O40" s="200">
        <f t="shared" si="3"/>
        <v>0</v>
      </c>
      <c r="P40" s="185">
        <v>0</v>
      </c>
      <c r="Q40" s="185">
        <f t="shared" si="4"/>
        <v>0</v>
      </c>
      <c r="R40" s="185">
        <v>0</v>
      </c>
      <c r="S40" s="200">
        <f t="shared" si="5"/>
        <v>0</v>
      </c>
      <c r="T40" s="185">
        <v>0</v>
      </c>
      <c r="U40" s="185">
        <f t="shared" si="10"/>
        <v>0</v>
      </c>
      <c r="V40" s="201">
        <v>0</v>
      </c>
      <c r="W40" s="185">
        <f t="shared" si="11"/>
        <v>0</v>
      </c>
      <c r="X40" s="367">
        <v>0</v>
      </c>
      <c r="Y40" s="185">
        <f t="shared" si="6"/>
        <v>0</v>
      </c>
      <c r="Z40" s="367">
        <v>0</v>
      </c>
      <c r="AA40" s="185">
        <f t="shared" si="12"/>
        <v>0</v>
      </c>
      <c r="AB40" s="185">
        <v>0</v>
      </c>
      <c r="AC40" s="185">
        <f t="shared" si="13"/>
        <v>0</v>
      </c>
      <c r="AD40" s="185">
        <v>0</v>
      </c>
      <c r="AE40" s="185">
        <f t="shared" si="14"/>
        <v>0</v>
      </c>
      <c r="AF40" s="201">
        <v>0</v>
      </c>
      <c r="AG40" s="185">
        <f t="shared" si="15"/>
        <v>0</v>
      </c>
      <c r="AH40" s="185">
        <v>0</v>
      </c>
      <c r="AI40" s="185">
        <f t="shared" si="16"/>
        <v>0</v>
      </c>
      <c r="AJ40" s="185">
        <v>0</v>
      </c>
      <c r="AK40" s="185">
        <f t="shared" si="17"/>
        <v>0</v>
      </c>
      <c r="AL40" s="201">
        <v>0</v>
      </c>
      <c r="AM40" s="185">
        <f t="shared" si="18"/>
        <v>0</v>
      </c>
      <c r="AN40" s="185">
        <v>0</v>
      </c>
      <c r="AO40" s="185">
        <v>0</v>
      </c>
      <c r="AP40" s="185">
        <f t="shared" si="19"/>
        <v>0</v>
      </c>
      <c r="AQ40" s="201">
        <v>0</v>
      </c>
      <c r="AR40" s="185">
        <f t="shared" si="20"/>
        <v>0</v>
      </c>
      <c r="AS40" s="201">
        <v>0</v>
      </c>
      <c r="AT40" s="201">
        <v>0</v>
      </c>
      <c r="AU40" s="368">
        <v>0</v>
      </c>
      <c r="AV40" s="185">
        <f t="shared" si="21"/>
        <v>0</v>
      </c>
      <c r="AW40" s="201">
        <v>0</v>
      </c>
      <c r="AX40" s="201">
        <f t="shared" si="22"/>
        <v>0</v>
      </c>
      <c r="AY40" s="185">
        <f t="shared" si="23"/>
        <v>0</v>
      </c>
      <c r="AZ40" s="201">
        <v>0</v>
      </c>
      <c r="BA40" s="201">
        <v>0</v>
      </c>
      <c r="BB40" s="201">
        <v>0</v>
      </c>
      <c r="BC40" s="185">
        <f t="shared" si="24"/>
        <v>0</v>
      </c>
      <c r="BD40" s="185">
        <f t="shared" si="25"/>
        <v>0</v>
      </c>
      <c r="BE40" s="201">
        <v>0</v>
      </c>
      <c r="BF40" s="185">
        <f t="shared" si="26"/>
        <v>0</v>
      </c>
      <c r="BG40" s="201">
        <v>0</v>
      </c>
      <c r="BH40" s="185">
        <f t="shared" si="27"/>
        <v>0</v>
      </c>
      <c r="BI40" s="185">
        <v>0</v>
      </c>
      <c r="BJ40" s="185">
        <f t="shared" si="28"/>
        <v>0</v>
      </c>
      <c r="BK40" s="201">
        <v>0</v>
      </c>
      <c r="BL40" s="185">
        <f t="shared" si="29"/>
        <v>0</v>
      </c>
      <c r="BM40" s="201">
        <v>0</v>
      </c>
      <c r="BN40" s="185">
        <f t="shared" si="30"/>
        <v>0</v>
      </c>
      <c r="BO40" s="185">
        <v>0</v>
      </c>
      <c r="BP40" s="185">
        <f t="shared" si="31"/>
        <v>0</v>
      </c>
      <c r="BQ40" s="185">
        <f t="shared" si="32"/>
        <v>0</v>
      </c>
      <c r="BR40" s="185">
        <v>0</v>
      </c>
      <c r="BS40" s="185">
        <f t="shared" si="7"/>
        <v>0</v>
      </c>
      <c r="BT40" s="185">
        <v>0</v>
      </c>
      <c r="BU40" s="185">
        <f t="shared" si="33"/>
        <v>0</v>
      </c>
      <c r="BV40" s="201">
        <v>0</v>
      </c>
      <c r="BW40" s="185">
        <f t="shared" si="8"/>
        <v>0</v>
      </c>
      <c r="BX40" s="369">
        <v>0</v>
      </c>
      <c r="BY40" s="333">
        <f t="shared" si="9"/>
        <v>0</v>
      </c>
      <c r="BZ40" s="185">
        <f t="shared" si="34"/>
        <v>0</v>
      </c>
      <c r="CA40" s="266"/>
      <c r="CG40" s="150"/>
    </row>
    <row r="41" spans="1:85" s="68" customFormat="1" ht="33" customHeight="1">
      <c r="A41" s="213">
        <v>33</v>
      </c>
      <c r="B41" s="188" t="s">
        <v>161</v>
      </c>
      <c r="C41" s="185"/>
      <c r="D41" s="185"/>
      <c r="E41" s="289"/>
      <c r="F41" s="185"/>
      <c r="G41" s="185"/>
      <c r="H41" s="185">
        <v>0</v>
      </c>
      <c r="I41" s="185">
        <f t="shared" si="0"/>
        <v>0</v>
      </c>
      <c r="J41" s="185">
        <v>0</v>
      </c>
      <c r="K41" s="185">
        <f t="shared" si="1"/>
        <v>0</v>
      </c>
      <c r="L41" s="376">
        <v>0</v>
      </c>
      <c r="M41" s="185">
        <f t="shared" si="2"/>
        <v>0</v>
      </c>
      <c r="N41" s="185">
        <v>0</v>
      </c>
      <c r="O41" s="200">
        <f t="shared" si="3"/>
        <v>0</v>
      </c>
      <c r="P41" s="185">
        <v>0</v>
      </c>
      <c r="Q41" s="185">
        <f t="shared" si="4"/>
        <v>0</v>
      </c>
      <c r="R41" s="185">
        <v>0</v>
      </c>
      <c r="S41" s="200">
        <f t="shared" si="5"/>
        <v>0</v>
      </c>
      <c r="T41" s="185">
        <v>0</v>
      </c>
      <c r="U41" s="185">
        <f t="shared" si="10"/>
        <v>0</v>
      </c>
      <c r="V41" s="201">
        <v>0</v>
      </c>
      <c r="W41" s="185">
        <f t="shared" si="11"/>
        <v>0</v>
      </c>
      <c r="X41" s="367">
        <v>0</v>
      </c>
      <c r="Y41" s="185">
        <f t="shared" si="6"/>
        <v>0</v>
      </c>
      <c r="Z41" s="367">
        <v>0</v>
      </c>
      <c r="AA41" s="185">
        <f t="shared" si="12"/>
        <v>0</v>
      </c>
      <c r="AB41" s="185">
        <v>0</v>
      </c>
      <c r="AC41" s="185">
        <f t="shared" si="13"/>
        <v>0</v>
      </c>
      <c r="AD41" s="185">
        <v>0</v>
      </c>
      <c r="AE41" s="185">
        <f t="shared" si="14"/>
        <v>0</v>
      </c>
      <c r="AF41" s="201">
        <v>0</v>
      </c>
      <c r="AG41" s="185">
        <f t="shared" si="15"/>
        <v>0</v>
      </c>
      <c r="AH41" s="185">
        <v>0</v>
      </c>
      <c r="AI41" s="185">
        <f t="shared" si="16"/>
        <v>0</v>
      </c>
      <c r="AJ41" s="185">
        <v>0</v>
      </c>
      <c r="AK41" s="185">
        <f t="shared" si="17"/>
        <v>0</v>
      </c>
      <c r="AL41" s="201">
        <v>0</v>
      </c>
      <c r="AM41" s="185">
        <f t="shared" si="18"/>
        <v>0</v>
      </c>
      <c r="AN41" s="185">
        <v>0</v>
      </c>
      <c r="AO41" s="185">
        <v>0</v>
      </c>
      <c r="AP41" s="185">
        <f t="shared" si="19"/>
        <v>0</v>
      </c>
      <c r="AQ41" s="201">
        <v>0</v>
      </c>
      <c r="AR41" s="185">
        <f t="shared" si="20"/>
        <v>0</v>
      </c>
      <c r="AS41" s="201">
        <v>0</v>
      </c>
      <c r="AT41" s="201">
        <v>0</v>
      </c>
      <c r="AU41" s="368">
        <v>0</v>
      </c>
      <c r="AV41" s="185">
        <f t="shared" si="21"/>
        <v>0</v>
      </c>
      <c r="AW41" s="201">
        <v>0</v>
      </c>
      <c r="AX41" s="201">
        <f t="shared" si="22"/>
        <v>0</v>
      </c>
      <c r="AY41" s="185">
        <f t="shared" si="23"/>
        <v>0</v>
      </c>
      <c r="AZ41" s="201">
        <v>0</v>
      </c>
      <c r="BA41" s="201">
        <v>0</v>
      </c>
      <c r="BB41" s="201">
        <v>0</v>
      </c>
      <c r="BC41" s="185">
        <f t="shared" si="24"/>
        <v>0</v>
      </c>
      <c r="BD41" s="185">
        <f t="shared" si="25"/>
        <v>0</v>
      </c>
      <c r="BE41" s="201">
        <v>0</v>
      </c>
      <c r="BF41" s="185">
        <f t="shared" si="26"/>
        <v>0</v>
      </c>
      <c r="BG41" s="201">
        <v>0</v>
      </c>
      <c r="BH41" s="185">
        <f t="shared" si="27"/>
        <v>0</v>
      </c>
      <c r="BI41" s="185">
        <v>0</v>
      </c>
      <c r="BJ41" s="185">
        <f t="shared" si="28"/>
        <v>0</v>
      </c>
      <c r="BK41" s="201">
        <v>0</v>
      </c>
      <c r="BL41" s="185">
        <f t="shared" si="29"/>
        <v>0</v>
      </c>
      <c r="BM41" s="201">
        <v>0</v>
      </c>
      <c r="BN41" s="185">
        <f t="shared" si="30"/>
        <v>0</v>
      </c>
      <c r="BO41" s="185">
        <v>0</v>
      </c>
      <c r="BP41" s="185">
        <f t="shared" si="31"/>
        <v>0</v>
      </c>
      <c r="BQ41" s="185">
        <f t="shared" si="32"/>
        <v>0</v>
      </c>
      <c r="BR41" s="185">
        <v>0</v>
      </c>
      <c r="BS41" s="185">
        <f t="shared" si="7"/>
        <v>0</v>
      </c>
      <c r="BT41" s="185">
        <v>0</v>
      </c>
      <c r="BU41" s="185">
        <f t="shared" si="33"/>
        <v>0</v>
      </c>
      <c r="BV41" s="201">
        <v>0</v>
      </c>
      <c r="BW41" s="185">
        <f t="shared" si="8"/>
        <v>0</v>
      </c>
      <c r="BX41" s="369">
        <v>0</v>
      </c>
      <c r="BY41" s="333">
        <f t="shared" si="9"/>
        <v>0</v>
      </c>
      <c r="BZ41" s="185">
        <f t="shared" si="34"/>
        <v>0</v>
      </c>
      <c r="CA41" s="266"/>
      <c r="CG41" s="150"/>
    </row>
    <row r="42" spans="1:85" s="68" customFormat="1" ht="33" customHeight="1">
      <c r="A42" s="213">
        <v>34</v>
      </c>
      <c r="B42" s="188" t="s">
        <v>162</v>
      </c>
      <c r="C42" s="185"/>
      <c r="D42" s="185"/>
      <c r="E42" s="289"/>
      <c r="F42" s="185"/>
      <c r="G42" s="185"/>
      <c r="H42" s="185">
        <v>0</v>
      </c>
      <c r="I42" s="185">
        <f t="shared" si="0"/>
        <v>0</v>
      </c>
      <c r="J42" s="185">
        <v>0</v>
      </c>
      <c r="K42" s="185">
        <f t="shared" si="1"/>
        <v>0</v>
      </c>
      <c r="L42" s="376">
        <v>0</v>
      </c>
      <c r="M42" s="185">
        <f>L42*0.931</f>
        <v>0</v>
      </c>
      <c r="N42" s="185">
        <v>0</v>
      </c>
      <c r="O42" s="200">
        <f t="shared" si="3"/>
        <v>0</v>
      </c>
      <c r="P42" s="185">
        <v>0</v>
      </c>
      <c r="Q42" s="185">
        <f t="shared" si="4"/>
        <v>0</v>
      </c>
      <c r="R42" s="185">
        <v>0</v>
      </c>
      <c r="S42" s="200">
        <f t="shared" si="5"/>
        <v>0</v>
      </c>
      <c r="T42" s="185">
        <v>0</v>
      </c>
      <c r="U42" s="185">
        <f t="shared" si="10"/>
        <v>0</v>
      </c>
      <c r="V42" s="201">
        <v>0</v>
      </c>
      <c r="W42" s="185">
        <f t="shared" si="11"/>
        <v>0</v>
      </c>
      <c r="X42" s="367">
        <v>0</v>
      </c>
      <c r="Y42" s="185">
        <f t="shared" si="6"/>
        <v>0</v>
      </c>
      <c r="Z42" s="367">
        <v>0</v>
      </c>
      <c r="AA42" s="185">
        <f t="shared" si="12"/>
        <v>0</v>
      </c>
      <c r="AB42" s="185">
        <v>0</v>
      </c>
      <c r="AC42" s="185">
        <f t="shared" si="13"/>
        <v>0</v>
      </c>
      <c r="AD42" s="185">
        <v>0</v>
      </c>
      <c r="AE42" s="185">
        <f t="shared" si="14"/>
        <v>0</v>
      </c>
      <c r="AF42" s="201">
        <v>0</v>
      </c>
      <c r="AG42" s="185">
        <f t="shared" si="15"/>
        <v>0</v>
      </c>
      <c r="AH42" s="185">
        <v>0</v>
      </c>
      <c r="AI42" s="185">
        <f t="shared" si="16"/>
        <v>0</v>
      </c>
      <c r="AJ42" s="185">
        <v>0</v>
      </c>
      <c r="AK42" s="185">
        <f t="shared" si="17"/>
        <v>0</v>
      </c>
      <c r="AL42" s="201">
        <v>0</v>
      </c>
      <c r="AM42" s="185">
        <f t="shared" si="18"/>
        <v>0</v>
      </c>
      <c r="AN42" s="185">
        <v>0</v>
      </c>
      <c r="AO42" s="185">
        <v>0</v>
      </c>
      <c r="AP42" s="185">
        <f t="shared" si="19"/>
        <v>0</v>
      </c>
      <c r="AQ42" s="201">
        <v>0</v>
      </c>
      <c r="AR42" s="185">
        <f t="shared" si="20"/>
        <v>0</v>
      </c>
      <c r="AS42" s="201">
        <v>0</v>
      </c>
      <c r="AT42" s="201">
        <v>0</v>
      </c>
      <c r="AU42" s="368">
        <v>0</v>
      </c>
      <c r="AV42" s="185">
        <f t="shared" si="21"/>
        <v>0</v>
      </c>
      <c r="AW42" s="201">
        <v>0</v>
      </c>
      <c r="AX42" s="201">
        <f t="shared" si="22"/>
        <v>0</v>
      </c>
      <c r="AY42" s="185">
        <f t="shared" si="23"/>
        <v>0</v>
      </c>
      <c r="AZ42" s="201">
        <v>0</v>
      </c>
      <c r="BA42" s="201">
        <v>0</v>
      </c>
      <c r="BB42" s="201">
        <v>0</v>
      </c>
      <c r="BC42" s="185">
        <f t="shared" si="24"/>
        <v>0</v>
      </c>
      <c r="BD42" s="185">
        <f t="shared" si="25"/>
        <v>0</v>
      </c>
      <c r="BE42" s="201">
        <v>0</v>
      </c>
      <c r="BF42" s="185">
        <f t="shared" si="26"/>
        <v>0</v>
      </c>
      <c r="BG42" s="201">
        <v>0</v>
      </c>
      <c r="BH42" s="185">
        <f t="shared" si="27"/>
        <v>0</v>
      </c>
      <c r="BI42" s="185">
        <v>0</v>
      </c>
      <c r="BJ42" s="185">
        <f t="shared" si="28"/>
        <v>0</v>
      </c>
      <c r="BK42" s="201">
        <v>0</v>
      </c>
      <c r="BL42" s="185">
        <f t="shared" si="29"/>
        <v>0</v>
      </c>
      <c r="BM42" s="201">
        <v>0</v>
      </c>
      <c r="BN42" s="185">
        <f t="shared" si="30"/>
        <v>0</v>
      </c>
      <c r="BO42" s="185">
        <v>0</v>
      </c>
      <c r="BP42" s="185">
        <f t="shared" si="31"/>
        <v>0</v>
      </c>
      <c r="BQ42" s="185">
        <f t="shared" si="32"/>
        <v>0</v>
      </c>
      <c r="BR42" s="185">
        <v>0</v>
      </c>
      <c r="BS42" s="185">
        <f t="shared" si="7"/>
        <v>0</v>
      </c>
      <c r="BT42" s="185">
        <v>0</v>
      </c>
      <c r="BU42" s="185">
        <f t="shared" si="33"/>
        <v>0</v>
      </c>
      <c r="BV42" s="201">
        <v>0</v>
      </c>
      <c r="BW42" s="185">
        <f t="shared" si="8"/>
        <v>0</v>
      </c>
      <c r="BX42" s="369">
        <v>0</v>
      </c>
      <c r="BY42" s="333">
        <f t="shared" si="9"/>
        <v>0</v>
      </c>
      <c r="BZ42" s="185">
        <f t="shared" si="34"/>
        <v>0</v>
      </c>
      <c r="CA42" s="266"/>
      <c r="CG42" s="150"/>
    </row>
    <row r="43" spans="1:85" s="68" customFormat="1" ht="33" customHeight="1">
      <c r="A43" s="213">
        <v>35</v>
      </c>
      <c r="B43" s="188" t="s">
        <v>163</v>
      </c>
      <c r="C43" s="185"/>
      <c r="D43" s="185"/>
      <c r="E43" s="289"/>
      <c r="F43" s="185"/>
      <c r="G43" s="185"/>
      <c r="H43" s="185">
        <v>0</v>
      </c>
      <c r="I43" s="185">
        <f t="shared" si="0"/>
        <v>0</v>
      </c>
      <c r="J43" s="185">
        <v>0</v>
      </c>
      <c r="K43" s="185">
        <f t="shared" si="1"/>
        <v>0</v>
      </c>
      <c r="L43" s="376">
        <v>0</v>
      </c>
      <c r="M43" s="185">
        <f t="shared" si="2"/>
        <v>0</v>
      </c>
      <c r="N43" s="185">
        <v>0</v>
      </c>
      <c r="O43" s="200">
        <f t="shared" si="3"/>
        <v>0</v>
      </c>
      <c r="P43" s="185">
        <v>0</v>
      </c>
      <c r="Q43" s="185">
        <f t="shared" si="4"/>
        <v>0</v>
      </c>
      <c r="R43" s="185">
        <v>0</v>
      </c>
      <c r="S43" s="200">
        <f t="shared" si="5"/>
        <v>0</v>
      </c>
      <c r="T43" s="185">
        <v>0</v>
      </c>
      <c r="U43" s="185">
        <f t="shared" si="10"/>
        <v>0</v>
      </c>
      <c r="V43" s="201">
        <v>0</v>
      </c>
      <c r="W43" s="185">
        <f t="shared" si="11"/>
        <v>0</v>
      </c>
      <c r="X43" s="367">
        <v>0</v>
      </c>
      <c r="Y43" s="185">
        <f t="shared" si="6"/>
        <v>0</v>
      </c>
      <c r="Z43" s="367">
        <v>0</v>
      </c>
      <c r="AA43" s="185">
        <f t="shared" si="12"/>
        <v>0</v>
      </c>
      <c r="AB43" s="185">
        <v>0</v>
      </c>
      <c r="AC43" s="185">
        <f t="shared" si="13"/>
        <v>0</v>
      </c>
      <c r="AD43" s="185">
        <v>0</v>
      </c>
      <c r="AE43" s="185">
        <f t="shared" si="14"/>
        <v>0</v>
      </c>
      <c r="AF43" s="201">
        <v>0</v>
      </c>
      <c r="AG43" s="185">
        <f t="shared" si="15"/>
        <v>0</v>
      </c>
      <c r="AH43" s="185">
        <v>0</v>
      </c>
      <c r="AI43" s="185">
        <f t="shared" si="16"/>
        <v>0</v>
      </c>
      <c r="AJ43" s="185">
        <v>0</v>
      </c>
      <c r="AK43" s="185">
        <f t="shared" si="17"/>
        <v>0</v>
      </c>
      <c r="AL43" s="201">
        <v>0</v>
      </c>
      <c r="AM43" s="185">
        <f t="shared" si="18"/>
        <v>0</v>
      </c>
      <c r="AN43" s="185">
        <v>0</v>
      </c>
      <c r="AO43" s="185">
        <v>0</v>
      </c>
      <c r="AP43" s="185">
        <f t="shared" si="19"/>
        <v>0</v>
      </c>
      <c r="AQ43" s="201">
        <v>0</v>
      </c>
      <c r="AR43" s="185">
        <f t="shared" si="20"/>
        <v>0</v>
      </c>
      <c r="AS43" s="201">
        <v>0</v>
      </c>
      <c r="AT43" s="201">
        <v>0</v>
      </c>
      <c r="AU43" s="368">
        <v>0</v>
      </c>
      <c r="AV43" s="185">
        <f t="shared" si="21"/>
        <v>0</v>
      </c>
      <c r="AW43" s="201">
        <v>0</v>
      </c>
      <c r="AX43" s="201">
        <f t="shared" si="22"/>
        <v>0</v>
      </c>
      <c r="AY43" s="185">
        <f t="shared" si="23"/>
        <v>0</v>
      </c>
      <c r="AZ43" s="201">
        <v>0</v>
      </c>
      <c r="BA43" s="201">
        <v>0</v>
      </c>
      <c r="BB43" s="201">
        <v>0</v>
      </c>
      <c r="BC43" s="185">
        <f t="shared" si="24"/>
        <v>0</v>
      </c>
      <c r="BD43" s="185">
        <f t="shared" si="25"/>
        <v>0</v>
      </c>
      <c r="BE43" s="201">
        <v>0</v>
      </c>
      <c r="BF43" s="185">
        <f t="shared" si="26"/>
        <v>0</v>
      </c>
      <c r="BG43" s="201">
        <v>0</v>
      </c>
      <c r="BH43" s="185">
        <f t="shared" si="27"/>
        <v>0</v>
      </c>
      <c r="BI43" s="185">
        <v>0</v>
      </c>
      <c r="BJ43" s="185">
        <f t="shared" si="28"/>
        <v>0</v>
      </c>
      <c r="BK43" s="201">
        <v>0</v>
      </c>
      <c r="BL43" s="185">
        <f t="shared" si="29"/>
        <v>0</v>
      </c>
      <c r="BM43" s="201">
        <v>0</v>
      </c>
      <c r="BN43" s="185">
        <f t="shared" si="30"/>
        <v>0</v>
      </c>
      <c r="BO43" s="185">
        <v>0</v>
      </c>
      <c r="BP43" s="185">
        <f t="shared" si="31"/>
        <v>0</v>
      </c>
      <c r="BQ43" s="185">
        <f t="shared" si="32"/>
        <v>0</v>
      </c>
      <c r="BR43" s="185">
        <v>0</v>
      </c>
      <c r="BS43" s="185">
        <f t="shared" si="7"/>
        <v>0</v>
      </c>
      <c r="BT43" s="185">
        <v>0</v>
      </c>
      <c r="BU43" s="185">
        <f t="shared" si="33"/>
        <v>0</v>
      </c>
      <c r="BV43" s="201">
        <v>0</v>
      </c>
      <c r="BW43" s="185">
        <f t="shared" si="8"/>
        <v>0</v>
      </c>
      <c r="BX43" s="369">
        <v>0</v>
      </c>
      <c r="BY43" s="333">
        <f t="shared" si="9"/>
        <v>0</v>
      </c>
      <c r="BZ43" s="185">
        <f t="shared" si="34"/>
        <v>0</v>
      </c>
      <c r="CA43" s="266"/>
      <c r="CG43" s="150"/>
    </row>
    <row r="44" spans="1:85" s="68" customFormat="1" ht="33" customHeight="1">
      <c r="A44" s="213">
        <v>36</v>
      </c>
      <c r="B44" s="188" t="s">
        <v>164</v>
      </c>
      <c r="C44" s="185"/>
      <c r="D44" s="185"/>
      <c r="E44" s="289"/>
      <c r="F44" s="185"/>
      <c r="G44" s="185"/>
      <c r="H44" s="185">
        <v>0</v>
      </c>
      <c r="I44" s="185">
        <f t="shared" si="0"/>
        <v>0</v>
      </c>
      <c r="J44" s="185">
        <v>0</v>
      </c>
      <c r="K44" s="185">
        <f t="shared" si="1"/>
        <v>0</v>
      </c>
      <c r="L44" s="376">
        <v>0</v>
      </c>
      <c r="M44" s="185">
        <f t="shared" si="2"/>
        <v>0</v>
      </c>
      <c r="N44" s="185">
        <v>0</v>
      </c>
      <c r="O44" s="200">
        <f t="shared" si="3"/>
        <v>0</v>
      </c>
      <c r="P44" s="185">
        <v>0</v>
      </c>
      <c r="Q44" s="185">
        <f t="shared" si="4"/>
        <v>0</v>
      </c>
      <c r="R44" s="185">
        <v>0</v>
      </c>
      <c r="S44" s="200">
        <f t="shared" si="5"/>
        <v>0</v>
      </c>
      <c r="T44" s="185">
        <v>0</v>
      </c>
      <c r="U44" s="185">
        <f t="shared" si="10"/>
        <v>0</v>
      </c>
      <c r="V44" s="201">
        <v>0</v>
      </c>
      <c r="W44" s="185">
        <f t="shared" si="11"/>
        <v>0</v>
      </c>
      <c r="X44" s="367">
        <v>0</v>
      </c>
      <c r="Y44" s="185">
        <f t="shared" si="6"/>
        <v>0</v>
      </c>
      <c r="Z44" s="367">
        <v>0</v>
      </c>
      <c r="AA44" s="185">
        <f t="shared" si="12"/>
        <v>0</v>
      </c>
      <c r="AB44" s="185">
        <v>0</v>
      </c>
      <c r="AC44" s="185">
        <f t="shared" si="13"/>
        <v>0</v>
      </c>
      <c r="AD44" s="185">
        <v>0</v>
      </c>
      <c r="AE44" s="185">
        <f t="shared" si="14"/>
        <v>0</v>
      </c>
      <c r="AF44" s="201">
        <v>0</v>
      </c>
      <c r="AG44" s="185">
        <f t="shared" si="15"/>
        <v>0</v>
      </c>
      <c r="AH44" s="185">
        <v>0</v>
      </c>
      <c r="AI44" s="185">
        <f t="shared" si="16"/>
        <v>0</v>
      </c>
      <c r="AJ44" s="185">
        <v>0</v>
      </c>
      <c r="AK44" s="185">
        <f t="shared" si="17"/>
        <v>0</v>
      </c>
      <c r="AL44" s="201">
        <v>0</v>
      </c>
      <c r="AM44" s="185">
        <f t="shared" si="18"/>
        <v>0</v>
      </c>
      <c r="AN44" s="185">
        <v>0</v>
      </c>
      <c r="AO44" s="185">
        <v>0</v>
      </c>
      <c r="AP44" s="185">
        <f t="shared" si="19"/>
        <v>0</v>
      </c>
      <c r="AQ44" s="201">
        <v>0</v>
      </c>
      <c r="AR44" s="185">
        <f t="shared" si="20"/>
        <v>0</v>
      </c>
      <c r="AS44" s="201">
        <v>0</v>
      </c>
      <c r="AT44" s="201">
        <v>0</v>
      </c>
      <c r="AU44" s="368">
        <v>0</v>
      </c>
      <c r="AV44" s="185">
        <f t="shared" si="21"/>
        <v>0</v>
      </c>
      <c r="AW44" s="201">
        <v>0</v>
      </c>
      <c r="AX44" s="201">
        <f t="shared" si="22"/>
        <v>0</v>
      </c>
      <c r="AY44" s="185">
        <f t="shared" si="23"/>
        <v>0</v>
      </c>
      <c r="AZ44" s="201">
        <v>0</v>
      </c>
      <c r="BA44" s="201">
        <v>0</v>
      </c>
      <c r="BB44" s="201">
        <v>0</v>
      </c>
      <c r="BC44" s="185">
        <f t="shared" si="24"/>
        <v>0</v>
      </c>
      <c r="BD44" s="185">
        <f t="shared" si="25"/>
        <v>0</v>
      </c>
      <c r="BE44" s="201">
        <v>0</v>
      </c>
      <c r="BF44" s="185">
        <f t="shared" si="26"/>
        <v>0</v>
      </c>
      <c r="BG44" s="201">
        <v>0</v>
      </c>
      <c r="BH44" s="185">
        <f t="shared" si="27"/>
        <v>0</v>
      </c>
      <c r="BI44" s="185">
        <v>0</v>
      </c>
      <c r="BJ44" s="185">
        <f t="shared" si="28"/>
        <v>0</v>
      </c>
      <c r="BK44" s="201">
        <v>0</v>
      </c>
      <c r="BL44" s="185">
        <f t="shared" si="29"/>
        <v>0</v>
      </c>
      <c r="BM44" s="201">
        <v>0</v>
      </c>
      <c r="BN44" s="185">
        <f t="shared" si="30"/>
        <v>0</v>
      </c>
      <c r="BO44" s="185">
        <v>0</v>
      </c>
      <c r="BP44" s="185">
        <f t="shared" si="31"/>
        <v>0</v>
      </c>
      <c r="BQ44" s="185">
        <f t="shared" si="32"/>
        <v>0</v>
      </c>
      <c r="BR44" s="185">
        <v>0</v>
      </c>
      <c r="BS44" s="185">
        <f t="shared" si="7"/>
        <v>0</v>
      </c>
      <c r="BT44" s="185">
        <v>0</v>
      </c>
      <c r="BU44" s="185">
        <f t="shared" si="33"/>
        <v>0</v>
      </c>
      <c r="BV44" s="201">
        <v>0</v>
      </c>
      <c r="BW44" s="185">
        <f t="shared" si="8"/>
        <v>0</v>
      </c>
      <c r="BX44" s="369">
        <v>0</v>
      </c>
      <c r="BY44" s="333">
        <f t="shared" si="9"/>
        <v>0</v>
      </c>
      <c r="BZ44" s="185">
        <f t="shared" si="34"/>
        <v>0</v>
      </c>
      <c r="CA44" s="266"/>
      <c r="CG44" s="150"/>
    </row>
    <row r="45" spans="1:85" s="68" customFormat="1" ht="33" customHeight="1">
      <c r="A45" s="213">
        <v>37</v>
      </c>
      <c r="B45" s="365" t="s">
        <v>165</v>
      </c>
      <c r="C45" s="200"/>
      <c r="D45" s="200"/>
      <c r="E45" s="366"/>
      <c r="F45" s="200"/>
      <c r="G45" s="200"/>
      <c r="H45" s="185">
        <v>0</v>
      </c>
      <c r="I45" s="185">
        <f t="shared" si="0"/>
        <v>0</v>
      </c>
      <c r="J45" s="185">
        <v>0</v>
      </c>
      <c r="K45" s="185">
        <f t="shared" si="1"/>
        <v>0</v>
      </c>
      <c r="L45" s="376">
        <v>0</v>
      </c>
      <c r="M45" s="185">
        <f t="shared" si="2"/>
        <v>0</v>
      </c>
      <c r="N45" s="185">
        <v>0</v>
      </c>
      <c r="O45" s="200">
        <f t="shared" si="3"/>
        <v>0</v>
      </c>
      <c r="P45" s="185">
        <v>0</v>
      </c>
      <c r="Q45" s="185">
        <f t="shared" si="4"/>
        <v>0</v>
      </c>
      <c r="R45" s="185">
        <v>0</v>
      </c>
      <c r="S45" s="200">
        <f t="shared" si="5"/>
        <v>0</v>
      </c>
      <c r="T45" s="185">
        <v>0</v>
      </c>
      <c r="U45" s="185">
        <f t="shared" si="10"/>
        <v>0</v>
      </c>
      <c r="V45" s="201">
        <v>0</v>
      </c>
      <c r="W45" s="185">
        <f t="shared" si="11"/>
        <v>0</v>
      </c>
      <c r="X45" s="367">
        <v>0</v>
      </c>
      <c r="Y45" s="185">
        <f t="shared" si="6"/>
        <v>0</v>
      </c>
      <c r="Z45" s="367">
        <v>0</v>
      </c>
      <c r="AA45" s="185">
        <f t="shared" si="12"/>
        <v>0</v>
      </c>
      <c r="AB45" s="185">
        <v>0</v>
      </c>
      <c r="AC45" s="185">
        <f t="shared" si="13"/>
        <v>0</v>
      </c>
      <c r="AD45" s="185">
        <v>0</v>
      </c>
      <c r="AE45" s="185">
        <f t="shared" si="14"/>
        <v>0</v>
      </c>
      <c r="AF45" s="201">
        <v>0</v>
      </c>
      <c r="AG45" s="185">
        <f t="shared" si="15"/>
        <v>0</v>
      </c>
      <c r="AH45" s="185">
        <v>0</v>
      </c>
      <c r="AI45" s="185">
        <f t="shared" si="16"/>
        <v>0</v>
      </c>
      <c r="AJ45" s="185">
        <v>0</v>
      </c>
      <c r="AK45" s="185">
        <f t="shared" si="17"/>
        <v>0</v>
      </c>
      <c r="AL45" s="201">
        <v>0</v>
      </c>
      <c r="AM45" s="185">
        <f t="shared" si="18"/>
        <v>0</v>
      </c>
      <c r="AN45" s="185">
        <v>0</v>
      </c>
      <c r="AO45" s="185">
        <v>0</v>
      </c>
      <c r="AP45" s="185">
        <f t="shared" si="19"/>
        <v>0</v>
      </c>
      <c r="AQ45" s="201">
        <v>0</v>
      </c>
      <c r="AR45" s="185">
        <f t="shared" si="20"/>
        <v>0</v>
      </c>
      <c r="AS45" s="201">
        <v>0</v>
      </c>
      <c r="AT45" s="201">
        <v>0</v>
      </c>
      <c r="AU45" s="368">
        <v>0</v>
      </c>
      <c r="AV45" s="185">
        <f t="shared" si="21"/>
        <v>0</v>
      </c>
      <c r="AW45" s="201">
        <v>0</v>
      </c>
      <c r="AX45" s="201">
        <f t="shared" si="22"/>
        <v>0</v>
      </c>
      <c r="AY45" s="185">
        <f t="shared" si="23"/>
        <v>0</v>
      </c>
      <c r="AZ45" s="201">
        <v>0</v>
      </c>
      <c r="BA45" s="201">
        <v>0</v>
      </c>
      <c r="BB45" s="201">
        <v>0</v>
      </c>
      <c r="BC45" s="185">
        <f t="shared" si="24"/>
        <v>0</v>
      </c>
      <c r="BD45" s="185">
        <f t="shared" si="25"/>
        <v>0</v>
      </c>
      <c r="BE45" s="201">
        <v>0</v>
      </c>
      <c r="BF45" s="185">
        <f t="shared" si="26"/>
        <v>0</v>
      </c>
      <c r="BG45" s="201">
        <v>0</v>
      </c>
      <c r="BH45" s="185">
        <f t="shared" si="27"/>
        <v>0</v>
      </c>
      <c r="BI45" s="185">
        <v>0</v>
      </c>
      <c r="BJ45" s="185">
        <f t="shared" si="28"/>
        <v>0</v>
      </c>
      <c r="BK45" s="201">
        <v>0</v>
      </c>
      <c r="BL45" s="185">
        <f t="shared" si="29"/>
        <v>0</v>
      </c>
      <c r="BM45" s="201">
        <v>0</v>
      </c>
      <c r="BN45" s="185">
        <f t="shared" si="30"/>
        <v>0</v>
      </c>
      <c r="BO45" s="185">
        <v>0</v>
      </c>
      <c r="BP45" s="185">
        <f t="shared" si="31"/>
        <v>0</v>
      </c>
      <c r="BQ45" s="185">
        <f t="shared" si="32"/>
        <v>0</v>
      </c>
      <c r="BR45" s="185">
        <v>0</v>
      </c>
      <c r="BS45" s="185">
        <f t="shared" si="7"/>
        <v>0</v>
      </c>
      <c r="BT45" s="185">
        <v>0</v>
      </c>
      <c r="BU45" s="185">
        <f t="shared" si="33"/>
        <v>0</v>
      </c>
      <c r="BV45" s="201">
        <v>0</v>
      </c>
      <c r="BW45" s="185">
        <f t="shared" si="8"/>
        <v>0</v>
      </c>
      <c r="BX45" s="369">
        <v>0</v>
      </c>
      <c r="BY45" s="333">
        <f t="shared" si="9"/>
        <v>0</v>
      </c>
      <c r="BZ45" s="185">
        <f t="shared" si="34"/>
        <v>0</v>
      </c>
      <c r="CA45" s="370"/>
      <c r="CG45" s="150"/>
    </row>
    <row r="46" spans="1:85" s="68" customFormat="1" ht="33" customHeight="1">
      <c r="A46" s="213">
        <v>38</v>
      </c>
      <c r="B46" s="365" t="s">
        <v>166</v>
      </c>
      <c r="C46" s="200"/>
      <c r="D46" s="200"/>
      <c r="E46" s="366"/>
      <c r="F46" s="200"/>
      <c r="G46" s="200"/>
      <c r="H46" s="185">
        <v>0</v>
      </c>
      <c r="I46" s="185">
        <f t="shared" si="0"/>
        <v>0</v>
      </c>
      <c r="J46" s="185">
        <v>0</v>
      </c>
      <c r="K46" s="185">
        <f t="shared" si="1"/>
        <v>0</v>
      </c>
      <c r="L46" s="376">
        <v>0</v>
      </c>
      <c r="M46" s="185">
        <f t="shared" si="2"/>
        <v>0</v>
      </c>
      <c r="N46" s="185">
        <v>0</v>
      </c>
      <c r="O46" s="200">
        <f t="shared" si="3"/>
        <v>0</v>
      </c>
      <c r="P46" s="185">
        <v>0</v>
      </c>
      <c r="Q46" s="185">
        <f t="shared" si="4"/>
        <v>0</v>
      </c>
      <c r="R46" s="185">
        <v>0</v>
      </c>
      <c r="S46" s="200">
        <f t="shared" si="5"/>
        <v>0</v>
      </c>
      <c r="T46" s="185"/>
      <c r="U46" s="185"/>
      <c r="V46" s="201"/>
      <c r="W46" s="185"/>
      <c r="X46" s="367"/>
      <c r="Y46" s="185"/>
      <c r="Z46" s="367"/>
      <c r="AA46" s="185"/>
      <c r="AB46" s="185"/>
      <c r="AC46" s="185"/>
      <c r="AD46" s="185"/>
      <c r="AE46" s="185"/>
      <c r="AF46" s="201"/>
      <c r="AG46" s="185"/>
      <c r="AH46" s="185"/>
      <c r="AI46" s="185"/>
      <c r="AJ46" s="185"/>
      <c r="AK46" s="185"/>
      <c r="AL46" s="201"/>
      <c r="AM46" s="185"/>
      <c r="AN46" s="185"/>
      <c r="AO46" s="185"/>
      <c r="AP46" s="185"/>
      <c r="AQ46" s="201"/>
      <c r="AR46" s="185"/>
      <c r="AS46" s="201"/>
      <c r="AT46" s="201"/>
      <c r="AU46" s="368"/>
      <c r="AV46" s="185"/>
      <c r="AW46" s="201"/>
      <c r="AX46" s="201"/>
      <c r="AY46" s="185"/>
      <c r="AZ46" s="201"/>
      <c r="BA46" s="201"/>
      <c r="BB46" s="201"/>
      <c r="BC46" s="185"/>
      <c r="BD46" s="185"/>
      <c r="BE46" s="201"/>
      <c r="BF46" s="185"/>
      <c r="BG46" s="201"/>
      <c r="BH46" s="185"/>
      <c r="BI46" s="185"/>
      <c r="BJ46" s="185"/>
      <c r="BK46" s="201"/>
      <c r="BL46" s="185"/>
      <c r="BM46" s="201"/>
      <c r="BN46" s="185"/>
      <c r="BO46" s="185"/>
      <c r="BP46" s="185"/>
      <c r="BQ46" s="185"/>
      <c r="BR46" s="185"/>
      <c r="BS46" s="185"/>
      <c r="BT46" s="185"/>
      <c r="BU46" s="185"/>
      <c r="BV46" s="201"/>
      <c r="BW46" s="185"/>
      <c r="BX46" s="369"/>
      <c r="BY46" s="333"/>
      <c r="BZ46" s="185">
        <f t="shared" si="34"/>
        <v>0</v>
      </c>
      <c r="CA46" s="370"/>
      <c r="CG46" s="150"/>
    </row>
    <row r="47" spans="1:85" s="68" customFormat="1" ht="33" customHeight="1">
      <c r="A47" s="213">
        <v>39</v>
      </c>
      <c r="B47" s="365" t="s">
        <v>167</v>
      </c>
      <c r="C47" s="200"/>
      <c r="D47" s="200"/>
      <c r="E47" s="366"/>
      <c r="F47" s="200"/>
      <c r="G47" s="200"/>
      <c r="H47" s="185">
        <v>0</v>
      </c>
      <c r="I47" s="185">
        <f t="shared" si="0"/>
        <v>0</v>
      </c>
      <c r="J47" s="185">
        <v>0</v>
      </c>
      <c r="K47" s="185">
        <f t="shared" si="1"/>
        <v>0</v>
      </c>
      <c r="L47" s="376">
        <v>0</v>
      </c>
      <c r="M47" s="185">
        <f t="shared" si="2"/>
        <v>0</v>
      </c>
      <c r="N47" s="185">
        <v>0</v>
      </c>
      <c r="O47" s="200">
        <f t="shared" si="3"/>
        <v>0</v>
      </c>
      <c r="P47" s="185">
        <v>0</v>
      </c>
      <c r="Q47" s="185">
        <f t="shared" si="4"/>
        <v>0</v>
      </c>
      <c r="R47" s="185">
        <v>0</v>
      </c>
      <c r="S47" s="200">
        <f t="shared" si="5"/>
        <v>0</v>
      </c>
      <c r="T47" s="185">
        <v>0</v>
      </c>
      <c r="U47" s="185">
        <f t="shared" si="10"/>
        <v>0</v>
      </c>
      <c r="V47" s="201">
        <v>0</v>
      </c>
      <c r="W47" s="185">
        <f t="shared" si="11"/>
        <v>0</v>
      </c>
      <c r="X47" s="367">
        <v>0</v>
      </c>
      <c r="Y47" s="185">
        <f t="shared" si="6"/>
        <v>0</v>
      </c>
      <c r="Z47" s="367">
        <v>0</v>
      </c>
      <c r="AA47" s="185">
        <f t="shared" si="12"/>
        <v>0</v>
      </c>
      <c r="AB47" s="185">
        <v>0</v>
      </c>
      <c r="AC47" s="185">
        <f t="shared" si="13"/>
        <v>0</v>
      </c>
      <c r="AD47" s="185">
        <v>0</v>
      </c>
      <c r="AE47" s="185">
        <f t="shared" si="14"/>
        <v>0</v>
      </c>
      <c r="AF47" s="201">
        <v>0</v>
      </c>
      <c r="AG47" s="185">
        <f t="shared" si="15"/>
        <v>0</v>
      </c>
      <c r="AH47" s="185">
        <v>0</v>
      </c>
      <c r="AI47" s="185">
        <f t="shared" si="16"/>
        <v>0</v>
      </c>
      <c r="AJ47" s="185">
        <v>0</v>
      </c>
      <c r="AK47" s="185">
        <f t="shared" si="17"/>
        <v>0</v>
      </c>
      <c r="AL47" s="201">
        <v>0</v>
      </c>
      <c r="AM47" s="185">
        <f t="shared" si="18"/>
        <v>0</v>
      </c>
      <c r="AN47" s="185">
        <v>0</v>
      </c>
      <c r="AO47" s="185">
        <v>0</v>
      </c>
      <c r="AP47" s="185">
        <f t="shared" si="19"/>
        <v>0</v>
      </c>
      <c r="AQ47" s="201">
        <v>0</v>
      </c>
      <c r="AR47" s="185">
        <f t="shared" si="20"/>
        <v>0</v>
      </c>
      <c r="AS47" s="201">
        <v>0</v>
      </c>
      <c r="AT47" s="201">
        <v>0</v>
      </c>
      <c r="AU47" s="368">
        <v>0</v>
      </c>
      <c r="AV47" s="185">
        <f t="shared" si="21"/>
        <v>0</v>
      </c>
      <c r="AW47" s="201">
        <v>0</v>
      </c>
      <c r="AX47" s="201">
        <f t="shared" si="22"/>
        <v>0</v>
      </c>
      <c r="AY47" s="185">
        <f t="shared" si="23"/>
        <v>0</v>
      </c>
      <c r="AZ47" s="201">
        <v>0</v>
      </c>
      <c r="BA47" s="201">
        <v>0</v>
      </c>
      <c r="BB47" s="201">
        <v>0</v>
      </c>
      <c r="BC47" s="185">
        <f t="shared" si="24"/>
        <v>0</v>
      </c>
      <c r="BD47" s="185">
        <f t="shared" si="25"/>
        <v>0</v>
      </c>
      <c r="BE47" s="201">
        <v>0</v>
      </c>
      <c r="BF47" s="185">
        <f t="shared" si="26"/>
        <v>0</v>
      </c>
      <c r="BG47" s="201">
        <v>0</v>
      </c>
      <c r="BH47" s="185">
        <f t="shared" si="27"/>
        <v>0</v>
      </c>
      <c r="BI47" s="185">
        <v>0</v>
      </c>
      <c r="BJ47" s="185">
        <f t="shared" si="28"/>
        <v>0</v>
      </c>
      <c r="BK47" s="201">
        <v>0</v>
      </c>
      <c r="BL47" s="185">
        <f t="shared" si="29"/>
        <v>0</v>
      </c>
      <c r="BM47" s="201">
        <v>0</v>
      </c>
      <c r="BN47" s="185">
        <f t="shared" si="30"/>
        <v>0</v>
      </c>
      <c r="BO47" s="185">
        <v>0</v>
      </c>
      <c r="BP47" s="185">
        <f t="shared" si="31"/>
        <v>0</v>
      </c>
      <c r="BQ47" s="185">
        <f t="shared" si="32"/>
        <v>0</v>
      </c>
      <c r="BR47" s="185">
        <v>0</v>
      </c>
      <c r="BS47" s="185">
        <f t="shared" si="7"/>
        <v>0</v>
      </c>
      <c r="BT47" s="185">
        <v>0</v>
      </c>
      <c r="BU47" s="185">
        <f t="shared" si="33"/>
        <v>0</v>
      </c>
      <c r="BV47" s="201">
        <v>0</v>
      </c>
      <c r="BW47" s="185">
        <f t="shared" si="8"/>
        <v>0</v>
      </c>
      <c r="BX47" s="369">
        <v>0</v>
      </c>
      <c r="BY47" s="333">
        <f t="shared" si="9"/>
        <v>0</v>
      </c>
      <c r="BZ47" s="185">
        <f t="shared" si="34"/>
        <v>0</v>
      </c>
      <c r="CA47" s="370"/>
      <c r="CG47" s="150"/>
    </row>
    <row r="48" spans="1:85" s="68" customFormat="1" ht="33" customHeight="1">
      <c r="A48" s="213">
        <v>40</v>
      </c>
      <c r="B48" s="365" t="s">
        <v>168</v>
      </c>
      <c r="C48" s="200"/>
      <c r="D48" s="200"/>
      <c r="E48" s="366"/>
      <c r="F48" s="200"/>
      <c r="G48" s="200"/>
      <c r="H48" s="185">
        <v>0</v>
      </c>
      <c r="I48" s="185">
        <f t="shared" si="0"/>
        <v>0</v>
      </c>
      <c r="J48" s="185">
        <v>0</v>
      </c>
      <c r="K48" s="185">
        <f t="shared" si="1"/>
        <v>0</v>
      </c>
      <c r="L48" s="376">
        <v>0</v>
      </c>
      <c r="M48" s="185">
        <f t="shared" si="2"/>
        <v>0</v>
      </c>
      <c r="N48" s="185">
        <v>0</v>
      </c>
      <c r="O48" s="200">
        <f t="shared" si="3"/>
        <v>0</v>
      </c>
      <c r="P48" s="185">
        <v>0</v>
      </c>
      <c r="Q48" s="185">
        <f t="shared" si="4"/>
        <v>0</v>
      </c>
      <c r="R48" s="185">
        <v>0</v>
      </c>
      <c r="S48" s="200">
        <f t="shared" si="5"/>
        <v>0</v>
      </c>
      <c r="T48" s="185">
        <v>0</v>
      </c>
      <c r="U48" s="185">
        <f t="shared" si="10"/>
        <v>0</v>
      </c>
      <c r="V48" s="201">
        <v>0</v>
      </c>
      <c r="W48" s="185">
        <f t="shared" si="11"/>
        <v>0</v>
      </c>
      <c r="X48" s="367">
        <v>0</v>
      </c>
      <c r="Y48" s="185">
        <f t="shared" si="6"/>
        <v>0</v>
      </c>
      <c r="Z48" s="367">
        <v>0</v>
      </c>
      <c r="AA48" s="185">
        <f t="shared" si="12"/>
        <v>0</v>
      </c>
      <c r="AB48" s="185">
        <v>0</v>
      </c>
      <c r="AC48" s="185">
        <f t="shared" si="13"/>
        <v>0</v>
      </c>
      <c r="AD48" s="185">
        <v>0</v>
      </c>
      <c r="AE48" s="185">
        <f t="shared" si="14"/>
        <v>0</v>
      </c>
      <c r="AF48" s="201">
        <v>0</v>
      </c>
      <c r="AG48" s="185">
        <f t="shared" si="15"/>
        <v>0</v>
      </c>
      <c r="AH48" s="185">
        <v>0</v>
      </c>
      <c r="AI48" s="185">
        <f t="shared" si="16"/>
        <v>0</v>
      </c>
      <c r="AJ48" s="185">
        <v>0</v>
      </c>
      <c r="AK48" s="185">
        <f t="shared" si="17"/>
        <v>0</v>
      </c>
      <c r="AL48" s="201">
        <v>0</v>
      </c>
      <c r="AM48" s="185">
        <f t="shared" si="18"/>
        <v>0</v>
      </c>
      <c r="AN48" s="185">
        <v>0</v>
      </c>
      <c r="AO48" s="185">
        <v>0</v>
      </c>
      <c r="AP48" s="185">
        <f t="shared" si="19"/>
        <v>0</v>
      </c>
      <c r="AQ48" s="201">
        <v>0</v>
      </c>
      <c r="AR48" s="185">
        <f t="shared" si="20"/>
        <v>0</v>
      </c>
      <c r="AS48" s="201">
        <v>0</v>
      </c>
      <c r="AT48" s="201">
        <v>0</v>
      </c>
      <c r="AU48" s="368">
        <v>0</v>
      </c>
      <c r="AV48" s="185">
        <f t="shared" si="21"/>
        <v>0</v>
      </c>
      <c r="AW48" s="201">
        <v>0</v>
      </c>
      <c r="AX48" s="201">
        <f t="shared" si="22"/>
        <v>0</v>
      </c>
      <c r="AY48" s="185">
        <f t="shared" si="23"/>
        <v>0</v>
      </c>
      <c r="AZ48" s="201">
        <v>0</v>
      </c>
      <c r="BA48" s="201">
        <v>0</v>
      </c>
      <c r="BB48" s="201">
        <v>0</v>
      </c>
      <c r="BC48" s="185">
        <f t="shared" si="24"/>
        <v>0</v>
      </c>
      <c r="BD48" s="185">
        <f t="shared" si="25"/>
        <v>0</v>
      </c>
      <c r="BE48" s="201">
        <v>0</v>
      </c>
      <c r="BF48" s="185">
        <f t="shared" si="26"/>
        <v>0</v>
      </c>
      <c r="BG48" s="201">
        <v>0</v>
      </c>
      <c r="BH48" s="185">
        <f t="shared" si="27"/>
        <v>0</v>
      </c>
      <c r="BI48" s="185">
        <v>0</v>
      </c>
      <c r="BJ48" s="185">
        <f t="shared" si="28"/>
        <v>0</v>
      </c>
      <c r="BK48" s="201">
        <v>0</v>
      </c>
      <c r="BL48" s="185">
        <f t="shared" si="29"/>
        <v>0</v>
      </c>
      <c r="BM48" s="201">
        <v>0</v>
      </c>
      <c r="BN48" s="185">
        <f t="shared" si="30"/>
        <v>0</v>
      </c>
      <c r="BO48" s="185">
        <v>0</v>
      </c>
      <c r="BP48" s="185">
        <f t="shared" si="31"/>
        <v>0</v>
      </c>
      <c r="BQ48" s="185">
        <f t="shared" si="32"/>
        <v>0</v>
      </c>
      <c r="BR48" s="185">
        <v>0</v>
      </c>
      <c r="BS48" s="185">
        <f t="shared" si="7"/>
        <v>0</v>
      </c>
      <c r="BT48" s="185">
        <v>0</v>
      </c>
      <c r="BU48" s="185">
        <f t="shared" si="33"/>
        <v>0</v>
      </c>
      <c r="BV48" s="201">
        <v>0</v>
      </c>
      <c r="BW48" s="185">
        <f t="shared" si="8"/>
        <v>0</v>
      </c>
      <c r="BX48" s="369">
        <v>0</v>
      </c>
      <c r="BY48" s="333">
        <f t="shared" si="9"/>
        <v>0</v>
      </c>
      <c r="BZ48" s="185">
        <f t="shared" si="34"/>
        <v>0</v>
      </c>
      <c r="CA48" s="370"/>
      <c r="CG48" s="150"/>
    </row>
    <row r="49" spans="1:85" s="68" customFormat="1" ht="33" customHeight="1">
      <c r="A49" s="213">
        <v>41</v>
      </c>
      <c r="B49" s="365" t="s">
        <v>169</v>
      </c>
      <c r="C49" s="200"/>
      <c r="D49" s="200"/>
      <c r="E49" s="366"/>
      <c r="F49" s="200"/>
      <c r="G49" s="200"/>
      <c r="H49" s="185">
        <v>0</v>
      </c>
      <c r="I49" s="185">
        <f t="shared" si="0"/>
        <v>0</v>
      </c>
      <c r="J49" s="185">
        <v>0</v>
      </c>
      <c r="K49" s="185">
        <f t="shared" si="1"/>
        <v>0</v>
      </c>
      <c r="L49" s="376">
        <v>0</v>
      </c>
      <c r="M49" s="185">
        <f t="shared" si="2"/>
        <v>0</v>
      </c>
      <c r="N49" s="185">
        <v>0</v>
      </c>
      <c r="O49" s="200">
        <f t="shared" si="3"/>
        <v>0</v>
      </c>
      <c r="P49" s="185">
        <v>0</v>
      </c>
      <c r="Q49" s="185">
        <f t="shared" si="4"/>
        <v>0</v>
      </c>
      <c r="R49" s="185">
        <v>0</v>
      </c>
      <c r="S49" s="200">
        <f t="shared" si="5"/>
        <v>0</v>
      </c>
      <c r="T49" s="185">
        <v>0</v>
      </c>
      <c r="U49" s="185">
        <f t="shared" si="10"/>
        <v>0</v>
      </c>
      <c r="V49" s="201">
        <v>0</v>
      </c>
      <c r="W49" s="185">
        <f t="shared" si="11"/>
        <v>0</v>
      </c>
      <c r="X49" s="367">
        <v>0</v>
      </c>
      <c r="Y49" s="185">
        <f t="shared" si="6"/>
        <v>0</v>
      </c>
      <c r="Z49" s="367">
        <v>0</v>
      </c>
      <c r="AA49" s="185">
        <f t="shared" si="12"/>
        <v>0</v>
      </c>
      <c r="AB49" s="185">
        <v>0</v>
      </c>
      <c r="AC49" s="185">
        <f t="shared" si="13"/>
        <v>0</v>
      </c>
      <c r="AD49" s="185">
        <v>0</v>
      </c>
      <c r="AE49" s="185">
        <f t="shared" si="14"/>
        <v>0</v>
      </c>
      <c r="AF49" s="201">
        <v>0</v>
      </c>
      <c r="AG49" s="185">
        <f t="shared" si="15"/>
        <v>0</v>
      </c>
      <c r="AH49" s="185">
        <v>0</v>
      </c>
      <c r="AI49" s="185">
        <f t="shared" si="16"/>
        <v>0</v>
      </c>
      <c r="AJ49" s="185">
        <v>0</v>
      </c>
      <c r="AK49" s="185">
        <f t="shared" si="17"/>
        <v>0</v>
      </c>
      <c r="AL49" s="201">
        <v>0</v>
      </c>
      <c r="AM49" s="185">
        <f t="shared" si="18"/>
        <v>0</v>
      </c>
      <c r="AN49" s="185">
        <v>0</v>
      </c>
      <c r="AO49" s="185">
        <v>0</v>
      </c>
      <c r="AP49" s="185">
        <f t="shared" si="19"/>
        <v>0</v>
      </c>
      <c r="AQ49" s="201">
        <v>0</v>
      </c>
      <c r="AR49" s="185">
        <f t="shared" si="20"/>
        <v>0</v>
      </c>
      <c r="AS49" s="201">
        <v>0</v>
      </c>
      <c r="AT49" s="201">
        <v>0</v>
      </c>
      <c r="AU49" s="368">
        <v>0</v>
      </c>
      <c r="AV49" s="185">
        <f t="shared" si="21"/>
        <v>0</v>
      </c>
      <c r="AW49" s="201">
        <v>0</v>
      </c>
      <c r="AX49" s="201">
        <f t="shared" si="22"/>
        <v>0</v>
      </c>
      <c r="AY49" s="185">
        <f t="shared" si="23"/>
        <v>0</v>
      </c>
      <c r="AZ49" s="201">
        <v>0</v>
      </c>
      <c r="BA49" s="201">
        <v>0</v>
      </c>
      <c r="BB49" s="201">
        <v>0</v>
      </c>
      <c r="BC49" s="185">
        <f t="shared" si="24"/>
        <v>0</v>
      </c>
      <c r="BD49" s="185">
        <f t="shared" si="25"/>
        <v>0</v>
      </c>
      <c r="BE49" s="201">
        <v>0</v>
      </c>
      <c r="BF49" s="185">
        <f t="shared" si="26"/>
        <v>0</v>
      </c>
      <c r="BG49" s="201">
        <v>0</v>
      </c>
      <c r="BH49" s="185">
        <f t="shared" si="27"/>
        <v>0</v>
      </c>
      <c r="BI49" s="185">
        <v>0</v>
      </c>
      <c r="BJ49" s="185">
        <f t="shared" si="28"/>
        <v>0</v>
      </c>
      <c r="BK49" s="201">
        <v>0</v>
      </c>
      <c r="BL49" s="185">
        <f t="shared" si="29"/>
        <v>0</v>
      </c>
      <c r="BM49" s="201">
        <v>0</v>
      </c>
      <c r="BN49" s="185">
        <f t="shared" si="30"/>
        <v>0</v>
      </c>
      <c r="BO49" s="185">
        <v>0</v>
      </c>
      <c r="BP49" s="185">
        <f t="shared" si="31"/>
        <v>0</v>
      </c>
      <c r="BQ49" s="185">
        <f t="shared" si="32"/>
        <v>0</v>
      </c>
      <c r="BR49" s="185">
        <v>0</v>
      </c>
      <c r="BS49" s="185">
        <f t="shared" si="7"/>
        <v>0</v>
      </c>
      <c r="BT49" s="185">
        <v>0</v>
      </c>
      <c r="BU49" s="185">
        <f t="shared" si="33"/>
        <v>0</v>
      </c>
      <c r="BV49" s="201">
        <v>0</v>
      </c>
      <c r="BW49" s="185">
        <f t="shared" si="8"/>
        <v>0</v>
      </c>
      <c r="BX49" s="369">
        <v>0</v>
      </c>
      <c r="BY49" s="333">
        <f t="shared" si="9"/>
        <v>0</v>
      </c>
      <c r="BZ49" s="185">
        <f t="shared" si="34"/>
        <v>0</v>
      </c>
      <c r="CA49" s="370"/>
      <c r="CG49" s="150"/>
    </row>
    <row r="50" spans="1:85" s="68" customFormat="1" ht="33" customHeight="1">
      <c r="A50" s="213">
        <v>42</v>
      </c>
      <c r="B50" s="365" t="s">
        <v>170</v>
      </c>
      <c r="C50" s="200"/>
      <c r="D50" s="200"/>
      <c r="E50" s="366"/>
      <c r="F50" s="200"/>
      <c r="G50" s="200"/>
      <c r="H50" s="185">
        <v>0</v>
      </c>
      <c r="I50" s="185">
        <f t="shared" si="0"/>
        <v>0</v>
      </c>
      <c r="J50" s="185">
        <v>0</v>
      </c>
      <c r="K50" s="185">
        <f t="shared" si="1"/>
        <v>0</v>
      </c>
      <c r="L50" s="376">
        <v>0</v>
      </c>
      <c r="M50" s="185">
        <f t="shared" si="2"/>
        <v>0</v>
      </c>
      <c r="N50" s="185">
        <v>0</v>
      </c>
      <c r="O50" s="200">
        <f t="shared" si="3"/>
        <v>0</v>
      </c>
      <c r="P50" s="185">
        <v>0</v>
      </c>
      <c r="Q50" s="185">
        <f t="shared" si="4"/>
        <v>0</v>
      </c>
      <c r="R50" s="185">
        <v>0</v>
      </c>
      <c r="S50" s="200">
        <f t="shared" si="5"/>
        <v>0</v>
      </c>
      <c r="T50" s="185">
        <v>0</v>
      </c>
      <c r="U50" s="185">
        <f t="shared" si="10"/>
        <v>0</v>
      </c>
      <c r="V50" s="201">
        <v>0</v>
      </c>
      <c r="W50" s="185">
        <f t="shared" si="11"/>
        <v>0</v>
      </c>
      <c r="X50" s="367">
        <v>0</v>
      </c>
      <c r="Y50" s="185">
        <f t="shared" si="6"/>
        <v>0</v>
      </c>
      <c r="Z50" s="367">
        <v>0</v>
      </c>
      <c r="AA50" s="185">
        <f t="shared" si="12"/>
        <v>0</v>
      </c>
      <c r="AB50" s="185">
        <v>0</v>
      </c>
      <c r="AC50" s="185">
        <f t="shared" si="13"/>
        <v>0</v>
      </c>
      <c r="AD50" s="185">
        <v>0</v>
      </c>
      <c r="AE50" s="185">
        <f t="shared" si="14"/>
        <v>0</v>
      </c>
      <c r="AF50" s="201">
        <v>0</v>
      </c>
      <c r="AG50" s="185">
        <f t="shared" si="15"/>
        <v>0</v>
      </c>
      <c r="AH50" s="185">
        <v>0</v>
      </c>
      <c r="AI50" s="185">
        <f t="shared" si="16"/>
        <v>0</v>
      </c>
      <c r="AJ50" s="185">
        <v>0</v>
      </c>
      <c r="AK50" s="185">
        <f t="shared" si="17"/>
        <v>0</v>
      </c>
      <c r="AL50" s="201">
        <v>0</v>
      </c>
      <c r="AM50" s="185">
        <f t="shared" si="18"/>
        <v>0</v>
      </c>
      <c r="AN50" s="185">
        <v>0</v>
      </c>
      <c r="AO50" s="185">
        <v>0</v>
      </c>
      <c r="AP50" s="185">
        <f t="shared" si="19"/>
        <v>0</v>
      </c>
      <c r="AQ50" s="201">
        <v>0</v>
      </c>
      <c r="AR50" s="185">
        <f t="shared" si="20"/>
        <v>0</v>
      </c>
      <c r="AS50" s="201">
        <v>0</v>
      </c>
      <c r="AT50" s="201">
        <v>0</v>
      </c>
      <c r="AU50" s="368">
        <v>0</v>
      </c>
      <c r="AV50" s="185">
        <f t="shared" si="21"/>
        <v>0</v>
      </c>
      <c r="AW50" s="201">
        <v>0</v>
      </c>
      <c r="AX50" s="201">
        <f t="shared" si="22"/>
        <v>0</v>
      </c>
      <c r="AY50" s="185">
        <f t="shared" si="23"/>
        <v>0</v>
      </c>
      <c r="AZ50" s="201">
        <v>0</v>
      </c>
      <c r="BA50" s="201">
        <v>0</v>
      </c>
      <c r="BB50" s="201">
        <v>0</v>
      </c>
      <c r="BC50" s="185">
        <f t="shared" si="24"/>
        <v>0</v>
      </c>
      <c r="BD50" s="185">
        <f t="shared" si="25"/>
        <v>0</v>
      </c>
      <c r="BE50" s="201">
        <v>0</v>
      </c>
      <c r="BF50" s="185">
        <f t="shared" si="26"/>
        <v>0</v>
      </c>
      <c r="BG50" s="201">
        <v>0</v>
      </c>
      <c r="BH50" s="185">
        <f t="shared" si="27"/>
        <v>0</v>
      </c>
      <c r="BI50" s="185">
        <v>0</v>
      </c>
      <c r="BJ50" s="185">
        <f t="shared" si="28"/>
        <v>0</v>
      </c>
      <c r="BK50" s="201">
        <v>0</v>
      </c>
      <c r="BL50" s="185">
        <f t="shared" si="29"/>
        <v>0</v>
      </c>
      <c r="BM50" s="201">
        <v>0</v>
      </c>
      <c r="BN50" s="185">
        <f t="shared" si="30"/>
        <v>0</v>
      </c>
      <c r="BO50" s="185">
        <v>0</v>
      </c>
      <c r="BP50" s="185">
        <f t="shared" si="31"/>
        <v>0</v>
      </c>
      <c r="BQ50" s="185">
        <f t="shared" si="32"/>
        <v>0</v>
      </c>
      <c r="BR50" s="185">
        <v>0</v>
      </c>
      <c r="BS50" s="185">
        <f t="shared" si="7"/>
        <v>0</v>
      </c>
      <c r="BT50" s="185">
        <v>0</v>
      </c>
      <c r="BU50" s="185">
        <f t="shared" si="33"/>
        <v>0</v>
      </c>
      <c r="BV50" s="201">
        <v>0</v>
      </c>
      <c r="BW50" s="185">
        <f t="shared" si="8"/>
        <v>0</v>
      </c>
      <c r="BX50" s="369">
        <v>0</v>
      </c>
      <c r="BY50" s="333">
        <f t="shared" si="9"/>
        <v>0</v>
      </c>
      <c r="BZ50" s="185">
        <f t="shared" si="34"/>
        <v>0</v>
      </c>
      <c r="CA50" s="370"/>
      <c r="CG50" s="150"/>
    </row>
    <row r="51" spans="1:85" s="68" customFormat="1" ht="33" customHeight="1">
      <c r="A51" s="213">
        <v>43</v>
      </c>
      <c r="B51" s="365" t="s">
        <v>171</v>
      </c>
      <c r="C51" s="200"/>
      <c r="D51" s="200"/>
      <c r="E51" s="366"/>
      <c r="F51" s="200"/>
      <c r="G51" s="200"/>
      <c r="H51" s="185">
        <v>0</v>
      </c>
      <c r="I51" s="185">
        <f t="shared" si="0"/>
        <v>0</v>
      </c>
      <c r="J51" s="185">
        <v>0</v>
      </c>
      <c r="K51" s="185">
        <f t="shared" si="1"/>
        <v>0</v>
      </c>
      <c r="L51" s="376">
        <v>0</v>
      </c>
      <c r="M51" s="185">
        <f t="shared" si="2"/>
        <v>0</v>
      </c>
      <c r="N51" s="185">
        <v>0</v>
      </c>
      <c r="O51" s="200">
        <f t="shared" si="3"/>
        <v>0</v>
      </c>
      <c r="P51" s="185">
        <v>0</v>
      </c>
      <c r="Q51" s="185">
        <f t="shared" si="4"/>
        <v>0</v>
      </c>
      <c r="R51" s="185">
        <v>0</v>
      </c>
      <c r="S51" s="200">
        <f t="shared" si="5"/>
        <v>0</v>
      </c>
      <c r="T51" s="185">
        <v>0</v>
      </c>
      <c r="U51" s="185">
        <f t="shared" si="10"/>
        <v>0</v>
      </c>
      <c r="V51" s="201">
        <v>0</v>
      </c>
      <c r="W51" s="185">
        <f t="shared" si="11"/>
        <v>0</v>
      </c>
      <c r="X51" s="367">
        <v>0</v>
      </c>
      <c r="Y51" s="185">
        <f t="shared" si="6"/>
        <v>0</v>
      </c>
      <c r="Z51" s="367">
        <v>0</v>
      </c>
      <c r="AA51" s="185">
        <f t="shared" si="12"/>
        <v>0</v>
      </c>
      <c r="AB51" s="185">
        <v>0</v>
      </c>
      <c r="AC51" s="185">
        <f t="shared" si="13"/>
        <v>0</v>
      </c>
      <c r="AD51" s="185">
        <v>0</v>
      </c>
      <c r="AE51" s="185">
        <f t="shared" si="14"/>
        <v>0</v>
      </c>
      <c r="AF51" s="201">
        <v>0</v>
      </c>
      <c r="AG51" s="185">
        <f t="shared" si="15"/>
        <v>0</v>
      </c>
      <c r="AH51" s="185">
        <v>0</v>
      </c>
      <c r="AI51" s="185">
        <f t="shared" si="16"/>
        <v>0</v>
      </c>
      <c r="AJ51" s="185">
        <v>0</v>
      </c>
      <c r="AK51" s="185">
        <f t="shared" si="17"/>
        <v>0</v>
      </c>
      <c r="AL51" s="201">
        <v>0</v>
      </c>
      <c r="AM51" s="185">
        <f t="shared" si="18"/>
        <v>0</v>
      </c>
      <c r="AN51" s="185">
        <v>0</v>
      </c>
      <c r="AO51" s="185">
        <v>0</v>
      </c>
      <c r="AP51" s="185">
        <f t="shared" si="19"/>
        <v>0</v>
      </c>
      <c r="AQ51" s="201">
        <v>0</v>
      </c>
      <c r="AR51" s="185">
        <f t="shared" si="20"/>
        <v>0</v>
      </c>
      <c r="AS51" s="201">
        <v>0</v>
      </c>
      <c r="AT51" s="201">
        <v>0</v>
      </c>
      <c r="AU51" s="368">
        <v>0</v>
      </c>
      <c r="AV51" s="185">
        <f t="shared" si="21"/>
        <v>0</v>
      </c>
      <c r="AW51" s="201">
        <v>0</v>
      </c>
      <c r="AX51" s="201">
        <f t="shared" si="22"/>
        <v>0</v>
      </c>
      <c r="AY51" s="185">
        <f t="shared" si="23"/>
        <v>0</v>
      </c>
      <c r="AZ51" s="201">
        <v>0</v>
      </c>
      <c r="BA51" s="201">
        <v>0</v>
      </c>
      <c r="BB51" s="201">
        <v>0</v>
      </c>
      <c r="BC51" s="185">
        <f t="shared" si="24"/>
        <v>0</v>
      </c>
      <c r="BD51" s="185">
        <f t="shared" si="25"/>
        <v>0</v>
      </c>
      <c r="BE51" s="201">
        <v>0</v>
      </c>
      <c r="BF51" s="185">
        <f t="shared" si="26"/>
        <v>0</v>
      </c>
      <c r="BG51" s="201">
        <v>0</v>
      </c>
      <c r="BH51" s="185">
        <f t="shared" si="27"/>
        <v>0</v>
      </c>
      <c r="BI51" s="185">
        <v>0</v>
      </c>
      <c r="BJ51" s="185">
        <f t="shared" si="28"/>
        <v>0</v>
      </c>
      <c r="BK51" s="201">
        <v>0</v>
      </c>
      <c r="BL51" s="185">
        <f t="shared" si="29"/>
        <v>0</v>
      </c>
      <c r="BM51" s="201">
        <v>0</v>
      </c>
      <c r="BN51" s="185">
        <f t="shared" si="30"/>
        <v>0</v>
      </c>
      <c r="BO51" s="185">
        <v>0</v>
      </c>
      <c r="BP51" s="185">
        <f t="shared" si="31"/>
        <v>0</v>
      </c>
      <c r="BQ51" s="185">
        <f t="shared" si="32"/>
        <v>0</v>
      </c>
      <c r="BR51" s="185">
        <v>0</v>
      </c>
      <c r="BS51" s="185">
        <f t="shared" si="7"/>
        <v>0</v>
      </c>
      <c r="BT51" s="185">
        <v>0</v>
      </c>
      <c r="BU51" s="185">
        <f t="shared" si="33"/>
        <v>0</v>
      </c>
      <c r="BV51" s="201">
        <v>0</v>
      </c>
      <c r="BW51" s="185">
        <f t="shared" si="8"/>
        <v>0</v>
      </c>
      <c r="BX51" s="369">
        <v>0</v>
      </c>
      <c r="BY51" s="333">
        <f t="shared" si="9"/>
        <v>0</v>
      </c>
      <c r="BZ51" s="185">
        <f t="shared" si="34"/>
        <v>0</v>
      </c>
      <c r="CA51" s="370"/>
      <c r="CG51" s="150"/>
    </row>
    <row r="52" spans="1:85" s="68" customFormat="1" ht="33" customHeight="1">
      <c r="A52" s="213">
        <v>44</v>
      </c>
      <c r="B52" s="365" t="s">
        <v>172</v>
      </c>
      <c r="C52" s="200"/>
      <c r="D52" s="200"/>
      <c r="E52" s="366"/>
      <c r="F52" s="200"/>
      <c r="G52" s="200"/>
      <c r="H52" s="185">
        <v>0</v>
      </c>
      <c r="I52" s="185">
        <f t="shared" si="0"/>
        <v>0</v>
      </c>
      <c r="J52" s="185">
        <v>0</v>
      </c>
      <c r="K52" s="185">
        <f t="shared" si="1"/>
        <v>0</v>
      </c>
      <c r="L52" s="376">
        <v>0</v>
      </c>
      <c r="M52" s="185">
        <f t="shared" si="2"/>
        <v>0</v>
      </c>
      <c r="N52" s="185">
        <v>0</v>
      </c>
      <c r="O52" s="200">
        <f t="shared" si="3"/>
        <v>0</v>
      </c>
      <c r="P52" s="185">
        <v>0</v>
      </c>
      <c r="Q52" s="185">
        <f t="shared" si="4"/>
        <v>0</v>
      </c>
      <c r="R52" s="185">
        <v>0</v>
      </c>
      <c r="S52" s="200">
        <f t="shared" si="5"/>
        <v>0</v>
      </c>
      <c r="T52" s="185">
        <v>0</v>
      </c>
      <c r="U52" s="185">
        <f t="shared" si="10"/>
        <v>0</v>
      </c>
      <c r="V52" s="201">
        <v>0</v>
      </c>
      <c r="W52" s="185">
        <f t="shared" si="11"/>
        <v>0</v>
      </c>
      <c r="X52" s="367">
        <v>0</v>
      </c>
      <c r="Y52" s="185">
        <f t="shared" si="6"/>
        <v>0</v>
      </c>
      <c r="Z52" s="367">
        <v>0</v>
      </c>
      <c r="AA52" s="185">
        <f t="shared" si="12"/>
        <v>0</v>
      </c>
      <c r="AB52" s="185">
        <v>0</v>
      </c>
      <c r="AC52" s="185">
        <f t="shared" si="13"/>
        <v>0</v>
      </c>
      <c r="AD52" s="185">
        <v>0</v>
      </c>
      <c r="AE52" s="185">
        <f t="shared" si="14"/>
        <v>0</v>
      </c>
      <c r="AF52" s="201">
        <v>0</v>
      </c>
      <c r="AG52" s="185">
        <f t="shared" si="15"/>
        <v>0</v>
      </c>
      <c r="AH52" s="185">
        <v>0</v>
      </c>
      <c r="AI52" s="185">
        <f t="shared" si="16"/>
        <v>0</v>
      </c>
      <c r="AJ52" s="185">
        <v>0</v>
      </c>
      <c r="AK52" s="185">
        <f t="shared" si="17"/>
        <v>0</v>
      </c>
      <c r="AL52" s="201">
        <v>0</v>
      </c>
      <c r="AM52" s="185">
        <f t="shared" si="18"/>
        <v>0</v>
      </c>
      <c r="AN52" s="185">
        <v>0</v>
      </c>
      <c r="AO52" s="185">
        <v>0</v>
      </c>
      <c r="AP52" s="185">
        <f t="shared" si="19"/>
        <v>0</v>
      </c>
      <c r="AQ52" s="201">
        <v>0</v>
      </c>
      <c r="AR52" s="185">
        <f t="shared" si="20"/>
        <v>0</v>
      </c>
      <c r="AS52" s="201">
        <v>0</v>
      </c>
      <c r="AT52" s="201">
        <v>0</v>
      </c>
      <c r="AU52" s="368">
        <v>0</v>
      </c>
      <c r="AV52" s="185">
        <f t="shared" si="21"/>
        <v>0</v>
      </c>
      <c r="AW52" s="201">
        <v>0</v>
      </c>
      <c r="AX52" s="201">
        <f t="shared" si="22"/>
        <v>0</v>
      </c>
      <c r="AY52" s="185">
        <f t="shared" si="23"/>
        <v>0</v>
      </c>
      <c r="AZ52" s="201">
        <v>0</v>
      </c>
      <c r="BA52" s="201">
        <v>0</v>
      </c>
      <c r="BB52" s="201">
        <v>0</v>
      </c>
      <c r="BC52" s="185">
        <f t="shared" si="24"/>
        <v>0</v>
      </c>
      <c r="BD52" s="185">
        <f t="shared" si="25"/>
        <v>0</v>
      </c>
      <c r="BE52" s="201">
        <v>0</v>
      </c>
      <c r="BF52" s="185">
        <f t="shared" si="26"/>
        <v>0</v>
      </c>
      <c r="BG52" s="201">
        <v>0</v>
      </c>
      <c r="BH52" s="185">
        <f t="shared" si="27"/>
        <v>0</v>
      </c>
      <c r="BI52" s="185">
        <v>0</v>
      </c>
      <c r="BJ52" s="185">
        <f t="shared" si="28"/>
        <v>0</v>
      </c>
      <c r="BK52" s="201">
        <v>0</v>
      </c>
      <c r="BL52" s="185">
        <f t="shared" si="29"/>
        <v>0</v>
      </c>
      <c r="BM52" s="201">
        <v>0</v>
      </c>
      <c r="BN52" s="185">
        <f t="shared" si="30"/>
        <v>0</v>
      </c>
      <c r="BO52" s="185">
        <v>0</v>
      </c>
      <c r="BP52" s="185">
        <f t="shared" si="31"/>
        <v>0</v>
      </c>
      <c r="BQ52" s="185">
        <f t="shared" si="32"/>
        <v>0</v>
      </c>
      <c r="BR52" s="185">
        <v>0</v>
      </c>
      <c r="BS52" s="185">
        <f t="shared" si="7"/>
        <v>0</v>
      </c>
      <c r="BT52" s="185">
        <v>0</v>
      </c>
      <c r="BU52" s="185">
        <f t="shared" si="33"/>
        <v>0</v>
      </c>
      <c r="BV52" s="201">
        <v>0</v>
      </c>
      <c r="BW52" s="185">
        <f t="shared" si="8"/>
        <v>0</v>
      </c>
      <c r="BX52" s="369">
        <v>0</v>
      </c>
      <c r="BY52" s="333">
        <f t="shared" si="9"/>
        <v>0</v>
      </c>
      <c r="BZ52" s="185">
        <f t="shared" si="34"/>
        <v>0</v>
      </c>
      <c r="CA52" s="370"/>
      <c r="CG52" s="150"/>
    </row>
    <row r="53" spans="1:85" s="68" customFormat="1" ht="33" customHeight="1">
      <c r="A53" s="213">
        <v>45</v>
      </c>
      <c r="B53" s="365" t="s">
        <v>173</v>
      </c>
      <c r="C53" s="200"/>
      <c r="D53" s="200"/>
      <c r="E53" s="366"/>
      <c r="F53" s="200"/>
      <c r="G53" s="200"/>
      <c r="H53" s="185">
        <v>0</v>
      </c>
      <c r="I53" s="185">
        <f t="shared" si="0"/>
        <v>0</v>
      </c>
      <c r="J53" s="185">
        <v>0</v>
      </c>
      <c r="K53" s="185">
        <f t="shared" si="1"/>
        <v>0</v>
      </c>
      <c r="L53" s="376">
        <v>0</v>
      </c>
      <c r="M53" s="185">
        <f t="shared" si="2"/>
        <v>0</v>
      </c>
      <c r="N53" s="185">
        <v>0</v>
      </c>
      <c r="O53" s="200">
        <f t="shared" si="3"/>
        <v>0</v>
      </c>
      <c r="P53" s="185">
        <v>0</v>
      </c>
      <c r="Q53" s="185">
        <f t="shared" si="4"/>
        <v>0</v>
      </c>
      <c r="R53" s="185">
        <v>0</v>
      </c>
      <c r="S53" s="200">
        <f t="shared" si="5"/>
        <v>0</v>
      </c>
      <c r="T53" s="185">
        <v>0</v>
      </c>
      <c r="U53" s="185">
        <f t="shared" si="10"/>
        <v>0</v>
      </c>
      <c r="V53" s="201">
        <v>0</v>
      </c>
      <c r="W53" s="185">
        <f t="shared" si="11"/>
        <v>0</v>
      </c>
      <c r="X53" s="367">
        <v>0</v>
      </c>
      <c r="Y53" s="185">
        <f t="shared" si="6"/>
        <v>0</v>
      </c>
      <c r="Z53" s="367">
        <v>0</v>
      </c>
      <c r="AA53" s="185">
        <f t="shared" si="12"/>
        <v>0</v>
      </c>
      <c r="AB53" s="185">
        <v>0</v>
      </c>
      <c r="AC53" s="185">
        <f t="shared" si="13"/>
        <v>0</v>
      </c>
      <c r="AD53" s="185">
        <v>0</v>
      </c>
      <c r="AE53" s="185">
        <f t="shared" si="14"/>
        <v>0</v>
      </c>
      <c r="AF53" s="201">
        <v>0</v>
      </c>
      <c r="AG53" s="185">
        <f t="shared" si="15"/>
        <v>0</v>
      </c>
      <c r="AH53" s="185">
        <v>0</v>
      </c>
      <c r="AI53" s="185">
        <f t="shared" si="16"/>
        <v>0</v>
      </c>
      <c r="AJ53" s="185">
        <v>0</v>
      </c>
      <c r="AK53" s="185">
        <f t="shared" si="17"/>
        <v>0</v>
      </c>
      <c r="AL53" s="201">
        <v>0</v>
      </c>
      <c r="AM53" s="185">
        <f t="shared" si="18"/>
        <v>0</v>
      </c>
      <c r="AN53" s="185">
        <v>0</v>
      </c>
      <c r="AO53" s="185">
        <v>0</v>
      </c>
      <c r="AP53" s="185">
        <f t="shared" si="19"/>
        <v>0</v>
      </c>
      <c r="AQ53" s="201">
        <v>0</v>
      </c>
      <c r="AR53" s="185">
        <f t="shared" si="20"/>
        <v>0</v>
      </c>
      <c r="AS53" s="201">
        <v>0</v>
      </c>
      <c r="AT53" s="201">
        <v>0</v>
      </c>
      <c r="AU53" s="368">
        <v>0</v>
      </c>
      <c r="AV53" s="185">
        <f t="shared" si="21"/>
        <v>0</v>
      </c>
      <c r="AW53" s="201">
        <v>0</v>
      </c>
      <c r="AX53" s="201">
        <f t="shared" si="22"/>
        <v>0</v>
      </c>
      <c r="AY53" s="185">
        <f t="shared" si="23"/>
        <v>0</v>
      </c>
      <c r="AZ53" s="201">
        <v>0</v>
      </c>
      <c r="BA53" s="201">
        <v>0</v>
      </c>
      <c r="BB53" s="201">
        <v>0</v>
      </c>
      <c r="BC53" s="185">
        <f t="shared" si="24"/>
        <v>0</v>
      </c>
      <c r="BD53" s="185">
        <f t="shared" si="25"/>
        <v>0</v>
      </c>
      <c r="BE53" s="201">
        <v>0</v>
      </c>
      <c r="BF53" s="185">
        <f t="shared" si="26"/>
        <v>0</v>
      </c>
      <c r="BG53" s="201">
        <v>0</v>
      </c>
      <c r="BH53" s="185">
        <f t="shared" si="27"/>
        <v>0</v>
      </c>
      <c r="BI53" s="185">
        <v>0</v>
      </c>
      <c r="BJ53" s="185">
        <f t="shared" si="28"/>
        <v>0</v>
      </c>
      <c r="BK53" s="201">
        <v>0</v>
      </c>
      <c r="BL53" s="185">
        <f t="shared" si="29"/>
        <v>0</v>
      </c>
      <c r="BM53" s="201">
        <v>0</v>
      </c>
      <c r="BN53" s="185">
        <f t="shared" si="30"/>
        <v>0</v>
      </c>
      <c r="BO53" s="185">
        <v>0</v>
      </c>
      <c r="BP53" s="185">
        <f t="shared" si="31"/>
        <v>0</v>
      </c>
      <c r="BQ53" s="185">
        <f t="shared" si="32"/>
        <v>0</v>
      </c>
      <c r="BR53" s="185">
        <v>0</v>
      </c>
      <c r="BS53" s="185">
        <f t="shared" si="7"/>
        <v>0</v>
      </c>
      <c r="BT53" s="185">
        <v>0</v>
      </c>
      <c r="BU53" s="185">
        <f t="shared" si="33"/>
        <v>0</v>
      </c>
      <c r="BV53" s="201">
        <v>0</v>
      </c>
      <c r="BW53" s="185">
        <f t="shared" si="8"/>
        <v>0</v>
      </c>
      <c r="BX53" s="369">
        <v>0</v>
      </c>
      <c r="BY53" s="333">
        <f t="shared" si="9"/>
        <v>0</v>
      </c>
      <c r="BZ53" s="185">
        <f t="shared" si="34"/>
        <v>0</v>
      </c>
      <c r="CA53" s="370"/>
      <c r="CG53" s="150"/>
    </row>
    <row r="54" spans="1:85" s="68" customFormat="1" ht="33" customHeight="1">
      <c r="A54" s="213">
        <v>46</v>
      </c>
      <c r="B54" s="365" t="s">
        <v>174</v>
      </c>
      <c r="C54" s="200"/>
      <c r="D54" s="200"/>
      <c r="E54" s="366"/>
      <c r="F54" s="200"/>
      <c r="G54" s="200"/>
      <c r="H54" s="185">
        <v>0</v>
      </c>
      <c r="I54" s="185">
        <f t="shared" si="0"/>
        <v>0</v>
      </c>
      <c r="J54" s="185">
        <v>0</v>
      </c>
      <c r="K54" s="185">
        <f t="shared" si="1"/>
        <v>0</v>
      </c>
      <c r="L54" s="376">
        <v>0</v>
      </c>
      <c r="M54" s="185">
        <f t="shared" si="2"/>
        <v>0</v>
      </c>
      <c r="N54" s="185">
        <v>0</v>
      </c>
      <c r="O54" s="200">
        <f t="shared" si="3"/>
        <v>0</v>
      </c>
      <c r="P54" s="185">
        <v>0</v>
      </c>
      <c r="Q54" s="185">
        <f t="shared" si="4"/>
        <v>0</v>
      </c>
      <c r="R54" s="185">
        <v>0</v>
      </c>
      <c r="S54" s="200">
        <f t="shared" si="5"/>
        <v>0</v>
      </c>
      <c r="T54" s="185">
        <v>0</v>
      </c>
      <c r="U54" s="185">
        <f t="shared" si="10"/>
        <v>0</v>
      </c>
      <c r="V54" s="201">
        <v>0</v>
      </c>
      <c r="W54" s="185">
        <f t="shared" si="11"/>
        <v>0</v>
      </c>
      <c r="X54" s="367">
        <v>0</v>
      </c>
      <c r="Y54" s="185">
        <f t="shared" si="6"/>
        <v>0</v>
      </c>
      <c r="Z54" s="367">
        <v>0</v>
      </c>
      <c r="AA54" s="185">
        <f t="shared" si="12"/>
        <v>0</v>
      </c>
      <c r="AB54" s="185">
        <v>0</v>
      </c>
      <c r="AC54" s="185">
        <f t="shared" si="13"/>
        <v>0</v>
      </c>
      <c r="AD54" s="185">
        <v>0</v>
      </c>
      <c r="AE54" s="185">
        <f t="shared" si="14"/>
        <v>0</v>
      </c>
      <c r="AF54" s="201">
        <v>0</v>
      </c>
      <c r="AG54" s="185">
        <f t="shared" si="15"/>
        <v>0</v>
      </c>
      <c r="AH54" s="185">
        <v>0</v>
      </c>
      <c r="AI54" s="185">
        <f t="shared" si="16"/>
        <v>0</v>
      </c>
      <c r="AJ54" s="185">
        <v>0</v>
      </c>
      <c r="AK54" s="185">
        <f t="shared" si="17"/>
        <v>0</v>
      </c>
      <c r="AL54" s="201">
        <v>0</v>
      </c>
      <c r="AM54" s="185">
        <f t="shared" si="18"/>
        <v>0</v>
      </c>
      <c r="AN54" s="185">
        <v>0</v>
      </c>
      <c r="AO54" s="185">
        <v>0</v>
      </c>
      <c r="AP54" s="185">
        <f t="shared" si="19"/>
        <v>0</v>
      </c>
      <c r="AQ54" s="201">
        <v>0</v>
      </c>
      <c r="AR54" s="185">
        <f t="shared" si="20"/>
        <v>0</v>
      </c>
      <c r="AS54" s="201">
        <v>0</v>
      </c>
      <c r="AT54" s="201">
        <v>0</v>
      </c>
      <c r="AU54" s="368">
        <v>0</v>
      </c>
      <c r="AV54" s="185">
        <f t="shared" si="21"/>
        <v>0</v>
      </c>
      <c r="AW54" s="201">
        <v>0</v>
      </c>
      <c r="AX54" s="201">
        <f t="shared" si="22"/>
        <v>0</v>
      </c>
      <c r="AY54" s="185">
        <f t="shared" si="23"/>
        <v>0</v>
      </c>
      <c r="AZ54" s="201">
        <v>0</v>
      </c>
      <c r="BA54" s="201">
        <v>0</v>
      </c>
      <c r="BB54" s="201">
        <v>0</v>
      </c>
      <c r="BC54" s="185">
        <f t="shared" si="24"/>
        <v>0</v>
      </c>
      <c r="BD54" s="185">
        <f t="shared" si="25"/>
        <v>0</v>
      </c>
      <c r="BE54" s="201">
        <v>0</v>
      </c>
      <c r="BF54" s="185">
        <f t="shared" si="26"/>
        <v>0</v>
      </c>
      <c r="BG54" s="201">
        <v>0</v>
      </c>
      <c r="BH54" s="185">
        <f t="shared" si="27"/>
        <v>0</v>
      </c>
      <c r="BI54" s="185">
        <v>0</v>
      </c>
      <c r="BJ54" s="185">
        <f t="shared" si="28"/>
        <v>0</v>
      </c>
      <c r="BK54" s="201">
        <v>0</v>
      </c>
      <c r="BL54" s="185">
        <f t="shared" si="29"/>
        <v>0</v>
      </c>
      <c r="BM54" s="201">
        <v>0</v>
      </c>
      <c r="BN54" s="185">
        <f t="shared" si="30"/>
        <v>0</v>
      </c>
      <c r="BO54" s="185">
        <v>0</v>
      </c>
      <c r="BP54" s="185">
        <f t="shared" si="31"/>
        <v>0</v>
      </c>
      <c r="BQ54" s="185">
        <f t="shared" si="32"/>
        <v>0</v>
      </c>
      <c r="BR54" s="185">
        <v>0</v>
      </c>
      <c r="BS54" s="185">
        <f t="shared" si="7"/>
        <v>0</v>
      </c>
      <c r="BT54" s="185">
        <v>0</v>
      </c>
      <c r="BU54" s="185">
        <f t="shared" si="33"/>
        <v>0</v>
      </c>
      <c r="BV54" s="201">
        <v>0</v>
      </c>
      <c r="BW54" s="185">
        <f t="shared" si="8"/>
        <v>0</v>
      </c>
      <c r="BX54" s="369">
        <v>0</v>
      </c>
      <c r="BY54" s="333">
        <f t="shared" si="9"/>
        <v>0</v>
      </c>
      <c r="BZ54" s="185">
        <f t="shared" si="34"/>
        <v>0</v>
      </c>
      <c r="CA54" s="370"/>
      <c r="CG54" s="150"/>
    </row>
    <row r="55" spans="1:85" s="68" customFormat="1" ht="33" customHeight="1">
      <c r="A55" s="213">
        <v>47</v>
      </c>
      <c r="B55" s="365" t="s">
        <v>175</v>
      </c>
      <c r="C55" s="200"/>
      <c r="D55" s="200"/>
      <c r="E55" s="366"/>
      <c r="F55" s="200"/>
      <c r="G55" s="200"/>
      <c r="H55" s="185">
        <v>0</v>
      </c>
      <c r="I55" s="185">
        <f t="shared" si="0"/>
        <v>0</v>
      </c>
      <c r="J55" s="185">
        <v>0</v>
      </c>
      <c r="K55" s="185">
        <f t="shared" si="1"/>
        <v>0</v>
      </c>
      <c r="L55" s="376">
        <v>0</v>
      </c>
      <c r="M55" s="185">
        <f t="shared" si="2"/>
        <v>0</v>
      </c>
      <c r="N55" s="185">
        <v>0</v>
      </c>
      <c r="O55" s="200">
        <f t="shared" si="3"/>
        <v>0</v>
      </c>
      <c r="P55" s="185">
        <v>0</v>
      </c>
      <c r="Q55" s="185">
        <f t="shared" si="4"/>
        <v>0</v>
      </c>
      <c r="R55" s="185">
        <v>0</v>
      </c>
      <c r="S55" s="200">
        <f t="shared" si="5"/>
        <v>0</v>
      </c>
      <c r="T55" s="185">
        <v>0</v>
      </c>
      <c r="U55" s="185">
        <f t="shared" si="10"/>
        <v>0</v>
      </c>
      <c r="V55" s="201">
        <v>0</v>
      </c>
      <c r="W55" s="185">
        <f t="shared" si="11"/>
        <v>0</v>
      </c>
      <c r="X55" s="367">
        <v>0</v>
      </c>
      <c r="Y55" s="185">
        <f t="shared" si="6"/>
        <v>0</v>
      </c>
      <c r="Z55" s="367">
        <v>0</v>
      </c>
      <c r="AA55" s="185">
        <f t="shared" si="12"/>
        <v>0</v>
      </c>
      <c r="AB55" s="185">
        <v>0</v>
      </c>
      <c r="AC55" s="185">
        <f t="shared" si="13"/>
        <v>0</v>
      </c>
      <c r="AD55" s="185">
        <v>0</v>
      </c>
      <c r="AE55" s="185">
        <f t="shared" si="14"/>
        <v>0</v>
      </c>
      <c r="AF55" s="201">
        <v>0</v>
      </c>
      <c r="AG55" s="185">
        <f t="shared" si="15"/>
        <v>0</v>
      </c>
      <c r="AH55" s="185">
        <v>0</v>
      </c>
      <c r="AI55" s="185">
        <f t="shared" si="16"/>
        <v>0</v>
      </c>
      <c r="AJ55" s="185">
        <v>0</v>
      </c>
      <c r="AK55" s="185">
        <f t="shared" si="17"/>
        <v>0</v>
      </c>
      <c r="AL55" s="201">
        <v>0</v>
      </c>
      <c r="AM55" s="185">
        <f t="shared" si="18"/>
        <v>0</v>
      </c>
      <c r="AN55" s="185">
        <v>0</v>
      </c>
      <c r="AO55" s="185">
        <v>0</v>
      </c>
      <c r="AP55" s="185">
        <f t="shared" si="19"/>
        <v>0</v>
      </c>
      <c r="AQ55" s="201">
        <v>0</v>
      </c>
      <c r="AR55" s="185">
        <f t="shared" si="20"/>
        <v>0</v>
      </c>
      <c r="AS55" s="201">
        <v>0</v>
      </c>
      <c r="AT55" s="201">
        <v>0</v>
      </c>
      <c r="AU55" s="368">
        <v>0</v>
      </c>
      <c r="AV55" s="185">
        <f t="shared" si="21"/>
        <v>0</v>
      </c>
      <c r="AW55" s="201">
        <v>0</v>
      </c>
      <c r="AX55" s="201">
        <f t="shared" si="22"/>
        <v>0</v>
      </c>
      <c r="AY55" s="185">
        <f t="shared" si="23"/>
        <v>0</v>
      </c>
      <c r="AZ55" s="201">
        <v>0</v>
      </c>
      <c r="BA55" s="201">
        <v>0</v>
      </c>
      <c r="BB55" s="201">
        <v>0</v>
      </c>
      <c r="BC55" s="185">
        <f t="shared" si="24"/>
        <v>0</v>
      </c>
      <c r="BD55" s="185">
        <f t="shared" si="25"/>
        <v>0</v>
      </c>
      <c r="BE55" s="201">
        <v>0</v>
      </c>
      <c r="BF55" s="185">
        <f t="shared" si="26"/>
        <v>0</v>
      </c>
      <c r="BG55" s="201">
        <v>0</v>
      </c>
      <c r="BH55" s="185">
        <f t="shared" si="27"/>
        <v>0</v>
      </c>
      <c r="BI55" s="185">
        <v>0</v>
      </c>
      <c r="BJ55" s="185">
        <f t="shared" si="28"/>
        <v>0</v>
      </c>
      <c r="BK55" s="201">
        <v>0</v>
      </c>
      <c r="BL55" s="185">
        <f t="shared" si="29"/>
        <v>0</v>
      </c>
      <c r="BM55" s="201">
        <v>0</v>
      </c>
      <c r="BN55" s="185">
        <f t="shared" si="30"/>
        <v>0</v>
      </c>
      <c r="BO55" s="185">
        <v>0</v>
      </c>
      <c r="BP55" s="185">
        <f t="shared" si="31"/>
        <v>0</v>
      </c>
      <c r="BQ55" s="185">
        <f t="shared" si="32"/>
        <v>0</v>
      </c>
      <c r="BR55" s="185">
        <v>0</v>
      </c>
      <c r="BS55" s="185">
        <f t="shared" si="7"/>
        <v>0</v>
      </c>
      <c r="BT55" s="185">
        <v>0</v>
      </c>
      <c r="BU55" s="185">
        <f t="shared" si="33"/>
        <v>0</v>
      </c>
      <c r="BV55" s="201">
        <v>0</v>
      </c>
      <c r="BW55" s="185">
        <f t="shared" si="8"/>
        <v>0</v>
      </c>
      <c r="BX55" s="369">
        <v>0</v>
      </c>
      <c r="BY55" s="333">
        <f t="shared" si="9"/>
        <v>0</v>
      </c>
      <c r="BZ55" s="185">
        <f t="shared" si="34"/>
        <v>0</v>
      </c>
      <c r="CA55" s="370"/>
      <c r="CG55" s="150"/>
    </row>
    <row r="56" spans="1:85" s="68" customFormat="1" ht="33" customHeight="1">
      <c r="A56" s="213">
        <v>48</v>
      </c>
      <c r="B56" s="365" t="s">
        <v>176</v>
      </c>
      <c r="C56" s="200"/>
      <c r="D56" s="200"/>
      <c r="E56" s="366"/>
      <c r="F56" s="200"/>
      <c r="G56" s="200"/>
      <c r="H56" s="185">
        <v>0</v>
      </c>
      <c r="I56" s="185">
        <f t="shared" si="0"/>
        <v>0</v>
      </c>
      <c r="J56" s="185">
        <v>0</v>
      </c>
      <c r="K56" s="185">
        <f t="shared" si="1"/>
        <v>0</v>
      </c>
      <c r="L56" s="376">
        <v>0</v>
      </c>
      <c r="M56" s="185">
        <f t="shared" si="2"/>
        <v>0</v>
      </c>
      <c r="N56" s="185">
        <v>0</v>
      </c>
      <c r="O56" s="200">
        <f t="shared" si="3"/>
        <v>0</v>
      </c>
      <c r="P56" s="185">
        <v>0</v>
      </c>
      <c r="Q56" s="185">
        <f t="shared" si="4"/>
        <v>0</v>
      </c>
      <c r="R56" s="185">
        <v>0</v>
      </c>
      <c r="S56" s="200">
        <f t="shared" si="5"/>
        <v>0</v>
      </c>
      <c r="T56" s="185">
        <v>0</v>
      </c>
      <c r="U56" s="185">
        <f t="shared" si="10"/>
        <v>0</v>
      </c>
      <c r="V56" s="201">
        <v>0</v>
      </c>
      <c r="W56" s="185">
        <f t="shared" si="11"/>
        <v>0</v>
      </c>
      <c r="X56" s="367">
        <v>0</v>
      </c>
      <c r="Y56" s="185">
        <f t="shared" si="6"/>
        <v>0</v>
      </c>
      <c r="Z56" s="367">
        <v>0</v>
      </c>
      <c r="AA56" s="185">
        <f t="shared" si="12"/>
        <v>0</v>
      </c>
      <c r="AB56" s="185">
        <v>0</v>
      </c>
      <c r="AC56" s="185">
        <f t="shared" si="13"/>
        <v>0</v>
      </c>
      <c r="AD56" s="185">
        <v>0</v>
      </c>
      <c r="AE56" s="185">
        <f t="shared" si="14"/>
        <v>0</v>
      </c>
      <c r="AF56" s="201">
        <v>0</v>
      </c>
      <c r="AG56" s="185">
        <f t="shared" si="15"/>
        <v>0</v>
      </c>
      <c r="AH56" s="185">
        <v>0</v>
      </c>
      <c r="AI56" s="185">
        <f t="shared" si="16"/>
        <v>0</v>
      </c>
      <c r="AJ56" s="185">
        <v>0</v>
      </c>
      <c r="AK56" s="185">
        <f t="shared" si="17"/>
        <v>0</v>
      </c>
      <c r="AL56" s="201">
        <v>0</v>
      </c>
      <c r="AM56" s="185">
        <f t="shared" si="18"/>
        <v>0</v>
      </c>
      <c r="AN56" s="185">
        <v>0</v>
      </c>
      <c r="AO56" s="185">
        <v>0</v>
      </c>
      <c r="AP56" s="185">
        <f t="shared" si="19"/>
        <v>0</v>
      </c>
      <c r="AQ56" s="201">
        <v>0</v>
      </c>
      <c r="AR56" s="185">
        <f t="shared" si="20"/>
        <v>0</v>
      </c>
      <c r="AS56" s="201">
        <v>0</v>
      </c>
      <c r="AT56" s="201">
        <v>0</v>
      </c>
      <c r="AU56" s="368">
        <v>0</v>
      </c>
      <c r="AV56" s="185">
        <f t="shared" si="21"/>
        <v>0</v>
      </c>
      <c r="AW56" s="201">
        <v>0</v>
      </c>
      <c r="AX56" s="201">
        <f t="shared" si="22"/>
        <v>0</v>
      </c>
      <c r="AY56" s="185">
        <f t="shared" si="23"/>
        <v>0</v>
      </c>
      <c r="AZ56" s="201">
        <v>0</v>
      </c>
      <c r="BA56" s="201">
        <v>0</v>
      </c>
      <c r="BB56" s="201">
        <v>0</v>
      </c>
      <c r="BC56" s="185">
        <f t="shared" si="24"/>
        <v>0</v>
      </c>
      <c r="BD56" s="185">
        <f t="shared" si="25"/>
        <v>0</v>
      </c>
      <c r="BE56" s="201">
        <v>0</v>
      </c>
      <c r="BF56" s="185">
        <f t="shared" si="26"/>
        <v>0</v>
      </c>
      <c r="BG56" s="201">
        <v>0</v>
      </c>
      <c r="BH56" s="185">
        <f t="shared" si="27"/>
        <v>0</v>
      </c>
      <c r="BI56" s="185">
        <v>0</v>
      </c>
      <c r="BJ56" s="185">
        <f t="shared" si="28"/>
        <v>0</v>
      </c>
      <c r="BK56" s="201">
        <v>0</v>
      </c>
      <c r="BL56" s="185">
        <f t="shared" si="29"/>
        <v>0</v>
      </c>
      <c r="BM56" s="201">
        <v>0</v>
      </c>
      <c r="BN56" s="185">
        <f t="shared" si="30"/>
        <v>0</v>
      </c>
      <c r="BO56" s="185">
        <v>0</v>
      </c>
      <c r="BP56" s="185">
        <f t="shared" si="31"/>
        <v>0</v>
      </c>
      <c r="BQ56" s="185">
        <f t="shared" si="32"/>
        <v>0</v>
      </c>
      <c r="BR56" s="185">
        <v>0</v>
      </c>
      <c r="BS56" s="185">
        <f t="shared" si="7"/>
        <v>0</v>
      </c>
      <c r="BT56" s="185">
        <v>0</v>
      </c>
      <c r="BU56" s="185">
        <f t="shared" si="33"/>
        <v>0</v>
      </c>
      <c r="BV56" s="201">
        <v>0</v>
      </c>
      <c r="BW56" s="185">
        <f t="shared" si="8"/>
        <v>0</v>
      </c>
      <c r="BX56" s="369">
        <v>0</v>
      </c>
      <c r="BY56" s="333">
        <f t="shared" si="9"/>
        <v>0</v>
      </c>
      <c r="BZ56" s="185">
        <f t="shared" si="34"/>
        <v>0</v>
      </c>
      <c r="CA56" s="370"/>
      <c r="CG56" s="150"/>
    </row>
    <row r="57" spans="1:85" s="68" customFormat="1" ht="33" customHeight="1">
      <c r="A57" s="213">
        <v>49</v>
      </c>
      <c r="B57" s="365" t="s">
        <v>177</v>
      </c>
      <c r="C57" s="200"/>
      <c r="D57" s="200"/>
      <c r="E57" s="366"/>
      <c r="F57" s="200"/>
      <c r="G57" s="200"/>
      <c r="H57" s="185">
        <v>0</v>
      </c>
      <c r="I57" s="185">
        <f t="shared" si="0"/>
        <v>0</v>
      </c>
      <c r="J57" s="185">
        <v>0</v>
      </c>
      <c r="K57" s="185">
        <f t="shared" si="1"/>
        <v>0</v>
      </c>
      <c r="L57" s="376">
        <v>0</v>
      </c>
      <c r="M57" s="185">
        <f t="shared" si="2"/>
        <v>0</v>
      </c>
      <c r="N57" s="185">
        <v>0</v>
      </c>
      <c r="O57" s="200">
        <f t="shared" si="3"/>
        <v>0</v>
      </c>
      <c r="P57" s="185">
        <v>0</v>
      </c>
      <c r="Q57" s="185">
        <f t="shared" si="4"/>
        <v>0</v>
      </c>
      <c r="R57" s="185">
        <v>0</v>
      </c>
      <c r="S57" s="200">
        <f t="shared" si="5"/>
        <v>0</v>
      </c>
      <c r="T57" s="185">
        <v>0</v>
      </c>
      <c r="U57" s="185">
        <f t="shared" si="10"/>
        <v>0</v>
      </c>
      <c r="V57" s="201">
        <v>0</v>
      </c>
      <c r="W57" s="185">
        <f t="shared" si="11"/>
        <v>0</v>
      </c>
      <c r="X57" s="367">
        <v>0</v>
      </c>
      <c r="Y57" s="185">
        <f t="shared" si="6"/>
        <v>0</v>
      </c>
      <c r="Z57" s="367">
        <v>0</v>
      </c>
      <c r="AA57" s="185">
        <f t="shared" si="12"/>
        <v>0</v>
      </c>
      <c r="AB57" s="185">
        <v>0</v>
      </c>
      <c r="AC57" s="185">
        <f t="shared" si="13"/>
        <v>0</v>
      </c>
      <c r="AD57" s="185">
        <v>0</v>
      </c>
      <c r="AE57" s="185">
        <f t="shared" si="14"/>
        <v>0</v>
      </c>
      <c r="AF57" s="201">
        <v>0</v>
      </c>
      <c r="AG57" s="185">
        <f t="shared" si="15"/>
        <v>0</v>
      </c>
      <c r="AH57" s="185">
        <v>0</v>
      </c>
      <c r="AI57" s="185">
        <f t="shared" si="16"/>
        <v>0</v>
      </c>
      <c r="AJ57" s="185">
        <v>0</v>
      </c>
      <c r="AK57" s="185">
        <f t="shared" si="17"/>
        <v>0</v>
      </c>
      <c r="AL57" s="201">
        <v>0</v>
      </c>
      <c r="AM57" s="185">
        <f t="shared" si="18"/>
        <v>0</v>
      </c>
      <c r="AN57" s="185">
        <v>0</v>
      </c>
      <c r="AO57" s="185">
        <v>0</v>
      </c>
      <c r="AP57" s="185">
        <f t="shared" si="19"/>
        <v>0</v>
      </c>
      <c r="AQ57" s="201">
        <v>0</v>
      </c>
      <c r="AR57" s="185">
        <f t="shared" si="20"/>
        <v>0</v>
      </c>
      <c r="AS57" s="201">
        <v>0</v>
      </c>
      <c r="AT57" s="201">
        <v>0</v>
      </c>
      <c r="AU57" s="368">
        <v>0</v>
      </c>
      <c r="AV57" s="185">
        <f t="shared" si="21"/>
        <v>0</v>
      </c>
      <c r="AW57" s="201">
        <v>0</v>
      </c>
      <c r="AX57" s="201">
        <f t="shared" si="22"/>
        <v>0</v>
      </c>
      <c r="AY57" s="185">
        <f t="shared" si="23"/>
        <v>0</v>
      </c>
      <c r="AZ57" s="201">
        <v>0</v>
      </c>
      <c r="BA57" s="201">
        <v>0</v>
      </c>
      <c r="BB57" s="201">
        <v>0</v>
      </c>
      <c r="BC57" s="185">
        <f t="shared" si="24"/>
        <v>0</v>
      </c>
      <c r="BD57" s="185">
        <f t="shared" si="25"/>
        <v>0</v>
      </c>
      <c r="BE57" s="201">
        <v>0</v>
      </c>
      <c r="BF57" s="185">
        <f t="shared" si="26"/>
        <v>0</v>
      </c>
      <c r="BG57" s="201">
        <v>0</v>
      </c>
      <c r="BH57" s="185">
        <f t="shared" si="27"/>
        <v>0</v>
      </c>
      <c r="BI57" s="185">
        <v>0</v>
      </c>
      <c r="BJ57" s="185">
        <f t="shared" si="28"/>
        <v>0</v>
      </c>
      <c r="BK57" s="201">
        <v>0</v>
      </c>
      <c r="BL57" s="185">
        <f t="shared" si="29"/>
        <v>0</v>
      </c>
      <c r="BM57" s="201">
        <v>0</v>
      </c>
      <c r="BN57" s="185">
        <f t="shared" si="30"/>
        <v>0</v>
      </c>
      <c r="BO57" s="185">
        <v>0</v>
      </c>
      <c r="BP57" s="185">
        <f t="shared" si="31"/>
        <v>0</v>
      </c>
      <c r="BQ57" s="185">
        <f t="shared" si="32"/>
        <v>0</v>
      </c>
      <c r="BR57" s="185">
        <v>0</v>
      </c>
      <c r="BS57" s="185">
        <f t="shared" si="7"/>
        <v>0</v>
      </c>
      <c r="BT57" s="185">
        <v>0</v>
      </c>
      <c r="BU57" s="185">
        <f t="shared" si="33"/>
        <v>0</v>
      </c>
      <c r="BV57" s="201">
        <v>0</v>
      </c>
      <c r="BW57" s="185">
        <f t="shared" si="8"/>
        <v>0</v>
      </c>
      <c r="BX57" s="369">
        <v>0</v>
      </c>
      <c r="BY57" s="333">
        <f t="shared" si="9"/>
        <v>0</v>
      </c>
      <c r="BZ57" s="185">
        <f t="shared" si="34"/>
        <v>0</v>
      </c>
      <c r="CA57" s="370"/>
      <c r="CG57" s="150"/>
    </row>
    <row r="58" spans="1:85" s="68" customFormat="1" ht="33" customHeight="1">
      <c r="A58" s="213">
        <v>50</v>
      </c>
      <c r="B58" s="365" t="s">
        <v>178</v>
      </c>
      <c r="C58" s="200"/>
      <c r="D58" s="200"/>
      <c r="E58" s="366"/>
      <c r="F58" s="200"/>
      <c r="G58" s="200"/>
      <c r="H58" s="185">
        <v>0</v>
      </c>
      <c r="I58" s="185">
        <f t="shared" si="0"/>
        <v>0</v>
      </c>
      <c r="J58" s="185">
        <v>0</v>
      </c>
      <c r="K58" s="185">
        <f t="shared" si="1"/>
        <v>0</v>
      </c>
      <c r="L58" s="376">
        <v>0</v>
      </c>
      <c r="M58" s="185">
        <f t="shared" si="2"/>
        <v>0</v>
      </c>
      <c r="N58" s="185">
        <v>0</v>
      </c>
      <c r="O58" s="200">
        <f t="shared" si="3"/>
        <v>0</v>
      </c>
      <c r="P58" s="185">
        <v>0</v>
      </c>
      <c r="Q58" s="185">
        <f t="shared" si="4"/>
        <v>0</v>
      </c>
      <c r="R58" s="185">
        <v>0</v>
      </c>
      <c r="S58" s="200">
        <f t="shared" si="5"/>
        <v>0</v>
      </c>
      <c r="T58" s="185">
        <v>0</v>
      </c>
      <c r="U58" s="185">
        <f t="shared" si="10"/>
        <v>0</v>
      </c>
      <c r="V58" s="201">
        <v>0</v>
      </c>
      <c r="W58" s="185">
        <f t="shared" si="11"/>
        <v>0</v>
      </c>
      <c r="X58" s="367">
        <v>0</v>
      </c>
      <c r="Y58" s="185">
        <f t="shared" si="6"/>
        <v>0</v>
      </c>
      <c r="Z58" s="367">
        <v>0</v>
      </c>
      <c r="AA58" s="185">
        <f t="shared" si="12"/>
        <v>0</v>
      </c>
      <c r="AB58" s="185">
        <v>0</v>
      </c>
      <c r="AC58" s="185">
        <f t="shared" si="13"/>
        <v>0</v>
      </c>
      <c r="AD58" s="185">
        <v>0</v>
      </c>
      <c r="AE58" s="185">
        <f t="shared" si="14"/>
        <v>0</v>
      </c>
      <c r="AF58" s="201">
        <v>0</v>
      </c>
      <c r="AG58" s="185">
        <f t="shared" si="15"/>
        <v>0</v>
      </c>
      <c r="AH58" s="185">
        <v>0</v>
      </c>
      <c r="AI58" s="185">
        <f t="shared" si="16"/>
        <v>0</v>
      </c>
      <c r="AJ58" s="185">
        <v>0</v>
      </c>
      <c r="AK58" s="185">
        <f t="shared" si="17"/>
        <v>0</v>
      </c>
      <c r="AL58" s="201">
        <v>0</v>
      </c>
      <c r="AM58" s="185">
        <f t="shared" si="18"/>
        <v>0</v>
      </c>
      <c r="AN58" s="185">
        <v>0</v>
      </c>
      <c r="AO58" s="185">
        <v>0</v>
      </c>
      <c r="AP58" s="185">
        <f t="shared" si="19"/>
        <v>0</v>
      </c>
      <c r="AQ58" s="201">
        <v>0</v>
      </c>
      <c r="AR58" s="185">
        <f t="shared" si="20"/>
        <v>0</v>
      </c>
      <c r="AS58" s="201">
        <v>0</v>
      </c>
      <c r="AT58" s="201">
        <v>0</v>
      </c>
      <c r="AU58" s="368">
        <v>0</v>
      </c>
      <c r="AV58" s="185">
        <f t="shared" si="21"/>
        <v>0</v>
      </c>
      <c r="AW58" s="201">
        <v>0</v>
      </c>
      <c r="AX58" s="201">
        <f t="shared" si="22"/>
        <v>0</v>
      </c>
      <c r="AY58" s="185">
        <f t="shared" si="23"/>
        <v>0</v>
      </c>
      <c r="AZ58" s="201">
        <v>0</v>
      </c>
      <c r="BA58" s="201">
        <v>0</v>
      </c>
      <c r="BB58" s="201">
        <v>0</v>
      </c>
      <c r="BC58" s="185">
        <f t="shared" si="24"/>
        <v>0</v>
      </c>
      <c r="BD58" s="185">
        <f t="shared" si="25"/>
        <v>0</v>
      </c>
      <c r="BE58" s="201">
        <v>0</v>
      </c>
      <c r="BF58" s="185">
        <f t="shared" si="26"/>
        <v>0</v>
      </c>
      <c r="BG58" s="201">
        <v>0</v>
      </c>
      <c r="BH58" s="185">
        <f t="shared" si="27"/>
        <v>0</v>
      </c>
      <c r="BI58" s="185">
        <v>0</v>
      </c>
      <c r="BJ58" s="185">
        <f t="shared" si="28"/>
        <v>0</v>
      </c>
      <c r="BK58" s="201">
        <v>0</v>
      </c>
      <c r="BL58" s="185">
        <f t="shared" si="29"/>
        <v>0</v>
      </c>
      <c r="BM58" s="201">
        <v>0</v>
      </c>
      <c r="BN58" s="185">
        <f t="shared" si="30"/>
        <v>0</v>
      </c>
      <c r="BO58" s="185">
        <v>0</v>
      </c>
      <c r="BP58" s="185">
        <f t="shared" si="31"/>
        <v>0</v>
      </c>
      <c r="BQ58" s="185">
        <f t="shared" si="32"/>
        <v>0</v>
      </c>
      <c r="BR58" s="185">
        <v>0</v>
      </c>
      <c r="BS58" s="185">
        <f t="shared" si="7"/>
        <v>0</v>
      </c>
      <c r="BT58" s="185">
        <v>0</v>
      </c>
      <c r="BU58" s="185">
        <f t="shared" si="33"/>
        <v>0</v>
      </c>
      <c r="BV58" s="201">
        <v>0</v>
      </c>
      <c r="BW58" s="185">
        <f t="shared" si="8"/>
        <v>0</v>
      </c>
      <c r="BX58" s="369">
        <v>0</v>
      </c>
      <c r="BY58" s="333">
        <f t="shared" si="9"/>
        <v>0</v>
      </c>
      <c r="BZ58" s="185">
        <f t="shared" si="34"/>
        <v>0</v>
      </c>
      <c r="CA58" s="370"/>
      <c r="CG58" s="150"/>
    </row>
    <row r="59" spans="1:85" s="68" customFormat="1" ht="33" customHeight="1">
      <c r="A59" s="213">
        <v>51</v>
      </c>
      <c r="B59" s="365" t="s">
        <v>179</v>
      </c>
      <c r="C59" s="200"/>
      <c r="D59" s="200"/>
      <c r="E59" s="366"/>
      <c r="F59" s="200"/>
      <c r="G59" s="200"/>
      <c r="H59" s="185">
        <v>0</v>
      </c>
      <c r="I59" s="185">
        <f t="shared" si="0"/>
        <v>0</v>
      </c>
      <c r="J59" s="185">
        <v>0</v>
      </c>
      <c r="K59" s="185">
        <f t="shared" si="1"/>
        <v>0</v>
      </c>
      <c r="L59" s="376">
        <v>0</v>
      </c>
      <c r="M59" s="185">
        <f t="shared" si="2"/>
        <v>0</v>
      </c>
      <c r="N59" s="185">
        <v>0</v>
      </c>
      <c r="O59" s="200">
        <f t="shared" si="3"/>
        <v>0</v>
      </c>
      <c r="P59" s="185">
        <v>0</v>
      </c>
      <c r="Q59" s="185">
        <f t="shared" si="4"/>
        <v>0</v>
      </c>
      <c r="R59" s="185">
        <v>0</v>
      </c>
      <c r="S59" s="200">
        <f t="shared" si="5"/>
        <v>0</v>
      </c>
      <c r="T59" s="185">
        <v>0</v>
      </c>
      <c r="U59" s="185">
        <f t="shared" si="10"/>
        <v>0</v>
      </c>
      <c r="V59" s="201">
        <v>0</v>
      </c>
      <c r="W59" s="185">
        <f t="shared" si="11"/>
        <v>0</v>
      </c>
      <c r="X59" s="367">
        <v>0</v>
      </c>
      <c r="Y59" s="185">
        <f t="shared" si="6"/>
        <v>0</v>
      </c>
      <c r="Z59" s="367">
        <v>0</v>
      </c>
      <c r="AA59" s="185">
        <f t="shared" si="12"/>
        <v>0</v>
      </c>
      <c r="AB59" s="185">
        <v>0</v>
      </c>
      <c r="AC59" s="185">
        <f t="shared" si="13"/>
        <v>0</v>
      </c>
      <c r="AD59" s="185">
        <v>0</v>
      </c>
      <c r="AE59" s="185">
        <f t="shared" si="14"/>
        <v>0</v>
      </c>
      <c r="AF59" s="201">
        <v>0</v>
      </c>
      <c r="AG59" s="185">
        <f t="shared" si="15"/>
        <v>0</v>
      </c>
      <c r="AH59" s="185">
        <v>0</v>
      </c>
      <c r="AI59" s="185">
        <f t="shared" si="16"/>
        <v>0</v>
      </c>
      <c r="AJ59" s="185">
        <v>0</v>
      </c>
      <c r="AK59" s="185">
        <f t="shared" si="17"/>
        <v>0</v>
      </c>
      <c r="AL59" s="201">
        <v>0</v>
      </c>
      <c r="AM59" s="185">
        <f t="shared" si="18"/>
        <v>0</v>
      </c>
      <c r="AN59" s="185">
        <v>0</v>
      </c>
      <c r="AO59" s="185">
        <v>0</v>
      </c>
      <c r="AP59" s="185">
        <f t="shared" si="19"/>
        <v>0</v>
      </c>
      <c r="AQ59" s="201">
        <v>0</v>
      </c>
      <c r="AR59" s="185">
        <f t="shared" si="20"/>
        <v>0</v>
      </c>
      <c r="AS59" s="201">
        <v>0</v>
      </c>
      <c r="AT59" s="201">
        <v>0</v>
      </c>
      <c r="AU59" s="368">
        <v>0</v>
      </c>
      <c r="AV59" s="185">
        <f t="shared" si="21"/>
        <v>0</v>
      </c>
      <c r="AW59" s="201">
        <v>0</v>
      </c>
      <c r="AX59" s="201">
        <f t="shared" si="22"/>
        <v>0</v>
      </c>
      <c r="AY59" s="185">
        <f t="shared" si="23"/>
        <v>0</v>
      </c>
      <c r="AZ59" s="201">
        <v>0</v>
      </c>
      <c r="BA59" s="201">
        <v>0</v>
      </c>
      <c r="BB59" s="201">
        <v>0</v>
      </c>
      <c r="BC59" s="185">
        <f t="shared" si="24"/>
        <v>0</v>
      </c>
      <c r="BD59" s="185">
        <f t="shared" si="25"/>
        <v>0</v>
      </c>
      <c r="BE59" s="201">
        <v>0</v>
      </c>
      <c r="BF59" s="185">
        <f t="shared" si="26"/>
        <v>0</v>
      </c>
      <c r="BG59" s="201">
        <v>0</v>
      </c>
      <c r="BH59" s="185">
        <f t="shared" si="27"/>
        <v>0</v>
      </c>
      <c r="BI59" s="185">
        <v>0</v>
      </c>
      <c r="BJ59" s="185">
        <f t="shared" si="28"/>
        <v>0</v>
      </c>
      <c r="BK59" s="201">
        <v>0</v>
      </c>
      <c r="BL59" s="185">
        <f t="shared" si="29"/>
        <v>0</v>
      </c>
      <c r="BM59" s="201">
        <v>0</v>
      </c>
      <c r="BN59" s="185">
        <f t="shared" si="30"/>
        <v>0</v>
      </c>
      <c r="BO59" s="185">
        <v>0</v>
      </c>
      <c r="BP59" s="185">
        <f t="shared" si="31"/>
        <v>0</v>
      </c>
      <c r="BQ59" s="185">
        <f t="shared" si="32"/>
        <v>0</v>
      </c>
      <c r="BR59" s="185">
        <v>0</v>
      </c>
      <c r="BS59" s="185">
        <f t="shared" si="7"/>
        <v>0</v>
      </c>
      <c r="BT59" s="185">
        <v>0</v>
      </c>
      <c r="BU59" s="185">
        <f t="shared" si="33"/>
        <v>0</v>
      </c>
      <c r="BV59" s="201">
        <v>0</v>
      </c>
      <c r="BW59" s="185">
        <f t="shared" si="8"/>
        <v>0</v>
      </c>
      <c r="BX59" s="369">
        <v>0</v>
      </c>
      <c r="BY59" s="333">
        <f t="shared" si="9"/>
        <v>0</v>
      </c>
      <c r="BZ59" s="185">
        <f t="shared" si="34"/>
        <v>0</v>
      </c>
      <c r="CA59" s="370"/>
      <c r="CG59" s="150"/>
    </row>
    <row r="60" spans="1:85" s="68" customFormat="1" ht="33" customHeight="1">
      <c r="A60" s="213">
        <v>52</v>
      </c>
      <c r="B60" s="365" t="s">
        <v>180</v>
      </c>
      <c r="C60" s="200"/>
      <c r="D60" s="200"/>
      <c r="E60" s="366"/>
      <c r="F60" s="200"/>
      <c r="G60" s="200"/>
      <c r="H60" s="185">
        <v>0</v>
      </c>
      <c r="I60" s="185">
        <f t="shared" si="0"/>
        <v>0</v>
      </c>
      <c r="J60" s="185">
        <v>0</v>
      </c>
      <c r="K60" s="185">
        <f t="shared" si="1"/>
        <v>0</v>
      </c>
      <c r="L60" s="376">
        <v>0</v>
      </c>
      <c r="M60" s="185">
        <f t="shared" si="2"/>
        <v>0</v>
      </c>
      <c r="N60" s="185">
        <v>0</v>
      </c>
      <c r="O60" s="200">
        <f t="shared" si="3"/>
        <v>0</v>
      </c>
      <c r="P60" s="185">
        <v>0</v>
      </c>
      <c r="Q60" s="185">
        <f t="shared" si="4"/>
        <v>0</v>
      </c>
      <c r="R60" s="185">
        <v>0</v>
      </c>
      <c r="S60" s="200">
        <f t="shared" si="5"/>
        <v>0</v>
      </c>
      <c r="T60" s="185">
        <v>0</v>
      </c>
      <c r="U60" s="185">
        <f t="shared" si="10"/>
        <v>0</v>
      </c>
      <c r="V60" s="201">
        <v>0</v>
      </c>
      <c r="W60" s="185">
        <f t="shared" si="11"/>
        <v>0</v>
      </c>
      <c r="X60" s="367">
        <v>0</v>
      </c>
      <c r="Y60" s="185">
        <f t="shared" si="6"/>
        <v>0</v>
      </c>
      <c r="Z60" s="367">
        <v>0</v>
      </c>
      <c r="AA60" s="185">
        <f t="shared" si="12"/>
        <v>0</v>
      </c>
      <c r="AB60" s="185">
        <v>0</v>
      </c>
      <c r="AC60" s="185">
        <f t="shared" si="13"/>
        <v>0</v>
      </c>
      <c r="AD60" s="185">
        <v>0</v>
      </c>
      <c r="AE60" s="185">
        <f t="shared" si="14"/>
        <v>0</v>
      </c>
      <c r="AF60" s="201">
        <v>0</v>
      </c>
      <c r="AG60" s="185">
        <f t="shared" si="15"/>
        <v>0</v>
      </c>
      <c r="AH60" s="185">
        <v>0</v>
      </c>
      <c r="AI60" s="185">
        <f t="shared" si="16"/>
        <v>0</v>
      </c>
      <c r="AJ60" s="185">
        <v>0</v>
      </c>
      <c r="AK60" s="185">
        <f t="shared" si="17"/>
        <v>0</v>
      </c>
      <c r="AL60" s="201">
        <v>0</v>
      </c>
      <c r="AM60" s="185">
        <f t="shared" si="18"/>
        <v>0</v>
      </c>
      <c r="AN60" s="185">
        <v>0</v>
      </c>
      <c r="AO60" s="185">
        <v>0</v>
      </c>
      <c r="AP60" s="185">
        <f t="shared" si="19"/>
        <v>0</v>
      </c>
      <c r="AQ60" s="201">
        <v>0</v>
      </c>
      <c r="AR60" s="185">
        <f t="shared" si="20"/>
        <v>0</v>
      </c>
      <c r="AS60" s="201">
        <v>0</v>
      </c>
      <c r="AT60" s="201">
        <v>0</v>
      </c>
      <c r="AU60" s="368">
        <v>0</v>
      </c>
      <c r="AV60" s="185">
        <f t="shared" si="21"/>
        <v>0</v>
      </c>
      <c r="AW60" s="201">
        <v>0</v>
      </c>
      <c r="AX60" s="201">
        <f t="shared" si="22"/>
        <v>0</v>
      </c>
      <c r="AY60" s="185">
        <f t="shared" si="23"/>
        <v>0</v>
      </c>
      <c r="AZ60" s="201">
        <v>0</v>
      </c>
      <c r="BA60" s="201">
        <v>0</v>
      </c>
      <c r="BB60" s="201">
        <v>0</v>
      </c>
      <c r="BC60" s="185">
        <f t="shared" si="24"/>
        <v>0</v>
      </c>
      <c r="BD60" s="185">
        <f t="shared" si="25"/>
        <v>0</v>
      </c>
      <c r="BE60" s="201">
        <v>0</v>
      </c>
      <c r="BF60" s="185">
        <f t="shared" si="26"/>
        <v>0</v>
      </c>
      <c r="BG60" s="201">
        <v>0</v>
      </c>
      <c r="BH60" s="185">
        <f t="shared" si="27"/>
        <v>0</v>
      </c>
      <c r="BI60" s="185">
        <v>0</v>
      </c>
      <c r="BJ60" s="185">
        <f t="shared" si="28"/>
        <v>0</v>
      </c>
      <c r="BK60" s="201">
        <v>0</v>
      </c>
      <c r="BL60" s="185">
        <f t="shared" si="29"/>
        <v>0</v>
      </c>
      <c r="BM60" s="201">
        <v>0</v>
      </c>
      <c r="BN60" s="185">
        <f t="shared" si="30"/>
        <v>0</v>
      </c>
      <c r="BO60" s="185">
        <v>0</v>
      </c>
      <c r="BP60" s="185">
        <f t="shared" si="31"/>
        <v>0</v>
      </c>
      <c r="BQ60" s="185">
        <f t="shared" si="32"/>
        <v>0</v>
      </c>
      <c r="BR60" s="185">
        <v>0</v>
      </c>
      <c r="BS60" s="185">
        <f t="shared" si="7"/>
        <v>0</v>
      </c>
      <c r="BT60" s="185">
        <v>0</v>
      </c>
      <c r="BU60" s="185">
        <f t="shared" si="33"/>
        <v>0</v>
      </c>
      <c r="BV60" s="201">
        <v>0</v>
      </c>
      <c r="BW60" s="185">
        <f t="shared" si="8"/>
        <v>0</v>
      </c>
      <c r="BX60" s="369">
        <v>0</v>
      </c>
      <c r="BY60" s="333">
        <f t="shared" si="9"/>
        <v>0</v>
      </c>
      <c r="BZ60" s="185">
        <f t="shared" si="34"/>
        <v>0</v>
      </c>
      <c r="CA60" s="370"/>
      <c r="CG60" s="150"/>
    </row>
    <row r="61" spans="1:85" s="68" customFormat="1" ht="33" customHeight="1">
      <c r="A61" s="213">
        <v>53</v>
      </c>
      <c r="B61" s="365" t="s">
        <v>181</v>
      </c>
      <c r="C61" s="200"/>
      <c r="D61" s="200"/>
      <c r="E61" s="366"/>
      <c r="F61" s="200"/>
      <c r="G61" s="200"/>
      <c r="H61" s="185">
        <v>0</v>
      </c>
      <c r="I61" s="185">
        <f t="shared" si="0"/>
        <v>0</v>
      </c>
      <c r="J61" s="185">
        <v>0</v>
      </c>
      <c r="K61" s="185">
        <f t="shared" si="1"/>
        <v>0</v>
      </c>
      <c r="L61" s="376">
        <v>0</v>
      </c>
      <c r="M61" s="185">
        <f t="shared" si="2"/>
        <v>0</v>
      </c>
      <c r="N61" s="185">
        <v>0</v>
      </c>
      <c r="O61" s="200">
        <f t="shared" si="3"/>
        <v>0</v>
      </c>
      <c r="P61" s="185">
        <v>0</v>
      </c>
      <c r="Q61" s="185">
        <f t="shared" si="4"/>
        <v>0</v>
      </c>
      <c r="R61" s="185">
        <v>0</v>
      </c>
      <c r="S61" s="200">
        <f t="shared" si="5"/>
        <v>0</v>
      </c>
      <c r="T61" s="185">
        <v>0</v>
      </c>
      <c r="U61" s="185">
        <f t="shared" si="10"/>
        <v>0</v>
      </c>
      <c r="V61" s="201">
        <v>0</v>
      </c>
      <c r="W61" s="185">
        <f t="shared" si="11"/>
        <v>0</v>
      </c>
      <c r="X61" s="367">
        <v>0</v>
      </c>
      <c r="Y61" s="185">
        <f t="shared" si="6"/>
        <v>0</v>
      </c>
      <c r="Z61" s="367">
        <v>0</v>
      </c>
      <c r="AA61" s="185">
        <f t="shared" si="12"/>
        <v>0</v>
      </c>
      <c r="AB61" s="185">
        <v>0</v>
      </c>
      <c r="AC61" s="185">
        <f t="shared" si="13"/>
        <v>0</v>
      </c>
      <c r="AD61" s="185">
        <v>0</v>
      </c>
      <c r="AE61" s="185">
        <f t="shared" si="14"/>
        <v>0</v>
      </c>
      <c r="AF61" s="201">
        <v>0</v>
      </c>
      <c r="AG61" s="185">
        <f t="shared" si="15"/>
        <v>0</v>
      </c>
      <c r="AH61" s="185">
        <v>0</v>
      </c>
      <c r="AI61" s="185">
        <f t="shared" si="16"/>
        <v>0</v>
      </c>
      <c r="AJ61" s="185">
        <v>0</v>
      </c>
      <c r="AK61" s="185">
        <f t="shared" si="17"/>
        <v>0</v>
      </c>
      <c r="AL61" s="201">
        <v>0</v>
      </c>
      <c r="AM61" s="185">
        <f t="shared" si="18"/>
        <v>0</v>
      </c>
      <c r="AN61" s="185">
        <v>0</v>
      </c>
      <c r="AO61" s="185">
        <v>0</v>
      </c>
      <c r="AP61" s="185">
        <f t="shared" si="19"/>
        <v>0</v>
      </c>
      <c r="AQ61" s="201">
        <v>0</v>
      </c>
      <c r="AR61" s="185">
        <f t="shared" si="20"/>
        <v>0</v>
      </c>
      <c r="AS61" s="201">
        <v>0</v>
      </c>
      <c r="AT61" s="201">
        <v>0</v>
      </c>
      <c r="AU61" s="368">
        <v>0</v>
      </c>
      <c r="AV61" s="185">
        <f t="shared" si="21"/>
        <v>0</v>
      </c>
      <c r="AW61" s="201">
        <v>0</v>
      </c>
      <c r="AX61" s="201">
        <f t="shared" si="22"/>
        <v>0</v>
      </c>
      <c r="AY61" s="185">
        <f t="shared" si="23"/>
        <v>0</v>
      </c>
      <c r="AZ61" s="201">
        <v>0</v>
      </c>
      <c r="BA61" s="201">
        <v>0</v>
      </c>
      <c r="BB61" s="201">
        <v>0</v>
      </c>
      <c r="BC61" s="185">
        <f t="shared" si="24"/>
        <v>0</v>
      </c>
      <c r="BD61" s="185">
        <f t="shared" si="25"/>
        <v>0</v>
      </c>
      <c r="BE61" s="201">
        <v>0</v>
      </c>
      <c r="BF61" s="185">
        <f t="shared" si="26"/>
        <v>0</v>
      </c>
      <c r="BG61" s="201">
        <v>0</v>
      </c>
      <c r="BH61" s="185">
        <f t="shared" si="27"/>
        <v>0</v>
      </c>
      <c r="BI61" s="185">
        <v>0</v>
      </c>
      <c r="BJ61" s="185">
        <f t="shared" si="28"/>
        <v>0</v>
      </c>
      <c r="BK61" s="201">
        <v>0</v>
      </c>
      <c r="BL61" s="185">
        <f t="shared" si="29"/>
        <v>0</v>
      </c>
      <c r="BM61" s="201">
        <v>0</v>
      </c>
      <c r="BN61" s="185">
        <f t="shared" si="30"/>
        <v>0</v>
      </c>
      <c r="BO61" s="185">
        <v>0</v>
      </c>
      <c r="BP61" s="185">
        <f t="shared" si="31"/>
        <v>0</v>
      </c>
      <c r="BQ61" s="185">
        <f t="shared" si="32"/>
        <v>0</v>
      </c>
      <c r="BR61" s="185">
        <v>0</v>
      </c>
      <c r="BS61" s="185">
        <f t="shared" si="7"/>
        <v>0</v>
      </c>
      <c r="BT61" s="185">
        <v>0</v>
      </c>
      <c r="BU61" s="185">
        <f t="shared" si="33"/>
        <v>0</v>
      </c>
      <c r="BV61" s="201">
        <v>0</v>
      </c>
      <c r="BW61" s="185">
        <f t="shared" si="8"/>
        <v>0</v>
      </c>
      <c r="BX61" s="369">
        <v>0</v>
      </c>
      <c r="BY61" s="333">
        <f t="shared" si="9"/>
        <v>0</v>
      </c>
      <c r="BZ61" s="185">
        <f t="shared" si="34"/>
        <v>0</v>
      </c>
      <c r="CA61" s="370"/>
      <c r="CG61" s="150"/>
    </row>
    <row r="62" spans="1:85" s="68" customFormat="1" ht="33" customHeight="1">
      <c r="A62" s="213">
        <v>54</v>
      </c>
      <c r="B62" s="365" t="s">
        <v>182</v>
      </c>
      <c r="C62" s="200"/>
      <c r="D62" s="200"/>
      <c r="E62" s="366"/>
      <c r="F62" s="200"/>
      <c r="G62" s="200"/>
      <c r="H62" s="185">
        <v>0</v>
      </c>
      <c r="I62" s="185">
        <f t="shared" si="0"/>
        <v>0</v>
      </c>
      <c r="J62" s="185">
        <v>0</v>
      </c>
      <c r="K62" s="185">
        <f t="shared" si="1"/>
        <v>0</v>
      </c>
      <c r="L62" s="376">
        <v>0</v>
      </c>
      <c r="M62" s="185">
        <f t="shared" si="2"/>
        <v>0</v>
      </c>
      <c r="N62" s="185">
        <v>0</v>
      </c>
      <c r="O62" s="200">
        <f t="shared" si="3"/>
        <v>0</v>
      </c>
      <c r="P62" s="185">
        <v>0</v>
      </c>
      <c r="Q62" s="185">
        <f t="shared" si="4"/>
        <v>0</v>
      </c>
      <c r="R62" s="185">
        <v>0</v>
      </c>
      <c r="S62" s="200">
        <f t="shared" si="5"/>
        <v>0</v>
      </c>
      <c r="T62" s="185">
        <v>0</v>
      </c>
      <c r="U62" s="185">
        <f t="shared" si="10"/>
        <v>0</v>
      </c>
      <c r="V62" s="201">
        <v>0</v>
      </c>
      <c r="W62" s="185">
        <f t="shared" si="11"/>
        <v>0</v>
      </c>
      <c r="X62" s="367">
        <v>0</v>
      </c>
      <c r="Y62" s="185">
        <f t="shared" si="6"/>
        <v>0</v>
      </c>
      <c r="Z62" s="367">
        <v>0</v>
      </c>
      <c r="AA62" s="185">
        <f t="shared" si="12"/>
        <v>0</v>
      </c>
      <c r="AB62" s="185">
        <v>0</v>
      </c>
      <c r="AC62" s="185">
        <f t="shared" si="13"/>
        <v>0</v>
      </c>
      <c r="AD62" s="185">
        <v>0</v>
      </c>
      <c r="AE62" s="185">
        <f t="shared" si="14"/>
        <v>0</v>
      </c>
      <c r="AF62" s="201">
        <v>0</v>
      </c>
      <c r="AG62" s="185">
        <f t="shared" si="15"/>
        <v>0</v>
      </c>
      <c r="AH62" s="185">
        <v>0</v>
      </c>
      <c r="AI62" s="185">
        <f t="shared" si="16"/>
        <v>0</v>
      </c>
      <c r="AJ62" s="185">
        <v>0</v>
      </c>
      <c r="AK62" s="185">
        <f t="shared" si="17"/>
        <v>0</v>
      </c>
      <c r="AL62" s="201">
        <v>0</v>
      </c>
      <c r="AM62" s="185">
        <f t="shared" si="18"/>
        <v>0</v>
      </c>
      <c r="AN62" s="185">
        <v>0</v>
      </c>
      <c r="AO62" s="185">
        <v>0</v>
      </c>
      <c r="AP62" s="185">
        <f t="shared" si="19"/>
        <v>0</v>
      </c>
      <c r="AQ62" s="201">
        <v>0</v>
      </c>
      <c r="AR62" s="185">
        <f t="shared" si="20"/>
        <v>0</v>
      </c>
      <c r="AS62" s="201">
        <v>0</v>
      </c>
      <c r="AT62" s="201">
        <v>0</v>
      </c>
      <c r="AU62" s="368">
        <v>0</v>
      </c>
      <c r="AV62" s="185">
        <f t="shared" si="21"/>
        <v>0</v>
      </c>
      <c r="AW62" s="201">
        <v>0</v>
      </c>
      <c r="AX62" s="201">
        <f t="shared" si="22"/>
        <v>0</v>
      </c>
      <c r="AY62" s="185">
        <f t="shared" si="23"/>
        <v>0</v>
      </c>
      <c r="AZ62" s="201">
        <v>0</v>
      </c>
      <c r="BA62" s="201">
        <v>0</v>
      </c>
      <c r="BB62" s="201">
        <v>0</v>
      </c>
      <c r="BC62" s="185">
        <f t="shared" si="24"/>
        <v>0</v>
      </c>
      <c r="BD62" s="185">
        <f t="shared" si="25"/>
        <v>0</v>
      </c>
      <c r="BE62" s="201">
        <v>0</v>
      </c>
      <c r="BF62" s="185">
        <f t="shared" si="26"/>
        <v>0</v>
      </c>
      <c r="BG62" s="201">
        <v>0</v>
      </c>
      <c r="BH62" s="185">
        <f t="shared" si="27"/>
        <v>0</v>
      </c>
      <c r="BI62" s="185">
        <v>0</v>
      </c>
      <c r="BJ62" s="185">
        <f t="shared" si="28"/>
        <v>0</v>
      </c>
      <c r="BK62" s="201">
        <v>0</v>
      </c>
      <c r="BL62" s="185">
        <f t="shared" si="29"/>
        <v>0</v>
      </c>
      <c r="BM62" s="201">
        <v>0</v>
      </c>
      <c r="BN62" s="185">
        <f t="shared" si="30"/>
        <v>0</v>
      </c>
      <c r="BO62" s="185">
        <v>0</v>
      </c>
      <c r="BP62" s="185">
        <f t="shared" si="31"/>
        <v>0</v>
      </c>
      <c r="BQ62" s="185">
        <f t="shared" si="32"/>
        <v>0</v>
      </c>
      <c r="BR62" s="185">
        <v>0</v>
      </c>
      <c r="BS62" s="185">
        <f t="shared" si="7"/>
        <v>0</v>
      </c>
      <c r="BT62" s="185">
        <v>0</v>
      </c>
      <c r="BU62" s="185">
        <f t="shared" si="33"/>
        <v>0</v>
      </c>
      <c r="BV62" s="201">
        <v>0</v>
      </c>
      <c r="BW62" s="185">
        <f t="shared" si="8"/>
        <v>0</v>
      </c>
      <c r="BX62" s="369">
        <v>0</v>
      </c>
      <c r="BY62" s="333">
        <f t="shared" si="9"/>
        <v>0</v>
      </c>
      <c r="BZ62" s="185">
        <f t="shared" si="34"/>
        <v>0</v>
      </c>
      <c r="CA62" s="370"/>
      <c r="CG62" s="150"/>
    </row>
    <row r="63" spans="1:85" s="68" customFormat="1" ht="33" customHeight="1">
      <c r="A63" s="213">
        <v>55</v>
      </c>
      <c r="B63" s="365" t="s">
        <v>183</v>
      </c>
      <c r="C63" s="200"/>
      <c r="D63" s="200"/>
      <c r="E63" s="366"/>
      <c r="F63" s="200"/>
      <c r="G63" s="200"/>
      <c r="H63" s="185">
        <v>0</v>
      </c>
      <c r="I63" s="185">
        <f t="shared" si="0"/>
        <v>0</v>
      </c>
      <c r="J63" s="185">
        <v>0</v>
      </c>
      <c r="K63" s="185">
        <f t="shared" si="1"/>
        <v>0</v>
      </c>
      <c r="L63" s="376">
        <v>0</v>
      </c>
      <c r="M63" s="185">
        <f t="shared" si="2"/>
        <v>0</v>
      </c>
      <c r="N63" s="185">
        <v>0</v>
      </c>
      <c r="O63" s="200">
        <f t="shared" si="3"/>
        <v>0</v>
      </c>
      <c r="P63" s="185">
        <v>0</v>
      </c>
      <c r="Q63" s="185">
        <f t="shared" si="4"/>
        <v>0</v>
      </c>
      <c r="R63" s="185">
        <v>0</v>
      </c>
      <c r="S63" s="200">
        <f t="shared" si="5"/>
        <v>0</v>
      </c>
      <c r="T63" s="185">
        <v>0</v>
      </c>
      <c r="U63" s="185">
        <f t="shared" si="10"/>
        <v>0</v>
      </c>
      <c r="V63" s="201">
        <v>0</v>
      </c>
      <c r="W63" s="185">
        <f t="shared" si="11"/>
        <v>0</v>
      </c>
      <c r="X63" s="367">
        <v>0</v>
      </c>
      <c r="Y63" s="185">
        <f t="shared" si="6"/>
        <v>0</v>
      </c>
      <c r="Z63" s="367">
        <v>0</v>
      </c>
      <c r="AA63" s="185">
        <f t="shared" si="12"/>
        <v>0</v>
      </c>
      <c r="AB63" s="185">
        <v>0</v>
      </c>
      <c r="AC63" s="185">
        <f t="shared" si="13"/>
        <v>0</v>
      </c>
      <c r="AD63" s="185">
        <v>0</v>
      </c>
      <c r="AE63" s="185">
        <f t="shared" si="14"/>
        <v>0</v>
      </c>
      <c r="AF63" s="201">
        <v>0</v>
      </c>
      <c r="AG63" s="185">
        <f t="shared" si="15"/>
        <v>0</v>
      </c>
      <c r="AH63" s="185">
        <v>0</v>
      </c>
      <c r="AI63" s="185">
        <f t="shared" si="16"/>
        <v>0</v>
      </c>
      <c r="AJ63" s="185">
        <v>0</v>
      </c>
      <c r="AK63" s="185">
        <f t="shared" si="17"/>
        <v>0</v>
      </c>
      <c r="AL63" s="201">
        <v>0</v>
      </c>
      <c r="AM63" s="185">
        <f t="shared" si="18"/>
        <v>0</v>
      </c>
      <c r="AN63" s="185">
        <v>0</v>
      </c>
      <c r="AO63" s="185">
        <v>0</v>
      </c>
      <c r="AP63" s="185">
        <f t="shared" si="19"/>
        <v>0</v>
      </c>
      <c r="AQ63" s="201">
        <v>0</v>
      </c>
      <c r="AR63" s="185">
        <f t="shared" si="20"/>
        <v>0</v>
      </c>
      <c r="AS63" s="201">
        <v>0</v>
      </c>
      <c r="AT63" s="201">
        <v>0</v>
      </c>
      <c r="AU63" s="368">
        <v>0</v>
      </c>
      <c r="AV63" s="185">
        <f t="shared" si="21"/>
        <v>0</v>
      </c>
      <c r="AW63" s="201">
        <v>0</v>
      </c>
      <c r="AX63" s="201">
        <f t="shared" si="22"/>
        <v>0</v>
      </c>
      <c r="AY63" s="185">
        <f t="shared" si="23"/>
        <v>0</v>
      </c>
      <c r="AZ63" s="201">
        <v>0</v>
      </c>
      <c r="BA63" s="201">
        <v>0</v>
      </c>
      <c r="BB63" s="201">
        <v>0</v>
      </c>
      <c r="BC63" s="185">
        <f t="shared" si="24"/>
        <v>0</v>
      </c>
      <c r="BD63" s="185">
        <f t="shared" si="25"/>
        <v>0</v>
      </c>
      <c r="BE63" s="201">
        <v>0</v>
      </c>
      <c r="BF63" s="185">
        <f t="shared" si="26"/>
        <v>0</v>
      </c>
      <c r="BG63" s="201">
        <v>0</v>
      </c>
      <c r="BH63" s="185">
        <f t="shared" si="27"/>
        <v>0</v>
      </c>
      <c r="BI63" s="185">
        <v>0</v>
      </c>
      <c r="BJ63" s="185">
        <f t="shared" si="28"/>
        <v>0</v>
      </c>
      <c r="BK63" s="201">
        <v>0</v>
      </c>
      <c r="BL63" s="185">
        <f t="shared" si="29"/>
        <v>0</v>
      </c>
      <c r="BM63" s="201">
        <v>0</v>
      </c>
      <c r="BN63" s="185">
        <f t="shared" si="30"/>
        <v>0</v>
      </c>
      <c r="BO63" s="185">
        <v>0</v>
      </c>
      <c r="BP63" s="185">
        <f t="shared" si="31"/>
        <v>0</v>
      </c>
      <c r="BQ63" s="185">
        <f t="shared" si="32"/>
        <v>0</v>
      </c>
      <c r="BR63" s="185">
        <v>0</v>
      </c>
      <c r="BS63" s="185">
        <f t="shared" si="7"/>
        <v>0</v>
      </c>
      <c r="BT63" s="185">
        <v>0</v>
      </c>
      <c r="BU63" s="185">
        <f t="shared" si="33"/>
        <v>0</v>
      </c>
      <c r="BV63" s="201">
        <v>0</v>
      </c>
      <c r="BW63" s="185">
        <f t="shared" si="8"/>
        <v>0</v>
      </c>
      <c r="BX63" s="369">
        <v>0</v>
      </c>
      <c r="BY63" s="333">
        <f t="shared" si="9"/>
        <v>0</v>
      </c>
      <c r="BZ63" s="185">
        <f t="shared" si="34"/>
        <v>0</v>
      </c>
      <c r="CA63" s="370"/>
      <c r="CG63" s="150"/>
    </row>
    <row r="64" spans="1:85" s="68" customFormat="1" ht="33" customHeight="1">
      <c r="A64" s="213">
        <v>56</v>
      </c>
      <c r="B64" s="365" t="s">
        <v>184</v>
      </c>
      <c r="C64" s="200"/>
      <c r="D64" s="200"/>
      <c r="E64" s="366"/>
      <c r="F64" s="200"/>
      <c r="G64" s="200"/>
      <c r="H64" s="185">
        <v>0</v>
      </c>
      <c r="I64" s="185">
        <f t="shared" si="0"/>
        <v>0</v>
      </c>
      <c r="J64" s="185">
        <v>0</v>
      </c>
      <c r="K64" s="185">
        <f t="shared" si="1"/>
        <v>0</v>
      </c>
      <c r="L64" s="376">
        <v>0</v>
      </c>
      <c r="M64" s="185">
        <f t="shared" si="2"/>
        <v>0</v>
      </c>
      <c r="N64" s="185">
        <v>0</v>
      </c>
      <c r="O64" s="200">
        <f t="shared" si="3"/>
        <v>0</v>
      </c>
      <c r="P64" s="185">
        <v>0</v>
      </c>
      <c r="Q64" s="185">
        <f t="shared" si="4"/>
        <v>0</v>
      </c>
      <c r="R64" s="185">
        <v>0</v>
      </c>
      <c r="S64" s="200">
        <f t="shared" si="5"/>
        <v>0</v>
      </c>
      <c r="T64" s="185">
        <v>0</v>
      </c>
      <c r="U64" s="185">
        <f t="shared" si="10"/>
        <v>0</v>
      </c>
      <c r="V64" s="201">
        <v>0</v>
      </c>
      <c r="W64" s="185">
        <f t="shared" si="11"/>
        <v>0</v>
      </c>
      <c r="X64" s="367">
        <v>0</v>
      </c>
      <c r="Y64" s="185">
        <f t="shared" si="6"/>
        <v>0</v>
      </c>
      <c r="Z64" s="367">
        <v>0</v>
      </c>
      <c r="AA64" s="185">
        <f t="shared" si="12"/>
        <v>0</v>
      </c>
      <c r="AB64" s="185">
        <v>0</v>
      </c>
      <c r="AC64" s="185">
        <f t="shared" si="13"/>
        <v>0</v>
      </c>
      <c r="AD64" s="185">
        <v>0</v>
      </c>
      <c r="AE64" s="185">
        <f t="shared" si="14"/>
        <v>0</v>
      </c>
      <c r="AF64" s="201">
        <v>0</v>
      </c>
      <c r="AG64" s="185">
        <f t="shared" si="15"/>
        <v>0</v>
      </c>
      <c r="AH64" s="185">
        <v>0</v>
      </c>
      <c r="AI64" s="185">
        <f t="shared" si="16"/>
        <v>0</v>
      </c>
      <c r="AJ64" s="185">
        <v>0</v>
      </c>
      <c r="AK64" s="185">
        <f t="shared" si="17"/>
        <v>0</v>
      </c>
      <c r="AL64" s="201">
        <v>0</v>
      </c>
      <c r="AM64" s="185">
        <f t="shared" si="18"/>
        <v>0</v>
      </c>
      <c r="AN64" s="185">
        <v>0</v>
      </c>
      <c r="AO64" s="185">
        <v>0</v>
      </c>
      <c r="AP64" s="185">
        <f t="shared" si="19"/>
        <v>0</v>
      </c>
      <c r="AQ64" s="201">
        <v>0</v>
      </c>
      <c r="AR64" s="185">
        <f t="shared" si="20"/>
        <v>0</v>
      </c>
      <c r="AS64" s="201">
        <v>0</v>
      </c>
      <c r="AT64" s="201">
        <v>0</v>
      </c>
      <c r="AU64" s="368">
        <v>0</v>
      </c>
      <c r="AV64" s="185">
        <f t="shared" si="21"/>
        <v>0</v>
      </c>
      <c r="AW64" s="201">
        <v>0</v>
      </c>
      <c r="AX64" s="201">
        <f t="shared" si="22"/>
        <v>0</v>
      </c>
      <c r="AY64" s="185">
        <f t="shared" si="23"/>
        <v>0</v>
      </c>
      <c r="AZ64" s="201">
        <v>0</v>
      </c>
      <c r="BA64" s="201">
        <v>0</v>
      </c>
      <c r="BB64" s="201">
        <v>0</v>
      </c>
      <c r="BC64" s="185">
        <f t="shared" si="24"/>
        <v>0</v>
      </c>
      <c r="BD64" s="185">
        <f t="shared" si="25"/>
        <v>0</v>
      </c>
      <c r="BE64" s="201">
        <v>0</v>
      </c>
      <c r="BF64" s="185">
        <f t="shared" si="26"/>
        <v>0</v>
      </c>
      <c r="BG64" s="201">
        <v>0</v>
      </c>
      <c r="BH64" s="185">
        <f t="shared" si="27"/>
        <v>0</v>
      </c>
      <c r="BI64" s="185">
        <v>0</v>
      </c>
      <c r="BJ64" s="185">
        <f t="shared" si="28"/>
        <v>0</v>
      </c>
      <c r="BK64" s="201">
        <v>0</v>
      </c>
      <c r="BL64" s="185">
        <f t="shared" si="29"/>
        <v>0</v>
      </c>
      <c r="BM64" s="201">
        <v>0</v>
      </c>
      <c r="BN64" s="185">
        <f t="shared" si="30"/>
        <v>0</v>
      </c>
      <c r="BO64" s="185">
        <v>0</v>
      </c>
      <c r="BP64" s="185">
        <f t="shared" si="31"/>
        <v>0</v>
      </c>
      <c r="BQ64" s="185">
        <f t="shared" si="32"/>
        <v>0</v>
      </c>
      <c r="BR64" s="185">
        <v>0</v>
      </c>
      <c r="BS64" s="185">
        <f t="shared" si="7"/>
        <v>0</v>
      </c>
      <c r="BT64" s="185">
        <v>0</v>
      </c>
      <c r="BU64" s="185">
        <f t="shared" si="33"/>
        <v>0</v>
      </c>
      <c r="BV64" s="201">
        <v>0</v>
      </c>
      <c r="BW64" s="185">
        <f t="shared" si="8"/>
        <v>0</v>
      </c>
      <c r="BX64" s="369">
        <v>0</v>
      </c>
      <c r="BY64" s="333">
        <f t="shared" si="9"/>
        <v>0</v>
      </c>
      <c r="BZ64" s="185">
        <f t="shared" si="34"/>
        <v>0</v>
      </c>
      <c r="CA64" s="370"/>
      <c r="CG64" s="150"/>
    </row>
    <row r="65" spans="1:85" s="68" customFormat="1" ht="33" customHeight="1">
      <c r="A65" s="213">
        <v>57</v>
      </c>
      <c r="B65" s="365" t="s">
        <v>185</v>
      </c>
      <c r="C65" s="200"/>
      <c r="D65" s="200"/>
      <c r="E65" s="366"/>
      <c r="F65" s="200"/>
      <c r="G65" s="200"/>
      <c r="H65" s="185">
        <v>0</v>
      </c>
      <c r="I65" s="185">
        <f t="shared" si="0"/>
        <v>0</v>
      </c>
      <c r="J65" s="185">
        <v>0</v>
      </c>
      <c r="K65" s="185">
        <f t="shared" si="1"/>
        <v>0</v>
      </c>
      <c r="L65" s="376">
        <v>0</v>
      </c>
      <c r="M65" s="185">
        <f t="shared" si="2"/>
        <v>0</v>
      </c>
      <c r="N65" s="185">
        <v>0</v>
      </c>
      <c r="O65" s="200">
        <f t="shared" si="3"/>
        <v>0</v>
      </c>
      <c r="P65" s="185">
        <v>0</v>
      </c>
      <c r="Q65" s="185">
        <f t="shared" si="4"/>
        <v>0</v>
      </c>
      <c r="R65" s="185">
        <v>0</v>
      </c>
      <c r="S65" s="200">
        <f t="shared" si="5"/>
        <v>0</v>
      </c>
      <c r="T65" s="185">
        <v>0</v>
      </c>
      <c r="U65" s="185">
        <f t="shared" si="10"/>
        <v>0</v>
      </c>
      <c r="V65" s="201">
        <v>0</v>
      </c>
      <c r="W65" s="185">
        <f t="shared" si="11"/>
        <v>0</v>
      </c>
      <c r="X65" s="367">
        <v>0</v>
      </c>
      <c r="Y65" s="185">
        <f t="shared" si="6"/>
        <v>0</v>
      </c>
      <c r="Z65" s="367">
        <v>0</v>
      </c>
      <c r="AA65" s="185">
        <f t="shared" si="12"/>
        <v>0</v>
      </c>
      <c r="AB65" s="185">
        <v>0</v>
      </c>
      <c r="AC65" s="185">
        <f t="shared" si="13"/>
        <v>0</v>
      </c>
      <c r="AD65" s="185">
        <v>0</v>
      </c>
      <c r="AE65" s="185">
        <f t="shared" si="14"/>
        <v>0</v>
      </c>
      <c r="AF65" s="201">
        <v>0</v>
      </c>
      <c r="AG65" s="185">
        <f t="shared" si="15"/>
        <v>0</v>
      </c>
      <c r="AH65" s="185">
        <v>0</v>
      </c>
      <c r="AI65" s="185">
        <f t="shared" si="16"/>
        <v>0</v>
      </c>
      <c r="AJ65" s="185">
        <v>0</v>
      </c>
      <c r="AK65" s="185">
        <f t="shared" si="17"/>
        <v>0</v>
      </c>
      <c r="AL65" s="201">
        <v>0</v>
      </c>
      <c r="AM65" s="185">
        <f t="shared" si="18"/>
        <v>0</v>
      </c>
      <c r="AN65" s="185">
        <v>0</v>
      </c>
      <c r="AO65" s="185">
        <v>0</v>
      </c>
      <c r="AP65" s="185">
        <f t="shared" si="19"/>
        <v>0</v>
      </c>
      <c r="AQ65" s="201">
        <v>0</v>
      </c>
      <c r="AR65" s="185">
        <f t="shared" si="20"/>
        <v>0</v>
      </c>
      <c r="AS65" s="201">
        <v>0</v>
      </c>
      <c r="AT65" s="201">
        <v>0</v>
      </c>
      <c r="AU65" s="368">
        <v>0</v>
      </c>
      <c r="AV65" s="185">
        <f t="shared" si="21"/>
        <v>0</v>
      </c>
      <c r="AW65" s="201">
        <v>0</v>
      </c>
      <c r="AX65" s="201">
        <f t="shared" si="22"/>
        <v>0</v>
      </c>
      <c r="AY65" s="185">
        <f t="shared" si="23"/>
        <v>0</v>
      </c>
      <c r="AZ65" s="201">
        <v>0</v>
      </c>
      <c r="BA65" s="201">
        <v>0</v>
      </c>
      <c r="BB65" s="201">
        <v>0</v>
      </c>
      <c r="BC65" s="185">
        <f t="shared" si="24"/>
        <v>0</v>
      </c>
      <c r="BD65" s="185">
        <f t="shared" si="25"/>
        <v>0</v>
      </c>
      <c r="BE65" s="201">
        <v>0</v>
      </c>
      <c r="BF65" s="185">
        <f t="shared" si="26"/>
        <v>0</v>
      </c>
      <c r="BG65" s="201">
        <v>0</v>
      </c>
      <c r="BH65" s="185">
        <f t="shared" si="27"/>
        <v>0</v>
      </c>
      <c r="BI65" s="185">
        <v>0</v>
      </c>
      <c r="BJ65" s="185">
        <f t="shared" si="28"/>
        <v>0</v>
      </c>
      <c r="BK65" s="201">
        <v>0</v>
      </c>
      <c r="BL65" s="185">
        <f t="shared" si="29"/>
        <v>0</v>
      </c>
      <c r="BM65" s="201">
        <v>0</v>
      </c>
      <c r="BN65" s="185">
        <f t="shared" si="30"/>
        <v>0</v>
      </c>
      <c r="BO65" s="185">
        <v>0</v>
      </c>
      <c r="BP65" s="185">
        <f t="shared" si="31"/>
        <v>0</v>
      </c>
      <c r="BQ65" s="185">
        <f t="shared" si="32"/>
        <v>0</v>
      </c>
      <c r="BR65" s="185">
        <v>0</v>
      </c>
      <c r="BS65" s="185">
        <f t="shared" si="7"/>
        <v>0</v>
      </c>
      <c r="BT65" s="185">
        <v>0</v>
      </c>
      <c r="BU65" s="185">
        <f t="shared" si="33"/>
        <v>0</v>
      </c>
      <c r="BV65" s="201">
        <v>0</v>
      </c>
      <c r="BW65" s="185">
        <f t="shared" si="8"/>
        <v>0</v>
      </c>
      <c r="BX65" s="369">
        <v>0</v>
      </c>
      <c r="BY65" s="333">
        <f t="shared" si="9"/>
        <v>0</v>
      </c>
      <c r="BZ65" s="185">
        <f t="shared" si="34"/>
        <v>0</v>
      </c>
      <c r="CA65" s="370"/>
      <c r="CG65" s="150"/>
    </row>
    <row r="66" spans="1:85" s="68" customFormat="1" ht="33" hidden="1" customHeight="1">
      <c r="A66" s="213">
        <v>58</v>
      </c>
      <c r="B66" s="365" t="s">
        <v>186</v>
      </c>
      <c r="C66" s="200"/>
      <c r="D66" s="200"/>
      <c r="E66" s="366"/>
      <c r="F66" s="200"/>
      <c r="G66" s="200"/>
      <c r="H66" s="185">
        <v>0</v>
      </c>
      <c r="I66" s="185">
        <f t="shared" si="0"/>
        <v>0</v>
      </c>
      <c r="J66" s="185">
        <v>0</v>
      </c>
      <c r="K66" s="185">
        <f t="shared" si="1"/>
        <v>0</v>
      </c>
      <c r="L66" s="376">
        <v>0</v>
      </c>
      <c r="M66" s="185">
        <f t="shared" si="2"/>
        <v>0</v>
      </c>
      <c r="N66" s="185">
        <v>0</v>
      </c>
      <c r="O66" s="200">
        <f t="shared" si="3"/>
        <v>0</v>
      </c>
      <c r="P66" s="185">
        <v>0</v>
      </c>
      <c r="Q66" s="185">
        <f t="shared" si="4"/>
        <v>0</v>
      </c>
      <c r="R66" s="185">
        <v>0</v>
      </c>
      <c r="S66" s="200">
        <f t="shared" si="5"/>
        <v>0</v>
      </c>
      <c r="T66" s="185">
        <v>0</v>
      </c>
      <c r="U66" s="185">
        <f t="shared" si="10"/>
        <v>0</v>
      </c>
      <c r="V66" s="201">
        <v>0</v>
      </c>
      <c r="W66" s="185">
        <f t="shared" si="11"/>
        <v>0</v>
      </c>
      <c r="X66" s="367">
        <v>0</v>
      </c>
      <c r="Y66" s="185">
        <f t="shared" si="6"/>
        <v>0</v>
      </c>
      <c r="Z66" s="367">
        <v>0</v>
      </c>
      <c r="AA66" s="185">
        <f t="shared" si="12"/>
        <v>0</v>
      </c>
      <c r="AB66" s="185">
        <v>0</v>
      </c>
      <c r="AC66" s="185">
        <f t="shared" si="13"/>
        <v>0</v>
      </c>
      <c r="AD66" s="185">
        <v>0</v>
      </c>
      <c r="AE66" s="185">
        <f t="shared" si="14"/>
        <v>0</v>
      </c>
      <c r="AF66" s="201">
        <v>0</v>
      </c>
      <c r="AG66" s="185">
        <f t="shared" si="15"/>
        <v>0</v>
      </c>
      <c r="AH66" s="185">
        <v>0</v>
      </c>
      <c r="AI66" s="185">
        <f t="shared" si="16"/>
        <v>0</v>
      </c>
      <c r="AJ66" s="185">
        <v>0</v>
      </c>
      <c r="AK66" s="185">
        <f t="shared" si="17"/>
        <v>0</v>
      </c>
      <c r="AL66" s="201">
        <v>0</v>
      </c>
      <c r="AM66" s="185">
        <f t="shared" si="18"/>
        <v>0</v>
      </c>
      <c r="AN66" s="185">
        <v>0</v>
      </c>
      <c r="AO66" s="185">
        <v>0</v>
      </c>
      <c r="AP66" s="185">
        <f t="shared" si="19"/>
        <v>0</v>
      </c>
      <c r="AQ66" s="201">
        <v>0</v>
      </c>
      <c r="AR66" s="185">
        <f t="shared" si="20"/>
        <v>0</v>
      </c>
      <c r="AS66" s="201">
        <v>0</v>
      </c>
      <c r="AT66" s="201">
        <v>0</v>
      </c>
      <c r="AU66" s="368">
        <v>0</v>
      </c>
      <c r="AV66" s="185">
        <f t="shared" si="21"/>
        <v>0</v>
      </c>
      <c r="AW66" s="201">
        <v>0</v>
      </c>
      <c r="AX66" s="201">
        <f t="shared" si="22"/>
        <v>0</v>
      </c>
      <c r="AY66" s="185">
        <f t="shared" si="23"/>
        <v>0</v>
      </c>
      <c r="AZ66" s="201">
        <v>0</v>
      </c>
      <c r="BA66" s="201">
        <v>0</v>
      </c>
      <c r="BB66" s="201">
        <v>0</v>
      </c>
      <c r="BC66" s="185">
        <f t="shared" si="24"/>
        <v>0</v>
      </c>
      <c r="BD66" s="185">
        <f t="shared" si="25"/>
        <v>0</v>
      </c>
      <c r="BE66" s="201">
        <v>0</v>
      </c>
      <c r="BF66" s="185">
        <f t="shared" si="26"/>
        <v>0</v>
      </c>
      <c r="BG66" s="201">
        <v>0</v>
      </c>
      <c r="BH66" s="185">
        <f t="shared" si="27"/>
        <v>0</v>
      </c>
      <c r="BI66" s="185">
        <v>0</v>
      </c>
      <c r="BJ66" s="185">
        <f t="shared" si="28"/>
        <v>0</v>
      </c>
      <c r="BK66" s="201">
        <v>0</v>
      </c>
      <c r="BL66" s="185">
        <f t="shared" si="29"/>
        <v>0</v>
      </c>
      <c r="BM66" s="201">
        <v>0</v>
      </c>
      <c r="BN66" s="185">
        <f t="shared" si="30"/>
        <v>0</v>
      </c>
      <c r="BO66" s="185">
        <v>0</v>
      </c>
      <c r="BP66" s="185">
        <f t="shared" si="31"/>
        <v>0</v>
      </c>
      <c r="BQ66" s="185">
        <f t="shared" si="32"/>
        <v>0</v>
      </c>
      <c r="BR66" s="185">
        <v>0</v>
      </c>
      <c r="BS66" s="185">
        <f t="shared" si="7"/>
        <v>0</v>
      </c>
      <c r="BT66" s="185">
        <v>0</v>
      </c>
      <c r="BU66" s="185">
        <f t="shared" si="33"/>
        <v>0</v>
      </c>
      <c r="BV66" s="201">
        <v>0</v>
      </c>
      <c r="BW66" s="185">
        <f t="shared" si="8"/>
        <v>0</v>
      </c>
      <c r="BX66" s="369">
        <v>0</v>
      </c>
      <c r="BY66" s="333">
        <f t="shared" si="9"/>
        <v>0</v>
      </c>
      <c r="BZ66" s="185">
        <f t="shared" si="34"/>
        <v>0</v>
      </c>
      <c r="CA66" s="370"/>
      <c r="CG66" s="150"/>
    </row>
    <row r="67" spans="1:85" s="68" customFormat="1" ht="33" hidden="1" customHeight="1">
      <c r="A67" s="213">
        <v>59</v>
      </c>
      <c r="B67" s="365" t="s">
        <v>187</v>
      </c>
      <c r="C67" s="200"/>
      <c r="D67" s="200"/>
      <c r="E67" s="366"/>
      <c r="F67" s="200"/>
      <c r="G67" s="200"/>
      <c r="H67" s="185">
        <v>0</v>
      </c>
      <c r="I67" s="185">
        <f t="shared" si="0"/>
        <v>0</v>
      </c>
      <c r="J67" s="185">
        <v>0</v>
      </c>
      <c r="K67" s="185">
        <f t="shared" si="1"/>
        <v>0</v>
      </c>
      <c r="L67" s="376">
        <v>0</v>
      </c>
      <c r="M67" s="185">
        <f t="shared" si="2"/>
        <v>0</v>
      </c>
      <c r="N67" s="185">
        <v>0</v>
      </c>
      <c r="O67" s="200">
        <f t="shared" si="3"/>
        <v>0</v>
      </c>
      <c r="P67" s="185">
        <v>0</v>
      </c>
      <c r="Q67" s="185">
        <f t="shared" si="4"/>
        <v>0</v>
      </c>
      <c r="R67" s="185">
        <v>0</v>
      </c>
      <c r="S67" s="200">
        <f t="shared" si="5"/>
        <v>0</v>
      </c>
      <c r="T67" s="185">
        <v>0</v>
      </c>
      <c r="U67" s="185">
        <f t="shared" si="10"/>
        <v>0</v>
      </c>
      <c r="V67" s="201">
        <v>0</v>
      </c>
      <c r="W67" s="185">
        <f t="shared" si="11"/>
        <v>0</v>
      </c>
      <c r="X67" s="367">
        <v>0</v>
      </c>
      <c r="Y67" s="185">
        <f t="shared" si="6"/>
        <v>0</v>
      </c>
      <c r="Z67" s="367">
        <v>0</v>
      </c>
      <c r="AA67" s="185">
        <f t="shared" si="12"/>
        <v>0</v>
      </c>
      <c r="AB67" s="185">
        <v>0</v>
      </c>
      <c r="AC67" s="185">
        <f t="shared" si="13"/>
        <v>0</v>
      </c>
      <c r="AD67" s="185">
        <v>0</v>
      </c>
      <c r="AE67" s="185">
        <f t="shared" si="14"/>
        <v>0</v>
      </c>
      <c r="AF67" s="201">
        <v>0</v>
      </c>
      <c r="AG67" s="185">
        <f t="shared" si="15"/>
        <v>0</v>
      </c>
      <c r="AH67" s="185">
        <v>0</v>
      </c>
      <c r="AI67" s="185">
        <f t="shared" si="16"/>
        <v>0</v>
      </c>
      <c r="AJ67" s="185">
        <v>0</v>
      </c>
      <c r="AK67" s="185">
        <f t="shared" si="17"/>
        <v>0</v>
      </c>
      <c r="AL67" s="201">
        <v>0</v>
      </c>
      <c r="AM67" s="185">
        <f t="shared" si="18"/>
        <v>0</v>
      </c>
      <c r="AN67" s="185">
        <v>0</v>
      </c>
      <c r="AO67" s="185">
        <v>0</v>
      </c>
      <c r="AP67" s="185">
        <f t="shared" si="19"/>
        <v>0</v>
      </c>
      <c r="AQ67" s="201">
        <v>0</v>
      </c>
      <c r="AR67" s="185">
        <f t="shared" si="20"/>
        <v>0</v>
      </c>
      <c r="AS67" s="201">
        <v>0</v>
      </c>
      <c r="AT67" s="201">
        <v>0</v>
      </c>
      <c r="AU67" s="368">
        <v>0</v>
      </c>
      <c r="AV67" s="185">
        <f t="shared" si="21"/>
        <v>0</v>
      </c>
      <c r="AW67" s="201">
        <v>0</v>
      </c>
      <c r="AX67" s="201">
        <f t="shared" si="22"/>
        <v>0</v>
      </c>
      <c r="AY67" s="185">
        <f t="shared" si="23"/>
        <v>0</v>
      </c>
      <c r="AZ67" s="201">
        <v>0</v>
      </c>
      <c r="BA67" s="201">
        <v>0</v>
      </c>
      <c r="BB67" s="201">
        <v>0</v>
      </c>
      <c r="BC67" s="185">
        <f t="shared" si="24"/>
        <v>0</v>
      </c>
      <c r="BD67" s="185">
        <f t="shared" si="25"/>
        <v>0</v>
      </c>
      <c r="BE67" s="201">
        <v>0</v>
      </c>
      <c r="BF67" s="185">
        <f t="shared" si="26"/>
        <v>0</v>
      </c>
      <c r="BG67" s="201">
        <v>0</v>
      </c>
      <c r="BH67" s="185">
        <f t="shared" si="27"/>
        <v>0</v>
      </c>
      <c r="BI67" s="185">
        <v>0</v>
      </c>
      <c r="BJ67" s="185">
        <f t="shared" si="28"/>
        <v>0</v>
      </c>
      <c r="BK67" s="201">
        <v>0</v>
      </c>
      <c r="BL67" s="185">
        <f t="shared" si="29"/>
        <v>0</v>
      </c>
      <c r="BM67" s="201">
        <v>0</v>
      </c>
      <c r="BN67" s="185">
        <f t="shared" si="30"/>
        <v>0</v>
      </c>
      <c r="BO67" s="185">
        <v>0</v>
      </c>
      <c r="BP67" s="185">
        <f t="shared" si="31"/>
        <v>0</v>
      </c>
      <c r="BQ67" s="185">
        <f t="shared" si="32"/>
        <v>0</v>
      </c>
      <c r="BR67" s="185">
        <v>0</v>
      </c>
      <c r="BS67" s="185">
        <f t="shared" si="7"/>
        <v>0</v>
      </c>
      <c r="BT67" s="185">
        <v>0</v>
      </c>
      <c r="BU67" s="185">
        <f t="shared" si="33"/>
        <v>0</v>
      </c>
      <c r="BV67" s="201">
        <v>0</v>
      </c>
      <c r="BW67" s="185">
        <f t="shared" si="8"/>
        <v>0</v>
      </c>
      <c r="BX67" s="369">
        <v>0</v>
      </c>
      <c r="BY67" s="333">
        <f t="shared" si="9"/>
        <v>0</v>
      </c>
      <c r="BZ67" s="185">
        <f t="shared" si="34"/>
        <v>0</v>
      </c>
      <c r="CA67" s="370"/>
      <c r="CG67" s="150"/>
    </row>
    <row r="68" spans="1:85" s="68" customFormat="1" ht="33" hidden="1" customHeight="1">
      <c r="A68" s="213">
        <v>60</v>
      </c>
      <c r="B68" s="365" t="s">
        <v>188</v>
      </c>
      <c r="C68" s="200"/>
      <c r="D68" s="200"/>
      <c r="E68" s="366"/>
      <c r="F68" s="200"/>
      <c r="G68" s="200"/>
      <c r="H68" s="185">
        <v>0</v>
      </c>
      <c r="I68" s="185">
        <f t="shared" si="0"/>
        <v>0</v>
      </c>
      <c r="J68" s="185">
        <v>0</v>
      </c>
      <c r="K68" s="185">
        <f t="shared" si="1"/>
        <v>0</v>
      </c>
      <c r="L68" s="376">
        <v>0</v>
      </c>
      <c r="M68" s="185">
        <f t="shared" si="2"/>
        <v>0</v>
      </c>
      <c r="N68" s="185">
        <v>0</v>
      </c>
      <c r="O68" s="200">
        <f t="shared" si="3"/>
        <v>0</v>
      </c>
      <c r="P68" s="185">
        <v>0</v>
      </c>
      <c r="Q68" s="185">
        <f t="shared" si="4"/>
        <v>0</v>
      </c>
      <c r="R68" s="185">
        <v>0</v>
      </c>
      <c r="S68" s="200">
        <f t="shared" si="5"/>
        <v>0</v>
      </c>
      <c r="T68" s="185">
        <v>0</v>
      </c>
      <c r="U68" s="185">
        <f t="shared" si="10"/>
        <v>0</v>
      </c>
      <c r="V68" s="201">
        <v>0</v>
      </c>
      <c r="W68" s="185">
        <f t="shared" si="11"/>
        <v>0</v>
      </c>
      <c r="X68" s="367">
        <v>0</v>
      </c>
      <c r="Y68" s="185">
        <f t="shared" si="6"/>
        <v>0</v>
      </c>
      <c r="Z68" s="367">
        <v>0</v>
      </c>
      <c r="AA68" s="185">
        <f t="shared" si="12"/>
        <v>0</v>
      </c>
      <c r="AB68" s="185">
        <v>0</v>
      </c>
      <c r="AC68" s="185">
        <f t="shared" si="13"/>
        <v>0</v>
      </c>
      <c r="AD68" s="185">
        <v>0</v>
      </c>
      <c r="AE68" s="185">
        <f t="shared" si="14"/>
        <v>0</v>
      </c>
      <c r="AF68" s="201">
        <v>0</v>
      </c>
      <c r="AG68" s="185">
        <f t="shared" si="15"/>
        <v>0</v>
      </c>
      <c r="AH68" s="185">
        <v>0</v>
      </c>
      <c r="AI68" s="185">
        <f t="shared" si="16"/>
        <v>0</v>
      </c>
      <c r="AJ68" s="185">
        <v>0</v>
      </c>
      <c r="AK68" s="185">
        <f t="shared" si="17"/>
        <v>0</v>
      </c>
      <c r="AL68" s="201">
        <v>0</v>
      </c>
      <c r="AM68" s="185">
        <f t="shared" si="18"/>
        <v>0</v>
      </c>
      <c r="AN68" s="185">
        <v>0</v>
      </c>
      <c r="AO68" s="185">
        <v>0</v>
      </c>
      <c r="AP68" s="185">
        <f t="shared" si="19"/>
        <v>0</v>
      </c>
      <c r="AQ68" s="201">
        <v>0</v>
      </c>
      <c r="AR68" s="185">
        <f t="shared" si="20"/>
        <v>0</v>
      </c>
      <c r="AS68" s="201">
        <v>0</v>
      </c>
      <c r="AT68" s="201">
        <v>0</v>
      </c>
      <c r="AU68" s="368">
        <v>0</v>
      </c>
      <c r="AV68" s="185">
        <f t="shared" si="21"/>
        <v>0</v>
      </c>
      <c r="AW68" s="201">
        <v>0</v>
      </c>
      <c r="AX68" s="201">
        <f t="shared" si="22"/>
        <v>0</v>
      </c>
      <c r="AY68" s="185">
        <f t="shared" si="23"/>
        <v>0</v>
      </c>
      <c r="AZ68" s="201">
        <v>0</v>
      </c>
      <c r="BA68" s="201">
        <v>0</v>
      </c>
      <c r="BB68" s="201">
        <v>0</v>
      </c>
      <c r="BC68" s="185">
        <f t="shared" si="24"/>
        <v>0</v>
      </c>
      <c r="BD68" s="185">
        <f t="shared" si="25"/>
        <v>0</v>
      </c>
      <c r="BE68" s="201">
        <v>0</v>
      </c>
      <c r="BF68" s="185">
        <f t="shared" si="26"/>
        <v>0</v>
      </c>
      <c r="BG68" s="201">
        <v>0</v>
      </c>
      <c r="BH68" s="185">
        <f t="shared" si="27"/>
        <v>0</v>
      </c>
      <c r="BI68" s="185">
        <v>0</v>
      </c>
      <c r="BJ68" s="185">
        <f t="shared" si="28"/>
        <v>0</v>
      </c>
      <c r="BK68" s="201">
        <v>0</v>
      </c>
      <c r="BL68" s="185">
        <f t="shared" si="29"/>
        <v>0</v>
      </c>
      <c r="BM68" s="201">
        <v>0</v>
      </c>
      <c r="BN68" s="185">
        <f t="shared" si="30"/>
        <v>0</v>
      </c>
      <c r="BO68" s="185">
        <v>0</v>
      </c>
      <c r="BP68" s="185">
        <f t="shared" si="31"/>
        <v>0</v>
      </c>
      <c r="BQ68" s="185">
        <f t="shared" si="32"/>
        <v>0</v>
      </c>
      <c r="BR68" s="185">
        <v>0</v>
      </c>
      <c r="BS68" s="185">
        <f t="shared" si="7"/>
        <v>0</v>
      </c>
      <c r="BT68" s="185">
        <v>0</v>
      </c>
      <c r="BU68" s="185">
        <f t="shared" si="33"/>
        <v>0</v>
      </c>
      <c r="BV68" s="201">
        <v>0</v>
      </c>
      <c r="BW68" s="185">
        <f t="shared" si="8"/>
        <v>0</v>
      </c>
      <c r="BX68" s="369">
        <v>0</v>
      </c>
      <c r="BY68" s="333">
        <f t="shared" si="9"/>
        <v>0</v>
      </c>
      <c r="BZ68" s="185">
        <f t="shared" si="34"/>
        <v>0</v>
      </c>
      <c r="CA68" s="370"/>
      <c r="CG68" s="150"/>
    </row>
    <row r="69" spans="1:85" s="68" customFormat="1" ht="33" hidden="1" customHeight="1">
      <c r="A69" s="213">
        <v>61</v>
      </c>
      <c r="B69" s="365" t="s">
        <v>189</v>
      </c>
      <c r="C69" s="200"/>
      <c r="D69" s="200"/>
      <c r="E69" s="366"/>
      <c r="F69" s="200"/>
      <c r="G69" s="200"/>
      <c r="H69" s="185">
        <v>0</v>
      </c>
      <c r="I69" s="185">
        <f t="shared" si="0"/>
        <v>0</v>
      </c>
      <c r="J69" s="185">
        <v>0</v>
      </c>
      <c r="K69" s="185">
        <f t="shared" si="1"/>
        <v>0</v>
      </c>
      <c r="L69" s="376">
        <v>0</v>
      </c>
      <c r="M69" s="185">
        <f t="shared" si="2"/>
        <v>0</v>
      </c>
      <c r="N69" s="185">
        <v>0</v>
      </c>
      <c r="O69" s="200">
        <f t="shared" si="3"/>
        <v>0</v>
      </c>
      <c r="P69" s="185">
        <v>0</v>
      </c>
      <c r="Q69" s="185">
        <f t="shared" si="4"/>
        <v>0</v>
      </c>
      <c r="R69" s="185">
        <v>0</v>
      </c>
      <c r="S69" s="200">
        <f t="shared" si="5"/>
        <v>0</v>
      </c>
      <c r="T69" s="185">
        <v>0</v>
      </c>
      <c r="U69" s="185">
        <f t="shared" si="10"/>
        <v>0</v>
      </c>
      <c r="V69" s="201">
        <v>0</v>
      </c>
      <c r="W69" s="185">
        <f t="shared" si="11"/>
        <v>0</v>
      </c>
      <c r="X69" s="367">
        <v>0</v>
      </c>
      <c r="Y69" s="185">
        <f t="shared" si="6"/>
        <v>0</v>
      </c>
      <c r="Z69" s="367">
        <v>0</v>
      </c>
      <c r="AA69" s="185">
        <f t="shared" si="12"/>
        <v>0</v>
      </c>
      <c r="AB69" s="185">
        <v>0</v>
      </c>
      <c r="AC69" s="185">
        <f t="shared" si="13"/>
        <v>0</v>
      </c>
      <c r="AD69" s="185">
        <v>0</v>
      </c>
      <c r="AE69" s="185">
        <f t="shared" si="14"/>
        <v>0</v>
      </c>
      <c r="AF69" s="201">
        <v>0</v>
      </c>
      <c r="AG69" s="185">
        <f t="shared" si="15"/>
        <v>0</v>
      </c>
      <c r="AH69" s="185">
        <v>0</v>
      </c>
      <c r="AI69" s="185">
        <f t="shared" si="16"/>
        <v>0</v>
      </c>
      <c r="AJ69" s="185">
        <v>0</v>
      </c>
      <c r="AK69" s="185">
        <f t="shared" si="17"/>
        <v>0</v>
      </c>
      <c r="AL69" s="201">
        <v>0</v>
      </c>
      <c r="AM69" s="185">
        <f t="shared" si="18"/>
        <v>0</v>
      </c>
      <c r="AN69" s="185">
        <v>0</v>
      </c>
      <c r="AO69" s="185">
        <v>0</v>
      </c>
      <c r="AP69" s="185">
        <f t="shared" si="19"/>
        <v>0</v>
      </c>
      <c r="AQ69" s="201">
        <v>0</v>
      </c>
      <c r="AR69" s="185">
        <f t="shared" si="20"/>
        <v>0</v>
      </c>
      <c r="AS69" s="201">
        <v>0</v>
      </c>
      <c r="AT69" s="201">
        <v>0</v>
      </c>
      <c r="AU69" s="368">
        <v>0</v>
      </c>
      <c r="AV69" s="185">
        <f t="shared" si="21"/>
        <v>0</v>
      </c>
      <c r="AW69" s="201">
        <v>0</v>
      </c>
      <c r="AX69" s="201">
        <f t="shared" si="22"/>
        <v>0</v>
      </c>
      <c r="AY69" s="185">
        <f t="shared" si="23"/>
        <v>0</v>
      </c>
      <c r="AZ69" s="201">
        <v>0</v>
      </c>
      <c r="BA69" s="201">
        <v>0</v>
      </c>
      <c r="BB69" s="201">
        <v>0</v>
      </c>
      <c r="BC69" s="185">
        <f t="shared" si="24"/>
        <v>0</v>
      </c>
      <c r="BD69" s="185">
        <f t="shared" si="25"/>
        <v>0</v>
      </c>
      <c r="BE69" s="201">
        <v>0</v>
      </c>
      <c r="BF69" s="185">
        <f t="shared" si="26"/>
        <v>0</v>
      </c>
      <c r="BG69" s="201">
        <v>0</v>
      </c>
      <c r="BH69" s="185">
        <f t="shared" si="27"/>
        <v>0</v>
      </c>
      <c r="BI69" s="185">
        <v>0</v>
      </c>
      <c r="BJ69" s="185">
        <f t="shared" si="28"/>
        <v>0</v>
      </c>
      <c r="BK69" s="201">
        <v>0</v>
      </c>
      <c r="BL69" s="185">
        <f t="shared" si="29"/>
        <v>0</v>
      </c>
      <c r="BM69" s="201">
        <v>0</v>
      </c>
      <c r="BN69" s="185">
        <f t="shared" si="30"/>
        <v>0</v>
      </c>
      <c r="BO69" s="185">
        <v>0</v>
      </c>
      <c r="BP69" s="185">
        <f t="shared" si="31"/>
        <v>0</v>
      </c>
      <c r="BQ69" s="185">
        <f t="shared" si="32"/>
        <v>0</v>
      </c>
      <c r="BR69" s="185">
        <v>0</v>
      </c>
      <c r="BS69" s="185">
        <f t="shared" si="7"/>
        <v>0</v>
      </c>
      <c r="BT69" s="185">
        <v>0</v>
      </c>
      <c r="BU69" s="185">
        <f t="shared" si="33"/>
        <v>0</v>
      </c>
      <c r="BV69" s="201">
        <v>0</v>
      </c>
      <c r="BW69" s="185">
        <f t="shared" si="8"/>
        <v>0</v>
      </c>
      <c r="BX69" s="369">
        <v>0</v>
      </c>
      <c r="BY69" s="333">
        <f t="shared" si="9"/>
        <v>0</v>
      </c>
      <c r="BZ69" s="185">
        <f t="shared" si="34"/>
        <v>0</v>
      </c>
      <c r="CA69" s="370"/>
      <c r="CG69" s="150"/>
    </row>
    <row r="70" spans="1:85" s="68" customFormat="1" ht="33" hidden="1" customHeight="1">
      <c r="A70" s="213">
        <v>62</v>
      </c>
      <c r="B70" s="365" t="s">
        <v>190</v>
      </c>
      <c r="C70" s="200"/>
      <c r="D70" s="200"/>
      <c r="E70" s="366"/>
      <c r="F70" s="200"/>
      <c r="G70" s="200"/>
      <c r="H70" s="185">
        <v>0</v>
      </c>
      <c r="I70" s="185">
        <f t="shared" si="0"/>
        <v>0</v>
      </c>
      <c r="J70" s="185">
        <v>0</v>
      </c>
      <c r="K70" s="185">
        <f t="shared" si="1"/>
        <v>0</v>
      </c>
      <c r="L70" s="376">
        <v>0</v>
      </c>
      <c r="M70" s="185">
        <f t="shared" si="2"/>
        <v>0</v>
      </c>
      <c r="N70" s="185">
        <v>0</v>
      </c>
      <c r="O70" s="200">
        <f t="shared" si="3"/>
        <v>0</v>
      </c>
      <c r="P70" s="185">
        <v>0</v>
      </c>
      <c r="Q70" s="185">
        <f t="shared" si="4"/>
        <v>0</v>
      </c>
      <c r="R70" s="185">
        <v>0</v>
      </c>
      <c r="S70" s="200">
        <f t="shared" si="5"/>
        <v>0</v>
      </c>
      <c r="T70" s="185">
        <v>0</v>
      </c>
      <c r="U70" s="185">
        <f t="shared" si="10"/>
        <v>0</v>
      </c>
      <c r="V70" s="201">
        <v>0</v>
      </c>
      <c r="W70" s="185">
        <f t="shared" si="11"/>
        <v>0</v>
      </c>
      <c r="X70" s="367">
        <v>0</v>
      </c>
      <c r="Y70" s="185">
        <f t="shared" si="6"/>
        <v>0</v>
      </c>
      <c r="Z70" s="367">
        <v>0</v>
      </c>
      <c r="AA70" s="185">
        <f t="shared" si="12"/>
        <v>0</v>
      </c>
      <c r="AB70" s="185">
        <v>0</v>
      </c>
      <c r="AC70" s="185">
        <f t="shared" si="13"/>
        <v>0</v>
      </c>
      <c r="AD70" s="185">
        <v>0</v>
      </c>
      <c r="AE70" s="185">
        <f t="shared" si="14"/>
        <v>0</v>
      </c>
      <c r="AF70" s="201">
        <v>0</v>
      </c>
      <c r="AG70" s="185">
        <f t="shared" si="15"/>
        <v>0</v>
      </c>
      <c r="AH70" s="185">
        <v>0</v>
      </c>
      <c r="AI70" s="185">
        <f t="shared" si="16"/>
        <v>0</v>
      </c>
      <c r="AJ70" s="185">
        <v>0</v>
      </c>
      <c r="AK70" s="185">
        <f t="shared" si="17"/>
        <v>0</v>
      </c>
      <c r="AL70" s="201">
        <v>0</v>
      </c>
      <c r="AM70" s="185">
        <f t="shared" si="18"/>
        <v>0</v>
      </c>
      <c r="AN70" s="185">
        <v>0</v>
      </c>
      <c r="AO70" s="185">
        <v>0</v>
      </c>
      <c r="AP70" s="185">
        <f t="shared" si="19"/>
        <v>0</v>
      </c>
      <c r="AQ70" s="201">
        <v>0</v>
      </c>
      <c r="AR70" s="185">
        <f t="shared" si="20"/>
        <v>0</v>
      </c>
      <c r="AS70" s="201">
        <v>0</v>
      </c>
      <c r="AT70" s="201">
        <v>0</v>
      </c>
      <c r="AU70" s="368">
        <v>0</v>
      </c>
      <c r="AV70" s="185">
        <f t="shared" si="21"/>
        <v>0</v>
      </c>
      <c r="AW70" s="201">
        <v>0</v>
      </c>
      <c r="AX70" s="201">
        <f t="shared" si="22"/>
        <v>0</v>
      </c>
      <c r="AY70" s="185">
        <f t="shared" si="23"/>
        <v>0</v>
      </c>
      <c r="AZ70" s="201">
        <v>0</v>
      </c>
      <c r="BA70" s="201">
        <v>0</v>
      </c>
      <c r="BB70" s="201">
        <v>0</v>
      </c>
      <c r="BC70" s="185">
        <f t="shared" si="24"/>
        <v>0</v>
      </c>
      <c r="BD70" s="185">
        <f t="shared" si="25"/>
        <v>0</v>
      </c>
      <c r="BE70" s="201">
        <v>0</v>
      </c>
      <c r="BF70" s="185">
        <f t="shared" si="26"/>
        <v>0</v>
      </c>
      <c r="BG70" s="201">
        <v>0</v>
      </c>
      <c r="BH70" s="185">
        <f t="shared" si="27"/>
        <v>0</v>
      </c>
      <c r="BI70" s="185">
        <v>0</v>
      </c>
      <c r="BJ70" s="185">
        <f t="shared" si="28"/>
        <v>0</v>
      </c>
      <c r="BK70" s="201">
        <v>0</v>
      </c>
      <c r="BL70" s="185">
        <f t="shared" si="29"/>
        <v>0</v>
      </c>
      <c r="BM70" s="201">
        <v>0</v>
      </c>
      <c r="BN70" s="185">
        <f t="shared" si="30"/>
        <v>0</v>
      </c>
      <c r="BO70" s="185">
        <v>0</v>
      </c>
      <c r="BP70" s="185">
        <f t="shared" si="31"/>
        <v>0</v>
      </c>
      <c r="BQ70" s="185">
        <f t="shared" si="32"/>
        <v>0</v>
      </c>
      <c r="BR70" s="185">
        <v>0</v>
      </c>
      <c r="BS70" s="185">
        <f t="shared" si="7"/>
        <v>0</v>
      </c>
      <c r="BT70" s="185">
        <v>0</v>
      </c>
      <c r="BU70" s="185">
        <f t="shared" si="33"/>
        <v>0</v>
      </c>
      <c r="BV70" s="201">
        <v>0</v>
      </c>
      <c r="BW70" s="185">
        <f t="shared" si="8"/>
        <v>0</v>
      </c>
      <c r="BX70" s="369">
        <v>0</v>
      </c>
      <c r="BY70" s="333">
        <f t="shared" si="9"/>
        <v>0</v>
      </c>
      <c r="BZ70" s="185">
        <f t="shared" si="34"/>
        <v>0</v>
      </c>
      <c r="CA70" s="370"/>
      <c r="CG70" s="150"/>
    </row>
    <row r="71" spans="1:85" s="68" customFormat="1" ht="33" hidden="1" customHeight="1">
      <c r="A71" s="213">
        <v>63</v>
      </c>
      <c r="B71" s="365" t="s">
        <v>191</v>
      </c>
      <c r="C71" s="200"/>
      <c r="D71" s="200"/>
      <c r="E71" s="366"/>
      <c r="F71" s="200"/>
      <c r="G71" s="200"/>
      <c r="H71" s="185">
        <v>0</v>
      </c>
      <c r="I71" s="185">
        <f t="shared" si="0"/>
        <v>0</v>
      </c>
      <c r="J71" s="185">
        <v>0</v>
      </c>
      <c r="K71" s="185">
        <f t="shared" si="1"/>
        <v>0</v>
      </c>
      <c r="L71" s="376">
        <v>0</v>
      </c>
      <c r="M71" s="185">
        <f t="shared" si="2"/>
        <v>0</v>
      </c>
      <c r="N71" s="185">
        <v>0</v>
      </c>
      <c r="O71" s="200">
        <f t="shared" si="3"/>
        <v>0</v>
      </c>
      <c r="P71" s="185">
        <v>0</v>
      </c>
      <c r="Q71" s="185">
        <f t="shared" si="4"/>
        <v>0</v>
      </c>
      <c r="R71" s="185">
        <v>0</v>
      </c>
      <c r="S71" s="200">
        <f t="shared" si="5"/>
        <v>0</v>
      </c>
      <c r="T71" s="185">
        <v>0</v>
      </c>
      <c r="U71" s="185">
        <f t="shared" si="10"/>
        <v>0</v>
      </c>
      <c r="V71" s="201">
        <v>0</v>
      </c>
      <c r="W71" s="185">
        <f t="shared" si="11"/>
        <v>0</v>
      </c>
      <c r="X71" s="367">
        <v>0</v>
      </c>
      <c r="Y71" s="185">
        <f t="shared" si="6"/>
        <v>0</v>
      </c>
      <c r="Z71" s="367">
        <v>0</v>
      </c>
      <c r="AA71" s="185">
        <f t="shared" si="12"/>
        <v>0</v>
      </c>
      <c r="AB71" s="185">
        <v>0</v>
      </c>
      <c r="AC71" s="185">
        <f t="shared" si="13"/>
        <v>0</v>
      </c>
      <c r="AD71" s="185">
        <v>0</v>
      </c>
      <c r="AE71" s="185">
        <f t="shared" si="14"/>
        <v>0</v>
      </c>
      <c r="AF71" s="201">
        <v>0</v>
      </c>
      <c r="AG71" s="185">
        <f t="shared" si="15"/>
        <v>0</v>
      </c>
      <c r="AH71" s="185">
        <v>0</v>
      </c>
      <c r="AI71" s="185">
        <f t="shared" si="16"/>
        <v>0</v>
      </c>
      <c r="AJ71" s="185">
        <v>0</v>
      </c>
      <c r="AK71" s="185">
        <f t="shared" si="17"/>
        <v>0</v>
      </c>
      <c r="AL71" s="201">
        <v>0</v>
      </c>
      <c r="AM71" s="185">
        <f t="shared" si="18"/>
        <v>0</v>
      </c>
      <c r="AN71" s="185">
        <v>0</v>
      </c>
      <c r="AO71" s="185">
        <v>0</v>
      </c>
      <c r="AP71" s="185">
        <f t="shared" si="19"/>
        <v>0</v>
      </c>
      <c r="AQ71" s="201">
        <v>0</v>
      </c>
      <c r="AR71" s="185">
        <f t="shared" si="20"/>
        <v>0</v>
      </c>
      <c r="AS71" s="201">
        <v>0</v>
      </c>
      <c r="AT71" s="201">
        <v>0</v>
      </c>
      <c r="AU71" s="368">
        <v>0</v>
      </c>
      <c r="AV71" s="185">
        <f t="shared" si="21"/>
        <v>0</v>
      </c>
      <c r="AW71" s="201">
        <v>0</v>
      </c>
      <c r="AX71" s="201">
        <f t="shared" si="22"/>
        <v>0</v>
      </c>
      <c r="AY71" s="185">
        <f t="shared" si="23"/>
        <v>0</v>
      </c>
      <c r="AZ71" s="201">
        <v>0</v>
      </c>
      <c r="BA71" s="201">
        <v>0</v>
      </c>
      <c r="BB71" s="201">
        <v>0</v>
      </c>
      <c r="BC71" s="185">
        <f t="shared" si="24"/>
        <v>0</v>
      </c>
      <c r="BD71" s="185">
        <f t="shared" si="25"/>
        <v>0</v>
      </c>
      <c r="BE71" s="201">
        <v>0</v>
      </c>
      <c r="BF71" s="185">
        <f t="shared" si="26"/>
        <v>0</v>
      </c>
      <c r="BG71" s="201">
        <v>0</v>
      </c>
      <c r="BH71" s="185">
        <f t="shared" si="27"/>
        <v>0</v>
      </c>
      <c r="BI71" s="185">
        <v>0</v>
      </c>
      <c r="BJ71" s="185">
        <f t="shared" si="28"/>
        <v>0</v>
      </c>
      <c r="BK71" s="201">
        <v>0</v>
      </c>
      <c r="BL71" s="185">
        <f t="shared" si="29"/>
        <v>0</v>
      </c>
      <c r="BM71" s="201">
        <v>0</v>
      </c>
      <c r="BN71" s="185">
        <f t="shared" si="30"/>
        <v>0</v>
      </c>
      <c r="BO71" s="185">
        <v>0</v>
      </c>
      <c r="BP71" s="185">
        <f t="shared" si="31"/>
        <v>0</v>
      </c>
      <c r="BQ71" s="185">
        <f t="shared" si="32"/>
        <v>0</v>
      </c>
      <c r="BR71" s="185">
        <v>0</v>
      </c>
      <c r="BS71" s="185">
        <f t="shared" si="7"/>
        <v>0</v>
      </c>
      <c r="BT71" s="185">
        <v>0</v>
      </c>
      <c r="BU71" s="185">
        <f t="shared" si="33"/>
        <v>0</v>
      </c>
      <c r="BV71" s="201">
        <v>0</v>
      </c>
      <c r="BW71" s="185">
        <f t="shared" si="8"/>
        <v>0</v>
      </c>
      <c r="BX71" s="369">
        <v>0</v>
      </c>
      <c r="BY71" s="333">
        <f t="shared" si="9"/>
        <v>0</v>
      </c>
      <c r="BZ71" s="185">
        <f t="shared" si="34"/>
        <v>0</v>
      </c>
      <c r="CA71" s="370"/>
      <c r="CG71" s="150"/>
    </row>
    <row r="72" spans="1:85" s="68" customFormat="1" ht="33" hidden="1" customHeight="1">
      <c r="A72" s="213">
        <v>64</v>
      </c>
      <c r="B72" s="365" t="s">
        <v>192</v>
      </c>
      <c r="C72" s="200"/>
      <c r="D72" s="200"/>
      <c r="E72" s="366"/>
      <c r="F72" s="200"/>
      <c r="G72" s="200"/>
      <c r="H72" s="185">
        <v>0</v>
      </c>
      <c r="I72" s="185">
        <f t="shared" si="0"/>
        <v>0</v>
      </c>
      <c r="J72" s="185">
        <v>0</v>
      </c>
      <c r="K72" s="185">
        <f t="shared" si="1"/>
        <v>0</v>
      </c>
      <c r="L72" s="376">
        <v>0</v>
      </c>
      <c r="M72" s="185">
        <f t="shared" si="2"/>
        <v>0</v>
      </c>
      <c r="N72" s="185"/>
      <c r="O72" s="200"/>
      <c r="P72" s="185"/>
      <c r="Q72" s="185"/>
      <c r="R72" s="185"/>
      <c r="S72" s="200"/>
      <c r="T72" s="185"/>
      <c r="U72" s="185"/>
      <c r="V72" s="201"/>
      <c r="W72" s="185"/>
      <c r="X72" s="367"/>
      <c r="Y72" s="185"/>
      <c r="Z72" s="367"/>
      <c r="AA72" s="185"/>
      <c r="AB72" s="185"/>
      <c r="AC72" s="185"/>
      <c r="AD72" s="185"/>
      <c r="AE72" s="185"/>
      <c r="AF72" s="201"/>
      <c r="AG72" s="185"/>
      <c r="AH72" s="185"/>
      <c r="AI72" s="185"/>
      <c r="AJ72" s="185"/>
      <c r="AK72" s="185"/>
      <c r="AL72" s="201"/>
      <c r="AM72" s="185"/>
      <c r="AN72" s="185"/>
      <c r="AO72" s="185"/>
      <c r="AP72" s="185"/>
      <c r="AQ72" s="201"/>
      <c r="AR72" s="185"/>
      <c r="AS72" s="201"/>
      <c r="AT72" s="201"/>
      <c r="AU72" s="368"/>
      <c r="AV72" s="185"/>
      <c r="AW72" s="201"/>
      <c r="AX72" s="201"/>
      <c r="AY72" s="185"/>
      <c r="AZ72" s="201"/>
      <c r="BA72" s="201"/>
      <c r="BB72" s="201"/>
      <c r="BC72" s="185"/>
      <c r="BD72" s="185"/>
      <c r="BE72" s="201"/>
      <c r="BF72" s="185"/>
      <c r="BG72" s="201"/>
      <c r="BH72" s="185"/>
      <c r="BI72" s="185"/>
      <c r="BJ72" s="185"/>
      <c r="BK72" s="201"/>
      <c r="BL72" s="185"/>
      <c r="BM72" s="201"/>
      <c r="BN72" s="185"/>
      <c r="BO72" s="185"/>
      <c r="BP72" s="185"/>
      <c r="BQ72" s="185"/>
      <c r="BR72" s="185"/>
      <c r="BS72" s="185"/>
      <c r="BT72" s="185"/>
      <c r="BU72" s="185"/>
      <c r="BV72" s="201"/>
      <c r="BW72" s="185"/>
      <c r="BX72" s="369"/>
      <c r="BY72" s="333"/>
      <c r="BZ72" s="185">
        <f t="shared" si="34"/>
        <v>0</v>
      </c>
      <c r="CA72" s="370"/>
      <c r="CG72" s="150"/>
    </row>
    <row r="73" spans="1:85" s="68" customFormat="1" ht="33" hidden="1" customHeight="1">
      <c r="A73" s="213">
        <v>65</v>
      </c>
      <c r="B73" s="365" t="s">
        <v>193</v>
      </c>
      <c r="C73" s="200"/>
      <c r="D73" s="200"/>
      <c r="E73" s="366"/>
      <c r="F73" s="200"/>
      <c r="G73" s="200"/>
      <c r="H73" s="185">
        <v>0</v>
      </c>
      <c r="I73" s="185">
        <f t="shared" si="0"/>
        <v>0</v>
      </c>
      <c r="J73" s="185">
        <v>0</v>
      </c>
      <c r="K73" s="185">
        <f t="shared" si="1"/>
        <v>0</v>
      </c>
      <c r="L73" s="376">
        <v>0</v>
      </c>
      <c r="M73" s="185">
        <f t="shared" si="2"/>
        <v>0</v>
      </c>
      <c r="N73" s="185"/>
      <c r="O73" s="200"/>
      <c r="P73" s="185"/>
      <c r="Q73" s="185"/>
      <c r="R73" s="185"/>
      <c r="S73" s="200"/>
      <c r="T73" s="185"/>
      <c r="U73" s="185"/>
      <c r="V73" s="201"/>
      <c r="W73" s="185"/>
      <c r="X73" s="367"/>
      <c r="Y73" s="185"/>
      <c r="Z73" s="367"/>
      <c r="AA73" s="185"/>
      <c r="AB73" s="185"/>
      <c r="AC73" s="185"/>
      <c r="AD73" s="185"/>
      <c r="AE73" s="185"/>
      <c r="AF73" s="201"/>
      <c r="AG73" s="185"/>
      <c r="AH73" s="185"/>
      <c r="AI73" s="185"/>
      <c r="AJ73" s="185"/>
      <c r="AK73" s="185"/>
      <c r="AL73" s="201"/>
      <c r="AM73" s="185"/>
      <c r="AN73" s="185"/>
      <c r="AO73" s="185"/>
      <c r="AP73" s="185"/>
      <c r="AQ73" s="201"/>
      <c r="AR73" s="185"/>
      <c r="AS73" s="201"/>
      <c r="AT73" s="201"/>
      <c r="AU73" s="368"/>
      <c r="AV73" s="185"/>
      <c r="AW73" s="201"/>
      <c r="AX73" s="201"/>
      <c r="AY73" s="185"/>
      <c r="AZ73" s="201"/>
      <c r="BA73" s="201"/>
      <c r="BB73" s="201"/>
      <c r="BC73" s="185"/>
      <c r="BD73" s="185"/>
      <c r="BE73" s="201"/>
      <c r="BF73" s="185"/>
      <c r="BG73" s="201"/>
      <c r="BH73" s="185"/>
      <c r="BI73" s="185"/>
      <c r="BJ73" s="185"/>
      <c r="BK73" s="201"/>
      <c r="BL73" s="185"/>
      <c r="BM73" s="201"/>
      <c r="BN73" s="185"/>
      <c r="BO73" s="185"/>
      <c r="BP73" s="185"/>
      <c r="BQ73" s="185"/>
      <c r="BR73" s="185"/>
      <c r="BS73" s="185"/>
      <c r="BT73" s="185"/>
      <c r="BU73" s="185"/>
      <c r="BV73" s="201"/>
      <c r="BW73" s="185"/>
      <c r="BX73" s="369"/>
      <c r="BY73" s="333"/>
      <c r="BZ73" s="185">
        <f t="shared" si="34"/>
        <v>0</v>
      </c>
      <c r="CA73" s="370"/>
      <c r="CG73" s="150"/>
    </row>
    <row r="74" spans="1:85" s="68" customFormat="1" ht="33" hidden="1" customHeight="1">
      <c r="A74" s="213">
        <v>66</v>
      </c>
      <c r="B74" s="365" t="s">
        <v>194</v>
      </c>
      <c r="C74" s="200"/>
      <c r="D74" s="200"/>
      <c r="E74" s="366"/>
      <c r="F74" s="200"/>
      <c r="G74" s="200"/>
      <c r="H74" s="185">
        <v>0</v>
      </c>
      <c r="I74" s="185">
        <f t="shared" ref="I74:I106" si="36">H74</f>
        <v>0</v>
      </c>
      <c r="J74" s="185">
        <v>0</v>
      </c>
      <c r="K74" s="185">
        <f t="shared" ref="K74:K106" si="37">J74*0.684</f>
        <v>0</v>
      </c>
      <c r="L74" s="376">
        <v>0</v>
      </c>
      <c r="M74" s="185">
        <f t="shared" ref="M74:M106" si="38">L74*0.93</f>
        <v>0</v>
      </c>
      <c r="N74" s="185"/>
      <c r="O74" s="200"/>
      <c r="P74" s="185"/>
      <c r="Q74" s="185"/>
      <c r="R74" s="185"/>
      <c r="S74" s="200"/>
      <c r="T74" s="185"/>
      <c r="U74" s="185"/>
      <c r="V74" s="201"/>
      <c r="W74" s="185"/>
      <c r="X74" s="367"/>
      <c r="Y74" s="185"/>
      <c r="Z74" s="367"/>
      <c r="AA74" s="185"/>
      <c r="AB74" s="185"/>
      <c r="AC74" s="185"/>
      <c r="AD74" s="185"/>
      <c r="AE74" s="185"/>
      <c r="AF74" s="201"/>
      <c r="AG74" s="185"/>
      <c r="AH74" s="185"/>
      <c r="AI74" s="185"/>
      <c r="AJ74" s="185"/>
      <c r="AK74" s="185"/>
      <c r="AL74" s="201"/>
      <c r="AM74" s="185"/>
      <c r="AN74" s="185"/>
      <c r="AO74" s="185"/>
      <c r="AP74" s="185"/>
      <c r="AQ74" s="201"/>
      <c r="AR74" s="185"/>
      <c r="AS74" s="201"/>
      <c r="AT74" s="201"/>
      <c r="AU74" s="368"/>
      <c r="AV74" s="185"/>
      <c r="AW74" s="201"/>
      <c r="AX74" s="201"/>
      <c r="AY74" s="185"/>
      <c r="AZ74" s="201"/>
      <c r="BA74" s="201"/>
      <c r="BB74" s="201"/>
      <c r="BC74" s="185"/>
      <c r="BD74" s="185"/>
      <c r="BE74" s="201"/>
      <c r="BF74" s="185"/>
      <c r="BG74" s="201"/>
      <c r="BH74" s="185"/>
      <c r="BI74" s="185"/>
      <c r="BJ74" s="185"/>
      <c r="BK74" s="201"/>
      <c r="BL74" s="185"/>
      <c r="BM74" s="201"/>
      <c r="BN74" s="185"/>
      <c r="BO74" s="185"/>
      <c r="BP74" s="185"/>
      <c r="BQ74" s="185"/>
      <c r="BR74" s="185"/>
      <c r="BS74" s="185"/>
      <c r="BT74" s="185"/>
      <c r="BU74" s="185"/>
      <c r="BV74" s="201"/>
      <c r="BW74" s="185"/>
      <c r="BX74" s="369"/>
      <c r="BY74" s="333"/>
      <c r="BZ74" s="185">
        <f t="shared" si="34"/>
        <v>0</v>
      </c>
      <c r="CA74" s="370"/>
      <c r="CG74" s="150"/>
    </row>
    <row r="75" spans="1:85" s="68" customFormat="1" ht="33" hidden="1" customHeight="1">
      <c r="A75" s="213">
        <v>67</v>
      </c>
      <c r="B75" s="365" t="s">
        <v>195</v>
      </c>
      <c r="C75" s="200"/>
      <c r="D75" s="200"/>
      <c r="E75" s="366"/>
      <c r="F75" s="200"/>
      <c r="G75" s="200"/>
      <c r="H75" s="185">
        <v>0</v>
      </c>
      <c r="I75" s="185">
        <f t="shared" si="36"/>
        <v>0</v>
      </c>
      <c r="J75" s="185">
        <v>0</v>
      </c>
      <c r="K75" s="185">
        <f t="shared" si="37"/>
        <v>0</v>
      </c>
      <c r="L75" s="376">
        <v>0</v>
      </c>
      <c r="M75" s="185">
        <f t="shared" si="38"/>
        <v>0</v>
      </c>
      <c r="N75" s="185"/>
      <c r="O75" s="200"/>
      <c r="P75" s="185"/>
      <c r="Q75" s="185"/>
      <c r="R75" s="185"/>
      <c r="S75" s="200"/>
      <c r="T75" s="185"/>
      <c r="U75" s="185"/>
      <c r="V75" s="201"/>
      <c r="W75" s="185"/>
      <c r="X75" s="367"/>
      <c r="Y75" s="185"/>
      <c r="Z75" s="367"/>
      <c r="AA75" s="185"/>
      <c r="AB75" s="185"/>
      <c r="AC75" s="185"/>
      <c r="AD75" s="185"/>
      <c r="AE75" s="185"/>
      <c r="AF75" s="201"/>
      <c r="AG75" s="185"/>
      <c r="AH75" s="185"/>
      <c r="AI75" s="185"/>
      <c r="AJ75" s="185"/>
      <c r="AK75" s="185"/>
      <c r="AL75" s="201"/>
      <c r="AM75" s="185"/>
      <c r="AN75" s="185"/>
      <c r="AO75" s="185"/>
      <c r="AP75" s="185"/>
      <c r="AQ75" s="201"/>
      <c r="AR75" s="185"/>
      <c r="AS75" s="201"/>
      <c r="AT75" s="201"/>
      <c r="AU75" s="368"/>
      <c r="AV75" s="185"/>
      <c r="AW75" s="201"/>
      <c r="AX75" s="201"/>
      <c r="AY75" s="185"/>
      <c r="AZ75" s="201"/>
      <c r="BA75" s="201"/>
      <c r="BB75" s="201"/>
      <c r="BC75" s="185"/>
      <c r="BD75" s="185"/>
      <c r="BE75" s="201"/>
      <c r="BF75" s="185"/>
      <c r="BG75" s="201"/>
      <c r="BH75" s="185"/>
      <c r="BI75" s="185"/>
      <c r="BJ75" s="185"/>
      <c r="BK75" s="201"/>
      <c r="BL75" s="185"/>
      <c r="BM75" s="201"/>
      <c r="BN75" s="185"/>
      <c r="BO75" s="185"/>
      <c r="BP75" s="185"/>
      <c r="BQ75" s="185"/>
      <c r="BR75" s="185"/>
      <c r="BS75" s="185"/>
      <c r="BT75" s="185"/>
      <c r="BU75" s="185"/>
      <c r="BV75" s="201"/>
      <c r="BW75" s="185"/>
      <c r="BX75" s="369"/>
      <c r="BY75" s="333"/>
      <c r="BZ75" s="185">
        <f t="shared" ref="BZ75:BZ106" si="39">K75+M75+AC75+AE75+I75+Q75+U75+W75+Y75+S75+O75</f>
        <v>0</v>
      </c>
      <c r="CA75" s="370"/>
      <c r="CG75" s="150"/>
    </row>
    <row r="76" spans="1:85" s="68" customFormat="1" ht="33" hidden="1" customHeight="1">
      <c r="A76" s="213">
        <v>68</v>
      </c>
      <c r="B76" s="365" t="s">
        <v>196</v>
      </c>
      <c r="C76" s="200"/>
      <c r="D76" s="200"/>
      <c r="E76" s="366"/>
      <c r="F76" s="200"/>
      <c r="G76" s="200"/>
      <c r="H76" s="185">
        <v>0</v>
      </c>
      <c r="I76" s="185">
        <f t="shared" si="36"/>
        <v>0</v>
      </c>
      <c r="J76" s="185">
        <v>0</v>
      </c>
      <c r="K76" s="185">
        <f t="shared" si="37"/>
        <v>0</v>
      </c>
      <c r="L76" s="376">
        <v>0</v>
      </c>
      <c r="M76" s="185">
        <f t="shared" si="38"/>
        <v>0</v>
      </c>
      <c r="N76" s="185"/>
      <c r="O76" s="200"/>
      <c r="P76" s="185"/>
      <c r="Q76" s="185"/>
      <c r="R76" s="185"/>
      <c r="S76" s="200"/>
      <c r="T76" s="185"/>
      <c r="U76" s="185"/>
      <c r="V76" s="201"/>
      <c r="W76" s="185"/>
      <c r="X76" s="367"/>
      <c r="Y76" s="185"/>
      <c r="Z76" s="367"/>
      <c r="AA76" s="185"/>
      <c r="AB76" s="185"/>
      <c r="AC76" s="185"/>
      <c r="AD76" s="185"/>
      <c r="AE76" s="185"/>
      <c r="AF76" s="201"/>
      <c r="AG76" s="185"/>
      <c r="AH76" s="185"/>
      <c r="AI76" s="185"/>
      <c r="AJ76" s="185"/>
      <c r="AK76" s="185"/>
      <c r="AL76" s="201"/>
      <c r="AM76" s="185"/>
      <c r="AN76" s="185"/>
      <c r="AO76" s="185"/>
      <c r="AP76" s="185"/>
      <c r="AQ76" s="201"/>
      <c r="AR76" s="185"/>
      <c r="AS76" s="201"/>
      <c r="AT76" s="201"/>
      <c r="AU76" s="368"/>
      <c r="AV76" s="185"/>
      <c r="AW76" s="201"/>
      <c r="AX76" s="201"/>
      <c r="AY76" s="185"/>
      <c r="AZ76" s="201"/>
      <c r="BA76" s="201"/>
      <c r="BB76" s="201"/>
      <c r="BC76" s="185"/>
      <c r="BD76" s="185"/>
      <c r="BE76" s="201"/>
      <c r="BF76" s="185"/>
      <c r="BG76" s="201"/>
      <c r="BH76" s="185"/>
      <c r="BI76" s="185"/>
      <c r="BJ76" s="185"/>
      <c r="BK76" s="201"/>
      <c r="BL76" s="185"/>
      <c r="BM76" s="201"/>
      <c r="BN76" s="185"/>
      <c r="BO76" s="185"/>
      <c r="BP76" s="185"/>
      <c r="BQ76" s="185"/>
      <c r="BR76" s="185"/>
      <c r="BS76" s="185"/>
      <c r="BT76" s="185"/>
      <c r="BU76" s="185"/>
      <c r="BV76" s="201"/>
      <c r="BW76" s="185"/>
      <c r="BX76" s="369"/>
      <c r="BY76" s="333"/>
      <c r="BZ76" s="185">
        <f t="shared" si="39"/>
        <v>0</v>
      </c>
      <c r="CA76" s="370"/>
      <c r="CG76" s="150"/>
    </row>
    <row r="77" spans="1:85" s="68" customFormat="1" ht="33" hidden="1" customHeight="1">
      <c r="A77" s="213">
        <v>69</v>
      </c>
      <c r="B77" s="365" t="s">
        <v>197</v>
      </c>
      <c r="C77" s="200"/>
      <c r="D77" s="200"/>
      <c r="E77" s="366"/>
      <c r="F77" s="200"/>
      <c r="G77" s="200"/>
      <c r="H77" s="185">
        <v>0</v>
      </c>
      <c r="I77" s="185">
        <f t="shared" si="36"/>
        <v>0</v>
      </c>
      <c r="J77" s="185">
        <v>0</v>
      </c>
      <c r="K77" s="185">
        <f t="shared" si="37"/>
        <v>0</v>
      </c>
      <c r="L77" s="376">
        <v>0</v>
      </c>
      <c r="M77" s="185">
        <f t="shared" si="38"/>
        <v>0</v>
      </c>
      <c r="N77" s="185"/>
      <c r="O77" s="200"/>
      <c r="P77" s="185"/>
      <c r="Q77" s="185"/>
      <c r="R77" s="185"/>
      <c r="S77" s="200"/>
      <c r="T77" s="185"/>
      <c r="U77" s="185"/>
      <c r="V77" s="201"/>
      <c r="W77" s="185"/>
      <c r="X77" s="367"/>
      <c r="Y77" s="185"/>
      <c r="Z77" s="367"/>
      <c r="AA77" s="185"/>
      <c r="AB77" s="185"/>
      <c r="AC77" s="185"/>
      <c r="AD77" s="185"/>
      <c r="AE77" s="185"/>
      <c r="AF77" s="201"/>
      <c r="AG77" s="185"/>
      <c r="AH77" s="185"/>
      <c r="AI77" s="185"/>
      <c r="AJ77" s="185"/>
      <c r="AK77" s="185"/>
      <c r="AL77" s="201"/>
      <c r="AM77" s="185"/>
      <c r="AN77" s="185"/>
      <c r="AO77" s="185"/>
      <c r="AP77" s="185"/>
      <c r="AQ77" s="201"/>
      <c r="AR77" s="185"/>
      <c r="AS77" s="201"/>
      <c r="AT77" s="201"/>
      <c r="AU77" s="368"/>
      <c r="AV77" s="185"/>
      <c r="AW77" s="201"/>
      <c r="AX77" s="201"/>
      <c r="AY77" s="185"/>
      <c r="AZ77" s="201"/>
      <c r="BA77" s="201"/>
      <c r="BB77" s="201"/>
      <c r="BC77" s="185"/>
      <c r="BD77" s="185"/>
      <c r="BE77" s="201"/>
      <c r="BF77" s="185"/>
      <c r="BG77" s="201"/>
      <c r="BH77" s="185"/>
      <c r="BI77" s="185"/>
      <c r="BJ77" s="185"/>
      <c r="BK77" s="201"/>
      <c r="BL77" s="185"/>
      <c r="BM77" s="201"/>
      <c r="BN77" s="185"/>
      <c r="BO77" s="185"/>
      <c r="BP77" s="185"/>
      <c r="BQ77" s="185"/>
      <c r="BR77" s="185"/>
      <c r="BS77" s="185"/>
      <c r="BT77" s="185"/>
      <c r="BU77" s="185"/>
      <c r="BV77" s="201"/>
      <c r="BW77" s="185"/>
      <c r="BX77" s="369"/>
      <c r="BY77" s="333"/>
      <c r="BZ77" s="185">
        <f t="shared" si="39"/>
        <v>0</v>
      </c>
      <c r="CA77" s="370"/>
      <c r="CG77" s="150"/>
    </row>
    <row r="78" spans="1:85" s="68" customFormat="1" ht="33" hidden="1" customHeight="1">
      <c r="A78" s="213">
        <v>70</v>
      </c>
      <c r="B78" s="365" t="s">
        <v>198</v>
      </c>
      <c r="C78" s="200"/>
      <c r="D78" s="200"/>
      <c r="E78" s="366"/>
      <c r="F78" s="200"/>
      <c r="G78" s="200"/>
      <c r="H78" s="185">
        <v>0</v>
      </c>
      <c r="I78" s="185">
        <f t="shared" si="36"/>
        <v>0</v>
      </c>
      <c r="J78" s="185">
        <v>0</v>
      </c>
      <c r="K78" s="185">
        <f t="shared" si="37"/>
        <v>0</v>
      </c>
      <c r="L78" s="376">
        <v>0</v>
      </c>
      <c r="M78" s="185">
        <f t="shared" si="38"/>
        <v>0</v>
      </c>
      <c r="N78" s="185"/>
      <c r="O78" s="200"/>
      <c r="P78" s="185"/>
      <c r="Q78" s="185"/>
      <c r="R78" s="185"/>
      <c r="S78" s="200"/>
      <c r="T78" s="185"/>
      <c r="U78" s="185"/>
      <c r="V78" s="201"/>
      <c r="W78" s="185"/>
      <c r="X78" s="367"/>
      <c r="Y78" s="185"/>
      <c r="Z78" s="367"/>
      <c r="AA78" s="185"/>
      <c r="AB78" s="185"/>
      <c r="AC78" s="185"/>
      <c r="AD78" s="185"/>
      <c r="AE78" s="185"/>
      <c r="AF78" s="201"/>
      <c r="AG78" s="185"/>
      <c r="AH78" s="185"/>
      <c r="AI78" s="185"/>
      <c r="AJ78" s="185"/>
      <c r="AK78" s="185"/>
      <c r="AL78" s="201"/>
      <c r="AM78" s="185"/>
      <c r="AN78" s="185"/>
      <c r="AO78" s="185"/>
      <c r="AP78" s="185"/>
      <c r="AQ78" s="201"/>
      <c r="AR78" s="185"/>
      <c r="AS78" s="201"/>
      <c r="AT78" s="201"/>
      <c r="AU78" s="368"/>
      <c r="AV78" s="185"/>
      <c r="AW78" s="201"/>
      <c r="AX78" s="201"/>
      <c r="AY78" s="185"/>
      <c r="AZ78" s="201"/>
      <c r="BA78" s="201"/>
      <c r="BB78" s="201"/>
      <c r="BC78" s="185"/>
      <c r="BD78" s="185"/>
      <c r="BE78" s="201"/>
      <c r="BF78" s="185"/>
      <c r="BG78" s="201"/>
      <c r="BH78" s="185"/>
      <c r="BI78" s="185"/>
      <c r="BJ78" s="185"/>
      <c r="BK78" s="201"/>
      <c r="BL78" s="185"/>
      <c r="BM78" s="201"/>
      <c r="BN78" s="185"/>
      <c r="BO78" s="185"/>
      <c r="BP78" s="185"/>
      <c r="BQ78" s="185"/>
      <c r="BR78" s="185"/>
      <c r="BS78" s="185"/>
      <c r="BT78" s="185"/>
      <c r="BU78" s="185"/>
      <c r="BV78" s="201"/>
      <c r="BW78" s="185"/>
      <c r="BX78" s="369"/>
      <c r="BY78" s="333"/>
      <c r="BZ78" s="185">
        <f t="shared" si="39"/>
        <v>0</v>
      </c>
      <c r="CA78" s="370"/>
      <c r="CG78" s="150"/>
    </row>
    <row r="79" spans="1:85" s="68" customFormat="1" ht="33" hidden="1" customHeight="1">
      <c r="A79" s="213">
        <v>71</v>
      </c>
      <c r="B79" s="365" t="s">
        <v>199</v>
      </c>
      <c r="C79" s="200"/>
      <c r="D79" s="200"/>
      <c r="E79" s="366"/>
      <c r="F79" s="200"/>
      <c r="G79" s="200"/>
      <c r="H79" s="185">
        <v>0</v>
      </c>
      <c r="I79" s="185">
        <f t="shared" si="36"/>
        <v>0</v>
      </c>
      <c r="J79" s="185">
        <v>0</v>
      </c>
      <c r="K79" s="185">
        <f t="shared" si="37"/>
        <v>0</v>
      </c>
      <c r="L79" s="376">
        <v>0</v>
      </c>
      <c r="M79" s="185">
        <f t="shared" si="38"/>
        <v>0</v>
      </c>
      <c r="N79" s="185"/>
      <c r="O79" s="200"/>
      <c r="P79" s="185"/>
      <c r="Q79" s="185"/>
      <c r="R79" s="185"/>
      <c r="S79" s="200"/>
      <c r="T79" s="185"/>
      <c r="U79" s="185"/>
      <c r="V79" s="201"/>
      <c r="W79" s="185"/>
      <c r="X79" s="367"/>
      <c r="Y79" s="185"/>
      <c r="Z79" s="367"/>
      <c r="AA79" s="185"/>
      <c r="AB79" s="185"/>
      <c r="AC79" s="185"/>
      <c r="AD79" s="185"/>
      <c r="AE79" s="185"/>
      <c r="AF79" s="201"/>
      <c r="AG79" s="185"/>
      <c r="AH79" s="185"/>
      <c r="AI79" s="185"/>
      <c r="AJ79" s="185"/>
      <c r="AK79" s="185"/>
      <c r="AL79" s="201"/>
      <c r="AM79" s="185"/>
      <c r="AN79" s="185"/>
      <c r="AO79" s="185"/>
      <c r="AP79" s="185"/>
      <c r="AQ79" s="201"/>
      <c r="AR79" s="185"/>
      <c r="AS79" s="201"/>
      <c r="AT79" s="201"/>
      <c r="AU79" s="368"/>
      <c r="AV79" s="185"/>
      <c r="AW79" s="201"/>
      <c r="AX79" s="201"/>
      <c r="AY79" s="185"/>
      <c r="AZ79" s="201"/>
      <c r="BA79" s="201"/>
      <c r="BB79" s="201"/>
      <c r="BC79" s="185"/>
      <c r="BD79" s="185"/>
      <c r="BE79" s="201"/>
      <c r="BF79" s="185"/>
      <c r="BG79" s="201"/>
      <c r="BH79" s="185"/>
      <c r="BI79" s="185"/>
      <c r="BJ79" s="185"/>
      <c r="BK79" s="201"/>
      <c r="BL79" s="185"/>
      <c r="BM79" s="201"/>
      <c r="BN79" s="185"/>
      <c r="BO79" s="185"/>
      <c r="BP79" s="185"/>
      <c r="BQ79" s="185"/>
      <c r="BR79" s="185"/>
      <c r="BS79" s="185"/>
      <c r="BT79" s="185"/>
      <c r="BU79" s="185"/>
      <c r="BV79" s="201"/>
      <c r="BW79" s="185"/>
      <c r="BX79" s="369"/>
      <c r="BY79" s="333"/>
      <c r="BZ79" s="185">
        <f t="shared" si="39"/>
        <v>0</v>
      </c>
      <c r="CA79" s="370"/>
      <c r="CG79" s="150"/>
    </row>
    <row r="80" spans="1:85" s="68" customFormat="1" ht="33" hidden="1" customHeight="1">
      <c r="A80" s="213">
        <v>72</v>
      </c>
      <c r="B80" s="365" t="s">
        <v>200</v>
      </c>
      <c r="C80" s="200"/>
      <c r="D80" s="200"/>
      <c r="E80" s="366"/>
      <c r="F80" s="200"/>
      <c r="G80" s="200"/>
      <c r="H80" s="185">
        <v>0</v>
      </c>
      <c r="I80" s="185">
        <f t="shared" si="36"/>
        <v>0</v>
      </c>
      <c r="J80" s="185">
        <v>0</v>
      </c>
      <c r="K80" s="185">
        <f t="shared" si="37"/>
        <v>0</v>
      </c>
      <c r="L80" s="376">
        <v>0</v>
      </c>
      <c r="M80" s="185">
        <f t="shared" si="38"/>
        <v>0</v>
      </c>
      <c r="N80" s="185"/>
      <c r="O80" s="200"/>
      <c r="P80" s="185"/>
      <c r="Q80" s="185"/>
      <c r="R80" s="185"/>
      <c r="S80" s="200"/>
      <c r="T80" s="185"/>
      <c r="U80" s="185"/>
      <c r="V80" s="201"/>
      <c r="W80" s="185"/>
      <c r="X80" s="367"/>
      <c r="Y80" s="185"/>
      <c r="Z80" s="367"/>
      <c r="AA80" s="185"/>
      <c r="AB80" s="185"/>
      <c r="AC80" s="185"/>
      <c r="AD80" s="185"/>
      <c r="AE80" s="185"/>
      <c r="AF80" s="201"/>
      <c r="AG80" s="185"/>
      <c r="AH80" s="185"/>
      <c r="AI80" s="185"/>
      <c r="AJ80" s="185"/>
      <c r="AK80" s="185"/>
      <c r="AL80" s="201"/>
      <c r="AM80" s="185"/>
      <c r="AN80" s="185"/>
      <c r="AO80" s="185"/>
      <c r="AP80" s="185"/>
      <c r="AQ80" s="201"/>
      <c r="AR80" s="185"/>
      <c r="AS80" s="201"/>
      <c r="AT80" s="201"/>
      <c r="AU80" s="368"/>
      <c r="AV80" s="185"/>
      <c r="AW80" s="201"/>
      <c r="AX80" s="201"/>
      <c r="AY80" s="185"/>
      <c r="AZ80" s="201"/>
      <c r="BA80" s="201"/>
      <c r="BB80" s="201"/>
      <c r="BC80" s="185"/>
      <c r="BD80" s="185"/>
      <c r="BE80" s="201"/>
      <c r="BF80" s="185"/>
      <c r="BG80" s="201"/>
      <c r="BH80" s="185"/>
      <c r="BI80" s="185"/>
      <c r="BJ80" s="185"/>
      <c r="BK80" s="201"/>
      <c r="BL80" s="185"/>
      <c r="BM80" s="201"/>
      <c r="BN80" s="185"/>
      <c r="BO80" s="185"/>
      <c r="BP80" s="185"/>
      <c r="BQ80" s="185"/>
      <c r="BR80" s="185"/>
      <c r="BS80" s="185"/>
      <c r="BT80" s="185"/>
      <c r="BU80" s="185"/>
      <c r="BV80" s="201"/>
      <c r="BW80" s="185"/>
      <c r="BX80" s="369"/>
      <c r="BY80" s="333"/>
      <c r="BZ80" s="185">
        <f t="shared" si="39"/>
        <v>0</v>
      </c>
      <c r="CA80" s="370"/>
      <c r="CG80" s="150"/>
    </row>
    <row r="81" spans="1:85" s="68" customFormat="1" ht="33" hidden="1" customHeight="1">
      <c r="A81" s="213">
        <v>73</v>
      </c>
      <c r="B81" s="365" t="s">
        <v>201</v>
      </c>
      <c r="C81" s="200"/>
      <c r="D81" s="200"/>
      <c r="E81" s="366"/>
      <c r="F81" s="200"/>
      <c r="G81" s="200"/>
      <c r="H81" s="185">
        <v>0</v>
      </c>
      <c r="I81" s="185">
        <f t="shared" si="36"/>
        <v>0</v>
      </c>
      <c r="J81" s="185">
        <v>0</v>
      </c>
      <c r="K81" s="185">
        <f t="shared" si="37"/>
        <v>0</v>
      </c>
      <c r="L81" s="376">
        <v>0</v>
      </c>
      <c r="M81" s="185">
        <f t="shared" si="38"/>
        <v>0</v>
      </c>
      <c r="N81" s="185"/>
      <c r="O81" s="200"/>
      <c r="P81" s="185"/>
      <c r="Q81" s="185"/>
      <c r="R81" s="185"/>
      <c r="S81" s="200"/>
      <c r="T81" s="185"/>
      <c r="U81" s="185"/>
      <c r="V81" s="201"/>
      <c r="W81" s="185"/>
      <c r="X81" s="367"/>
      <c r="Y81" s="185"/>
      <c r="Z81" s="367"/>
      <c r="AA81" s="185"/>
      <c r="AB81" s="185"/>
      <c r="AC81" s="185"/>
      <c r="AD81" s="185"/>
      <c r="AE81" s="185"/>
      <c r="AF81" s="201"/>
      <c r="AG81" s="185"/>
      <c r="AH81" s="185"/>
      <c r="AI81" s="185"/>
      <c r="AJ81" s="185"/>
      <c r="AK81" s="185"/>
      <c r="AL81" s="201"/>
      <c r="AM81" s="185"/>
      <c r="AN81" s="185"/>
      <c r="AO81" s="185"/>
      <c r="AP81" s="185"/>
      <c r="AQ81" s="201"/>
      <c r="AR81" s="185"/>
      <c r="AS81" s="201"/>
      <c r="AT81" s="201"/>
      <c r="AU81" s="368"/>
      <c r="AV81" s="185"/>
      <c r="AW81" s="201"/>
      <c r="AX81" s="201"/>
      <c r="AY81" s="185"/>
      <c r="AZ81" s="201"/>
      <c r="BA81" s="201"/>
      <c r="BB81" s="201"/>
      <c r="BC81" s="185"/>
      <c r="BD81" s="185"/>
      <c r="BE81" s="201"/>
      <c r="BF81" s="185"/>
      <c r="BG81" s="201"/>
      <c r="BH81" s="185"/>
      <c r="BI81" s="185"/>
      <c r="BJ81" s="185"/>
      <c r="BK81" s="201"/>
      <c r="BL81" s="185"/>
      <c r="BM81" s="201"/>
      <c r="BN81" s="185"/>
      <c r="BO81" s="185"/>
      <c r="BP81" s="185"/>
      <c r="BQ81" s="185"/>
      <c r="BR81" s="185"/>
      <c r="BS81" s="185"/>
      <c r="BT81" s="185"/>
      <c r="BU81" s="185"/>
      <c r="BV81" s="201"/>
      <c r="BW81" s="185"/>
      <c r="BX81" s="369"/>
      <c r="BY81" s="333"/>
      <c r="BZ81" s="185">
        <f t="shared" si="39"/>
        <v>0</v>
      </c>
      <c r="CA81" s="370"/>
      <c r="CG81" s="150"/>
    </row>
    <row r="82" spans="1:85" s="68" customFormat="1" ht="33" hidden="1" customHeight="1">
      <c r="A82" s="213">
        <v>74</v>
      </c>
      <c r="B82" s="365" t="s">
        <v>202</v>
      </c>
      <c r="C82" s="200"/>
      <c r="D82" s="200"/>
      <c r="E82" s="366"/>
      <c r="F82" s="200"/>
      <c r="G82" s="200"/>
      <c r="H82" s="185">
        <v>0</v>
      </c>
      <c r="I82" s="185">
        <f t="shared" si="36"/>
        <v>0</v>
      </c>
      <c r="J82" s="185">
        <v>0</v>
      </c>
      <c r="K82" s="185">
        <f t="shared" si="37"/>
        <v>0</v>
      </c>
      <c r="L82" s="376">
        <v>0</v>
      </c>
      <c r="M82" s="185">
        <f t="shared" si="38"/>
        <v>0</v>
      </c>
      <c r="N82" s="185"/>
      <c r="O82" s="200"/>
      <c r="P82" s="185"/>
      <c r="Q82" s="185"/>
      <c r="R82" s="185"/>
      <c r="S82" s="200"/>
      <c r="T82" s="185"/>
      <c r="U82" s="185"/>
      <c r="V82" s="201"/>
      <c r="W82" s="185"/>
      <c r="X82" s="367"/>
      <c r="Y82" s="185"/>
      <c r="Z82" s="367"/>
      <c r="AA82" s="185"/>
      <c r="AB82" s="185"/>
      <c r="AC82" s="185"/>
      <c r="AD82" s="185"/>
      <c r="AE82" s="185"/>
      <c r="AF82" s="201"/>
      <c r="AG82" s="185"/>
      <c r="AH82" s="185"/>
      <c r="AI82" s="185"/>
      <c r="AJ82" s="185"/>
      <c r="AK82" s="185"/>
      <c r="AL82" s="201"/>
      <c r="AM82" s="185"/>
      <c r="AN82" s="185"/>
      <c r="AO82" s="185"/>
      <c r="AP82" s="185"/>
      <c r="AQ82" s="201"/>
      <c r="AR82" s="185"/>
      <c r="AS82" s="201"/>
      <c r="AT82" s="201"/>
      <c r="AU82" s="368"/>
      <c r="AV82" s="185"/>
      <c r="AW82" s="201"/>
      <c r="AX82" s="201"/>
      <c r="AY82" s="185"/>
      <c r="AZ82" s="201"/>
      <c r="BA82" s="201"/>
      <c r="BB82" s="201"/>
      <c r="BC82" s="185"/>
      <c r="BD82" s="185"/>
      <c r="BE82" s="201"/>
      <c r="BF82" s="185"/>
      <c r="BG82" s="201"/>
      <c r="BH82" s="185"/>
      <c r="BI82" s="185"/>
      <c r="BJ82" s="185"/>
      <c r="BK82" s="201"/>
      <c r="BL82" s="185"/>
      <c r="BM82" s="201"/>
      <c r="BN82" s="185"/>
      <c r="BO82" s="185"/>
      <c r="BP82" s="185"/>
      <c r="BQ82" s="185"/>
      <c r="BR82" s="185"/>
      <c r="BS82" s="185"/>
      <c r="BT82" s="185"/>
      <c r="BU82" s="185"/>
      <c r="BV82" s="201"/>
      <c r="BW82" s="185"/>
      <c r="BX82" s="369"/>
      <c r="BY82" s="333"/>
      <c r="BZ82" s="185">
        <f t="shared" si="39"/>
        <v>0</v>
      </c>
      <c r="CA82" s="370"/>
      <c r="CG82" s="150"/>
    </row>
    <row r="83" spans="1:85" s="68" customFormat="1" ht="33" hidden="1" customHeight="1">
      <c r="A83" s="213">
        <v>75</v>
      </c>
      <c r="B83" s="365" t="s">
        <v>203</v>
      </c>
      <c r="C83" s="200"/>
      <c r="D83" s="200"/>
      <c r="E83" s="366"/>
      <c r="F83" s="200"/>
      <c r="G83" s="200"/>
      <c r="H83" s="185">
        <v>0</v>
      </c>
      <c r="I83" s="185">
        <f t="shared" si="36"/>
        <v>0</v>
      </c>
      <c r="J83" s="185">
        <v>0</v>
      </c>
      <c r="K83" s="185">
        <f t="shared" si="37"/>
        <v>0</v>
      </c>
      <c r="L83" s="376">
        <v>0</v>
      </c>
      <c r="M83" s="185">
        <f t="shared" si="38"/>
        <v>0</v>
      </c>
      <c r="N83" s="185"/>
      <c r="O83" s="200"/>
      <c r="P83" s="185"/>
      <c r="Q83" s="185"/>
      <c r="R83" s="185"/>
      <c r="S83" s="200"/>
      <c r="T83" s="185"/>
      <c r="U83" s="185"/>
      <c r="V83" s="201"/>
      <c r="W83" s="185"/>
      <c r="X83" s="367"/>
      <c r="Y83" s="185"/>
      <c r="Z83" s="367"/>
      <c r="AA83" s="185"/>
      <c r="AB83" s="185"/>
      <c r="AC83" s="185"/>
      <c r="AD83" s="185"/>
      <c r="AE83" s="185"/>
      <c r="AF83" s="201"/>
      <c r="AG83" s="185"/>
      <c r="AH83" s="185"/>
      <c r="AI83" s="185"/>
      <c r="AJ83" s="185"/>
      <c r="AK83" s="185"/>
      <c r="AL83" s="201"/>
      <c r="AM83" s="185"/>
      <c r="AN83" s="185"/>
      <c r="AO83" s="185"/>
      <c r="AP83" s="185"/>
      <c r="AQ83" s="201"/>
      <c r="AR83" s="185"/>
      <c r="AS83" s="201"/>
      <c r="AT83" s="201"/>
      <c r="AU83" s="368"/>
      <c r="AV83" s="185"/>
      <c r="AW83" s="201"/>
      <c r="AX83" s="201"/>
      <c r="AY83" s="185"/>
      <c r="AZ83" s="201"/>
      <c r="BA83" s="201"/>
      <c r="BB83" s="201"/>
      <c r="BC83" s="185"/>
      <c r="BD83" s="185"/>
      <c r="BE83" s="201"/>
      <c r="BF83" s="185"/>
      <c r="BG83" s="201"/>
      <c r="BH83" s="185"/>
      <c r="BI83" s="185"/>
      <c r="BJ83" s="185"/>
      <c r="BK83" s="201"/>
      <c r="BL83" s="185"/>
      <c r="BM83" s="201"/>
      <c r="BN83" s="185"/>
      <c r="BO83" s="185"/>
      <c r="BP83" s="185"/>
      <c r="BQ83" s="185"/>
      <c r="BR83" s="185"/>
      <c r="BS83" s="185"/>
      <c r="BT83" s="185"/>
      <c r="BU83" s="185"/>
      <c r="BV83" s="201"/>
      <c r="BW83" s="185"/>
      <c r="BX83" s="369"/>
      <c r="BY83" s="333"/>
      <c r="BZ83" s="185">
        <f t="shared" si="39"/>
        <v>0</v>
      </c>
      <c r="CA83" s="370"/>
      <c r="CG83" s="150"/>
    </row>
    <row r="84" spans="1:85" s="68" customFormat="1" ht="33" hidden="1" customHeight="1">
      <c r="A84" s="213">
        <v>76</v>
      </c>
      <c r="B84" s="365" t="s">
        <v>204</v>
      </c>
      <c r="C84" s="200"/>
      <c r="D84" s="200"/>
      <c r="E84" s="366"/>
      <c r="F84" s="200"/>
      <c r="G84" s="200"/>
      <c r="H84" s="185">
        <v>0</v>
      </c>
      <c r="I84" s="185">
        <f t="shared" si="36"/>
        <v>0</v>
      </c>
      <c r="J84" s="185">
        <v>0</v>
      </c>
      <c r="K84" s="185">
        <f t="shared" si="37"/>
        <v>0</v>
      </c>
      <c r="L84" s="376">
        <v>0</v>
      </c>
      <c r="M84" s="185">
        <f t="shared" si="38"/>
        <v>0</v>
      </c>
      <c r="N84" s="185"/>
      <c r="O84" s="200"/>
      <c r="P84" s="185"/>
      <c r="Q84" s="185"/>
      <c r="R84" s="185"/>
      <c r="S84" s="200"/>
      <c r="T84" s="185"/>
      <c r="U84" s="185"/>
      <c r="V84" s="201"/>
      <c r="W84" s="185"/>
      <c r="X84" s="367"/>
      <c r="Y84" s="185"/>
      <c r="Z84" s="367"/>
      <c r="AA84" s="185"/>
      <c r="AB84" s="185"/>
      <c r="AC84" s="185"/>
      <c r="AD84" s="185"/>
      <c r="AE84" s="185"/>
      <c r="AF84" s="201"/>
      <c r="AG84" s="185"/>
      <c r="AH84" s="185"/>
      <c r="AI84" s="185"/>
      <c r="AJ84" s="185"/>
      <c r="AK84" s="185"/>
      <c r="AL84" s="201"/>
      <c r="AM84" s="185"/>
      <c r="AN84" s="185"/>
      <c r="AO84" s="185"/>
      <c r="AP84" s="185"/>
      <c r="AQ84" s="201"/>
      <c r="AR84" s="185"/>
      <c r="AS84" s="201"/>
      <c r="AT84" s="201"/>
      <c r="AU84" s="368"/>
      <c r="AV84" s="185"/>
      <c r="AW84" s="201"/>
      <c r="AX84" s="201"/>
      <c r="AY84" s="185"/>
      <c r="AZ84" s="201"/>
      <c r="BA84" s="201"/>
      <c r="BB84" s="201"/>
      <c r="BC84" s="185"/>
      <c r="BD84" s="185"/>
      <c r="BE84" s="201"/>
      <c r="BF84" s="185"/>
      <c r="BG84" s="201"/>
      <c r="BH84" s="185"/>
      <c r="BI84" s="185"/>
      <c r="BJ84" s="185"/>
      <c r="BK84" s="201"/>
      <c r="BL84" s="185"/>
      <c r="BM84" s="201"/>
      <c r="BN84" s="185"/>
      <c r="BO84" s="185"/>
      <c r="BP84" s="185"/>
      <c r="BQ84" s="185"/>
      <c r="BR84" s="185"/>
      <c r="BS84" s="185"/>
      <c r="BT84" s="185"/>
      <c r="BU84" s="185"/>
      <c r="BV84" s="201"/>
      <c r="BW84" s="185"/>
      <c r="BX84" s="369"/>
      <c r="BY84" s="333"/>
      <c r="BZ84" s="185">
        <f t="shared" si="39"/>
        <v>0</v>
      </c>
      <c r="CA84" s="370"/>
      <c r="CG84" s="150"/>
    </row>
    <row r="85" spans="1:85" s="68" customFormat="1" ht="33" hidden="1" customHeight="1">
      <c r="A85" s="213">
        <v>77</v>
      </c>
      <c r="B85" s="365" t="s">
        <v>205</v>
      </c>
      <c r="C85" s="200"/>
      <c r="D85" s="200"/>
      <c r="E85" s="366"/>
      <c r="F85" s="200"/>
      <c r="G85" s="200"/>
      <c r="H85" s="185">
        <v>0</v>
      </c>
      <c r="I85" s="185">
        <f t="shared" si="36"/>
        <v>0</v>
      </c>
      <c r="J85" s="185">
        <v>0</v>
      </c>
      <c r="K85" s="185">
        <f t="shared" si="37"/>
        <v>0</v>
      </c>
      <c r="L85" s="376">
        <v>0</v>
      </c>
      <c r="M85" s="185">
        <f t="shared" si="38"/>
        <v>0</v>
      </c>
      <c r="N85" s="185"/>
      <c r="O85" s="200"/>
      <c r="P85" s="185"/>
      <c r="Q85" s="185"/>
      <c r="R85" s="185"/>
      <c r="S85" s="200"/>
      <c r="T85" s="185"/>
      <c r="U85" s="185"/>
      <c r="V85" s="201"/>
      <c r="W85" s="185"/>
      <c r="X85" s="367"/>
      <c r="Y85" s="185"/>
      <c r="Z85" s="367"/>
      <c r="AA85" s="185"/>
      <c r="AB85" s="185"/>
      <c r="AC85" s="185"/>
      <c r="AD85" s="185"/>
      <c r="AE85" s="185"/>
      <c r="AF85" s="201"/>
      <c r="AG85" s="185"/>
      <c r="AH85" s="185"/>
      <c r="AI85" s="185"/>
      <c r="AJ85" s="185"/>
      <c r="AK85" s="185"/>
      <c r="AL85" s="201"/>
      <c r="AM85" s="185"/>
      <c r="AN85" s="185"/>
      <c r="AO85" s="185"/>
      <c r="AP85" s="185"/>
      <c r="AQ85" s="201"/>
      <c r="AR85" s="185"/>
      <c r="AS85" s="201"/>
      <c r="AT85" s="201"/>
      <c r="AU85" s="368"/>
      <c r="AV85" s="185"/>
      <c r="AW85" s="201"/>
      <c r="AX85" s="201"/>
      <c r="AY85" s="185"/>
      <c r="AZ85" s="201"/>
      <c r="BA85" s="201"/>
      <c r="BB85" s="201"/>
      <c r="BC85" s="185"/>
      <c r="BD85" s="185"/>
      <c r="BE85" s="201"/>
      <c r="BF85" s="185"/>
      <c r="BG85" s="201"/>
      <c r="BH85" s="185"/>
      <c r="BI85" s="185"/>
      <c r="BJ85" s="185"/>
      <c r="BK85" s="201"/>
      <c r="BL85" s="185"/>
      <c r="BM85" s="201"/>
      <c r="BN85" s="185"/>
      <c r="BO85" s="185"/>
      <c r="BP85" s="185"/>
      <c r="BQ85" s="185"/>
      <c r="BR85" s="185"/>
      <c r="BS85" s="185"/>
      <c r="BT85" s="185"/>
      <c r="BU85" s="185"/>
      <c r="BV85" s="201"/>
      <c r="BW85" s="185"/>
      <c r="BX85" s="369"/>
      <c r="BY85" s="333"/>
      <c r="BZ85" s="185">
        <f t="shared" si="39"/>
        <v>0</v>
      </c>
      <c r="CA85" s="370"/>
      <c r="CG85" s="150"/>
    </row>
    <row r="86" spans="1:85" s="68" customFormat="1" ht="33" hidden="1" customHeight="1">
      <c r="A86" s="213">
        <v>78</v>
      </c>
      <c r="B86" s="365" t="s">
        <v>206</v>
      </c>
      <c r="C86" s="200"/>
      <c r="D86" s="200"/>
      <c r="E86" s="366"/>
      <c r="F86" s="200"/>
      <c r="G86" s="200"/>
      <c r="H86" s="185">
        <v>0</v>
      </c>
      <c r="I86" s="185">
        <f t="shared" si="36"/>
        <v>0</v>
      </c>
      <c r="J86" s="185">
        <v>0</v>
      </c>
      <c r="K86" s="185">
        <f t="shared" si="37"/>
        <v>0</v>
      </c>
      <c r="L86" s="376">
        <v>0</v>
      </c>
      <c r="M86" s="185">
        <f t="shared" si="38"/>
        <v>0</v>
      </c>
      <c r="N86" s="185"/>
      <c r="O86" s="200"/>
      <c r="P86" s="185"/>
      <c r="Q86" s="185"/>
      <c r="R86" s="185"/>
      <c r="S86" s="200"/>
      <c r="T86" s="185"/>
      <c r="U86" s="185"/>
      <c r="V86" s="201"/>
      <c r="W86" s="185"/>
      <c r="X86" s="367"/>
      <c r="Y86" s="185"/>
      <c r="Z86" s="367"/>
      <c r="AA86" s="185"/>
      <c r="AB86" s="185"/>
      <c r="AC86" s="185"/>
      <c r="AD86" s="185"/>
      <c r="AE86" s="185"/>
      <c r="AF86" s="201"/>
      <c r="AG86" s="185"/>
      <c r="AH86" s="185"/>
      <c r="AI86" s="185"/>
      <c r="AJ86" s="185"/>
      <c r="AK86" s="185"/>
      <c r="AL86" s="201"/>
      <c r="AM86" s="185"/>
      <c r="AN86" s="185"/>
      <c r="AO86" s="185"/>
      <c r="AP86" s="185"/>
      <c r="AQ86" s="201"/>
      <c r="AR86" s="185"/>
      <c r="AS86" s="201"/>
      <c r="AT86" s="201"/>
      <c r="AU86" s="368"/>
      <c r="AV86" s="185"/>
      <c r="AW86" s="201"/>
      <c r="AX86" s="201"/>
      <c r="AY86" s="185"/>
      <c r="AZ86" s="201"/>
      <c r="BA86" s="201"/>
      <c r="BB86" s="201"/>
      <c r="BC86" s="185"/>
      <c r="BD86" s="185"/>
      <c r="BE86" s="201"/>
      <c r="BF86" s="185"/>
      <c r="BG86" s="201"/>
      <c r="BH86" s="185"/>
      <c r="BI86" s="185"/>
      <c r="BJ86" s="185"/>
      <c r="BK86" s="201"/>
      <c r="BL86" s="185"/>
      <c r="BM86" s="201"/>
      <c r="BN86" s="185"/>
      <c r="BO86" s="185"/>
      <c r="BP86" s="185"/>
      <c r="BQ86" s="185"/>
      <c r="BR86" s="185"/>
      <c r="BS86" s="185"/>
      <c r="BT86" s="185"/>
      <c r="BU86" s="185"/>
      <c r="BV86" s="201"/>
      <c r="BW86" s="185"/>
      <c r="BX86" s="369"/>
      <c r="BY86" s="333"/>
      <c r="BZ86" s="185">
        <f t="shared" si="39"/>
        <v>0</v>
      </c>
      <c r="CA86" s="370"/>
      <c r="CG86" s="150"/>
    </row>
    <row r="87" spans="1:85" s="68" customFormat="1" ht="33" hidden="1" customHeight="1">
      <c r="A87" s="213">
        <v>79</v>
      </c>
      <c r="B87" s="365" t="s">
        <v>207</v>
      </c>
      <c r="C87" s="200"/>
      <c r="D87" s="200"/>
      <c r="E87" s="366"/>
      <c r="F87" s="200"/>
      <c r="G87" s="200"/>
      <c r="H87" s="185">
        <v>0</v>
      </c>
      <c r="I87" s="185">
        <f t="shared" si="36"/>
        <v>0</v>
      </c>
      <c r="J87" s="185">
        <v>0</v>
      </c>
      <c r="K87" s="185">
        <f t="shared" si="37"/>
        <v>0</v>
      </c>
      <c r="L87" s="376">
        <v>0</v>
      </c>
      <c r="M87" s="185">
        <f t="shared" si="38"/>
        <v>0</v>
      </c>
      <c r="N87" s="185"/>
      <c r="O87" s="200"/>
      <c r="P87" s="185"/>
      <c r="Q87" s="185"/>
      <c r="R87" s="185"/>
      <c r="S87" s="200"/>
      <c r="T87" s="185"/>
      <c r="U87" s="185"/>
      <c r="V87" s="201"/>
      <c r="W87" s="185"/>
      <c r="X87" s="367"/>
      <c r="Y87" s="185"/>
      <c r="Z87" s="367"/>
      <c r="AA87" s="185"/>
      <c r="AB87" s="185"/>
      <c r="AC87" s="185"/>
      <c r="AD87" s="185"/>
      <c r="AE87" s="185"/>
      <c r="AF87" s="201"/>
      <c r="AG87" s="185"/>
      <c r="AH87" s="185"/>
      <c r="AI87" s="185"/>
      <c r="AJ87" s="185"/>
      <c r="AK87" s="185"/>
      <c r="AL87" s="201"/>
      <c r="AM87" s="185"/>
      <c r="AN87" s="185"/>
      <c r="AO87" s="185"/>
      <c r="AP87" s="185"/>
      <c r="AQ87" s="201"/>
      <c r="AR87" s="185"/>
      <c r="AS87" s="201"/>
      <c r="AT87" s="201"/>
      <c r="AU87" s="368"/>
      <c r="AV87" s="185"/>
      <c r="AW87" s="201"/>
      <c r="AX87" s="201"/>
      <c r="AY87" s="185"/>
      <c r="AZ87" s="201"/>
      <c r="BA87" s="201"/>
      <c r="BB87" s="201"/>
      <c r="BC87" s="185"/>
      <c r="BD87" s="185"/>
      <c r="BE87" s="201"/>
      <c r="BF87" s="185"/>
      <c r="BG87" s="201"/>
      <c r="BH87" s="185"/>
      <c r="BI87" s="185"/>
      <c r="BJ87" s="185"/>
      <c r="BK87" s="201"/>
      <c r="BL87" s="185"/>
      <c r="BM87" s="201"/>
      <c r="BN87" s="185"/>
      <c r="BO87" s="185"/>
      <c r="BP87" s="185"/>
      <c r="BQ87" s="185"/>
      <c r="BR87" s="185"/>
      <c r="BS87" s="185"/>
      <c r="BT87" s="185"/>
      <c r="BU87" s="185"/>
      <c r="BV87" s="201"/>
      <c r="BW87" s="185"/>
      <c r="BX87" s="369"/>
      <c r="BY87" s="333"/>
      <c r="BZ87" s="185">
        <f t="shared" si="39"/>
        <v>0</v>
      </c>
      <c r="CA87" s="370"/>
      <c r="CG87" s="150"/>
    </row>
    <row r="88" spans="1:85" s="68" customFormat="1" ht="33" hidden="1" customHeight="1">
      <c r="A88" s="213">
        <v>80</v>
      </c>
      <c r="B88" s="365" t="s">
        <v>208</v>
      </c>
      <c r="C88" s="200"/>
      <c r="D88" s="200"/>
      <c r="E88" s="366"/>
      <c r="F88" s="200"/>
      <c r="G88" s="200"/>
      <c r="H88" s="185">
        <v>0</v>
      </c>
      <c r="I88" s="185">
        <f t="shared" si="36"/>
        <v>0</v>
      </c>
      <c r="J88" s="185">
        <v>0</v>
      </c>
      <c r="K88" s="185">
        <f t="shared" si="37"/>
        <v>0</v>
      </c>
      <c r="L88" s="376">
        <v>0</v>
      </c>
      <c r="M88" s="185">
        <f t="shared" si="38"/>
        <v>0</v>
      </c>
      <c r="N88" s="185"/>
      <c r="O88" s="200"/>
      <c r="P88" s="185"/>
      <c r="Q88" s="185"/>
      <c r="R88" s="185"/>
      <c r="S88" s="200"/>
      <c r="T88" s="185"/>
      <c r="U88" s="185"/>
      <c r="V88" s="201"/>
      <c r="W88" s="185"/>
      <c r="X88" s="367"/>
      <c r="Y88" s="185"/>
      <c r="Z88" s="367"/>
      <c r="AA88" s="185"/>
      <c r="AB88" s="185"/>
      <c r="AC88" s="185"/>
      <c r="AD88" s="185"/>
      <c r="AE88" s="185"/>
      <c r="AF88" s="201"/>
      <c r="AG88" s="185"/>
      <c r="AH88" s="185"/>
      <c r="AI88" s="185"/>
      <c r="AJ88" s="185"/>
      <c r="AK88" s="185"/>
      <c r="AL88" s="201"/>
      <c r="AM88" s="185"/>
      <c r="AN88" s="185"/>
      <c r="AO88" s="185"/>
      <c r="AP88" s="185"/>
      <c r="AQ88" s="201"/>
      <c r="AR88" s="185"/>
      <c r="AS88" s="201"/>
      <c r="AT88" s="201"/>
      <c r="AU88" s="368"/>
      <c r="AV88" s="185"/>
      <c r="AW88" s="201"/>
      <c r="AX88" s="201"/>
      <c r="AY88" s="185"/>
      <c r="AZ88" s="201"/>
      <c r="BA88" s="201"/>
      <c r="BB88" s="201"/>
      <c r="BC88" s="185"/>
      <c r="BD88" s="185"/>
      <c r="BE88" s="201"/>
      <c r="BF88" s="185"/>
      <c r="BG88" s="201"/>
      <c r="BH88" s="185"/>
      <c r="BI88" s="185"/>
      <c r="BJ88" s="185"/>
      <c r="BK88" s="201"/>
      <c r="BL88" s="185"/>
      <c r="BM88" s="201"/>
      <c r="BN88" s="185"/>
      <c r="BO88" s="185"/>
      <c r="BP88" s="185"/>
      <c r="BQ88" s="185"/>
      <c r="BR88" s="185"/>
      <c r="BS88" s="185"/>
      <c r="BT88" s="185"/>
      <c r="BU88" s="185"/>
      <c r="BV88" s="201"/>
      <c r="BW88" s="185"/>
      <c r="BX88" s="369"/>
      <c r="BY88" s="333"/>
      <c r="BZ88" s="185">
        <f t="shared" si="39"/>
        <v>0</v>
      </c>
      <c r="CA88" s="370"/>
      <c r="CG88" s="150"/>
    </row>
    <row r="89" spans="1:85" s="68" customFormat="1" ht="33" hidden="1" customHeight="1">
      <c r="A89" s="213">
        <v>81</v>
      </c>
      <c r="B89" s="365" t="s">
        <v>209</v>
      </c>
      <c r="C89" s="200"/>
      <c r="D89" s="200"/>
      <c r="E89" s="366"/>
      <c r="F89" s="200"/>
      <c r="G89" s="200"/>
      <c r="H89" s="185">
        <v>0</v>
      </c>
      <c r="I89" s="185">
        <f t="shared" si="36"/>
        <v>0</v>
      </c>
      <c r="J89" s="185">
        <v>0</v>
      </c>
      <c r="K89" s="185">
        <f t="shared" si="37"/>
        <v>0</v>
      </c>
      <c r="L89" s="376">
        <v>0</v>
      </c>
      <c r="M89" s="185">
        <f t="shared" si="38"/>
        <v>0</v>
      </c>
      <c r="N89" s="185"/>
      <c r="O89" s="200"/>
      <c r="P89" s="185"/>
      <c r="Q89" s="185"/>
      <c r="R89" s="185"/>
      <c r="S89" s="200"/>
      <c r="T89" s="185"/>
      <c r="U89" s="185"/>
      <c r="V89" s="201"/>
      <c r="W89" s="185"/>
      <c r="X89" s="367"/>
      <c r="Y89" s="185"/>
      <c r="Z89" s="367"/>
      <c r="AA89" s="185"/>
      <c r="AB89" s="185"/>
      <c r="AC89" s="185"/>
      <c r="AD89" s="185"/>
      <c r="AE89" s="185"/>
      <c r="AF89" s="201"/>
      <c r="AG89" s="185"/>
      <c r="AH89" s="185"/>
      <c r="AI89" s="185"/>
      <c r="AJ89" s="185"/>
      <c r="AK89" s="185"/>
      <c r="AL89" s="201"/>
      <c r="AM89" s="185"/>
      <c r="AN89" s="185"/>
      <c r="AO89" s="185"/>
      <c r="AP89" s="185"/>
      <c r="AQ89" s="201"/>
      <c r="AR89" s="185"/>
      <c r="AS89" s="201"/>
      <c r="AT89" s="201"/>
      <c r="AU89" s="368"/>
      <c r="AV89" s="185"/>
      <c r="AW89" s="201"/>
      <c r="AX89" s="201"/>
      <c r="AY89" s="185"/>
      <c r="AZ89" s="201"/>
      <c r="BA89" s="201"/>
      <c r="BB89" s="201"/>
      <c r="BC89" s="185"/>
      <c r="BD89" s="185"/>
      <c r="BE89" s="201"/>
      <c r="BF89" s="185"/>
      <c r="BG89" s="201"/>
      <c r="BH89" s="185"/>
      <c r="BI89" s="185"/>
      <c r="BJ89" s="185"/>
      <c r="BK89" s="201"/>
      <c r="BL89" s="185"/>
      <c r="BM89" s="201"/>
      <c r="BN89" s="185"/>
      <c r="BO89" s="185"/>
      <c r="BP89" s="185"/>
      <c r="BQ89" s="185"/>
      <c r="BR89" s="185"/>
      <c r="BS89" s="185"/>
      <c r="BT89" s="185"/>
      <c r="BU89" s="185"/>
      <c r="BV89" s="201"/>
      <c r="BW89" s="185"/>
      <c r="BX89" s="369"/>
      <c r="BY89" s="333"/>
      <c r="BZ89" s="185">
        <f t="shared" si="39"/>
        <v>0</v>
      </c>
      <c r="CA89" s="370"/>
      <c r="CG89" s="150"/>
    </row>
    <row r="90" spans="1:85" s="68" customFormat="1" ht="33" hidden="1" customHeight="1">
      <c r="A90" s="213">
        <v>82</v>
      </c>
      <c r="B90" s="365" t="s">
        <v>210</v>
      </c>
      <c r="C90" s="200"/>
      <c r="D90" s="200"/>
      <c r="E90" s="366"/>
      <c r="F90" s="200"/>
      <c r="G90" s="200"/>
      <c r="H90" s="185">
        <v>0</v>
      </c>
      <c r="I90" s="185">
        <f t="shared" si="36"/>
        <v>0</v>
      </c>
      <c r="J90" s="185">
        <v>0</v>
      </c>
      <c r="K90" s="185">
        <f t="shared" si="37"/>
        <v>0</v>
      </c>
      <c r="L90" s="376">
        <v>0</v>
      </c>
      <c r="M90" s="185">
        <f t="shared" si="38"/>
        <v>0</v>
      </c>
      <c r="N90" s="185"/>
      <c r="O90" s="200"/>
      <c r="P90" s="185"/>
      <c r="Q90" s="185"/>
      <c r="R90" s="185"/>
      <c r="S90" s="200"/>
      <c r="T90" s="185"/>
      <c r="U90" s="185"/>
      <c r="V90" s="201"/>
      <c r="W90" s="185"/>
      <c r="X90" s="367"/>
      <c r="Y90" s="185"/>
      <c r="Z90" s="367"/>
      <c r="AA90" s="185"/>
      <c r="AB90" s="185"/>
      <c r="AC90" s="185"/>
      <c r="AD90" s="185"/>
      <c r="AE90" s="185"/>
      <c r="AF90" s="201"/>
      <c r="AG90" s="185"/>
      <c r="AH90" s="185"/>
      <c r="AI90" s="185"/>
      <c r="AJ90" s="185"/>
      <c r="AK90" s="185"/>
      <c r="AL90" s="201"/>
      <c r="AM90" s="185"/>
      <c r="AN90" s="185"/>
      <c r="AO90" s="185"/>
      <c r="AP90" s="185"/>
      <c r="AQ90" s="201"/>
      <c r="AR90" s="185"/>
      <c r="AS90" s="201"/>
      <c r="AT90" s="201"/>
      <c r="AU90" s="368"/>
      <c r="AV90" s="185"/>
      <c r="AW90" s="201"/>
      <c r="AX90" s="201"/>
      <c r="AY90" s="185"/>
      <c r="AZ90" s="201"/>
      <c r="BA90" s="201"/>
      <c r="BB90" s="201"/>
      <c r="BC90" s="185"/>
      <c r="BD90" s="185"/>
      <c r="BE90" s="201"/>
      <c r="BF90" s="185"/>
      <c r="BG90" s="201"/>
      <c r="BH90" s="185"/>
      <c r="BI90" s="185"/>
      <c r="BJ90" s="185"/>
      <c r="BK90" s="201"/>
      <c r="BL90" s="185"/>
      <c r="BM90" s="201"/>
      <c r="BN90" s="185"/>
      <c r="BO90" s="185"/>
      <c r="BP90" s="185"/>
      <c r="BQ90" s="185"/>
      <c r="BR90" s="185"/>
      <c r="BS90" s="185"/>
      <c r="BT90" s="185"/>
      <c r="BU90" s="185"/>
      <c r="BV90" s="201"/>
      <c r="BW90" s="185"/>
      <c r="BX90" s="369"/>
      <c r="BY90" s="333"/>
      <c r="BZ90" s="185">
        <f t="shared" si="39"/>
        <v>0</v>
      </c>
      <c r="CA90" s="370"/>
      <c r="CG90" s="150"/>
    </row>
    <row r="91" spans="1:85" s="68" customFormat="1" ht="33" hidden="1" customHeight="1">
      <c r="A91" s="213">
        <v>83</v>
      </c>
      <c r="B91" s="365" t="s">
        <v>211</v>
      </c>
      <c r="C91" s="200"/>
      <c r="D91" s="200"/>
      <c r="E91" s="366"/>
      <c r="F91" s="200"/>
      <c r="G91" s="200"/>
      <c r="H91" s="185">
        <v>0</v>
      </c>
      <c r="I91" s="185">
        <f t="shared" si="36"/>
        <v>0</v>
      </c>
      <c r="J91" s="185">
        <v>0</v>
      </c>
      <c r="K91" s="185">
        <f t="shared" si="37"/>
        <v>0</v>
      </c>
      <c r="L91" s="376">
        <v>0</v>
      </c>
      <c r="M91" s="185">
        <f t="shared" si="38"/>
        <v>0</v>
      </c>
      <c r="N91" s="185"/>
      <c r="O91" s="200"/>
      <c r="P91" s="185"/>
      <c r="Q91" s="185"/>
      <c r="R91" s="185"/>
      <c r="S91" s="200"/>
      <c r="T91" s="185"/>
      <c r="U91" s="185"/>
      <c r="V91" s="201"/>
      <c r="W91" s="185"/>
      <c r="X91" s="367"/>
      <c r="Y91" s="185"/>
      <c r="Z91" s="367"/>
      <c r="AA91" s="185"/>
      <c r="AB91" s="185"/>
      <c r="AC91" s="185"/>
      <c r="AD91" s="185"/>
      <c r="AE91" s="185"/>
      <c r="AF91" s="201"/>
      <c r="AG91" s="185"/>
      <c r="AH91" s="185"/>
      <c r="AI91" s="185"/>
      <c r="AJ91" s="185"/>
      <c r="AK91" s="185"/>
      <c r="AL91" s="201"/>
      <c r="AM91" s="185"/>
      <c r="AN91" s="185"/>
      <c r="AO91" s="185"/>
      <c r="AP91" s="185"/>
      <c r="AQ91" s="201"/>
      <c r="AR91" s="185"/>
      <c r="AS91" s="201"/>
      <c r="AT91" s="201"/>
      <c r="AU91" s="368"/>
      <c r="AV91" s="185"/>
      <c r="AW91" s="201"/>
      <c r="AX91" s="201"/>
      <c r="AY91" s="185"/>
      <c r="AZ91" s="201"/>
      <c r="BA91" s="201"/>
      <c r="BB91" s="201"/>
      <c r="BC91" s="185"/>
      <c r="BD91" s="185"/>
      <c r="BE91" s="201"/>
      <c r="BF91" s="185"/>
      <c r="BG91" s="201"/>
      <c r="BH91" s="185"/>
      <c r="BI91" s="185"/>
      <c r="BJ91" s="185"/>
      <c r="BK91" s="201"/>
      <c r="BL91" s="185"/>
      <c r="BM91" s="201"/>
      <c r="BN91" s="185"/>
      <c r="BO91" s="185"/>
      <c r="BP91" s="185"/>
      <c r="BQ91" s="185"/>
      <c r="BR91" s="185"/>
      <c r="BS91" s="185"/>
      <c r="BT91" s="185"/>
      <c r="BU91" s="185"/>
      <c r="BV91" s="201"/>
      <c r="BW91" s="185"/>
      <c r="BX91" s="369"/>
      <c r="BY91" s="333"/>
      <c r="BZ91" s="185">
        <f t="shared" si="39"/>
        <v>0</v>
      </c>
      <c r="CA91" s="370"/>
      <c r="CG91" s="150"/>
    </row>
    <row r="92" spans="1:85" s="68" customFormat="1" ht="33" hidden="1" customHeight="1">
      <c r="A92" s="213">
        <v>84</v>
      </c>
      <c r="B92" s="365" t="s">
        <v>212</v>
      </c>
      <c r="C92" s="200"/>
      <c r="D92" s="200"/>
      <c r="E92" s="366"/>
      <c r="F92" s="200"/>
      <c r="G92" s="200"/>
      <c r="H92" s="185">
        <v>0</v>
      </c>
      <c r="I92" s="185">
        <f t="shared" si="36"/>
        <v>0</v>
      </c>
      <c r="J92" s="185">
        <v>0</v>
      </c>
      <c r="K92" s="185">
        <f t="shared" si="37"/>
        <v>0</v>
      </c>
      <c r="L92" s="376">
        <v>0</v>
      </c>
      <c r="M92" s="185">
        <f t="shared" si="38"/>
        <v>0</v>
      </c>
      <c r="N92" s="185"/>
      <c r="O92" s="200"/>
      <c r="P92" s="185"/>
      <c r="Q92" s="185"/>
      <c r="R92" s="185"/>
      <c r="S92" s="200"/>
      <c r="T92" s="185"/>
      <c r="U92" s="185"/>
      <c r="V92" s="201"/>
      <c r="W92" s="185"/>
      <c r="X92" s="367"/>
      <c r="Y92" s="185"/>
      <c r="Z92" s="367"/>
      <c r="AA92" s="185"/>
      <c r="AB92" s="185"/>
      <c r="AC92" s="185"/>
      <c r="AD92" s="185"/>
      <c r="AE92" s="185"/>
      <c r="AF92" s="201"/>
      <c r="AG92" s="185"/>
      <c r="AH92" s="185"/>
      <c r="AI92" s="185"/>
      <c r="AJ92" s="185"/>
      <c r="AK92" s="185"/>
      <c r="AL92" s="201"/>
      <c r="AM92" s="185"/>
      <c r="AN92" s="185"/>
      <c r="AO92" s="185"/>
      <c r="AP92" s="185"/>
      <c r="AQ92" s="201"/>
      <c r="AR92" s="185"/>
      <c r="AS92" s="201"/>
      <c r="AT92" s="201"/>
      <c r="AU92" s="368"/>
      <c r="AV92" s="185"/>
      <c r="AW92" s="201"/>
      <c r="AX92" s="201"/>
      <c r="AY92" s="185"/>
      <c r="AZ92" s="201"/>
      <c r="BA92" s="201"/>
      <c r="BB92" s="201"/>
      <c r="BC92" s="185"/>
      <c r="BD92" s="185"/>
      <c r="BE92" s="201"/>
      <c r="BF92" s="185"/>
      <c r="BG92" s="201"/>
      <c r="BH92" s="185"/>
      <c r="BI92" s="185"/>
      <c r="BJ92" s="185"/>
      <c r="BK92" s="201"/>
      <c r="BL92" s="185"/>
      <c r="BM92" s="201"/>
      <c r="BN92" s="185"/>
      <c r="BO92" s="185"/>
      <c r="BP92" s="185"/>
      <c r="BQ92" s="185"/>
      <c r="BR92" s="185"/>
      <c r="BS92" s="185"/>
      <c r="BT92" s="185"/>
      <c r="BU92" s="185"/>
      <c r="BV92" s="201"/>
      <c r="BW92" s="185"/>
      <c r="BX92" s="369"/>
      <c r="BY92" s="333"/>
      <c r="BZ92" s="185">
        <f t="shared" si="39"/>
        <v>0</v>
      </c>
      <c r="CA92" s="370"/>
      <c r="CG92" s="150"/>
    </row>
    <row r="93" spans="1:85" s="68" customFormat="1" ht="33" hidden="1" customHeight="1">
      <c r="A93" s="213">
        <v>85</v>
      </c>
      <c r="B93" s="365" t="s">
        <v>213</v>
      </c>
      <c r="C93" s="200"/>
      <c r="D93" s="200"/>
      <c r="E93" s="366"/>
      <c r="F93" s="200"/>
      <c r="G93" s="200"/>
      <c r="H93" s="185">
        <v>0</v>
      </c>
      <c r="I93" s="185">
        <f t="shared" si="36"/>
        <v>0</v>
      </c>
      <c r="J93" s="185">
        <v>0</v>
      </c>
      <c r="K93" s="185">
        <f t="shared" si="37"/>
        <v>0</v>
      </c>
      <c r="L93" s="376">
        <v>0</v>
      </c>
      <c r="M93" s="185">
        <f t="shared" si="38"/>
        <v>0</v>
      </c>
      <c r="N93" s="185"/>
      <c r="O93" s="200"/>
      <c r="P93" s="185"/>
      <c r="Q93" s="185"/>
      <c r="R93" s="185"/>
      <c r="S93" s="200"/>
      <c r="T93" s="185"/>
      <c r="U93" s="185"/>
      <c r="V93" s="201"/>
      <c r="W93" s="185"/>
      <c r="X93" s="367"/>
      <c r="Y93" s="185"/>
      <c r="Z93" s="367"/>
      <c r="AA93" s="185"/>
      <c r="AB93" s="185"/>
      <c r="AC93" s="185"/>
      <c r="AD93" s="185"/>
      <c r="AE93" s="185"/>
      <c r="AF93" s="201"/>
      <c r="AG93" s="185"/>
      <c r="AH93" s="185"/>
      <c r="AI93" s="185"/>
      <c r="AJ93" s="185"/>
      <c r="AK93" s="185"/>
      <c r="AL93" s="201"/>
      <c r="AM93" s="185"/>
      <c r="AN93" s="185"/>
      <c r="AO93" s="185"/>
      <c r="AP93" s="185"/>
      <c r="AQ93" s="201"/>
      <c r="AR93" s="185"/>
      <c r="AS93" s="201"/>
      <c r="AT93" s="201"/>
      <c r="AU93" s="368"/>
      <c r="AV93" s="185"/>
      <c r="AW93" s="201"/>
      <c r="AX93" s="201"/>
      <c r="AY93" s="185"/>
      <c r="AZ93" s="201"/>
      <c r="BA93" s="201"/>
      <c r="BB93" s="201"/>
      <c r="BC93" s="185"/>
      <c r="BD93" s="185"/>
      <c r="BE93" s="201"/>
      <c r="BF93" s="185"/>
      <c r="BG93" s="201"/>
      <c r="BH93" s="185"/>
      <c r="BI93" s="185"/>
      <c r="BJ93" s="185"/>
      <c r="BK93" s="201"/>
      <c r="BL93" s="185"/>
      <c r="BM93" s="201"/>
      <c r="BN93" s="185"/>
      <c r="BO93" s="185"/>
      <c r="BP93" s="185"/>
      <c r="BQ93" s="185"/>
      <c r="BR93" s="185"/>
      <c r="BS93" s="185"/>
      <c r="BT93" s="185"/>
      <c r="BU93" s="185"/>
      <c r="BV93" s="201"/>
      <c r="BW93" s="185"/>
      <c r="BX93" s="369"/>
      <c r="BY93" s="333"/>
      <c r="BZ93" s="185">
        <f t="shared" si="39"/>
        <v>0</v>
      </c>
      <c r="CA93" s="370"/>
      <c r="CG93" s="150"/>
    </row>
    <row r="94" spans="1:85" s="68" customFormat="1" ht="33" hidden="1" customHeight="1">
      <c r="A94" s="213">
        <v>86</v>
      </c>
      <c r="B94" s="365" t="s">
        <v>214</v>
      </c>
      <c r="C94" s="200"/>
      <c r="D94" s="200"/>
      <c r="E94" s="366"/>
      <c r="F94" s="200"/>
      <c r="G94" s="200"/>
      <c r="H94" s="185">
        <v>0</v>
      </c>
      <c r="I94" s="185">
        <f t="shared" si="36"/>
        <v>0</v>
      </c>
      <c r="J94" s="185">
        <v>0</v>
      </c>
      <c r="K94" s="185">
        <f t="shared" si="37"/>
        <v>0</v>
      </c>
      <c r="L94" s="376">
        <v>0</v>
      </c>
      <c r="M94" s="185">
        <f t="shared" si="38"/>
        <v>0</v>
      </c>
      <c r="N94" s="185"/>
      <c r="O94" s="200"/>
      <c r="P94" s="185"/>
      <c r="Q94" s="185"/>
      <c r="R94" s="185"/>
      <c r="S94" s="200"/>
      <c r="T94" s="185"/>
      <c r="U94" s="185"/>
      <c r="V94" s="201"/>
      <c r="W94" s="185"/>
      <c r="X94" s="367"/>
      <c r="Y94" s="185"/>
      <c r="Z94" s="367"/>
      <c r="AA94" s="185"/>
      <c r="AB94" s="185"/>
      <c r="AC94" s="185"/>
      <c r="AD94" s="185"/>
      <c r="AE94" s="185"/>
      <c r="AF94" s="201"/>
      <c r="AG94" s="185"/>
      <c r="AH94" s="185"/>
      <c r="AI94" s="185"/>
      <c r="AJ94" s="185"/>
      <c r="AK94" s="185"/>
      <c r="AL94" s="201"/>
      <c r="AM94" s="185"/>
      <c r="AN94" s="185"/>
      <c r="AO94" s="185"/>
      <c r="AP94" s="185"/>
      <c r="AQ94" s="201"/>
      <c r="AR94" s="185"/>
      <c r="AS94" s="201"/>
      <c r="AT94" s="201"/>
      <c r="AU94" s="368"/>
      <c r="AV94" s="185"/>
      <c r="AW94" s="201"/>
      <c r="AX94" s="201"/>
      <c r="AY94" s="185"/>
      <c r="AZ94" s="201"/>
      <c r="BA94" s="201"/>
      <c r="BB94" s="201"/>
      <c r="BC94" s="185"/>
      <c r="BD94" s="185"/>
      <c r="BE94" s="201"/>
      <c r="BF94" s="185"/>
      <c r="BG94" s="201"/>
      <c r="BH94" s="185"/>
      <c r="BI94" s="185"/>
      <c r="BJ94" s="185"/>
      <c r="BK94" s="201"/>
      <c r="BL94" s="185"/>
      <c r="BM94" s="201"/>
      <c r="BN94" s="185"/>
      <c r="BO94" s="185"/>
      <c r="BP94" s="185"/>
      <c r="BQ94" s="185"/>
      <c r="BR94" s="185"/>
      <c r="BS94" s="185"/>
      <c r="BT94" s="185"/>
      <c r="BU94" s="185"/>
      <c r="BV94" s="201"/>
      <c r="BW94" s="185"/>
      <c r="BX94" s="369"/>
      <c r="BY94" s="333"/>
      <c r="BZ94" s="185">
        <f t="shared" si="39"/>
        <v>0</v>
      </c>
      <c r="CA94" s="370"/>
      <c r="CG94" s="150"/>
    </row>
    <row r="95" spans="1:85" s="68" customFormat="1" ht="33" hidden="1" customHeight="1">
      <c r="A95" s="213">
        <v>87</v>
      </c>
      <c r="B95" s="365" t="s">
        <v>215</v>
      </c>
      <c r="C95" s="200"/>
      <c r="D95" s="200"/>
      <c r="E95" s="366"/>
      <c r="F95" s="200"/>
      <c r="G95" s="200"/>
      <c r="H95" s="185">
        <v>0</v>
      </c>
      <c r="I95" s="185">
        <f t="shared" si="36"/>
        <v>0</v>
      </c>
      <c r="J95" s="185">
        <v>0</v>
      </c>
      <c r="K95" s="185">
        <f t="shared" si="37"/>
        <v>0</v>
      </c>
      <c r="L95" s="376">
        <v>0</v>
      </c>
      <c r="M95" s="185">
        <f t="shared" si="38"/>
        <v>0</v>
      </c>
      <c r="N95" s="185"/>
      <c r="O95" s="200"/>
      <c r="P95" s="185"/>
      <c r="Q95" s="185"/>
      <c r="R95" s="185"/>
      <c r="S95" s="200"/>
      <c r="T95" s="185"/>
      <c r="U95" s="185"/>
      <c r="V95" s="201"/>
      <c r="W95" s="185"/>
      <c r="X95" s="367"/>
      <c r="Y95" s="185"/>
      <c r="Z95" s="367"/>
      <c r="AA95" s="185"/>
      <c r="AB95" s="185"/>
      <c r="AC95" s="185"/>
      <c r="AD95" s="185"/>
      <c r="AE95" s="185"/>
      <c r="AF95" s="201"/>
      <c r="AG95" s="185"/>
      <c r="AH95" s="185"/>
      <c r="AI95" s="185"/>
      <c r="AJ95" s="185"/>
      <c r="AK95" s="185"/>
      <c r="AL95" s="201"/>
      <c r="AM95" s="185"/>
      <c r="AN95" s="185"/>
      <c r="AO95" s="185"/>
      <c r="AP95" s="185"/>
      <c r="AQ95" s="201"/>
      <c r="AR95" s="185"/>
      <c r="AS95" s="201"/>
      <c r="AT95" s="201"/>
      <c r="AU95" s="368"/>
      <c r="AV95" s="185"/>
      <c r="AW95" s="201"/>
      <c r="AX95" s="201"/>
      <c r="AY95" s="185"/>
      <c r="AZ95" s="201"/>
      <c r="BA95" s="201"/>
      <c r="BB95" s="201"/>
      <c r="BC95" s="185"/>
      <c r="BD95" s="185"/>
      <c r="BE95" s="201"/>
      <c r="BF95" s="185"/>
      <c r="BG95" s="201"/>
      <c r="BH95" s="185"/>
      <c r="BI95" s="185"/>
      <c r="BJ95" s="185"/>
      <c r="BK95" s="201"/>
      <c r="BL95" s="185"/>
      <c r="BM95" s="201"/>
      <c r="BN95" s="185"/>
      <c r="BO95" s="185"/>
      <c r="BP95" s="185"/>
      <c r="BQ95" s="185"/>
      <c r="BR95" s="185"/>
      <c r="BS95" s="185"/>
      <c r="BT95" s="185"/>
      <c r="BU95" s="185"/>
      <c r="BV95" s="201"/>
      <c r="BW95" s="185"/>
      <c r="BX95" s="369"/>
      <c r="BY95" s="333"/>
      <c r="BZ95" s="185">
        <f t="shared" si="39"/>
        <v>0</v>
      </c>
      <c r="CA95" s="370"/>
      <c r="CG95" s="150"/>
    </row>
    <row r="96" spans="1:85" s="68" customFormat="1" ht="33" hidden="1" customHeight="1">
      <c r="A96" s="213">
        <v>88</v>
      </c>
      <c r="B96" s="365" t="s">
        <v>216</v>
      </c>
      <c r="C96" s="200"/>
      <c r="D96" s="200"/>
      <c r="E96" s="366"/>
      <c r="F96" s="200"/>
      <c r="G96" s="200"/>
      <c r="H96" s="185">
        <v>0</v>
      </c>
      <c r="I96" s="185">
        <f t="shared" si="36"/>
        <v>0</v>
      </c>
      <c r="J96" s="185">
        <v>0</v>
      </c>
      <c r="K96" s="185">
        <f t="shared" si="37"/>
        <v>0</v>
      </c>
      <c r="L96" s="376">
        <v>0</v>
      </c>
      <c r="M96" s="185">
        <f t="shared" si="38"/>
        <v>0</v>
      </c>
      <c r="N96" s="185"/>
      <c r="O96" s="200"/>
      <c r="P96" s="185"/>
      <c r="Q96" s="185"/>
      <c r="R96" s="185"/>
      <c r="S96" s="200"/>
      <c r="T96" s="185"/>
      <c r="U96" s="185"/>
      <c r="V96" s="201"/>
      <c r="W96" s="185"/>
      <c r="X96" s="367"/>
      <c r="Y96" s="185"/>
      <c r="Z96" s="367"/>
      <c r="AA96" s="185"/>
      <c r="AB96" s="185"/>
      <c r="AC96" s="185"/>
      <c r="AD96" s="185"/>
      <c r="AE96" s="185"/>
      <c r="AF96" s="201"/>
      <c r="AG96" s="185"/>
      <c r="AH96" s="185"/>
      <c r="AI96" s="185"/>
      <c r="AJ96" s="185"/>
      <c r="AK96" s="185"/>
      <c r="AL96" s="201"/>
      <c r="AM96" s="185"/>
      <c r="AN96" s="185"/>
      <c r="AO96" s="185"/>
      <c r="AP96" s="185"/>
      <c r="AQ96" s="201"/>
      <c r="AR96" s="185"/>
      <c r="AS96" s="201"/>
      <c r="AT96" s="201"/>
      <c r="AU96" s="368"/>
      <c r="AV96" s="185"/>
      <c r="AW96" s="201"/>
      <c r="AX96" s="201"/>
      <c r="AY96" s="185"/>
      <c r="AZ96" s="201"/>
      <c r="BA96" s="201"/>
      <c r="BB96" s="201"/>
      <c r="BC96" s="185"/>
      <c r="BD96" s="185"/>
      <c r="BE96" s="201"/>
      <c r="BF96" s="185"/>
      <c r="BG96" s="201"/>
      <c r="BH96" s="185"/>
      <c r="BI96" s="185"/>
      <c r="BJ96" s="185"/>
      <c r="BK96" s="201"/>
      <c r="BL96" s="185"/>
      <c r="BM96" s="201"/>
      <c r="BN96" s="185"/>
      <c r="BO96" s="185"/>
      <c r="BP96" s="185"/>
      <c r="BQ96" s="185"/>
      <c r="BR96" s="185"/>
      <c r="BS96" s="185"/>
      <c r="BT96" s="185"/>
      <c r="BU96" s="185"/>
      <c r="BV96" s="201"/>
      <c r="BW96" s="185"/>
      <c r="BX96" s="369"/>
      <c r="BY96" s="333"/>
      <c r="BZ96" s="185">
        <f t="shared" si="39"/>
        <v>0</v>
      </c>
      <c r="CA96" s="370"/>
      <c r="CG96" s="150"/>
    </row>
    <row r="97" spans="1:85" s="68" customFormat="1" ht="33" hidden="1" customHeight="1">
      <c r="A97" s="213">
        <v>89</v>
      </c>
      <c r="B97" s="365" t="s">
        <v>217</v>
      </c>
      <c r="C97" s="200"/>
      <c r="D97" s="200"/>
      <c r="E97" s="366"/>
      <c r="F97" s="200"/>
      <c r="G97" s="200"/>
      <c r="H97" s="185">
        <v>0</v>
      </c>
      <c r="I97" s="185">
        <f t="shared" si="36"/>
        <v>0</v>
      </c>
      <c r="J97" s="185">
        <v>0</v>
      </c>
      <c r="K97" s="185">
        <f t="shared" si="37"/>
        <v>0</v>
      </c>
      <c r="L97" s="376">
        <v>0</v>
      </c>
      <c r="M97" s="185">
        <f t="shared" si="38"/>
        <v>0</v>
      </c>
      <c r="N97" s="185"/>
      <c r="O97" s="200"/>
      <c r="P97" s="185"/>
      <c r="Q97" s="185"/>
      <c r="R97" s="185"/>
      <c r="S97" s="200"/>
      <c r="T97" s="185"/>
      <c r="U97" s="185"/>
      <c r="V97" s="201"/>
      <c r="W97" s="185"/>
      <c r="X97" s="367"/>
      <c r="Y97" s="185"/>
      <c r="Z97" s="367"/>
      <c r="AA97" s="185"/>
      <c r="AB97" s="185"/>
      <c r="AC97" s="185"/>
      <c r="AD97" s="185"/>
      <c r="AE97" s="185"/>
      <c r="AF97" s="201"/>
      <c r="AG97" s="185"/>
      <c r="AH97" s="185"/>
      <c r="AI97" s="185"/>
      <c r="AJ97" s="185"/>
      <c r="AK97" s="185"/>
      <c r="AL97" s="201"/>
      <c r="AM97" s="185"/>
      <c r="AN97" s="185"/>
      <c r="AO97" s="185"/>
      <c r="AP97" s="185"/>
      <c r="AQ97" s="201"/>
      <c r="AR97" s="185"/>
      <c r="AS97" s="201"/>
      <c r="AT97" s="201"/>
      <c r="AU97" s="368"/>
      <c r="AV97" s="185"/>
      <c r="AW97" s="201"/>
      <c r="AX97" s="201"/>
      <c r="AY97" s="185"/>
      <c r="AZ97" s="201"/>
      <c r="BA97" s="201"/>
      <c r="BB97" s="201"/>
      <c r="BC97" s="185"/>
      <c r="BD97" s="185"/>
      <c r="BE97" s="201"/>
      <c r="BF97" s="185"/>
      <c r="BG97" s="201"/>
      <c r="BH97" s="185"/>
      <c r="BI97" s="185"/>
      <c r="BJ97" s="185"/>
      <c r="BK97" s="201"/>
      <c r="BL97" s="185"/>
      <c r="BM97" s="201"/>
      <c r="BN97" s="185"/>
      <c r="BO97" s="185"/>
      <c r="BP97" s="185"/>
      <c r="BQ97" s="185"/>
      <c r="BR97" s="185"/>
      <c r="BS97" s="185"/>
      <c r="BT97" s="185"/>
      <c r="BU97" s="185"/>
      <c r="BV97" s="201"/>
      <c r="BW97" s="185"/>
      <c r="BX97" s="369"/>
      <c r="BY97" s="333"/>
      <c r="BZ97" s="185">
        <f t="shared" si="39"/>
        <v>0</v>
      </c>
      <c r="CA97" s="370"/>
      <c r="CG97" s="150"/>
    </row>
    <row r="98" spans="1:85" s="68" customFormat="1" ht="33" hidden="1" customHeight="1">
      <c r="A98" s="213">
        <v>90</v>
      </c>
      <c r="B98" s="365" t="s">
        <v>218</v>
      </c>
      <c r="C98" s="200"/>
      <c r="D98" s="200"/>
      <c r="E98" s="366"/>
      <c r="F98" s="200"/>
      <c r="G98" s="200"/>
      <c r="H98" s="185">
        <v>0</v>
      </c>
      <c r="I98" s="185">
        <f t="shared" si="36"/>
        <v>0</v>
      </c>
      <c r="J98" s="185">
        <v>0</v>
      </c>
      <c r="K98" s="185">
        <f t="shared" si="37"/>
        <v>0</v>
      </c>
      <c r="L98" s="376">
        <v>0</v>
      </c>
      <c r="M98" s="185">
        <f t="shared" si="38"/>
        <v>0</v>
      </c>
      <c r="N98" s="185"/>
      <c r="O98" s="200"/>
      <c r="P98" s="185"/>
      <c r="Q98" s="185"/>
      <c r="R98" s="185"/>
      <c r="S98" s="200"/>
      <c r="T98" s="185"/>
      <c r="U98" s="185"/>
      <c r="V98" s="201"/>
      <c r="W98" s="185"/>
      <c r="X98" s="367"/>
      <c r="Y98" s="185"/>
      <c r="Z98" s="367"/>
      <c r="AA98" s="185"/>
      <c r="AB98" s="185"/>
      <c r="AC98" s="185"/>
      <c r="AD98" s="185"/>
      <c r="AE98" s="185"/>
      <c r="AF98" s="201"/>
      <c r="AG98" s="185"/>
      <c r="AH98" s="185"/>
      <c r="AI98" s="185"/>
      <c r="AJ98" s="185"/>
      <c r="AK98" s="185"/>
      <c r="AL98" s="201"/>
      <c r="AM98" s="185"/>
      <c r="AN98" s="185"/>
      <c r="AO98" s="185"/>
      <c r="AP98" s="185"/>
      <c r="AQ98" s="201"/>
      <c r="AR98" s="185"/>
      <c r="AS98" s="201"/>
      <c r="AT98" s="201"/>
      <c r="AU98" s="368"/>
      <c r="AV98" s="185"/>
      <c r="AW98" s="201"/>
      <c r="AX98" s="201"/>
      <c r="AY98" s="185"/>
      <c r="AZ98" s="201"/>
      <c r="BA98" s="201"/>
      <c r="BB98" s="201"/>
      <c r="BC98" s="185"/>
      <c r="BD98" s="185"/>
      <c r="BE98" s="201"/>
      <c r="BF98" s="185"/>
      <c r="BG98" s="201"/>
      <c r="BH98" s="185"/>
      <c r="BI98" s="185"/>
      <c r="BJ98" s="185"/>
      <c r="BK98" s="201"/>
      <c r="BL98" s="185"/>
      <c r="BM98" s="201"/>
      <c r="BN98" s="185"/>
      <c r="BO98" s="185"/>
      <c r="BP98" s="185"/>
      <c r="BQ98" s="185"/>
      <c r="BR98" s="185"/>
      <c r="BS98" s="185"/>
      <c r="BT98" s="185"/>
      <c r="BU98" s="185"/>
      <c r="BV98" s="201"/>
      <c r="BW98" s="185"/>
      <c r="BX98" s="369"/>
      <c r="BY98" s="333"/>
      <c r="BZ98" s="185">
        <f t="shared" si="39"/>
        <v>0</v>
      </c>
      <c r="CA98" s="370"/>
      <c r="CG98" s="150"/>
    </row>
    <row r="99" spans="1:85" s="68" customFormat="1" ht="33" hidden="1" customHeight="1">
      <c r="A99" s="213">
        <v>91</v>
      </c>
      <c r="B99" s="365" t="s">
        <v>219</v>
      </c>
      <c r="C99" s="200"/>
      <c r="D99" s="200"/>
      <c r="E99" s="366"/>
      <c r="F99" s="200"/>
      <c r="G99" s="200"/>
      <c r="H99" s="185">
        <v>0</v>
      </c>
      <c r="I99" s="185">
        <f t="shared" si="36"/>
        <v>0</v>
      </c>
      <c r="J99" s="185">
        <v>0</v>
      </c>
      <c r="K99" s="185">
        <f t="shared" si="37"/>
        <v>0</v>
      </c>
      <c r="L99" s="376">
        <v>0</v>
      </c>
      <c r="M99" s="185">
        <f t="shared" si="38"/>
        <v>0</v>
      </c>
      <c r="N99" s="185"/>
      <c r="O99" s="200"/>
      <c r="P99" s="185"/>
      <c r="Q99" s="185"/>
      <c r="R99" s="185"/>
      <c r="S99" s="200"/>
      <c r="T99" s="185"/>
      <c r="U99" s="185"/>
      <c r="V99" s="201"/>
      <c r="W99" s="185"/>
      <c r="X99" s="367"/>
      <c r="Y99" s="185"/>
      <c r="Z99" s="367"/>
      <c r="AA99" s="185"/>
      <c r="AB99" s="185"/>
      <c r="AC99" s="185"/>
      <c r="AD99" s="185"/>
      <c r="AE99" s="185"/>
      <c r="AF99" s="201"/>
      <c r="AG99" s="185"/>
      <c r="AH99" s="185"/>
      <c r="AI99" s="185"/>
      <c r="AJ99" s="185"/>
      <c r="AK99" s="185"/>
      <c r="AL99" s="201"/>
      <c r="AM99" s="185"/>
      <c r="AN99" s="185"/>
      <c r="AO99" s="185"/>
      <c r="AP99" s="185"/>
      <c r="AQ99" s="201"/>
      <c r="AR99" s="185"/>
      <c r="AS99" s="201"/>
      <c r="AT99" s="201"/>
      <c r="AU99" s="368"/>
      <c r="AV99" s="185"/>
      <c r="AW99" s="201"/>
      <c r="AX99" s="201"/>
      <c r="AY99" s="185"/>
      <c r="AZ99" s="201"/>
      <c r="BA99" s="201"/>
      <c r="BB99" s="201"/>
      <c r="BC99" s="185"/>
      <c r="BD99" s="185"/>
      <c r="BE99" s="201"/>
      <c r="BF99" s="185"/>
      <c r="BG99" s="201"/>
      <c r="BH99" s="185"/>
      <c r="BI99" s="185"/>
      <c r="BJ99" s="185"/>
      <c r="BK99" s="201"/>
      <c r="BL99" s="185"/>
      <c r="BM99" s="201"/>
      <c r="BN99" s="185"/>
      <c r="BO99" s="185"/>
      <c r="BP99" s="185"/>
      <c r="BQ99" s="185"/>
      <c r="BR99" s="185"/>
      <c r="BS99" s="185"/>
      <c r="BT99" s="185"/>
      <c r="BU99" s="185"/>
      <c r="BV99" s="201"/>
      <c r="BW99" s="185"/>
      <c r="BX99" s="369"/>
      <c r="BY99" s="333"/>
      <c r="BZ99" s="185">
        <f t="shared" si="39"/>
        <v>0</v>
      </c>
      <c r="CA99" s="370"/>
      <c r="CG99" s="150"/>
    </row>
    <row r="100" spans="1:85" s="68" customFormat="1" ht="33" hidden="1" customHeight="1">
      <c r="A100" s="213">
        <v>92</v>
      </c>
      <c r="B100" s="365" t="s">
        <v>220</v>
      </c>
      <c r="C100" s="200"/>
      <c r="D100" s="200"/>
      <c r="E100" s="366"/>
      <c r="F100" s="200"/>
      <c r="G100" s="200"/>
      <c r="H100" s="185">
        <v>0</v>
      </c>
      <c r="I100" s="185">
        <f t="shared" si="36"/>
        <v>0</v>
      </c>
      <c r="J100" s="185">
        <v>0</v>
      </c>
      <c r="K100" s="185">
        <f t="shared" si="37"/>
        <v>0</v>
      </c>
      <c r="L100" s="376">
        <v>0</v>
      </c>
      <c r="M100" s="185">
        <f t="shared" si="38"/>
        <v>0</v>
      </c>
      <c r="N100" s="185"/>
      <c r="O100" s="200"/>
      <c r="P100" s="185"/>
      <c r="Q100" s="185"/>
      <c r="R100" s="185"/>
      <c r="S100" s="200"/>
      <c r="T100" s="185"/>
      <c r="U100" s="185"/>
      <c r="V100" s="201"/>
      <c r="W100" s="185"/>
      <c r="X100" s="367"/>
      <c r="Y100" s="185"/>
      <c r="Z100" s="367"/>
      <c r="AA100" s="185"/>
      <c r="AB100" s="185"/>
      <c r="AC100" s="185"/>
      <c r="AD100" s="185"/>
      <c r="AE100" s="185"/>
      <c r="AF100" s="201"/>
      <c r="AG100" s="185"/>
      <c r="AH100" s="185"/>
      <c r="AI100" s="185"/>
      <c r="AJ100" s="185"/>
      <c r="AK100" s="185"/>
      <c r="AL100" s="201"/>
      <c r="AM100" s="185"/>
      <c r="AN100" s="185"/>
      <c r="AO100" s="185"/>
      <c r="AP100" s="185"/>
      <c r="AQ100" s="201"/>
      <c r="AR100" s="185"/>
      <c r="AS100" s="201"/>
      <c r="AT100" s="201"/>
      <c r="AU100" s="368"/>
      <c r="AV100" s="185"/>
      <c r="AW100" s="201"/>
      <c r="AX100" s="201"/>
      <c r="AY100" s="185"/>
      <c r="AZ100" s="201"/>
      <c r="BA100" s="201"/>
      <c r="BB100" s="201"/>
      <c r="BC100" s="185"/>
      <c r="BD100" s="185"/>
      <c r="BE100" s="201"/>
      <c r="BF100" s="185"/>
      <c r="BG100" s="201"/>
      <c r="BH100" s="185"/>
      <c r="BI100" s="185"/>
      <c r="BJ100" s="185"/>
      <c r="BK100" s="201"/>
      <c r="BL100" s="185"/>
      <c r="BM100" s="201"/>
      <c r="BN100" s="185"/>
      <c r="BO100" s="185"/>
      <c r="BP100" s="185"/>
      <c r="BQ100" s="185"/>
      <c r="BR100" s="185"/>
      <c r="BS100" s="185"/>
      <c r="BT100" s="185"/>
      <c r="BU100" s="185"/>
      <c r="BV100" s="201"/>
      <c r="BW100" s="185"/>
      <c r="BX100" s="369"/>
      <c r="BY100" s="333"/>
      <c r="BZ100" s="185">
        <f t="shared" si="39"/>
        <v>0</v>
      </c>
      <c r="CA100" s="370"/>
      <c r="CG100" s="150"/>
    </row>
    <row r="101" spans="1:85" s="68" customFormat="1" ht="33" hidden="1" customHeight="1">
      <c r="A101" s="213">
        <v>93</v>
      </c>
      <c r="B101" s="365" t="s">
        <v>221</v>
      </c>
      <c r="C101" s="200"/>
      <c r="D101" s="200"/>
      <c r="E101" s="366"/>
      <c r="F101" s="200"/>
      <c r="G101" s="200"/>
      <c r="H101" s="185">
        <v>0</v>
      </c>
      <c r="I101" s="185">
        <f t="shared" si="36"/>
        <v>0</v>
      </c>
      <c r="J101" s="185">
        <v>0</v>
      </c>
      <c r="K101" s="185">
        <f t="shared" si="37"/>
        <v>0</v>
      </c>
      <c r="L101" s="376">
        <v>0</v>
      </c>
      <c r="M101" s="185">
        <f t="shared" si="38"/>
        <v>0</v>
      </c>
      <c r="N101" s="185"/>
      <c r="O101" s="200"/>
      <c r="P101" s="185"/>
      <c r="Q101" s="185"/>
      <c r="R101" s="185"/>
      <c r="S101" s="200"/>
      <c r="T101" s="185"/>
      <c r="U101" s="185"/>
      <c r="V101" s="201"/>
      <c r="W101" s="185"/>
      <c r="X101" s="367"/>
      <c r="Y101" s="185"/>
      <c r="Z101" s="367"/>
      <c r="AA101" s="185"/>
      <c r="AB101" s="185"/>
      <c r="AC101" s="185"/>
      <c r="AD101" s="185"/>
      <c r="AE101" s="185"/>
      <c r="AF101" s="201"/>
      <c r="AG101" s="185"/>
      <c r="AH101" s="185"/>
      <c r="AI101" s="185"/>
      <c r="AJ101" s="185"/>
      <c r="AK101" s="185"/>
      <c r="AL101" s="201"/>
      <c r="AM101" s="185"/>
      <c r="AN101" s="185"/>
      <c r="AO101" s="185"/>
      <c r="AP101" s="185"/>
      <c r="AQ101" s="201"/>
      <c r="AR101" s="185"/>
      <c r="AS101" s="201"/>
      <c r="AT101" s="201"/>
      <c r="AU101" s="368"/>
      <c r="AV101" s="185"/>
      <c r="AW101" s="201"/>
      <c r="AX101" s="201"/>
      <c r="AY101" s="185"/>
      <c r="AZ101" s="201"/>
      <c r="BA101" s="201"/>
      <c r="BB101" s="201"/>
      <c r="BC101" s="185"/>
      <c r="BD101" s="185"/>
      <c r="BE101" s="201"/>
      <c r="BF101" s="185"/>
      <c r="BG101" s="201"/>
      <c r="BH101" s="185"/>
      <c r="BI101" s="185"/>
      <c r="BJ101" s="185"/>
      <c r="BK101" s="201"/>
      <c r="BL101" s="185"/>
      <c r="BM101" s="201"/>
      <c r="BN101" s="185"/>
      <c r="BO101" s="185"/>
      <c r="BP101" s="185"/>
      <c r="BQ101" s="185"/>
      <c r="BR101" s="185"/>
      <c r="BS101" s="185"/>
      <c r="BT101" s="185"/>
      <c r="BU101" s="185"/>
      <c r="BV101" s="201"/>
      <c r="BW101" s="185"/>
      <c r="BX101" s="369"/>
      <c r="BY101" s="333"/>
      <c r="BZ101" s="185">
        <f>K101+M101+AC101+AE101+I101+Q101+U101+W101+Y101+S101+O101</f>
        <v>0</v>
      </c>
      <c r="CA101" s="370"/>
      <c r="CG101" s="150"/>
    </row>
    <row r="102" spans="1:85" s="68" customFormat="1" ht="33" hidden="1" customHeight="1">
      <c r="A102" s="213">
        <v>94</v>
      </c>
      <c r="B102" s="365" t="s">
        <v>222</v>
      </c>
      <c r="C102" s="200"/>
      <c r="D102" s="200"/>
      <c r="E102" s="366"/>
      <c r="F102" s="200"/>
      <c r="G102" s="200"/>
      <c r="H102" s="185">
        <v>0</v>
      </c>
      <c r="I102" s="185">
        <f t="shared" si="36"/>
        <v>0</v>
      </c>
      <c r="J102" s="185">
        <v>0</v>
      </c>
      <c r="K102" s="185">
        <f t="shared" si="37"/>
        <v>0</v>
      </c>
      <c r="L102" s="376">
        <v>0</v>
      </c>
      <c r="M102" s="185">
        <f t="shared" si="38"/>
        <v>0</v>
      </c>
      <c r="N102" s="185"/>
      <c r="O102" s="200"/>
      <c r="P102" s="185"/>
      <c r="Q102" s="185"/>
      <c r="R102" s="185"/>
      <c r="S102" s="200"/>
      <c r="T102" s="185"/>
      <c r="U102" s="185"/>
      <c r="V102" s="201"/>
      <c r="W102" s="185"/>
      <c r="X102" s="367"/>
      <c r="Y102" s="185"/>
      <c r="Z102" s="367"/>
      <c r="AA102" s="185"/>
      <c r="AB102" s="185"/>
      <c r="AC102" s="185"/>
      <c r="AD102" s="185"/>
      <c r="AE102" s="185"/>
      <c r="AF102" s="201"/>
      <c r="AG102" s="185"/>
      <c r="AH102" s="185"/>
      <c r="AI102" s="185"/>
      <c r="AJ102" s="185"/>
      <c r="AK102" s="185"/>
      <c r="AL102" s="201"/>
      <c r="AM102" s="185"/>
      <c r="AN102" s="185"/>
      <c r="AO102" s="185"/>
      <c r="AP102" s="185"/>
      <c r="AQ102" s="201"/>
      <c r="AR102" s="185"/>
      <c r="AS102" s="201"/>
      <c r="AT102" s="201"/>
      <c r="AU102" s="368"/>
      <c r="AV102" s="185"/>
      <c r="AW102" s="201"/>
      <c r="AX102" s="201"/>
      <c r="AY102" s="185"/>
      <c r="AZ102" s="201"/>
      <c r="BA102" s="201"/>
      <c r="BB102" s="201"/>
      <c r="BC102" s="185"/>
      <c r="BD102" s="185"/>
      <c r="BE102" s="201"/>
      <c r="BF102" s="185"/>
      <c r="BG102" s="201"/>
      <c r="BH102" s="185"/>
      <c r="BI102" s="185"/>
      <c r="BJ102" s="185"/>
      <c r="BK102" s="201"/>
      <c r="BL102" s="185"/>
      <c r="BM102" s="201"/>
      <c r="BN102" s="185"/>
      <c r="BO102" s="185"/>
      <c r="BP102" s="185"/>
      <c r="BQ102" s="185"/>
      <c r="BR102" s="185"/>
      <c r="BS102" s="185"/>
      <c r="BT102" s="185"/>
      <c r="BU102" s="185"/>
      <c r="BV102" s="201"/>
      <c r="BW102" s="185"/>
      <c r="BX102" s="369"/>
      <c r="BY102" s="333"/>
      <c r="BZ102" s="185">
        <f>K102+M102+AC102+AE102+I102+Q102+U102+W102+Y102+S102+O102</f>
        <v>0</v>
      </c>
      <c r="CA102" s="370"/>
      <c r="CG102" s="150"/>
    </row>
    <row r="103" spans="1:85" s="68" customFormat="1" ht="33" hidden="1" customHeight="1">
      <c r="A103" s="213">
        <v>95</v>
      </c>
      <c r="B103" s="365" t="s">
        <v>223</v>
      </c>
      <c r="C103" s="200"/>
      <c r="D103" s="200"/>
      <c r="E103" s="366"/>
      <c r="F103" s="200"/>
      <c r="G103" s="200"/>
      <c r="H103" s="185">
        <v>0</v>
      </c>
      <c r="I103" s="185">
        <f t="shared" si="36"/>
        <v>0</v>
      </c>
      <c r="J103" s="185">
        <v>0</v>
      </c>
      <c r="K103" s="185">
        <f t="shared" si="37"/>
        <v>0</v>
      </c>
      <c r="L103" s="376">
        <v>0</v>
      </c>
      <c r="M103" s="185">
        <f t="shared" si="38"/>
        <v>0</v>
      </c>
      <c r="N103" s="185"/>
      <c r="O103" s="200"/>
      <c r="P103" s="185"/>
      <c r="Q103" s="185"/>
      <c r="R103" s="185"/>
      <c r="S103" s="200"/>
      <c r="T103" s="185"/>
      <c r="U103" s="185"/>
      <c r="V103" s="201"/>
      <c r="W103" s="185"/>
      <c r="X103" s="367"/>
      <c r="Y103" s="185"/>
      <c r="Z103" s="367"/>
      <c r="AA103" s="185"/>
      <c r="AB103" s="185"/>
      <c r="AC103" s="185"/>
      <c r="AD103" s="185"/>
      <c r="AE103" s="185"/>
      <c r="AF103" s="201"/>
      <c r="AG103" s="185"/>
      <c r="AH103" s="185"/>
      <c r="AI103" s="185"/>
      <c r="AJ103" s="185"/>
      <c r="AK103" s="185"/>
      <c r="AL103" s="201"/>
      <c r="AM103" s="185"/>
      <c r="AN103" s="185"/>
      <c r="AO103" s="185"/>
      <c r="AP103" s="185"/>
      <c r="AQ103" s="201"/>
      <c r="AR103" s="185"/>
      <c r="AS103" s="201"/>
      <c r="AT103" s="201"/>
      <c r="AU103" s="368"/>
      <c r="AV103" s="185"/>
      <c r="AW103" s="201"/>
      <c r="AX103" s="201"/>
      <c r="AY103" s="185"/>
      <c r="AZ103" s="201"/>
      <c r="BA103" s="201"/>
      <c r="BB103" s="201"/>
      <c r="BC103" s="185"/>
      <c r="BD103" s="185"/>
      <c r="BE103" s="201"/>
      <c r="BF103" s="185"/>
      <c r="BG103" s="201"/>
      <c r="BH103" s="185"/>
      <c r="BI103" s="185"/>
      <c r="BJ103" s="185"/>
      <c r="BK103" s="201"/>
      <c r="BL103" s="185"/>
      <c r="BM103" s="201"/>
      <c r="BN103" s="185"/>
      <c r="BO103" s="185"/>
      <c r="BP103" s="185"/>
      <c r="BQ103" s="185"/>
      <c r="BR103" s="185"/>
      <c r="BS103" s="185"/>
      <c r="BT103" s="185"/>
      <c r="BU103" s="185"/>
      <c r="BV103" s="201"/>
      <c r="BW103" s="185"/>
      <c r="BX103" s="369"/>
      <c r="BY103" s="333"/>
      <c r="BZ103" s="185">
        <f>K103+M103+AC103+AE103+I103+Q103+U103+W103+Y103+S103+O103</f>
        <v>0</v>
      </c>
      <c r="CA103" s="370"/>
      <c r="CG103" s="150"/>
    </row>
    <row r="104" spans="1:85" s="68" customFormat="1" ht="33" hidden="1" customHeight="1">
      <c r="A104" s="213">
        <v>96</v>
      </c>
      <c r="B104" s="365" t="s">
        <v>224</v>
      </c>
      <c r="C104" s="200"/>
      <c r="D104" s="200"/>
      <c r="E104" s="366"/>
      <c r="F104" s="200"/>
      <c r="G104" s="200"/>
      <c r="H104" s="185">
        <v>0</v>
      </c>
      <c r="I104" s="185">
        <f t="shared" si="36"/>
        <v>0</v>
      </c>
      <c r="J104" s="185">
        <v>0</v>
      </c>
      <c r="K104" s="185">
        <f t="shared" si="37"/>
        <v>0</v>
      </c>
      <c r="L104" s="376">
        <v>0</v>
      </c>
      <c r="M104" s="185">
        <f t="shared" si="38"/>
        <v>0</v>
      </c>
      <c r="N104" s="185"/>
      <c r="O104" s="200"/>
      <c r="P104" s="185"/>
      <c r="Q104" s="185"/>
      <c r="R104" s="185"/>
      <c r="S104" s="200"/>
      <c r="T104" s="185"/>
      <c r="U104" s="185"/>
      <c r="V104" s="201"/>
      <c r="W104" s="185"/>
      <c r="X104" s="367"/>
      <c r="Y104" s="185"/>
      <c r="Z104" s="367"/>
      <c r="AA104" s="185"/>
      <c r="AB104" s="185"/>
      <c r="AC104" s="185"/>
      <c r="AD104" s="185"/>
      <c r="AE104" s="185"/>
      <c r="AF104" s="201"/>
      <c r="AG104" s="185"/>
      <c r="AH104" s="185"/>
      <c r="AI104" s="185"/>
      <c r="AJ104" s="185"/>
      <c r="AK104" s="185"/>
      <c r="AL104" s="201"/>
      <c r="AM104" s="185"/>
      <c r="AN104" s="185"/>
      <c r="AO104" s="185"/>
      <c r="AP104" s="185"/>
      <c r="AQ104" s="201"/>
      <c r="AR104" s="185"/>
      <c r="AS104" s="201"/>
      <c r="AT104" s="201"/>
      <c r="AU104" s="368"/>
      <c r="AV104" s="185"/>
      <c r="AW104" s="201"/>
      <c r="AX104" s="201"/>
      <c r="AY104" s="185"/>
      <c r="AZ104" s="201"/>
      <c r="BA104" s="201"/>
      <c r="BB104" s="201"/>
      <c r="BC104" s="185"/>
      <c r="BD104" s="185"/>
      <c r="BE104" s="201"/>
      <c r="BF104" s="185"/>
      <c r="BG104" s="201"/>
      <c r="BH104" s="185"/>
      <c r="BI104" s="185"/>
      <c r="BJ104" s="185"/>
      <c r="BK104" s="201"/>
      <c r="BL104" s="185"/>
      <c r="BM104" s="201"/>
      <c r="BN104" s="185"/>
      <c r="BO104" s="185"/>
      <c r="BP104" s="185"/>
      <c r="BQ104" s="185"/>
      <c r="BR104" s="185"/>
      <c r="BS104" s="185"/>
      <c r="BT104" s="185"/>
      <c r="BU104" s="185"/>
      <c r="BV104" s="201"/>
      <c r="BW104" s="185"/>
      <c r="BX104" s="369"/>
      <c r="BY104" s="333"/>
      <c r="BZ104" s="185">
        <f>K104+M104+AC104+AE104+I104+Q104+U104+W104+Y104+S104+O104</f>
        <v>0</v>
      </c>
      <c r="CA104" s="370"/>
      <c r="CG104" s="150"/>
    </row>
    <row r="105" spans="1:85" s="68" customFormat="1" ht="33" hidden="1" customHeight="1">
      <c r="A105" s="213">
        <v>97</v>
      </c>
      <c r="B105" s="365" t="s">
        <v>225</v>
      </c>
      <c r="C105" s="200"/>
      <c r="D105" s="200"/>
      <c r="E105" s="366"/>
      <c r="F105" s="200"/>
      <c r="G105" s="200"/>
      <c r="H105" s="185">
        <v>0</v>
      </c>
      <c r="I105" s="185">
        <f t="shared" si="36"/>
        <v>0</v>
      </c>
      <c r="J105" s="185">
        <v>0</v>
      </c>
      <c r="K105" s="185">
        <f t="shared" si="37"/>
        <v>0</v>
      </c>
      <c r="L105" s="376">
        <v>0</v>
      </c>
      <c r="M105" s="185">
        <f t="shared" si="38"/>
        <v>0</v>
      </c>
      <c r="N105" s="185"/>
      <c r="O105" s="200"/>
      <c r="P105" s="185"/>
      <c r="Q105" s="185"/>
      <c r="R105" s="185"/>
      <c r="S105" s="200"/>
      <c r="T105" s="185"/>
      <c r="U105" s="185"/>
      <c r="V105" s="201"/>
      <c r="W105" s="185"/>
      <c r="X105" s="367"/>
      <c r="Y105" s="185"/>
      <c r="Z105" s="367"/>
      <c r="AA105" s="185"/>
      <c r="AB105" s="185"/>
      <c r="AC105" s="185"/>
      <c r="AD105" s="185"/>
      <c r="AE105" s="185"/>
      <c r="AF105" s="201"/>
      <c r="AG105" s="185"/>
      <c r="AH105" s="185"/>
      <c r="AI105" s="185"/>
      <c r="AJ105" s="185"/>
      <c r="AK105" s="185"/>
      <c r="AL105" s="201"/>
      <c r="AM105" s="185"/>
      <c r="AN105" s="185"/>
      <c r="AO105" s="185"/>
      <c r="AP105" s="185"/>
      <c r="AQ105" s="201"/>
      <c r="AR105" s="185"/>
      <c r="AS105" s="201"/>
      <c r="AT105" s="201"/>
      <c r="AU105" s="368"/>
      <c r="AV105" s="185"/>
      <c r="AW105" s="201"/>
      <c r="AX105" s="201"/>
      <c r="AY105" s="185"/>
      <c r="AZ105" s="201"/>
      <c r="BA105" s="201"/>
      <c r="BB105" s="201"/>
      <c r="BC105" s="185"/>
      <c r="BD105" s="185"/>
      <c r="BE105" s="201"/>
      <c r="BF105" s="185"/>
      <c r="BG105" s="201"/>
      <c r="BH105" s="185"/>
      <c r="BI105" s="185"/>
      <c r="BJ105" s="185"/>
      <c r="BK105" s="201"/>
      <c r="BL105" s="185"/>
      <c r="BM105" s="201"/>
      <c r="BN105" s="185"/>
      <c r="BO105" s="185"/>
      <c r="BP105" s="185"/>
      <c r="BQ105" s="185"/>
      <c r="BR105" s="185"/>
      <c r="BS105" s="185"/>
      <c r="BT105" s="185"/>
      <c r="BU105" s="185"/>
      <c r="BV105" s="201"/>
      <c r="BW105" s="185"/>
      <c r="BX105" s="369"/>
      <c r="BY105" s="333"/>
      <c r="BZ105" s="185">
        <f>K105+M105+AC105+AE105+I105+Q105+U105+W105+Y105+S105+O105</f>
        <v>0</v>
      </c>
      <c r="CA105" s="370"/>
      <c r="CG105" s="150"/>
    </row>
    <row r="106" spans="1:85" s="68" customFormat="1" ht="33" hidden="1" customHeight="1">
      <c r="A106" s="213">
        <v>98</v>
      </c>
      <c r="B106" s="365" t="s">
        <v>226</v>
      </c>
      <c r="C106" s="200"/>
      <c r="D106" s="200"/>
      <c r="E106" s="366"/>
      <c r="F106" s="200"/>
      <c r="G106" s="200"/>
      <c r="H106" s="185">
        <v>0</v>
      </c>
      <c r="I106" s="185">
        <f t="shared" si="36"/>
        <v>0</v>
      </c>
      <c r="J106" s="185">
        <v>0</v>
      </c>
      <c r="K106" s="185">
        <f t="shared" si="37"/>
        <v>0</v>
      </c>
      <c r="L106" s="376">
        <v>0</v>
      </c>
      <c r="M106" s="185">
        <f t="shared" si="38"/>
        <v>0</v>
      </c>
      <c r="N106" s="185"/>
      <c r="O106" s="200"/>
      <c r="P106" s="185"/>
      <c r="Q106" s="185"/>
      <c r="R106" s="185"/>
      <c r="S106" s="200"/>
      <c r="T106" s="185"/>
      <c r="U106" s="185"/>
      <c r="V106" s="201"/>
      <c r="W106" s="185"/>
      <c r="X106" s="367"/>
      <c r="Y106" s="185"/>
      <c r="Z106" s="367"/>
      <c r="AA106" s="185"/>
      <c r="AB106" s="185"/>
      <c r="AC106" s="185"/>
      <c r="AD106" s="185"/>
      <c r="AE106" s="185"/>
      <c r="AF106" s="201"/>
      <c r="AG106" s="185"/>
      <c r="AH106" s="185"/>
      <c r="AI106" s="185"/>
      <c r="AJ106" s="185"/>
      <c r="AK106" s="185"/>
      <c r="AL106" s="201"/>
      <c r="AM106" s="185"/>
      <c r="AN106" s="185"/>
      <c r="AO106" s="185"/>
      <c r="AP106" s="185"/>
      <c r="AQ106" s="201"/>
      <c r="AR106" s="185"/>
      <c r="AS106" s="201"/>
      <c r="AT106" s="201"/>
      <c r="AU106" s="368"/>
      <c r="AV106" s="185"/>
      <c r="AW106" s="201"/>
      <c r="AX106" s="201"/>
      <c r="AY106" s="185"/>
      <c r="AZ106" s="201"/>
      <c r="BA106" s="201"/>
      <c r="BB106" s="201"/>
      <c r="BC106" s="185"/>
      <c r="BD106" s="185"/>
      <c r="BE106" s="201"/>
      <c r="BF106" s="185"/>
      <c r="BG106" s="201"/>
      <c r="BH106" s="185"/>
      <c r="BI106" s="185"/>
      <c r="BJ106" s="185"/>
      <c r="BK106" s="201"/>
      <c r="BL106" s="185"/>
      <c r="BM106" s="201"/>
      <c r="BN106" s="185"/>
      <c r="BO106" s="185"/>
      <c r="BP106" s="185"/>
      <c r="BQ106" s="185"/>
      <c r="BR106" s="185"/>
      <c r="BS106" s="185"/>
      <c r="BT106" s="185"/>
      <c r="BU106" s="185"/>
      <c r="BV106" s="201"/>
      <c r="BW106" s="185"/>
      <c r="BX106" s="369"/>
      <c r="BY106" s="333"/>
      <c r="BZ106" s="185">
        <f t="shared" si="39"/>
        <v>0</v>
      </c>
      <c r="CA106" s="370"/>
      <c r="CG106" s="150"/>
    </row>
    <row r="107" spans="1:85" s="253" customFormat="1" ht="33" customHeight="1">
      <c r="A107" s="884" t="s">
        <v>227</v>
      </c>
      <c r="B107" s="885"/>
      <c r="C107" s="254">
        <f>SUM(C9:C19)</f>
        <v>0</v>
      </c>
      <c r="D107" s="254">
        <f>SUM(D9:D19)</f>
        <v>0</v>
      </c>
      <c r="E107" s="254">
        <f>SUM(E9:E19)</f>
        <v>0</v>
      </c>
      <c r="F107" s="254">
        <f>SUM(F9:F19)</f>
        <v>0</v>
      </c>
      <c r="G107" s="254">
        <f>SUM(G9:G19)</f>
        <v>0</v>
      </c>
      <c r="H107" s="254">
        <f t="shared" ref="H107:Y107" si="40">SUM(H9:H106)</f>
        <v>0</v>
      </c>
      <c r="I107" s="254">
        <f t="shared" si="40"/>
        <v>0</v>
      </c>
      <c r="J107" s="254">
        <f t="shared" si="40"/>
        <v>0</v>
      </c>
      <c r="K107" s="254">
        <f t="shared" si="40"/>
        <v>0</v>
      </c>
      <c r="L107" s="254">
        <f t="shared" si="40"/>
        <v>0</v>
      </c>
      <c r="M107" s="254">
        <f t="shared" si="40"/>
        <v>0</v>
      </c>
      <c r="N107" s="254">
        <f t="shared" si="40"/>
        <v>0</v>
      </c>
      <c r="O107" s="254">
        <f t="shared" si="40"/>
        <v>0</v>
      </c>
      <c r="P107" s="254">
        <f t="shared" si="40"/>
        <v>0</v>
      </c>
      <c r="Q107" s="254">
        <f t="shared" si="40"/>
        <v>0</v>
      </c>
      <c r="R107" s="254">
        <f t="shared" si="40"/>
        <v>0</v>
      </c>
      <c r="S107" s="254">
        <f t="shared" si="40"/>
        <v>0</v>
      </c>
      <c r="T107" s="254">
        <f t="shared" si="40"/>
        <v>0</v>
      </c>
      <c r="U107" s="254">
        <f t="shared" si="40"/>
        <v>0</v>
      </c>
      <c r="V107" s="254">
        <f t="shared" si="40"/>
        <v>0</v>
      </c>
      <c r="W107" s="254">
        <f t="shared" si="40"/>
        <v>0</v>
      </c>
      <c r="X107" s="254">
        <f t="shared" si="40"/>
        <v>0</v>
      </c>
      <c r="Y107" s="254">
        <f t="shared" si="40"/>
        <v>0</v>
      </c>
      <c r="Z107" s="254">
        <f>SUM(Z9:Z19)</f>
        <v>0</v>
      </c>
      <c r="AA107" s="254">
        <f>SUM(AA9:AA19)</f>
        <v>0</v>
      </c>
      <c r="AB107" s="254">
        <f>SUM(AB9:AB106)</f>
        <v>0</v>
      </c>
      <c r="AC107" s="254">
        <f>SUM(AC9:AC106)</f>
        <v>0</v>
      </c>
      <c r="AD107" s="254">
        <f>SUM(AD9:AD106)</f>
        <v>0</v>
      </c>
      <c r="AE107" s="254">
        <f>SUM(AE9:AE106)</f>
        <v>0</v>
      </c>
      <c r="AF107" s="263">
        <f t="shared" ref="AF107:BH107" si="41">SUM(AF9:AF19)</f>
        <v>0</v>
      </c>
      <c r="AG107" s="254">
        <f t="shared" si="41"/>
        <v>0</v>
      </c>
      <c r="AH107" s="254">
        <f t="shared" si="41"/>
        <v>0</v>
      </c>
      <c r="AI107" s="254">
        <f t="shared" si="41"/>
        <v>0</v>
      </c>
      <c r="AJ107" s="263">
        <f t="shared" si="41"/>
        <v>0</v>
      </c>
      <c r="AK107" s="254">
        <f t="shared" si="41"/>
        <v>0</v>
      </c>
      <c r="AL107" s="263">
        <f t="shared" si="41"/>
        <v>0</v>
      </c>
      <c r="AM107" s="254">
        <f t="shared" si="41"/>
        <v>0</v>
      </c>
      <c r="AN107" s="254">
        <f t="shared" si="41"/>
        <v>0</v>
      </c>
      <c r="AO107" s="254">
        <f t="shared" si="41"/>
        <v>0</v>
      </c>
      <c r="AP107" s="254">
        <f t="shared" si="41"/>
        <v>0</v>
      </c>
      <c r="AQ107" s="263">
        <f t="shared" si="41"/>
        <v>0</v>
      </c>
      <c r="AR107" s="254">
        <f t="shared" si="41"/>
        <v>0</v>
      </c>
      <c r="AS107" s="263">
        <f t="shared" si="41"/>
        <v>0</v>
      </c>
      <c r="AT107" s="263">
        <f t="shared" si="41"/>
        <v>0</v>
      </c>
      <c r="AU107" s="263">
        <f t="shared" si="41"/>
        <v>0</v>
      </c>
      <c r="AV107" s="254">
        <f t="shared" si="41"/>
        <v>0</v>
      </c>
      <c r="AW107" s="263">
        <f t="shared" si="41"/>
        <v>0</v>
      </c>
      <c r="AX107" s="263">
        <f t="shared" si="41"/>
        <v>0</v>
      </c>
      <c r="AY107" s="254">
        <f t="shared" si="41"/>
        <v>0</v>
      </c>
      <c r="AZ107" s="263">
        <f t="shared" si="41"/>
        <v>0</v>
      </c>
      <c r="BA107" s="263">
        <f t="shared" si="41"/>
        <v>0</v>
      </c>
      <c r="BB107" s="263">
        <f t="shared" si="41"/>
        <v>0</v>
      </c>
      <c r="BC107" s="254">
        <f t="shared" si="41"/>
        <v>0</v>
      </c>
      <c r="BD107" s="254">
        <f t="shared" si="41"/>
        <v>0</v>
      </c>
      <c r="BE107" s="263">
        <f t="shared" si="41"/>
        <v>0</v>
      </c>
      <c r="BF107" s="254">
        <f t="shared" si="41"/>
        <v>0</v>
      </c>
      <c r="BG107" s="263">
        <f t="shared" si="41"/>
        <v>0</v>
      </c>
      <c r="BH107" s="254">
        <f t="shared" si="41"/>
        <v>0</v>
      </c>
      <c r="BI107" s="185">
        <v>0</v>
      </c>
      <c r="BJ107" s="254">
        <f t="shared" ref="BJ107:BY107" si="42">SUM(BJ9:BJ19)</f>
        <v>0</v>
      </c>
      <c r="BK107" s="263">
        <f t="shared" si="42"/>
        <v>0</v>
      </c>
      <c r="BL107" s="254">
        <f t="shared" si="42"/>
        <v>0</v>
      </c>
      <c r="BM107" s="263">
        <f t="shared" si="42"/>
        <v>0</v>
      </c>
      <c r="BN107" s="254">
        <f t="shared" si="42"/>
        <v>0</v>
      </c>
      <c r="BO107" s="254">
        <f t="shared" si="42"/>
        <v>0</v>
      </c>
      <c r="BP107" s="254">
        <f t="shared" si="42"/>
        <v>0</v>
      </c>
      <c r="BQ107" s="254">
        <f t="shared" si="42"/>
        <v>0</v>
      </c>
      <c r="BR107" s="254">
        <f t="shared" si="42"/>
        <v>0</v>
      </c>
      <c r="BS107" s="254">
        <f t="shared" si="42"/>
        <v>0</v>
      </c>
      <c r="BT107" s="254">
        <f t="shared" si="42"/>
        <v>0</v>
      </c>
      <c r="BU107" s="254">
        <f t="shared" si="42"/>
        <v>0</v>
      </c>
      <c r="BV107" s="254">
        <f t="shared" si="42"/>
        <v>0</v>
      </c>
      <c r="BW107" s="254">
        <f t="shared" si="42"/>
        <v>0</v>
      </c>
      <c r="BX107" s="254">
        <f t="shared" si="42"/>
        <v>0</v>
      </c>
      <c r="BY107" s="254">
        <f t="shared" si="42"/>
        <v>0</v>
      </c>
      <c r="BZ107" s="254">
        <f>SUM(BZ9:BZ106)</f>
        <v>0</v>
      </c>
      <c r="CA107" s="268"/>
    </row>
    <row r="108" spans="1:85">
      <c r="A108" s="192"/>
      <c r="B108" s="192"/>
      <c r="C108" s="193"/>
      <c r="D108" s="193"/>
      <c r="E108" s="193"/>
      <c r="F108" s="193"/>
      <c r="G108" s="193"/>
      <c r="H108" s="193"/>
      <c r="I108" s="193"/>
      <c r="J108" s="193"/>
      <c r="K108" s="193"/>
      <c r="L108" s="193"/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193"/>
      <c r="AB108" s="290"/>
      <c r="AC108" s="290"/>
      <c r="AD108" s="291"/>
      <c r="AE108" s="291"/>
      <c r="AF108" s="291"/>
      <c r="AG108" s="291"/>
      <c r="AH108" s="193"/>
      <c r="AI108" s="193"/>
      <c r="AJ108" s="193"/>
      <c r="AK108" s="193"/>
      <c r="AL108" s="193"/>
      <c r="AM108" s="193"/>
      <c r="AN108" s="193"/>
      <c r="AO108" s="193"/>
      <c r="AP108" s="193"/>
      <c r="AQ108" s="193"/>
      <c r="AR108" s="193"/>
      <c r="AS108" s="193"/>
      <c r="AT108" s="193"/>
      <c r="AU108" s="193"/>
      <c r="AV108" s="193"/>
      <c r="AW108" s="193"/>
      <c r="AX108" s="193"/>
      <c r="AY108" s="193"/>
      <c r="AZ108" s="193"/>
      <c r="BA108" s="193"/>
      <c r="BB108" s="193"/>
      <c r="BC108" s="193"/>
      <c r="BD108" s="193"/>
      <c r="BE108" s="193"/>
      <c r="BF108" s="193"/>
      <c r="BG108" s="193"/>
      <c r="BH108" s="193"/>
      <c r="BI108" s="193"/>
      <c r="BJ108" s="193"/>
      <c r="BK108" s="193"/>
      <c r="BL108" s="193"/>
      <c r="BM108" s="193"/>
      <c r="BN108" s="193"/>
      <c r="BO108" s="193"/>
      <c r="BP108" s="193"/>
      <c r="BQ108" s="193"/>
      <c r="BR108" s="193"/>
      <c r="BS108" s="193"/>
      <c r="BT108" s="193"/>
      <c r="BU108" s="193"/>
      <c r="BV108" s="193"/>
      <c r="BW108" s="193"/>
      <c r="BX108" s="193"/>
      <c r="BY108" s="193"/>
      <c r="BZ108" s="193"/>
      <c r="CA108" s="297"/>
    </row>
    <row r="109" spans="1:85" s="27" customFormat="1" ht="18.75">
      <c r="A109" s="256"/>
      <c r="C109" s="199"/>
      <c r="D109" s="199"/>
      <c r="E109" s="199"/>
      <c r="F109" s="199"/>
      <c r="G109" s="199"/>
      <c r="H109" s="199"/>
      <c r="I109" s="199"/>
      <c r="J109" s="199"/>
      <c r="K109" s="199"/>
      <c r="L109" s="886" t="s">
        <v>228</v>
      </c>
      <c r="M109" s="886"/>
      <c r="N109" s="886"/>
      <c r="O109" s="886"/>
      <c r="P109" s="886"/>
      <c r="Q109" s="886"/>
      <c r="R109" s="886"/>
      <c r="S109" s="886"/>
      <c r="T109" s="886"/>
      <c r="U109" s="886"/>
      <c r="V109" s="886"/>
      <c r="W109" s="886"/>
      <c r="X109" s="886"/>
      <c r="Y109" s="886"/>
      <c r="Z109" s="886"/>
      <c r="AA109" s="886"/>
      <c r="AB109" s="886"/>
      <c r="AC109" s="886"/>
      <c r="AD109" s="886"/>
      <c r="AE109" s="886"/>
      <c r="AF109" s="886"/>
      <c r="AG109" s="886"/>
      <c r="AH109" s="886"/>
      <c r="AI109" s="886"/>
      <c r="AJ109" s="886"/>
      <c r="AK109" s="886"/>
      <c r="AL109" s="886"/>
      <c r="AM109" s="886"/>
      <c r="AN109" s="886"/>
      <c r="AO109" s="886"/>
      <c r="AP109" s="886"/>
      <c r="AQ109" s="886"/>
      <c r="AR109" s="886"/>
      <c r="AS109" s="886"/>
      <c r="AT109" s="886"/>
      <c r="AU109" s="886"/>
      <c r="AV109" s="886"/>
      <c r="AW109" s="886"/>
      <c r="AX109" s="886"/>
      <c r="AY109" s="886"/>
      <c r="AZ109" s="886"/>
      <c r="BA109" s="886"/>
      <c r="BB109" s="886"/>
      <c r="BC109" s="886"/>
      <c r="BD109" s="886"/>
      <c r="BE109" s="886"/>
      <c r="BF109" s="886"/>
      <c r="BG109" s="886"/>
      <c r="BH109" s="886"/>
      <c r="BI109" s="886"/>
      <c r="BJ109" s="886"/>
      <c r="BK109" s="886"/>
      <c r="BL109" s="886"/>
      <c r="BM109" s="886"/>
      <c r="BN109" s="886"/>
      <c r="BO109" s="886"/>
      <c r="BP109" s="886"/>
      <c r="BQ109" s="886"/>
      <c r="BR109" s="886"/>
      <c r="BS109" s="886"/>
      <c r="BT109" s="886"/>
      <c r="BU109" s="886"/>
      <c r="BV109" s="886"/>
      <c r="BW109" s="886"/>
      <c r="BX109" s="886"/>
      <c r="BY109" s="886"/>
      <c r="BZ109" s="886"/>
      <c r="CA109" s="886"/>
    </row>
    <row r="110" spans="1:85" s="68" customFormat="1" ht="15.75">
      <c r="B110" s="887" t="s">
        <v>229</v>
      </c>
      <c r="C110" s="887"/>
      <c r="D110" s="887"/>
      <c r="E110" s="887"/>
      <c r="F110" s="887"/>
      <c r="G110" s="887"/>
      <c r="H110" s="887"/>
      <c r="I110" s="887"/>
      <c r="J110" s="887"/>
      <c r="K110" s="887"/>
      <c r="L110" s="888" t="s">
        <v>14</v>
      </c>
      <c r="M110" s="888"/>
      <c r="N110" s="888"/>
      <c r="O110" s="888"/>
      <c r="P110" s="888"/>
      <c r="Q110" s="888"/>
      <c r="R110" s="888"/>
      <c r="S110" s="888"/>
      <c r="T110" s="888"/>
      <c r="U110" s="888"/>
      <c r="V110" s="888"/>
      <c r="W110" s="888"/>
      <c r="X110" s="888"/>
      <c r="Y110" s="888"/>
      <c r="Z110" s="888"/>
      <c r="AA110" s="888"/>
      <c r="AB110" s="888"/>
      <c r="AC110" s="888"/>
      <c r="AD110" s="888"/>
      <c r="AE110" s="888"/>
      <c r="AF110" s="888"/>
      <c r="AG110" s="888"/>
      <c r="AH110" s="888"/>
      <c r="AI110" s="888"/>
      <c r="AJ110" s="888"/>
      <c r="AK110" s="888"/>
      <c r="AL110" s="888"/>
      <c r="AM110" s="888"/>
      <c r="AN110" s="888"/>
      <c r="AO110" s="888"/>
      <c r="AP110" s="888"/>
      <c r="AQ110" s="888"/>
      <c r="AR110" s="888"/>
      <c r="AS110" s="888"/>
      <c r="AT110" s="888"/>
      <c r="AU110" s="888"/>
      <c r="AV110" s="888"/>
      <c r="AW110" s="888"/>
      <c r="AX110" s="888"/>
      <c r="AY110" s="888"/>
      <c r="AZ110" s="888"/>
      <c r="BA110" s="888"/>
      <c r="BB110" s="888"/>
      <c r="BC110" s="888"/>
      <c r="BD110" s="888"/>
      <c r="BE110" s="888"/>
      <c r="BF110" s="888"/>
      <c r="BG110" s="888"/>
      <c r="BH110" s="888"/>
      <c r="BI110" s="888"/>
      <c r="BJ110" s="888"/>
      <c r="BK110" s="888"/>
      <c r="BL110" s="888"/>
      <c r="BM110" s="888"/>
      <c r="BN110" s="888"/>
      <c r="BO110" s="888"/>
      <c r="BP110" s="888"/>
      <c r="BQ110" s="888"/>
      <c r="BR110" s="888"/>
      <c r="BS110" s="888"/>
      <c r="BT110" s="888"/>
      <c r="BU110" s="888"/>
      <c r="BV110" s="888"/>
      <c r="BW110" s="888"/>
      <c r="BX110" s="888"/>
      <c r="BY110" s="888"/>
      <c r="BZ110" s="888"/>
      <c r="CA110" s="888"/>
    </row>
    <row r="111" spans="1:85" s="27" customFormat="1" ht="18.75">
      <c r="C111" s="256"/>
      <c r="D111" s="256"/>
      <c r="E111" s="256"/>
      <c r="F111" s="371"/>
      <c r="G111" s="371"/>
      <c r="H111" s="371"/>
      <c r="I111" s="371"/>
      <c r="J111" s="371"/>
      <c r="K111" s="371"/>
      <c r="L111" s="371"/>
      <c r="M111" s="371"/>
      <c r="N111" s="371"/>
      <c r="O111" s="371"/>
      <c r="P111" s="371"/>
      <c r="Q111" s="371"/>
      <c r="R111" s="371"/>
      <c r="S111" s="371"/>
      <c r="T111" s="371"/>
      <c r="U111" s="371"/>
      <c r="V111" s="371"/>
      <c r="W111" s="371"/>
      <c r="X111" s="371"/>
      <c r="Y111" s="371"/>
      <c r="Z111" s="371"/>
      <c r="AA111" s="371"/>
      <c r="AC111" s="373"/>
      <c r="AD111" s="373"/>
      <c r="AE111" s="373"/>
      <c r="AG111" s="373"/>
      <c r="AH111" s="371"/>
      <c r="AI111" s="371"/>
      <c r="AJ111" s="371"/>
      <c r="AK111" s="371"/>
      <c r="AL111" s="371"/>
      <c r="AM111" s="371"/>
      <c r="AN111" s="371"/>
      <c r="AO111" s="371"/>
      <c r="AP111" s="371"/>
      <c r="AQ111" s="373"/>
      <c r="AR111" s="373"/>
      <c r="AS111" s="373"/>
      <c r="AT111" s="373"/>
      <c r="AU111" s="373"/>
      <c r="AV111" s="373"/>
      <c r="AW111" s="373"/>
      <c r="AX111" s="373"/>
      <c r="AY111" s="373"/>
      <c r="AZ111" s="373"/>
      <c r="BA111" s="373"/>
      <c r="BB111" s="373"/>
      <c r="BC111" s="373"/>
      <c r="BD111" s="373"/>
      <c r="BE111" s="373"/>
      <c r="BF111" s="373"/>
      <c r="BG111" s="373"/>
      <c r="BH111" s="373"/>
      <c r="BI111" s="373"/>
      <c r="BJ111" s="373"/>
      <c r="BK111" s="373"/>
      <c r="BL111" s="373"/>
      <c r="BM111" s="373"/>
      <c r="BN111" s="373"/>
      <c r="BO111" s="373"/>
      <c r="BP111" s="373"/>
      <c r="BQ111" s="373"/>
      <c r="BR111" s="373"/>
      <c r="BS111" s="373"/>
      <c r="BT111" s="373"/>
      <c r="BU111" s="373"/>
      <c r="BV111" s="373"/>
      <c r="BW111" s="373"/>
      <c r="BX111" s="374"/>
      <c r="BY111" s="374"/>
      <c r="BZ111" s="256"/>
      <c r="CA111" s="256"/>
    </row>
    <row r="112" spans="1:85" s="27" customFormat="1" ht="18.75">
      <c r="C112" s="256"/>
      <c r="D112" s="256"/>
      <c r="E112" s="256"/>
      <c r="F112" s="256"/>
      <c r="G112" s="256"/>
      <c r="H112" s="256"/>
      <c r="I112" s="256"/>
      <c r="J112" s="256"/>
      <c r="K112" s="256"/>
      <c r="L112" s="256"/>
      <c r="M112" s="256"/>
      <c r="N112" s="256"/>
      <c r="O112" s="256"/>
      <c r="P112" s="256"/>
      <c r="Q112" s="256"/>
      <c r="R112" s="256"/>
      <c r="S112" s="256"/>
      <c r="T112" s="256"/>
      <c r="U112" s="256"/>
      <c r="V112" s="256"/>
      <c r="W112" s="256"/>
      <c r="X112" s="256"/>
      <c r="Y112" s="256"/>
      <c r="Z112" s="256"/>
      <c r="AA112" s="256"/>
      <c r="AC112" s="256"/>
      <c r="AD112" s="261"/>
      <c r="AE112" s="261"/>
      <c r="AG112" s="261"/>
      <c r="AH112" s="256"/>
      <c r="AI112" s="256"/>
      <c r="AJ112" s="256"/>
      <c r="AK112" s="256"/>
      <c r="AL112" s="256"/>
      <c r="AM112" s="256"/>
      <c r="AN112" s="256"/>
      <c r="AO112" s="256"/>
      <c r="AP112" s="256"/>
      <c r="AQ112" s="256"/>
      <c r="AR112" s="256"/>
      <c r="AS112" s="256"/>
      <c r="AT112" s="256"/>
      <c r="AU112" s="256"/>
      <c r="AV112" s="256"/>
      <c r="AW112" s="256"/>
      <c r="AX112" s="256"/>
      <c r="AY112" s="256"/>
      <c r="AZ112" s="256"/>
      <c r="BA112" s="256"/>
      <c r="BB112" s="256"/>
      <c r="BC112" s="256"/>
      <c r="BD112" s="256"/>
      <c r="BE112" s="256"/>
      <c r="BF112" s="256"/>
      <c r="BG112" s="256"/>
      <c r="BH112" s="256"/>
      <c r="BI112" s="256"/>
      <c r="BJ112" s="256"/>
      <c r="BK112" s="256"/>
      <c r="BL112" s="256"/>
      <c r="BM112" s="261"/>
      <c r="BN112" s="256"/>
      <c r="BO112" s="256"/>
      <c r="BP112" s="256"/>
      <c r="BQ112" s="256"/>
      <c r="BR112" s="256"/>
      <c r="BS112" s="256"/>
      <c r="BT112" s="256"/>
      <c r="BU112" s="256"/>
      <c r="BV112" s="256"/>
      <c r="BW112" s="256"/>
      <c r="BX112" s="256"/>
      <c r="BY112" s="256"/>
      <c r="BZ112" s="256"/>
      <c r="CA112" s="256"/>
    </row>
    <row r="113" spans="1:79" s="27" customFormat="1" ht="18.75">
      <c r="C113" s="256"/>
      <c r="D113" s="256"/>
      <c r="E113" s="256"/>
      <c r="F113" s="256"/>
      <c r="G113" s="256"/>
      <c r="H113" s="256"/>
      <c r="I113" s="256"/>
      <c r="J113" s="256"/>
      <c r="K113" s="256"/>
      <c r="L113" s="256"/>
      <c r="M113" s="256"/>
      <c r="N113" s="256"/>
      <c r="O113" s="256"/>
      <c r="P113" s="256"/>
      <c r="Q113" s="256"/>
      <c r="R113" s="256"/>
      <c r="S113" s="256"/>
      <c r="T113" s="256"/>
      <c r="U113" s="256"/>
      <c r="V113" s="256"/>
      <c r="W113" s="256"/>
      <c r="X113" s="256"/>
      <c r="Y113" s="256"/>
      <c r="Z113" s="256"/>
      <c r="AA113" s="256"/>
      <c r="AC113" s="256"/>
      <c r="AD113" s="261"/>
      <c r="AE113" s="261"/>
      <c r="AG113" s="261"/>
      <c r="AH113" s="256"/>
      <c r="AI113" s="256"/>
      <c r="AJ113" s="256"/>
      <c r="AK113" s="256"/>
      <c r="AL113" s="256"/>
      <c r="AM113" s="256"/>
      <c r="AN113" s="256"/>
      <c r="AO113" s="256"/>
      <c r="AP113" s="256"/>
      <c r="AQ113" s="256"/>
      <c r="AR113" s="256"/>
      <c r="AS113" s="256"/>
      <c r="AT113" s="256"/>
      <c r="AU113" s="256"/>
      <c r="AV113" s="256"/>
      <c r="AW113" s="256"/>
      <c r="AX113" s="256"/>
      <c r="AY113" s="256"/>
      <c r="AZ113" s="256"/>
      <c r="BA113" s="256"/>
      <c r="BB113" s="256"/>
      <c r="BC113" s="256"/>
      <c r="BD113" s="256"/>
      <c r="BE113" s="256"/>
      <c r="BF113" s="256"/>
      <c r="BG113" s="256"/>
      <c r="BH113" s="256"/>
      <c r="BI113" s="256"/>
      <c r="BJ113" s="256"/>
      <c r="BK113" s="256"/>
      <c r="BL113" s="256"/>
      <c r="BM113" s="261"/>
      <c r="BN113" s="256"/>
      <c r="BO113" s="256"/>
      <c r="BP113" s="256"/>
      <c r="BQ113" s="256"/>
      <c r="BR113" s="256"/>
      <c r="BS113" s="256"/>
      <c r="BT113" s="256"/>
      <c r="BU113" s="256"/>
      <c r="BV113" s="256"/>
      <c r="BW113" s="256"/>
      <c r="BX113" s="256"/>
      <c r="BY113" s="256"/>
      <c r="BZ113" s="256"/>
      <c r="CA113" s="256"/>
    </row>
    <row r="114" spans="1:79" s="27" customFormat="1" ht="18.75">
      <c r="C114" s="256"/>
      <c r="D114" s="256"/>
      <c r="E114" s="256"/>
      <c r="F114" s="256"/>
      <c r="G114" s="256"/>
      <c r="H114" s="256"/>
      <c r="I114" s="256"/>
      <c r="J114" s="256"/>
      <c r="K114" s="256"/>
      <c r="L114" s="256"/>
      <c r="M114" s="256"/>
      <c r="N114" s="256"/>
      <c r="O114" s="256"/>
      <c r="P114" s="256"/>
      <c r="Q114" s="256"/>
      <c r="R114" s="256"/>
      <c r="S114" s="256"/>
      <c r="T114" s="256"/>
      <c r="U114" s="256"/>
      <c r="V114" s="256"/>
      <c r="W114" s="256"/>
      <c r="X114" s="256"/>
      <c r="Y114" s="256"/>
      <c r="Z114" s="256"/>
      <c r="AA114" s="256"/>
      <c r="AC114" s="256"/>
      <c r="AD114" s="256"/>
      <c r="AE114" s="256"/>
      <c r="AG114" s="256"/>
      <c r="AH114" s="256"/>
      <c r="AI114" s="256"/>
      <c r="AJ114" s="256"/>
      <c r="AK114" s="256"/>
      <c r="AL114" s="256"/>
      <c r="AM114" s="256"/>
      <c r="AN114" s="256"/>
      <c r="AO114" s="256"/>
      <c r="AP114" s="256"/>
      <c r="AQ114" s="256"/>
      <c r="AR114" s="256"/>
      <c r="AS114" s="256"/>
      <c r="AT114" s="256"/>
      <c r="AU114" s="256"/>
      <c r="AV114" s="256"/>
      <c r="AW114" s="256"/>
      <c r="AX114" s="256"/>
      <c r="AY114" s="256"/>
      <c r="AZ114" s="256"/>
      <c r="BA114" s="256"/>
      <c r="BB114" s="256"/>
      <c r="BC114" s="256"/>
      <c r="BD114" s="256"/>
      <c r="BE114" s="256"/>
      <c r="BF114" s="256"/>
      <c r="BG114" s="256"/>
      <c r="BH114" s="256"/>
      <c r="BI114" s="256"/>
      <c r="BJ114" s="256"/>
      <c r="BK114" s="256"/>
      <c r="BL114" s="256"/>
      <c r="BM114" s="256"/>
      <c r="BN114" s="256"/>
      <c r="BO114" s="256"/>
      <c r="BP114" s="256"/>
      <c r="BQ114" s="256"/>
      <c r="BR114" s="256"/>
      <c r="BS114" s="256"/>
      <c r="BT114" s="256"/>
      <c r="BU114" s="256"/>
      <c r="BV114" s="256"/>
      <c r="BW114" s="256"/>
      <c r="BX114" s="256"/>
      <c r="BY114" s="256"/>
      <c r="BZ114" s="256"/>
      <c r="CA114" s="256"/>
    </row>
    <row r="115" spans="1:79" s="33" customFormat="1" ht="15.75">
      <c r="B115" s="828" t="s">
        <v>230</v>
      </c>
      <c r="C115" s="828"/>
      <c r="D115" s="828"/>
      <c r="E115" s="828"/>
      <c r="F115" s="828"/>
      <c r="G115" s="828"/>
      <c r="H115" s="828"/>
      <c r="I115" s="828"/>
      <c r="J115" s="828"/>
      <c r="K115" s="828"/>
      <c r="L115" s="828" t="s">
        <v>231</v>
      </c>
      <c r="M115" s="828"/>
      <c r="N115" s="828"/>
      <c r="O115" s="828"/>
      <c r="P115" s="828"/>
      <c r="Q115" s="828"/>
      <c r="R115" s="828"/>
      <c r="S115" s="828"/>
      <c r="T115" s="828"/>
      <c r="U115" s="828"/>
      <c r="V115" s="828"/>
      <c r="W115" s="828"/>
      <c r="X115" s="828"/>
      <c r="Y115" s="828"/>
      <c r="Z115" s="828"/>
      <c r="AA115" s="828"/>
      <c r="AB115" s="828"/>
      <c r="AC115" s="828"/>
      <c r="AD115" s="828"/>
      <c r="AE115" s="828"/>
      <c r="AF115" s="828"/>
      <c r="AG115" s="828"/>
      <c r="AH115" s="828"/>
      <c r="AI115" s="828"/>
      <c r="AJ115" s="828"/>
      <c r="AK115" s="828"/>
      <c r="AL115" s="828"/>
      <c r="AM115" s="828"/>
      <c r="AN115" s="828"/>
      <c r="AO115" s="828"/>
      <c r="AP115" s="828"/>
      <c r="AQ115" s="828"/>
      <c r="AR115" s="828"/>
      <c r="AS115" s="828"/>
      <c r="AT115" s="828"/>
      <c r="AU115" s="828"/>
      <c r="AV115" s="828"/>
      <c r="AW115" s="828"/>
      <c r="AX115" s="828"/>
      <c r="AY115" s="828"/>
      <c r="AZ115" s="828"/>
      <c r="BA115" s="828"/>
      <c r="BB115" s="828"/>
      <c r="BC115" s="828"/>
      <c r="BD115" s="828"/>
      <c r="BE115" s="828"/>
      <c r="BF115" s="828"/>
      <c r="BG115" s="828"/>
      <c r="BH115" s="828"/>
      <c r="BI115" s="828"/>
      <c r="BJ115" s="828"/>
      <c r="BK115" s="828"/>
      <c r="BL115" s="828"/>
      <c r="BM115" s="828"/>
      <c r="BN115" s="828"/>
      <c r="BO115" s="828"/>
      <c r="BP115" s="828"/>
      <c r="BQ115" s="828"/>
      <c r="BR115" s="828"/>
      <c r="BS115" s="828"/>
      <c r="BT115" s="828"/>
      <c r="BU115" s="828"/>
      <c r="BV115" s="828"/>
      <c r="BW115" s="828"/>
      <c r="BX115" s="828"/>
      <c r="BY115" s="828"/>
      <c r="BZ115" s="828"/>
      <c r="CA115" s="828"/>
    </row>
    <row r="116" spans="1:79" s="27" customFormat="1" ht="18.75">
      <c r="A116" s="256"/>
      <c r="B116" s="256"/>
      <c r="C116" s="256"/>
      <c r="D116" s="256"/>
      <c r="E116" s="256"/>
      <c r="F116" s="256"/>
      <c r="G116" s="256"/>
      <c r="H116" s="256"/>
      <c r="I116" s="256"/>
      <c r="J116" s="256"/>
      <c r="K116" s="256"/>
      <c r="L116" s="256"/>
      <c r="M116" s="256"/>
      <c r="N116" s="256"/>
      <c r="O116" s="256"/>
      <c r="P116" s="256"/>
      <c r="Q116" s="256"/>
      <c r="R116" s="256"/>
      <c r="S116" s="256"/>
      <c r="T116" s="256"/>
      <c r="U116" s="256"/>
      <c r="V116" s="256"/>
      <c r="W116" s="256"/>
      <c r="X116" s="256"/>
      <c r="Y116" s="256"/>
      <c r="Z116" s="256"/>
      <c r="AA116" s="256"/>
      <c r="AB116" s="256"/>
      <c r="AC116" s="256"/>
      <c r="AD116" s="256"/>
      <c r="AE116" s="256"/>
      <c r="AF116" s="256"/>
      <c r="AG116" s="256"/>
      <c r="AH116" s="256"/>
      <c r="AI116" s="256"/>
      <c r="AJ116" s="256"/>
      <c r="AK116" s="256"/>
      <c r="AL116" s="256"/>
      <c r="AM116" s="256"/>
      <c r="AN116" s="256"/>
      <c r="AO116" s="256"/>
      <c r="AP116" s="256"/>
      <c r="AQ116" s="256"/>
      <c r="AR116" s="256"/>
      <c r="AS116" s="256"/>
      <c r="AT116" s="256"/>
      <c r="AU116" s="256"/>
      <c r="AV116" s="256"/>
      <c r="AW116" s="256"/>
      <c r="AX116" s="256"/>
      <c r="AY116" s="256"/>
      <c r="AZ116" s="256"/>
      <c r="BA116" s="256"/>
      <c r="BB116" s="256"/>
      <c r="BC116" s="256"/>
      <c r="BD116" s="256"/>
      <c r="BE116" s="256"/>
      <c r="BF116" s="256"/>
      <c r="BG116" s="256"/>
      <c r="BH116" s="256"/>
      <c r="BI116" s="256"/>
      <c r="BJ116" s="256"/>
      <c r="BK116" s="256"/>
      <c r="BL116" s="256"/>
      <c r="BM116" s="256"/>
      <c r="BN116" s="256"/>
      <c r="BO116" s="256"/>
      <c r="BP116" s="256"/>
      <c r="BQ116" s="256"/>
      <c r="BR116" s="256"/>
      <c r="BS116" s="256"/>
      <c r="BT116" s="256"/>
      <c r="BU116" s="256"/>
      <c r="BV116" s="256"/>
      <c r="BW116" s="256"/>
      <c r="BX116" s="256"/>
      <c r="BY116" s="256"/>
      <c r="BZ116" s="256"/>
      <c r="CA116" s="256"/>
    </row>
  </sheetData>
  <autoFilter ref="A8:BS107"/>
  <mergeCells count="48">
    <mergeCell ref="M1:CA1"/>
    <mergeCell ref="M2:CA2"/>
    <mergeCell ref="A3:AB3"/>
    <mergeCell ref="AW3:CA3"/>
    <mergeCell ref="A4:CA4"/>
    <mergeCell ref="A5:CA5"/>
    <mergeCell ref="D7:E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O7:AP7"/>
    <mergeCell ref="AQ7:AR7"/>
    <mergeCell ref="AU7:AV7"/>
    <mergeCell ref="BT7:BU7"/>
    <mergeCell ref="AX7:AY7"/>
    <mergeCell ref="BC7:BD7"/>
    <mergeCell ref="BE7:BF7"/>
    <mergeCell ref="BG7:BH7"/>
    <mergeCell ref="BI7:BJ7"/>
    <mergeCell ref="B115:K115"/>
    <mergeCell ref="L115:CA115"/>
    <mergeCell ref="A7:A8"/>
    <mergeCell ref="B7:B8"/>
    <mergeCell ref="BZ7:BZ8"/>
    <mergeCell ref="CA7:CA8"/>
    <mergeCell ref="BV7:BW7"/>
    <mergeCell ref="BX7:BY7"/>
    <mergeCell ref="A107:B107"/>
    <mergeCell ref="L109:CA109"/>
    <mergeCell ref="B110:K110"/>
    <mergeCell ref="L110:CA110"/>
    <mergeCell ref="BK7:BL7"/>
    <mergeCell ref="BM7:BN7"/>
    <mergeCell ref="BO7:BQ7"/>
    <mergeCell ref="BR7:BS7"/>
  </mergeCells>
  <pageMargins left="0.196527777777778" right="0" top="0" bottom="0" header="0" footer="0"/>
  <pageSetup paperSize="9" scale="9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</sheetPr>
  <dimension ref="A1:N119"/>
  <sheetViews>
    <sheetView view="pageBreakPreview" zoomScale="85" zoomScaleNormal="100" zoomScaleSheetLayoutView="85" workbookViewId="0">
      <pane xSplit="3" ySplit="10" topLeftCell="D63" activePane="bottomRight" state="frozen"/>
      <selection pane="topRight"/>
      <selection pane="bottomLeft"/>
      <selection pane="bottomRight" activeCell="K114" sqref="K114"/>
    </sheetView>
  </sheetViews>
  <sheetFormatPr defaultColWidth="9" defaultRowHeight="14.25"/>
  <cols>
    <col min="1" max="1" width="5.140625" style="81" customWidth="1"/>
    <col min="2" max="2" width="14.5703125" style="81" customWidth="1"/>
    <col min="3" max="3" width="9.85546875" style="81" customWidth="1"/>
    <col min="4" max="4" width="12.7109375" style="81" customWidth="1"/>
    <col min="5" max="5" width="13.5703125" style="81" customWidth="1"/>
    <col min="6" max="6" width="7.85546875" style="81" hidden="1" customWidth="1"/>
    <col min="7" max="7" width="10.7109375" style="81" customWidth="1"/>
    <col min="8" max="8" width="13.140625" style="81" customWidth="1"/>
    <col min="9" max="9" width="13" style="81" customWidth="1"/>
    <col min="10" max="10" width="10.140625" style="81" customWidth="1"/>
    <col min="11" max="11" width="11.140625" style="81" hidden="1" customWidth="1"/>
    <col min="12" max="12" width="13.28515625" style="81" customWidth="1"/>
    <col min="13" max="13" width="13" style="81" customWidth="1"/>
    <col min="14" max="14" width="11.7109375" style="81" customWidth="1"/>
    <col min="15" max="255" width="9.140625" style="81"/>
    <col min="256" max="256" width="5.140625" style="81" customWidth="1"/>
    <col min="257" max="257" width="15.42578125" style="81" customWidth="1"/>
    <col min="258" max="258" width="9.85546875" style="81" customWidth="1"/>
    <col min="259" max="259" width="10.85546875" style="81" customWidth="1"/>
    <col min="260" max="260" width="12.85546875" style="81" customWidth="1"/>
    <col min="261" max="261" width="8.42578125" style="81" customWidth="1"/>
    <col min="262" max="262" width="12" style="81" customWidth="1"/>
    <col min="263" max="263" width="13.140625" style="81" customWidth="1"/>
    <col min="264" max="264" width="12.7109375" style="81" customWidth="1"/>
    <col min="265" max="265" width="10.85546875" style="81" customWidth="1"/>
    <col min="266" max="266" width="12.85546875" style="81" customWidth="1"/>
    <col min="267" max="267" width="14" style="81" customWidth="1"/>
    <col min="268" max="268" width="11.7109375" style="81" customWidth="1"/>
    <col min="269" max="511" width="9.140625" style="81"/>
    <col min="512" max="512" width="5.140625" style="81" customWidth="1"/>
    <col min="513" max="513" width="15.42578125" style="81" customWidth="1"/>
    <col min="514" max="514" width="9.85546875" style="81" customWidth="1"/>
    <col min="515" max="515" width="10.85546875" style="81" customWidth="1"/>
    <col min="516" max="516" width="12.85546875" style="81" customWidth="1"/>
    <col min="517" max="517" width="8.42578125" style="81" customWidth="1"/>
    <col min="518" max="518" width="12" style="81" customWidth="1"/>
    <col min="519" max="519" width="13.140625" style="81" customWidth="1"/>
    <col min="520" max="520" width="12.7109375" style="81" customWidth="1"/>
    <col min="521" max="521" width="10.85546875" style="81" customWidth="1"/>
    <col min="522" max="522" width="12.85546875" style="81" customWidth="1"/>
    <col min="523" max="523" width="14" style="81" customWidth="1"/>
    <col min="524" max="524" width="11.7109375" style="81" customWidth="1"/>
    <col min="525" max="767" width="9.140625" style="81"/>
    <col min="768" max="768" width="5.140625" style="81" customWidth="1"/>
    <col min="769" max="769" width="15.42578125" style="81" customWidth="1"/>
    <col min="770" max="770" width="9.85546875" style="81" customWidth="1"/>
    <col min="771" max="771" width="10.85546875" style="81" customWidth="1"/>
    <col min="772" max="772" width="12.85546875" style="81" customWidth="1"/>
    <col min="773" max="773" width="8.42578125" style="81" customWidth="1"/>
    <col min="774" max="774" width="12" style="81" customWidth="1"/>
    <col min="775" max="775" width="13.140625" style="81" customWidth="1"/>
    <col min="776" max="776" width="12.7109375" style="81" customWidth="1"/>
    <col min="777" max="777" width="10.85546875" style="81" customWidth="1"/>
    <col min="778" max="778" width="12.85546875" style="81" customWidth="1"/>
    <col min="779" max="779" width="14" style="81" customWidth="1"/>
    <col min="780" max="780" width="11.7109375" style="81" customWidth="1"/>
    <col min="781" max="1023" width="9.140625" style="81"/>
    <col min="1024" max="1024" width="5.140625" style="81" customWidth="1"/>
    <col min="1025" max="1025" width="15.42578125" style="81" customWidth="1"/>
    <col min="1026" max="1026" width="9.85546875" style="81" customWidth="1"/>
    <col min="1027" max="1027" width="10.85546875" style="81" customWidth="1"/>
    <col min="1028" max="1028" width="12.85546875" style="81" customWidth="1"/>
    <col min="1029" max="1029" width="8.42578125" style="81" customWidth="1"/>
    <col min="1030" max="1030" width="12" style="81" customWidth="1"/>
    <col min="1031" max="1031" width="13.140625" style="81" customWidth="1"/>
    <col min="1032" max="1032" width="12.7109375" style="81" customWidth="1"/>
    <col min="1033" max="1033" width="10.85546875" style="81" customWidth="1"/>
    <col min="1034" max="1034" width="12.85546875" style="81" customWidth="1"/>
    <col min="1035" max="1035" width="14" style="81" customWidth="1"/>
    <col min="1036" max="1036" width="11.7109375" style="81" customWidth="1"/>
    <col min="1037" max="1279" width="9.140625" style="81"/>
    <col min="1280" max="1280" width="5.140625" style="81" customWidth="1"/>
    <col min="1281" max="1281" width="15.42578125" style="81" customWidth="1"/>
    <col min="1282" max="1282" width="9.85546875" style="81" customWidth="1"/>
    <col min="1283" max="1283" width="10.85546875" style="81" customWidth="1"/>
    <col min="1284" max="1284" width="12.85546875" style="81" customWidth="1"/>
    <col min="1285" max="1285" width="8.42578125" style="81" customWidth="1"/>
    <col min="1286" max="1286" width="12" style="81" customWidth="1"/>
    <col min="1287" max="1287" width="13.140625" style="81" customWidth="1"/>
    <col min="1288" max="1288" width="12.7109375" style="81" customWidth="1"/>
    <col min="1289" max="1289" width="10.85546875" style="81" customWidth="1"/>
    <col min="1290" max="1290" width="12.85546875" style="81" customWidth="1"/>
    <col min="1291" max="1291" width="14" style="81" customWidth="1"/>
    <col min="1292" max="1292" width="11.7109375" style="81" customWidth="1"/>
    <col min="1293" max="1535" width="9.140625" style="81"/>
    <col min="1536" max="1536" width="5.140625" style="81" customWidth="1"/>
    <col min="1537" max="1537" width="15.42578125" style="81" customWidth="1"/>
    <col min="1538" max="1538" width="9.85546875" style="81" customWidth="1"/>
    <col min="1539" max="1539" width="10.85546875" style="81" customWidth="1"/>
    <col min="1540" max="1540" width="12.85546875" style="81" customWidth="1"/>
    <col min="1541" max="1541" width="8.42578125" style="81" customWidth="1"/>
    <col min="1542" max="1542" width="12" style="81" customWidth="1"/>
    <col min="1543" max="1543" width="13.140625" style="81" customWidth="1"/>
    <col min="1544" max="1544" width="12.7109375" style="81" customWidth="1"/>
    <col min="1545" max="1545" width="10.85546875" style="81" customWidth="1"/>
    <col min="1546" max="1546" width="12.85546875" style="81" customWidth="1"/>
    <col min="1547" max="1547" width="14" style="81" customWidth="1"/>
    <col min="1548" max="1548" width="11.7109375" style="81" customWidth="1"/>
    <col min="1549" max="1791" width="9.140625" style="81"/>
    <col min="1792" max="1792" width="5.140625" style="81" customWidth="1"/>
    <col min="1793" max="1793" width="15.42578125" style="81" customWidth="1"/>
    <col min="1794" max="1794" width="9.85546875" style="81" customWidth="1"/>
    <col min="1795" max="1795" width="10.85546875" style="81" customWidth="1"/>
    <col min="1796" max="1796" width="12.85546875" style="81" customWidth="1"/>
    <col min="1797" max="1797" width="8.42578125" style="81" customWidth="1"/>
    <col min="1798" max="1798" width="12" style="81" customWidth="1"/>
    <col min="1799" max="1799" width="13.140625" style="81" customWidth="1"/>
    <col min="1800" max="1800" width="12.7109375" style="81" customWidth="1"/>
    <col min="1801" max="1801" width="10.85546875" style="81" customWidth="1"/>
    <col min="1802" max="1802" width="12.85546875" style="81" customWidth="1"/>
    <col min="1803" max="1803" width="14" style="81" customWidth="1"/>
    <col min="1804" max="1804" width="11.7109375" style="81" customWidth="1"/>
    <col min="1805" max="2047" width="9.140625" style="81"/>
    <col min="2048" max="2048" width="5.140625" style="81" customWidth="1"/>
    <col min="2049" max="2049" width="15.42578125" style="81" customWidth="1"/>
    <col min="2050" max="2050" width="9.85546875" style="81" customWidth="1"/>
    <col min="2051" max="2051" width="10.85546875" style="81" customWidth="1"/>
    <col min="2052" max="2052" width="12.85546875" style="81" customWidth="1"/>
    <col min="2053" max="2053" width="8.42578125" style="81" customWidth="1"/>
    <col min="2054" max="2054" width="12" style="81" customWidth="1"/>
    <col min="2055" max="2055" width="13.140625" style="81" customWidth="1"/>
    <col min="2056" max="2056" width="12.7109375" style="81" customWidth="1"/>
    <col min="2057" max="2057" width="10.85546875" style="81" customWidth="1"/>
    <col min="2058" max="2058" width="12.85546875" style="81" customWidth="1"/>
    <col min="2059" max="2059" width="14" style="81" customWidth="1"/>
    <col min="2060" max="2060" width="11.7109375" style="81" customWidth="1"/>
    <col min="2061" max="2303" width="9.140625" style="81"/>
    <col min="2304" max="2304" width="5.140625" style="81" customWidth="1"/>
    <col min="2305" max="2305" width="15.42578125" style="81" customWidth="1"/>
    <col min="2306" max="2306" width="9.85546875" style="81" customWidth="1"/>
    <col min="2307" max="2307" width="10.85546875" style="81" customWidth="1"/>
    <col min="2308" max="2308" width="12.85546875" style="81" customWidth="1"/>
    <col min="2309" max="2309" width="8.42578125" style="81" customWidth="1"/>
    <col min="2310" max="2310" width="12" style="81" customWidth="1"/>
    <col min="2311" max="2311" width="13.140625" style="81" customWidth="1"/>
    <col min="2312" max="2312" width="12.7109375" style="81" customWidth="1"/>
    <col min="2313" max="2313" width="10.85546875" style="81" customWidth="1"/>
    <col min="2314" max="2314" width="12.85546875" style="81" customWidth="1"/>
    <col min="2315" max="2315" width="14" style="81" customWidth="1"/>
    <col min="2316" max="2316" width="11.7109375" style="81" customWidth="1"/>
    <col min="2317" max="2559" width="9.140625" style="81"/>
    <col min="2560" max="2560" width="5.140625" style="81" customWidth="1"/>
    <col min="2561" max="2561" width="15.42578125" style="81" customWidth="1"/>
    <col min="2562" max="2562" width="9.85546875" style="81" customWidth="1"/>
    <col min="2563" max="2563" width="10.85546875" style="81" customWidth="1"/>
    <col min="2564" max="2564" width="12.85546875" style="81" customWidth="1"/>
    <col min="2565" max="2565" width="8.42578125" style="81" customWidth="1"/>
    <col min="2566" max="2566" width="12" style="81" customWidth="1"/>
    <col min="2567" max="2567" width="13.140625" style="81" customWidth="1"/>
    <col min="2568" max="2568" width="12.7109375" style="81" customWidth="1"/>
    <col min="2569" max="2569" width="10.85546875" style="81" customWidth="1"/>
    <col min="2570" max="2570" width="12.85546875" style="81" customWidth="1"/>
    <col min="2571" max="2571" width="14" style="81" customWidth="1"/>
    <col min="2572" max="2572" width="11.7109375" style="81" customWidth="1"/>
    <col min="2573" max="2815" width="9.140625" style="81"/>
    <col min="2816" max="2816" width="5.140625" style="81" customWidth="1"/>
    <col min="2817" max="2817" width="15.42578125" style="81" customWidth="1"/>
    <col min="2818" max="2818" width="9.85546875" style="81" customWidth="1"/>
    <col min="2819" max="2819" width="10.85546875" style="81" customWidth="1"/>
    <col min="2820" max="2820" width="12.85546875" style="81" customWidth="1"/>
    <col min="2821" max="2821" width="8.42578125" style="81" customWidth="1"/>
    <col min="2822" max="2822" width="12" style="81" customWidth="1"/>
    <col min="2823" max="2823" width="13.140625" style="81" customWidth="1"/>
    <col min="2824" max="2824" width="12.7109375" style="81" customWidth="1"/>
    <col min="2825" max="2825" width="10.85546875" style="81" customWidth="1"/>
    <col min="2826" max="2826" width="12.85546875" style="81" customWidth="1"/>
    <col min="2827" max="2827" width="14" style="81" customWidth="1"/>
    <col min="2828" max="2828" width="11.7109375" style="81" customWidth="1"/>
    <col min="2829" max="3071" width="9.140625" style="81"/>
    <col min="3072" max="3072" width="5.140625" style="81" customWidth="1"/>
    <col min="3073" max="3073" width="15.42578125" style="81" customWidth="1"/>
    <col min="3074" max="3074" width="9.85546875" style="81" customWidth="1"/>
    <col min="3075" max="3075" width="10.85546875" style="81" customWidth="1"/>
    <col min="3076" max="3076" width="12.85546875" style="81" customWidth="1"/>
    <col min="3077" max="3077" width="8.42578125" style="81" customWidth="1"/>
    <col min="3078" max="3078" width="12" style="81" customWidth="1"/>
    <col min="3079" max="3079" width="13.140625" style="81" customWidth="1"/>
    <col min="3080" max="3080" width="12.7109375" style="81" customWidth="1"/>
    <col min="3081" max="3081" width="10.85546875" style="81" customWidth="1"/>
    <col min="3082" max="3082" width="12.85546875" style="81" customWidth="1"/>
    <col min="3083" max="3083" width="14" style="81" customWidth="1"/>
    <col min="3084" max="3084" width="11.7109375" style="81" customWidth="1"/>
    <col min="3085" max="3327" width="9.140625" style="81"/>
    <col min="3328" max="3328" width="5.140625" style="81" customWidth="1"/>
    <col min="3329" max="3329" width="15.42578125" style="81" customWidth="1"/>
    <col min="3330" max="3330" width="9.85546875" style="81" customWidth="1"/>
    <col min="3331" max="3331" width="10.85546875" style="81" customWidth="1"/>
    <col min="3332" max="3332" width="12.85546875" style="81" customWidth="1"/>
    <col min="3333" max="3333" width="8.42578125" style="81" customWidth="1"/>
    <col min="3334" max="3334" width="12" style="81" customWidth="1"/>
    <col min="3335" max="3335" width="13.140625" style="81" customWidth="1"/>
    <col min="3336" max="3336" width="12.7109375" style="81" customWidth="1"/>
    <col min="3337" max="3337" width="10.85546875" style="81" customWidth="1"/>
    <col min="3338" max="3338" width="12.85546875" style="81" customWidth="1"/>
    <col min="3339" max="3339" width="14" style="81" customWidth="1"/>
    <col min="3340" max="3340" width="11.7109375" style="81" customWidth="1"/>
    <col min="3341" max="3583" width="9.140625" style="81"/>
    <col min="3584" max="3584" width="5.140625" style="81" customWidth="1"/>
    <col min="3585" max="3585" width="15.42578125" style="81" customWidth="1"/>
    <col min="3586" max="3586" width="9.85546875" style="81" customWidth="1"/>
    <col min="3587" max="3587" width="10.85546875" style="81" customWidth="1"/>
    <col min="3588" max="3588" width="12.85546875" style="81" customWidth="1"/>
    <col min="3589" max="3589" width="8.42578125" style="81" customWidth="1"/>
    <col min="3590" max="3590" width="12" style="81" customWidth="1"/>
    <col min="3591" max="3591" width="13.140625" style="81" customWidth="1"/>
    <col min="3592" max="3592" width="12.7109375" style="81" customWidth="1"/>
    <col min="3593" max="3593" width="10.85546875" style="81" customWidth="1"/>
    <col min="3594" max="3594" width="12.85546875" style="81" customWidth="1"/>
    <col min="3595" max="3595" width="14" style="81" customWidth="1"/>
    <col min="3596" max="3596" width="11.7109375" style="81" customWidth="1"/>
    <col min="3597" max="3839" width="9.140625" style="81"/>
    <col min="3840" max="3840" width="5.140625" style="81" customWidth="1"/>
    <col min="3841" max="3841" width="15.42578125" style="81" customWidth="1"/>
    <col min="3842" max="3842" width="9.85546875" style="81" customWidth="1"/>
    <col min="3843" max="3843" width="10.85546875" style="81" customWidth="1"/>
    <col min="3844" max="3844" width="12.85546875" style="81" customWidth="1"/>
    <col min="3845" max="3845" width="8.42578125" style="81" customWidth="1"/>
    <col min="3846" max="3846" width="12" style="81" customWidth="1"/>
    <col min="3847" max="3847" width="13.140625" style="81" customWidth="1"/>
    <col min="3848" max="3848" width="12.7109375" style="81" customWidth="1"/>
    <col min="3849" max="3849" width="10.85546875" style="81" customWidth="1"/>
    <col min="3850" max="3850" width="12.85546875" style="81" customWidth="1"/>
    <col min="3851" max="3851" width="14" style="81" customWidth="1"/>
    <col min="3852" max="3852" width="11.7109375" style="81" customWidth="1"/>
    <col min="3853" max="4095" width="9.140625" style="81"/>
    <col min="4096" max="4096" width="5.140625" style="81" customWidth="1"/>
    <col min="4097" max="4097" width="15.42578125" style="81" customWidth="1"/>
    <col min="4098" max="4098" width="9.85546875" style="81" customWidth="1"/>
    <col min="4099" max="4099" width="10.85546875" style="81" customWidth="1"/>
    <col min="4100" max="4100" width="12.85546875" style="81" customWidth="1"/>
    <col min="4101" max="4101" width="8.42578125" style="81" customWidth="1"/>
    <col min="4102" max="4102" width="12" style="81" customWidth="1"/>
    <col min="4103" max="4103" width="13.140625" style="81" customWidth="1"/>
    <col min="4104" max="4104" width="12.7109375" style="81" customWidth="1"/>
    <col min="4105" max="4105" width="10.85546875" style="81" customWidth="1"/>
    <col min="4106" max="4106" width="12.85546875" style="81" customWidth="1"/>
    <col min="4107" max="4107" width="14" style="81" customWidth="1"/>
    <col min="4108" max="4108" width="11.7109375" style="81" customWidth="1"/>
    <col min="4109" max="4351" width="9.140625" style="81"/>
    <col min="4352" max="4352" width="5.140625" style="81" customWidth="1"/>
    <col min="4353" max="4353" width="15.42578125" style="81" customWidth="1"/>
    <col min="4354" max="4354" width="9.85546875" style="81" customWidth="1"/>
    <col min="4355" max="4355" width="10.85546875" style="81" customWidth="1"/>
    <col min="4356" max="4356" width="12.85546875" style="81" customWidth="1"/>
    <col min="4357" max="4357" width="8.42578125" style="81" customWidth="1"/>
    <col min="4358" max="4358" width="12" style="81" customWidth="1"/>
    <col min="4359" max="4359" width="13.140625" style="81" customWidth="1"/>
    <col min="4360" max="4360" width="12.7109375" style="81" customWidth="1"/>
    <col min="4361" max="4361" width="10.85546875" style="81" customWidth="1"/>
    <col min="4362" max="4362" width="12.85546875" style="81" customWidth="1"/>
    <col min="4363" max="4363" width="14" style="81" customWidth="1"/>
    <col min="4364" max="4364" width="11.7109375" style="81" customWidth="1"/>
    <col min="4365" max="4607" width="9.140625" style="81"/>
    <col min="4608" max="4608" width="5.140625" style="81" customWidth="1"/>
    <col min="4609" max="4609" width="15.42578125" style="81" customWidth="1"/>
    <col min="4610" max="4610" width="9.85546875" style="81" customWidth="1"/>
    <col min="4611" max="4611" width="10.85546875" style="81" customWidth="1"/>
    <col min="4612" max="4612" width="12.85546875" style="81" customWidth="1"/>
    <col min="4613" max="4613" width="8.42578125" style="81" customWidth="1"/>
    <col min="4614" max="4614" width="12" style="81" customWidth="1"/>
    <col min="4615" max="4615" width="13.140625" style="81" customWidth="1"/>
    <col min="4616" max="4616" width="12.7109375" style="81" customWidth="1"/>
    <col min="4617" max="4617" width="10.85546875" style="81" customWidth="1"/>
    <col min="4618" max="4618" width="12.85546875" style="81" customWidth="1"/>
    <col min="4619" max="4619" width="14" style="81" customWidth="1"/>
    <col min="4620" max="4620" width="11.7109375" style="81" customWidth="1"/>
    <col min="4621" max="4863" width="9.140625" style="81"/>
    <col min="4864" max="4864" width="5.140625" style="81" customWidth="1"/>
    <col min="4865" max="4865" width="15.42578125" style="81" customWidth="1"/>
    <col min="4866" max="4866" width="9.85546875" style="81" customWidth="1"/>
    <col min="4867" max="4867" width="10.85546875" style="81" customWidth="1"/>
    <col min="4868" max="4868" width="12.85546875" style="81" customWidth="1"/>
    <col min="4869" max="4869" width="8.42578125" style="81" customWidth="1"/>
    <col min="4870" max="4870" width="12" style="81" customWidth="1"/>
    <col min="4871" max="4871" width="13.140625" style="81" customWidth="1"/>
    <col min="4872" max="4872" width="12.7109375" style="81" customWidth="1"/>
    <col min="4873" max="4873" width="10.85546875" style="81" customWidth="1"/>
    <col min="4874" max="4874" width="12.85546875" style="81" customWidth="1"/>
    <col min="4875" max="4875" width="14" style="81" customWidth="1"/>
    <col min="4876" max="4876" width="11.7109375" style="81" customWidth="1"/>
    <col min="4877" max="5119" width="9.140625" style="81"/>
    <col min="5120" max="5120" width="5.140625" style="81" customWidth="1"/>
    <col min="5121" max="5121" width="15.42578125" style="81" customWidth="1"/>
    <col min="5122" max="5122" width="9.85546875" style="81" customWidth="1"/>
    <col min="5123" max="5123" width="10.85546875" style="81" customWidth="1"/>
    <col min="5124" max="5124" width="12.85546875" style="81" customWidth="1"/>
    <col min="5125" max="5125" width="8.42578125" style="81" customWidth="1"/>
    <col min="5126" max="5126" width="12" style="81" customWidth="1"/>
    <col min="5127" max="5127" width="13.140625" style="81" customWidth="1"/>
    <col min="5128" max="5128" width="12.7109375" style="81" customWidth="1"/>
    <col min="5129" max="5129" width="10.85546875" style="81" customWidth="1"/>
    <col min="5130" max="5130" width="12.85546875" style="81" customWidth="1"/>
    <col min="5131" max="5131" width="14" style="81" customWidth="1"/>
    <col min="5132" max="5132" width="11.7109375" style="81" customWidth="1"/>
    <col min="5133" max="5375" width="9.140625" style="81"/>
    <col min="5376" max="5376" width="5.140625" style="81" customWidth="1"/>
    <col min="5377" max="5377" width="15.42578125" style="81" customWidth="1"/>
    <col min="5378" max="5378" width="9.85546875" style="81" customWidth="1"/>
    <col min="5379" max="5379" width="10.85546875" style="81" customWidth="1"/>
    <col min="5380" max="5380" width="12.85546875" style="81" customWidth="1"/>
    <col min="5381" max="5381" width="8.42578125" style="81" customWidth="1"/>
    <col min="5382" max="5382" width="12" style="81" customWidth="1"/>
    <col min="5383" max="5383" width="13.140625" style="81" customWidth="1"/>
    <col min="5384" max="5384" width="12.7109375" style="81" customWidth="1"/>
    <col min="5385" max="5385" width="10.85546875" style="81" customWidth="1"/>
    <col min="5386" max="5386" width="12.85546875" style="81" customWidth="1"/>
    <col min="5387" max="5387" width="14" style="81" customWidth="1"/>
    <col min="5388" max="5388" width="11.7109375" style="81" customWidth="1"/>
    <col min="5389" max="5631" width="9.140625" style="81"/>
    <col min="5632" max="5632" width="5.140625" style="81" customWidth="1"/>
    <col min="5633" max="5633" width="15.42578125" style="81" customWidth="1"/>
    <col min="5634" max="5634" width="9.85546875" style="81" customWidth="1"/>
    <col min="5635" max="5635" width="10.85546875" style="81" customWidth="1"/>
    <col min="5636" max="5636" width="12.85546875" style="81" customWidth="1"/>
    <col min="5637" max="5637" width="8.42578125" style="81" customWidth="1"/>
    <col min="5638" max="5638" width="12" style="81" customWidth="1"/>
    <col min="5639" max="5639" width="13.140625" style="81" customWidth="1"/>
    <col min="5640" max="5640" width="12.7109375" style="81" customWidth="1"/>
    <col min="5641" max="5641" width="10.85546875" style="81" customWidth="1"/>
    <col min="5642" max="5642" width="12.85546875" style="81" customWidth="1"/>
    <col min="5643" max="5643" width="14" style="81" customWidth="1"/>
    <col min="5644" max="5644" width="11.7109375" style="81" customWidth="1"/>
    <col min="5645" max="5887" width="9.140625" style="81"/>
    <col min="5888" max="5888" width="5.140625" style="81" customWidth="1"/>
    <col min="5889" max="5889" width="15.42578125" style="81" customWidth="1"/>
    <col min="5890" max="5890" width="9.85546875" style="81" customWidth="1"/>
    <col min="5891" max="5891" width="10.85546875" style="81" customWidth="1"/>
    <col min="5892" max="5892" width="12.85546875" style="81" customWidth="1"/>
    <col min="5893" max="5893" width="8.42578125" style="81" customWidth="1"/>
    <col min="5894" max="5894" width="12" style="81" customWidth="1"/>
    <col min="5895" max="5895" width="13.140625" style="81" customWidth="1"/>
    <col min="5896" max="5896" width="12.7109375" style="81" customWidth="1"/>
    <col min="5897" max="5897" width="10.85546875" style="81" customWidth="1"/>
    <col min="5898" max="5898" width="12.85546875" style="81" customWidth="1"/>
    <col min="5899" max="5899" width="14" style="81" customWidth="1"/>
    <col min="5900" max="5900" width="11.7109375" style="81" customWidth="1"/>
    <col min="5901" max="6143" width="9.140625" style="81"/>
    <col min="6144" max="6144" width="5.140625" style="81" customWidth="1"/>
    <col min="6145" max="6145" width="15.42578125" style="81" customWidth="1"/>
    <col min="6146" max="6146" width="9.85546875" style="81" customWidth="1"/>
    <col min="6147" max="6147" width="10.85546875" style="81" customWidth="1"/>
    <col min="6148" max="6148" width="12.85546875" style="81" customWidth="1"/>
    <col min="6149" max="6149" width="8.42578125" style="81" customWidth="1"/>
    <col min="6150" max="6150" width="12" style="81" customWidth="1"/>
    <col min="6151" max="6151" width="13.140625" style="81" customWidth="1"/>
    <col min="6152" max="6152" width="12.7109375" style="81" customWidth="1"/>
    <col min="6153" max="6153" width="10.85546875" style="81" customWidth="1"/>
    <col min="6154" max="6154" width="12.85546875" style="81" customWidth="1"/>
    <col min="6155" max="6155" width="14" style="81" customWidth="1"/>
    <col min="6156" max="6156" width="11.7109375" style="81" customWidth="1"/>
    <col min="6157" max="6399" width="9.140625" style="81"/>
    <col min="6400" max="6400" width="5.140625" style="81" customWidth="1"/>
    <col min="6401" max="6401" width="15.42578125" style="81" customWidth="1"/>
    <col min="6402" max="6402" width="9.85546875" style="81" customWidth="1"/>
    <col min="6403" max="6403" width="10.85546875" style="81" customWidth="1"/>
    <col min="6404" max="6404" width="12.85546875" style="81" customWidth="1"/>
    <col min="6405" max="6405" width="8.42578125" style="81" customWidth="1"/>
    <col min="6406" max="6406" width="12" style="81" customWidth="1"/>
    <col min="6407" max="6407" width="13.140625" style="81" customWidth="1"/>
    <col min="6408" max="6408" width="12.7109375" style="81" customWidth="1"/>
    <col min="6409" max="6409" width="10.85546875" style="81" customWidth="1"/>
    <col min="6410" max="6410" width="12.85546875" style="81" customWidth="1"/>
    <col min="6411" max="6411" width="14" style="81" customWidth="1"/>
    <col min="6412" max="6412" width="11.7109375" style="81" customWidth="1"/>
    <col min="6413" max="6655" width="9.140625" style="81"/>
    <col min="6656" max="6656" width="5.140625" style="81" customWidth="1"/>
    <col min="6657" max="6657" width="15.42578125" style="81" customWidth="1"/>
    <col min="6658" max="6658" width="9.85546875" style="81" customWidth="1"/>
    <col min="6659" max="6659" width="10.85546875" style="81" customWidth="1"/>
    <col min="6660" max="6660" width="12.85546875" style="81" customWidth="1"/>
    <col min="6661" max="6661" width="8.42578125" style="81" customWidth="1"/>
    <col min="6662" max="6662" width="12" style="81" customWidth="1"/>
    <col min="6663" max="6663" width="13.140625" style="81" customWidth="1"/>
    <col min="6664" max="6664" width="12.7109375" style="81" customWidth="1"/>
    <col min="6665" max="6665" width="10.85546875" style="81" customWidth="1"/>
    <col min="6666" max="6666" width="12.85546875" style="81" customWidth="1"/>
    <col min="6667" max="6667" width="14" style="81" customWidth="1"/>
    <col min="6668" max="6668" width="11.7109375" style="81" customWidth="1"/>
    <col min="6669" max="6911" width="9.140625" style="81"/>
    <col min="6912" max="6912" width="5.140625" style="81" customWidth="1"/>
    <col min="6913" max="6913" width="15.42578125" style="81" customWidth="1"/>
    <col min="6914" max="6914" width="9.85546875" style="81" customWidth="1"/>
    <col min="6915" max="6915" width="10.85546875" style="81" customWidth="1"/>
    <col min="6916" max="6916" width="12.85546875" style="81" customWidth="1"/>
    <col min="6917" max="6917" width="8.42578125" style="81" customWidth="1"/>
    <col min="6918" max="6918" width="12" style="81" customWidth="1"/>
    <col min="6919" max="6919" width="13.140625" style="81" customWidth="1"/>
    <col min="6920" max="6920" width="12.7109375" style="81" customWidth="1"/>
    <col min="6921" max="6921" width="10.85546875" style="81" customWidth="1"/>
    <col min="6922" max="6922" width="12.85546875" style="81" customWidth="1"/>
    <col min="6923" max="6923" width="14" style="81" customWidth="1"/>
    <col min="6924" max="6924" width="11.7109375" style="81" customWidth="1"/>
    <col min="6925" max="7167" width="9.140625" style="81"/>
    <col min="7168" max="7168" width="5.140625" style="81" customWidth="1"/>
    <col min="7169" max="7169" width="15.42578125" style="81" customWidth="1"/>
    <col min="7170" max="7170" width="9.85546875" style="81" customWidth="1"/>
    <col min="7171" max="7171" width="10.85546875" style="81" customWidth="1"/>
    <col min="7172" max="7172" width="12.85546875" style="81" customWidth="1"/>
    <col min="7173" max="7173" width="8.42578125" style="81" customWidth="1"/>
    <col min="7174" max="7174" width="12" style="81" customWidth="1"/>
    <col min="7175" max="7175" width="13.140625" style="81" customWidth="1"/>
    <col min="7176" max="7176" width="12.7109375" style="81" customWidth="1"/>
    <col min="7177" max="7177" width="10.85546875" style="81" customWidth="1"/>
    <col min="7178" max="7178" width="12.85546875" style="81" customWidth="1"/>
    <col min="7179" max="7179" width="14" style="81" customWidth="1"/>
    <col min="7180" max="7180" width="11.7109375" style="81" customWidth="1"/>
    <col min="7181" max="7423" width="9.140625" style="81"/>
    <col min="7424" max="7424" width="5.140625" style="81" customWidth="1"/>
    <col min="7425" max="7425" width="15.42578125" style="81" customWidth="1"/>
    <col min="7426" max="7426" width="9.85546875" style="81" customWidth="1"/>
    <col min="7427" max="7427" width="10.85546875" style="81" customWidth="1"/>
    <col min="7428" max="7428" width="12.85546875" style="81" customWidth="1"/>
    <col min="7429" max="7429" width="8.42578125" style="81" customWidth="1"/>
    <col min="7430" max="7430" width="12" style="81" customWidth="1"/>
    <col min="7431" max="7431" width="13.140625" style="81" customWidth="1"/>
    <col min="7432" max="7432" width="12.7109375" style="81" customWidth="1"/>
    <col min="7433" max="7433" width="10.85546875" style="81" customWidth="1"/>
    <col min="7434" max="7434" width="12.85546875" style="81" customWidth="1"/>
    <col min="7435" max="7435" width="14" style="81" customWidth="1"/>
    <col min="7436" max="7436" width="11.7109375" style="81" customWidth="1"/>
    <col min="7437" max="7679" width="9.140625" style="81"/>
    <col min="7680" max="7680" width="5.140625" style="81" customWidth="1"/>
    <col min="7681" max="7681" width="15.42578125" style="81" customWidth="1"/>
    <col min="7682" max="7682" width="9.85546875" style="81" customWidth="1"/>
    <col min="7683" max="7683" width="10.85546875" style="81" customWidth="1"/>
    <col min="7684" max="7684" width="12.85546875" style="81" customWidth="1"/>
    <col min="7685" max="7685" width="8.42578125" style="81" customWidth="1"/>
    <col min="7686" max="7686" width="12" style="81" customWidth="1"/>
    <col min="7687" max="7687" width="13.140625" style="81" customWidth="1"/>
    <col min="7688" max="7688" width="12.7109375" style="81" customWidth="1"/>
    <col min="7689" max="7689" width="10.85546875" style="81" customWidth="1"/>
    <col min="7690" max="7690" width="12.85546875" style="81" customWidth="1"/>
    <col min="7691" max="7691" width="14" style="81" customWidth="1"/>
    <col min="7692" max="7692" width="11.7109375" style="81" customWidth="1"/>
    <col min="7693" max="7935" width="9.140625" style="81"/>
    <col min="7936" max="7936" width="5.140625" style="81" customWidth="1"/>
    <col min="7937" max="7937" width="15.42578125" style="81" customWidth="1"/>
    <col min="7938" max="7938" width="9.85546875" style="81" customWidth="1"/>
    <col min="7939" max="7939" width="10.85546875" style="81" customWidth="1"/>
    <col min="7940" max="7940" width="12.85546875" style="81" customWidth="1"/>
    <col min="7941" max="7941" width="8.42578125" style="81" customWidth="1"/>
    <col min="7942" max="7942" width="12" style="81" customWidth="1"/>
    <col min="7943" max="7943" width="13.140625" style="81" customWidth="1"/>
    <col min="7944" max="7944" width="12.7109375" style="81" customWidth="1"/>
    <col min="7945" max="7945" width="10.85546875" style="81" customWidth="1"/>
    <col min="7946" max="7946" width="12.85546875" style="81" customWidth="1"/>
    <col min="7947" max="7947" width="14" style="81" customWidth="1"/>
    <col min="7948" max="7948" width="11.7109375" style="81" customWidth="1"/>
    <col min="7949" max="8191" width="9.140625" style="81"/>
    <col min="8192" max="8192" width="5.140625" style="81" customWidth="1"/>
    <col min="8193" max="8193" width="15.42578125" style="81" customWidth="1"/>
    <col min="8194" max="8194" width="9.85546875" style="81" customWidth="1"/>
    <col min="8195" max="8195" width="10.85546875" style="81" customWidth="1"/>
    <col min="8196" max="8196" width="12.85546875" style="81" customWidth="1"/>
    <col min="8197" max="8197" width="8.42578125" style="81" customWidth="1"/>
    <col min="8198" max="8198" width="12" style="81" customWidth="1"/>
    <col min="8199" max="8199" width="13.140625" style="81" customWidth="1"/>
    <col min="8200" max="8200" width="12.7109375" style="81" customWidth="1"/>
    <col min="8201" max="8201" width="10.85546875" style="81" customWidth="1"/>
    <col min="8202" max="8202" width="12.85546875" style="81" customWidth="1"/>
    <col min="8203" max="8203" width="14" style="81" customWidth="1"/>
    <col min="8204" max="8204" width="11.7109375" style="81" customWidth="1"/>
    <col min="8205" max="8447" width="9.140625" style="81"/>
    <col min="8448" max="8448" width="5.140625" style="81" customWidth="1"/>
    <col min="8449" max="8449" width="15.42578125" style="81" customWidth="1"/>
    <col min="8450" max="8450" width="9.85546875" style="81" customWidth="1"/>
    <col min="8451" max="8451" width="10.85546875" style="81" customWidth="1"/>
    <col min="8452" max="8452" width="12.85546875" style="81" customWidth="1"/>
    <col min="8453" max="8453" width="8.42578125" style="81" customWidth="1"/>
    <col min="8454" max="8454" width="12" style="81" customWidth="1"/>
    <col min="8455" max="8455" width="13.140625" style="81" customWidth="1"/>
    <col min="8456" max="8456" width="12.7109375" style="81" customWidth="1"/>
    <col min="8457" max="8457" width="10.85546875" style="81" customWidth="1"/>
    <col min="8458" max="8458" width="12.85546875" style="81" customWidth="1"/>
    <col min="8459" max="8459" width="14" style="81" customWidth="1"/>
    <col min="8460" max="8460" width="11.7109375" style="81" customWidth="1"/>
    <col min="8461" max="8703" width="9.140625" style="81"/>
    <col min="8704" max="8704" width="5.140625" style="81" customWidth="1"/>
    <col min="8705" max="8705" width="15.42578125" style="81" customWidth="1"/>
    <col min="8706" max="8706" width="9.85546875" style="81" customWidth="1"/>
    <col min="8707" max="8707" width="10.85546875" style="81" customWidth="1"/>
    <col min="8708" max="8708" width="12.85546875" style="81" customWidth="1"/>
    <col min="8709" max="8709" width="8.42578125" style="81" customWidth="1"/>
    <col min="8710" max="8710" width="12" style="81" customWidth="1"/>
    <col min="8711" max="8711" width="13.140625" style="81" customWidth="1"/>
    <col min="8712" max="8712" width="12.7109375" style="81" customWidth="1"/>
    <col min="8713" max="8713" width="10.85546875" style="81" customWidth="1"/>
    <col min="8714" max="8714" width="12.85546875" style="81" customWidth="1"/>
    <col min="8715" max="8715" width="14" style="81" customWidth="1"/>
    <col min="8716" max="8716" width="11.7109375" style="81" customWidth="1"/>
    <col min="8717" max="8959" width="9.140625" style="81"/>
    <col min="8960" max="8960" width="5.140625" style="81" customWidth="1"/>
    <col min="8961" max="8961" width="15.42578125" style="81" customWidth="1"/>
    <col min="8962" max="8962" width="9.85546875" style="81" customWidth="1"/>
    <col min="8963" max="8963" width="10.85546875" style="81" customWidth="1"/>
    <col min="8964" max="8964" width="12.85546875" style="81" customWidth="1"/>
    <col min="8965" max="8965" width="8.42578125" style="81" customWidth="1"/>
    <col min="8966" max="8966" width="12" style="81" customWidth="1"/>
    <col min="8967" max="8967" width="13.140625" style="81" customWidth="1"/>
    <col min="8968" max="8968" width="12.7109375" style="81" customWidth="1"/>
    <col min="8969" max="8969" width="10.85546875" style="81" customWidth="1"/>
    <col min="8970" max="8970" width="12.85546875" style="81" customWidth="1"/>
    <col min="8971" max="8971" width="14" style="81" customWidth="1"/>
    <col min="8972" max="8972" width="11.7109375" style="81" customWidth="1"/>
    <col min="8973" max="9215" width="9.140625" style="81"/>
    <col min="9216" max="9216" width="5.140625" style="81" customWidth="1"/>
    <col min="9217" max="9217" width="15.42578125" style="81" customWidth="1"/>
    <col min="9218" max="9218" width="9.85546875" style="81" customWidth="1"/>
    <col min="9219" max="9219" width="10.85546875" style="81" customWidth="1"/>
    <col min="9220" max="9220" width="12.85546875" style="81" customWidth="1"/>
    <col min="9221" max="9221" width="8.42578125" style="81" customWidth="1"/>
    <col min="9222" max="9222" width="12" style="81" customWidth="1"/>
    <col min="9223" max="9223" width="13.140625" style="81" customWidth="1"/>
    <col min="9224" max="9224" width="12.7109375" style="81" customWidth="1"/>
    <col min="9225" max="9225" width="10.85546875" style="81" customWidth="1"/>
    <col min="9226" max="9226" width="12.85546875" style="81" customWidth="1"/>
    <col min="9227" max="9227" width="14" style="81" customWidth="1"/>
    <col min="9228" max="9228" width="11.7109375" style="81" customWidth="1"/>
    <col min="9229" max="9471" width="9.140625" style="81"/>
    <col min="9472" max="9472" width="5.140625" style="81" customWidth="1"/>
    <col min="9473" max="9473" width="15.42578125" style="81" customWidth="1"/>
    <col min="9474" max="9474" width="9.85546875" style="81" customWidth="1"/>
    <col min="9475" max="9475" width="10.85546875" style="81" customWidth="1"/>
    <col min="9476" max="9476" width="12.85546875" style="81" customWidth="1"/>
    <col min="9477" max="9477" width="8.42578125" style="81" customWidth="1"/>
    <col min="9478" max="9478" width="12" style="81" customWidth="1"/>
    <col min="9479" max="9479" width="13.140625" style="81" customWidth="1"/>
    <col min="9480" max="9480" width="12.7109375" style="81" customWidth="1"/>
    <col min="9481" max="9481" width="10.85546875" style="81" customWidth="1"/>
    <col min="9482" max="9482" width="12.85546875" style="81" customWidth="1"/>
    <col min="9483" max="9483" width="14" style="81" customWidth="1"/>
    <col min="9484" max="9484" width="11.7109375" style="81" customWidth="1"/>
    <col min="9485" max="9727" width="9.140625" style="81"/>
    <col min="9728" max="9728" width="5.140625" style="81" customWidth="1"/>
    <col min="9729" max="9729" width="15.42578125" style="81" customWidth="1"/>
    <col min="9730" max="9730" width="9.85546875" style="81" customWidth="1"/>
    <col min="9731" max="9731" width="10.85546875" style="81" customWidth="1"/>
    <col min="9732" max="9732" width="12.85546875" style="81" customWidth="1"/>
    <col min="9733" max="9733" width="8.42578125" style="81" customWidth="1"/>
    <col min="9734" max="9734" width="12" style="81" customWidth="1"/>
    <col min="9735" max="9735" width="13.140625" style="81" customWidth="1"/>
    <col min="9736" max="9736" width="12.7109375" style="81" customWidth="1"/>
    <col min="9737" max="9737" width="10.85546875" style="81" customWidth="1"/>
    <col min="9738" max="9738" width="12.85546875" style="81" customWidth="1"/>
    <col min="9739" max="9739" width="14" style="81" customWidth="1"/>
    <col min="9740" max="9740" width="11.7109375" style="81" customWidth="1"/>
    <col min="9741" max="9983" width="9.140625" style="81"/>
    <col min="9984" max="9984" width="5.140625" style="81" customWidth="1"/>
    <col min="9985" max="9985" width="15.42578125" style="81" customWidth="1"/>
    <col min="9986" max="9986" width="9.85546875" style="81" customWidth="1"/>
    <col min="9987" max="9987" width="10.85546875" style="81" customWidth="1"/>
    <col min="9988" max="9988" width="12.85546875" style="81" customWidth="1"/>
    <col min="9989" max="9989" width="8.42578125" style="81" customWidth="1"/>
    <col min="9990" max="9990" width="12" style="81" customWidth="1"/>
    <col min="9991" max="9991" width="13.140625" style="81" customWidth="1"/>
    <col min="9992" max="9992" width="12.7109375" style="81" customWidth="1"/>
    <col min="9993" max="9993" width="10.85546875" style="81" customWidth="1"/>
    <col min="9994" max="9994" width="12.85546875" style="81" customWidth="1"/>
    <col min="9995" max="9995" width="14" style="81" customWidth="1"/>
    <col min="9996" max="9996" width="11.7109375" style="81" customWidth="1"/>
    <col min="9997" max="10239" width="9.140625" style="81"/>
    <col min="10240" max="10240" width="5.140625" style="81" customWidth="1"/>
    <col min="10241" max="10241" width="15.42578125" style="81" customWidth="1"/>
    <col min="10242" max="10242" width="9.85546875" style="81" customWidth="1"/>
    <col min="10243" max="10243" width="10.85546875" style="81" customWidth="1"/>
    <col min="10244" max="10244" width="12.85546875" style="81" customWidth="1"/>
    <col min="10245" max="10245" width="8.42578125" style="81" customWidth="1"/>
    <col min="10246" max="10246" width="12" style="81" customWidth="1"/>
    <col min="10247" max="10247" width="13.140625" style="81" customWidth="1"/>
    <col min="10248" max="10248" width="12.7109375" style="81" customWidth="1"/>
    <col min="10249" max="10249" width="10.85546875" style="81" customWidth="1"/>
    <col min="10250" max="10250" width="12.85546875" style="81" customWidth="1"/>
    <col min="10251" max="10251" width="14" style="81" customWidth="1"/>
    <col min="10252" max="10252" width="11.7109375" style="81" customWidth="1"/>
    <col min="10253" max="10495" width="9.140625" style="81"/>
    <col min="10496" max="10496" width="5.140625" style="81" customWidth="1"/>
    <col min="10497" max="10497" width="15.42578125" style="81" customWidth="1"/>
    <col min="10498" max="10498" width="9.85546875" style="81" customWidth="1"/>
    <col min="10499" max="10499" width="10.85546875" style="81" customWidth="1"/>
    <col min="10500" max="10500" width="12.85546875" style="81" customWidth="1"/>
    <col min="10501" max="10501" width="8.42578125" style="81" customWidth="1"/>
    <col min="10502" max="10502" width="12" style="81" customWidth="1"/>
    <col min="10503" max="10503" width="13.140625" style="81" customWidth="1"/>
    <col min="10504" max="10504" width="12.7109375" style="81" customWidth="1"/>
    <col min="10505" max="10505" width="10.85546875" style="81" customWidth="1"/>
    <col min="10506" max="10506" width="12.85546875" style="81" customWidth="1"/>
    <col min="10507" max="10507" width="14" style="81" customWidth="1"/>
    <col min="10508" max="10508" width="11.7109375" style="81" customWidth="1"/>
    <col min="10509" max="10751" width="9.140625" style="81"/>
    <col min="10752" max="10752" width="5.140625" style="81" customWidth="1"/>
    <col min="10753" max="10753" width="15.42578125" style="81" customWidth="1"/>
    <col min="10754" max="10754" width="9.85546875" style="81" customWidth="1"/>
    <col min="10755" max="10755" width="10.85546875" style="81" customWidth="1"/>
    <col min="10756" max="10756" width="12.85546875" style="81" customWidth="1"/>
    <col min="10757" max="10757" width="8.42578125" style="81" customWidth="1"/>
    <col min="10758" max="10758" width="12" style="81" customWidth="1"/>
    <col min="10759" max="10759" width="13.140625" style="81" customWidth="1"/>
    <col min="10760" max="10760" width="12.7109375" style="81" customWidth="1"/>
    <col min="10761" max="10761" width="10.85546875" style="81" customWidth="1"/>
    <col min="10762" max="10762" width="12.85546875" style="81" customWidth="1"/>
    <col min="10763" max="10763" width="14" style="81" customWidth="1"/>
    <col min="10764" max="10764" width="11.7109375" style="81" customWidth="1"/>
    <col min="10765" max="11007" width="9.140625" style="81"/>
    <col min="11008" max="11008" width="5.140625" style="81" customWidth="1"/>
    <col min="11009" max="11009" width="15.42578125" style="81" customWidth="1"/>
    <col min="11010" max="11010" width="9.85546875" style="81" customWidth="1"/>
    <col min="11011" max="11011" width="10.85546875" style="81" customWidth="1"/>
    <col min="11012" max="11012" width="12.85546875" style="81" customWidth="1"/>
    <col min="11013" max="11013" width="8.42578125" style="81" customWidth="1"/>
    <col min="11014" max="11014" width="12" style="81" customWidth="1"/>
    <col min="11015" max="11015" width="13.140625" style="81" customWidth="1"/>
    <col min="11016" max="11016" width="12.7109375" style="81" customWidth="1"/>
    <col min="11017" max="11017" width="10.85546875" style="81" customWidth="1"/>
    <col min="11018" max="11018" width="12.85546875" style="81" customWidth="1"/>
    <col min="11019" max="11019" width="14" style="81" customWidth="1"/>
    <col min="11020" max="11020" width="11.7109375" style="81" customWidth="1"/>
    <col min="11021" max="11263" width="9.140625" style="81"/>
    <col min="11264" max="11264" width="5.140625" style="81" customWidth="1"/>
    <col min="11265" max="11265" width="15.42578125" style="81" customWidth="1"/>
    <col min="11266" max="11266" width="9.85546875" style="81" customWidth="1"/>
    <col min="11267" max="11267" width="10.85546875" style="81" customWidth="1"/>
    <col min="11268" max="11268" width="12.85546875" style="81" customWidth="1"/>
    <col min="11269" max="11269" width="8.42578125" style="81" customWidth="1"/>
    <col min="11270" max="11270" width="12" style="81" customWidth="1"/>
    <col min="11271" max="11271" width="13.140625" style="81" customWidth="1"/>
    <col min="11272" max="11272" width="12.7109375" style="81" customWidth="1"/>
    <col min="11273" max="11273" width="10.85546875" style="81" customWidth="1"/>
    <col min="11274" max="11274" width="12.85546875" style="81" customWidth="1"/>
    <col min="11275" max="11275" width="14" style="81" customWidth="1"/>
    <col min="11276" max="11276" width="11.7109375" style="81" customWidth="1"/>
    <col min="11277" max="11519" width="9.140625" style="81"/>
    <col min="11520" max="11520" width="5.140625" style="81" customWidth="1"/>
    <col min="11521" max="11521" width="15.42578125" style="81" customWidth="1"/>
    <col min="11522" max="11522" width="9.85546875" style="81" customWidth="1"/>
    <col min="11523" max="11523" width="10.85546875" style="81" customWidth="1"/>
    <col min="11524" max="11524" width="12.85546875" style="81" customWidth="1"/>
    <col min="11525" max="11525" width="8.42578125" style="81" customWidth="1"/>
    <col min="11526" max="11526" width="12" style="81" customWidth="1"/>
    <col min="11527" max="11527" width="13.140625" style="81" customWidth="1"/>
    <col min="11528" max="11528" width="12.7109375" style="81" customWidth="1"/>
    <col min="11529" max="11529" width="10.85546875" style="81" customWidth="1"/>
    <col min="11530" max="11530" width="12.85546875" style="81" customWidth="1"/>
    <col min="11531" max="11531" width="14" style="81" customWidth="1"/>
    <col min="11532" max="11532" width="11.7109375" style="81" customWidth="1"/>
    <col min="11533" max="11775" width="9.140625" style="81"/>
    <col min="11776" max="11776" width="5.140625" style="81" customWidth="1"/>
    <col min="11777" max="11777" width="15.42578125" style="81" customWidth="1"/>
    <col min="11778" max="11778" width="9.85546875" style="81" customWidth="1"/>
    <col min="11779" max="11779" width="10.85546875" style="81" customWidth="1"/>
    <col min="11780" max="11780" width="12.85546875" style="81" customWidth="1"/>
    <col min="11781" max="11781" width="8.42578125" style="81" customWidth="1"/>
    <col min="11782" max="11782" width="12" style="81" customWidth="1"/>
    <col min="11783" max="11783" width="13.140625" style="81" customWidth="1"/>
    <col min="11784" max="11784" width="12.7109375" style="81" customWidth="1"/>
    <col min="11785" max="11785" width="10.85546875" style="81" customWidth="1"/>
    <col min="11786" max="11786" width="12.85546875" style="81" customWidth="1"/>
    <col min="11787" max="11787" width="14" style="81" customWidth="1"/>
    <col min="11788" max="11788" width="11.7109375" style="81" customWidth="1"/>
    <col min="11789" max="12031" width="9.140625" style="81"/>
    <col min="12032" max="12032" width="5.140625" style="81" customWidth="1"/>
    <col min="12033" max="12033" width="15.42578125" style="81" customWidth="1"/>
    <col min="12034" max="12034" width="9.85546875" style="81" customWidth="1"/>
    <col min="12035" max="12035" width="10.85546875" style="81" customWidth="1"/>
    <col min="12036" max="12036" width="12.85546875" style="81" customWidth="1"/>
    <col min="12037" max="12037" width="8.42578125" style="81" customWidth="1"/>
    <col min="12038" max="12038" width="12" style="81" customWidth="1"/>
    <col min="12039" max="12039" width="13.140625" style="81" customWidth="1"/>
    <col min="12040" max="12040" width="12.7109375" style="81" customWidth="1"/>
    <col min="12041" max="12041" width="10.85546875" style="81" customWidth="1"/>
    <col min="12042" max="12042" width="12.85546875" style="81" customWidth="1"/>
    <col min="12043" max="12043" width="14" style="81" customWidth="1"/>
    <col min="12044" max="12044" width="11.7109375" style="81" customWidth="1"/>
    <col min="12045" max="12287" width="9.140625" style="81"/>
    <col min="12288" max="12288" width="5.140625" style="81" customWidth="1"/>
    <col min="12289" max="12289" width="15.42578125" style="81" customWidth="1"/>
    <col min="12290" max="12290" width="9.85546875" style="81" customWidth="1"/>
    <col min="12291" max="12291" width="10.85546875" style="81" customWidth="1"/>
    <col min="12292" max="12292" width="12.85546875" style="81" customWidth="1"/>
    <col min="12293" max="12293" width="8.42578125" style="81" customWidth="1"/>
    <col min="12294" max="12294" width="12" style="81" customWidth="1"/>
    <col min="12295" max="12295" width="13.140625" style="81" customWidth="1"/>
    <col min="12296" max="12296" width="12.7109375" style="81" customWidth="1"/>
    <col min="12297" max="12297" width="10.85546875" style="81" customWidth="1"/>
    <col min="12298" max="12298" width="12.85546875" style="81" customWidth="1"/>
    <col min="12299" max="12299" width="14" style="81" customWidth="1"/>
    <col min="12300" max="12300" width="11.7109375" style="81" customWidth="1"/>
    <col min="12301" max="12543" width="9.140625" style="81"/>
    <col min="12544" max="12544" width="5.140625" style="81" customWidth="1"/>
    <col min="12545" max="12545" width="15.42578125" style="81" customWidth="1"/>
    <col min="12546" max="12546" width="9.85546875" style="81" customWidth="1"/>
    <col min="12547" max="12547" width="10.85546875" style="81" customWidth="1"/>
    <col min="12548" max="12548" width="12.85546875" style="81" customWidth="1"/>
    <col min="12549" max="12549" width="8.42578125" style="81" customWidth="1"/>
    <col min="12550" max="12550" width="12" style="81" customWidth="1"/>
    <col min="12551" max="12551" width="13.140625" style="81" customWidth="1"/>
    <col min="12552" max="12552" width="12.7109375" style="81" customWidth="1"/>
    <col min="12553" max="12553" width="10.85546875" style="81" customWidth="1"/>
    <col min="12554" max="12554" width="12.85546875" style="81" customWidth="1"/>
    <col min="12555" max="12555" width="14" style="81" customWidth="1"/>
    <col min="12556" max="12556" width="11.7109375" style="81" customWidth="1"/>
    <col min="12557" max="12799" width="9.140625" style="81"/>
    <col min="12800" max="12800" width="5.140625" style="81" customWidth="1"/>
    <col min="12801" max="12801" width="15.42578125" style="81" customWidth="1"/>
    <col min="12802" max="12802" width="9.85546875" style="81" customWidth="1"/>
    <col min="12803" max="12803" width="10.85546875" style="81" customWidth="1"/>
    <col min="12804" max="12804" width="12.85546875" style="81" customWidth="1"/>
    <col min="12805" max="12805" width="8.42578125" style="81" customWidth="1"/>
    <col min="12806" max="12806" width="12" style="81" customWidth="1"/>
    <col min="12807" max="12807" width="13.140625" style="81" customWidth="1"/>
    <col min="12808" max="12808" width="12.7109375" style="81" customWidth="1"/>
    <col min="12809" max="12809" width="10.85546875" style="81" customWidth="1"/>
    <col min="12810" max="12810" width="12.85546875" style="81" customWidth="1"/>
    <col min="12811" max="12811" width="14" style="81" customWidth="1"/>
    <col min="12812" max="12812" width="11.7109375" style="81" customWidth="1"/>
    <col min="12813" max="13055" width="9.140625" style="81"/>
    <col min="13056" max="13056" width="5.140625" style="81" customWidth="1"/>
    <col min="13057" max="13057" width="15.42578125" style="81" customWidth="1"/>
    <col min="13058" max="13058" width="9.85546875" style="81" customWidth="1"/>
    <col min="13059" max="13059" width="10.85546875" style="81" customWidth="1"/>
    <col min="13060" max="13060" width="12.85546875" style="81" customWidth="1"/>
    <col min="13061" max="13061" width="8.42578125" style="81" customWidth="1"/>
    <col min="13062" max="13062" width="12" style="81" customWidth="1"/>
    <col min="13063" max="13063" width="13.140625" style="81" customWidth="1"/>
    <col min="13064" max="13064" width="12.7109375" style="81" customWidth="1"/>
    <col min="13065" max="13065" width="10.85546875" style="81" customWidth="1"/>
    <col min="13066" max="13066" width="12.85546875" style="81" customWidth="1"/>
    <col min="13067" max="13067" width="14" style="81" customWidth="1"/>
    <col min="13068" max="13068" width="11.7109375" style="81" customWidth="1"/>
    <col min="13069" max="13311" width="9.140625" style="81"/>
    <col min="13312" max="13312" width="5.140625" style="81" customWidth="1"/>
    <col min="13313" max="13313" width="15.42578125" style="81" customWidth="1"/>
    <col min="13314" max="13314" width="9.85546875" style="81" customWidth="1"/>
    <col min="13315" max="13315" width="10.85546875" style="81" customWidth="1"/>
    <col min="13316" max="13316" width="12.85546875" style="81" customWidth="1"/>
    <col min="13317" max="13317" width="8.42578125" style="81" customWidth="1"/>
    <col min="13318" max="13318" width="12" style="81" customWidth="1"/>
    <col min="13319" max="13319" width="13.140625" style="81" customWidth="1"/>
    <col min="13320" max="13320" width="12.7109375" style="81" customWidth="1"/>
    <col min="13321" max="13321" width="10.85546875" style="81" customWidth="1"/>
    <col min="13322" max="13322" width="12.85546875" style="81" customWidth="1"/>
    <col min="13323" max="13323" width="14" style="81" customWidth="1"/>
    <col min="13324" max="13324" width="11.7109375" style="81" customWidth="1"/>
    <col min="13325" max="13567" width="9.140625" style="81"/>
    <col min="13568" max="13568" width="5.140625" style="81" customWidth="1"/>
    <col min="13569" max="13569" width="15.42578125" style="81" customWidth="1"/>
    <col min="13570" max="13570" width="9.85546875" style="81" customWidth="1"/>
    <col min="13571" max="13571" width="10.85546875" style="81" customWidth="1"/>
    <col min="13572" max="13572" width="12.85546875" style="81" customWidth="1"/>
    <col min="13573" max="13573" width="8.42578125" style="81" customWidth="1"/>
    <col min="13574" max="13574" width="12" style="81" customWidth="1"/>
    <col min="13575" max="13575" width="13.140625" style="81" customWidth="1"/>
    <col min="13576" max="13576" width="12.7109375" style="81" customWidth="1"/>
    <col min="13577" max="13577" width="10.85546875" style="81" customWidth="1"/>
    <col min="13578" max="13578" width="12.85546875" style="81" customWidth="1"/>
    <col min="13579" max="13579" width="14" style="81" customWidth="1"/>
    <col min="13580" max="13580" width="11.7109375" style="81" customWidth="1"/>
    <col min="13581" max="13823" width="9.140625" style="81"/>
    <col min="13824" max="13824" width="5.140625" style="81" customWidth="1"/>
    <col min="13825" max="13825" width="15.42578125" style="81" customWidth="1"/>
    <col min="13826" max="13826" width="9.85546875" style="81" customWidth="1"/>
    <col min="13827" max="13827" width="10.85546875" style="81" customWidth="1"/>
    <col min="13828" max="13828" width="12.85546875" style="81" customWidth="1"/>
    <col min="13829" max="13829" width="8.42578125" style="81" customWidth="1"/>
    <col min="13830" max="13830" width="12" style="81" customWidth="1"/>
    <col min="13831" max="13831" width="13.140625" style="81" customWidth="1"/>
    <col min="13832" max="13832" width="12.7109375" style="81" customWidth="1"/>
    <col min="13833" max="13833" width="10.85546875" style="81" customWidth="1"/>
    <col min="13834" max="13834" width="12.85546875" style="81" customWidth="1"/>
    <col min="13835" max="13835" width="14" style="81" customWidth="1"/>
    <col min="13836" max="13836" width="11.7109375" style="81" customWidth="1"/>
    <col min="13837" max="14079" width="9.140625" style="81"/>
    <col min="14080" max="14080" width="5.140625" style="81" customWidth="1"/>
    <col min="14081" max="14081" width="15.42578125" style="81" customWidth="1"/>
    <col min="14082" max="14082" width="9.85546875" style="81" customWidth="1"/>
    <col min="14083" max="14083" width="10.85546875" style="81" customWidth="1"/>
    <col min="14084" max="14084" width="12.85546875" style="81" customWidth="1"/>
    <col min="14085" max="14085" width="8.42578125" style="81" customWidth="1"/>
    <col min="14086" max="14086" width="12" style="81" customWidth="1"/>
    <col min="14087" max="14087" width="13.140625" style="81" customWidth="1"/>
    <col min="14088" max="14088" width="12.7109375" style="81" customWidth="1"/>
    <col min="14089" max="14089" width="10.85546875" style="81" customWidth="1"/>
    <col min="14090" max="14090" width="12.85546875" style="81" customWidth="1"/>
    <col min="14091" max="14091" width="14" style="81" customWidth="1"/>
    <col min="14092" max="14092" width="11.7109375" style="81" customWidth="1"/>
    <col min="14093" max="14335" width="9.140625" style="81"/>
    <col min="14336" max="14336" width="5.140625" style="81" customWidth="1"/>
    <col min="14337" max="14337" width="15.42578125" style="81" customWidth="1"/>
    <col min="14338" max="14338" width="9.85546875" style="81" customWidth="1"/>
    <col min="14339" max="14339" width="10.85546875" style="81" customWidth="1"/>
    <col min="14340" max="14340" width="12.85546875" style="81" customWidth="1"/>
    <col min="14341" max="14341" width="8.42578125" style="81" customWidth="1"/>
    <col min="14342" max="14342" width="12" style="81" customWidth="1"/>
    <col min="14343" max="14343" width="13.140625" style="81" customWidth="1"/>
    <col min="14344" max="14344" width="12.7109375" style="81" customWidth="1"/>
    <col min="14345" max="14345" width="10.85546875" style="81" customWidth="1"/>
    <col min="14346" max="14346" width="12.85546875" style="81" customWidth="1"/>
    <col min="14347" max="14347" width="14" style="81" customWidth="1"/>
    <col min="14348" max="14348" width="11.7109375" style="81" customWidth="1"/>
    <col min="14349" max="14591" width="9.140625" style="81"/>
    <col min="14592" max="14592" width="5.140625" style="81" customWidth="1"/>
    <col min="14593" max="14593" width="15.42578125" style="81" customWidth="1"/>
    <col min="14594" max="14594" width="9.85546875" style="81" customWidth="1"/>
    <col min="14595" max="14595" width="10.85546875" style="81" customWidth="1"/>
    <col min="14596" max="14596" width="12.85546875" style="81" customWidth="1"/>
    <col min="14597" max="14597" width="8.42578125" style="81" customWidth="1"/>
    <col min="14598" max="14598" width="12" style="81" customWidth="1"/>
    <col min="14599" max="14599" width="13.140625" style="81" customWidth="1"/>
    <col min="14600" max="14600" width="12.7109375" style="81" customWidth="1"/>
    <col min="14601" max="14601" width="10.85546875" style="81" customWidth="1"/>
    <col min="14602" max="14602" width="12.85546875" style="81" customWidth="1"/>
    <col min="14603" max="14603" width="14" style="81" customWidth="1"/>
    <col min="14604" max="14604" width="11.7109375" style="81" customWidth="1"/>
    <col min="14605" max="14847" width="9.140625" style="81"/>
    <col min="14848" max="14848" width="5.140625" style="81" customWidth="1"/>
    <col min="14849" max="14849" width="15.42578125" style="81" customWidth="1"/>
    <col min="14850" max="14850" width="9.85546875" style="81" customWidth="1"/>
    <col min="14851" max="14851" width="10.85546875" style="81" customWidth="1"/>
    <col min="14852" max="14852" width="12.85546875" style="81" customWidth="1"/>
    <col min="14853" max="14853" width="8.42578125" style="81" customWidth="1"/>
    <col min="14854" max="14854" width="12" style="81" customWidth="1"/>
    <col min="14855" max="14855" width="13.140625" style="81" customWidth="1"/>
    <col min="14856" max="14856" width="12.7109375" style="81" customWidth="1"/>
    <col min="14857" max="14857" width="10.85546875" style="81" customWidth="1"/>
    <col min="14858" max="14858" width="12.85546875" style="81" customWidth="1"/>
    <col min="14859" max="14859" width="14" style="81" customWidth="1"/>
    <col min="14860" max="14860" width="11.7109375" style="81" customWidth="1"/>
    <col min="14861" max="15103" width="9.140625" style="81"/>
    <col min="15104" max="15104" width="5.140625" style="81" customWidth="1"/>
    <col min="15105" max="15105" width="15.42578125" style="81" customWidth="1"/>
    <col min="15106" max="15106" width="9.85546875" style="81" customWidth="1"/>
    <col min="15107" max="15107" width="10.85546875" style="81" customWidth="1"/>
    <col min="15108" max="15108" width="12.85546875" style="81" customWidth="1"/>
    <col min="15109" max="15109" width="8.42578125" style="81" customWidth="1"/>
    <col min="15110" max="15110" width="12" style="81" customWidth="1"/>
    <col min="15111" max="15111" width="13.140625" style="81" customWidth="1"/>
    <col min="15112" max="15112" width="12.7109375" style="81" customWidth="1"/>
    <col min="15113" max="15113" width="10.85546875" style="81" customWidth="1"/>
    <col min="15114" max="15114" width="12.85546875" style="81" customWidth="1"/>
    <col min="15115" max="15115" width="14" style="81" customWidth="1"/>
    <col min="15116" max="15116" width="11.7109375" style="81" customWidth="1"/>
    <col min="15117" max="15359" width="9.140625" style="81"/>
    <col min="15360" max="15360" width="5.140625" style="81" customWidth="1"/>
    <col min="15361" max="15361" width="15.42578125" style="81" customWidth="1"/>
    <col min="15362" max="15362" width="9.85546875" style="81" customWidth="1"/>
    <col min="15363" max="15363" width="10.85546875" style="81" customWidth="1"/>
    <col min="15364" max="15364" width="12.85546875" style="81" customWidth="1"/>
    <col min="15365" max="15365" width="8.42578125" style="81" customWidth="1"/>
    <col min="15366" max="15366" width="12" style="81" customWidth="1"/>
    <col min="15367" max="15367" width="13.140625" style="81" customWidth="1"/>
    <col min="15368" max="15368" width="12.7109375" style="81" customWidth="1"/>
    <col min="15369" max="15369" width="10.85546875" style="81" customWidth="1"/>
    <col min="15370" max="15370" width="12.85546875" style="81" customWidth="1"/>
    <col min="15371" max="15371" width="14" style="81" customWidth="1"/>
    <col min="15372" max="15372" width="11.7109375" style="81" customWidth="1"/>
    <col min="15373" max="15615" width="9.140625" style="81"/>
    <col min="15616" max="15616" width="5.140625" style="81" customWidth="1"/>
    <col min="15617" max="15617" width="15.42578125" style="81" customWidth="1"/>
    <col min="15618" max="15618" width="9.85546875" style="81" customWidth="1"/>
    <col min="15619" max="15619" width="10.85546875" style="81" customWidth="1"/>
    <col min="15620" max="15620" width="12.85546875" style="81" customWidth="1"/>
    <col min="15621" max="15621" width="8.42578125" style="81" customWidth="1"/>
    <col min="15622" max="15622" width="12" style="81" customWidth="1"/>
    <col min="15623" max="15623" width="13.140625" style="81" customWidth="1"/>
    <col min="15624" max="15624" width="12.7109375" style="81" customWidth="1"/>
    <col min="15625" max="15625" width="10.85546875" style="81" customWidth="1"/>
    <col min="15626" max="15626" width="12.85546875" style="81" customWidth="1"/>
    <col min="15627" max="15627" width="14" style="81" customWidth="1"/>
    <col min="15628" max="15628" width="11.7109375" style="81" customWidth="1"/>
    <col min="15629" max="15871" width="9.140625" style="81"/>
    <col min="15872" max="15872" width="5.140625" style="81" customWidth="1"/>
    <col min="15873" max="15873" width="15.42578125" style="81" customWidth="1"/>
    <col min="15874" max="15874" width="9.85546875" style="81" customWidth="1"/>
    <col min="15875" max="15875" width="10.85546875" style="81" customWidth="1"/>
    <col min="15876" max="15876" width="12.85546875" style="81" customWidth="1"/>
    <col min="15877" max="15877" width="8.42578125" style="81" customWidth="1"/>
    <col min="15878" max="15878" width="12" style="81" customWidth="1"/>
    <col min="15879" max="15879" width="13.140625" style="81" customWidth="1"/>
    <col min="15880" max="15880" width="12.7109375" style="81" customWidth="1"/>
    <col min="15881" max="15881" width="10.85546875" style="81" customWidth="1"/>
    <col min="15882" max="15882" width="12.85546875" style="81" customWidth="1"/>
    <col min="15883" max="15883" width="14" style="81" customWidth="1"/>
    <col min="15884" max="15884" width="11.7109375" style="81" customWidth="1"/>
    <col min="15885" max="16127" width="9.140625" style="81"/>
    <col min="16128" max="16128" width="5.140625" style="81" customWidth="1"/>
    <col min="16129" max="16129" width="15.42578125" style="81" customWidth="1"/>
    <col min="16130" max="16130" width="9.85546875" style="81" customWidth="1"/>
    <col min="16131" max="16131" width="10.85546875" style="81" customWidth="1"/>
    <col min="16132" max="16132" width="12.85546875" style="81" customWidth="1"/>
    <col min="16133" max="16133" width="8.42578125" style="81" customWidth="1"/>
    <col min="16134" max="16134" width="12" style="81" customWidth="1"/>
    <col min="16135" max="16135" width="13.140625" style="81" customWidth="1"/>
    <col min="16136" max="16136" width="12.7109375" style="81" customWidth="1"/>
    <col min="16137" max="16137" width="10.85546875" style="81" customWidth="1"/>
    <col min="16138" max="16138" width="12.85546875" style="81" customWidth="1"/>
    <col min="16139" max="16139" width="14" style="81" customWidth="1"/>
    <col min="16140" max="16140" width="11.7109375" style="81" customWidth="1"/>
    <col min="16141" max="16384" width="9.140625" style="81"/>
  </cols>
  <sheetData>
    <row r="1" spans="1:14" s="27" customFormat="1" ht="16.5">
      <c r="A1" s="833" t="s">
        <v>87</v>
      </c>
      <c r="B1" s="833"/>
      <c r="C1" s="833"/>
      <c r="D1" s="833"/>
      <c r="J1" s="833" t="s">
        <v>3</v>
      </c>
      <c r="K1" s="833"/>
      <c r="L1" s="833"/>
      <c r="M1" s="833"/>
      <c r="N1" s="833"/>
    </row>
    <row r="2" spans="1:14" s="27" customFormat="1" ht="16.5">
      <c r="A2" s="896" t="s">
        <v>89</v>
      </c>
      <c r="B2" s="896"/>
      <c r="C2" s="896"/>
      <c r="D2" s="896"/>
      <c r="I2" s="36"/>
      <c r="J2" s="896" t="s">
        <v>6</v>
      </c>
      <c r="K2" s="896"/>
      <c r="L2" s="896"/>
      <c r="M2" s="896"/>
      <c r="N2" s="896"/>
    </row>
    <row r="3" spans="1:14" s="35" customFormat="1" ht="15.75" customHeight="1">
      <c r="A3" s="83"/>
      <c r="B3" s="83"/>
      <c r="I3" s="5"/>
      <c r="J3" s="911"/>
      <c r="K3" s="911"/>
      <c r="L3" s="911"/>
      <c r="M3" s="911"/>
      <c r="N3" s="911"/>
    </row>
    <row r="4" spans="1:14" s="35" customFormat="1" ht="20.25">
      <c r="A4" s="893" t="s">
        <v>232</v>
      </c>
      <c r="B4" s="893"/>
      <c r="C4" s="893"/>
      <c r="D4" s="893"/>
      <c r="E4" s="893"/>
      <c r="F4" s="893"/>
      <c r="G4" s="893"/>
      <c r="H4" s="893"/>
      <c r="I4" s="893"/>
      <c r="J4" s="893"/>
      <c r="K4" s="893"/>
      <c r="L4" s="893"/>
      <c r="M4" s="893"/>
      <c r="N4" s="893"/>
    </row>
    <row r="5" spans="1:14" s="35" customFormat="1" ht="20.25">
      <c r="A5" s="893" t="s">
        <v>92</v>
      </c>
      <c r="B5" s="893"/>
      <c r="C5" s="893"/>
      <c r="D5" s="893"/>
      <c r="E5" s="893"/>
      <c r="F5" s="893"/>
      <c r="G5" s="893"/>
      <c r="H5" s="893"/>
      <c r="I5" s="893"/>
      <c r="J5" s="893"/>
      <c r="K5" s="893"/>
      <c r="L5" s="893"/>
      <c r="M5" s="893"/>
      <c r="N5" s="893"/>
    </row>
    <row r="6" spans="1:14" s="35" customFormat="1" ht="18.7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s="35" customFormat="1" ht="15.75">
      <c r="E7" s="281"/>
      <c r="F7" s="281"/>
      <c r="G7" s="281"/>
      <c r="H7" s="281"/>
      <c r="M7" s="54"/>
      <c r="N7" s="362" t="s">
        <v>233</v>
      </c>
    </row>
    <row r="8" spans="1:14" s="35" customFormat="1" ht="31.5" customHeight="1">
      <c r="A8" s="905" t="s">
        <v>93</v>
      </c>
      <c r="B8" s="875" t="s">
        <v>94</v>
      </c>
      <c r="C8" s="877" t="s">
        <v>234</v>
      </c>
      <c r="D8" s="877" t="s">
        <v>235</v>
      </c>
      <c r="E8" s="877" t="s">
        <v>236</v>
      </c>
      <c r="F8" s="38" t="s">
        <v>237</v>
      </c>
      <c r="G8" s="907" t="s">
        <v>238</v>
      </c>
      <c r="H8" s="907" t="s">
        <v>239</v>
      </c>
      <c r="I8" s="899" t="s">
        <v>240</v>
      </c>
      <c r="J8" s="900"/>
      <c r="K8" s="901"/>
      <c r="L8" s="875" t="s">
        <v>241</v>
      </c>
      <c r="M8" s="877" t="s">
        <v>242</v>
      </c>
      <c r="N8" s="909" t="s">
        <v>243</v>
      </c>
    </row>
    <row r="9" spans="1:14" s="35" customFormat="1" ht="67.5" customHeight="1">
      <c r="A9" s="906"/>
      <c r="B9" s="876"/>
      <c r="C9" s="878"/>
      <c r="D9" s="878"/>
      <c r="E9" s="878"/>
      <c r="F9" s="41" t="s">
        <v>47</v>
      </c>
      <c r="G9" s="908"/>
      <c r="H9" s="908"/>
      <c r="I9" s="41" t="s">
        <v>244</v>
      </c>
      <c r="J9" s="40" t="s">
        <v>245</v>
      </c>
      <c r="K9" s="169" t="s">
        <v>246</v>
      </c>
      <c r="L9" s="876"/>
      <c r="M9" s="878"/>
      <c r="N9" s="910"/>
    </row>
    <row r="10" spans="1:14" ht="15.75">
      <c r="A10" s="39" t="s">
        <v>247</v>
      </c>
      <c r="B10" s="40" t="s">
        <v>248</v>
      </c>
      <c r="C10" s="282">
        <v>1</v>
      </c>
      <c r="D10" s="282">
        <v>2</v>
      </c>
      <c r="E10" s="282" t="s">
        <v>249</v>
      </c>
      <c r="F10" s="282">
        <v>4</v>
      </c>
      <c r="G10" s="282">
        <v>5</v>
      </c>
      <c r="H10" s="282" t="s">
        <v>250</v>
      </c>
      <c r="I10" s="283">
        <v>7</v>
      </c>
      <c r="J10" s="283">
        <v>8</v>
      </c>
      <c r="K10" s="283">
        <v>9</v>
      </c>
      <c r="L10" s="283" t="s">
        <v>251</v>
      </c>
      <c r="M10" s="282" t="s">
        <v>252</v>
      </c>
      <c r="N10" s="284">
        <v>12</v>
      </c>
    </row>
    <row r="11" spans="1:14" s="299" customFormat="1" ht="33" customHeight="1">
      <c r="A11" s="158">
        <f>'KL tổ 4'!A9</f>
        <v>1</v>
      </c>
      <c r="B11" s="47" t="str">
        <f>'KL tổ 4'!B9</f>
        <v>Rat Non</v>
      </c>
      <c r="C11" s="236">
        <v>22000</v>
      </c>
      <c r="D11" s="159">
        <f>'KL tổ 4'!BZ9</f>
        <v>0</v>
      </c>
      <c r="E11" s="160">
        <v>0</v>
      </c>
      <c r="F11" s="161">
        <v>0</v>
      </c>
      <c r="G11" s="160">
        <v>0</v>
      </c>
      <c r="H11" s="160">
        <f>E11+G11</f>
        <v>0</v>
      </c>
      <c r="I11" s="59">
        <v>0</v>
      </c>
      <c r="J11" s="172">
        <f>ROUND(IF(H11&lt;=800000,0,IF(AND((H11-'[1]Gia cảnh 2 '!I6)&gt;800000,(H11-'[1]Gia cảnh 2 '!I6)&lt;=1250000),(H11-'[1]Gia cảnh 2 '!I6)*5%-40000,IF(AND((H11-'[1]Gia cảnh 2 '!I6)&gt;1250000,(H11-'[1]Gia cảnh 2 '!I6)&lt;=8500000),(H11-'[1]Gia cảnh 2 '!I6)*10%-102500))),2)</f>
        <v>0</v>
      </c>
      <c r="K11" s="172">
        <v>1600</v>
      </c>
      <c r="L11" s="50">
        <v>0</v>
      </c>
      <c r="M11" s="59">
        <v>0</v>
      </c>
      <c r="N11" s="308"/>
    </row>
    <row r="12" spans="1:14" ht="33" customHeight="1">
      <c r="A12" s="158">
        <f>'KL tổ 4'!A10</f>
        <v>2</v>
      </c>
      <c r="B12" s="47" t="str">
        <f>'KL tổ 4'!B10</f>
        <v>Dâm Vanh</v>
      </c>
      <c r="C12" s="236">
        <v>22000</v>
      </c>
      <c r="D12" s="159">
        <f>'KL tổ 4'!BZ10</f>
        <v>0</v>
      </c>
      <c r="E12" s="160">
        <v>0</v>
      </c>
      <c r="F12" s="161">
        <v>0</v>
      </c>
      <c r="G12" s="160">
        <v>0</v>
      </c>
      <c r="H12" s="160">
        <f t="shared" ref="H12:H23" si="0">E12+G12</f>
        <v>0</v>
      </c>
      <c r="I12" s="59">
        <v>0</v>
      </c>
      <c r="J12" s="172">
        <v>0</v>
      </c>
      <c r="K12" s="172">
        <f t="shared" ref="K12:K75" si="1">IF(H12&lt;=200000,1600,IF(AND(H12&gt;200000,H12&lt;=250000),1800,IF(AND(H12&gt;250000,H12&lt;=300000),2200,IF(AND(H12&gt;300000,H12&lt;=350000),2600,IF(AND(H12&gt;350000,H12&lt;=400000),3000,IF(AND(H12&gt;400000,H12&lt;=450000),3400,IF(AND(H12&gt;450000,H12&lt;=500000),3800,IF(AND(H12&gt;500000,H12&lt;=550000),4200,IF(AND(H12&gt;550000,H12&lt;=600000),4600,IF(AND(H12&gt;600000,H12&lt;=650000),5000,IF(AND(H12&gt;650000,H12&lt;=700000),5400,IF(AND(H12&gt;700000,H12&lt;=750000),5800,IF(AND(H12&gt;750000,H12&lt;=800000),6200,IF(AND(H12&gt;800000,H12&lt;=850000),6600,IF(AND(H12&gt;850000,H12&lt;=900000),7000,IF(AND(H12&gt;900000,H12&lt;=950000),7400,IF(AND(H12&gt;950000,H12&lt;=1000000),7800,IF(H12&gt;1000000,8000))))))))))))))))))</f>
        <v>1600</v>
      </c>
      <c r="L12" s="50">
        <v>0</v>
      </c>
      <c r="M12" s="59">
        <f t="shared" ref="M12:M75" si="2">IF(L12&gt;0,H12-L12,H12)</f>
        <v>0</v>
      </c>
      <c r="N12" s="309"/>
    </row>
    <row r="13" spans="1:14" ht="33" customHeight="1">
      <c r="A13" s="158">
        <f>'KL tổ 4'!A11</f>
        <v>3</v>
      </c>
      <c r="B13" s="47" t="str">
        <f>'KL tổ 4'!B11</f>
        <v>Sa Mêt</v>
      </c>
      <c r="C13" s="236">
        <v>22000</v>
      </c>
      <c r="D13" s="159">
        <f>'KL tổ 4'!BZ11</f>
        <v>0</v>
      </c>
      <c r="E13">
        <v>0</v>
      </c>
      <c r="F13" s="161">
        <v>0</v>
      </c>
      <c r="G13" s="160">
        <v>0</v>
      </c>
      <c r="H13" s="160">
        <f t="shared" si="0"/>
        <v>0</v>
      </c>
      <c r="I13" s="59">
        <v>0</v>
      </c>
      <c r="J13" s="172">
        <f>ROUND(IF(H13&lt;=800000,0,IF(AND((H13-'[1]Gia cảnh 2 '!I8)&gt;800000,(H13-'[1]Gia cảnh 2 '!I8)&lt;=1250000),(H13-'[1]Gia cảnh 2 '!I8)*5%-40000,IF(AND((H13-'[1]Gia cảnh 2 '!I8)&gt;1250000,(H13-'[1]Gia cảnh 2 '!I8)&lt;=8500000),(H13-'[1]Gia cảnh 2 '!I8)*10%-102500))),2)</f>
        <v>0</v>
      </c>
      <c r="K13" s="172">
        <f t="shared" si="1"/>
        <v>1600</v>
      </c>
      <c r="L13">
        <v>0</v>
      </c>
      <c r="M13" s="59">
        <f t="shared" si="2"/>
        <v>0</v>
      </c>
      <c r="N13" s="251"/>
    </row>
    <row r="14" spans="1:14" ht="33" customHeight="1">
      <c r="A14" s="158">
        <f>'KL tổ 4'!A12</f>
        <v>4</v>
      </c>
      <c r="B14" s="47" t="str">
        <f>'KL tổ 4'!B12</f>
        <v>Nu Rươn</v>
      </c>
      <c r="C14" s="236">
        <v>22000</v>
      </c>
      <c r="D14" s="159">
        <f>'KL tổ 4'!BZ12</f>
        <v>0</v>
      </c>
      <c r="E14">
        <v>0</v>
      </c>
      <c r="F14" s="161">
        <v>0</v>
      </c>
      <c r="G14" s="160">
        <v>0</v>
      </c>
      <c r="H14" s="160">
        <f t="shared" si="0"/>
        <v>0</v>
      </c>
      <c r="I14" s="59">
        <v>0</v>
      </c>
      <c r="J14" s="172">
        <f>ROUND(IF(H14&lt;=800000,0,IF(AND((H14-'[1]Gia cảnh 2 '!I9)&gt;800000,(H14-'[1]Gia cảnh 2 '!I9)&lt;=1250000),(H14-'[1]Gia cảnh 2 '!I9)*5%-40000,IF(AND((H14-'[1]Gia cảnh 2 '!I9)&gt;1250000,(H14-'[1]Gia cảnh 2 '!I9)&lt;=8500000),(H14-'[1]Gia cảnh 2 '!I9)*10%-102500))),2)</f>
        <v>0</v>
      </c>
      <c r="K14" s="172">
        <f t="shared" si="1"/>
        <v>1600</v>
      </c>
      <c r="L14">
        <v>0</v>
      </c>
      <c r="M14" s="59">
        <f t="shared" si="2"/>
        <v>0</v>
      </c>
      <c r="N14" s="251"/>
    </row>
    <row r="15" spans="1:14" ht="33" customHeight="1">
      <c r="A15" s="158">
        <f>'KL tổ 4'!A13</f>
        <v>5</v>
      </c>
      <c r="B15" s="47" t="str">
        <f>'KL tổ 4'!B13</f>
        <v>Son Hay</v>
      </c>
      <c r="C15" s="236">
        <v>22000</v>
      </c>
      <c r="D15" s="159">
        <f>'KL tổ 4'!BZ13</f>
        <v>0</v>
      </c>
      <c r="E15">
        <v>0</v>
      </c>
      <c r="F15" s="161">
        <v>0</v>
      </c>
      <c r="G15" s="160">
        <v>0</v>
      </c>
      <c r="H15" s="160">
        <f t="shared" si="0"/>
        <v>0</v>
      </c>
      <c r="I15" s="59">
        <v>0</v>
      </c>
      <c r="J15" s="172">
        <f>ROUND(IF(H15&lt;=800000,0,IF(AND((H15-'[1]Gia cảnh 2 '!I10)&gt;800000,(H15-'[1]Gia cảnh 2 '!I10)&lt;=1250000),(H15-'[1]Gia cảnh 2 '!I10)*5%-40000,IF(AND((H15-'[1]Gia cảnh 2 '!I10)&gt;1250000,(H15-'[1]Gia cảnh 2 '!I10)&lt;=8500000),(H15-'[1]Gia cảnh 2 '!I10)*10%-102500))),2)</f>
        <v>0</v>
      </c>
      <c r="K15" s="172">
        <f t="shared" si="1"/>
        <v>1600</v>
      </c>
      <c r="L15">
        <v>0</v>
      </c>
      <c r="M15" s="59">
        <f t="shared" si="2"/>
        <v>0</v>
      </c>
      <c r="N15" s="251"/>
    </row>
    <row r="16" spans="1:14" ht="33" customHeight="1">
      <c r="A16" s="158">
        <f>'KL tổ 4'!A14</f>
        <v>6</v>
      </c>
      <c r="B16" s="47" t="str">
        <f>'KL tổ 4'!B14</f>
        <v>Chon Via</v>
      </c>
      <c r="C16" s="236">
        <v>22000</v>
      </c>
      <c r="D16" s="159">
        <f>'KL tổ 4'!BZ14</f>
        <v>0</v>
      </c>
      <c r="E16">
        <v>0</v>
      </c>
      <c r="F16" s="161">
        <v>0</v>
      </c>
      <c r="G16" s="160">
        <v>0</v>
      </c>
      <c r="H16" s="160">
        <f t="shared" si="0"/>
        <v>0</v>
      </c>
      <c r="I16" s="59">
        <v>0</v>
      </c>
      <c r="J16" s="172">
        <f>ROUND(IF(H16&lt;=800000,0,IF(AND((H16-'[1]Gia cảnh 2 '!I11)&gt;800000,(H16-'[1]Gia cảnh 2 '!I11)&lt;=1250000),(H16-'[1]Gia cảnh 2 '!I11)*5%-40000,IF(AND((H16-'[1]Gia cảnh 2 '!I11)&gt;1250000,(H16-'[1]Gia cảnh 2 '!I11)&lt;=8500000),(H16-'[1]Gia cảnh 2 '!I11)*10%-102500))),2)</f>
        <v>0</v>
      </c>
      <c r="K16" s="172">
        <f t="shared" si="1"/>
        <v>1600</v>
      </c>
      <c r="L16">
        <v>0</v>
      </c>
      <c r="M16" s="59">
        <f t="shared" si="2"/>
        <v>0</v>
      </c>
      <c r="N16" s="251"/>
    </row>
    <row r="17" spans="1:14" ht="33" customHeight="1">
      <c r="A17" s="158">
        <f>'KL tổ 4'!A15</f>
        <v>7</v>
      </c>
      <c r="B17" s="47" t="str">
        <f>'KL tổ 4'!B15</f>
        <v>Nit Nươn</v>
      </c>
      <c r="C17" s="236">
        <v>22000</v>
      </c>
      <c r="D17" s="159">
        <f>'KL tổ 4'!BZ15</f>
        <v>0</v>
      </c>
      <c r="E17">
        <v>0</v>
      </c>
      <c r="F17" s="161">
        <v>0</v>
      </c>
      <c r="G17" s="160">
        <v>0</v>
      </c>
      <c r="H17" s="160">
        <f t="shared" si="0"/>
        <v>0</v>
      </c>
      <c r="I17" s="59">
        <v>0</v>
      </c>
      <c r="J17" s="172">
        <v>0</v>
      </c>
      <c r="K17" s="172">
        <f t="shared" si="1"/>
        <v>1600</v>
      </c>
      <c r="L17">
        <v>0</v>
      </c>
      <c r="M17" s="59">
        <f t="shared" si="2"/>
        <v>0</v>
      </c>
      <c r="N17" s="251"/>
    </row>
    <row r="18" spans="1:14" ht="33" customHeight="1">
      <c r="A18" s="158">
        <f>'KL tổ 4'!A16</f>
        <v>8</v>
      </c>
      <c r="B18" s="47" t="str">
        <f>'KL tổ 4'!B16</f>
        <v>Nu Kha</v>
      </c>
      <c r="C18" s="236">
        <v>22000</v>
      </c>
      <c r="D18" s="159">
        <f>'KL tổ 4'!BZ16</f>
        <v>0</v>
      </c>
      <c r="E18">
        <v>0</v>
      </c>
      <c r="F18" s="161">
        <v>0</v>
      </c>
      <c r="G18" s="160">
        <v>0</v>
      </c>
      <c r="H18" s="160">
        <f t="shared" si="0"/>
        <v>0</v>
      </c>
      <c r="I18" s="59">
        <v>0</v>
      </c>
      <c r="J18" s="172">
        <f>ROUND(IF(H18&lt;=800000,0,IF(AND((H18-'[1]Gia cảnh 2 '!I13)&gt;800000,(H18-'[1]Gia cảnh 2 '!I13)&lt;=1250000),(H18-'[1]Gia cảnh 2 '!I13)*5%-40000,IF(AND((H18-'[1]Gia cảnh 2 '!I13)&gt;1250000,(H18-'[1]Gia cảnh 2 '!I13)&lt;=8500000),(H18-'[1]Gia cảnh 2 '!I13)*10%-102500))),2)</f>
        <v>0</v>
      </c>
      <c r="K18" s="172">
        <f t="shared" si="1"/>
        <v>1600</v>
      </c>
      <c r="L18">
        <v>0</v>
      </c>
      <c r="M18" s="59">
        <f t="shared" si="2"/>
        <v>0</v>
      </c>
      <c r="N18" s="251"/>
    </row>
    <row r="19" spans="1:14" ht="33" customHeight="1">
      <c r="A19" s="158">
        <f>'KL tổ 4'!A17</f>
        <v>9</v>
      </c>
      <c r="B19" s="47" t="str">
        <f>'KL tổ 4'!B17</f>
        <v>Du Mêt</v>
      </c>
      <c r="C19" s="236">
        <v>22000</v>
      </c>
      <c r="D19" s="159">
        <f>'KL tổ 4'!BZ17</f>
        <v>0</v>
      </c>
      <c r="E19">
        <v>0</v>
      </c>
      <c r="F19" s="161">
        <v>0</v>
      </c>
      <c r="G19" s="160">
        <v>0</v>
      </c>
      <c r="H19" s="160">
        <f t="shared" si="0"/>
        <v>0</v>
      </c>
      <c r="I19" s="59">
        <v>0</v>
      </c>
      <c r="J19" s="172">
        <f>ROUND(IF(H19&lt;=800000,0,IF(AND((H19-'[1]Gia cảnh 2 '!I14)&gt;800000,(H19-'[1]Gia cảnh 2 '!I14)&lt;=1250000),(H19-'[1]Gia cảnh 2 '!I14)*5%-40000,IF(AND((H19-'[1]Gia cảnh 2 '!I14)&gt;1250000,(H19-'[1]Gia cảnh 2 '!I14)&lt;=8500000),(H19-'[1]Gia cảnh 2 '!I14)*10%-102500))),2)</f>
        <v>0</v>
      </c>
      <c r="K19" s="172">
        <f t="shared" si="1"/>
        <v>1600</v>
      </c>
      <c r="L19">
        <v>0</v>
      </c>
      <c r="M19" s="59">
        <f t="shared" si="2"/>
        <v>0</v>
      </c>
      <c r="N19" s="251"/>
    </row>
    <row r="20" spans="1:14" ht="33" customHeight="1">
      <c r="A20" s="158">
        <f>'KL tổ 4'!A18</f>
        <v>10</v>
      </c>
      <c r="B20" s="47" t="str">
        <f>'KL tổ 4'!B18</f>
        <v>Khon Ra Đây</v>
      </c>
      <c r="C20" s="236">
        <v>22000</v>
      </c>
      <c r="D20" s="159">
        <f>'KL tổ 4'!BZ18</f>
        <v>0</v>
      </c>
      <c r="E20">
        <v>0</v>
      </c>
      <c r="F20" s="161">
        <v>0</v>
      </c>
      <c r="G20" s="160">
        <v>0</v>
      </c>
      <c r="H20" s="160">
        <f t="shared" si="0"/>
        <v>0</v>
      </c>
      <c r="I20" s="59">
        <v>0</v>
      </c>
      <c r="J20" s="172">
        <f>ROUND(IF(H20&lt;=800000,0,IF(AND((H20-'[1]Gia cảnh 2 '!I15)&gt;800000,(H20-'[1]Gia cảnh 2 '!I15)&lt;=1250000),(H20-'[1]Gia cảnh 2 '!I15)*5%-40000,IF(AND((H20-'[1]Gia cảnh 2 '!I15)&gt;1250000,(H20-'[1]Gia cảnh 2 '!I15)&lt;=8500000),(H20-'[1]Gia cảnh 2 '!I15)*10%-102500))),2)</f>
        <v>0</v>
      </c>
      <c r="K20" s="172">
        <f t="shared" si="1"/>
        <v>1600</v>
      </c>
      <c r="L20">
        <v>0</v>
      </c>
      <c r="M20" s="59">
        <f t="shared" si="2"/>
        <v>0</v>
      </c>
      <c r="N20" s="251"/>
    </row>
    <row r="21" spans="1:14" ht="33" customHeight="1">
      <c r="A21" s="158">
        <f>'KL tổ 4'!A19</f>
        <v>11</v>
      </c>
      <c r="B21" s="47" t="str">
        <f>'KL tổ 4'!B19</f>
        <v>An Hia</v>
      </c>
      <c r="C21" s="236">
        <v>22000</v>
      </c>
      <c r="D21" s="159">
        <f>'KL tổ 4'!BZ19</f>
        <v>0</v>
      </c>
      <c r="E21">
        <v>0</v>
      </c>
      <c r="F21" s="161">
        <v>0</v>
      </c>
      <c r="G21" s="160">
        <v>0</v>
      </c>
      <c r="H21" s="160">
        <f t="shared" si="0"/>
        <v>0</v>
      </c>
      <c r="I21" s="59">
        <v>0</v>
      </c>
      <c r="J21" s="172">
        <f>ROUND(IF(H21&lt;=800000,0,IF(AND((H21-'[1]Gia cảnh 2 '!I16)&gt;800000,(H21-'[1]Gia cảnh 2 '!I16)&lt;=1250000),(H21-'[1]Gia cảnh 2 '!I16)*5%-40000,IF(AND((H21-'[1]Gia cảnh 2 '!I16)&gt;1250000,(H21-'[1]Gia cảnh 2 '!I16)&lt;=8500000),(H21-'[1]Gia cảnh 2 '!I16)*10%-102500))),2)</f>
        <v>0</v>
      </c>
      <c r="K21" s="172">
        <f t="shared" si="1"/>
        <v>1600</v>
      </c>
      <c r="L21">
        <v>0</v>
      </c>
      <c r="M21" s="59">
        <f t="shared" si="2"/>
        <v>0</v>
      </c>
      <c r="N21" s="251"/>
    </row>
    <row r="22" spans="1:14" ht="33" customHeight="1">
      <c r="A22" s="158">
        <f>'KL tổ 4'!A20</f>
        <v>12</v>
      </c>
      <c r="B22" s="47" t="str">
        <f>'KL tổ 4'!B20</f>
        <v>Thi Thia</v>
      </c>
      <c r="C22" s="236">
        <v>22000</v>
      </c>
      <c r="D22" s="159">
        <f>'KL tổ 4'!BZ20</f>
        <v>0</v>
      </c>
      <c r="E22">
        <v>0</v>
      </c>
      <c r="F22" s="161">
        <v>0</v>
      </c>
      <c r="G22" s="160">
        <v>0</v>
      </c>
      <c r="H22" s="160">
        <f t="shared" si="0"/>
        <v>0</v>
      </c>
      <c r="I22" s="59">
        <v>0</v>
      </c>
      <c r="J22" s="172">
        <v>0</v>
      </c>
      <c r="K22" s="172">
        <f t="shared" si="1"/>
        <v>1600</v>
      </c>
      <c r="L22">
        <v>0</v>
      </c>
      <c r="M22" s="59">
        <f t="shared" si="2"/>
        <v>0</v>
      </c>
      <c r="N22" s="251"/>
    </row>
    <row r="23" spans="1:14" ht="33" customHeight="1">
      <c r="A23" s="158">
        <f>'KL tổ 4'!A21</f>
        <v>13</v>
      </c>
      <c r="B23" s="47" t="str">
        <f>'KL tổ 4'!B21</f>
        <v>Dôt Mêt</v>
      </c>
      <c r="C23" s="236">
        <v>22000</v>
      </c>
      <c r="D23" s="159">
        <f>'KL tổ 4'!BZ21</f>
        <v>0</v>
      </c>
      <c r="E23">
        <v>0</v>
      </c>
      <c r="F23" s="161">
        <v>0</v>
      </c>
      <c r="G23" s="160">
        <v>0</v>
      </c>
      <c r="H23" s="160">
        <f t="shared" si="0"/>
        <v>0</v>
      </c>
      <c r="I23" s="59">
        <v>0</v>
      </c>
      <c r="J23" s="172">
        <f>ROUND(IF(H23&lt;=800000,0,IF(AND((H23-'[1]Gia cảnh 2 '!I18)&gt;800000,(H23-'[1]Gia cảnh 2 '!I18)&lt;=1250000),(H23-'[1]Gia cảnh 2 '!I18)*5%-40000,IF(AND((H23-'[1]Gia cảnh 2 '!I18)&gt;1250000,(H23-'[1]Gia cảnh 2 '!I18)&lt;=8500000),(H23-'[1]Gia cảnh 2 '!I18)*10%-102500))),2)</f>
        <v>0</v>
      </c>
      <c r="K23" s="172">
        <f t="shared" si="1"/>
        <v>1600</v>
      </c>
      <c r="L23">
        <v>0</v>
      </c>
      <c r="M23" s="59">
        <f t="shared" si="2"/>
        <v>0</v>
      </c>
      <c r="N23" s="251"/>
    </row>
    <row r="24" spans="1:14" ht="33" customHeight="1">
      <c r="A24" s="158">
        <f>'KL tổ 4'!A22</f>
        <v>14</v>
      </c>
      <c r="B24" s="47" t="str">
        <f>'KL tổ 4'!B22</f>
        <v>Lu Lươn</v>
      </c>
      <c r="C24" s="236">
        <v>22000</v>
      </c>
      <c r="D24" s="159">
        <f>'KL tổ 4'!BZ22</f>
        <v>0</v>
      </c>
      <c r="E24">
        <v>0</v>
      </c>
      <c r="F24" s="161">
        <v>0</v>
      </c>
      <c r="G24" s="160">
        <v>0</v>
      </c>
      <c r="H24" s="160">
        <f t="shared" ref="H24:H87" si="3">E24+G24</f>
        <v>0</v>
      </c>
      <c r="I24" s="59">
        <v>0</v>
      </c>
      <c r="J24" s="172">
        <f>ROUND(IF(H24&lt;=800000,0,IF(AND((H24-'[1]Gia cảnh 2 '!I19)&gt;800000,(H24-'[1]Gia cảnh 2 '!I19)&lt;=1250000),(H24-'[1]Gia cảnh 2 '!I19)*5%-40000,IF(AND((H24-'[1]Gia cảnh 2 '!I19)&gt;1250000,(H24-'[1]Gia cảnh 2 '!I19)&lt;=8500000),(H24-'[1]Gia cảnh 2 '!I19)*10%-102500))),2)</f>
        <v>0</v>
      </c>
      <c r="K24" s="172">
        <f t="shared" si="1"/>
        <v>1600</v>
      </c>
      <c r="L24">
        <v>0</v>
      </c>
      <c r="M24" s="59">
        <f t="shared" si="2"/>
        <v>0</v>
      </c>
      <c r="N24" s="285"/>
    </row>
    <row r="25" spans="1:14" ht="33" customHeight="1">
      <c r="A25" s="158">
        <f>'KL tổ 4'!A23</f>
        <v>15</v>
      </c>
      <c r="B25" s="47" t="str">
        <f>'KL tổ 4'!B23</f>
        <v>Sươn Săm</v>
      </c>
      <c r="C25" s="236">
        <v>22000</v>
      </c>
      <c r="D25" s="159">
        <f>'KL tổ 4'!BZ23</f>
        <v>0</v>
      </c>
      <c r="E25">
        <v>0</v>
      </c>
      <c r="F25" s="161">
        <v>0</v>
      </c>
      <c r="G25" s="160">
        <v>0</v>
      </c>
      <c r="H25" s="160">
        <f t="shared" si="3"/>
        <v>0</v>
      </c>
      <c r="I25" s="59">
        <v>0</v>
      </c>
      <c r="J25" s="172">
        <f>ROUND(IF(H25&lt;=800000,0,IF(AND((H25-'[1]Gia cảnh 2 '!I20)&gt;800000,(H25-'[1]Gia cảnh 2 '!I20)&lt;=1250000),(H25-'[1]Gia cảnh 2 '!I20)*5%-40000,IF(AND((H25-'[1]Gia cảnh 2 '!I20)&gt;1250000,(H25-'[1]Gia cảnh 2 '!I20)&lt;=8500000),(H25-'[1]Gia cảnh 2 '!I20)*10%-102500))),2)</f>
        <v>0</v>
      </c>
      <c r="K25" s="172">
        <f t="shared" si="1"/>
        <v>1600</v>
      </c>
      <c r="L25">
        <v>0</v>
      </c>
      <c r="M25" s="59">
        <f t="shared" si="2"/>
        <v>0</v>
      </c>
      <c r="N25" s="285"/>
    </row>
    <row r="26" spans="1:14" ht="33" customHeight="1">
      <c r="A26" s="158">
        <f>'KL tổ 4'!A24</f>
        <v>16</v>
      </c>
      <c r="B26" s="47" t="str">
        <f>'KL tổ 4'!B24</f>
        <v>Tem Mơi</v>
      </c>
      <c r="C26" s="236">
        <v>22000</v>
      </c>
      <c r="D26" s="159">
        <f>'KL tổ 4'!BZ24</f>
        <v>0</v>
      </c>
      <c r="E26">
        <v>0</v>
      </c>
      <c r="F26" s="161">
        <v>0</v>
      </c>
      <c r="G26" s="160">
        <v>0</v>
      </c>
      <c r="H26" s="160">
        <f t="shared" si="3"/>
        <v>0</v>
      </c>
      <c r="I26" s="59">
        <v>0</v>
      </c>
      <c r="J26" s="172">
        <f>ROUND(IF(H26&lt;=800000,0,IF(AND((H26-'[1]Gia cảnh 2 '!I21)&gt;800000,(H26-'[1]Gia cảnh 2 '!I21)&lt;=1250000),(H26-'[1]Gia cảnh 2 '!I21)*5%-40000,IF(AND((H26-'[1]Gia cảnh 2 '!I21)&gt;1250000,(H26-'[1]Gia cảnh 2 '!I21)&lt;=8500000),(H26-'[1]Gia cảnh 2 '!I21)*10%-102500))),2)</f>
        <v>0</v>
      </c>
      <c r="K26" s="172">
        <f t="shared" si="1"/>
        <v>1600</v>
      </c>
      <c r="L26">
        <v>0</v>
      </c>
      <c r="M26" s="59">
        <f t="shared" si="2"/>
        <v>0</v>
      </c>
      <c r="N26" s="285"/>
    </row>
    <row r="27" spans="1:14" ht="33" customHeight="1">
      <c r="A27" s="158">
        <f>'KL tổ 4'!A25</f>
        <v>17</v>
      </c>
      <c r="B27" s="47" t="str">
        <f>'KL tổ 4'!B25</f>
        <v>Thu Ranh</v>
      </c>
      <c r="C27" s="236">
        <v>22000</v>
      </c>
      <c r="D27" s="159">
        <f>'KL tổ 4'!BZ25</f>
        <v>0</v>
      </c>
      <c r="E27">
        <v>0</v>
      </c>
      <c r="F27" s="161">
        <v>0</v>
      </c>
      <c r="G27" s="160">
        <v>0</v>
      </c>
      <c r="H27" s="160">
        <f t="shared" si="3"/>
        <v>0</v>
      </c>
      <c r="I27" s="59">
        <v>0</v>
      </c>
      <c r="J27" s="172">
        <f>ROUND(IF(H27&lt;=800000,0,IF(AND((H27-'[1]Gia cảnh 2 '!I22)&gt;800000,(H27-'[1]Gia cảnh 2 '!I22)&lt;=1250000),(H27-'[1]Gia cảnh 2 '!I22)*5%-40000,IF(AND((H27-'[1]Gia cảnh 2 '!I22)&gt;1250000,(H27-'[1]Gia cảnh 2 '!I22)&lt;=8500000),(H27-'[1]Gia cảnh 2 '!I22)*10%-102500))),2)</f>
        <v>0</v>
      </c>
      <c r="K27" s="172">
        <f t="shared" si="1"/>
        <v>1600</v>
      </c>
      <c r="L27">
        <v>0</v>
      </c>
      <c r="M27" s="59">
        <f t="shared" si="2"/>
        <v>0</v>
      </c>
      <c r="N27" s="285"/>
    </row>
    <row r="28" spans="1:14" ht="33" customHeight="1">
      <c r="A28" s="158">
        <f>'KL tổ 4'!A26</f>
        <v>18</v>
      </c>
      <c r="B28" s="47" t="str">
        <f>'KL tổ 4'!B26</f>
        <v>Dup Hanh</v>
      </c>
      <c r="C28" s="236">
        <v>22000</v>
      </c>
      <c r="D28" s="159">
        <f>'KL tổ 4'!BZ26</f>
        <v>0</v>
      </c>
      <c r="E28">
        <v>0</v>
      </c>
      <c r="F28" s="161">
        <v>0</v>
      </c>
      <c r="G28" s="160">
        <v>0</v>
      </c>
      <c r="H28" s="160">
        <f t="shared" si="3"/>
        <v>0</v>
      </c>
      <c r="I28" s="59">
        <v>0</v>
      </c>
      <c r="J28" s="172">
        <f>ROUND(IF(H28&lt;=800000,0,IF(AND((H28-'[1]Gia cảnh 2 '!I23)&gt;800000,(H28-'[1]Gia cảnh 2 '!I23)&lt;=1250000),(H28-'[1]Gia cảnh 2 '!I23)*5%-40000,IF(AND((H28-'[1]Gia cảnh 2 '!I23)&gt;1250000,(H28-'[1]Gia cảnh 2 '!I23)&lt;=8500000),(H28-'[1]Gia cảnh 2 '!I23)*10%-102500))),2)</f>
        <v>0</v>
      </c>
      <c r="K28" s="172">
        <f t="shared" si="1"/>
        <v>1600</v>
      </c>
      <c r="L28">
        <v>0</v>
      </c>
      <c r="M28" s="59">
        <f t="shared" si="2"/>
        <v>0</v>
      </c>
      <c r="N28" s="285"/>
    </row>
    <row r="29" spans="1:14" ht="33" customHeight="1">
      <c r="A29" s="158">
        <f>'KL tổ 4'!A27</f>
        <v>19</v>
      </c>
      <c r="B29" s="47" t="str">
        <f>'KL tổ 4'!B27</f>
        <v>Phon Thit</v>
      </c>
      <c r="C29" s="236">
        <v>22000</v>
      </c>
      <c r="D29" s="159">
        <f>'KL tổ 4'!BZ27</f>
        <v>0</v>
      </c>
      <c r="E29">
        <v>0</v>
      </c>
      <c r="F29" s="161">
        <v>0</v>
      </c>
      <c r="G29" s="160">
        <v>0</v>
      </c>
      <c r="H29" s="160">
        <f t="shared" si="3"/>
        <v>0</v>
      </c>
      <c r="I29" s="59">
        <v>0</v>
      </c>
      <c r="J29" s="172">
        <v>0</v>
      </c>
      <c r="K29" s="172">
        <f t="shared" si="1"/>
        <v>1600</v>
      </c>
      <c r="L29">
        <v>0</v>
      </c>
      <c r="M29" s="59">
        <f t="shared" si="2"/>
        <v>0</v>
      </c>
      <c r="N29" s="285"/>
    </row>
    <row r="30" spans="1:14" ht="33" customHeight="1">
      <c r="A30" s="158">
        <f>'KL tổ 4'!A28</f>
        <v>20</v>
      </c>
      <c r="B30" s="47" t="str">
        <f>'KL tổ 4'!B28</f>
        <v>Ha Lay Hon</v>
      </c>
      <c r="C30" s="236">
        <v>22000</v>
      </c>
      <c r="D30" s="159">
        <f>'KL tổ 4'!BZ28</f>
        <v>0</v>
      </c>
      <c r="E30">
        <v>0</v>
      </c>
      <c r="F30" s="161">
        <v>0</v>
      </c>
      <c r="G30" s="160">
        <v>0</v>
      </c>
      <c r="H30" s="160">
        <f t="shared" si="3"/>
        <v>0</v>
      </c>
      <c r="I30" s="59">
        <v>0</v>
      </c>
      <c r="J30" s="172">
        <f>ROUND(IF(H30&lt;=800000,0,IF(AND((H30-'[1]Gia cảnh 2 '!I25)&gt;800000,(H30-'[1]Gia cảnh 2 '!I25)&lt;=1250000),(H30-'[1]Gia cảnh 2 '!I25)*5%-40000,IF(AND((H30-'[1]Gia cảnh 2 '!I25)&gt;1250000,(H30-'[1]Gia cảnh 2 '!I25)&lt;=8500000),(H30-'[1]Gia cảnh 2 '!I25)*10%-102500))),2)</f>
        <v>0</v>
      </c>
      <c r="K30" s="172">
        <f t="shared" si="1"/>
        <v>1600</v>
      </c>
      <c r="L30">
        <v>0</v>
      </c>
      <c r="M30" s="59">
        <f t="shared" si="2"/>
        <v>0</v>
      </c>
      <c r="N30" s="285"/>
    </row>
    <row r="31" spans="1:14" ht="33" customHeight="1">
      <c r="A31" s="158">
        <f>'KL tổ 4'!A29</f>
        <v>21</v>
      </c>
      <c r="B31" s="47" t="str">
        <f>'KL tổ 4'!B29</f>
        <v>Lum Ron</v>
      </c>
      <c r="C31" s="236">
        <v>22000</v>
      </c>
      <c r="D31" s="159">
        <f>'KL tổ 4'!BZ29</f>
        <v>0</v>
      </c>
      <c r="E31">
        <v>0</v>
      </c>
      <c r="F31" s="161">
        <v>0</v>
      </c>
      <c r="G31" s="160">
        <v>0</v>
      </c>
      <c r="H31" s="160">
        <f t="shared" si="3"/>
        <v>0</v>
      </c>
      <c r="I31" s="59">
        <v>0</v>
      </c>
      <c r="J31" s="172">
        <f>ROUND(IF(H31&lt;=800000,0,IF(AND((H31-'[1]Gia cảnh 2 '!I26)&gt;800000,(H31-'[1]Gia cảnh 2 '!I26)&lt;=1250000),(H31-'[1]Gia cảnh 2 '!I26)*5%-40000,IF(AND((H31-'[1]Gia cảnh 2 '!I26)&gt;1250000,(H31-'[1]Gia cảnh 2 '!I26)&lt;=8500000),(H31-'[1]Gia cảnh 2 '!I26)*10%-102500))),2)</f>
        <v>0</v>
      </c>
      <c r="K31" s="172">
        <f t="shared" si="1"/>
        <v>1600</v>
      </c>
      <c r="L31">
        <v>0</v>
      </c>
      <c r="M31" s="59">
        <f t="shared" si="2"/>
        <v>0</v>
      </c>
      <c r="N31" s="285"/>
    </row>
    <row r="32" spans="1:14" ht="33" customHeight="1">
      <c r="A32" s="158">
        <f>'KL tổ 4'!A30</f>
        <v>22</v>
      </c>
      <c r="B32" s="47" t="str">
        <f>'KL tổ 4'!B30</f>
        <v>Lup Hên</v>
      </c>
      <c r="C32" s="236">
        <v>22000</v>
      </c>
      <c r="D32" s="159">
        <f>'KL tổ 4'!BZ30</f>
        <v>0</v>
      </c>
      <c r="E32">
        <v>0</v>
      </c>
      <c r="F32" s="161">
        <v>0</v>
      </c>
      <c r="G32" s="160">
        <v>0</v>
      </c>
      <c r="H32" s="160">
        <f t="shared" si="3"/>
        <v>0</v>
      </c>
      <c r="I32" s="59">
        <v>0</v>
      </c>
      <c r="J32" s="172">
        <f>ROUND(IF(H32&lt;=800000,0,IF(AND((H32-'[1]Gia cảnh 2 '!I27)&gt;800000,(H32-'[1]Gia cảnh 2 '!I27)&lt;=1250000),(H32-'[1]Gia cảnh 2 '!I27)*5%-40000,IF(AND((H32-'[1]Gia cảnh 2 '!I27)&gt;1250000,(H32-'[1]Gia cảnh 2 '!I27)&lt;=8500000),(H32-'[1]Gia cảnh 2 '!I27)*10%-102500))),2)</f>
        <v>0</v>
      </c>
      <c r="K32" s="172">
        <f t="shared" si="1"/>
        <v>1600</v>
      </c>
      <c r="L32">
        <v>0</v>
      </c>
      <c r="M32" s="59">
        <f t="shared" si="2"/>
        <v>0</v>
      </c>
      <c r="N32" s="285"/>
    </row>
    <row r="33" spans="1:14" ht="33" customHeight="1">
      <c r="A33" s="158">
        <f>'KL tổ 4'!A31</f>
        <v>23</v>
      </c>
      <c r="B33" s="47" t="str">
        <f>'KL tổ 4'!B31</f>
        <v>Nay Chên</v>
      </c>
      <c r="C33" s="236">
        <v>22000</v>
      </c>
      <c r="D33" s="159">
        <f>'KL tổ 4'!BZ31</f>
        <v>0</v>
      </c>
      <c r="E33">
        <v>0</v>
      </c>
      <c r="F33" s="161">
        <v>0</v>
      </c>
      <c r="G33" s="160">
        <v>0</v>
      </c>
      <c r="H33" s="160">
        <f t="shared" si="3"/>
        <v>0</v>
      </c>
      <c r="I33" s="59">
        <v>0</v>
      </c>
      <c r="J33" s="172">
        <f>ROUND(IF(H33&lt;=800000,0,IF(AND((H33-'[1]Gia cảnh 2 '!I28)&gt;800000,(H33-'[1]Gia cảnh 2 '!I28)&lt;=1250000),(H33-'[1]Gia cảnh 2 '!I28)*5%-40000,IF(AND((H33-'[1]Gia cảnh 2 '!I28)&gt;1250000,(H33-'[1]Gia cảnh 2 '!I28)&lt;=8500000),(H33-'[1]Gia cảnh 2 '!I28)*10%-102500))),2)</f>
        <v>0</v>
      </c>
      <c r="K33" s="172">
        <f t="shared" si="1"/>
        <v>1600</v>
      </c>
      <c r="L33">
        <v>0</v>
      </c>
      <c r="M33" s="59">
        <f t="shared" si="2"/>
        <v>0</v>
      </c>
      <c r="N33" s="285"/>
    </row>
    <row r="34" spans="1:14" ht="33" customHeight="1">
      <c r="A34" s="158">
        <f>'KL tổ 4'!A32</f>
        <v>24</v>
      </c>
      <c r="B34" s="47" t="str">
        <f>'KL tổ 4'!B32</f>
        <v>Si Khưa</v>
      </c>
      <c r="C34" s="236">
        <v>22000</v>
      </c>
      <c r="D34" s="159">
        <f>'KL tổ 4'!BZ32</f>
        <v>0</v>
      </c>
      <c r="E34">
        <v>0</v>
      </c>
      <c r="F34" s="161">
        <v>0</v>
      </c>
      <c r="G34" s="160">
        <v>0</v>
      </c>
      <c r="H34" s="160">
        <f t="shared" si="3"/>
        <v>0</v>
      </c>
      <c r="I34" s="59">
        <v>0</v>
      </c>
      <c r="J34" s="172">
        <f>ROUND(IF(H34&lt;=800000,0,IF(AND((H34-'[1]Gia cảnh 2 '!I29)&gt;800000,(H34-'[1]Gia cảnh 2 '!I29)&lt;=1250000),(H34-'[1]Gia cảnh 2 '!I29)*5%-40000,IF(AND((H34-'[1]Gia cảnh 2 '!I29)&gt;1250000,(H34-'[1]Gia cảnh 2 '!I29)&lt;=8500000),(H34-'[1]Gia cảnh 2 '!I29)*10%-102500))),2)</f>
        <v>0</v>
      </c>
      <c r="K34" s="172">
        <f t="shared" si="1"/>
        <v>1600</v>
      </c>
      <c r="L34">
        <v>0</v>
      </c>
      <c r="M34" s="59">
        <f t="shared" si="2"/>
        <v>0</v>
      </c>
      <c r="N34" s="285"/>
    </row>
    <row r="35" spans="1:14" ht="33" customHeight="1">
      <c r="A35" s="158">
        <f>'KL tổ 4'!A33</f>
        <v>25</v>
      </c>
      <c r="B35" s="47" t="str">
        <f>'KL tổ 4'!B33</f>
        <v>Khăm Vanh</v>
      </c>
      <c r="C35" s="236">
        <v>22000</v>
      </c>
      <c r="D35" s="159">
        <f>'KL tổ 4'!BZ33</f>
        <v>0</v>
      </c>
      <c r="E35">
        <v>0</v>
      </c>
      <c r="F35" s="161">
        <v>0</v>
      </c>
      <c r="G35" s="160">
        <v>0</v>
      </c>
      <c r="H35" s="160">
        <f t="shared" si="3"/>
        <v>0</v>
      </c>
      <c r="I35" s="59">
        <v>0</v>
      </c>
      <c r="J35" s="172">
        <f>ROUND(IF(H35&lt;=800000,0,IF(AND((H35-'[1]Gia cảnh 2 '!I30)&gt;800000,(H35-'[1]Gia cảnh 2 '!I30)&lt;=1250000),(H35-'[1]Gia cảnh 2 '!I30)*5%-40000,IF(AND((H35-'[1]Gia cảnh 2 '!I30)&gt;1250000,(H35-'[1]Gia cảnh 2 '!I30)&lt;=8500000),(H35-'[1]Gia cảnh 2 '!I30)*10%-102500))),2)</f>
        <v>0</v>
      </c>
      <c r="K35" s="172">
        <f t="shared" si="1"/>
        <v>1600</v>
      </c>
      <c r="L35">
        <v>0</v>
      </c>
      <c r="M35" s="59">
        <f t="shared" si="2"/>
        <v>0</v>
      </c>
      <c r="N35" s="285"/>
    </row>
    <row r="36" spans="1:14" ht="33" customHeight="1">
      <c r="A36" s="158">
        <f>'KL tổ 4'!A34</f>
        <v>26</v>
      </c>
      <c r="B36" s="47" t="str">
        <f>'KL tổ 4'!B34</f>
        <v>Chu Chươn</v>
      </c>
      <c r="C36" s="236">
        <v>22000</v>
      </c>
      <c r="D36" s="159">
        <f>'KL tổ 4'!BZ34</f>
        <v>0</v>
      </c>
      <c r="E36">
        <v>0</v>
      </c>
      <c r="F36" s="161">
        <v>0</v>
      </c>
      <c r="G36" s="160">
        <v>0</v>
      </c>
      <c r="H36" s="160">
        <f t="shared" si="3"/>
        <v>0</v>
      </c>
      <c r="I36" s="59">
        <v>0</v>
      </c>
      <c r="J36" s="172">
        <f>ROUND(IF(H36&lt;=800000,0,IF(AND((H36-'[1]Gia cảnh 2 '!I31)&gt;800000,(H36-'[1]Gia cảnh 2 '!I31)&lt;=1250000),(H36-'[1]Gia cảnh 2 '!I31)*5%-40000,IF(AND((H36-'[1]Gia cảnh 2 '!I31)&gt;1250000,(H36-'[1]Gia cảnh 2 '!I31)&lt;=8500000),(H36-'[1]Gia cảnh 2 '!I31)*10%-102500))),2)</f>
        <v>0</v>
      </c>
      <c r="K36" s="172">
        <f t="shared" si="1"/>
        <v>1600</v>
      </c>
      <c r="L36">
        <v>0</v>
      </c>
      <c r="M36" s="59">
        <f t="shared" si="2"/>
        <v>0</v>
      </c>
      <c r="N36" s="285"/>
    </row>
    <row r="37" spans="1:14" ht="33" customHeight="1">
      <c r="A37" s="158">
        <f>'KL tổ 4'!A35</f>
        <v>27</v>
      </c>
      <c r="B37" s="47" t="str">
        <f>'KL tổ 4'!B35</f>
        <v>Thon Da</v>
      </c>
      <c r="C37" s="236">
        <v>22000</v>
      </c>
      <c r="D37" s="159">
        <f>'KL tổ 4'!BZ35</f>
        <v>0</v>
      </c>
      <c r="E37">
        <v>0</v>
      </c>
      <c r="F37" s="161">
        <v>0</v>
      </c>
      <c r="G37" s="160">
        <v>0</v>
      </c>
      <c r="H37" s="160">
        <f t="shared" si="3"/>
        <v>0</v>
      </c>
      <c r="I37" s="59">
        <v>0</v>
      </c>
      <c r="J37" s="172">
        <f>ROUND(IF(H37&lt;=800000,0,IF(AND((H37-'[1]Gia cảnh 2 '!I32)&gt;800000,(H37-'[1]Gia cảnh 2 '!I32)&lt;=1250000),(H37-'[1]Gia cảnh 2 '!I32)*5%-40000,IF(AND((H37-'[1]Gia cảnh 2 '!I32)&gt;1250000,(H37-'[1]Gia cảnh 2 '!I32)&lt;=8500000),(H37-'[1]Gia cảnh 2 '!I32)*10%-102500))),2)</f>
        <v>0</v>
      </c>
      <c r="K37" s="172">
        <f t="shared" si="1"/>
        <v>1600</v>
      </c>
      <c r="L37">
        <v>0</v>
      </c>
      <c r="M37" s="59">
        <f t="shared" si="2"/>
        <v>0</v>
      </c>
      <c r="N37" s="285"/>
    </row>
    <row r="38" spans="1:14" ht="33" customHeight="1">
      <c r="A38" s="158">
        <f>'KL tổ 4'!A36</f>
        <v>28</v>
      </c>
      <c r="B38" s="47" t="str">
        <f>'KL tổ 4'!B36</f>
        <v>Tia Hươn</v>
      </c>
      <c r="C38" s="236">
        <v>22000</v>
      </c>
      <c r="D38" s="159">
        <f>'KL tổ 4'!BZ36</f>
        <v>0</v>
      </c>
      <c r="E38">
        <v>0</v>
      </c>
      <c r="F38" s="161">
        <v>0</v>
      </c>
      <c r="G38" s="160">
        <v>0</v>
      </c>
      <c r="H38" s="160">
        <f t="shared" si="3"/>
        <v>0</v>
      </c>
      <c r="I38" s="59">
        <v>0</v>
      </c>
      <c r="J38" s="172">
        <f>ROUND(IF(H38&lt;=800000,0,IF(AND((H38-'[1]Gia cảnh 2 '!I33)&gt;800000,(H38-'[1]Gia cảnh 2 '!I33)&lt;=1250000),(H38-'[1]Gia cảnh 2 '!I33)*5%-40000,IF(AND((H38-'[1]Gia cảnh 2 '!I33)&gt;1250000,(H38-'[1]Gia cảnh 2 '!I33)&lt;=8500000),(H38-'[1]Gia cảnh 2 '!I33)*10%-102500))),2)</f>
        <v>0</v>
      </c>
      <c r="K38" s="172">
        <f t="shared" si="1"/>
        <v>1600</v>
      </c>
      <c r="L38">
        <v>0</v>
      </c>
      <c r="M38" s="59">
        <f t="shared" si="2"/>
        <v>0</v>
      </c>
      <c r="N38" s="285"/>
    </row>
    <row r="39" spans="1:14" ht="33" customHeight="1">
      <c r="A39" s="158">
        <f>'KL tổ 4'!A37</f>
        <v>29</v>
      </c>
      <c r="B39" s="47" t="str">
        <f>'KL tổ 4'!B37</f>
        <v>Song San</v>
      </c>
      <c r="C39" s="236">
        <v>22000</v>
      </c>
      <c r="D39" s="159">
        <f>'KL tổ 4'!BZ37</f>
        <v>0</v>
      </c>
      <c r="E39">
        <v>0</v>
      </c>
      <c r="F39" s="161">
        <v>0</v>
      </c>
      <c r="G39" s="160">
        <v>0</v>
      </c>
      <c r="H39" s="160">
        <f t="shared" si="3"/>
        <v>0</v>
      </c>
      <c r="I39" s="59">
        <v>0</v>
      </c>
      <c r="J39" s="172">
        <f>ROUND(IF(H39&lt;=800000,0,IF(AND((H39-'[1]Gia cảnh 2 '!I34)&gt;800000,(H39-'[1]Gia cảnh 2 '!I34)&lt;=1250000),(H39-'[1]Gia cảnh 2 '!I34)*5%-40000,IF(AND((H39-'[1]Gia cảnh 2 '!I34)&gt;1250000,(H39-'[1]Gia cảnh 2 '!I34)&lt;=8500000),(H39-'[1]Gia cảnh 2 '!I34)*10%-102500))),2)</f>
        <v>0</v>
      </c>
      <c r="K39" s="172">
        <f t="shared" si="1"/>
        <v>1600</v>
      </c>
      <c r="L39">
        <v>0</v>
      </c>
      <c r="M39" s="59">
        <f t="shared" si="2"/>
        <v>0</v>
      </c>
      <c r="N39" s="285"/>
    </row>
    <row r="40" spans="1:14" ht="33" customHeight="1">
      <c r="A40" s="158">
        <f>'KL tổ 4'!A38</f>
        <v>30</v>
      </c>
      <c r="B40" s="47" t="str">
        <f>'KL tổ 4'!B38</f>
        <v>But Mum</v>
      </c>
      <c r="C40" s="236">
        <v>22000</v>
      </c>
      <c r="D40" s="159">
        <f>'KL tổ 4'!BZ38</f>
        <v>0</v>
      </c>
      <c r="E40">
        <v>0</v>
      </c>
      <c r="F40" s="161">
        <v>0</v>
      </c>
      <c r="G40" s="160">
        <v>0</v>
      </c>
      <c r="H40" s="160">
        <f t="shared" si="3"/>
        <v>0</v>
      </c>
      <c r="I40" s="59">
        <v>0</v>
      </c>
      <c r="J40" s="172">
        <f>ROUND(IF(H40&lt;=800000,0,IF(AND((H40-'[1]Gia cảnh 2 '!I35)&gt;800000,(H40-'[1]Gia cảnh 2 '!I35)&lt;=1250000),(H40-'[1]Gia cảnh 2 '!I35)*5%-40000,IF(AND((H40-'[1]Gia cảnh 2 '!I35)&gt;1250000,(H40-'[1]Gia cảnh 2 '!I35)&lt;=8500000),(H40-'[1]Gia cảnh 2 '!I35)*10%-102500))),2)</f>
        <v>0</v>
      </c>
      <c r="K40" s="172">
        <f t="shared" si="1"/>
        <v>1600</v>
      </c>
      <c r="L40">
        <v>0</v>
      </c>
      <c r="M40" s="59">
        <f t="shared" si="2"/>
        <v>0</v>
      </c>
      <c r="N40" s="285"/>
    </row>
    <row r="41" spans="1:14" ht="33" customHeight="1">
      <c r="A41" s="158">
        <f>'KL tổ 4'!A39</f>
        <v>31</v>
      </c>
      <c r="B41" s="47" t="str">
        <f>'KL tổ 4'!B39</f>
        <v>Say Hia</v>
      </c>
      <c r="C41" s="236">
        <v>22000</v>
      </c>
      <c r="D41" s="159">
        <f>'KL tổ 4'!BZ39</f>
        <v>0</v>
      </c>
      <c r="E41">
        <v>0</v>
      </c>
      <c r="F41" s="161">
        <v>0</v>
      </c>
      <c r="G41" s="160">
        <v>0</v>
      </c>
      <c r="H41" s="160">
        <f t="shared" si="3"/>
        <v>0</v>
      </c>
      <c r="I41" s="59">
        <v>0</v>
      </c>
      <c r="J41" s="172">
        <f>ROUND(IF(H41&lt;=800000,0,IF(AND((H41-'[1]Gia cảnh 2 '!I36)&gt;800000,(H41-'[1]Gia cảnh 2 '!I36)&lt;=1250000),(H41-'[1]Gia cảnh 2 '!I36)*5%-40000,IF(AND((H41-'[1]Gia cảnh 2 '!I36)&gt;1250000,(H41-'[1]Gia cảnh 2 '!I36)&lt;=8500000),(H41-'[1]Gia cảnh 2 '!I36)*10%-102500))),2)</f>
        <v>0</v>
      </c>
      <c r="K41" s="172">
        <f t="shared" si="1"/>
        <v>1600</v>
      </c>
      <c r="L41">
        <v>0</v>
      </c>
      <c r="M41" s="59">
        <f t="shared" si="2"/>
        <v>0</v>
      </c>
      <c r="N41" s="285"/>
    </row>
    <row r="42" spans="1:14" ht="33" customHeight="1">
      <c r="A42" s="158">
        <f>'KL tổ 4'!A40</f>
        <v>32</v>
      </c>
      <c r="B42" s="47" t="str">
        <f>'KL tổ 4'!B40</f>
        <v>Sat Kia</v>
      </c>
      <c r="C42" s="236">
        <v>22000</v>
      </c>
      <c r="D42" s="159">
        <f>'KL tổ 4'!BZ40</f>
        <v>0</v>
      </c>
      <c r="E42">
        <v>0</v>
      </c>
      <c r="F42" s="161">
        <v>0</v>
      </c>
      <c r="G42" s="160">
        <v>0</v>
      </c>
      <c r="H42" s="160">
        <f t="shared" si="3"/>
        <v>0</v>
      </c>
      <c r="I42" s="59">
        <v>0</v>
      </c>
      <c r="J42" s="172">
        <f>ROUND(IF(H42&lt;=800000,0,IF(AND((H42-'[1]Gia cảnh 2 '!I37)&gt;800000,(H42-'[1]Gia cảnh 2 '!I37)&lt;=1250000),(H42-'[1]Gia cảnh 2 '!I37)*5%-40000,IF(AND((H42-'[1]Gia cảnh 2 '!I37)&gt;1250000,(H42-'[1]Gia cảnh 2 '!I37)&lt;=8500000),(H42-'[1]Gia cảnh 2 '!I37)*10%-102500))),2)</f>
        <v>0</v>
      </c>
      <c r="K42" s="172">
        <f t="shared" si="1"/>
        <v>1600</v>
      </c>
      <c r="L42">
        <v>0</v>
      </c>
      <c r="M42" s="59">
        <f t="shared" si="2"/>
        <v>0</v>
      </c>
      <c r="N42" s="285"/>
    </row>
    <row r="43" spans="1:14" ht="33" customHeight="1">
      <c r="A43" s="158">
        <f>'KL tổ 4'!A41</f>
        <v>33</v>
      </c>
      <c r="B43" s="47" t="str">
        <f>'KL tổ 4'!B41</f>
        <v>Tem Tưa</v>
      </c>
      <c r="C43" s="236">
        <v>22000</v>
      </c>
      <c r="D43" s="159">
        <f>'KL tổ 4'!BZ41</f>
        <v>0</v>
      </c>
      <c r="E43">
        <v>0</v>
      </c>
      <c r="F43" s="161">
        <v>0</v>
      </c>
      <c r="G43" s="160">
        <v>0</v>
      </c>
      <c r="H43" s="160">
        <f t="shared" si="3"/>
        <v>0</v>
      </c>
      <c r="I43" s="59">
        <v>0</v>
      </c>
      <c r="J43" s="172">
        <f>ROUND(IF(H43&lt;=800000,0,IF(AND((H43-'[1]Gia cảnh 2 '!I38)&gt;800000,(H43-'[1]Gia cảnh 2 '!I38)&lt;=1250000),(H43-'[1]Gia cảnh 2 '!I38)*5%-40000,IF(AND((H43-'[1]Gia cảnh 2 '!I38)&gt;1250000,(H43-'[1]Gia cảnh 2 '!I38)&lt;=8500000),(H43-'[1]Gia cảnh 2 '!I38)*10%-102500))),2)</f>
        <v>0</v>
      </c>
      <c r="K43" s="172">
        <f t="shared" si="1"/>
        <v>1600</v>
      </c>
      <c r="L43">
        <v>0</v>
      </c>
      <c r="M43" s="59">
        <f t="shared" si="2"/>
        <v>0</v>
      </c>
      <c r="N43" s="285"/>
    </row>
    <row r="44" spans="1:14" ht="33" customHeight="1">
      <c r="A44" s="158">
        <f>'KL tổ 4'!A42</f>
        <v>34</v>
      </c>
      <c r="B44" s="47" t="str">
        <f>'KL tổ 4'!B42</f>
        <v>Von Chia</v>
      </c>
      <c r="C44" s="236">
        <v>22000</v>
      </c>
      <c r="D44" s="159">
        <f>'KL tổ 4'!BZ42</f>
        <v>0</v>
      </c>
      <c r="E44">
        <v>0</v>
      </c>
      <c r="F44" s="161">
        <v>0</v>
      </c>
      <c r="G44" s="160">
        <v>0</v>
      </c>
      <c r="H44" s="160">
        <f t="shared" si="3"/>
        <v>0</v>
      </c>
      <c r="I44" s="59">
        <v>0</v>
      </c>
      <c r="J44" s="172">
        <f>ROUND(IF(H44&lt;=800000,0,IF(AND((H44-'[1]Gia cảnh 2 '!I39)&gt;800000,(H44-'[1]Gia cảnh 2 '!I39)&lt;=1250000),(H44-'[1]Gia cảnh 2 '!I39)*5%-40000,IF(AND((H44-'[1]Gia cảnh 2 '!I39)&gt;1250000,(H44-'[1]Gia cảnh 2 '!I39)&lt;=8500000),(H44-'[1]Gia cảnh 2 '!I39)*10%-102500))),2)</f>
        <v>0</v>
      </c>
      <c r="K44" s="172">
        <f t="shared" si="1"/>
        <v>1600</v>
      </c>
      <c r="L44">
        <v>0</v>
      </c>
      <c r="M44" s="59">
        <f t="shared" si="2"/>
        <v>0</v>
      </c>
      <c r="N44" s="285"/>
    </row>
    <row r="45" spans="1:14" ht="33" customHeight="1">
      <c r="A45" s="158">
        <f>'KL tổ 4'!A43</f>
        <v>35</v>
      </c>
      <c r="B45" s="47" t="str">
        <f>'KL tổ 4'!B43</f>
        <v>Han Ra</v>
      </c>
      <c r="C45" s="236">
        <v>22000</v>
      </c>
      <c r="D45" s="159">
        <f>'KL tổ 4'!BZ43</f>
        <v>0</v>
      </c>
      <c r="E45">
        <v>0</v>
      </c>
      <c r="F45" s="161">
        <v>0</v>
      </c>
      <c r="G45" s="160">
        <v>0</v>
      </c>
      <c r="H45" s="160">
        <f t="shared" si="3"/>
        <v>0</v>
      </c>
      <c r="I45" s="59">
        <v>0</v>
      </c>
      <c r="J45" s="172">
        <f>ROUND(IF(H45&lt;=800000,0,IF(AND((H45-'[1]Gia cảnh 2 '!I40)&gt;800000,(H45-'[1]Gia cảnh 2 '!I40)&lt;=1250000),(H45-'[1]Gia cảnh 2 '!I40)*5%-40000,IF(AND((H45-'[1]Gia cảnh 2 '!I40)&gt;1250000,(H45-'[1]Gia cảnh 2 '!I40)&lt;=8500000),(H45-'[1]Gia cảnh 2 '!I40)*10%-102500))),2)</f>
        <v>0</v>
      </c>
      <c r="K45" s="172">
        <f t="shared" si="1"/>
        <v>1600</v>
      </c>
      <c r="L45">
        <v>0</v>
      </c>
      <c r="M45" s="59">
        <f t="shared" si="2"/>
        <v>0</v>
      </c>
      <c r="N45" s="285"/>
    </row>
    <row r="46" spans="1:14" ht="33" customHeight="1">
      <c r="A46" s="158">
        <f>'KL tổ 4'!A44</f>
        <v>36</v>
      </c>
      <c r="B46" s="47" t="str">
        <f>'KL tổ 4'!B44</f>
        <v>Chia Chut</v>
      </c>
      <c r="C46" s="236">
        <v>22000</v>
      </c>
      <c r="D46" s="159">
        <f>'KL tổ 4'!BZ44</f>
        <v>0</v>
      </c>
      <c r="E46">
        <v>0</v>
      </c>
      <c r="F46" s="161">
        <v>0</v>
      </c>
      <c r="G46" s="160">
        <v>0</v>
      </c>
      <c r="H46" s="160">
        <f t="shared" si="3"/>
        <v>0</v>
      </c>
      <c r="I46" s="59">
        <v>0</v>
      </c>
      <c r="J46" s="172">
        <f>ROUND(IF(H46&lt;=800000,0,IF(AND((H46-'[1]Gia cảnh 2 '!I41)&gt;800000,(H46-'[1]Gia cảnh 2 '!I41)&lt;=1250000),(H46-'[1]Gia cảnh 2 '!I41)*5%-40000,IF(AND((H46-'[1]Gia cảnh 2 '!I41)&gt;1250000,(H46-'[1]Gia cảnh 2 '!I41)&lt;=8500000),(H46-'[1]Gia cảnh 2 '!I41)*10%-102500))),2)</f>
        <v>0</v>
      </c>
      <c r="K46" s="172">
        <f t="shared" si="1"/>
        <v>1600</v>
      </c>
      <c r="L46">
        <v>0</v>
      </c>
      <c r="M46" s="59">
        <f t="shared" si="2"/>
        <v>0</v>
      </c>
      <c r="N46" s="285"/>
    </row>
    <row r="47" spans="1:14" ht="33" customHeight="1">
      <c r="A47" s="158">
        <f>'KL tổ 4'!A45</f>
        <v>37</v>
      </c>
      <c r="B47" s="47" t="str">
        <f>'KL tổ 4'!B45</f>
        <v>Sum Tia</v>
      </c>
      <c r="C47" s="236">
        <v>22000</v>
      </c>
      <c r="D47" s="159">
        <f>'KL tổ 4'!BZ45</f>
        <v>0</v>
      </c>
      <c r="E47">
        <v>0</v>
      </c>
      <c r="F47" s="161">
        <v>0</v>
      </c>
      <c r="G47" s="160">
        <v>0</v>
      </c>
      <c r="H47" s="160">
        <f t="shared" si="3"/>
        <v>0</v>
      </c>
      <c r="I47" s="59">
        <v>0</v>
      </c>
      <c r="J47" s="172">
        <f>ROUND(IF(H47&lt;=800000,0,IF(AND((H47-'[1]Gia cảnh 2 '!I42)&gt;800000,(H47-'[1]Gia cảnh 2 '!I42)&lt;=1250000),(H47-'[1]Gia cảnh 2 '!I42)*5%-40000,IF(AND((H47-'[1]Gia cảnh 2 '!I42)&gt;1250000,(H47-'[1]Gia cảnh 2 '!I42)&lt;=8500000),(H47-'[1]Gia cảnh 2 '!I42)*10%-102500))),2)</f>
        <v>0</v>
      </c>
      <c r="K47" s="172">
        <f t="shared" si="1"/>
        <v>1600</v>
      </c>
      <c r="L47">
        <v>0</v>
      </c>
      <c r="M47" s="59">
        <f t="shared" si="2"/>
        <v>0</v>
      </c>
      <c r="N47" s="285"/>
    </row>
    <row r="48" spans="1:14" ht="33" customHeight="1">
      <c r="A48" s="158">
        <f>'KL tổ 4'!A46</f>
        <v>38</v>
      </c>
      <c r="B48" s="47" t="str">
        <f>'KL tổ 4'!B46</f>
        <v>Chêt Da</v>
      </c>
      <c r="C48" s="236">
        <v>22000</v>
      </c>
      <c r="D48" s="159">
        <f>'KL tổ 4'!BZ46</f>
        <v>0</v>
      </c>
      <c r="E48">
        <v>0</v>
      </c>
      <c r="F48" s="161">
        <v>0</v>
      </c>
      <c r="G48" s="160">
        <v>0</v>
      </c>
      <c r="H48" s="160">
        <f t="shared" si="3"/>
        <v>0</v>
      </c>
      <c r="I48" s="59">
        <v>0</v>
      </c>
      <c r="J48" s="172">
        <f>ROUND(IF(H48&lt;=800000,0,IF(AND((H48-'[1]Gia cảnh 2 '!I43)&gt;800000,(H48-'[1]Gia cảnh 2 '!I43)&lt;=1250000),(H48-'[1]Gia cảnh 2 '!I43)*5%-40000,IF(AND((H48-'[1]Gia cảnh 2 '!I43)&gt;1250000,(H48-'[1]Gia cảnh 2 '!I43)&lt;=8500000),(H48-'[1]Gia cảnh 2 '!I43)*10%-102500))),2)</f>
        <v>0</v>
      </c>
      <c r="K48" s="172">
        <f t="shared" si="1"/>
        <v>1600</v>
      </c>
      <c r="L48">
        <v>0</v>
      </c>
      <c r="M48" s="59">
        <f t="shared" si="2"/>
        <v>0</v>
      </c>
      <c r="N48" s="285"/>
    </row>
    <row r="49" spans="1:14" ht="33" customHeight="1">
      <c r="A49" s="158">
        <f>'KL tổ 4'!A47</f>
        <v>39</v>
      </c>
      <c r="B49" s="47" t="str">
        <f>'KL tổ 4'!B47</f>
        <v>Sua Vêng</v>
      </c>
      <c r="C49" s="236">
        <v>22000</v>
      </c>
      <c r="D49" s="159">
        <f>'KL tổ 4'!BZ47</f>
        <v>0</v>
      </c>
      <c r="E49">
        <v>0</v>
      </c>
      <c r="F49" s="161">
        <v>0</v>
      </c>
      <c r="G49" s="160">
        <v>0</v>
      </c>
      <c r="H49" s="160">
        <f t="shared" si="3"/>
        <v>0</v>
      </c>
      <c r="I49" s="59">
        <v>0</v>
      </c>
      <c r="J49" s="172">
        <f>ROUND(IF(H49&lt;=800000,0,IF(AND((H49-'[1]Gia cảnh 2 '!I44)&gt;800000,(H49-'[1]Gia cảnh 2 '!I44)&lt;=1250000),(H49-'[1]Gia cảnh 2 '!I44)*5%-40000,IF(AND((H49-'[1]Gia cảnh 2 '!I44)&gt;1250000,(H49-'[1]Gia cảnh 2 '!I44)&lt;=8500000),(H49-'[1]Gia cảnh 2 '!I44)*10%-102500))),2)</f>
        <v>0</v>
      </c>
      <c r="K49" s="172">
        <f t="shared" si="1"/>
        <v>1600</v>
      </c>
      <c r="L49">
        <v>0</v>
      </c>
      <c r="M49" s="59">
        <f t="shared" si="2"/>
        <v>0</v>
      </c>
      <c r="N49" s="285"/>
    </row>
    <row r="50" spans="1:14" ht="33" customHeight="1">
      <c r="A50" s="158">
        <f>'KL tổ 4'!A48</f>
        <v>40</v>
      </c>
      <c r="B50" s="47" t="str">
        <f>'KL tổ 4'!B48</f>
        <v>Săm Bươn</v>
      </c>
      <c r="C50" s="236">
        <v>22000</v>
      </c>
      <c r="D50" s="159">
        <f>'KL tổ 4'!BZ48</f>
        <v>0</v>
      </c>
      <c r="E50">
        <v>0</v>
      </c>
      <c r="F50" s="161">
        <v>0</v>
      </c>
      <c r="G50" s="160">
        <v>0</v>
      </c>
      <c r="H50" s="160">
        <f t="shared" si="3"/>
        <v>0</v>
      </c>
      <c r="I50" s="59">
        <v>0</v>
      </c>
      <c r="J50" s="172">
        <f>ROUND(IF(H50&lt;=800000,0,IF(AND((H50-'[1]Gia cảnh 2 '!I45)&gt;800000,(H50-'[1]Gia cảnh 2 '!I45)&lt;=1250000),(H50-'[1]Gia cảnh 2 '!I45)*5%-40000,IF(AND((H50-'[1]Gia cảnh 2 '!I45)&gt;1250000,(H50-'[1]Gia cảnh 2 '!I45)&lt;=8500000),(H50-'[1]Gia cảnh 2 '!I45)*10%-102500))),2)</f>
        <v>0</v>
      </c>
      <c r="K50" s="172">
        <f t="shared" si="1"/>
        <v>1600</v>
      </c>
      <c r="L50">
        <v>0</v>
      </c>
      <c r="M50" s="59">
        <f t="shared" si="2"/>
        <v>0</v>
      </c>
      <c r="N50" s="285"/>
    </row>
    <row r="51" spans="1:14" ht="33" customHeight="1">
      <c r="A51" s="158">
        <f>'KL tổ 4'!A49</f>
        <v>41</v>
      </c>
      <c r="B51" s="47" t="str">
        <f>'KL tổ 4'!B49</f>
        <v>Kon Via Sa</v>
      </c>
      <c r="C51" s="236">
        <v>22000</v>
      </c>
      <c r="D51" s="159">
        <f>'KL tổ 4'!BZ49</f>
        <v>0</v>
      </c>
      <c r="E51">
        <v>0</v>
      </c>
      <c r="F51" s="161">
        <v>0</v>
      </c>
      <c r="G51" s="160">
        <v>0</v>
      </c>
      <c r="H51" s="160">
        <f t="shared" si="3"/>
        <v>0</v>
      </c>
      <c r="I51" s="59">
        <v>0</v>
      </c>
      <c r="J51" s="172">
        <f>ROUND(IF(H51&lt;=800000,0,IF(AND((H51-'[1]Gia cảnh 2 '!I46)&gt;800000,(H51-'[1]Gia cảnh 2 '!I46)&lt;=1250000),(H51-'[1]Gia cảnh 2 '!I46)*5%-40000,IF(AND((H51-'[1]Gia cảnh 2 '!I46)&gt;1250000,(H51-'[1]Gia cảnh 2 '!I46)&lt;=8500000),(H51-'[1]Gia cảnh 2 '!I46)*10%-102500))),2)</f>
        <v>0</v>
      </c>
      <c r="K51" s="172">
        <f t="shared" si="1"/>
        <v>1600</v>
      </c>
      <c r="L51">
        <v>0</v>
      </c>
      <c r="M51" s="59">
        <f t="shared" si="2"/>
        <v>0</v>
      </c>
      <c r="N51" s="285"/>
    </row>
    <row r="52" spans="1:14" ht="33" customHeight="1">
      <c r="A52" s="158">
        <f>'KL tổ 4'!A50</f>
        <v>42</v>
      </c>
      <c r="B52" s="47" t="str">
        <f>'KL tổ 4'!B50</f>
        <v>Men Mut</v>
      </c>
      <c r="C52" s="236">
        <v>22000</v>
      </c>
      <c r="D52" s="159">
        <f>'KL tổ 4'!BZ50</f>
        <v>0</v>
      </c>
      <c r="E52">
        <v>0</v>
      </c>
      <c r="F52" s="161">
        <v>0</v>
      </c>
      <c r="G52" s="160">
        <v>0</v>
      </c>
      <c r="H52" s="160">
        <f t="shared" si="3"/>
        <v>0</v>
      </c>
      <c r="I52" s="59">
        <v>0</v>
      </c>
      <c r="J52" s="172">
        <f>ROUND(IF(H52&lt;=800000,0,IF(AND((H52-'[1]Gia cảnh 2 '!I47)&gt;800000,(H52-'[1]Gia cảnh 2 '!I47)&lt;=1250000),(H52-'[1]Gia cảnh 2 '!I47)*5%-40000,IF(AND((H52-'[1]Gia cảnh 2 '!I47)&gt;1250000,(H52-'[1]Gia cảnh 2 '!I47)&lt;=8500000),(H52-'[1]Gia cảnh 2 '!I47)*10%-102500))),2)</f>
        <v>0</v>
      </c>
      <c r="K52" s="172">
        <f t="shared" si="1"/>
        <v>1600</v>
      </c>
      <c r="L52">
        <v>0</v>
      </c>
      <c r="M52" s="59">
        <f t="shared" si="2"/>
        <v>0</v>
      </c>
      <c r="N52" s="285"/>
    </row>
    <row r="53" spans="1:14" ht="33" customHeight="1">
      <c r="A53" s="158">
        <f>'KL tổ 4'!A51</f>
        <v>43</v>
      </c>
      <c r="B53" s="47" t="str">
        <f>'KL tổ 4'!B51</f>
        <v>Siu Vênh</v>
      </c>
      <c r="C53" s="236">
        <v>22000</v>
      </c>
      <c r="D53" s="159">
        <f>'KL tổ 4'!BZ51</f>
        <v>0</v>
      </c>
      <c r="E53">
        <v>0</v>
      </c>
      <c r="F53" s="161">
        <v>0</v>
      </c>
      <c r="G53" s="160">
        <v>0</v>
      </c>
      <c r="H53" s="160">
        <f t="shared" si="3"/>
        <v>0</v>
      </c>
      <c r="I53" s="59">
        <v>0</v>
      </c>
      <c r="J53" s="172">
        <f>ROUND(IF(H53&lt;=800000,0,IF(AND((H53-'[1]Gia cảnh 2 '!I48)&gt;800000,(H53-'[1]Gia cảnh 2 '!I48)&lt;=1250000),(H53-'[1]Gia cảnh 2 '!I48)*5%-40000,IF(AND((H53-'[1]Gia cảnh 2 '!I48)&gt;1250000,(H53-'[1]Gia cảnh 2 '!I48)&lt;=8500000),(H53-'[1]Gia cảnh 2 '!I48)*10%-102500))),2)</f>
        <v>0</v>
      </c>
      <c r="K53" s="172">
        <f t="shared" si="1"/>
        <v>1600</v>
      </c>
      <c r="L53">
        <v>0</v>
      </c>
      <c r="M53" s="59">
        <f t="shared" si="2"/>
        <v>0</v>
      </c>
      <c r="N53" s="285"/>
    </row>
    <row r="54" spans="1:14" ht="33" customHeight="1">
      <c r="A54" s="158">
        <f>'KL tổ 4'!A52</f>
        <v>44</v>
      </c>
      <c r="B54" s="47" t="str">
        <f>'KL tổ 4'!B52</f>
        <v>Thang Hêng</v>
      </c>
      <c r="C54" s="236">
        <v>22000</v>
      </c>
      <c r="D54" s="159">
        <f>'KL tổ 4'!BZ52</f>
        <v>0</v>
      </c>
      <c r="E54">
        <v>0</v>
      </c>
      <c r="F54" s="161">
        <v>0</v>
      </c>
      <c r="G54" s="160">
        <v>0</v>
      </c>
      <c r="H54" s="160">
        <f t="shared" si="3"/>
        <v>0</v>
      </c>
      <c r="I54" s="59">
        <v>0</v>
      </c>
      <c r="J54" s="172">
        <v>0</v>
      </c>
      <c r="K54" s="172">
        <f t="shared" si="1"/>
        <v>1600</v>
      </c>
      <c r="L54">
        <v>0</v>
      </c>
      <c r="M54" s="59">
        <f t="shared" si="2"/>
        <v>0</v>
      </c>
      <c r="N54" s="285"/>
    </row>
    <row r="55" spans="1:14" ht="33" customHeight="1">
      <c r="A55" s="158">
        <f>'KL tổ 4'!A53</f>
        <v>45</v>
      </c>
      <c r="B55" s="47" t="str">
        <f>'KL tổ 4'!B53</f>
        <v>Dup Mơi</v>
      </c>
      <c r="C55" s="236">
        <v>22000</v>
      </c>
      <c r="D55" s="159">
        <f>'KL tổ 4'!BZ53</f>
        <v>0</v>
      </c>
      <c r="E55" s="160">
        <f t="shared" ref="E55:E101" si="4">C55*D55</f>
        <v>0</v>
      </c>
      <c r="F55" s="161">
        <v>0</v>
      </c>
      <c r="G55" s="160">
        <v>0</v>
      </c>
      <c r="H55" s="160">
        <f t="shared" si="3"/>
        <v>0</v>
      </c>
      <c r="I55" s="59">
        <v>0</v>
      </c>
      <c r="J55" s="172">
        <f>ROUND(IF(H55&lt;=800000,0,IF(AND((H55-'[1]Gia cảnh 2 '!I50)&gt;800000,(H55-'[1]Gia cảnh 2 '!I50)&lt;=1250000),(H55-'[1]Gia cảnh 2 '!I50)*5%-40000,IF(AND((H55-'[1]Gia cảnh 2 '!I50)&gt;1250000,(H55-'[1]Gia cảnh 2 '!I50)&lt;=8500000),(H55-'[1]Gia cảnh 2 '!I50)*10%-102500))),2)</f>
        <v>0</v>
      </c>
      <c r="K55" s="172">
        <f t="shared" si="1"/>
        <v>1600</v>
      </c>
      <c r="L55">
        <v>0</v>
      </c>
      <c r="M55" s="59">
        <f t="shared" si="2"/>
        <v>0</v>
      </c>
      <c r="N55" s="285"/>
    </row>
    <row r="56" spans="1:14" ht="33" customHeight="1">
      <c r="A56" s="158">
        <f>'KL tổ 4'!A54</f>
        <v>46</v>
      </c>
      <c r="B56" s="47" t="str">
        <f>'KL tổ 4'!B54</f>
        <v>Khanh Ra</v>
      </c>
      <c r="C56" s="236">
        <v>22000</v>
      </c>
      <c r="D56" s="159">
        <f>'KL tổ 4'!BZ54</f>
        <v>0</v>
      </c>
      <c r="E56" s="160">
        <f t="shared" si="4"/>
        <v>0</v>
      </c>
      <c r="F56" s="161">
        <v>0</v>
      </c>
      <c r="G56" s="160">
        <v>0</v>
      </c>
      <c r="H56" s="160">
        <f t="shared" si="3"/>
        <v>0</v>
      </c>
      <c r="I56" s="59">
        <v>0</v>
      </c>
      <c r="J56" s="172">
        <f>ROUND(IF(H56&lt;=800000,0,IF(AND((H56-'[1]Gia cảnh 2 '!I51)&gt;800000,(H56-'[1]Gia cảnh 2 '!I51)&lt;=1250000),(H56-'[1]Gia cảnh 2 '!I51)*5%-40000,IF(AND((H56-'[1]Gia cảnh 2 '!I51)&gt;1250000,(H56-'[1]Gia cảnh 2 '!I51)&lt;=8500000),(H56-'[1]Gia cảnh 2 '!I51)*10%-102500))),2)</f>
        <v>0</v>
      </c>
      <c r="K56" s="172">
        <f t="shared" si="1"/>
        <v>1600</v>
      </c>
      <c r="L56">
        <v>0</v>
      </c>
      <c r="M56" s="59">
        <f t="shared" si="2"/>
        <v>0</v>
      </c>
      <c r="N56" s="285"/>
    </row>
    <row r="57" spans="1:14" ht="33" customHeight="1">
      <c r="A57" s="158">
        <f>'KL tổ 4'!A55</f>
        <v>47</v>
      </c>
      <c r="B57" s="47" t="str">
        <f>'KL tổ 4'!B55</f>
        <v>Vênh Chênh</v>
      </c>
      <c r="C57" s="236">
        <v>22000</v>
      </c>
      <c r="D57" s="159">
        <f>'KL tổ 4'!BZ55</f>
        <v>0</v>
      </c>
      <c r="E57" s="160">
        <f t="shared" si="4"/>
        <v>0</v>
      </c>
      <c r="F57" s="161">
        <v>0</v>
      </c>
      <c r="G57" s="160">
        <v>0</v>
      </c>
      <c r="H57" s="160">
        <f t="shared" si="3"/>
        <v>0</v>
      </c>
      <c r="I57" s="59">
        <v>0</v>
      </c>
      <c r="J57" s="172">
        <f>ROUND(IF(H57&lt;=800000,0,IF(AND((H57-'[1]Gia cảnh 2 '!I52)&gt;800000,(H57-'[1]Gia cảnh 2 '!I52)&lt;=1250000),(H57-'[1]Gia cảnh 2 '!I52)*5%-40000,IF(AND((H57-'[1]Gia cảnh 2 '!I52)&gt;1250000,(H57-'[1]Gia cảnh 2 '!I52)&lt;=8500000),(H57-'[1]Gia cảnh 2 '!I52)*10%-102500))),2)</f>
        <v>0</v>
      </c>
      <c r="K57" s="172">
        <f t="shared" si="1"/>
        <v>1600</v>
      </c>
      <c r="L57">
        <v>0</v>
      </c>
      <c r="M57" s="59">
        <f t="shared" si="2"/>
        <v>0</v>
      </c>
      <c r="N57" s="285"/>
    </row>
    <row r="58" spans="1:14" ht="33" customHeight="1">
      <c r="A58" s="158">
        <f>'KL tổ 4'!A56</f>
        <v>48</v>
      </c>
      <c r="B58" s="47" t="str">
        <f>'KL tổ 4'!B56</f>
        <v>Lot Bum</v>
      </c>
      <c r="C58" s="236">
        <v>22000</v>
      </c>
      <c r="D58" s="159">
        <f>'KL tổ 4'!BZ56</f>
        <v>0</v>
      </c>
      <c r="E58" s="160">
        <f t="shared" si="4"/>
        <v>0</v>
      </c>
      <c r="F58" s="161">
        <v>0</v>
      </c>
      <c r="G58" s="160">
        <v>0</v>
      </c>
      <c r="H58" s="160">
        <f t="shared" si="3"/>
        <v>0</v>
      </c>
      <c r="I58" s="59">
        <v>0</v>
      </c>
      <c r="J58" s="172">
        <f>ROUND(IF(H58&lt;=800000,0,IF(AND((H58-'[1]Gia cảnh 2 '!I53)&gt;800000,(H58-'[1]Gia cảnh 2 '!I53)&lt;=1250000),(H58-'[1]Gia cảnh 2 '!I53)*5%-40000,IF(AND((H58-'[1]Gia cảnh 2 '!I53)&gt;1250000,(H58-'[1]Gia cảnh 2 '!I53)&lt;=8500000),(H58-'[1]Gia cảnh 2 '!I53)*10%-102500))),2)</f>
        <v>0</v>
      </c>
      <c r="K58" s="172">
        <f t="shared" si="1"/>
        <v>1600</v>
      </c>
      <c r="L58">
        <v>0</v>
      </c>
      <c r="M58" s="59">
        <f t="shared" si="2"/>
        <v>0</v>
      </c>
      <c r="N58" s="285"/>
    </row>
    <row r="59" spans="1:14" ht="33" customHeight="1">
      <c r="A59" s="158">
        <f>'KL tổ 4'!A57</f>
        <v>49</v>
      </c>
      <c r="B59" s="47" t="str">
        <f>'KL tổ 4'!B57</f>
        <v>Sang Son</v>
      </c>
      <c r="C59" s="236">
        <v>22000</v>
      </c>
      <c r="D59" s="159">
        <f>'KL tổ 4'!BZ57</f>
        <v>0</v>
      </c>
      <c r="E59" s="160">
        <f t="shared" si="4"/>
        <v>0</v>
      </c>
      <c r="F59" s="161">
        <v>0</v>
      </c>
      <c r="G59" s="160">
        <v>0</v>
      </c>
      <c r="H59" s="160">
        <f t="shared" si="3"/>
        <v>0</v>
      </c>
      <c r="I59" s="59">
        <v>0</v>
      </c>
      <c r="J59" s="172">
        <f>ROUND(IF(H59&lt;=800000,0,IF(AND((H59-'[1]Gia cảnh 2 '!I54)&gt;800000,(H59-'[1]Gia cảnh 2 '!I54)&lt;=1250000),(H59-'[1]Gia cảnh 2 '!I54)*5%-40000,IF(AND((H59-'[1]Gia cảnh 2 '!I54)&gt;1250000,(H59-'[1]Gia cảnh 2 '!I54)&lt;=8500000),(H59-'[1]Gia cảnh 2 '!I54)*10%-102500))),2)</f>
        <v>0</v>
      </c>
      <c r="K59" s="172">
        <f t="shared" si="1"/>
        <v>1600</v>
      </c>
      <c r="L59">
        <v>0</v>
      </c>
      <c r="M59" s="59">
        <f t="shared" si="2"/>
        <v>0</v>
      </c>
      <c r="N59" s="285"/>
    </row>
    <row r="60" spans="1:14" ht="33" customHeight="1">
      <c r="A60" s="158">
        <f>'KL tổ 4'!A58</f>
        <v>50</v>
      </c>
      <c r="B60" s="47" t="str">
        <f>'KL tổ 4'!B58</f>
        <v>La Hia</v>
      </c>
      <c r="C60" s="236">
        <v>22000</v>
      </c>
      <c r="D60" s="159">
        <f>'KL tổ 4'!BZ58</f>
        <v>0</v>
      </c>
      <c r="E60" s="160">
        <f t="shared" si="4"/>
        <v>0</v>
      </c>
      <c r="F60" s="161">
        <v>0</v>
      </c>
      <c r="G60" s="160">
        <v>0</v>
      </c>
      <c r="H60" s="160">
        <f t="shared" si="3"/>
        <v>0</v>
      </c>
      <c r="I60" s="59">
        <v>0</v>
      </c>
      <c r="J60" s="172">
        <f>ROUND(IF(H60&lt;=800000,0,IF(AND((H60-'[1]Gia cảnh 2 '!I55)&gt;800000,(H60-'[1]Gia cảnh 2 '!I55)&lt;=1250000),(H60-'[1]Gia cảnh 2 '!I55)*5%-40000,IF(AND((H60-'[1]Gia cảnh 2 '!I55)&gt;1250000,(H60-'[1]Gia cảnh 2 '!I55)&lt;=8500000),(H60-'[1]Gia cảnh 2 '!I55)*10%-102500))),2)</f>
        <v>0</v>
      </c>
      <c r="K60" s="172">
        <f t="shared" si="1"/>
        <v>1600</v>
      </c>
      <c r="L60">
        <v>0</v>
      </c>
      <c r="M60" s="59">
        <f t="shared" si="2"/>
        <v>0</v>
      </c>
      <c r="N60" s="285"/>
    </row>
    <row r="61" spans="1:14" ht="33" customHeight="1">
      <c r="A61" s="158">
        <f>'KL tổ 4'!A59</f>
        <v>51</v>
      </c>
      <c r="B61" s="47" t="str">
        <f>'KL tổ 4'!B59</f>
        <v>Thun Danh</v>
      </c>
      <c r="C61" s="236">
        <v>22000</v>
      </c>
      <c r="D61" s="159">
        <f>'KL tổ 4'!BZ59</f>
        <v>0</v>
      </c>
      <c r="E61" s="160">
        <f t="shared" si="4"/>
        <v>0</v>
      </c>
      <c r="F61" s="161">
        <v>0</v>
      </c>
      <c r="G61" s="160">
        <v>0</v>
      </c>
      <c r="H61" s="160">
        <f t="shared" si="3"/>
        <v>0</v>
      </c>
      <c r="I61" s="59">
        <v>0</v>
      </c>
      <c r="J61" s="172">
        <f>ROUND(IF(H61&lt;=800000,0,IF(AND((H61-'[1]Gia cảnh 2 '!I56)&gt;800000,(H61-'[1]Gia cảnh 2 '!I56)&lt;=1250000),(H61-'[1]Gia cảnh 2 '!I56)*5%-40000,IF(AND((H61-'[1]Gia cảnh 2 '!I56)&gt;1250000,(H61-'[1]Gia cảnh 2 '!I56)&lt;=8500000),(H61-'[1]Gia cảnh 2 '!I56)*10%-102500))),2)</f>
        <v>0</v>
      </c>
      <c r="K61" s="172">
        <f t="shared" si="1"/>
        <v>1600</v>
      </c>
      <c r="L61">
        <v>0</v>
      </c>
      <c r="M61" s="59">
        <f t="shared" si="2"/>
        <v>0</v>
      </c>
      <c r="N61" s="285"/>
    </row>
    <row r="62" spans="1:14" ht="33" customHeight="1">
      <c r="A62" s="158">
        <f>'KL tổ 4'!A60</f>
        <v>52</v>
      </c>
      <c r="B62" s="47" t="str">
        <f>'KL tổ 4'!B60</f>
        <v>Lâp Hon</v>
      </c>
      <c r="C62" s="236">
        <v>22000</v>
      </c>
      <c r="D62" s="159">
        <f>'KL tổ 4'!BZ60</f>
        <v>0</v>
      </c>
      <c r="E62" s="160">
        <f t="shared" si="4"/>
        <v>0</v>
      </c>
      <c r="F62" s="161">
        <v>0</v>
      </c>
      <c r="G62" s="160">
        <v>0</v>
      </c>
      <c r="H62" s="160">
        <f t="shared" si="3"/>
        <v>0</v>
      </c>
      <c r="I62" s="59">
        <v>0</v>
      </c>
      <c r="J62" s="172">
        <f>ROUND(IF(H62&lt;=800000,0,IF(AND((H62-'[1]Gia cảnh 2 '!I57)&gt;800000,(H62-'[1]Gia cảnh 2 '!I57)&lt;=1250000),(H62-'[1]Gia cảnh 2 '!I57)*5%-40000,IF(AND((H62-'[1]Gia cảnh 2 '!I57)&gt;1250000,(H62-'[1]Gia cảnh 2 '!I57)&lt;=8500000),(H62-'[1]Gia cảnh 2 '!I57)*10%-102500))),2)</f>
        <v>0</v>
      </c>
      <c r="K62" s="172">
        <f t="shared" si="1"/>
        <v>1600</v>
      </c>
      <c r="L62">
        <v>0</v>
      </c>
      <c r="M62" s="59">
        <f t="shared" si="2"/>
        <v>0</v>
      </c>
      <c r="N62" s="285"/>
    </row>
    <row r="63" spans="1:14" ht="33" customHeight="1">
      <c r="A63" s="158">
        <f>'KL tổ 4'!A61</f>
        <v>53</v>
      </c>
      <c r="B63" s="47" t="str">
        <f>'KL tổ 4'!B61</f>
        <v>Nua Rên</v>
      </c>
      <c r="C63" s="236">
        <v>22000</v>
      </c>
      <c r="D63" s="159">
        <f>'KL tổ 4'!BZ61</f>
        <v>0</v>
      </c>
      <c r="E63" s="160">
        <f t="shared" si="4"/>
        <v>0</v>
      </c>
      <c r="F63" s="161">
        <v>0</v>
      </c>
      <c r="G63" s="160">
        <v>0</v>
      </c>
      <c r="H63" s="160">
        <f t="shared" si="3"/>
        <v>0</v>
      </c>
      <c r="I63" s="59">
        <v>0</v>
      </c>
      <c r="J63" s="172">
        <f>ROUND(IF(H63&lt;=800000,0,IF(AND((H63-'[1]Gia cảnh 2 '!I58)&gt;800000,(H63-'[1]Gia cảnh 2 '!I58)&lt;=1250000),(H63-'[1]Gia cảnh 2 '!I58)*5%-40000,IF(AND((H63-'[1]Gia cảnh 2 '!I58)&gt;1250000,(H63-'[1]Gia cảnh 2 '!I58)&lt;=8500000),(H63-'[1]Gia cảnh 2 '!I58)*10%-102500))),2)</f>
        <v>0</v>
      </c>
      <c r="K63" s="172">
        <f t="shared" si="1"/>
        <v>1600</v>
      </c>
      <c r="L63">
        <v>0</v>
      </c>
      <c r="M63" s="59">
        <f t="shared" si="2"/>
        <v>0</v>
      </c>
      <c r="N63" s="285"/>
    </row>
    <row r="64" spans="1:14" ht="33" customHeight="1">
      <c r="A64" s="158">
        <f>'KL tổ 4'!A62</f>
        <v>54</v>
      </c>
      <c r="B64" s="47" t="str">
        <f>'KL tổ 4'!B62</f>
        <v>Tia Vanh</v>
      </c>
      <c r="C64" s="236">
        <v>22000</v>
      </c>
      <c r="D64" s="159">
        <f>'KL tổ 4'!BZ62</f>
        <v>0</v>
      </c>
      <c r="E64" s="160">
        <f t="shared" si="4"/>
        <v>0</v>
      </c>
      <c r="F64" s="161">
        <v>0</v>
      </c>
      <c r="G64" s="160">
        <v>0</v>
      </c>
      <c r="H64" s="160">
        <f t="shared" si="3"/>
        <v>0</v>
      </c>
      <c r="I64" s="59">
        <v>0</v>
      </c>
      <c r="J64" s="172">
        <f>ROUND(IF(H64&lt;=800000,0,IF(AND((H64-'[1]Gia cảnh 2 '!I59)&gt;800000,(H64-'[1]Gia cảnh 2 '!I59)&lt;=1250000),(H64-'[1]Gia cảnh 2 '!I59)*5%-40000,IF(AND((H64-'[1]Gia cảnh 2 '!I59)&gt;1250000,(H64-'[1]Gia cảnh 2 '!I59)&lt;=8500000),(H64-'[1]Gia cảnh 2 '!I59)*10%-102500))),2)</f>
        <v>0</v>
      </c>
      <c r="K64" s="172">
        <f t="shared" si="1"/>
        <v>1600</v>
      </c>
      <c r="L64">
        <v>0</v>
      </c>
      <c r="M64" s="59">
        <f t="shared" si="2"/>
        <v>0</v>
      </c>
      <c r="N64" s="285"/>
    </row>
    <row r="65" spans="1:14" ht="33" customHeight="1">
      <c r="A65" s="158">
        <f>'KL tổ 4'!A63</f>
        <v>55</v>
      </c>
      <c r="B65" s="47" t="str">
        <f>'KL tổ 4'!B63</f>
        <v>Thon Sat</v>
      </c>
      <c r="C65" s="236">
        <v>22000</v>
      </c>
      <c r="D65" s="159">
        <f>'KL tổ 4'!BZ63</f>
        <v>0</v>
      </c>
      <c r="E65" s="160">
        <f t="shared" si="4"/>
        <v>0</v>
      </c>
      <c r="F65" s="161">
        <v>0</v>
      </c>
      <c r="G65" s="160">
        <v>0</v>
      </c>
      <c r="H65" s="160">
        <f t="shared" si="3"/>
        <v>0</v>
      </c>
      <c r="I65" s="59">
        <v>0</v>
      </c>
      <c r="J65" s="172">
        <f>ROUND(IF(H65&lt;=800000,0,IF(AND((H65-'[1]Gia cảnh 2 '!I60)&gt;800000,(H65-'[1]Gia cảnh 2 '!I60)&lt;=1250000),(H65-'[1]Gia cảnh 2 '!I60)*5%-40000,IF(AND((H65-'[1]Gia cảnh 2 '!I60)&gt;1250000,(H65-'[1]Gia cảnh 2 '!I60)&lt;=8500000),(H65-'[1]Gia cảnh 2 '!I60)*10%-102500))),2)</f>
        <v>0</v>
      </c>
      <c r="K65" s="172">
        <f t="shared" si="1"/>
        <v>1600</v>
      </c>
      <c r="L65">
        <v>0</v>
      </c>
      <c r="M65" s="59">
        <f t="shared" si="2"/>
        <v>0</v>
      </c>
      <c r="N65" s="285"/>
    </row>
    <row r="66" spans="1:14" ht="33" customHeight="1">
      <c r="A66" s="158">
        <f>'KL tổ 4'!A64</f>
        <v>56</v>
      </c>
      <c r="B66" s="47" t="str">
        <f>'KL tổ 4'!B64</f>
        <v>Dia Kha</v>
      </c>
      <c r="C66" s="236">
        <v>22000</v>
      </c>
      <c r="D66" s="159">
        <f>'KL tổ 4'!BZ64</f>
        <v>0</v>
      </c>
      <c r="E66" s="160">
        <f t="shared" si="4"/>
        <v>0</v>
      </c>
      <c r="F66" s="161">
        <v>0</v>
      </c>
      <c r="G66" s="160">
        <v>0</v>
      </c>
      <c r="H66" s="160">
        <f t="shared" si="3"/>
        <v>0</v>
      </c>
      <c r="I66" s="59">
        <v>0</v>
      </c>
      <c r="J66" s="172">
        <f>ROUND(IF(H66&lt;=800000,0,IF(AND((H66-'[1]Gia cảnh 2 '!#REF!)&gt;800000,(H66-'[1]Gia cảnh 2 '!#REF!)&lt;=1250000),(H66-'[1]Gia cảnh 2 '!#REF!)*5%-40000,IF(AND((H66-'[1]Gia cảnh 2 '!#REF!)&gt;1250000,(H66-'[1]Gia cảnh 2 '!#REF!)&lt;=8500000),(H66-'[1]Gia cảnh 2 '!#REF!)*10%-102500))),2)</f>
        <v>0</v>
      </c>
      <c r="K66" s="172">
        <f t="shared" si="1"/>
        <v>1600</v>
      </c>
      <c r="L66">
        <v>0</v>
      </c>
      <c r="M66" s="59">
        <f t="shared" si="2"/>
        <v>0</v>
      </c>
      <c r="N66" s="285"/>
    </row>
    <row r="67" spans="1:14" ht="33" customHeight="1">
      <c r="A67" s="158">
        <f>'KL tổ 4'!A65</f>
        <v>57</v>
      </c>
      <c r="B67" s="47" t="str">
        <f>'KL tổ 4'!B65</f>
        <v>Lon Ron</v>
      </c>
      <c r="C67" s="236">
        <v>22000</v>
      </c>
      <c r="D67" s="159">
        <f>'KL tổ 4'!BZ65</f>
        <v>0</v>
      </c>
      <c r="E67" s="160">
        <f t="shared" si="4"/>
        <v>0</v>
      </c>
      <c r="F67" s="161">
        <v>0</v>
      </c>
      <c r="G67" s="160">
        <v>0</v>
      </c>
      <c r="H67" s="160">
        <f t="shared" si="3"/>
        <v>0</v>
      </c>
      <c r="I67" s="59">
        <v>0</v>
      </c>
      <c r="J67" s="172">
        <f>ROUND(IF(H67&lt;=800000,0,IF(AND((H67-'[1]Gia cảnh 2 '!I98)&gt;800000,(H67-'[1]Gia cảnh 2 '!I98)&lt;=1250000),(H67-'[1]Gia cảnh 2 '!I98)*5%-40000,IF(AND((H67-'[1]Gia cảnh 2 '!I98)&gt;1250000,(H67-'[1]Gia cảnh 2 '!I98)&lt;=8500000),(H67-'[1]Gia cảnh 2 '!I98)*10%-102500))),2)</f>
        <v>0</v>
      </c>
      <c r="K67" s="172">
        <f t="shared" si="1"/>
        <v>1600</v>
      </c>
      <c r="L67">
        <v>0</v>
      </c>
      <c r="M67" s="59">
        <f t="shared" si="2"/>
        <v>0</v>
      </c>
      <c r="N67" s="285"/>
    </row>
    <row r="68" spans="1:14" ht="33" hidden="1" customHeight="1">
      <c r="A68" s="158">
        <f>'KL tổ 4'!A66</f>
        <v>58</v>
      </c>
      <c r="B68" s="47" t="str">
        <f>'KL tổ 4'!B66</f>
        <v>Han Na</v>
      </c>
      <c r="C68" s="236">
        <v>22000</v>
      </c>
      <c r="D68" s="159">
        <f>'KL tổ 4'!BZ66</f>
        <v>0</v>
      </c>
      <c r="E68" s="160">
        <f t="shared" si="4"/>
        <v>0</v>
      </c>
      <c r="F68" s="161">
        <v>0</v>
      </c>
      <c r="G68" s="160">
        <v>0</v>
      </c>
      <c r="H68" s="160">
        <f t="shared" si="3"/>
        <v>0</v>
      </c>
      <c r="I68" s="59">
        <v>0</v>
      </c>
      <c r="J68" s="172">
        <f>ROUND(IF(H68&lt;=800000,0,IF(AND((H68-'[1]Gia cảnh 2 '!I99)&gt;800000,(H68-'[1]Gia cảnh 2 '!I99)&lt;=1250000),(H68-'[1]Gia cảnh 2 '!I99)*5%-40000,IF(AND((H68-'[1]Gia cảnh 2 '!I99)&gt;1250000,(H68-'[1]Gia cảnh 2 '!I99)&lt;=8500000),(H68-'[1]Gia cảnh 2 '!I99)*10%-102500))),2)</f>
        <v>0</v>
      </c>
      <c r="K68" s="172">
        <f t="shared" si="1"/>
        <v>1600</v>
      </c>
      <c r="L68">
        <v>0</v>
      </c>
      <c r="M68" s="59">
        <f t="shared" si="2"/>
        <v>0</v>
      </c>
      <c r="N68" s="285"/>
    </row>
    <row r="69" spans="1:14" ht="33" hidden="1" customHeight="1">
      <c r="A69" s="158">
        <f>'KL tổ 4'!A67</f>
        <v>59</v>
      </c>
      <c r="B69" s="47" t="str">
        <f>'KL tổ 4'!B67</f>
        <v>Tua Ra</v>
      </c>
      <c r="C69" s="236">
        <v>22000</v>
      </c>
      <c r="D69" s="159">
        <f>'KL tổ 4'!BZ67</f>
        <v>0</v>
      </c>
      <c r="E69" s="160">
        <f t="shared" si="4"/>
        <v>0</v>
      </c>
      <c r="F69" s="161">
        <v>0</v>
      </c>
      <c r="G69" s="160">
        <v>0</v>
      </c>
      <c r="H69" s="160">
        <f t="shared" si="3"/>
        <v>0</v>
      </c>
      <c r="I69" s="59">
        <v>0</v>
      </c>
      <c r="J69" s="172">
        <f>ROUND(IF(H69&lt;=800000,0,IF(AND((H69-'[1]Gia cảnh 2 '!I100)&gt;800000,(H69-'[1]Gia cảnh 2 '!I100)&lt;=1250000),(H69-'[1]Gia cảnh 2 '!I100)*5%-40000,IF(AND((H69-'[1]Gia cảnh 2 '!I100)&gt;1250000,(H69-'[1]Gia cảnh 2 '!I100)&lt;=8500000),(H69-'[1]Gia cảnh 2 '!I100)*10%-102500))),2)</f>
        <v>0</v>
      </c>
      <c r="K69" s="172">
        <f t="shared" si="1"/>
        <v>1600</v>
      </c>
      <c r="L69">
        <v>0</v>
      </c>
      <c r="M69" s="59">
        <f t="shared" si="2"/>
        <v>0</v>
      </c>
      <c r="N69" s="285"/>
    </row>
    <row r="70" spans="1:14" ht="33" hidden="1" customHeight="1">
      <c r="A70" s="158">
        <f>'KL tổ 4'!A68</f>
        <v>60</v>
      </c>
      <c r="B70" s="47" t="str">
        <f>'KL tổ 4'!B68</f>
        <v>Chia Sok Kha</v>
      </c>
      <c r="C70" s="236">
        <v>22000</v>
      </c>
      <c r="D70" s="159">
        <f>'KL tổ 4'!BZ68</f>
        <v>0</v>
      </c>
      <c r="E70" s="160">
        <f t="shared" si="4"/>
        <v>0</v>
      </c>
      <c r="F70" s="161">
        <v>0</v>
      </c>
      <c r="G70" s="160">
        <v>0</v>
      </c>
      <c r="H70" s="160">
        <f t="shared" si="3"/>
        <v>0</v>
      </c>
      <c r="I70" s="59">
        <v>0</v>
      </c>
      <c r="J70" s="172">
        <f>ROUND(IF(H70&lt;=800000,0,IF(AND((H70-'[1]Gia cảnh 2 '!I101)&gt;800000,(H70-'[1]Gia cảnh 2 '!I101)&lt;=1250000),(H70-'[1]Gia cảnh 2 '!I101)*5%-40000,IF(AND((H70-'[1]Gia cảnh 2 '!I101)&gt;1250000,(H70-'[1]Gia cảnh 2 '!I101)&lt;=8500000),(H70-'[1]Gia cảnh 2 '!I101)*10%-102500))),2)</f>
        <v>0</v>
      </c>
      <c r="K70" s="172">
        <f t="shared" si="1"/>
        <v>1600</v>
      </c>
      <c r="L70">
        <v>0</v>
      </c>
      <c r="M70" s="59">
        <f t="shared" si="2"/>
        <v>0</v>
      </c>
      <c r="N70" s="285"/>
    </row>
    <row r="71" spans="1:14" ht="33" hidden="1" customHeight="1">
      <c r="A71" s="158">
        <f>'KL tổ 4'!A69</f>
        <v>61</v>
      </c>
      <c r="B71" s="47" t="str">
        <f>'KL tổ 4'!B69</f>
        <v>Lum Lươn</v>
      </c>
      <c r="C71" s="236">
        <v>22000</v>
      </c>
      <c r="D71" s="159">
        <f>'KL tổ 4'!BZ69</f>
        <v>0</v>
      </c>
      <c r="E71" s="160">
        <f t="shared" si="4"/>
        <v>0</v>
      </c>
      <c r="F71" s="161">
        <v>0</v>
      </c>
      <c r="G71" s="160">
        <v>0</v>
      </c>
      <c r="H71" s="160">
        <f t="shared" si="3"/>
        <v>0</v>
      </c>
      <c r="I71" s="59">
        <v>0</v>
      </c>
      <c r="J71" s="172">
        <f>ROUND(IF(H71&lt;=800000,0,IF(AND((H71-'[1]Gia cảnh 2 '!I102)&gt;800000,(H71-'[1]Gia cảnh 2 '!I102)&lt;=1250000),(H71-'[1]Gia cảnh 2 '!I102)*5%-40000,IF(AND((H71-'[1]Gia cảnh 2 '!I102)&gt;1250000,(H71-'[1]Gia cảnh 2 '!I102)&lt;=8500000),(H71-'[1]Gia cảnh 2 '!I102)*10%-102500))),2)</f>
        <v>0</v>
      </c>
      <c r="K71" s="172">
        <f t="shared" si="1"/>
        <v>1600</v>
      </c>
      <c r="L71">
        <v>0</v>
      </c>
      <c r="M71" s="59">
        <f t="shared" si="2"/>
        <v>0</v>
      </c>
      <c r="N71" s="285"/>
    </row>
    <row r="72" spans="1:14" ht="33" hidden="1" customHeight="1">
      <c r="A72" s="158">
        <f>'KL tổ 4'!A70</f>
        <v>62</v>
      </c>
      <c r="B72" s="47" t="str">
        <f>'KL tổ 4'!B70</f>
        <v>Via Đay</v>
      </c>
      <c r="C72" s="236">
        <v>22000</v>
      </c>
      <c r="D72" s="159">
        <f>'KL tổ 4'!BZ70</f>
        <v>0</v>
      </c>
      <c r="E72" s="160">
        <f t="shared" si="4"/>
        <v>0</v>
      </c>
      <c r="F72" s="161">
        <v>0</v>
      </c>
      <c r="G72" s="160">
        <v>0</v>
      </c>
      <c r="H72" s="160">
        <f t="shared" si="3"/>
        <v>0</v>
      </c>
      <c r="I72" s="59">
        <v>0</v>
      </c>
      <c r="J72" s="172">
        <f>ROUND(IF(H72&lt;=800000,0,IF(AND((H72-'[1]Gia cảnh 2 '!I103)&gt;800000,(H72-'[1]Gia cảnh 2 '!I103)&lt;=1250000),(H72-'[1]Gia cảnh 2 '!I103)*5%-40000,IF(AND((H72-'[1]Gia cảnh 2 '!I103)&gt;1250000,(H72-'[1]Gia cảnh 2 '!I103)&lt;=8500000),(H72-'[1]Gia cảnh 2 '!I103)*10%-102500))),2)</f>
        <v>0</v>
      </c>
      <c r="K72" s="172">
        <f t="shared" si="1"/>
        <v>1600</v>
      </c>
      <c r="L72">
        <v>0</v>
      </c>
      <c r="M72" s="59">
        <f t="shared" si="2"/>
        <v>0</v>
      </c>
      <c r="N72" s="285"/>
    </row>
    <row r="73" spans="1:14" ht="33" hidden="1" customHeight="1">
      <c r="A73" s="158">
        <f>'KL tổ 4'!A71</f>
        <v>63</v>
      </c>
      <c r="B73" s="47" t="str">
        <f>'KL tổ 4'!B71</f>
        <v>Sat Mau</v>
      </c>
      <c r="C73" s="236">
        <v>22000</v>
      </c>
      <c r="D73" s="159">
        <f>'KL tổ 4'!BZ71</f>
        <v>0</v>
      </c>
      <c r="E73" s="160">
        <f t="shared" si="4"/>
        <v>0</v>
      </c>
      <c r="F73" s="161">
        <v>0</v>
      </c>
      <c r="G73" s="160">
        <v>0</v>
      </c>
      <c r="H73" s="160">
        <f t="shared" si="3"/>
        <v>0</v>
      </c>
      <c r="I73" s="59">
        <v>0</v>
      </c>
      <c r="J73" s="172">
        <f>ROUND(IF(H73&lt;=800000,0,IF(AND((H73-'[1]Gia cảnh 2 '!I104)&gt;800000,(H73-'[1]Gia cảnh 2 '!I104)&lt;=1250000),(H73-'[1]Gia cảnh 2 '!I104)*5%-40000,IF(AND((H73-'[1]Gia cảnh 2 '!I104)&gt;1250000,(H73-'[1]Gia cảnh 2 '!I104)&lt;=8500000),(H73-'[1]Gia cảnh 2 '!I104)*10%-102500))),2)</f>
        <v>0</v>
      </c>
      <c r="K73" s="172">
        <f t="shared" si="1"/>
        <v>1600</v>
      </c>
      <c r="L73">
        <v>0</v>
      </c>
      <c r="M73" s="59">
        <f t="shared" si="2"/>
        <v>0</v>
      </c>
      <c r="N73" s="285"/>
    </row>
    <row r="74" spans="1:14" ht="33" hidden="1" customHeight="1">
      <c r="A74" s="158">
        <f>'KL tổ 4'!A72</f>
        <v>64</v>
      </c>
      <c r="B74" s="47" t="str">
        <f>'KL tổ 4'!B72</f>
        <v>Thia Ra</v>
      </c>
      <c r="C74" s="236">
        <v>22000</v>
      </c>
      <c r="D74" s="159">
        <f>'KL tổ 4'!BZ72</f>
        <v>0</v>
      </c>
      <c r="E74" s="160">
        <f t="shared" si="4"/>
        <v>0</v>
      </c>
      <c r="F74" s="161">
        <v>0</v>
      </c>
      <c r="G74" s="160">
        <v>0</v>
      </c>
      <c r="H74" s="160">
        <f t="shared" si="3"/>
        <v>0</v>
      </c>
      <c r="I74" s="59">
        <v>0</v>
      </c>
      <c r="J74" s="172">
        <f>ROUND(IF(H74&lt;=800000,0,IF(AND((H74-'[1]Gia cảnh 2 '!I105)&gt;800000,(H74-'[1]Gia cảnh 2 '!I105)&lt;=1250000),(H74-'[1]Gia cảnh 2 '!I105)*5%-40000,IF(AND((H74-'[1]Gia cảnh 2 '!I105)&gt;1250000,(H74-'[1]Gia cảnh 2 '!I105)&lt;=8500000),(H74-'[1]Gia cảnh 2 '!I105)*10%-102500))),2)</f>
        <v>0</v>
      </c>
      <c r="K74" s="172">
        <f t="shared" si="1"/>
        <v>1600</v>
      </c>
      <c r="L74">
        <v>0</v>
      </c>
      <c r="M74" s="59">
        <f t="shared" si="2"/>
        <v>0</v>
      </c>
      <c r="N74" s="285"/>
    </row>
    <row r="75" spans="1:14" ht="33" hidden="1" customHeight="1">
      <c r="A75" s="158">
        <f>'KL tổ 4'!A73</f>
        <v>65</v>
      </c>
      <c r="B75" s="47" t="str">
        <f>'KL tổ 4'!B73</f>
        <v>Du Hon</v>
      </c>
      <c r="C75" s="236">
        <v>22000</v>
      </c>
      <c r="D75" s="159">
        <f>'KL tổ 4'!BZ73</f>
        <v>0</v>
      </c>
      <c r="E75" s="160">
        <f t="shared" si="4"/>
        <v>0</v>
      </c>
      <c r="F75" s="161">
        <v>0</v>
      </c>
      <c r="G75" s="160">
        <v>0</v>
      </c>
      <c r="H75" s="160">
        <f t="shared" si="3"/>
        <v>0</v>
      </c>
      <c r="I75" s="59">
        <v>0</v>
      </c>
      <c r="J75" s="172">
        <f>ROUND(IF(H75&lt;=800000,0,IF(AND((H75-'[1]Gia cảnh 2 '!I106)&gt;800000,(H75-'[1]Gia cảnh 2 '!I106)&lt;=1250000),(H75-'[1]Gia cảnh 2 '!I106)*5%-40000,IF(AND((H75-'[1]Gia cảnh 2 '!I106)&gt;1250000,(H75-'[1]Gia cảnh 2 '!I106)&lt;=8500000),(H75-'[1]Gia cảnh 2 '!I106)*10%-102500))),2)</f>
        <v>0</v>
      </c>
      <c r="K75" s="172">
        <f t="shared" si="1"/>
        <v>1600</v>
      </c>
      <c r="L75">
        <v>0</v>
      </c>
      <c r="M75" s="59">
        <f t="shared" si="2"/>
        <v>0</v>
      </c>
      <c r="N75" s="285"/>
    </row>
    <row r="76" spans="1:14" ht="33" hidden="1" customHeight="1">
      <c r="A76" s="158">
        <f>'KL tổ 4'!A74</f>
        <v>66</v>
      </c>
      <c r="B76" s="47" t="str">
        <f>'KL tổ 4'!B74</f>
        <v>Ron Ria</v>
      </c>
      <c r="C76" s="236">
        <v>22000</v>
      </c>
      <c r="D76" s="159">
        <f>'KL tổ 4'!BZ74</f>
        <v>0</v>
      </c>
      <c r="E76" s="160">
        <f t="shared" si="4"/>
        <v>0</v>
      </c>
      <c r="F76" s="161">
        <v>0</v>
      </c>
      <c r="G76" s="160">
        <v>0</v>
      </c>
      <c r="H76" s="160">
        <f t="shared" si="3"/>
        <v>0</v>
      </c>
      <c r="I76" s="59">
        <v>0</v>
      </c>
      <c r="J76" s="172">
        <f>ROUND(IF(H76&lt;=800000,0,IF(AND((H76-'[1]Gia cảnh 2 '!I107)&gt;800000,(H76-'[1]Gia cảnh 2 '!I107)&lt;=1250000),(H76-'[1]Gia cảnh 2 '!I107)*5%-40000,IF(AND((H76-'[1]Gia cảnh 2 '!I107)&gt;1250000,(H76-'[1]Gia cảnh 2 '!I107)&lt;=8500000),(H76-'[1]Gia cảnh 2 '!I107)*10%-102500))),2)</f>
        <v>0</v>
      </c>
      <c r="K76" s="172">
        <f t="shared" ref="K76:K101" si="5">IF(H76&lt;=200000,1600,IF(AND(H76&gt;200000,H76&lt;=250000),1800,IF(AND(H76&gt;250000,H76&lt;=300000),2200,IF(AND(H76&gt;300000,H76&lt;=350000),2600,IF(AND(H76&gt;350000,H76&lt;=400000),3000,IF(AND(H76&gt;400000,H76&lt;=450000),3400,IF(AND(H76&gt;450000,H76&lt;=500000),3800,IF(AND(H76&gt;500000,H76&lt;=550000),4200,IF(AND(H76&gt;550000,H76&lt;=600000),4600,IF(AND(H76&gt;600000,H76&lt;=650000),5000,IF(AND(H76&gt;650000,H76&lt;=700000),5400,IF(AND(H76&gt;700000,H76&lt;=750000),5800,IF(AND(H76&gt;750000,H76&lt;=800000),6200,IF(AND(H76&gt;800000,H76&lt;=850000),6600,IF(AND(H76&gt;850000,H76&lt;=900000),7000,IF(AND(H76&gt;900000,H76&lt;=950000),7400,IF(AND(H76&gt;950000,H76&lt;=1000000),7800,IF(H76&gt;1000000,8000))))))))))))))))))</f>
        <v>1600</v>
      </c>
      <c r="L76" s="50">
        <f t="shared" ref="L76:L101" si="6">IF(J76&gt;0,I76+J76,I76)</f>
        <v>0</v>
      </c>
      <c r="M76" s="59">
        <f t="shared" ref="M76:M101" si="7">IF(L76&gt;0,H76-L76,H76)</f>
        <v>0</v>
      </c>
      <c r="N76" s="285"/>
    </row>
    <row r="77" spans="1:14" ht="33" hidden="1" customHeight="1">
      <c r="A77" s="158">
        <f>'KL tổ 4'!A75</f>
        <v>67</v>
      </c>
      <c r="B77" s="47" t="str">
        <f>'KL tổ 4'!B75</f>
        <v>Phon Tha</v>
      </c>
      <c r="C77" s="236">
        <v>22000</v>
      </c>
      <c r="D77" s="159">
        <f>'KL tổ 4'!BZ75</f>
        <v>0</v>
      </c>
      <c r="E77" s="160">
        <f t="shared" si="4"/>
        <v>0</v>
      </c>
      <c r="F77" s="161">
        <v>0</v>
      </c>
      <c r="G77" s="160">
        <v>0</v>
      </c>
      <c r="H77" s="160">
        <f t="shared" si="3"/>
        <v>0</v>
      </c>
      <c r="I77" s="59">
        <v>0</v>
      </c>
      <c r="J77" s="172">
        <f>ROUND(IF(H77&lt;=800000,0,IF(AND((H77-'[1]Gia cảnh 2 '!I108)&gt;800000,(H77-'[1]Gia cảnh 2 '!I108)&lt;=1250000),(H77-'[1]Gia cảnh 2 '!I108)*5%-40000,IF(AND((H77-'[1]Gia cảnh 2 '!I108)&gt;1250000,(H77-'[1]Gia cảnh 2 '!I108)&lt;=8500000),(H77-'[1]Gia cảnh 2 '!I108)*10%-102500))),2)</f>
        <v>0</v>
      </c>
      <c r="K77" s="172">
        <f t="shared" si="5"/>
        <v>1600</v>
      </c>
      <c r="L77" s="50">
        <f t="shared" si="6"/>
        <v>0</v>
      </c>
      <c r="M77" s="59">
        <f t="shared" si="7"/>
        <v>0</v>
      </c>
      <c r="N77" s="285"/>
    </row>
    <row r="78" spans="1:14" ht="33" hidden="1" customHeight="1">
      <c r="A78" s="158">
        <f>'KL tổ 4'!A76</f>
        <v>68</v>
      </c>
      <c r="B78" s="47" t="str">
        <f>'KL tổ 4'!B76</f>
        <v>Vot Num</v>
      </c>
      <c r="C78" s="236">
        <v>22000</v>
      </c>
      <c r="D78" s="159">
        <f>'KL tổ 4'!BZ76</f>
        <v>0</v>
      </c>
      <c r="E78" s="160">
        <f t="shared" si="4"/>
        <v>0</v>
      </c>
      <c r="F78" s="161">
        <v>0</v>
      </c>
      <c r="G78" s="160">
        <v>0</v>
      </c>
      <c r="H78" s="160">
        <f t="shared" si="3"/>
        <v>0</v>
      </c>
      <c r="I78" s="59">
        <v>0</v>
      </c>
      <c r="J78" s="172">
        <f>ROUND(IF(H78&lt;=800000,0,IF(AND((H78-'[1]Gia cảnh 2 '!I109)&gt;800000,(H78-'[1]Gia cảnh 2 '!I109)&lt;=1250000),(H78-'[1]Gia cảnh 2 '!I109)*5%-40000,IF(AND((H78-'[1]Gia cảnh 2 '!I109)&gt;1250000,(H78-'[1]Gia cảnh 2 '!I109)&lt;=8500000),(H78-'[1]Gia cảnh 2 '!I109)*10%-102500))),2)</f>
        <v>0</v>
      </c>
      <c r="K78" s="172">
        <f t="shared" si="5"/>
        <v>1600</v>
      </c>
      <c r="L78" s="50">
        <f t="shared" si="6"/>
        <v>0</v>
      </c>
      <c r="M78" s="59">
        <f t="shared" si="7"/>
        <v>0</v>
      </c>
      <c r="N78" s="285"/>
    </row>
    <row r="79" spans="1:14" ht="33" hidden="1" customHeight="1">
      <c r="A79" s="158">
        <f>'KL tổ 4'!A77</f>
        <v>69</v>
      </c>
      <c r="B79" s="47" t="str">
        <f>'KL tổ 4'!B77</f>
        <v>Thu Thươn</v>
      </c>
      <c r="C79" s="236">
        <v>22000</v>
      </c>
      <c r="D79" s="159">
        <f>'KL tổ 4'!BZ77</f>
        <v>0</v>
      </c>
      <c r="E79" s="160">
        <f t="shared" si="4"/>
        <v>0</v>
      </c>
      <c r="F79" s="161">
        <v>0</v>
      </c>
      <c r="G79" s="160">
        <v>0</v>
      </c>
      <c r="H79" s="160">
        <f t="shared" si="3"/>
        <v>0</v>
      </c>
      <c r="I79" s="59">
        <v>0</v>
      </c>
      <c r="J79" s="172">
        <f>ROUND(IF(H79&lt;=800000,0,IF(AND((H79-'[1]Gia cảnh 2 '!I110)&gt;800000,(H79-'[1]Gia cảnh 2 '!I110)&lt;=1250000),(H79-'[1]Gia cảnh 2 '!I110)*5%-40000,IF(AND((H79-'[1]Gia cảnh 2 '!I110)&gt;1250000,(H79-'[1]Gia cảnh 2 '!I110)&lt;=8500000),(H79-'[1]Gia cảnh 2 '!I110)*10%-102500))),2)</f>
        <v>0</v>
      </c>
      <c r="K79" s="172">
        <f t="shared" si="5"/>
        <v>1600</v>
      </c>
      <c r="L79" s="50">
        <f t="shared" si="6"/>
        <v>0</v>
      </c>
      <c r="M79" s="59">
        <f t="shared" si="7"/>
        <v>0</v>
      </c>
      <c r="N79" s="285"/>
    </row>
    <row r="80" spans="1:14" ht="33" hidden="1" customHeight="1">
      <c r="A80" s="158">
        <f>'KL tổ 4'!A78</f>
        <v>70</v>
      </c>
      <c r="B80" s="47" t="str">
        <f>'KL tổ 4'!B78</f>
        <v>Sia Vum</v>
      </c>
      <c r="C80" s="236">
        <v>22000</v>
      </c>
      <c r="D80" s="159">
        <f>'KL tổ 4'!BZ78</f>
        <v>0</v>
      </c>
      <c r="E80" s="160">
        <f t="shared" si="4"/>
        <v>0</v>
      </c>
      <c r="F80" s="161">
        <v>0</v>
      </c>
      <c r="G80" s="160">
        <v>0</v>
      </c>
      <c r="H80" s="160">
        <f t="shared" si="3"/>
        <v>0</v>
      </c>
      <c r="I80" s="59">
        <v>0</v>
      </c>
      <c r="J80" s="172">
        <f>ROUND(IF(H80&lt;=800000,0,IF(AND((H80-'[1]Gia cảnh 2 '!I111)&gt;800000,(H80-'[1]Gia cảnh 2 '!I111)&lt;=1250000),(H80-'[1]Gia cảnh 2 '!I111)*5%-40000,IF(AND((H80-'[1]Gia cảnh 2 '!I111)&gt;1250000,(H80-'[1]Gia cảnh 2 '!I111)&lt;=8500000),(H80-'[1]Gia cảnh 2 '!I111)*10%-102500))),2)</f>
        <v>0</v>
      </c>
      <c r="K80" s="172">
        <f t="shared" si="5"/>
        <v>1600</v>
      </c>
      <c r="L80" s="50">
        <f t="shared" si="6"/>
        <v>0</v>
      </c>
      <c r="M80" s="59">
        <f t="shared" si="7"/>
        <v>0</v>
      </c>
      <c r="N80" s="285"/>
    </row>
    <row r="81" spans="1:14" ht="33" hidden="1" customHeight="1">
      <c r="A81" s="158">
        <f>'KL tổ 4'!A79</f>
        <v>71</v>
      </c>
      <c r="B81" s="47" t="str">
        <f>'KL tổ 4'!B79</f>
        <v>Phon Xia</v>
      </c>
      <c r="C81" s="236">
        <v>22000</v>
      </c>
      <c r="D81" s="159">
        <f>'KL tổ 4'!BZ79</f>
        <v>0</v>
      </c>
      <c r="E81" s="160">
        <f t="shared" si="4"/>
        <v>0</v>
      </c>
      <c r="F81" s="161">
        <v>0</v>
      </c>
      <c r="G81" s="160">
        <v>0</v>
      </c>
      <c r="H81" s="160">
        <f t="shared" si="3"/>
        <v>0</v>
      </c>
      <c r="I81" s="59">
        <v>0</v>
      </c>
      <c r="J81" s="172">
        <f>ROUND(IF(H81&lt;=800000,0,IF(AND((H81-'[1]Gia cảnh 2 '!I112)&gt;800000,(H81-'[1]Gia cảnh 2 '!I112)&lt;=1250000),(H81-'[1]Gia cảnh 2 '!I112)*5%-40000,IF(AND((H81-'[1]Gia cảnh 2 '!I112)&gt;1250000,(H81-'[1]Gia cảnh 2 '!I112)&lt;=8500000),(H81-'[1]Gia cảnh 2 '!I112)*10%-102500))),2)</f>
        <v>0</v>
      </c>
      <c r="K81" s="172">
        <f t="shared" si="5"/>
        <v>1600</v>
      </c>
      <c r="L81" s="50">
        <f t="shared" si="6"/>
        <v>0</v>
      </c>
      <c r="M81" s="59">
        <f t="shared" si="7"/>
        <v>0</v>
      </c>
      <c r="N81" s="285"/>
    </row>
    <row r="82" spans="1:14" ht="33" hidden="1" customHeight="1">
      <c r="A82" s="158">
        <f>'KL tổ 4'!A80</f>
        <v>72</v>
      </c>
      <c r="B82" s="47" t="str">
        <f>'KL tổ 4'!B80</f>
        <v>Tu Hua</v>
      </c>
      <c r="C82" s="236">
        <v>22000</v>
      </c>
      <c r="D82" s="159">
        <f>'KL tổ 4'!BZ80</f>
        <v>0</v>
      </c>
      <c r="E82" s="160">
        <f t="shared" si="4"/>
        <v>0</v>
      </c>
      <c r="F82" s="161">
        <v>0</v>
      </c>
      <c r="G82" s="160">
        <v>0</v>
      </c>
      <c r="H82" s="160">
        <f t="shared" si="3"/>
        <v>0</v>
      </c>
      <c r="I82" s="59">
        <v>0</v>
      </c>
      <c r="J82" s="172">
        <f>ROUND(IF(H82&lt;=800000,0,IF(AND((H82-'[1]Gia cảnh 2 '!I113)&gt;800000,(H82-'[1]Gia cảnh 2 '!I113)&lt;=1250000),(H82-'[1]Gia cảnh 2 '!I113)*5%-40000,IF(AND((H82-'[1]Gia cảnh 2 '!I113)&gt;1250000,(H82-'[1]Gia cảnh 2 '!I113)&lt;=8500000),(H82-'[1]Gia cảnh 2 '!I113)*10%-102500))),2)</f>
        <v>0</v>
      </c>
      <c r="K82" s="172">
        <f t="shared" si="5"/>
        <v>1600</v>
      </c>
      <c r="L82" s="50">
        <f t="shared" si="6"/>
        <v>0</v>
      </c>
      <c r="M82" s="59">
        <f t="shared" si="7"/>
        <v>0</v>
      </c>
      <c r="N82" s="285"/>
    </row>
    <row r="83" spans="1:14" ht="33" hidden="1" customHeight="1">
      <c r="A83" s="158">
        <f>'KL tổ 4'!A81</f>
        <v>73</v>
      </c>
      <c r="B83" s="47" t="str">
        <f>'KL tổ 4'!B81</f>
        <v>Mim Ra</v>
      </c>
      <c r="C83" s="236">
        <v>22000</v>
      </c>
      <c r="D83" s="159">
        <f>'KL tổ 4'!BZ81</f>
        <v>0</v>
      </c>
      <c r="E83" s="160">
        <f t="shared" si="4"/>
        <v>0</v>
      </c>
      <c r="F83" s="161">
        <v>0</v>
      </c>
      <c r="G83" s="160">
        <v>0</v>
      </c>
      <c r="H83" s="160">
        <f t="shared" si="3"/>
        <v>0</v>
      </c>
      <c r="I83" s="59">
        <v>0</v>
      </c>
      <c r="J83" s="172">
        <f>ROUND(IF(H83&lt;=800000,0,IF(AND((H83-'[1]Gia cảnh 2 '!I114)&gt;800000,(H83-'[1]Gia cảnh 2 '!I114)&lt;=1250000),(H83-'[1]Gia cảnh 2 '!I114)*5%-40000,IF(AND((H83-'[1]Gia cảnh 2 '!I114)&gt;1250000,(H83-'[1]Gia cảnh 2 '!I114)&lt;=8500000),(H83-'[1]Gia cảnh 2 '!I114)*10%-102500))),2)</f>
        <v>0</v>
      </c>
      <c r="K83" s="172">
        <f t="shared" si="5"/>
        <v>1600</v>
      </c>
      <c r="L83" s="50">
        <f t="shared" si="6"/>
        <v>0</v>
      </c>
      <c r="M83" s="59">
        <f t="shared" si="7"/>
        <v>0</v>
      </c>
      <c r="N83" s="285"/>
    </row>
    <row r="84" spans="1:14" ht="33" hidden="1" customHeight="1">
      <c r="A84" s="158">
        <f>'KL tổ 4'!A82</f>
        <v>74</v>
      </c>
      <c r="B84" s="47" t="str">
        <f>'KL tổ 4'!B82</f>
        <v>Ra Hum</v>
      </c>
      <c r="C84" s="236">
        <v>22000</v>
      </c>
      <c r="D84" s="159">
        <f>'KL tổ 4'!BZ82</f>
        <v>0</v>
      </c>
      <c r="E84" s="160">
        <f t="shared" si="4"/>
        <v>0</v>
      </c>
      <c r="F84" s="161">
        <v>0</v>
      </c>
      <c r="G84" s="160">
        <v>0</v>
      </c>
      <c r="H84" s="160">
        <f t="shared" si="3"/>
        <v>0</v>
      </c>
      <c r="I84" s="59">
        <v>0</v>
      </c>
      <c r="J84" s="172">
        <f>ROUND(IF(H84&lt;=800000,0,IF(AND((H84-'[1]Gia cảnh 2 '!I115)&gt;800000,(H84-'[1]Gia cảnh 2 '!I115)&lt;=1250000),(H84-'[1]Gia cảnh 2 '!I115)*5%-40000,IF(AND((H84-'[1]Gia cảnh 2 '!I115)&gt;1250000,(H84-'[1]Gia cảnh 2 '!I115)&lt;=8500000),(H84-'[1]Gia cảnh 2 '!I115)*10%-102500))),2)</f>
        <v>0</v>
      </c>
      <c r="K84" s="172">
        <f t="shared" si="5"/>
        <v>1600</v>
      </c>
      <c r="L84" s="50">
        <f t="shared" si="6"/>
        <v>0</v>
      </c>
      <c r="M84" s="59">
        <f t="shared" si="7"/>
        <v>0</v>
      </c>
      <c r="N84" s="285"/>
    </row>
    <row r="85" spans="1:14" ht="33" hidden="1" customHeight="1">
      <c r="A85" s="158">
        <f>'KL tổ 4'!A83</f>
        <v>75</v>
      </c>
      <c r="B85" s="47" t="str">
        <f>'KL tổ 4'!B83</f>
        <v>Um Von</v>
      </c>
      <c r="C85" s="236">
        <v>22000</v>
      </c>
      <c r="D85" s="159">
        <f>'KL tổ 4'!BZ83</f>
        <v>0</v>
      </c>
      <c r="E85" s="160">
        <f t="shared" si="4"/>
        <v>0</v>
      </c>
      <c r="F85" s="161">
        <v>0</v>
      </c>
      <c r="G85" s="160">
        <v>0</v>
      </c>
      <c r="H85" s="160">
        <f t="shared" si="3"/>
        <v>0</v>
      </c>
      <c r="I85" s="59">
        <v>0</v>
      </c>
      <c r="J85" s="172">
        <f>ROUND(IF(H85&lt;=800000,0,IF(AND((H85-'[1]Gia cảnh 2 '!I116)&gt;800000,(H85-'[1]Gia cảnh 2 '!I116)&lt;=1250000),(H85-'[1]Gia cảnh 2 '!I116)*5%-40000,IF(AND((H85-'[1]Gia cảnh 2 '!I116)&gt;1250000,(H85-'[1]Gia cảnh 2 '!I116)&lt;=8500000),(H85-'[1]Gia cảnh 2 '!I116)*10%-102500))),2)</f>
        <v>0</v>
      </c>
      <c r="K85" s="172">
        <f t="shared" si="5"/>
        <v>1600</v>
      </c>
      <c r="L85" s="50">
        <f t="shared" si="6"/>
        <v>0</v>
      </c>
      <c r="M85" s="59">
        <f t="shared" si="7"/>
        <v>0</v>
      </c>
      <c r="N85" s="285"/>
    </row>
    <row r="86" spans="1:14" ht="33" hidden="1" customHeight="1">
      <c r="A86" s="158">
        <f>'KL tổ 4'!A84</f>
        <v>76</v>
      </c>
      <c r="B86" s="47" t="str">
        <f>'KL tổ 4'!B84</f>
        <v>Um Hay</v>
      </c>
      <c r="C86" s="236">
        <v>22000</v>
      </c>
      <c r="D86" s="159">
        <f>'KL tổ 4'!BZ84</f>
        <v>0</v>
      </c>
      <c r="E86" s="160">
        <f t="shared" si="4"/>
        <v>0</v>
      </c>
      <c r="F86" s="161">
        <v>0</v>
      </c>
      <c r="G86" s="160">
        <v>0</v>
      </c>
      <c r="H86" s="160">
        <f t="shared" si="3"/>
        <v>0</v>
      </c>
      <c r="I86" s="59">
        <v>0</v>
      </c>
      <c r="J86" s="172">
        <f>ROUND(IF(H86&lt;=800000,0,IF(AND((H86-'[1]Gia cảnh 2 '!I117)&gt;800000,(H86-'[1]Gia cảnh 2 '!I117)&lt;=1250000),(H86-'[1]Gia cảnh 2 '!I117)*5%-40000,IF(AND((H86-'[1]Gia cảnh 2 '!I117)&gt;1250000,(H86-'[1]Gia cảnh 2 '!I117)&lt;=8500000),(H86-'[1]Gia cảnh 2 '!I117)*10%-102500))),2)</f>
        <v>0</v>
      </c>
      <c r="K86" s="172">
        <f t="shared" si="5"/>
        <v>1600</v>
      </c>
      <c r="L86" s="50">
        <f t="shared" si="6"/>
        <v>0</v>
      </c>
      <c r="M86" s="59">
        <f t="shared" si="7"/>
        <v>0</v>
      </c>
      <c r="N86" s="285"/>
    </row>
    <row r="87" spans="1:14" ht="33" hidden="1" customHeight="1">
      <c r="A87" s="158">
        <f>'KL tổ 4'!A85</f>
        <v>77</v>
      </c>
      <c r="B87" s="47" t="str">
        <f>'KL tổ 4'!B85</f>
        <v>Sa Vêt</v>
      </c>
      <c r="C87" s="236">
        <v>22000</v>
      </c>
      <c r="D87" s="159">
        <f>'KL tổ 4'!BZ85</f>
        <v>0</v>
      </c>
      <c r="E87" s="160">
        <f t="shared" si="4"/>
        <v>0</v>
      </c>
      <c r="F87" s="161">
        <v>0</v>
      </c>
      <c r="G87" s="160">
        <v>0</v>
      </c>
      <c r="H87" s="160">
        <f t="shared" si="3"/>
        <v>0</v>
      </c>
      <c r="I87" s="59">
        <v>0</v>
      </c>
      <c r="J87" s="172">
        <f>ROUND(IF(H87&lt;=800000,0,IF(AND((H87-'[1]Gia cảnh 2 '!I118)&gt;800000,(H87-'[1]Gia cảnh 2 '!I118)&lt;=1250000),(H87-'[1]Gia cảnh 2 '!I118)*5%-40000,IF(AND((H87-'[1]Gia cảnh 2 '!I118)&gt;1250000,(H87-'[1]Gia cảnh 2 '!I118)&lt;=8500000),(H87-'[1]Gia cảnh 2 '!I118)*10%-102500))),2)</f>
        <v>0</v>
      </c>
      <c r="K87" s="172">
        <f t="shared" si="5"/>
        <v>1600</v>
      </c>
      <c r="L87" s="50">
        <f t="shared" si="6"/>
        <v>0</v>
      </c>
      <c r="M87" s="59">
        <f t="shared" si="7"/>
        <v>0</v>
      </c>
      <c r="N87" s="285"/>
    </row>
    <row r="88" spans="1:14" ht="33" hidden="1" customHeight="1">
      <c r="A88" s="158">
        <f>'KL tổ 4'!A86</f>
        <v>78</v>
      </c>
      <c r="B88" s="47" t="str">
        <f>'KL tổ 4'!B86</f>
        <v>Thum Lu</v>
      </c>
      <c r="C88" s="236">
        <v>22000</v>
      </c>
      <c r="D88" s="159">
        <f>'KL tổ 4'!BZ86</f>
        <v>0</v>
      </c>
      <c r="E88" s="160">
        <f t="shared" si="4"/>
        <v>0</v>
      </c>
      <c r="F88" s="161">
        <v>0</v>
      </c>
      <c r="G88" s="160">
        <v>0</v>
      </c>
      <c r="H88" s="160">
        <f t="shared" ref="H88:H101" si="8">E88+G88</f>
        <v>0</v>
      </c>
      <c r="I88" s="59">
        <v>0</v>
      </c>
      <c r="J88" s="172">
        <f>ROUND(IF(H88&lt;=800000,0,IF(AND((H88-'[1]Gia cảnh 2 '!I119)&gt;800000,(H88-'[1]Gia cảnh 2 '!I119)&lt;=1250000),(H88-'[1]Gia cảnh 2 '!I119)*5%-40000,IF(AND((H88-'[1]Gia cảnh 2 '!I119)&gt;1250000,(H88-'[1]Gia cảnh 2 '!I119)&lt;=8500000),(H88-'[1]Gia cảnh 2 '!I119)*10%-102500))),2)</f>
        <v>0</v>
      </c>
      <c r="K88" s="172">
        <f t="shared" si="5"/>
        <v>1600</v>
      </c>
      <c r="L88" s="50">
        <f t="shared" si="6"/>
        <v>0</v>
      </c>
      <c r="M88" s="59">
        <f t="shared" si="7"/>
        <v>0</v>
      </c>
      <c r="N88" s="285"/>
    </row>
    <row r="89" spans="1:14" ht="33" hidden="1" customHeight="1">
      <c r="A89" s="158">
        <f>'KL tổ 4'!A87</f>
        <v>79</v>
      </c>
      <c r="B89" s="47" t="str">
        <f>'KL tổ 4'!B87</f>
        <v>Lu Mêt</v>
      </c>
      <c r="C89" s="236">
        <v>22000</v>
      </c>
      <c r="D89" s="159">
        <f>'KL tổ 4'!BZ87</f>
        <v>0</v>
      </c>
      <c r="E89" s="160">
        <f t="shared" si="4"/>
        <v>0</v>
      </c>
      <c r="F89" s="161">
        <v>0</v>
      </c>
      <c r="G89" s="160">
        <v>0</v>
      </c>
      <c r="H89" s="160">
        <f t="shared" si="8"/>
        <v>0</v>
      </c>
      <c r="I89" s="59">
        <v>0</v>
      </c>
      <c r="J89" s="172">
        <f>ROUND(IF(H89&lt;=800000,0,IF(AND((H89-'[1]Gia cảnh 2 '!I120)&gt;800000,(H89-'[1]Gia cảnh 2 '!I120)&lt;=1250000),(H89-'[1]Gia cảnh 2 '!I120)*5%-40000,IF(AND((H89-'[1]Gia cảnh 2 '!I120)&gt;1250000,(H89-'[1]Gia cảnh 2 '!I120)&lt;=8500000),(H89-'[1]Gia cảnh 2 '!I120)*10%-102500))),2)</f>
        <v>0</v>
      </c>
      <c r="K89" s="172">
        <f t="shared" si="5"/>
        <v>1600</v>
      </c>
      <c r="L89" s="50">
        <f t="shared" si="6"/>
        <v>0</v>
      </c>
      <c r="M89" s="59">
        <f t="shared" si="7"/>
        <v>0</v>
      </c>
      <c r="N89" s="285"/>
    </row>
    <row r="90" spans="1:14" ht="33" hidden="1" customHeight="1">
      <c r="A90" s="158">
        <f>'KL tổ 4'!A88</f>
        <v>80</v>
      </c>
      <c r="B90" s="47" t="str">
        <f>'KL tổ 4'!B88</f>
        <v>Dan Da</v>
      </c>
      <c r="C90" s="236">
        <v>22000</v>
      </c>
      <c r="D90" s="159">
        <f>'KL tổ 4'!BZ88</f>
        <v>0</v>
      </c>
      <c r="E90" s="160">
        <f t="shared" si="4"/>
        <v>0</v>
      </c>
      <c r="F90" s="161">
        <v>0</v>
      </c>
      <c r="G90" s="160">
        <v>0</v>
      </c>
      <c r="H90" s="160">
        <f t="shared" si="8"/>
        <v>0</v>
      </c>
      <c r="I90" s="59">
        <v>0</v>
      </c>
      <c r="J90" s="172">
        <f>ROUND(IF(H90&lt;=800000,0,IF(AND((H90-'[1]Gia cảnh 2 '!I121)&gt;800000,(H90-'[1]Gia cảnh 2 '!I121)&lt;=1250000),(H90-'[1]Gia cảnh 2 '!I121)*5%-40000,IF(AND((H90-'[1]Gia cảnh 2 '!I121)&gt;1250000,(H90-'[1]Gia cảnh 2 '!I121)&lt;=8500000),(H90-'[1]Gia cảnh 2 '!I121)*10%-102500))),2)</f>
        <v>0</v>
      </c>
      <c r="K90" s="172">
        <f t="shared" si="5"/>
        <v>1600</v>
      </c>
      <c r="L90" s="50">
        <f t="shared" si="6"/>
        <v>0</v>
      </c>
      <c r="M90" s="59">
        <f t="shared" si="7"/>
        <v>0</v>
      </c>
      <c r="N90" s="285"/>
    </row>
    <row r="91" spans="1:14" ht="33" hidden="1" customHeight="1">
      <c r="A91" s="158">
        <f>'KL tổ 4'!A89</f>
        <v>81</v>
      </c>
      <c r="B91" s="47" t="str">
        <f>'KL tổ 4'!B89</f>
        <v>Chum Von</v>
      </c>
      <c r="C91" s="236">
        <v>22000</v>
      </c>
      <c r="D91" s="159">
        <f>'KL tổ 4'!BZ89</f>
        <v>0</v>
      </c>
      <c r="E91" s="160">
        <f t="shared" si="4"/>
        <v>0</v>
      </c>
      <c r="F91" s="161">
        <v>0</v>
      </c>
      <c r="G91" s="160">
        <v>0</v>
      </c>
      <c r="H91" s="160">
        <f t="shared" si="8"/>
        <v>0</v>
      </c>
      <c r="I91" s="59">
        <v>0</v>
      </c>
      <c r="J91" s="172">
        <f>ROUND(IF(H91&lt;=800000,0,IF(AND((H91-'[1]Gia cảnh 2 '!I122)&gt;800000,(H91-'[1]Gia cảnh 2 '!I122)&lt;=1250000),(H91-'[1]Gia cảnh 2 '!I122)*5%-40000,IF(AND((H91-'[1]Gia cảnh 2 '!I122)&gt;1250000,(H91-'[1]Gia cảnh 2 '!I122)&lt;=8500000),(H91-'[1]Gia cảnh 2 '!I122)*10%-102500))),2)</f>
        <v>0</v>
      </c>
      <c r="K91" s="172">
        <f t="shared" si="5"/>
        <v>1600</v>
      </c>
      <c r="L91" s="50">
        <f t="shared" si="6"/>
        <v>0</v>
      </c>
      <c r="M91" s="59">
        <f t="shared" si="7"/>
        <v>0</v>
      </c>
      <c r="N91" s="285"/>
    </row>
    <row r="92" spans="1:14" ht="33" hidden="1" customHeight="1">
      <c r="A92" s="158">
        <f>'KL tổ 4'!A90</f>
        <v>82</v>
      </c>
      <c r="B92" s="47" t="str">
        <f>'KL tổ 4'!B90</f>
        <v>Khon Ria</v>
      </c>
      <c r="C92" s="236">
        <v>22000</v>
      </c>
      <c r="D92" s="159">
        <f>'KL tổ 4'!BZ90</f>
        <v>0</v>
      </c>
      <c r="E92" s="160">
        <f t="shared" si="4"/>
        <v>0</v>
      </c>
      <c r="F92" s="161">
        <v>0</v>
      </c>
      <c r="G92" s="160">
        <v>0</v>
      </c>
      <c r="H92" s="160">
        <f t="shared" si="8"/>
        <v>0</v>
      </c>
      <c r="I92" s="59">
        <v>0</v>
      </c>
      <c r="J92" s="172">
        <f>ROUND(IF(H92&lt;=800000,0,IF(AND((H92-'[1]Gia cảnh 2 '!I123)&gt;800000,(H92-'[1]Gia cảnh 2 '!I123)&lt;=1250000),(H92-'[1]Gia cảnh 2 '!I123)*5%-40000,IF(AND((H92-'[1]Gia cảnh 2 '!I123)&gt;1250000,(H92-'[1]Gia cảnh 2 '!I123)&lt;=8500000),(H92-'[1]Gia cảnh 2 '!I123)*10%-102500))),2)</f>
        <v>0</v>
      </c>
      <c r="K92" s="172">
        <f t="shared" si="5"/>
        <v>1600</v>
      </c>
      <c r="L92" s="50">
        <f t="shared" si="6"/>
        <v>0</v>
      </c>
      <c r="M92" s="59">
        <f t="shared" si="7"/>
        <v>0</v>
      </c>
      <c r="N92" s="285"/>
    </row>
    <row r="93" spans="1:14" ht="33" hidden="1" customHeight="1">
      <c r="A93" s="158">
        <f>'KL tổ 4'!A91</f>
        <v>83</v>
      </c>
      <c r="B93" s="47" t="str">
        <f>'KL tổ 4'!B91</f>
        <v>Lut Ray</v>
      </c>
      <c r="C93" s="236">
        <v>22000</v>
      </c>
      <c r="D93" s="159">
        <f>'KL tổ 4'!BZ91</f>
        <v>0</v>
      </c>
      <c r="E93" s="160">
        <f t="shared" si="4"/>
        <v>0</v>
      </c>
      <c r="F93" s="161">
        <v>0</v>
      </c>
      <c r="G93" s="160">
        <v>0</v>
      </c>
      <c r="H93" s="160">
        <f t="shared" si="8"/>
        <v>0</v>
      </c>
      <c r="I93" s="59">
        <v>0</v>
      </c>
      <c r="J93" s="172">
        <f>ROUND(IF(H93&lt;=800000,0,IF(AND((H93-'[1]Gia cảnh 2 '!I124)&gt;800000,(H93-'[1]Gia cảnh 2 '!I124)&lt;=1250000),(H93-'[1]Gia cảnh 2 '!I124)*5%-40000,IF(AND((H93-'[1]Gia cảnh 2 '!I124)&gt;1250000,(H93-'[1]Gia cảnh 2 '!I124)&lt;=8500000),(H93-'[1]Gia cảnh 2 '!I124)*10%-102500))),2)</f>
        <v>0</v>
      </c>
      <c r="K93" s="172">
        <f t="shared" si="5"/>
        <v>1600</v>
      </c>
      <c r="L93" s="50">
        <f t="shared" si="6"/>
        <v>0</v>
      </c>
      <c r="M93" s="59">
        <f t="shared" si="7"/>
        <v>0</v>
      </c>
      <c r="N93" s="285"/>
    </row>
    <row r="94" spans="1:14" ht="33" hidden="1" customHeight="1">
      <c r="A94" s="158">
        <f>'KL tổ 4'!A92</f>
        <v>84</v>
      </c>
      <c r="B94" s="47" t="str">
        <f>'KL tổ 4'!B92</f>
        <v>La Chăn</v>
      </c>
      <c r="C94" s="236">
        <v>22000</v>
      </c>
      <c r="D94" s="159">
        <f>'KL tổ 4'!BZ92</f>
        <v>0</v>
      </c>
      <c r="E94" s="160">
        <f t="shared" si="4"/>
        <v>0</v>
      </c>
      <c r="F94" s="161">
        <v>0</v>
      </c>
      <c r="G94" s="160">
        <v>0</v>
      </c>
      <c r="H94" s="160">
        <f t="shared" si="8"/>
        <v>0</v>
      </c>
      <c r="I94" s="59">
        <v>0</v>
      </c>
      <c r="J94" s="172">
        <f>ROUND(IF(H94&lt;=800000,0,IF(AND((H94-'[1]Gia cảnh 2 '!I125)&gt;800000,(H94-'[1]Gia cảnh 2 '!I125)&lt;=1250000),(H94-'[1]Gia cảnh 2 '!I125)*5%-40000,IF(AND((H94-'[1]Gia cảnh 2 '!I125)&gt;1250000,(H94-'[1]Gia cảnh 2 '!I125)&lt;=8500000),(H94-'[1]Gia cảnh 2 '!I125)*10%-102500))),2)</f>
        <v>0</v>
      </c>
      <c r="K94" s="172">
        <f t="shared" si="5"/>
        <v>1600</v>
      </c>
      <c r="L94" s="50">
        <f t="shared" si="6"/>
        <v>0</v>
      </c>
      <c r="M94" s="59">
        <f t="shared" si="7"/>
        <v>0</v>
      </c>
      <c r="N94" s="285"/>
    </row>
    <row r="95" spans="1:14" ht="33" hidden="1" customHeight="1">
      <c r="A95" s="158">
        <f>'KL tổ 4'!A93</f>
        <v>85</v>
      </c>
      <c r="B95" s="47" t="str">
        <f>'KL tổ 4'!B93</f>
        <v>Bia Dum</v>
      </c>
      <c r="C95" s="236">
        <v>22000</v>
      </c>
      <c r="D95" s="159">
        <f>'KL tổ 4'!BZ93</f>
        <v>0</v>
      </c>
      <c r="E95" s="160">
        <f t="shared" si="4"/>
        <v>0</v>
      </c>
      <c r="F95" s="161">
        <v>0</v>
      </c>
      <c r="G95" s="160">
        <v>0</v>
      </c>
      <c r="H95" s="160">
        <f t="shared" si="8"/>
        <v>0</v>
      </c>
      <c r="I95" s="59">
        <v>0</v>
      </c>
      <c r="J95" s="172">
        <f>ROUND(IF(H95&lt;=800000,0,IF(AND((H95-'[1]Gia cảnh 2 '!I126)&gt;800000,(H95-'[1]Gia cảnh 2 '!I126)&lt;=1250000),(H95-'[1]Gia cảnh 2 '!I126)*5%-40000,IF(AND((H95-'[1]Gia cảnh 2 '!I126)&gt;1250000,(H95-'[1]Gia cảnh 2 '!I126)&lt;=8500000),(H95-'[1]Gia cảnh 2 '!I126)*10%-102500))),2)</f>
        <v>0</v>
      </c>
      <c r="K95" s="172">
        <f t="shared" si="5"/>
        <v>1600</v>
      </c>
      <c r="L95" s="50">
        <f t="shared" si="6"/>
        <v>0</v>
      </c>
      <c r="M95" s="59">
        <f t="shared" si="7"/>
        <v>0</v>
      </c>
      <c r="N95" s="285"/>
    </row>
    <row r="96" spans="1:14" ht="33" hidden="1" customHeight="1">
      <c r="A96" s="158">
        <f>'KL tổ 4'!A94</f>
        <v>86</v>
      </c>
      <c r="B96" s="47" t="str">
        <f>'KL tổ 4'!B94</f>
        <v>Lum Rum</v>
      </c>
      <c r="C96" s="236">
        <v>22000</v>
      </c>
      <c r="D96" s="159">
        <f>'KL tổ 4'!BZ94</f>
        <v>0</v>
      </c>
      <c r="E96" s="160">
        <f t="shared" si="4"/>
        <v>0</v>
      </c>
      <c r="F96" s="161">
        <v>0</v>
      </c>
      <c r="G96" s="160">
        <v>0</v>
      </c>
      <c r="H96" s="160">
        <f t="shared" si="8"/>
        <v>0</v>
      </c>
      <c r="I96" s="59">
        <v>0</v>
      </c>
      <c r="J96" s="172">
        <f>ROUND(IF(H96&lt;=800000,0,IF(AND((H96-'[1]Gia cảnh 2 '!I127)&gt;800000,(H96-'[1]Gia cảnh 2 '!I127)&lt;=1250000),(H96-'[1]Gia cảnh 2 '!I127)*5%-40000,IF(AND((H96-'[1]Gia cảnh 2 '!I127)&gt;1250000,(H96-'[1]Gia cảnh 2 '!I127)&lt;=8500000),(H96-'[1]Gia cảnh 2 '!I127)*10%-102500))),2)</f>
        <v>0</v>
      </c>
      <c r="K96" s="172">
        <f t="shared" si="5"/>
        <v>1600</v>
      </c>
      <c r="L96" s="50">
        <f t="shared" si="6"/>
        <v>0</v>
      </c>
      <c r="M96" s="59">
        <f t="shared" si="7"/>
        <v>0</v>
      </c>
      <c r="N96" s="285"/>
    </row>
    <row r="97" spans="1:14" ht="33" hidden="1" customHeight="1">
      <c r="A97" s="158">
        <f>'KL tổ 4'!A95</f>
        <v>87</v>
      </c>
      <c r="B97" s="47" t="str">
        <f>'KL tổ 4'!B95</f>
        <v>Chua Ha</v>
      </c>
      <c r="C97" s="236">
        <v>22000</v>
      </c>
      <c r="D97" s="159">
        <f>'KL tổ 4'!BZ95</f>
        <v>0</v>
      </c>
      <c r="E97" s="160">
        <f t="shared" si="4"/>
        <v>0</v>
      </c>
      <c r="F97" s="161">
        <v>0</v>
      </c>
      <c r="G97" s="160">
        <v>0</v>
      </c>
      <c r="H97" s="160">
        <f t="shared" si="8"/>
        <v>0</v>
      </c>
      <c r="I97" s="59">
        <v>0</v>
      </c>
      <c r="J97" s="172">
        <f>ROUND(IF(H97&lt;=800000,0,IF(AND((H97-'[1]Gia cảnh 2 '!I128)&gt;800000,(H97-'[1]Gia cảnh 2 '!I128)&lt;=1250000),(H97-'[1]Gia cảnh 2 '!I128)*5%-40000,IF(AND((H97-'[1]Gia cảnh 2 '!I128)&gt;1250000,(H97-'[1]Gia cảnh 2 '!I128)&lt;=8500000),(H97-'[1]Gia cảnh 2 '!I128)*10%-102500))),2)</f>
        <v>0</v>
      </c>
      <c r="K97" s="172">
        <f t="shared" si="5"/>
        <v>1600</v>
      </c>
      <c r="L97" s="50">
        <f t="shared" si="6"/>
        <v>0</v>
      </c>
      <c r="M97" s="59">
        <f t="shared" si="7"/>
        <v>0</v>
      </c>
      <c r="N97" s="285"/>
    </row>
    <row r="98" spans="1:14" ht="33" hidden="1" customHeight="1">
      <c r="A98" s="158">
        <f>'KL tổ 4'!A96</f>
        <v>88</v>
      </c>
      <c r="B98" s="47" t="str">
        <f>'KL tổ 4'!B96</f>
        <v>Ha Sum</v>
      </c>
      <c r="C98" s="236">
        <v>22000</v>
      </c>
      <c r="D98" s="159">
        <f>'KL tổ 4'!BZ96</f>
        <v>0</v>
      </c>
      <c r="E98" s="160">
        <f t="shared" si="4"/>
        <v>0</v>
      </c>
      <c r="F98" s="161">
        <v>0</v>
      </c>
      <c r="G98" s="160">
        <v>0</v>
      </c>
      <c r="H98" s="160">
        <f t="shared" si="8"/>
        <v>0</v>
      </c>
      <c r="I98" s="59">
        <v>0</v>
      </c>
      <c r="J98" s="172">
        <f>ROUND(IF(H98&lt;=800000,0,IF(AND((H98-'[1]Gia cảnh 2 '!I129)&gt;800000,(H98-'[1]Gia cảnh 2 '!I129)&lt;=1250000),(H98-'[1]Gia cảnh 2 '!I129)*5%-40000,IF(AND((H98-'[1]Gia cảnh 2 '!I129)&gt;1250000,(H98-'[1]Gia cảnh 2 '!I129)&lt;=8500000),(H98-'[1]Gia cảnh 2 '!I129)*10%-102500))),2)</f>
        <v>0</v>
      </c>
      <c r="K98" s="172">
        <f t="shared" si="5"/>
        <v>1600</v>
      </c>
      <c r="L98" s="50">
        <f t="shared" si="6"/>
        <v>0</v>
      </c>
      <c r="M98" s="59">
        <f t="shared" si="7"/>
        <v>0</v>
      </c>
      <c r="N98" s="285"/>
    </row>
    <row r="99" spans="1:14" ht="33" hidden="1" customHeight="1">
      <c r="A99" s="158">
        <f>'KL tổ 4'!A97</f>
        <v>89</v>
      </c>
      <c r="B99" s="47" t="str">
        <f>'KL tổ 4'!B97</f>
        <v>Ha Dia</v>
      </c>
      <c r="C99" s="236">
        <v>22000</v>
      </c>
      <c r="D99" s="159">
        <f>'KL tổ 4'!BZ97</f>
        <v>0</v>
      </c>
      <c r="E99" s="160">
        <f t="shared" si="4"/>
        <v>0</v>
      </c>
      <c r="F99" s="161">
        <v>0</v>
      </c>
      <c r="G99" s="160">
        <v>0</v>
      </c>
      <c r="H99" s="160">
        <f t="shared" si="8"/>
        <v>0</v>
      </c>
      <c r="I99" s="59">
        <v>0</v>
      </c>
      <c r="J99" s="172">
        <f>ROUND(IF(H99&lt;=800000,0,IF(AND((H99-'[1]Gia cảnh 2 '!I130)&gt;800000,(H99-'[1]Gia cảnh 2 '!I130)&lt;=1250000),(H99-'[1]Gia cảnh 2 '!I130)*5%-40000,IF(AND((H99-'[1]Gia cảnh 2 '!I130)&gt;1250000,(H99-'[1]Gia cảnh 2 '!I130)&lt;=8500000),(H99-'[1]Gia cảnh 2 '!I130)*10%-102500))),2)</f>
        <v>0</v>
      </c>
      <c r="K99" s="172">
        <f t="shared" si="5"/>
        <v>1600</v>
      </c>
      <c r="L99" s="50">
        <f t="shared" si="6"/>
        <v>0</v>
      </c>
      <c r="M99" s="59">
        <f t="shared" si="7"/>
        <v>0</v>
      </c>
      <c r="N99" s="285"/>
    </row>
    <row r="100" spans="1:14" ht="33" hidden="1" customHeight="1">
      <c r="A100" s="158">
        <f>'KL tổ 4'!A98</f>
        <v>90</v>
      </c>
      <c r="B100" s="47" t="str">
        <f>'KL tổ 4'!B98</f>
        <v>Rum Rot</v>
      </c>
      <c r="C100" s="236">
        <v>22000</v>
      </c>
      <c r="D100" s="159">
        <f>'KL tổ 4'!BZ98</f>
        <v>0</v>
      </c>
      <c r="E100" s="160">
        <f t="shared" si="4"/>
        <v>0</v>
      </c>
      <c r="F100" s="161">
        <v>0</v>
      </c>
      <c r="G100" s="160">
        <v>0</v>
      </c>
      <c r="H100" s="160">
        <f t="shared" si="8"/>
        <v>0</v>
      </c>
      <c r="I100" s="59">
        <v>0</v>
      </c>
      <c r="J100" s="172">
        <f>ROUND(IF(H100&lt;=800000,0,IF(AND((H100-'[1]Gia cảnh 2 '!I131)&gt;800000,(H100-'[1]Gia cảnh 2 '!I131)&lt;=1250000),(H100-'[1]Gia cảnh 2 '!I131)*5%-40000,IF(AND((H100-'[1]Gia cảnh 2 '!I131)&gt;1250000,(H100-'[1]Gia cảnh 2 '!I131)&lt;=8500000),(H100-'[1]Gia cảnh 2 '!I131)*10%-102500))),2)</f>
        <v>0</v>
      </c>
      <c r="K100" s="172">
        <f t="shared" si="5"/>
        <v>1600</v>
      </c>
      <c r="L100" s="50">
        <f t="shared" si="6"/>
        <v>0</v>
      </c>
      <c r="M100" s="59">
        <f t="shared" si="7"/>
        <v>0</v>
      </c>
      <c r="N100" s="285"/>
    </row>
    <row r="101" spans="1:14" ht="33" hidden="1" customHeight="1">
      <c r="A101" s="158">
        <f>'KL tổ 4'!A99</f>
        <v>91</v>
      </c>
      <c r="B101" s="47" t="str">
        <f>'KL tổ 4'!B99</f>
        <v>Lon Nu</v>
      </c>
      <c r="C101" s="236">
        <v>22000</v>
      </c>
      <c r="D101" s="159">
        <f>'KL tổ 4'!BZ99</f>
        <v>0</v>
      </c>
      <c r="E101" s="160">
        <f t="shared" si="4"/>
        <v>0</v>
      </c>
      <c r="F101" s="161">
        <v>0</v>
      </c>
      <c r="G101" s="160">
        <v>0</v>
      </c>
      <c r="H101" s="160">
        <f t="shared" si="8"/>
        <v>0</v>
      </c>
      <c r="I101" s="59">
        <v>0</v>
      </c>
      <c r="J101" s="172">
        <f>ROUND(IF(H101&lt;=800000,0,IF(AND((H101-'[1]Gia cảnh 2 '!I132)&gt;800000,(H101-'[1]Gia cảnh 2 '!I132)&lt;=1250000),(H101-'[1]Gia cảnh 2 '!I132)*5%-40000,IF(AND((H101-'[1]Gia cảnh 2 '!I132)&gt;1250000,(H101-'[1]Gia cảnh 2 '!I132)&lt;=8500000),(H101-'[1]Gia cảnh 2 '!I132)*10%-102500))),2)</f>
        <v>0</v>
      </c>
      <c r="K101" s="172">
        <f t="shared" si="5"/>
        <v>1600</v>
      </c>
      <c r="L101" s="50">
        <f t="shared" si="6"/>
        <v>0</v>
      </c>
      <c r="M101" s="59">
        <f t="shared" si="7"/>
        <v>0</v>
      </c>
      <c r="N101" s="285"/>
    </row>
    <row r="102" spans="1:14" ht="33" hidden="1" customHeight="1">
      <c r="A102" s="158">
        <f>'KL tổ 4'!A100</f>
        <v>92</v>
      </c>
      <c r="B102" s="47" t="str">
        <f>'KL tổ 4'!B100</f>
        <v>Chia Chiên</v>
      </c>
      <c r="C102" s="236">
        <v>22000</v>
      </c>
      <c r="D102" s="159">
        <f>'KL tổ 4'!BZ100</f>
        <v>0</v>
      </c>
      <c r="E102" s="160">
        <f t="shared" ref="E102:E108" si="9">C102*D102</f>
        <v>0</v>
      </c>
      <c r="F102" s="161">
        <v>0</v>
      </c>
      <c r="G102" s="160">
        <v>0</v>
      </c>
      <c r="H102" s="160">
        <f t="shared" ref="H102:H108" si="10">E102+G102</f>
        <v>0</v>
      </c>
      <c r="I102" s="59">
        <v>0</v>
      </c>
      <c r="J102" s="172">
        <f>ROUND(IF(H102&lt;=800000,0,IF(AND((H102-'[1]Gia cảnh 2 '!I133)&gt;800000,(H102-'[1]Gia cảnh 2 '!I133)&lt;=1250000),(H102-'[1]Gia cảnh 2 '!I133)*5%-40000,IF(AND((H102-'[1]Gia cảnh 2 '!I133)&gt;1250000,(H102-'[1]Gia cảnh 2 '!I133)&lt;=8500000),(H102-'[1]Gia cảnh 2 '!I133)*10%-102500))),2)</f>
        <v>0</v>
      </c>
      <c r="K102" s="172">
        <f t="shared" ref="K102:K108" si="11">IF(H102&lt;=200000,1600,IF(AND(H102&gt;200000,H102&lt;=250000),1800,IF(AND(H102&gt;250000,H102&lt;=300000),2200,IF(AND(H102&gt;300000,H102&lt;=350000),2600,IF(AND(H102&gt;350000,H102&lt;=400000),3000,IF(AND(H102&gt;400000,H102&lt;=450000),3400,IF(AND(H102&gt;450000,H102&lt;=500000),3800,IF(AND(H102&gt;500000,H102&lt;=550000),4200,IF(AND(H102&gt;550000,H102&lt;=600000),4600,IF(AND(H102&gt;600000,H102&lt;=650000),5000,IF(AND(H102&gt;650000,H102&lt;=700000),5400,IF(AND(H102&gt;700000,H102&lt;=750000),5800,IF(AND(H102&gt;750000,H102&lt;=800000),6200,IF(AND(H102&gt;800000,H102&lt;=850000),6600,IF(AND(H102&gt;850000,H102&lt;=900000),7000,IF(AND(H102&gt;900000,H102&lt;=950000),7400,IF(AND(H102&gt;950000,H102&lt;=1000000),7800,IF(H102&gt;1000000,8000))))))))))))))))))</f>
        <v>1600</v>
      </c>
      <c r="L102" s="50">
        <f t="shared" ref="L102:L108" si="12">IF(J102&gt;0,I102+J102,I102)</f>
        <v>0</v>
      </c>
      <c r="M102" s="59">
        <f t="shared" ref="M102:M108" si="13">IF(L102&gt;0,H102-L102,H102)</f>
        <v>0</v>
      </c>
      <c r="N102" s="285"/>
    </row>
    <row r="103" spans="1:14" ht="33" hidden="1" customHeight="1">
      <c r="A103" s="158">
        <f>'KL tổ 4'!A101</f>
        <v>93</v>
      </c>
      <c r="B103" s="47" t="str">
        <f>'KL tổ 4'!B101</f>
        <v>Hay Lum</v>
      </c>
      <c r="C103" s="236">
        <v>22000</v>
      </c>
      <c r="D103" s="159">
        <f>'KL tổ 4'!BZ101</f>
        <v>0</v>
      </c>
      <c r="E103" s="160">
        <f t="shared" si="9"/>
        <v>0</v>
      </c>
      <c r="F103" s="161">
        <v>0</v>
      </c>
      <c r="G103" s="160">
        <v>0</v>
      </c>
      <c r="H103" s="160">
        <f t="shared" si="10"/>
        <v>0</v>
      </c>
      <c r="I103" s="59">
        <v>0</v>
      </c>
      <c r="J103" s="172">
        <f>ROUND(IF(H103&lt;=800000,0,IF(AND((H103-'[1]Gia cảnh 2 '!I134)&gt;800000,(H103-'[1]Gia cảnh 2 '!I134)&lt;=1250000),(H103-'[1]Gia cảnh 2 '!I134)*5%-40000,IF(AND((H103-'[1]Gia cảnh 2 '!I134)&gt;1250000,(H103-'[1]Gia cảnh 2 '!I134)&lt;=8500000),(H103-'[1]Gia cảnh 2 '!I134)*10%-102500))),2)</f>
        <v>0</v>
      </c>
      <c r="K103" s="172">
        <f t="shared" si="11"/>
        <v>1600</v>
      </c>
      <c r="L103" s="50">
        <f t="shared" si="12"/>
        <v>0</v>
      </c>
      <c r="M103" s="59">
        <f t="shared" si="13"/>
        <v>0</v>
      </c>
      <c r="N103" s="285"/>
    </row>
    <row r="104" spans="1:14" ht="33" hidden="1" customHeight="1">
      <c r="A104" s="158">
        <f>'KL tổ 4'!A102</f>
        <v>94</v>
      </c>
      <c r="B104" s="47" t="str">
        <f>'KL tổ 4'!B102</f>
        <v>Khan Chia</v>
      </c>
      <c r="C104" s="236">
        <v>22000</v>
      </c>
      <c r="D104" s="159">
        <f>'KL tổ 4'!BZ102</f>
        <v>0</v>
      </c>
      <c r="E104" s="160">
        <f t="shared" si="9"/>
        <v>0</v>
      </c>
      <c r="F104" s="161">
        <v>0</v>
      </c>
      <c r="G104" s="160">
        <v>0</v>
      </c>
      <c r="H104" s="160">
        <f t="shared" si="10"/>
        <v>0</v>
      </c>
      <c r="I104" s="59">
        <v>0</v>
      </c>
      <c r="J104" s="172">
        <f>ROUND(IF(H104&lt;=800000,0,IF(AND((H104-'[1]Gia cảnh 2 '!I135)&gt;800000,(H104-'[1]Gia cảnh 2 '!I135)&lt;=1250000),(H104-'[1]Gia cảnh 2 '!I135)*5%-40000,IF(AND((H104-'[1]Gia cảnh 2 '!I135)&gt;1250000,(H104-'[1]Gia cảnh 2 '!I135)&lt;=8500000),(H104-'[1]Gia cảnh 2 '!I135)*10%-102500))),2)</f>
        <v>0</v>
      </c>
      <c r="K104" s="172">
        <f t="shared" si="11"/>
        <v>1600</v>
      </c>
      <c r="L104" s="50">
        <f t="shared" si="12"/>
        <v>0</v>
      </c>
      <c r="M104" s="59">
        <f t="shared" si="13"/>
        <v>0</v>
      </c>
      <c r="N104" s="285"/>
    </row>
    <row r="105" spans="1:14" ht="33" hidden="1" customHeight="1">
      <c r="A105" s="158">
        <f>'KL tổ 4'!A103</f>
        <v>95</v>
      </c>
      <c r="B105" s="47" t="str">
        <f>'KL tổ 4'!B103</f>
        <v>Phon Don</v>
      </c>
      <c r="C105" s="236">
        <v>22000</v>
      </c>
      <c r="D105" s="159">
        <f>'KL tổ 4'!BZ103</f>
        <v>0</v>
      </c>
      <c r="E105" s="160">
        <f t="shared" si="9"/>
        <v>0</v>
      </c>
      <c r="F105" s="161">
        <v>0</v>
      </c>
      <c r="G105" s="160">
        <v>0</v>
      </c>
      <c r="H105" s="160">
        <f t="shared" si="10"/>
        <v>0</v>
      </c>
      <c r="I105" s="59">
        <v>0</v>
      </c>
      <c r="J105" s="172">
        <f>ROUND(IF(H105&lt;=800000,0,IF(AND((H105-'[1]Gia cảnh 2 '!I136)&gt;800000,(H105-'[1]Gia cảnh 2 '!I136)&lt;=1250000),(H105-'[1]Gia cảnh 2 '!I136)*5%-40000,IF(AND((H105-'[1]Gia cảnh 2 '!I136)&gt;1250000,(H105-'[1]Gia cảnh 2 '!I136)&lt;=8500000),(H105-'[1]Gia cảnh 2 '!I136)*10%-102500))),2)</f>
        <v>0</v>
      </c>
      <c r="K105" s="172">
        <f t="shared" si="11"/>
        <v>1600</v>
      </c>
      <c r="L105" s="50">
        <f t="shared" si="12"/>
        <v>0</v>
      </c>
      <c r="M105" s="59">
        <f t="shared" si="13"/>
        <v>0</v>
      </c>
      <c r="N105" s="285"/>
    </row>
    <row r="106" spans="1:14" ht="33" hidden="1" customHeight="1">
      <c r="A106" s="158">
        <f>'KL tổ 4'!A104</f>
        <v>96</v>
      </c>
      <c r="B106" s="47" t="str">
        <f>'KL tổ 4'!B104</f>
        <v>Sam Lia</v>
      </c>
      <c r="C106" s="236">
        <v>22000</v>
      </c>
      <c r="D106" s="159">
        <f>'KL tổ 4'!BZ104</f>
        <v>0</v>
      </c>
      <c r="E106" s="160">
        <f t="shared" si="9"/>
        <v>0</v>
      </c>
      <c r="F106" s="161">
        <v>0</v>
      </c>
      <c r="G106" s="160">
        <v>0</v>
      </c>
      <c r="H106" s="160">
        <f t="shared" si="10"/>
        <v>0</v>
      </c>
      <c r="I106" s="59">
        <v>0</v>
      </c>
      <c r="J106" s="172">
        <f>ROUND(IF(H106&lt;=800000,0,IF(AND((H106-'[1]Gia cảnh 2 '!I137)&gt;800000,(H106-'[1]Gia cảnh 2 '!I137)&lt;=1250000),(H106-'[1]Gia cảnh 2 '!I137)*5%-40000,IF(AND((H106-'[1]Gia cảnh 2 '!I137)&gt;1250000,(H106-'[1]Gia cảnh 2 '!I137)&lt;=8500000),(H106-'[1]Gia cảnh 2 '!I137)*10%-102500))),2)</f>
        <v>0</v>
      </c>
      <c r="K106" s="172">
        <f t="shared" si="11"/>
        <v>1600</v>
      </c>
      <c r="L106" s="50">
        <f t="shared" si="12"/>
        <v>0</v>
      </c>
      <c r="M106" s="59">
        <f t="shared" si="13"/>
        <v>0</v>
      </c>
      <c r="N106" s="285"/>
    </row>
    <row r="107" spans="1:14" ht="33" hidden="1" customHeight="1">
      <c r="A107" s="158">
        <f>'KL tổ 4'!A105</f>
        <v>97</v>
      </c>
      <c r="B107" s="47" t="str">
        <f>'KL tổ 4'!B105</f>
        <v>Han Dang</v>
      </c>
      <c r="C107" s="236">
        <v>22000</v>
      </c>
      <c r="D107" s="159">
        <f>'KL tổ 4'!BZ105</f>
        <v>0</v>
      </c>
      <c r="E107" s="160">
        <f t="shared" si="9"/>
        <v>0</v>
      </c>
      <c r="F107" s="161">
        <v>0</v>
      </c>
      <c r="G107" s="160">
        <v>0</v>
      </c>
      <c r="H107" s="160">
        <f t="shared" si="10"/>
        <v>0</v>
      </c>
      <c r="I107" s="59">
        <v>0</v>
      </c>
      <c r="J107" s="172">
        <f>ROUND(IF(H107&lt;=800000,0,IF(AND((H107-'[1]Gia cảnh 2 '!I138)&gt;800000,(H107-'[1]Gia cảnh 2 '!I138)&lt;=1250000),(H107-'[1]Gia cảnh 2 '!I138)*5%-40000,IF(AND((H107-'[1]Gia cảnh 2 '!I138)&gt;1250000,(H107-'[1]Gia cảnh 2 '!I138)&lt;=8500000),(H107-'[1]Gia cảnh 2 '!I138)*10%-102500))),2)</f>
        <v>0</v>
      </c>
      <c r="K107" s="172">
        <f t="shared" si="11"/>
        <v>1600</v>
      </c>
      <c r="L107" s="50">
        <f t="shared" si="12"/>
        <v>0</v>
      </c>
      <c r="M107" s="59">
        <f t="shared" si="13"/>
        <v>0</v>
      </c>
      <c r="N107" s="285"/>
    </row>
    <row r="108" spans="1:14" ht="33" hidden="1" customHeight="1">
      <c r="A108" s="158">
        <f>'KL tổ 4'!A106</f>
        <v>98</v>
      </c>
      <c r="B108" s="47" t="str">
        <f>'KL tổ 4'!B106</f>
        <v>Chi Chia</v>
      </c>
      <c r="C108" s="236">
        <v>22000</v>
      </c>
      <c r="D108" s="159">
        <f>'KL tổ 4'!BZ106</f>
        <v>0</v>
      </c>
      <c r="E108" s="160">
        <f t="shared" si="9"/>
        <v>0</v>
      </c>
      <c r="F108" s="161">
        <v>0</v>
      </c>
      <c r="G108" s="160">
        <v>0</v>
      </c>
      <c r="H108" s="160">
        <f t="shared" si="10"/>
        <v>0</v>
      </c>
      <c r="I108" s="59">
        <v>0</v>
      </c>
      <c r="J108" s="172">
        <f>ROUND(IF(H108&lt;=800000,0,IF(AND((H108-'[1]Gia cảnh 2 '!I139)&gt;800000,(H108-'[1]Gia cảnh 2 '!I139)&lt;=1250000),(H108-'[1]Gia cảnh 2 '!I139)*5%-40000,IF(AND((H108-'[1]Gia cảnh 2 '!I139)&gt;1250000,(H108-'[1]Gia cảnh 2 '!I139)&lt;=8500000),(H108-'[1]Gia cảnh 2 '!I139)*10%-102500))),2)</f>
        <v>0</v>
      </c>
      <c r="K108" s="172">
        <f t="shared" si="11"/>
        <v>1600</v>
      </c>
      <c r="L108" s="50">
        <f t="shared" si="12"/>
        <v>0</v>
      </c>
      <c r="M108" s="59">
        <f t="shared" si="13"/>
        <v>0</v>
      </c>
      <c r="N108" s="285"/>
    </row>
    <row r="109" spans="1:14" s="279" customFormat="1" ht="31.5" customHeight="1">
      <c r="A109" s="902" t="s">
        <v>227</v>
      </c>
      <c r="B109" s="903"/>
      <c r="C109" s="238"/>
      <c r="D109" s="159">
        <f>SUM(D11:D108)</f>
        <v>0</v>
      </c>
      <c r="E109" s="300">
        <f>SUM(E11:E108)</f>
        <v>0</v>
      </c>
      <c r="F109" s="238">
        <f>SUM(F11:F21)</f>
        <v>0</v>
      </c>
      <c r="G109" s="300">
        <f>SUM(G11:G108)</f>
        <v>0</v>
      </c>
      <c r="H109" s="300">
        <f>SUM(H11:H108)</f>
        <v>0</v>
      </c>
      <c r="I109" s="300">
        <f>SUM(I11:I108)</f>
        <v>0</v>
      </c>
      <c r="J109" s="248">
        <f>L109-I109</f>
        <v>0</v>
      </c>
      <c r="K109" s="300">
        <f>SUM(K11:K108)</f>
        <v>156800</v>
      </c>
      <c r="L109" s="300">
        <f>SUM(L11:L108)</f>
        <v>0</v>
      </c>
      <c r="M109" s="300">
        <f>SUM(M11:M108)</f>
        <v>0</v>
      </c>
      <c r="N109" s="252"/>
    </row>
    <row r="110" spans="1:14" s="35" customFormat="1" ht="15.75">
      <c r="A110" s="904" t="s">
        <v>253</v>
      </c>
      <c r="B110" s="904"/>
      <c r="C110" s="904"/>
      <c r="D110" s="904"/>
      <c r="E110" s="904"/>
      <c r="F110" s="904"/>
      <c r="G110" s="904"/>
      <c r="H110" s="904"/>
      <c r="I110" s="904"/>
      <c r="J110" s="904"/>
      <c r="K110" s="904"/>
      <c r="L110" s="904"/>
      <c r="M110" s="904"/>
      <c r="N110" s="904"/>
    </row>
    <row r="111" spans="1:14" s="35" customFormat="1" ht="15.75">
      <c r="A111" s="150"/>
      <c r="B111" s="363"/>
      <c r="C111" s="364"/>
      <c r="D111" s="364"/>
      <c r="E111" s="68"/>
      <c r="F111" s="68"/>
      <c r="G111" s="68"/>
      <c r="H111" s="68"/>
      <c r="I111" s="68"/>
      <c r="J111" s="68"/>
      <c r="K111" s="68"/>
      <c r="L111" s="68"/>
      <c r="M111" s="68"/>
      <c r="N111" s="68"/>
    </row>
    <row r="112" spans="1:14" s="35" customFormat="1" ht="15.75">
      <c r="A112" s="68"/>
      <c r="B112" s="68"/>
      <c r="C112" s="68"/>
      <c r="D112" s="71"/>
      <c r="E112" s="167"/>
      <c r="F112" s="167"/>
      <c r="G112" s="167"/>
      <c r="H112" s="167"/>
      <c r="I112" s="69"/>
      <c r="J112" s="886" t="s">
        <v>228</v>
      </c>
      <c r="K112" s="886"/>
      <c r="L112" s="886"/>
      <c r="M112" s="886"/>
      <c r="N112" s="886"/>
    </row>
    <row r="113" spans="2:14" s="35" customFormat="1" ht="15.75">
      <c r="B113" s="828" t="s">
        <v>229</v>
      </c>
      <c r="C113" s="828"/>
      <c r="D113" s="828"/>
      <c r="E113" s="33"/>
      <c r="F113" s="33"/>
      <c r="G113" s="33"/>
      <c r="H113" s="33"/>
      <c r="I113" s="72"/>
      <c r="J113" s="828" t="s">
        <v>14</v>
      </c>
      <c r="K113" s="828"/>
      <c r="L113" s="828"/>
      <c r="M113" s="828"/>
      <c r="N113" s="828"/>
    </row>
    <row r="114" spans="2:14" s="35" customFormat="1" ht="15.75">
      <c r="B114" s="68"/>
      <c r="C114" s="68"/>
      <c r="D114" s="68"/>
      <c r="E114" s="68"/>
      <c r="F114" s="68"/>
      <c r="G114" s="68"/>
      <c r="H114" s="68"/>
      <c r="I114" s="72"/>
      <c r="J114" s="72"/>
      <c r="K114" s="72"/>
      <c r="L114" s="72"/>
      <c r="M114" s="68"/>
      <c r="N114" s="68"/>
    </row>
    <row r="115" spans="2:14" s="35" customFormat="1" ht="15.75"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</row>
    <row r="116" spans="2:14" s="35" customFormat="1" ht="15.75">
      <c r="B116" s="68"/>
      <c r="C116" s="244"/>
      <c r="D116" s="244"/>
      <c r="E116" s="68"/>
      <c r="F116" s="68"/>
      <c r="G116" s="68"/>
      <c r="H116" s="68"/>
      <c r="I116" s="68"/>
      <c r="J116" s="68"/>
      <c r="K116" s="68"/>
      <c r="L116" s="68"/>
      <c r="M116" s="68"/>
      <c r="N116" s="68"/>
    </row>
    <row r="117" spans="2:14" s="35" customFormat="1" ht="15.75">
      <c r="B117" s="68"/>
      <c r="C117" s="69"/>
      <c r="D117" s="244"/>
      <c r="E117" s="68"/>
      <c r="F117" s="68"/>
      <c r="G117" s="68"/>
      <c r="H117" s="68"/>
      <c r="I117" s="68"/>
      <c r="J117" s="68"/>
      <c r="K117" s="68"/>
      <c r="L117" s="68"/>
      <c r="M117" s="68"/>
      <c r="N117" s="68"/>
    </row>
    <row r="118" spans="2:14" s="280" customFormat="1" ht="18.75">
      <c r="B118" s="828" t="s">
        <v>230</v>
      </c>
      <c r="C118" s="828"/>
      <c r="D118" s="828"/>
      <c r="E118" s="33"/>
      <c r="F118" s="33"/>
      <c r="G118" s="33"/>
      <c r="H118" s="33"/>
      <c r="I118" s="33"/>
      <c r="J118" s="828" t="s">
        <v>231</v>
      </c>
      <c r="K118" s="828"/>
      <c r="L118" s="828"/>
      <c r="M118" s="828"/>
      <c r="N118" s="828"/>
    </row>
    <row r="119" spans="2:14" s="35" customFormat="1" ht="15"/>
  </sheetData>
  <mergeCells count="25">
    <mergeCell ref="A1:D1"/>
    <mergeCell ref="J1:N1"/>
    <mergeCell ref="A2:D2"/>
    <mergeCell ref="J2:N2"/>
    <mergeCell ref="J3:N3"/>
    <mergeCell ref="A4:N4"/>
    <mergeCell ref="A5:N5"/>
    <mergeCell ref="I8:K8"/>
    <mergeCell ref="A109:B109"/>
    <mergeCell ref="A110:N110"/>
    <mergeCell ref="A8:A9"/>
    <mergeCell ref="B8:B9"/>
    <mergeCell ref="C8:C9"/>
    <mergeCell ref="D8:D9"/>
    <mergeCell ref="E8:E9"/>
    <mergeCell ref="G8:G9"/>
    <mergeCell ref="H8:H9"/>
    <mergeCell ref="L8:L9"/>
    <mergeCell ref="M8:M9"/>
    <mergeCell ref="N8:N9"/>
    <mergeCell ref="J112:N112"/>
    <mergeCell ref="B113:D113"/>
    <mergeCell ref="J113:N113"/>
    <mergeCell ref="B118:D118"/>
    <mergeCell ref="J118:N118"/>
  </mergeCells>
  <pageMargins left="0.39305555555555599" right="0" top="0" bottom="0" header="0" footer="0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7"/>
  <sheetViews>
    <sheetView topLeftCell="A53" workbookViewId="0">
      <selection activeCell="K114" sqref="K114"/>
    </sheetView>
  </sheetViews>
  <sheetFormatPr defaultColWidth="9" defaultRowHeight="15"/>
  <cols>
    <col min="1" max="1" width="5.28515625" style="3" customWidth="1"/>
    <col min="2" max="2" width="21.140625" style="3" customWidth="1"/>
    <col min="3" max="3" width="9" style="2" customWidth="1"/>
    <col min="4" max="4" width="9.42578125" style="2" customWidth="1"/>
    <col min="5" max="6" width="8.28515625" style="2" customWidth="1"/>
    <col min="7" max="7" width="8" style="2" customWidth="1"/>
    <col min="8" max="8" width="9.28515625" style="2" customWidth="1"/>
    <col min="9" max="9" width="11.85546875" style="2" customWidth="1"/>
    <col min="10" max="10" width="12.7109375" style="3" customWidth="1"/>
    <col min="11" max="256" width="9.140625" style="3"/>
    <col min="257" max="257" width="5.28515625" style="3" customWidth="1"/>
    <col min="258" max="258" width="21.140625" style="3" customWidth="1"/>
    <col min="259" max="259" width="9" style="3" customWidth="1"/>
    <col min="260" max="260" width="9.42578125" style="3" customWidth="1"/>
    <col min="261" max="262" width="8.28515625" style="3" customWidth="1"/>
    <col min="263" max="263" width="8" style="3" customWidth="1"/>
    <col min="264" max="264" width="9.28515625" style="3" customWidth="1"/>
    <col min="265" max="265" width="11.85546875" style="3" customWidth="1"/>
    <col min="266" max="266" width="12.7109375" style="3" customWidth="1"/>
    <col min="267" max="512" width="9.140625" style="3"/>
    <col min="513" max="513" width="5.28515625" style="3" customWidth="1"/>
    <col min="514" max="514" width="21.140625" style="3" customWidth="1"/>
    <col min="515" max="515" width="9" style="3" customWidth="1"/>
    <col min="516" max="516" width="9.42578125" style="3" customWidth="1"/>
    <col min="517" max="518" width="8.28515625" style="3" customWidth="1"/>
    <col min="519" max="519" width="8" style="3" customWidth="1"/>
    <col min="520" max="520" width="9.28515625" style="3" customWidth="1"/>
    <col min="521" max="521" width="11.85546875" style="3" customWidth="1"/>
    <col min="522" max="522" width="12.7109375" style="3" customWidth="1"/>
    <col min="523" max="768" width="9.140625" style="3"/>
    <col min="769" max="769" width="5.28515625" style="3" customWidth="1"/>
    <col min="770" max="770" width="21.140625" style="3" customWidth="1"/>
    <col min="771" max="771" width="9" style="3" customWidth="1"/>
    <col min="772" max="772" width="9.42578125" style="3" customWidth="1"/>
    <col min="773" max="774" width="8.28515625" style="3" customWidth="1"/>
    <col min="775" max="775" width="8" style="3" customWidth="1"/>
    <col min="776" max="776" width="9.28515625" style="3" customWidth="1"/>
    <col min="777" max="777" width="11.85546875" style="3" customWidth="1"/>
    <col min="778" max="778" width="12.7109375" style="3" customWidth="1"/>
    <col min="779" max="1024" width="9.140625" style="3"/>
    <col min="1025" max="1025" width="5.28515625" style="3" customWidth="1"/>
    <col min="1026" max="1026" width="21.140625" style="3" customWidth="1"/>
    <col min="1027" max="1027" width="9" style="3" customWidth="1"/>
    <col min="1028" max="1028" width="9.42578125" style="3" customWidth="1"/>
    <col min="1029" max="1030" width="8.28515625" style="3" customWidth="1"/>
    <col min="1031" max="1031" width="8" style="3" customWidth="1"/>
    <col min="1032" max="1032" width="9.28515625" style="3" customWidth="1"/>
    <col min="1033" max="1033" width="11.85546875" style="3" customWidth="1"/>
    <col min="1034" max="1034" width="12.7109375" style="3" customWidth="1"/>
    <col min="1035" max="1280" width="9.140625" style="3"/>
    <col min="1281" max="1281" width="5.28515625" style="3" customWidth="1"/>
    <col min="1282" max="1282" width="21.140625" style="3" customWidth="1"/>
    <col min="1283" max="1283" width="9" style="3" customWidth="1"/>
    <col min="1284" max="1284" width="9.42578125" style="3" customWidth="1"/>
    <col min="1285" max="1286" width="8.28515625" style="3" customWidth="1"/>
    <col min="1287" max="1287" width="8" style="3" customWidth="1"/>
    <col min="1288" max="1288" width="9.28515625" style="3" customWidth="1"/>
    <col min="1289" max="1289" width="11.85546875" style="3" customWidth="1"/>
    <col min="1290" max="1290" width="12.7109375" style="3" customWidth="1"/>
    <col min="1291" max="1536" width="9.140625" style="3"/>
    <col min="1537" max="1537" width="5.28515625" style="3" customWidth="1"/>
    <col min="1538" max="1538" width="21.140625" style="3" customWidth="1"/>
    <col min="1539" max="1539" width="9" style="3" customWidth="1"/>
    <col min="1540" max="1540" width="9.42578125" style="3" customWidth="1"/>
    <col min="1541" max="1542" width="8.28515625" style="3" customWidth="1"/>
    <col min="1543" max="1543" width="8" style="3" customWidth="1"/>
    <col min="1544" max="1544" width="9.28515625" style="3" customWidth="1"/>
    <col min="1545" max="1545" width="11.85546875" style="3" customWidth="1"/>
    <col min="1546" max="1546" width="12.7109375" style="3" customWidth="1"/>
    <col min="1547" max="1792" width="9.140625" style="3"/>
    <col min="1793" max="1793" width="5.28515625" style="3" customWidth="1"/>
    <col min="1794" max="1794" width="21.140625" style="3" customWidth="1"/>
    <col min="1795" max="1795" width="9" style="3" customWidth="1"/>
    <col min="1796" max="1796" width="9.42578125" style="3" customWidth="1"/>
    <col min="1797" max="1798" width="8.28515625" style="3" customWidth="1"/>
    <col min="1799" max="1799" width="8" style="3" customWidth="1"/>
    <col min="1800" max="1800" width="9.28515625" style="3" customWidth="1"/>
    <col min="1801" max="1801" width="11.85546875" style="3" customWidth="1"/>
    <col min="1802" max="1802" width="12.7109375" style="3" customWidth="1"/>
    <col min="1803" max="2048" width="9.140625" style="3"/>
    <col min="2049" max="2049" width="5.28515625" style="3" customWidth="1"/>
    <col min="2050" max="2050" width="21.140625" style="3" customWidth="1"/>
    <col min="2051" max="2051" width="9" style="3" customWidth="1"/>
    <col min="2052" max="2052" width="9.42578125" style="3" customWidth="1"/>
    <col min="2053" max="2054" width="8.28515625" style="3" customWidth="1"/>
    <col min="2055" max="2055" width="8" style="3" customWidth="1"/>
    <col min="2056" max="2056" width="9.28515625" style="3" customWidth="1"/>
    <col min="2057" max="2057" width="11.85546875" style="3" customWidth="1"/>
    <col min="2058" max="2058" width="12.7109375" style="3" customWidth="1"/>
    <col min="2059" max="2304" width="9.140625" style="3"/>
    <col min="2305" max="2305" width="5.28515625" style="3" customWidth="1"/>
    <col min="2306" max="2306" width="21.140625" style="3" customWidth="1"/>
    <col min="2307" max="2307" width="9" style="3" customWidth="1"/>
    <col min="2308" max="2308" width="9.42578125" style="3" customWidth="1"/>
    <col min="2309" max="2310" width="8.28515625" style="3" customWidth="1"/>
    <col min="2311" max="2311" width="8" style="3" customWidth="1"/>
    <col min="2312" max="2312" width="9.28515625" style="3" customWidth="1"/>
    <col min="2313" max="2313" width="11.85546875" style="3" customWidth="1"/>
    <col min="2314" max="2314" width="12.7109375" style="3" customWidth="1"/>
    <col min="2315" max="2560" width="9.140625" style="3"/>
    <col min="2561" max="2561" width="5.28515625" style="3" customWidth="1"/>
    <col min="2562" max="2562" width="21.140625" style="3" customWidth="1"/>
    <col min="2563" max="2563" width="9" style="3" customWidth="1"/>
    <col min="2564" max="2564" width="9.42578125" style="3" customWidth="1"/>
    <col min="2565" max="2566" width="8.28515625" style="3" customWidth="1"/>
    <col min="2567" max="2567" width="8" style="3" customWidth="1"/>
    <col min="2568" max="2568" width="9.28515625" style="3" customWidth="1"/>
    <col min="2569" max="2569" width="11.85546875" style="3" customWidth="1"/>
    <col min="2570" max="2570" width="12.7109375" style="3" customWidth="1"/>
    <col min="2571" max="2816" width="9.140625" style="3"/>
    <col min="2817" max="2817" width="5.28515625" style="3" customWidth="1"/>
    <col min="2818" max="2818" width="21.140625" style="3" customWidth="1"/>
    <col min="2819" max="2819" width="9" style="3" customWidth="1"/>
    <col min="2820" max="2820" width="9.42578125" style="3" customWidth="1"/>
    <col min="2821" max="2822" width="8.28515625" style="3" customWidth="1"/>
    <col min="2823" max="2823" width="8" style="3" customWidth="1"/>
    <col min="2824" max="2824" width="9.28515625" style="3" customWidth="1"/>
    <col min="2825" max="2825" width="11.85546875" style="3" customWidth="1"/>
    <col min="2826" max="2826" width="12.7109375" style="3" customWidth="1"/>
    <col min="2827" max="3072" width="9.140625" style="3"/>
    <col min="3073" max="3073" width="5.28515625" style="3" customWidth="1"/>
    <col min="3074" max="3074" width="21.140625" style="3" customWidth="1"/>
    <col min="3075" max="3075" width="9" style="3" customWidth="1"/>
    <col min="3076" max="3076" width="9.42578125" style="3" customWidth="1"/>
    <col min="3077" max="3078" width="8.28515625" style="3" customWidth="1"/>
    <col min="3079" max="3079" width="8" style="3" customWidth="1"/>
    <col min="3080" max="3080" width="9.28515625" style="3" customWidth="1"/>
    <col min="3081" max="3081" width="11.85546875" style="3" customWidth="1"/>
    <col min="3082" max="3082" width="12.7109375" style="3" customWidth="1"/>
    <col min="3083" max="3328" width="9.140625" style="3"/>
    <col min="3329" max="3329" width="5.28515625" style="3" customWidth="1"/>
    <col min="3330" max="3330" width="21.140625" style="3" customWidth="1"/>
    <col min="3331" max="3331" width="9" style="3" customWidth="1"/>
    <col min="3332" max="3332" width="9.42578125" style="3" customWidth="1"/>
    <col min="3333" max="3334" width="8.28515625" style="3" customWidth="1"/>
    <col min="3335" max="3335" width="8" style="3" customWidth="1"/>
    <col min="3336" max="3336" width="9.28515625" style="3" customWidth="1"/>
    <col min="3337" max="3337" width="11.85546875" style="3" customWidth="1"/>
    <col min="3338" max="3338" width="12.7109375" style="3" customWidth="1"/>
    <col min="3339" max="3584" width="9.140625" style="3"/>
    <col min="3585" max="3585" width="5.28515625" style="3" customWidth="1"/>
    <col min="3586" max="3586" width="21.140625" style="3" customWidth="1"/>
    <col min="3587" max="3587" width="9" style="3" customWidth="1"/>
    <col min="3588" max="3588" width="9.42578125" style="3" customWidth="1"/>
    <col min="3589" max="3590" width="8.28515625" style="3" customWidth="1"/>
    <col min="3591" max="3591" width="8" style="3" customWidth="1"/>
    <col min="3592" max="3592" width="9.28515625" style="3" customWidth="1"/>
    <col min="3593" max="3593" width="11.85546875" style="3" customWidth="1"/>
    <col min="3594" max="3594" width="12.7109375" style="3" customWidth="1"/>
    <col min="3595" max="3840" width="9.140625" style="3"/>
    <col min="3841" max="3841" width="5.28515625" style="3" customWidth="1"/>
    <col min="3842" max="3842" width="21.140625" style="3" customWidth="1"/>
    <col min="3843" max="3843" width="9" style="3" customWidth="1"/>
    <col min="3844" max="3844" width="9.42578125" style="3" customWidth="1"/>
    <col min="3845" max="3846" width="8.28515625" style="3" customWidth="1"/>
    <col min="3847" max="3847" width="8" style="3" customWidth="1"/>
    <col min="3848" max="3848" width="9.28515625" style="3" customWidth="1"/>
    <col min="3849" max="3849" width="11.85546875" style="3" customWidth="1"/>
    <col min="3850" max="3850" width="12.7109375" style="3" customWidth="1"/>
    <col min="3851" max="4096" width="9.140625" style="3"/>
    <col min="4097" max="4097" width="5.28515625" style="3" customWidth="1"/>
    <col min="4098" max="4098" width="21.140625" style="3" customWidth="1"/>
    <col min="4099" max="4099" width="9" style="3" customWidth="1"/>
    <col min="4100" max="4100" width="9.42578125" style="3" customWidth="1"/>
    <col min="4101" max="4102" width="8.28515625" style="3" customWidth="1"/>
    <col min="4103" max="4103" width="8" style="3" customWidth="1"/>
    <col min="4104" max="4104" width="9.28515625" style="3" customWidth="1"/>
    <col min="4105" max="4105" width="11.85546875" style="3" customWidth="1"/>
    <col min="4106" max="4106" width="12.7109375" style="3" customWidth="1"/>
    <col min="4107" max="4352" width="9.140625" style="3"/>
    <col min="4353" max="4353" width="5.28515625" style="3" customWidth="1"/>
    <col min="4354" max="4354" width="21.140625" style="3" customWidth="1"/>
    <col min="4355" max="4355" width="9" style="3" customWidth="1"/>
    <col min="4356" max="4356" width="9.42578125" style="3" customWidth="1"/>
    <col min="4357" max="4358" width="8.28515625" style="3" customWidth="1"/>
    <col min="4359" max="4359" width="8" style="3" customWidth="1"/>
    <col min="4360" max="4360" width="9.28515625" style="3" customWidth="1"/>
    <col min="4361" max="4361" width="11.85546875" style="3" customWidth="1"/>
    <col min="4362" max="4362" width="12.7109375" style="3" customWidth="1"/>
    <col min="4363" max="4608" width="9.140625" style="3"/>
    <col min="4609" max="4609" width="5.28515625" style="3" customWidth="1"/>
    <col min="4610" max="4610" width="21.140625" style="3" customWidth="1"/>
    <col min="4611" max="4611" width="9" style="3" customWidth="1"/>
    <col min="4612" max="4612" width="9.42578125" style="3" customWidth="1"/>
    <col min="4613" max="4614" width="8.28515625" style="3" customWidth="1"/>
    <col min="4615" max="4615" width="8" style="3" customWidth="1"/>
    <col min="4616" max="4616" width="9.28515625" style="3" customWidth="1"/>
    <col min="4617" max="4617" width="11.85546875" style="3" customWidth="1"/>
    <col min="4618" max="4618" width="12.7109375" style="3" customWidth="1"/>
    <col min="4619" max="4864" width="9.140625" style="3"/>
    <col min="4865" max="4865" width="5.28515625" style="3" customWidth="1"/>
    <col min="4866" max="4866" width="21.140625" style="3" customWidth="1"/>
    <col min="4867" max="4867" width="9" style="3" customWidth="1"/>
    <col min="4868" max="4868" width="9.42578125" style="3" customWidth="1"/>
    <col min="4869" max="4870" width="8.28515625" style="3" customWidth="1"/>
    <col min="4871" max="4871" width="8" style="3" customWidth="1"/>
    <col min="4872" max="4872" width="9.28515625" style="3" customWidth="1"/>
    <col min="4873" max="4873" width="11.85546875" style="3" customWidth="1"/>
    <col min="4874" max="4874" width="12.7109375" style="3" customWidth="1"/>
    <col min="4875" max="5120" width="9.140625" style="3"/>
    <col min="5121" max="5121" width="5.28515625" style="3" customWidth="1"/>
    <col min="5122" max="5122" width="21.140625" style="3" customWidth="1"/>
    <col min="5123" max="5123" width="9" style="3" customWidth="1"/>
    <col min="5124" max="5124" width="9.42578125" style="3" customWidth="1"/>
    <col min="5125" max="5126" width="8.28515625" style="3" customWidth="1"/>
    <col min="5127" max="5127" width="8" style="3" customWidth="1"/>
    <col min="5128" max="5128" width="9.28515625" style="3" customWidth="1"/>
    <col min="5129" max="5129" width="11.85546875" style="3" customWidth="1"/>
    <col min="5130" max="5130" width="12.7109375" style="3" customWidth="1"/>
    <col min="5131" max="5376" width="9.140625" style="3"/>
    <col min="5377" max="5377" width="5.28515625" style="3" customWidth="1"/>
    <col min="5378" max="5378" width="21.140625" style="3" customWidth="1"/>
    <col min="5379" max="5379" width="9" style="3" customWidth="1"/>
    <col min="5380" max="5380" width="9.42578125" style="3" customWidth="1"/>
    <col min="5381" max="5382" width="8.28515625" style="3" customWidth="1"/>
    <col min="5383" max="5383" width="8" style="3" customWidth="1"/>
    <col min="5384" max="5384" width="9.28515625" style="3" customWidth="1"/>
    <col min="5385" max="5385" width="11.85546875" style="3" customWidth="1"/>
    <col min="5386" max="5386" width="12.7109375" style="3" customWidth="1"/>
    <col min="5387" max="5632" width="9.140625" style="3"/>
    <col min="5633" max="5633" width="5.28515625" style="3" customWidth="1"/>
    <col min="5634" max="5634" width="21.140625" style="3" customWidth="1"/>
    <col min="5635" max="5635" width="9" style="3" customWidth="1"/>
    <col min="5636" max="5636" width="9.42578125" style="3" customWidth="1"/>
    <col min="5637" max="5638" width="8.28515625" style="3" customWidth="1"/>
    <col min="5639" max="5639" width="8" style="3" customWidth="1"/>
    <col min="5640" max="5640" width="9.28515625" style="3" customWidth="1"/>
    <col min="5641" max="5641" width="11.85546875" style="3" customWidth="1"/>
    <col min="5642" max="5642" width="12.7109375" style="3" customWidth="1"/>
    <col min="5643" max="5888" width="9.140625" style="3"/>
    <col min="5889" max="5889" width="5.28515625" style="3" customWidth="1"/>
    <col min="5890" max="5890" width="21.140625" style="3" customWidth="1"/>
    <col min="5891" max="5891" width="9" style="3" customWidth="1"/>
    <col min="5892" max="5892" width="9.42578125" style="3" customWidth="1"/>
    <col min="5893" max="5894" width="8.28515625" style="3" customWidth="1"/>
    <col min="5895" max="5895" width="8" style="3" customWidth="1"/>
    <col min="5896" max="5896" width="9.28515625" style="3" customWidth="1"/>
    <col min="5897" max="5897" width="11.85546875" style="3" customWidth="1"/>
    <col min="5898" max="5898" width="12.7109375" style="3" customWidth="1"/>
    <col min="5899" max="6144" width="9.140625" style="3"/>
    <col min="6145" max="6145" width="5.28515625" style="3" customWidth="1"/>
    <col min="6146" max="6146" width="21.140625" style="3" customWidth="1"/>
    <col min="6147" max="6147" width="9" style="3" customWidth="1"/>
    <col min="6148" max="6148" width="9.42578125" style="3" customWidth="1"/>
    <col min="6149" max="6150" width="8.28515625" style="3" customWidth="1"/>
    <col min="6151" max="6151" width="8" style="3" customWidth="1"/>
    <col min="6152" max="6152" width="9.28515625" style="3" customWidth="1"/>
    <col min="6153" max="6153" width="11.85546875" style="3" customWidth="1"/>
    <col min="6154" max="6154" width="12.7109375" style="3" customWidth="1"/>
    <col min="6155" max="6400" width="9.140625" style="3"/>
    <col min="6401" max="6401" width="5.28515625" style="3" customWidth="1"/>
    <col min="6402" max="6402" width="21.140625" style="3" customWidth="1"/>
    <col min="6403" max="6403" width="9" style="3" customWidth="1"/>
    <col min="6404" max="6404" width="9.42578125" style="3" customWidth="1"/>
    <col min="6405" max="6406" width="8.28515625" style="3" customWidth="1"/>
    <col min="6407" max="6407" width="8" style="3" customWidth="1"/>
    <col min="6408" max="6408" width="9.28515625" style="3" customWidth="1"/>
    <col min="6409" max="6409" width="11.85546875" style="3" customWidth="1"/>
    <col min="6410" max="6410" width="12.7109375" style="3" customWidth="1"/>
    <col min="6411" max="6656" width="9.140625" style="3"/>
    <col min="6657" max="6657" width="5.28515625" style="3" customWidth="1"/>
    <col min="6658" max="6658" width="21.140625" style="3" customWidth="1"/>
    <col min="6659" max="6659" width="9" style="3" customWidth="1"/>
    <col min="6660" max="6660" width="9.42578125" style="3" customWidth="1"/>
    <col min="6661" max="6662" width="8.28515625" style="3" customWidth="1"/>
    <col min="6663" max="6663" width="8" style="3" customWidth="1"/>
    <col min="6664" max="6664" width="9.28515625" style="3" customWidth="1"/>
    <col min="6665" max="6665" width="11.85546875" style="3" customWidth="1"/>
    <col min="6666" max="6666" width="12.7109375" style="3" customWidth="1"/>
    <col min="6667" max="6912" width="9.140625" style="3"/>
    <col min="6913" max="6913" width="5.28515625" style="3" customWidth="1"/>
    <col min="6914" max="6914" width="21.140625" style="3" customWidth="1"/>
    <col min="6915" max="6915" width="9" style="3" customWidth="1"/>
    <col min="6916" max="6916" width="9.42578125" style="3" customWidth="1"/>
    <col min="6917" max="6918" width="8.28515625" style="3" customWidth="1"/>
    <col min="6919" max="6919" width="8" style="3" customWidth="1"/>
    <col min="6920" max="6920" width="9.28515625" style="3" customWidth="1"/>
    <col min="6921" max="6921" width="11.85546875" style="3" customWidth="1"/>
    <col min="6922" max="6922" width="12.7109375" style="3" customWidth="1"/>
    <col min="6923" max="7168" width="9.140625" style="3"/>
    <col min="7169" max="7169" width="5.28515625" style="3" customWidth="1"/>
    <col min="7170" max="7170" width="21.140625" style="3" customWidth="1"/>
    <col min="7171" max="7171" width="9" style="3" customWidth="1"/>
    <col min="7172" max="7172" width="9.42578125" style="3" customWidth="1"/>
    <col min="7173" max="7174" width="8.28515625" style="3" customWidth="1"/>
    <col min="7175" max="7175" width="8" style="3" customWidth="1"/>
    <col min="7176" max="7176" width="9.28515625" style="3" customWidth="1"/>
    <col min="7177" max="7177" width="11.85546875" style="3" customWidth="1"/>
    <col min="7178" max="7178" width="12.7109375" style="3" customWidth="1"/>
    <col min="7179" max="7424" width="9.140625" style="3"/>
    <col min="7425" max="7425" width="5.28515625" style="3" customWidth="1"/>
    <col min="7426" max="7426" width="21.140625" style="3" customWidth="1"/>
    <col min="7427" max="7427" width="9" style="3" customWidth="1"/>
    <col min="7428" max="7428" width="9.42578125" style="3" customWidth="1"/>
    <col min="7429" max="7430" width="8.28515625" style="3" customWidth="1"/>
    <col min="7431" max="7431" width="8" style="3" customWidth="1"/>
    <col min="7432" max="7432" width="9.28515625" style="3" customWidth="1"/>
    <col min="7433" max="7433" width="11.85546875" style="3" customWidth="1"/>
    <col min="7434" max="7434" width="12.7109375" style="3" customWidth="1"/>
    <col min="7435" max="7680" width="9.140625" style="3"/>
    <col min="7681" max="7681" width="5.28515625" style="3" customWidth="1"/>
    <col min="7682" max="7682" width="21.140625" style="3" customWidth="1"/>
    <col min="7683" max="7683" width="9" style="3" customWidth="1"/>
    <col min="7684" max="7684" width="9.42578125" style="3" customWidth="1"/>
    <col min="7685" max="7686" width="8.28515625" style="3" customWidth="1"/>
    <col min="7687" max="7687" width="8" style="3" customWidth="1"/>
    <col min="7688" max="7688" width="9.28515625" style="3" customWidth="1"/>
    <col min="7689" max="7689" width="11.85546875" style="3" customWidth="1"/>
    <col min="7690" max="7690" width="12.7109375" style="3" customWidth="1"/>
    <col min="7691" max="7936" width="9.140625" style="3"/>
    <col min="7937" max="7937" width="5.28515625" style="3" customWidth="1"/>
    <col min="7938" max="7938" width="21.140625" style="3" customWidth="1"/>
    <col min="7939" max="7939" width="9" style="3" customWidth="1"/>
    <col min="7940" max="7940" width="9.42578125" style="3" customWidth="1"/>
    <col min="7941" max="7942" width="8.28515625" style="3" customWidth="1"/>
    <col min="7943" max="7943" width="8" style="3" customWidth="1"/>
    <col min="7944" max="7944" width="9.28515625" style="3" customWidth="1"/>
    <col min="7945" max="7945" width="11.85546875" style="3" customWidth="1"/>
    <col min="7946" max="7946" width="12.7109375" style="3" customWidth="1"/>
    <col min="7947" max="8192" width="9.140625" style="3"/>
    <col min="8193" max="8193" width="5.28515625" style="3" customWidth="1"/>
    <col min="8194" max="8194" width="21.140625" style="3" customWidth="1"/>
    <col min="8195" max="8195" width="9" style="3" customWidth="1"/>
    <col min="8196" max="8196" width="9.42578125" style="3" customWidth="1"/>
    <col min="8197" max="8198" width="8.28515625" style="3" customWidth="1"/>
    <col min="8199" max="8199" width="8" style="3" customWidth="1"/>
    <col min="8200" max="8200" width="9.28515625" style="3" customWidth="1"/>
    <col min="8201" max="8201" width="11.85546875" style="3" customWidth="1"/>
    <col min="8202" max="8202" width="12.7109375" style="3" customWidth="1"/>
    <col min="8203" max="8448" width="9.140625" style="3"/>
    <col min="8449" max="8449" width="5.28515625" style="3" customWidth="1"/>
    <col min="8450" max="8450" width="21.140625" style="3" customWidth="1"/>
    <col min="8451" max="8451" width="9" style="3" customWidth="1"/>
    <col min="8452" max="8452" width="9.42578125" style="3" customWidth="1"/>
    <col min="8453" max="8454" width="8.28515625" style="3" customWidth="1"/>
    <col min="8455" max="8455" width="8" style="3" customWidth="1"/>
    <col min="8456" max="8456" width="9.28515625" style="3" customWidth="1"/>
    <col min="8457" max="8457" width="11.85546875" style="3" customWidth="1"/>
    <col min="8458" max="8458" width="12.7109375" style="3" customWidth="1"/>
    <col min="8459" max="8704" width="9.140625" style="3"/>
    <col min="8705" max="8705" width="5.28515625" style="3" customWidth="1"/>
    <col min="8706" max="8706" width="21.140625" style="3" customWidth="1"/>
    <col min="8707" max="8707" width="9" style="3" customWidth="1"/>
    <col min="8708" max="8708" width="9.42578125" style="3" customWidth="1"/>
    <col min="8709" max="8710" width="8.28515625" style="3" customWidth="1"/>
    <col min="8711" max="8711" width="8" style="3" customWidth="1"/>
    <col min="8712" max="8712" width="9.28515625" style="3" customWidth="1"/>
    <col min="8713" max="8713" width="11.85546875" style="3" customWidth="1"/>
    <col min="8714" max="8714" width="12.7109375" style="3" customWidth="1"/>
    <col min="8715" max="8960" width="9.140625" style="3"/>
    <col min="8961" max="8961" width="5.28515625" style="3" customWidth="1"/>
    <col min="8962" max="8962" width="21.140625" style="3" customWidth="1"/>
    <col min="8963" max="8963" width="9" style="3" customWidth="1"/>
    <col min="8964" max="8964" width="9.42578125" style="3" customWidth="1"/>
    <col min="8965" max="8966" width="8.28515625" style="3" customWidth="1"/>
    <col min="8967" max="8967" width="8" style="3" customWidth="1"/>
    <col min="8968" max="8968" width="9.28515625" style="3" customWidth="1"/>
    <col min="8969" max="8969" width="11.85546875" style="3" customWidth="1"/>
    <col min="8970" max="8970" width="12.7109375" style="3" customWidth="1"/>
    <col min="8971" max="9216" width="9.140625" style="3"/>
    <col min="9217" max="9217" width="5.28515625" style="3" customWidth="1"/>
    <col min="9218" max="9218" width="21.140625" style="3" customWidth="1"/>
    <col min="9219" max="9219" width="9" style="3" customWidth="1"/>
    <col min="9220" max="9220" width="9.42578125" style="3" customWidth="1"/>
    <col min="9221" max="9222" width="8.28515625" style="3" customWidth="1"/>
    <col min="9223" max="9223" width="8" style="3" customWidth="1"/>
    <col min="9224" max="9224" width="9.28515625" style="3" customWidth="1"/>
    <col min="9225" max="9225" width="11.85546875" style="3" customWidth="1"/>
    <col min="9226" max="9226" width="12.7109375" style="3" customWidth="1"/>
    <col min="9227" max="9472" width="9.140625" style="3"/>
    <col min="9473" max="9473" width="5.28515625" style="3" customWidth="1"/>
    <col min="9474" max="9474" width="21.140625" style="3" customWidth="1"/>
    <col min="9475" max="9475" width="9" style="3" customWidth="1"/>
    <col min="9476" max="9476" width="9.42578125" style="3" customWidth="1"/>
    <col min="9477" max="9478" width="8.28515625" style="3" customWidth="1"/>
    <col min="9479" max="9479" width="8" style="3" customWidth="1"/>
    <col min="9480" max="9480" width="9.28515625" style="3" customWidth="1"/>
    <col min="9481" max="9481" width="11.85546875" style="3" customWidth="1"/>
    <col min="9482" max="9482" width="12.7109375" style="3" customWidth="1"/>
    <col min="9483" max="9728" width="9.140625" style="3"/>
    <col min="9729" max="9729" width="5.28515625" style="3" customWidth="1"/>
    <col min="9730" max="9730" width="21.140625" style="3" customWidth="1"/>
    <col min="9731" max="9731" width="9" style="3" customWidth="1"/>
    <col min="9732" max="9732" width="9.42578125" style="3" customWidth="1"/>
    <col min="9733" max="9734" width="8.28515625" style="3" customWidth="1"/>
    <col min="9735" max="9735" width="8" style="3" customWidth="1"/>
    <col min="9736" max="9736" width="9.28515625" style="3" customWidth="1"/>
    <col min="9737" max="9737" width="11.85546875" style="3" customWidth="1"/>
    <col min="9738" max="9738" width="12.7109375" style="3" customWidth="1"/>
    <col min="9739" max="9984" width="9.140625" style="3"/>
    <col min="9985" max="9985" width="5.28515625" style="3" customWidth="1"/>
    <col min="9986" max="9986" width="21.140625" style="3" customWidth="1"/>
    <col min="9987" max="9987" width="9" style="3" customWidth="1"/>
    <col min="9988" max="9988" width="9.42578125" style="3" customWidth="1"/>
    <col min="9989" max="9990" width="8.28515625" style="3" customWidth="1"/>
    <col min="9991" max="9991" width="8" style="3" customWidth="1"/>
    <col min="9992" max="9992" width="9.28515625" style="3" customWidth="1"/>
    <col min="9993" max="9993" width="11.85546875" style="3" customWidth="1"/>
    <col min="9994" max="9994" width="12.7109375" style="3" customWidth="1"/>
    <col min="9995" max="10240" width="9.140625" style="3"/>
    <col min="10241" max="10241" width="5.28515625" style="3" customWidth="1"/>
    <col min="10242" max="10242" width="21.140625" style="3" customWidth="1"/>
    <col min="10243" max="10243" width="9" style="3" customWidth="1"/>
    <col min="10244" max="10244" width="9.42578125" style="3" customWidth="1"/>
    <col min="10245" max="10246" width="8.28515625" style="3" customWidth="1"/>
    <col min="10247" max="10247" width="8" style="3" customWidth="1"/>
    <col min="10248" max="10248" width="9.28515625" style="3" customWidth="1"/>
    <col min="10249" max="10249" width="11.85546875" style="3" customWidth="1"/>
    <col min="10250" max="10250" width="12.7109375" style="3" customWidth="1"/>
    <col min="10251" max="10496" width="9.140625" style="3"/>
    <col min="10497" max="10497" width="5.28515625" style="3" customWidth="1"/>
    <col min="10498" max="10498" width="21.140625" style="3" customWidth="1"/>
    <col min="10499" max="10499" width="9" style="3" customWidth="1"/>
    <col min="10500" max="10500" width="9.42578125" style="3" customWidth="1"/>
    <col min="10501" max="10502" width="8.28515625" style="3" customWidth="1"/>
    <col min="10503" max="10503" width="8" style="3" customWidth="1"/>
    <col min="10504" max="10504" width="9.28515625" style="3" customWidth="1"/>
    <col min="10505" max="10505" width="11.85546875" style="3" customWidth="1"/>
    <col min="10506" max="10506" width="12.7109375" style="3" customWidth="1"/>
    <col min="10507" max="10752" width="9.140625" style="3"/>
    <col min="10753" max="10753" width="5.28515625" style="3" customWidth="1"/>
    <col min="10754" max="10754" width="21.140625" style="3" customWidth="1"/>
    <col min="10755" max="10755" width="9" style="3" customWidth="1"/>
    <col min="10756" max="10756" width="9.42578125" style="3" customWidth="1"/>
    <col min="10757" max="10758" width="8.28515625" style="3" customWidth="1"/>
    <col min="10759" max="10759" width="8" style="3" customWidth="1"/>
    <col min="10760" max="10760" width="9.28515625" style="3" customWidth="1"/>
    <col min="10761" max="10761" width="11.85546875" style="3" customWidth="1"/>
    <col min="10762" max="10762" width="12.7109375" style="3" customWidth="1"/>
    <col min="10763" max="11008" width="9.140625" style="3"/>
    <col min="11009" max="11009" width="5.28515625" style="3" customWidth="1"/>
    <col min="11010" max="11010" width="21.140625" style="3" customWidth="1"/>
    <col min="11011" max="11011" width="9" style="3" customWidth="1"/>
    <col min="11012" max="11012" width="9.42578125" style="3" customWidth="1"/>
    <col min="11013" max="11014" width="8.28515625" style="3" customWidth="1"/>
    <col min="11015" max="11015" width="8" style="3" customWidth="1"/>
    <col min="11016" max="11016" width="9.28515625" style="3" customWidth="1"/>
    <col min="11017" max="11017" width="11.85546875" style="3" customWidth="1"/>
    <col min="11018" max="11018" width="12.7109375" style="3" customWidth="1"/>
    <col min="11019" max="11264" width="9.140625" style="3"/>
    <col min="11265" max="11265" width="5.28515625" style="3" customWidth="1"/>
    <col min="11266" max="11266" width="21.140625" style="3" customWidth="1"/>
    <col min="11267" max="11267" width="9" style="3" customWidth="1"/>
    <col min="11268" max="11268" width="9.42578125" style="3" customWidth="1"/>
    <col min="11269" max="11270" width="8.28515625" style="3" customWidth="1"/>
    <col min="11271" max="11271" width="8" style="3" customWidth="1"/>
    <col min="11272" max="11272" width="9.28515625" style="3" customWidth="1"/>
    <col min="11273" max="11273" width="11.85546875" style="3" customWidth="1"/>
    <col min="11274" max="11274" width="12.7109375" style="3" customWidth="1"/>
    <col min="11275" max="11520" width="9.140625" style="3"/>
    <col min="11521" max="11521" width="5.28515625" style="3" customWidth="1"/>
    <col min="11522" max="11522" width="21.140625" style="3" customWidth="1"/>
    <col min="11523" max="11523" width="9" style="3" customWidth="1"/>
    <col min="11524" max="11524" width="9.42578125" style="3" customWidth="1"/>
    <col min="11525" max="11526" width="8.28515625" style="3" customWidth="1"/>
    <col min="11527" max="11527" width="8" style="3" customWidth="1"/>
    <col min="11528" max="11528" width="9.28515625" style="3" customWidth="1"/>
    <col min="11529" max="11529" width="11.85546875" style="3" customWidth="1"/>
    <col min="11530" max="11530" width="12.7109375" style="3" customWidth="1"/>
    <col min="11531" max="11776" width="9.140625" style="3"/>
    <col min="11777" max="11777" width="5.28515625" style="3" customWidth="1"/>
    <col min="11778" max="11778" width="21.140625" style="3" customWidth="1"/>
    <col min="11779" max="11779" width="9" style="3" customWidth="1"/>
    <col min="11780" max="11780" width="9.42578125" style="3" customWidth="1"/>
    <col min="11781" max="11782" width="8.28515625" style="3" customWidth="1"/>
    <col min="11783" max="11783" width="8" style="3" customWidth="1"/>
    <col min="11784" max="11784" width="9.28515625" style="3" customWidth="1"/>
    <col min="11785" max="11785" width="11.85546875" style="3" customWidth="1"/>
    <col min="11786" max="11786" width="12.7109375" style="3" customWidth="1"/>
    <col min="11787" max="12032" width="9.140625" style="3"/>
    <col min="12033" max="12033" width="5.28515625" style="3" customWidth="1"/>
    <col min="12034" max="12034" width="21.140625" style="3" customWidth="1"/>
    <col min="12035" max="12035" width="9" style="3" customWidth="1"/>
    <col min="12036" max="12036" width="9.42578125" style="3" customWidth="1"/>
    <col min="12037" max="12038" width="8.28515625" style="3" customWidth="1"/>
    <col min="12039" max="12039" width="8" style="3" customWidth="1"/>
    <col min="12040" max="12040" width="9.28515625" style="3" customWidth="1"/>
    <col min="12041" max="12041" width="11.85546875" style="3" customWidth="1"/>
    <col min="12042" max="12042" width="12.7109375" style="3" customWidth="1"/>
    <col min="12043" max="12288" width="9.140625" style="3"/>
    <col min="12289" max="12289" width="5.28515625" style="3" customWidth="1"/>
    <col min="12290" max="12290" width="21.140625" style="3" customWidth="1"/>
    <col min="12291" max="12291" width="9" style="3" customWidth="1"/>
    <col min="12292" max="12292" width="9.42578125" style="3" customWidth="1"/>
    <col min="12293" max="12294" width="8.28515625" style="3" customWidth="1"/>
    <col min="12295" max="12295" width="8" style="3" customWidth="1"/>
    <col min="12296" max="12296" width="9.28515625" style="3" customWidth="1"/>
    <col min="12297" max="12297" width="11.85546875" style="3" customWidth="1"/>
    <col min="12298" max="12298" width="12.7109375" style="3" customWidth="1"/>
    <col min="12299" max="12544" width="9.140625" style="3"/>
    <col min="12545" max="12545" width="5.28515625" style="3" customWidth="1"/>
    <col min="12546" max="12546" width="21.140625" style="3" customWidth="1"/>
    <col min="12547" max="12547" width="9" style="3" customWidth="1"/>
    <col min="12548" max="12548" width="9.42578125" style="3" customWidth="1"/>
    <col min="12549" max="12550" width="8.28515625" style="3" customWidth="1"/>
    <col min="12551" max="12551" width="8" style="3" customWidth="1"/>
    <col min="12552" max="12552" width="9.28515625" style="3" customWidth="1"/>
    <col min="12553" max="12553" width="11.85546875" style="3" customWidth="1"/>
    <col min="12554" max="12554" width="12.7109375" style="3" customWidth="1"/>
    <col min="12555" max="12800" width="9.140625" style="3"/>
    <col min="12801" max="12801" width="5.28515625" style="3" customWidth="1"/>
    <col min="12802" max="12802" width="21.140625" style="3" customWidth="1"/>
    <col min="12803" max="12803" width="9" style="3" customWidth="1"/>
    <col min="12804" max="12804" width="9.42578125" style="3" customWidth="1"/>
    <col min="12805" max="12806" width="8.28515625" style="3" customWidth="1"/>
    <col min="12807" max="12807" width="8" style="3" customWidth="1"/>
    <col min="12808" max="12808" width="9.28515625" style="3" customWidth="1"/>
    <col min="12809" max="12809" width="11.85546875" style="3" customWidth="1"/>
    <col min="12810" max="12810" width="12.7109375" style="3" customWidth="1"/>
    <col min="12811" max="13056" width="9.140625" style="3"/>
    <col min="13057" max="13057" width="5.28515625" style="3" customWidth="1"/>
    <col min="13058" max="13058" width="21.140625" style="3" customWidth="1"/>
    <col min="13059" max="13059" width="9" style="3" customWidth="1"/>
    <col min="13060" max="13060" width="9.42578125" style="3" customWidth="1"/>
    <col min="13061" max="13062" width="8.28515625" style="3" customWidth="1"/>
    <col min="13063" max="13063" width="8" style="3" customWidth="1"/>
    <col min="13064" max="13064" width="9.28515625" style="3" customWidth="1"/>
    <col min="13065" max="13065" width="11.85546875" style="3" customWidth="1"/>
    <col min="13066" max="13066" width="12.7109375" style="3" customWidth="1"/>
    <col min="13067" max="13312" width="9.140625" style="3"/>
    <col min="13313" max="13313" width="5.28515625" style="3" customWidth="1"/>
    <col min="13314" max="13314" width="21.140625" style="3" customWidth="1"/>
    <col min="13315" max="13315" width="9" style="3" customWidth="1"/>
    <col min="13316" max="13316" width="9.42578125" style="3" customWidth="1"/>
    <col min="13317" max="13318" width="8.28515625" style="3" customWidth="1"/>
    <col min="13319" max="13319" width="8" style="3" customWidth="1"/>
    <col min="13320" max="13320" width="9.28515625" style="3" customWidth="1"/>
    <col min="13321" max="13321" width="11.85546875" style="3" customWidth="1"/>
    <col min="13322" max="13322" width="12.7109375" style="3" customWidth="1"/>
    <col min="13323" max="13568" width="9.140625" style="3"/>
    <col min="13569" max="13569" width="5.28515625" style="3" customWidth="1"/>
    <col min="13570" max="13570" width="21.140625" style="3" customWidth="1"/>
    <col min="13571" max="13571" width="9" style="3" customWidth="1"/>
    <col min="13572" max="13572" width="9.42578125" style="3" customWidth="1"/>
    <col min="13573" max="13574" width="8.28515625" style="3" customWidth="1"/>
    <col min="13575" max="13575" width="8" style="3" customWidth="1"/>
    <col min="13576" max="13576" width="9.28515625" style="3" customWidth="1"/>
    <col min="13577" max="13577" width="11.85546875" style="3" customWidth="1"/>
    <col min="13578" max="13578" width="12.7109375" style="3" customWidth="1"/>
    <col min="13579" max="13824" width="9.140625" style="3"/>
    <col min="13825" max="13825" width="5.28515625" style="3" customWidth="1"/>
    <col min="13826" max="13826" width="21.140625" style="3" customWidth="1"/>
    <col min="13827" max="13827" width="9" style="3" customWidth="1"/>
    <col min="13828" max="13828" width="9.42578125" style="3" customWidth="1"/>
    <col min="13829" max="13830" width="8.28515625" style="3" customWidth="1"/>
    <col min="13831" max="13831" width="8" style="3" customWidth="1"/>
    <col min="13832" max="13832" width="9.28515625" style="3" customWidth="1"/>
    <col min="13833" max="13833" width="11.85546875" style="3" customWidth="1"/>
    <col min="13834" max="13834" width="12.7109375" style="3" customWidth="1"/>
    <col min="13835" max="14080" width="9.140625" style="3"/>
    <col min="14081" max="14081" width="5.28515625" style="3" customWidth="1"/>
    <col min="14082" max="14082" width="21.140625" style="3" customWidth="1"/>
    <col min="14083" max="14083" width="9" style="3" customWidth="1"/>
    <col min="14084" max="14084" width="9.42578125" style="3" customWidth="1"/>
    <col min="14085" max="14086" width="8.28515625" style="3" customWidth="1"/>
    <col min="14087" max="14087" width="8" style="3" customWidth="1"/>
    <col min="14088" max="14088" width="9.28515625" style="3" customWidth="1"/>
    <col min="14089" max="14089" width="11.85546875" style="3" customWidth="1"/>
    <col min="14090" max="14090" width="12.7109375" style="3" customWidth="1"/>
    <col min="14091" max="14336" width="9.140625" style="3"/>
    <col min="14337" max="14337" width="5.28515625" style="3" customWidth="1"/>
    <col min="14338" max="14338" width="21.140625" style="3" customWidth="1"/>
    <col min="14339" max="14339" width="9" style="3" customWidth="1"/>
    <col min="14340" max="14340" width="9.42578125" style="3" customWidth="1"/>
    <col min="14341" max="14342" width="8.28515625" style="3" customWidth="1"/>
    <col min="14343" max="14343" width="8" style="3" customWidth="1"/>
    <col min="14344" max="14344" width="9.28515625" style="3" customWidth="1"/>
    <col min="14345" max="14345" width="11.85546875" style="3" customWidth="1"/>
    <col min="14346" max="14346" width="12.7109375" style="3" customWidth="1"/>
    <col min="14347" max="14592" width="9.140625" style="3"/>
    <col min="14593" max="14593" width="5.28515625" style="3" customWidth="1"/>
    <col min="14594" max="14594" width="21.140625" style="3" customWidth="1"/>
    <col min="14595" max="14595" width="9" style="3" customWidth="1"/>
    <col min="14596" max="14596" width="9.42578125" style="3" customWidth="1"/>
    <col min="14597" max="14598" width="8.28515625" style="3" customWidth="1"/>
    <col min="14599" max="14599" width="8" style="3" customWidth="1"/>
    <col min="14600" max="14600" width="9.28515625" style="3" customWidth="1"/>
    <col min="14601" max="14601" width="11.85546875" style="3" customWidth="1"/>
    <col min="14602" max="14602" width="12.7109375" style="3" customWidth="1"/>
    <col min="14603" max="14848" width="9.140625" style="3"/>
    <col min="14849" max="14849" width="5.28515625" style="3" customWidth="1"/>
    <col min="14850" max="14850" width="21.140625" style="3" customWidth="1"/>
    <col min="14851" max="14851" width="9" style="3" customWidth="1"/>
    <col min="14852" max="14852" width="9.42578125" style="3" customWidth="1"/>
    <col min="14853" max="14854" width="8.28515625" style="3" customWidth="1"/>
    <col min="14855" max="14855" width="8" style="3" customWidth="1"/>
    <col min="14856" max="14856" width="9.28515625" style="3" customWidth="1"/>
    <col min="14857" max="14857" width="11.85546875" style="3" customWidth="1"/>
    <col min="14858" max="14858" width="12.7109375" style="3" customWidth="1"/>
    <col min="14859" max="15104" width="9.140625" style="3"/>
    <col min="15105" max="15105" width="5.28515625" style="3" customWidth="1"/>
    <col min="15106" max="15106" width="21.140625" style="3" customWidth="1"/>
    <col min="15107" max="15107" width="9" style="3" customWidth="1"/>
    <col min="15108" max="15108" width="9.42578125" style="3" customWidth="1"/>
    <col min="15109" max="15110" width="8.28515625" style="3" customWidth="1"/>
    <col min="15111" max="15111" width="8" style="3" customWidth="1"/>
    <col min="15112" max="15112" width="9.28515625" style="3" customWidth="1"/>
    <col min="15113" max="15113" width="11.85546875" style="3" customWidth="1"/>
    <col min="15114" max="15114" width="12.7109375" style="3" customWidth="1"/>
    <col min="15115" max="15360" width="9.140625" style="3"/>
    <col min="15361" max="15361" width="5.28515625" style="3" customWidth="1"/>
    <col min="15362" max="15362" width="21.140625" style="3" customWidth="1"/>
    <col min="15363" max="15363" width="9" style="3" customWidth="1"/>
    <col min="15364" max="15364" width="9.42578125" style="3" customWidth="1"/>
    <col min="15365" max="15366" width="8.28515625" style="3" customWidth="1"/>
    <col min="15367" max="15367" width="8" style="3" customWidth="1"/>
    <col min="15368" max="15368" width="9.28515625" style="3" customWidth="1"/>
    <col min="15369" max="15369" width="11.85546875" style="3" customWidth="1"/>
    <col min="15370" max="15370" width="12.7109375" style="3" customWidth="1"/>
    <col min="15371" max="15616" width="9.140625" style="3"/>
    <col min="15617" max="15617" width="5.28515625" style="3" customWidth="1"/>
    <col min="15618" max="15618" width="21.140625" style="3" customWidth="1"/>
    <col min="15619" max="15619" width="9" style="3" customWidth="1"/>
    <col min="15620" max="15620" width="9.42578125" style="3" customWidth="1"/>
    <col min="15621" max="15622" width="8.28515625" style="3" customWidth="1"/>
    <col min="15623" max="15623" width="8" style="3" customWidth="1"/>
    <col min="15624" max="15624" width="9.28515625" style="3" customWidth="1"/>
    <col min="15625" max="15625" width="11.85546875" style="3" customWidth="1"/>
    <col min="15626" max="15626" width="12.7109375" style="3" customWidth="1"/>
    <col min="15627" max="15872" width="9.140625" style="3"/>
    <col min="15873" max="15873" width="5.28515625" style="3" customWidth="1"/>
    <col min="15874" max="15874" width="21.140625" style="3" customWidth="1"/>
    <col min="15875" max="15875" width="9" style="3" customWidth="1"/>
    <col min="15876" max="15876" width="9.42578125" style="3" customWidth="1"/>
    <col min="15877" max="15878" width="8.28515625" style="3" customWidth="1"/>
    <col min="15879" max="15879" width="8" style="3" customWidth="1"/>
    <col min="15880" max="15880" width="9.28515625" style="3" customWidth="1"/>
    <col min="15881" max="15881" width="11.85546875" style="3" customWidth="1"/>
    <col min="15882" max="15882" width="12.7109375" style="3" customWidth="1"/>
    <col min="15883" max="16128" width="9.140625" style="3"/>
    <col min="16129" max="16129" width="5.28515625" style="3" customWidth="1"/>
    <col min="16130" max="16130" width="21.140625" style="3" customWidth="1"/>
    <col min="16131" max="16131" width="9" style="3" customWidth="1"/>
    <col min="16132" max="16132" width="9.42578125" style="3" customWidth="1"/>
    <col min="16133" max="16134" width="8.28515625" style="3" customWidth="1"/>
    <col min="16135" max="16135" width="8" style="3" customWidth="1"/>
    <col min="16136" max="16136" width="9.28515625" style="3" customWidth="1"/>
    <col min="16137" max="16137" width="11.85546875" style="3" customWidth="1"/>
    <col min="16138" max="16138" width="12.7109375" style="3" customWidth="1"/>
    <col min="16139" max="16384" width="9.140625" style="3"/>
  </cols>
  <sheetData>
    <row r="1" spans="1:10" ht="32.25" customHeight="1">
      <c r="A1" s="893" t="s">
        <v>254</v>
      </c>
      <c r="B1" s="893"/>
      <c r="C1" s="893"/>
      <c r="D1" s="893"/>
      <c r="E1" s="893"/>
      <c r="F1" s="893"/>
      <c r="G1" s="893"/>
      <c r="H1" s="893"/>
      <c r="I1" s="893"/>
      <c r="J1" s="893"/>
    </row>
    <row r="2" spans="1:10" customFormat="1" ht="18.75">
      <c r="A2" s="922" t="s">
        <v>255</v>
      </c>
      <c r="B2" s="922"/>
      <c r="C2" s="922"/>
      <c r="D2" s="922"/>
      <c r="E2" s="922"/>
      <c r="F2" s="922"/>
      <c r="G2" s="922"/>
      <c r="H2" s="922"/>
      <c r="I2" s="922"/>
      <c r="J2" s="922"/>
    </row>
    <row r="4" spans="1:10" s="2" customFormat="1" ht="36" customHeight="1">
      <c r="A4" s="914" t="s">
        <v>93</v>
      </c>
      <c r="B4" s="916" t="s">
        <v>256</v>
      </c>
      <c r="C4" s="923" t="s">
        <v>257</v>
      </c>
      <c r="D4" s="923"/>
      <c r="E4" s="923" t="s">
        <v>258</v>
      </c>
      <c r="F4" s="923"/>
      <c r="G4" s="923"/>
      <c r="H4" s="918" t="s">
        <v>259</v>
      </c>
      <c r="I4" s="918" t="s">
        <v>260</v>
      </c>
      <c r="J4" s="920" t="s">
        <v>261</v>
      </c>
    </row>
    <row r="5" spans="1:10" s="2" customFormat="1" ht="58.5" customHeight="1">
      <c r="A5" s="915"/>
      <c r="B5" s="917"/>
      <c r="C5" s="6" t="s">
        <v>262</v>
      </c>
      <c r="D5" s="6" t="s">
        <v>263</v>
      </c>
      <c r="E5" s="6" t="s">
        <v>264</v>
      </c>
      <c r="F5" s="6" t="s">
        <v>265</v>
      </c>
      <c r="G5" s="6" t="s">
        <v>266</v>
      </c>
      <c r="H5" s="919"/>
      <c r="I5" s="919"/>
      <c r="J5" s="921"/>
    </row>
    <row r="6" spans="1:10" ht="15.75">
      <c r="A6" s="270">
        <f>'TTTL tổ 4'!A11</f>
        <v>1</v>
      </c>
      <c r="B6" s="271" t="str">
        <f>'TTTL tổ 4'!B11</f>
        <v>Rat Non</v>
      </c>
      <c r="C6" s="272"/>
      <c r="D6" s="272"/>
      <c r="E6" s="273"/>
      <c r="F6" s="274"/>
      <c r="G6" s="273">
        <f>E6+F6</f>
        <v>0</v>
      </c>
      <c r="H6" s="273">
        <f>D6+E6</f>
        <v>0</v>
      </c>
      <c r="I6" s="275">
        <f>H6*75000</f>
        <v>0</v>
      </c>
      <c r="J6" s="276"/>
    </row>
    <row r="7" spans="1:10" ht="15.75">
      <c r="A7" s="270">
        <f>'TTTL tổ 4'!A12</f>
        <v>2</v>
      </c>
      <c r="B7" s="271" t="str">
        <f>'TTTL tổ 4'!B12</f>
        <v>Dâm Vanh</v>
      </c>
      <c r="C7" s="272"/>
      <c r="D7" s="272"/>
      <c r="E7" s="273"/>
      <c r="F7" s="274"/>
      <c r="G7" s="273">
        <f t="shared" ref="G7:G70" si="0">E7+F7</f>
        <v>0</v>
      </c>
      <c r="H7" s="273">
        <f t="shared" ref="H7:H70" si="1">D7+E7</f>
        <v>0</v>
      </c>
      <c r="I7" s="275">
        <f t="shared" ref="I7:I70" si="2">H7*75000</f>
        <v>0</v>
      </c>
      <c r="J7" s="276"/>
    </row>
    <row r="8" spans="1:10" ht="15.75">
      <c r="A8" s="270">
        <f>'TTTL tổ 4'!A13</f>
        <v>3</v>
      </c>
      <c r="B8" s="271" t="str">
        <f>'TTTL tổ 4'!B13</f>
        <v>Sa Mêt</v>
      </c>
      <c r="C8" s="272"/>
      <c r="D8" s="272"/>
      <c r="E8" s="273"/>
      <c r="F8" s="274"/>
      <c r="G8" s="273">
        <f t="shared" si="0"/>
        <v>0</v>
      </c>
      <c r="H8" s="273">
        <f t="shared" si="1"/>
        <v>0</v>
      </c>
      <c r="I8" s="275">
        <f t="shared" si="2"/>
        <v>0</v>
      </c>
      <c r="J8" s="276"/>
    </row>
    <row r="9" spans="1:10" ht="15.75">
      <c r="A9" s="270">
        <f>'TTTL tổ 4'!A14</f>
        <v>4</v>
      </c>
      <c r="B9" s="271" t="str">
        <f>'TTTL tổ 4'!B14</f>
        <v>Nu Rươn</v>
      </c>
      <c r="C9" s="272"/>
      <c r="D9" s="272"/>
      <c r="E9" s="273"/>
      <c r="F9" s="274"/>
      <c r="G9" s="273">
        <f t="shared" si="0"/>
        <v>0</v>
      </c>
      <c r="H9" s="273">
        <f t="shared" si="1"/>
        <v>0</v>
      </c>
      <c r="I9" s="275">
        <f t="shared" si="2"/>
        <v>0</v>
      </c>
      <c r="J9" s="276"/>
    </row>
    <row r="10" spans="1:10" ht="15.75">
      <c r="A10" s="270">
        <f>'TTTL tổ 4'!A15</f>
        <v>5</v>
      </c>
      <c r="B10" s="271" t="str">
        <f>'TTTL tổ 4'!B15</f>
        <v>Son Hay</v>
      </c>
      <c r="C10" s="272"/>
      <c r="D10" s="272"/>
      <c r="E10" s="273"/>
      <c r="F10" s="274"/>
      <c r="G10" s="273">
        <f t="shared" si="0"/>
        <v>0</v>
      </c>
      <c r="H10" s="273">
        <f t="shared" si="1"/>
        <v>0</v>
      </c>
      <c r="I10" s="275">
        <f t="shared" si="2"/>
        <v>0</v>
      </c>
      <c r="J10" s="276"/>
    </row>
    <row r="11" spans="1:10" ht="15.75">
      <c r="A11" s="270">
        <f>'TTTL tổ 4'!A16</f>
        <v>6</v>
      </c>
      <c r="B11" s="271" t="str">
        <f>'TTTL tổ 4'!B16</f>
        <v>Chon Via</v>
      </c>
      <c r="C11" s="272"/>
      <c r="D11" s="272"/>
      <c r="E11" s="273"/>
      <c r="F11" s="274"/>
      <c r="G11" s="273">
        <f t="shared" si="0"/>
        <v>0</v>
      </c>
      <c r="H11" s="273">
        <f t="shared" si="1"/>
        <v>0</v>
      </c>
      <c r="I11" s="275">
        <f t="shared" si="2"/>
        <v>0</v>
      </c>
      <c r="J11" s="276"/>
    </row>
    <row r="12" spans="1:10" ht="15.75">
      <c r="A12" s="270">
        <f>'TTTL tổ 4'!A17</f>
        <v>7</v>
      </c>
      <c r="B12" s="271" t="str">
        <f>'TTTL tổ 4'!B17</f>
        <v>Nit Nươn</v>
      </c>
      <c r="C12" s="272"/>
      <c r="D12" s="272"/>
      <c r="E12" s="273"/>
      <c r="F12" s="274"/>
      <c r="G12" s="273">
        <f t="shared" si="0"/>
        <v>0</v>
      </c>
      <c r="H12" s="273">
        <f t="shared" si="1"/>
        <v>0</v>
      </c>
      <c r="I12" s="275">
        <f t="shared" si="2"/>
        <v>0</v>
      </c>
      <c r="J12" s="276"/>
    </row>
    <row r="13" spans="1:10" ht="15.75">
      <c r="A13" s="270">
        <f>'TTTL tổ 4'!A18</f>
        <v>8</v>
      </c>
      <c r="B13" s="271" t="str">
        <f>'TTTL tổ 4'!B18</f>
        <v>Nu Kha</v>
      </c>
      <c r="C13" s="272"/>
      <c r="D13" s="272"/>
      <c r="E13" s="273"/>
      <c r="F13" s="274"/>
      <c r="G13" s="273">
        <f t="shared" si="0"/>
        <v>0</v>
      </c>
      <c r="H13" s="273">
        <f t="shared" si="1"/>
        <v>0</v>
      </c>
      <c r="I13" s="275">
        <f t="shared" si="2"/>
        <v>0</v>
      </c>
      <c r="J13" s="276"/>
    </row>
    <row r="14" spans="1:10" ht="15.75">
      <c r="A14" s="270">
        <f>'TTTL tổ 4'!A19</f>
        <v>9</v>
      </c>
      <c r="B14" s="271" t="str">
        <f>'TTTL tổ 4'!B19</f>
        <v>Du Mêt</v>
      </c>
      <c r="C14" s="272"/>
      <c r="D14" s="272"/>
      <c r="E14" s="273"/>
      <c r="F14" s="274"/>
      <c r="G14" s="273">
        <f t="shared" si="0"/>
        <v>0</v>
      </c>
      <c r="H14" s="273">
        <f t="shared" si="1"/>
        <v>0</v>
      </c>
      <c r="I14" s="275">
        <f t="shared" si="2"/>
        <v>0</v>
      </c>
      <c r="J14" s="276"/>
    </row>
    <row r="15" spans="1:10" ht="15.75">
      <c r="A15" s="270">
        <f>'TTTL tổ 4'!A20</f>
        <v>10</v>
      </c>
      <c r="B15" s="271" t="str">
        <f>'TTTL tổ 4'!B20</f>
        <v>Khon Ra Đây</v>
      </c>
      <c r="C15" s="272"/>
      <c r="D15" s="272"/>
      <c r="E15" s="273"/>
      <c r="F15" s="274"/>
      <c r="G15" s="273">
        <f t="shared" si="0"/>
        <v>0</v>
      </c>
      <c r="H15" s="273">
        <f t="shared" si="1"/>
        <v>0</v>
      </c>
      <c r="I15" s="275">
        <f t="shared" si="2"/>
        <v>0</v>
      </c>
      <c r="J15" s="276"/>
    </row>
    <row r="16" spans="1:10" ht="15.75">
      <c r="A16" s="270">
        <f>'TTTL tổ 4'!A21</f>
        <v>11</v>
      </c>
      <c r="B16" s="271" t="str">
        <f>'TTTL tổ 4'!B21</f>
        <v>An Hia</v>
      </c>
      <c r="C16" s="272"/>
      <c r="D16" s="272"/>
      <c r="E16" s="273"/>
      <c r="F16" s="274"/>
      <c r="G16" s="273">
        <f t="shared" si="0"/>
        <v>0</v>
      </c>
      <c r="H16" s="273">
        <f t="shared" si="1"/>
        <v>0</v>
      </c>
      <c r="I16" s="275">
        <f t="shared" si="2"/>
        <v>0</v>
      </c>
      <c r="J16" s="276"/>
    </row>
    <row r="17" spans="1:10" ht="15.75">
      <c r="A17" s="270">
        <f>'TTTL tổ 4'!A22</f>
        <v>12</v>
      </c>
      <c r="B17" s="271" t="str">
        <f>'TTTL tổ 4'!B22</f>
        <v>Thi Thia</v>
      </c>
      <c r="C17" s="272"/>
      <c r="D17" s="272"/>
      <c r="E17" s="273"/>
      <c r="F17" s="274"/>
      <c r="G17" s="273">
        <f t="shared" si="0"/>
        <v>0</v>
      </c>
      <c r="H17" s="273">
        <f t="shared" si="1"/>
        <v>0</v>
      </c>
      <c r="I17" s="275">
        <f t="shared" si="2"/>
        <v>0</v>
      </c>
      <c r="J17" s="276"/>
    </row>
    <row r="18" spans="1:10" ht="15.75">
      <c r="A18" s="270">
        <f>'TTTL tổ 4'!A23</f>
        <v>13</v>
      </c>
      <c r="B18" s="271" t="str">
        <f>'TTTL tổ 4'!B23</f>
        <v>Dôt Mêt</v>
      </c>
      <c r="C18" s="272"/>
      <c r="D18" s="272"/>
      <c r="E18" s="273"/>
      <c r="F18" s="274"/>
      <c r="G18" s="273">
        <f t="shared" si="0"/>
        <v>0</v>
      </c>
      <c r="H18" s="273">
        <f t="shared" si="1"/>
        <v>0</v>
      </c>
      <c r="I18" s="275">
        <f t="shared" si="2"/>
        <v>0</v>
      </c>
      <c r="J18" s="276"/>
    </row>
    <row r="19" spans="1:10" ht="15.75">
      <c r="A19" s="270">
        <f>'TTTL tổ 4'!A24</f>
        <v>14</v>
      </c>
      <c r="B19" s="271" t="str">
        <f>'TTTL tổ 4'!B24</f>
        <v>Lu Lươn</v>
      </c>
      <c r="C19" s="272"/>
      <c r="D19" s="272"/>
      <c r="E19" s="273"/>
      <c r="F19" s="274"/>
      <c r="G19" s="273">
        <f t="shared" si="0"/>
        <v>0</v>
      </c>
      <c r="H19" s="273">
        <f t="shared" si="1"/>
        <v>0</v>
      </c>
      <c r="I19" s="275">
        <f t="shared" si="2"/>
        <v>0</v>
      </c>
      <c r="J19" s="276"/>
    </row>
    <row r="20" spans="1:10" ht="15.75">
      <c r="A20" s="270">
        <f>'TTTL tổ 4'!A25</f>
        <v>15</v>
      </c>
      <c r="B20" s="271" t="str">
        <f>'TTTL tổ 4'!B25</f>
        <v>Sươn Săm</v>
      </c>
      <c r="C20" s="272"/>
      <c r="D20" s="272"/>
      <c r="E20" s="273"/>
      <c r="F20" s="274"/>
      <c r="G20" s="273">
        <f t="shared" si="0"/>
        <v>0</v>
      </c>
      <c r="H20" s="273">
        <f t="shared" si="1"/>
        <v>0</v>
      </c>
      <c r="I20" s="275">
        <f t="shared" si="2"/>
        <v>0</v>
      </c>
      <c r="J20" s="276"/>
    </row>
    <row r="21" spans="1:10" ht="15.75">
      <c r="A21" s="270">
        <f>'TTTL tổ 4'!A26</f>
        <v>16</v>
      </c>
      <c r="B21" s="271" t="str">
        <f>'TTTL tổ 4'!B26</f>
        <v>Tem Mơi</v>
      </c>
      <c r="C21" s="272"/>
      <c r="D21" s="272"/>
      <c r="E21" s="273"/>
      <c r="F21" s="274"/>
      <c r="G21" s="273">
        <f t="shared" si="0"/>
        <v>0</v>
      </c>
      <c r="H21" s="273">
        <f t="shared" si="1"/>
        <v>0</v>
      </c>
      <c r="I21" s="275">
        <f t="shared" si="2"/>
        <v>0</v>
      </c>
      <c r="J21" s="276"/>
    </row>
    <row r="22" spans="1:10" ht="15.75">
      <c r="A22" s="270">
        <f>'TTTL tổ 4'!A27</f>
        <v>17</v>
      </c>
      <c r="B22" s="271" t="str">
        <f>'TTTL tổ 4'!B27</f>
        <v>Thu Ranh</v>
      </c>
      <c r="C22" s="272"/>
      <c r="D22" s="272"/>
      <c r="E22" s="273"/>
      <c r="F22" s="274"/>
      <c r="G22" s="273">
        <f t="shared" si="0"/>
        <v>0</v>
      </c>
      <c r="H22" s="273">
        <f t="shared" si="1"/>
        <v>0</v>
      </c>
      <c r="I22" s="275">
        <f t="shared" si="2"/>
        <v>0</v>
      </c>
      <c r="J22" s="276"/>
    </row>
    <row r="23" spans="1:10" ht="15.75">
      <c r="A23" s="270">
        <f>'TTTL tổ 4'!A28</f>
        <v>18</v>
      </c>
      <c r="B23" s="271" t="str">
        <f>'TTTL tổ 4'!B28</f>
        <v>Dup Hanh</v>
      </c>
      <c r="C23" s="272"/>
      <c r="D23" s="272"/>
      <c r="E23" s="273"/>
      <c r="F23" s="274"/>
      <c r="G23" s="273">
        <f t="shared" si="0"/>
        <v>0</v>
      </c>
      <c r="H23" s="273">
        <f t="shared" si="1"/>
        <v>0</v>
      </c>
      <c r="I23" s="275">
        <f t="shared" si="2"/>
        <v>0</v>
      </c>
      <c r="J23" s="276"/>
    </row>
    <row r="24" spans="1:10" ht="15.75">
      <c r="A24" s="270">
        <f>'TTTL tổ 4'!A29</f>
        <v>19</v>
      </c>
      <c r="B24" s="271" t="str">
        <f>'TTTL tổ 4'!B29</f>
        <v>Phon Thit</v>
      </c>
      <c r="C24" s="272"/>
      <c r="D24" s="272"/>
      <c r="E24" s="273"/>
      <c r="F24" s="274"/>
      <c r="G24" s="273">
        <f t="shared" si="0"/>
        <v>0</v>
      </c>
      <c r="H24" s="273">
        <f t="shared" si="1"/>
        <v>0</v>
      </c>
      <c r="I24" s="275">
        <f t="shared" si="2"/>
        <v>0</v>
      </c>
      <c r="J24" s="276"/>
    </row>
    <row r="25" spans="1:10" ht="15.75">
      <c r="A25" s="270">
        <f>'TTTL tổ 4'!A30</f>
        <v>20</v>
      </c>
      <c r="B25" s="271" t="str">
        <f>'TTTL tổ 4'!B30</f>
        <v>Ha Lay Hon</v>
      </c>
      <c r="C25" s="272"/>
      <c r="D25" s="272"/>
      <c r="E25" s="273"/>
      <c r="F25" s="274"/>
      <c r="G25" s="273">
        <f t="shared" si="0"/>
        <v>0</v>
      </c>
      <c r="H25" s="273">
        <f t="shared" si="1"/>
        <v>0</v>
      </c>
      <c r="I25" s="275">
        <f t="shared" si="2"/>
        <v>0</v>
      </c>
      <c r="J25" s="276"/>
    </row>
    <row r="26" spans="1:10" ht="15.75">
      <c r="A26" s="270">
        <f>'TTTL tổ 4'!A31</f>
        <v>21</v>
      </c>
      <c r="B26" s="271" t="str">
        <f>'TTTL tổ 4'!B31</f>
        <v>Lum Ron</v>
      </c>
      <c r="C26" s="272"/>
      <c r="D26" s="272"/>
      <c r="E26" s="273"/>
      <c r="F26" s="274"/>
      <c r="G26" s="273">
        <f t="shared" si="0"/>
        <v>0</v>
      </c>
      <c r="H26" s="273">
        <f t="shared" si="1"/>
        <v>0</v>
      </c>
      <c r="I26" s="275">
        <f t="shared" si="2"/>
        <v>0</v>
      </c>
      <c r="J26" s="276"/>
    </row>
    <row r="27" spans="1:10" ht="15.75">
      <c r="A27" s="270">
        <f>'TTTL tổ 4'!A32</f>
        <v>22</v>
      </c>
      <c r="B27" s="271" t="str">
        <f>'TTTL tổ 4'!B32</f>
        <v>Lup Hên</v>
      </c>
      <c r="C27" s="272"/>
      <c r="D27" s="272"/>
      <c r="E27" s="273"/>
      <c r="F27" s="274"/>
      <c r="G27" s="273">
        <f t="shared" si="0"/>
        <v>0</v>
      </c>
      <c r="H27" s="273">
        <f t="shared" si="1"/>
        <v>0</v>
      </c>
      <c r="I27" s="275">
        <f t="shared" si="2"/>
        <v>0</v>
      </c>
      <c r="J27" s="276"/>
    </row>
    <row r="28" spans="1:10" ht="15.75">
      <c r="A28" s="270">
        <f>'TTTL tổ 4'!A33</f>
        <v>23</v>
      </c>
      <c r="B28" s="271" t="str">
        <f>'TTTL tổ 4'!B33</f>
        <v>Nay Chên</v>
      </c>
      <c r="C28" s="272"/>
      <c r="D28" s="272"/>
      <c r="E28" s="273"/>
      <c r="F28" s="274"/>
      <c r="G28" s="273">
        <f t="shared" si="0"/>
        <v>0</v>
      </c>
      <c r="H28" s="273">
        <f t="shared" si="1"/>
        <v>0</v>
      </c>
      <c r="I28" s="275">
        <f t="shared" si="2"/>
        <v>0</v>
      </c>
      <c r="J28" s="276"/>
    </row>
    <row r="29" spans="1:10" ht="15.75">
      <c r="A29" s="270">
        <f>'TTTL tổ 4'!A34</f>
        <v>24</v>
      </c>
      <c r="B29" s="271" t="str">
        <f>'TTTL tổ 4'!B34</f>
        <v>Si Khưa</v>
      </c>
      <c r="C29" s="272"/>
      <c r="D29" s="272"/>
      <c r="E29" s="273"/>
      <c r="F29" s="274"/>
      <c r="G29" s="273">
        <f t="shared" si="0"/>
        <v>0</v>
      </c>
      <c r="H29" s="273">
        <f t="shared" si="1"/>
        <v>0</v>
      </c>
      <c r="I29" s="275">
        <f t="shared" si="2"/>
        <v>0</v>
      </c>
      <c r="J29" s="276"/>
    </row>
    <row r="30" spans="1:10" ht="15.75">
      <c r="A30" s="270">
        <f>'TTTL tổ 4'!A35</f>
        <v>25</v>
      </c>
      <c r="B30" s="271" t="str">
        <f>'TTTL tổ 4'!B35</f>
        <v>Khăm Vanh</v>
      </c>
      <c r="C30" s="272"/>
      <c r="D30" s="272"/>
      <c r="E30" s="273"/>
      <c r="F30" s="274"/>
      <c r="G30" s="273">
        <f t="shared" si="0"/>
        <v>0</v>
      </c>
      <c r="H30" s="273">
        <f t="shared" si="1"/>
        <v>0</v>
      </c>
      <c r="I30" s="275">
        <f t="shared" si="2"/>
        <v>0</v>
      </c>
      <c r="J30" s="276"/>
    </row>
    <row r="31" spans="1:10" ht="15.75">
      <c r="A31" s="270">
        <f>'TTTL tổ 4'!A36</f>
        <v>26</v>
      </c>
      <c r="B31" s="271" t="str">
        <f>'TTTL tổ 4'!B36</f>
        <v>Chu Chươn</v>
      </c>
      <c r="C31" s="272"/>
      <c r="D31" s="272"/>
      <c r="E31" s="273"/>
      <c r="F31" s="274"/>
      <c r="G31" s="273">
        <f t="shared" si="0"/>
        <v>0</v>
      </c>
      <c r="H31" s="273">
        <f t="shared" si="1"/>
        <v>0</v>
      </c>
      <c r="I31" s="275">
        <f t="shared" si="2"/>
        <v>0</v>
      </c>
      <c r="J31" s="276"/>
    </row>
    <row r="32" spans="1:10" ht="15.75">
      <c r="A32" s="270">
        <f>'TTTL tổ 4'!A37</f>
        <v>27</v>
      </c>
      <c r="B32" s="271" t="str">
        <f>'TTTL tổ 4'!B37</f>
        <v>Thon Da</v>
      </c>
      <c r="C32" s="272"/>
      <c r="D32" s="272"/>
      <c r="E32" s="273"/>
      <c r="F32" s="274"/>
      <c r="G32" s="273">
        <f t="shared" si="0"/>
        <v>0</v>
      </c>
      <c r="H32" s="273">
        <f t="shared" si="1"/>
        <v>0</v>
      </c>
      <c r="I32" s="275">
        <f t="shared" si="2"/>
        <v>0</v>
      </c>
      <c r="J32" s="276"/>
    </row>
    <row r="33" spans="1:10" ht="15.75">
      <c r="A33" s="270">
        <f>'TTTL tổ 4'!A38</f>
        <v>28</v>
      </c>
      <c r="B33" s="271" t="str">
        <f>'TTTL tổ 4'!B38</f>
        <v>Tia Hươn</v>
      </c>
      <c r="C33" s="272"/>
      <c r="D33" s="272"/>
      <c r="E33" s="273"/>
      <c r="F33" s="274"/>
      <c r="G33" s="273">
        <f t="shared" si="0"/>
        <v>0</v>
      </c>
      <c r="H33" s="273">
        <f t="shared" si="1"/>
        <v>0</v>
      </c>
      <c r="I33" s="275">
        <f t="shared" si="2"/>
        <v>0</v>
      </c>
      <c r="J33" s="276"/>
    </row>
    <row r="34" spans="1:10" ht="15.75">
      <c r="A34" s="270">
        <f>'TTTL tổ 4'!A39</f>
        <v>29</v>
      </c>
      <c r="B34" s="271" t="str">
        <f>'TTTL tổ 4'!B39</f>
        <v>Song San</v>
      </c>
      <c r="C34" s="272"/>
      <c r="D34" s="272"/>
      <c r="E34" s="273"/>
      <c r="F34" s="274"/>
      <c r="G34" s="273">
        <f t="shared" si="0"/>
        <v>0</v>
      </c>
      <c r="H34" s="273">
        <f t="shared" si="1"/>
        <v>0</v>
      </c>
      <c r="I34" s="275">
        <f t="shared" si="2"/>
        <v>0</v>
      </c>
      <c r="J34" s="276"/>
    </row>
    <row r="35" spans="1:10" ht="15.75">
      <c r="A35" s="270">
        <f>'TTTL tổ 4'!A40</f>
        <v>30</v>
      </c>
      <c r="B35" s="271" t="str">
        <f>'TTTL tổ 4'!B40</f>
        <v>But Mum</v>
      </c>
      <c r="C35" s="272"/>
      <c r="D35" s="272"/>
      <c r="E35" s="273"/>
      <c r="F35" s="274"/>
      <c r="G35" s="273">
        <f t="shared" si="0"/>
        <v>0</v>
      </c>
      <c r="H35" s="273">
        <f t="shared" si="1"/>
        <v>0</v>
      </c>
      <c r="I35" s="275">
        <f t="shared" si="2"/>
        <v>0</v>
      </c>
      <c r="J35" s="276"/>
    </row>
    <row r="36" spans="1:10" ht="15.75">
      <c r="A36" s="270">
        <f>'TTTL tổ 4'!A41</f>
        <v>31</v>
      </c>
      <c r="B36" s="271" t="str">
        <f>'TTTL tổ 4'!B41</f>
        <v>Say Hia</v>
      </c>
      <c r="C36" s="272"/>
      <c r="D36" s="272"/>
      <c r="E36" s="273"/>
      <c r="F36" s="274"/>
      <c r="G36" s="273">
        <f t="shared" si="0"/>
        <v>0</v>
      </c>
      <c r="H36" s="273">
        <f t="shared" si="1"/>
        <v>0</v>
      </c>
      <c r="I36" s="275">
        <f t="shared" si="2"/>
        <v>0</v>
      </c>
      <c r="J36" s="276"/>
    </row>
    <row r="37" spans="1:10" ht="15.75">
      <c r="A37" s="270">
        <f>'TTTL tổ 4'!A42</f>
        <v>32</v>
      </c>
      <c r="B37" s="271" t="str">
        <f>'TTTL tổ 4'!B42</f>
        <v>Sat Kia</v>
      </c>
      <c r="C37" s="272"/>
      <c r="D37" s="272"/>
      <c r="E37" s="273"/>
      <c r="F37" s="274"/>
      <c r="G37" s="273">
        <f t="shared" si="0"/>
        <v>0</v>
      </c>
      <c r="H37" s="273">
        <f t="shared" si="1"/>
        <v>0</v>
      </c>
      <c r="I37" s="275">
        <f t="shared" si="2"/>
        <v>0</v>
      </c>
      <c r="J37" s="276"/>
    </row>
    <row r="38" spans="1:10" ht="15.75">
      <c r="A38" s="270">
        <f>'TTTL tổ 4'!A43</f>
        <v>33</v>
      </c>
      <c r="B38" s="271" t="str">
        <f>'TTTL tổ 4'!B43</f>
        <v>Tem Tưa</v>
      </c>
      <c r="C38" s="272"/>
      <c r="D38" s="272"/>
      <c r="E38" s="273"/>
      <c r="F38" s="274"/>
      <c r="G38" s="273">
        <f t="shared" si="0"/>
        <v>0</v>
      </c>
      <c r="H38" s="273">
        <f t="shared" si="1"/>
        <v>0</v>
      </c>
      <c r="I38" s="275">
        <f t="shared" si="2"/>
        <v>0</v>
      </c>
      <c r="J38" s="276"/>
    </row>
    <row r="39" spans="1:10" ht="15.75">
      <c r="A39" s="270">
        <f>'TTTL tổ 4'!A44</f>
        <v>34</v>
      </c>
      <c r="B39" s="271" t="str">
        <f>'TTTL tổ 4'!B44</f>
        <v>Von Chia</v>
      </c>
      <c r="C39" s="272"/>
      <c r="D39" s="272"/>
      <c r="E39" s="273"/>
      <c r="F39" s="274"/>
      <c r="G39" s="273">
        <f t="shared" si="0"/>
        <v>0</v>
      </c>
      <c r="H39" s="273">
        <f t="shared" si="1"/>
        <v>0</v>
      </c>
      <c r="I39" s="275">
        <f t="shared" si="2"/>
        <v>0</v>
      </c>
      <c r="J39" s="276"/>
    </row>
    <row r="40" spans="1:10" ht="15.75">
      <c r="A40" s="270">
        <f>'TTTL tổ 4'!A45</f>
        <v>35</v>
      </c>
      <c r="B40" s="271" t="str">
        <f>'TTTL tổ 4'!B45</f>
        <v>Han Ra</v>
      </c>
      <c r="C40" s="272"/>
      <c r="D40" s="272"/>
      <c r="E40" s="273"/>
      <c r="F40" s="274"/>
      <c r="G40" s="273">
        <f t="shared" si="0"/>
        <v>0</v>
      </c>
      <c r="H40" s="273">
        <f t="shared" si="1"/>
        <v>0</v>
      </c>
      <c r="I40" s="275">
        <f t="shared" si="2"/>
        <v>0</v>
      </c>
      <c r="J40" s="276"/>
    </row>
    <row r="41" spans="1:10" ht="15.75">
      <c r="A41" s="270">
        <f>'TTTL tổ 4'!A46</f>
        <v>36</v>
      </c>
      <c r="B41" s="271" t="str">
        <f>'TTTL tổ 4'!B46</f>
        <v>Chia Chut</v>
      </c>
      <c r="C41" s="272"/>
      <c r="D41" s="272"/>
      <c r="E41" s="273"/>
      <c r="F41" s="274"/>
      <c r="G41" s="273">
        <f t="shared" si="0"/>
        <v>0</v>
      </c>
      <c r="H41" s="273">
        <f t="shared" si="1"/>
        <v>0</v>
      </c>
      <c r="I41" s="275">
        <f t="shared" si="2"/>
        <v>0</v>
      </c>
      <c r="J41" s="276"/>
    </row>
    <row r="42" spans="1:10" ht="15.75">
      <c r="A42" s="270">
        <f>'TTTL tổ 4'!A47</f>
        <v>37</v>
      </c>
      <c r="B42" s="271" t="str">
        <f>'TTTL tổ 4'!B47</f>
        <v>Sum Tia</v>
      </c>
      <c r="C42" s="272"/>
      <c r="D42" s="272"/>
      <c r="E42" s="273"/>
      <c r="F42" s="274"/>
      <c r="G42" s="273">
        <f t="shared" si="0"/>
        <v>0</v>
      </c>
      <c r="H42" s="273">
        <f t="shared" si="1"/>
        <v>0</v>
      </c>
      <c r="I42" s="275">
        <f t="shared" si="2"/>
        <v>0</v>
      </c>
      <c r="J42" s="276"/>
    </row>
    <row r="43" spans="1:10" ht="15.75">
      <c r="A43" s="270">
        <f>'TTTL tổ 4'!A48</f>
        <v>38</v>
      </c>
      <c r="B43" s="271" t="str">
        <f>'TTTL tổ 4'!B48</f>
        <v>Chêt Da</v>
      </c>
      <c r="C43" s="272"/>
      <c r="D43" s="272"/>
      <c r="E43" s="273"/>
      <c r="F43" s="274"/>
      <c r="G43" s="273">
        <f t="shared" si="0"/>
        <v>0</v>
      </c>
      <c r="H43" s="273">
        <f t="shared" si="1"/>
        <v>0</v>
      </c>
      <c r="I43" s="275">
        <f t="shared" si="2"/>
        <v>0</v>
      </c>
      <c r="J43" s="276"/>
    </row>
    <row r="44" spans="1:10" ht="15.75">
      <c r="A44" s="270">
        <f>'TTTL tổ 4'!A49</f>
        <v>39</v>
      </c>
      <c r="B44" s="271" t="str">
        <f>'TTTL tổ 4'!B49</f>
        <v>Sua Vêng</v>
      </c>
      <c r="C44" s="272"/>
      <c r="D44" s="272"/>
      <c r="E44" s="273"/>
      <c r="F44" s="274"/>
      <c r="G44" s="273">
        <f t="shared" si="0"/>
        <v>0</v>
      </c>
      <c r="H44" s="273">
        <f t="shared" si="1"/>
        <v>0</v>
      </c>
      <c r="I44" s="275">
        <f t="shared" si="2"/>
        <v>0</v>
      </c>
      <c r="J44" s="276"/>
    </row>
    <row r="45" spans="1:10" ht="15.75">
      <c r="A45" s="270">
        <f>'TTTL tổ 4'!A50</f>
        <v>40</v>
      </c>
      <c r="B45" s="271" t="str">
        <f>'TTTL tổ 4'!B50</f>
        <v>Săm Bươn</v>
      </c>
      <c r="C45" s="272"/>
      <c r="D45" s="272"/>
      <c r="E45" s="273"/>
      <c r="F45" s="274"/>
      <c r="G45" s="273">
        <f t="shared" si="0"/>
        <v>0</v>
      </c>
      <c r="H45" s="273">
        <f t="shared" si="1"/>
        <v>0</v>
      </c>
      <c r="I45" s="275">
        <f t="shared" si="2"/>
        <v>0</v>
      </c>
      <c r="J45" s="276"/>
    </row>
    <row r="46" spans="1:10" ht="15.75">
      <c r="A46" s="270">
        <f>'TTTL tổ 4'!A51</f>
        <v>41</v>
      </c>
      <c r="B46" s="271" t="str">
        <f>'TTTL tổ 4'!B51</f>
        <v>Kon Via Sa</v>
      </c>
      <c r="C46" s="272"/>
      <c r="D46" s="272"/>
      <c r="E46" s="273"/>
      <c r="F46" s="274"/>
      <c r="G46" s="273">
        <f t="shared" si="0"/>
        <v>0</v>
      </c>
      <c r="H46" s="273">
        <f t="shared" si="1"/>
        <v>0</v>
      </c>
      <c r="I46" s="275">
        <f t="shared" si="2"/>
        <v>0</v>
      </c>
      <c r="J46" s="276"/>
    </row>
    <row r="47" spans="1:10" ht="15.75">
      <c r="A47" s="270">
        <f>'TTTL tổ 4'!A52</f>
        <v>42</v>
      </c>
      <c r="B47" s="271" t="str">
        <f>'TTTL tổ 4'!B52</f>
        <v>Men Mut</v>
      </c>
      <c r="C47" s="272"/>
      <c r="D47" s="272"/>
      <c r="E47" s="273"/>
      <c r="F47" s="274"/>
      <c r="G47" s="273">
        <f t="shared" si="0"/>
        <v>0</v>
      </c>
      <c r="H47" s="273">
        <f t="shared" si="1"/>
        <v>0</v>
      </c>
      <c r="I47" s="275">
        <f t="shared" si="2"/>
        <v>0</v>
      </c>
      <c r="J47" s="276"/>
    </row>
    <row r="48" spans="1:10" ht="15.75">
      <c r="A48" s="270">
        <f>'TTTL tổ 4'!A53</f>
        <v>43</v>
      </c>
      <c r="B48" s="271" t="str">
        <f>'TTTL tổ 4'!B53</f>
        <v>Siu Vênh</v>
      </c>
      <c r="C48" s="272"/>
      <c r="D48" s="272"/>
      <c r="E48" s="273"/>
      <c r="F48" s="274"/>
      <c r="G48" s="273">
        <f t="shared" si="0"/>
        <v>0</v>
      </c>
      <c r="H48" s="273">
        <f t="shared" si="1"/>
        <v>0</v>
      </c>
      <c r="I48" s="275">
        <f t="shared" si="2"/>
        <v>0</v>
      </c>
      <c r="J48" s="276"/>
    </row>
    <row r="49" spans="1:10" ht="15.75">
      <c r="A49" s="270">
        <f>'TTTL tổ 4'!A54</f>
        <v>44</v>
      </c>
      <c r="B49" s="271" t="str">
        <f>'TTTL tổ 4'!B54</f>
        <v>Thang Hêng</v>
      </c>
      <c r="C49" s="272"/>
      <c r="D49" s="272"/>
      <c r="E49" s="273"/>
      <c r="F49" s="274"/>
      <c r="G49" s="273">
        <f t="shared" si="0"/>
        <v>0</v>
      </c>
      <c r="H49" s="273">
        <f t="shared" si="1"/>
        <v>0</v>
      </c>
      <c r="I49" s="275">
        <f t="shared" si="2"/>
        <v>0</v>
      </c>
      <c r="J49" s="276"/>
    </row>
    <row r="50" spans="1:10" ht="15.75">
      <c r="A50" s="270">
        <f>'TTTL tổ 4'!A55</f>
        <v>45</v>
      </c>
      <c r="B50" s="271" t="str">
        <f>'TTTL tổ 4'!B55</f>
        <v>Dup Mơi</v>
      </c>
      <c r="C50" s="272"/>
      <c r="D50" s="272"/>
      <c r="E50" s="273"/>
      <c r="F50" s="274"/>
      <c r="G50" s="273">
        <f t="shared" si="0"/>
        <v>0</v>
      </c>
      <c r="H50" s="273">
        <f t="shared" si="1"/>
        <v>0</v>
      </c>
      <c r="I50" s="275">
        <f t="shared" si="2"/>
        <v>0</v>
      </c>
      <c r="J50" s="276"/>
    </row>
    <row r="51" spans="1:10" ht="15.75">
      <c r="A51" s="270">
        <f>'TTTL tổ 4'!A56</f>
        <v>46</v>
      </c>
      <c r="B51" s="271" t="str">
        <f>'TTTL tổ 4'!B56</f>
        <v>Khanh Ra</v>
      </c>
      <c r="C51" s="272"/>
      <c r="D51" s="272"/>
      <c r="E51" s="273"/>
      <c r="F51" s="274"/>
      <c r="G51" s="273">
        <f t="shared" si="0"/>
        <v>0</v>
      </c>
      <c r="H51" s="273">
        <f t="shared" si="1"/>
        <v>0</v>
      </c>
      <c r="I51" s="275">
        <f t="shared" si="2"/>
        <v>0</v>
      </c>
      <c r="J51" s="276"/>
    </row>
    <row r="52" spans="1:10" ht="15.75">
      <c r="A52" s="270">
        <f>'TTTL tổ 4'!A57</f>
        <v>47</v>
      </c>
      <c r="B52" s="271" t="str">
        <f>'TTTL tổ 4'!B57</f>
        <v>Vênh Chênh</v>
      </c>
      <c r="C52" s="272"/>
      <c r="D52" s="272"/>
      <c r="E52" s="273"/>
      <c r="F52" s="274"/>
      <c r="G52" s="273">
        <f t="shared" si="0"/>
        <v>0</v>
      </c>
      <c r="H52" s="273">
        <f t="shared" si="1"/>
        <v>0</v>
      </c>
      <c r="I52" s="275">
        <f t="shared" si="2"/>
        <v>0</v>
      </c>
      <c r="J52" s="276"/>
    </row>
    <row r="53" spans="1:10" ht="15.75">
      <c r="A53" s="270">
        <f>'TTTL tổ 4'!A58</f>
        <v>48</v>
      </c>
      <c r="B53" s="271" t="str">
        <f>'TTTL tổ 4'!B58</f>
        <v>Lot Bum</v>
      </c>
      <c r="C53" s="272"/>
      <c r="D53" s="272"/>
      <c r="E53" s="273"/>
      <c r="F53" s="274"/>
      <c r="G53" s="273">
        <f t="shared" si="0"/>
        <v>0</v>
      </c>
      <c r="H53" s="273">
        <f t="shared" si="1"/>
        <v>0</v>
      </c>
      <c r="I53" s="275">
        <f t="shared" si="2"/>
        <v>0</v>
      </c>
      <c r="J53" s="276"/>
    </row>
    <row r="54" spans="1:10" ht="15.75">
      <c r="A54" s="270">
        <f>'TTTL tổ 4'!A59</f>
        <v>49</v>
      </c>
      <c r="B54" s="271" t="str">
        <f>'TTTL tổ 4'!B59</f>
        <v>Sang Son</v>
      </c>
      <c r="C54" s="272"/>
      <c r="D54" s="272"/>
      <c r="E54" s="273"/>
      <c r="F54" s="274"/>
      <c r="G54" s="273">
        <f t="shared" si="0"/>
        <v>0</v>
      </c>
      <c r="H54" s="273">
        <f t="shared" si="1"/>
        <v>0</v>
      </c>
      <c r="I54" s="275">
        <f t="shared" si="2"/>
        <v>0</v>
      </c>
      <c r="J54" s="276"/>
    </row>
    <row r="55" spans="1:10" ht="15.75">
      <c r="A55" s="270">
        <f>'TTTL tổ 4'!A60</f>
        <v>50</v>
      </c>
      <c r="B55" s="271" t="str">
        <f>'TTTL tổ 4'!B60</f>
        <v>La Hia</v>
      </c>
      <c r="C55" s="272"/>
      <c r="D55" s="272"/>
      <c r="E55" s="273"/>
      <c r="F55" s="274"/>
      <c r="G55" s="273">
        <f t="shared" si="0"/>
        <v>0</v>
      </c>
      <c r="H55" s="273">
        <f t="shared" si="1"/>
        <v>0</v>
      </c>
      <c r="I55" s="275">
        <f t="shared" si="2"/>
        <v>0</v>
      </c>
      <c r="J55" s="276"/>
    </row>
    <row r="56" spans="1:10" ht="15.75">
      <c r="A56" s="270">
        <f>'TTTL tổ 4'!A61</f>
        <v>51</v>
      </c>
      <c r="B56" s="271" t="str">
        <f>'TTTL tổ 4'!B61</f>
        <v>Thun Danh</v>
      </c>
      <c r="C56" s="272"/>
      <c r="D56" s="272"/>
      <c r="E56" s="273"/>
      <c r="F56" s="274"/>
      <c r="G56" s="273">
        <f t="shared" si="0"/>
        <v>0</v>
      </c>
      <c r="H56" s="273">
        <f t="shared" si="1"/>
        <v>0</v>
      </c>
      <c r="I56" s="275">
        <f t="shared" si="2"/>
        <v>0</v>
      </c>
      <c r="J56" s="276"/>
    </row>
    <row r="57" spans="1:10" ht="15.75">
      <c r="A57" s="270">
        <f>'TTTL tổ 4'!A62</f>
        <v>52</v>
      </c>
      <c r="B57" s="271" t="str">
        <f>'TTTL tổ 4'!B62</f>
        <v>Lâp Hon</v>
      </c>
      <c r="C57" s="272"/>
      <c r="D57" s="272"/>
      <c r="E57" s="273"/>
      <c r="F57" s="274"/>
      <c r="G57" s="273">
        <f t="shared" si="0"/>
        <v>0</v>
      </c>
      <c r="H57" s="273">
        <f t="shared" si="1"/>
        <v>0</v>
      </c>
      <c r="I57" s="275">
        <f t="shared" si="2"/>
        <v>0</v>
      </c>
      <c r="J57" s="276"/>
    </row>
    <row r="58" spans="1:10" ht="15.75">
      <c r="A58" s="270">
        <f>'TTTL tổ 4'!A63</f>
        <v>53</v>
      </c>
      <c r="B58" s="271" t="str">
        <f>'TTTL tổ 4'!B63</f>
        <v>Nua Rên</v>
      </c>
      <c r="C58" s="272"/>
      <c r="D58" s="272"/>
      <c r="E58" s="273"/>
      <c r="F58" s="274"/>
      <c r="G58" s="273">
        <f t="shared" si="0"/>
        <v>0</v>
      </c>
      <c r="H58" s="273">
        <f t="shared" si="1"/>
        <v>0</v>
      </c>
      <c r="I58" s="275">
        <f t="shared" si="2"/>
        <v>0</v>
      </c>
      <c r="J58" s="276"/>
    </row>
    <row r="59" spans="1:10" ht="15.75">
      <c r="A59" s="270">
        <f>'TTTL tổ 4'!A64</f>
        <v>54</v>
      </c>
      <c r="B59" s="271" t="str">
        <f>'TTTL tổ 4'!B64</f>
        <v>Tia Vanh</v>
      </c>
      <c r="C59" s="272"/>
      <c r="D59" s="272"/>
      <c r="E59" s="273"/>
      <c r="F59" s="274"/>
      <c r="G59" s="273">
        <f t="shared" si="0"/>
        <v>0</v>
      </c>
      <c r="H59" s="273">
        <f t="shared" si="1"/>
        <v>0</v>
      </c>
      <c r="I59" s="275">
        <f t="shared" si="2"/>
        <v>0</v>
      </c>
      <c r="J59" s="276"/>
    </row>
    <row r="60" spans="1:10" ht="15.75">
      <c r="A60" s="270">
        <f>'TTTL tổ 4'!A65</f>
        <v>55</v>
      </c>
      <c r="B60" s="271" t="str">
        <f>'TTTL tổ 4'!B65</f>
        <v>Thon Sat</v>
      </c>
      <c r="C60" s="272"/>
      <c r="D60" s="272"/>
      <c r="E60" s="273"/>
      <c r="F60" s="274"/>
      <c r="G60" s="273">
        <f t="shared" si="0"/>
        <v>0</v>
      </c>
      <c r="H60" s="273">
        <f t="shared" si="1"/>
        <v>0</v>
      </c>
      <c r="I60" s="275">
        <f t="shared" si="2"/>
        <v>0</v>
      </c>
      <c r="J60" s="276"/>
    </row>
    <row r="61" spans="1:10" ht="15.75">
      <c r="A61" s="270">
        <f>'TTTL tổ 4'!A66</f>
        <v>56</v>
      </c>
      <c r="B61" s="271" t="str">
        <f>'TTTL tổ 4'!B66</f>
        <v>Dia Kha</v>
      </c>
      <c r="C61" s="272"/>
      <c r="D61" s="272"/>
      <c r="E61" s="273"/>
      <c r="F61" s="274"/>
      <c r="G61" s="273">
        <f t="shared" si="0"/>
        <v>0</v>
      </c>
      <c r="H61" s="273">
        <f t="shared" si="1"/>
        <v>0</v>
      </c>
      <c r="I61" s="275">
        <f t="shared" si="2"/>
        <v>0</v>
      </c>
      <c r="J61" s="276"/>
    </row>
    <row r="62" spans="1:10" ht="15.75">
      <c r="A62" s="270">
        <f>'TTTL tổ 4'!A67</f>
        <v>57</v>
      </c>
      <c r="B62" s="271" t="str">
        <f>'TTTL tổ 4'!B67</f>
        <v>Lon Ron</v>
      </c>
      <c r="C62" s="272"/>
      <c r="D62" s="272"/>
      <c r="E62" s="273"/>
      <c r="F62" s="274"/>
      <c r="G62" s="273">
        <f t="shared" si="0"/>
        <v>0</v>
      </c>
      <c r="H62" s="273">
        <f t="shared" si="1"/>
        <v>0</v>
      </c>
      <c r="I62" s="275">
        <f t="shared" si="2"/>
        <v>0</v>
      </c>
      <c r="J62" s="276"/>
    </row>
    <row r="63" spans="1:10" ht="15.75" hidden="1">
      <c r="A63" s="270">
        <f>'TTTL tổ 4'!A68</f>
        <v>58</v>
      </c>
      <c r="B63" s="271" t="str">
        <f>'TTTL tổ 4'!B68</f>
        <v>Han Na</v>
      </c>
      <c r="C63" s="272"/>
      <c r="D63" s="272"/>
      <c r="E63" s="273"/>
      <c r="F63" s="274"/>
      <c r="G63" s="273">
        <f t="shared" si="0"/>
        <v>0</v>
      </c>
      <c r="H63" s="273">
        <f t="shared" si="1"/>
        <v>0</v>
      </c>
      <c r="I63" s="275">
        <f t="shared" si="2"/>
        <v>0</v>
      </c>
      <c r="J63" s="276"/>
    </row>
    <row r="64" spans="1:10" ht="15.75" hidden="1">
      <c r="A64" s="270">
        <f>'TTTL tổ 4'!A69</f>
        <v>59</v>
      </c>
      <c r="B64" s="271" t="str">
        <f>'TTTL tổ 4'!B69</f>
        <v>Tua Ra</v>
      </c>
      <c r="C64" s="272"/>
      <c r="D64" s="272"/>
      <c r="E64" s="273"/>
      <c r="F64" s="274"/>
      <c r="G64" s="273">
        <f t="shared" si="0"/>
        <v>0</v>
      </c>
      <c r="H64" s="273">
        <f t="shared" si="1"/>
        <v>0</v>
      </c>
      <c r="I64" s="275">
        <f t="shared" si="2"/>
        <v>0</v>
      </c>
      <c r="J64" s="276"/>
    </row>
    <row r="65" spans="1:10" ht="15.75" hidden="1">
      <c r="A65" s="270">
        <f>'TTTL tổ 4'!A70</f>
        <v>60</v>
      </c>
      <c r="B65" s="271" t="str">
        <f>'TTTL tổ 4'!B70</f>
        <v>Chia Sok Kha</v>
      </c>
      <c r="C65" s="272"/>
      <c r="D65" s="272"/>
      <c r="E65" s="273"/>
      <c r="F65" s="274"/>
      <c r="G65" s="273">
        <f t="shared" si="0"/>
        <v>0</v>
      </c>
      <c r="H65" s="273">
        <f t="shared" si="1"/>
        <v>0</v>
      </c>
      <c r="I65" s="275">
        <f t="shared" si="2"/>
        <v>0</v>
      </c>
      <c r="J65" s="276"/>
    </row>
    <row r="66" spans="1:10" ht="15.75" hidden="1">
      <c r="A66" s="270">
        <f>'TTTL tổ 4'!A71</f>
        <v>61</v>
      </c>
      <c r="B66" s="271" t="str">
        <f>'TTTL tổ 4'!B71</f>
        <v>Lum Lươn</v>
      </c>
      <c r="C66" s="272"/>
      <c r="D66" s="272"/>
      <c r="E66" s="273"/>
      <c r="F66" s="274"/>
      <c r="G66" s="273">
        <f t="shared" si="0"/>
        <v>0</v>
      </c>
      <c r="H66" s="273">
        <f t="shared" si="1"/>
        <v>0</v>
      </c>
      <c r="I66" s="275">
        <f t="shared" si="2"/>
        <v>0</v>
      </c>
      <c r="J66" s="276"/>
    </row>
    <row r="67" spans="1:10" ht="15.75" hidden="1">
      <c r="A67" s="270">
        <f>'TTTL tổ 4'!A72</f>
        <v>62</v>
      </c>
      <c r="B67" s="271" t="str">
        <f>'TTTL tổ 4'!B72</f>
        <v>Via Đay</v>
      </c>
      <c r="C67" s="272"/>
      <c r="D67" s="272"/>
      <c r="E67" s="273"/>
      <c r="F67" s="274"/>
      <c r="G67" s="273">
        <f t="shared" si="0"/>
        <v>0</v>
      </c>
      <c r="H67" s="273">
        <f t="shared" si="1"/>
        <v>0</v>
      </c>
      <c r="I67" s="275">
        <f t="shared" si="2"/>
        <v>0</v>
      </c>
      <c r="J67" s="276"/>
    </row>
    <row r="68" spans="1:10" ht="15.75" hidden="1">
      <c r="A68" s="270">
        <f>'TTTL tổ 4'!A73</f>
        <v>63</v>
      </c>
      <c r="B68" s="271" t="str">
        <f>'TTTL tổ 4'!B73</f>
        <v>Sat Mau</v>
      </c>
      <c r="C68" s="272"/>
      <c r="D68" s="272"/>
      <c r="E68" s="273"/>
      <c r="F68" s="274"/>
      <c r="G68" s="273">
        <f t="shared" si="0"/>
        <v>0</v>
      </c>
      <c r="H68" s="273">
        <f t="shared" si="1"/>
        <v>0</v>
      </c>
      <c r="I68" s="275">
        <f t="shared" si="2"/>
        <v>0</v>
      </c>
      <c r="J68" s="276"/>
    </row>
    <row r="69" spans="1:10" ht="15.75" hidden="1">
      <c r="A69" s="270">
        <f>'TTTL tổ 4'!A74</f>
        <v>64</v>
      </c>
      <c r="B69" s="271" t="str">
        <f>'TTTL tổ 4'!B74</f>
        <v>Thia Ra</v>
      </c>
      <c r="C69" s="272"/>
      <c r="D69" s="272"/>
      <c r="E69" s="273"/>
      <c r="F69" s="274"/>
      <c r="G69" s="273">
        <f t="shared" si="0"/>
        <v>0</v>
      </c>
      <c r="H69" s="273">
        <f t="shared" si="1"/>
        <v>0</v>
      </c>
      <c r="I69" s="275">
        <f t="shared" si="2"/>
        <v>0</v>
      </c>
      <c r="J69" s="276"/>
    </row>
    <row r="70" spans="1:10" ht="15.75" hidden="1">
      <c r="A70" s="270">
        <f>'TTTL tổ 4'!A75</f>
        <v>65</v>
      </c>
      <c r="B70" s="271" t="str">
        <f>'TTTL tổ 4'!B75</f>
        <v>Du Hon</v>
      </c>
      <c r="C70" s="272"/>
      <c r="D70" s="272"/>
      <c r="E70" s="273"/>
      <c r="F70" s="274"/>
      <c r="G70" s="273">
        <f t="shared" si="0"/>
        <v>0</v>
      </c>
      <c r="H70" s="273">
        <f t="shared" si="1"/>
        <v>0</v>
      </c>
      <c r="I70" s="275">
        <f t="shared" si="2"/>
        <v>0</v>
      </c>
      <c r="J70" s="276"/>
    </row>
    <row r="71" spans="1:10" ht="15.75" hidden="1">
      <c r="A71" s="270">
        <f>'TTTL tổ 4'!A76</f>
        <v>66</v>
      </c>
      <c r="B71" s="271" t="str">
        <f>'TTTL tổ 4'!B76</f>
        <v>Ron Ria</v>
      </c>
      <c r="C71" s="272"/>
      <c r="D71" s="272"/>
      <c r="E71" s="273"/>
      <c r="F71" s="274"/>
      <c r="G71" s="273">
        <f t="shared" ref="G71:G103" si="3">E71+F71</f>
        <v>0</v>
      </c>
      <c r="H71" s="273">
        <f t="shared" ref="H71:H103" si="4">D71+E71</f>
        <v>0</v>
      </c>
      <c r="I71" s="275">
        <f t="shared" ref="I71:I103" si="5">H71*75000</f>
        <v>0</v>
      </c>
      <c r="J71" s="276"/>
    </row>
    <row r="72" spans="1:10" ht="15.75" hidden="1">
      <c r="A72" s="270">
        <f>'TTTL tổ 4'!A77</f>
        <v>67</v>
      </c>
      <c r="B72" s="271" t="str">
        <f>'TTTL tổ 4'!B77</f>
        <v>Phon Tha</v>
      </c>
      <c r="C72" s="272"/>
      <c r="D72" s="272"/>
      <c r="E72" s="273"/>
      <c r="F72" s="274"/>
      <c r="G72" s="273">
        <f t="shared" si="3"/>
        <v>0</v>
      </c>
      <c r="H72" s="273">
        <f t="shared" si="4"/>
        <v>0</v>
      </c>
      <c r="I72" s="275">
        <f t="shared" si="5"/>
        <v>0</v>
      </c>
      <c r="J72" s="276"/>
    </row>
    <row r="73" spans="1:10" ht="15.75" hidden="1">
      <c r="A73" s="270">
        <f>'TTTL tổ 4'!A78</f>
        <v>68</v>
      </c>
      <c r="B73" s="271" t="str">
        <f>'TTTL tổ 4'!B78</f>
        <v>Vot Num</v>
      </c>
      <c r="C73" s="272"/>
      <c r="D73" s="272"/>
      <c r="E73" s="273"/>
      <c r="F73" s="274"/>
      <c r="G73" s="273">
        <f t="shared" si="3"/>
        <v>0</v>
      </c>
      <c r="H73" s="273">
        <f t="shared" si="4"/>
        <v>0</v>
      </c>
      <c r="I73" s="275">
        <f t="shared" si="5"/>
        <v>0</v>
      </c>
      <c r="J73" s="276"/>
    </row>
    <row r="74" spans="1:10" ht="15.75" hidden="1">
      <c r="A74" s="270">
        <f>'TTTL tổ 4'!A79</f>
        <v>69</v>
      </c>
      <c r="B74" s="271" t="str">
        <f>'TTTL tổ 4'!B79</f>
        <v>Thu Thươn</v>
      </c>
      <c r="C74" s="272"/>
      <c r="D74" s="272"/>
      <c r="E74" s="273"/>
      <c r="F74" s="274"/>
      <c r="G74" s="273">
        <f t="shared" si="3"/>
        <v>0</v>
      </c>
      <c r="H74" s="273">
        <f t="shared" si="4"/>
        <v>0</v>
      </c>
      <c r="I74" s="275">
        <f t="shared" si="5"/>
        <v>0</v>
      </c>
      <c r="J74" s="276"/>
    </row>
    <row r="75" spans="1:10" ht="15.75" hidden="1">
      <c r="A75" s="270">
        <f>'TTTL tổ 4'!A80</f>
        <v>70</v>
      </c>
      <c r="B75" s="271" t="str">
        <f>'TTTL tổ 4'!B80</f>
        <v>Sia Vum</v>
      </c>
      <c r="C75" s="272"/>
      <c r="D75" s="272"/>
      <c r="E75" s="273"/>
      <c r="F75" s="274"/>
      <c r="G75" s="273">
        <f t="shared" si="3"/>
        <v>0</v>
      </c>
      <c r="H75" s="273">
        <f t="shared" si="4"/>
        <v>0</v>
      </c>
      <c r="I75" s="275">
        <f t="shared" si="5"/>
        <v>0</v>
      </c>
      <c r="J75" s="276"/>
    </row>
    <row r="76" spans="1:10" ht="15.75" hidden="1">
      <c r="A76" s="270">
        <f>'TTTL tổ 4'!A81</f>
        <v>71</v>
      </c>
      <c r="B76" s="271" t="str">
        <f>'TTTL tổ 4'!B81</f>
        <v>Phon Xia</v>
      </c>
      <c r="C76" s="272"/>
      <c r="D76" s="272"/>
      <c r="E76" s="273"/>
      <c r="F76" s="274"/>
      <c r="G76" s="273">
        <f t="shared" si="3"/>
        <v>0</v>
      </c>
      <c r="H76" s="273">
        <f t="shared" si="4"/>
        <v>0</v>
      </c>
      <c r="I76" s="275">
        <f t="shared" si="5"/>
        <v>0</v>
      </c>
      <c r="J76" s="276"/>
    </row>
    <row r="77" spans="1:10" ht="15.75" hidden="1">
      <c r="A77" s="270">
        <f>'TTTL tổ 4'!A82</f>
        <v>72</v>
      </c>
      <c r="B77" s="271" t="str">
        <f>'TTTL tổ 4'!B82</f>
        <v>Tu Hua</v>
      </c>
      <c r="C77" s="272"/>
      <c r="D77" s="272"/>
      <c r="E77" s="273"/>
      <c r="F77" s="274"/>
      <c r="G77" s="273">
        <f t="shared" si="3"/>
        <v>0</v>
      </c>
      <c r="H77" s="273">
        <f t="shared" si="4"/>
        <v>0</v>
      </c>
      <c r="I77" s="275">
        <f t="shared" si="5"/>
        <v>0</v>
      </c>
      <c r="J77" s="276"/>
    </row>
    <row r="78" spans="1:10" ht="15.75" hidden="1">
      <c r="A78" s="270">
        <f>'TTTL tổ 4'!A83</f>
        <v>73</v>
      </c>
      <c r="B78" s="271" t="str">
        <f>'TTTL tổ 4'!B83</f>
        <v>Mim Ra</v>
      </c>
      <c r="C78" s="272"/>
      <c r="D78" s="272"/>
      <c r="E78" s="273"/>
      <c r="F78" s="274"/>
      <c r="G78" s="273">
        <f t="shared" si="3"/>
        <v>0</v>
      </c>
      <c r="H78" s="273">
        <f t="shared" si="4"/>
        <v>0</v>
      </c>
      <c r="I78" s="275">
        <f t="shared" si="5"/>
        <v>0</v>
      </c>
      <c r="J78" s="276"/>
    </row>
    <row r="79" spans="1:10" ht="15.75" hidden="1">
      <c r="A79" s="270">
        <f>'TTTL tổ 4'!A84</f>
        <v>74</v>
      </c>
      <c r="B79" s="271" t="str">
        <f>'TTTL tổ 4'!B84</f>
        <v>Ra Hum</v>
      </c>
      <c r="C79" s="272"/>
      <c r="D79" s="272"/>
      <c r="E79" s="273"/>
      <c r="F79" s="274"/>
      <c r="G79" s="273">
        <f t="shared" si="3"/>
        <v>0</v>
      </c>
      <c r="H79" s="273">
        <f t="shared" si="4"/>
        <v>0</v>
      </c>
      <c r="I79" s="275">
        <f t="shared" si="5"/>
        <v>0</v>
      </c>
      <c r="J79" s="276"/>
    </row>
    <row r="80" spans="1:10" ht="15.75" hidden="1">
      <c r="A80" s="270">
        <f>'TTTL tổ 4'!A85</f>
        <v>75</v>
      </c>
      <c r="B80" s="271" t="str">
        <f>'TTTL tổ 4'!B85</f>
        <v>Um Von</v>
      </c>
      <c r="C80" s="272"/>
      <c r="D80" s="272"/>
      <c r="E80" s="273"/>
      <c r="F80" s="274"/>
      <c r="G80" s="273">
        <f t="shared" si="3"/>
        <v>0</v>
      </c>
      <c r="H80" s="273">
        <f t="shared" si="4"/>
        <v>0</v>
      </c>
      <c r="I80" s="275">
        <f t="shared" si="5"/>
        <v>0</v>
      </c>
      <c r="J80" s="276"/>
    </row>
    <row r="81" spans="1:10" ht="15.75" hidden="1">
      <c r="A81" s="270">
        <f>'TTTL tổ 4'!A86</f>
        <v>76</v>
      </c>
      <c r="B81" s="271" t="str">
        <f>'TTTL tổ 4'!B86</f>
        <v>Um Hay</v>
      </c>
      <c r="C81" s="272"/>
      <c r="D81" s="272"/>
      <c r="E81" s="273"/>
      <c r="F81" s="274"/>
      <c r="G81" s="273">
        <f t="shared" si="3"/>
        <v>0</v>
      </c>
      <c r="H81" s="273">
        <f t="shared" si="4"/>
        <v>0</v>
      </c>
      <c r="I81" s="275">
        <f t="shared" si="5"/>
        <v>0</v>
      </c>
      <c r="J81" s="276"/>
    </row>
    <row r="82" spans="1:10" ht="15.75" hidden="1">
      <c r="A82" s="270">
        <f>'TTTL tổ 4'!A87</f>
        <v>77</v>
      </c>
      <c r="B82" s="271" t="str">
        <f>'TTTL tổ 4'!B87</f>
        <v>Sa Vêt</v>
      </c>
      <c r="C82" s="272"/>
      <c r="D82" s="272"/>
      <c r="E82" s="273"/>
      <c r="F82" s="274"/>
      <c r="G82" s="273">
        <f t="shared" si="3"/>
        <v>0</v>
      </c>
      <c r="H82" s="273">
        <f t="shared" si="4"/>
        <v>0</v>
      </c>
      <c r="I82" s="275">
        <f t="shared" si="5"/>
        <v>0</v>
      </c>
      <c r="J82" s="276"/>
    </row>
    <row r="83" spans="1:10" ht="15.75" hidden="1">
      <c r="A83" s="270">
        <f>'TTTL tổ 4'!A88</f>
        <v>78</v>
      </c>
      <c r="B83" s="271" t="str">
        <f>'TTTL tổ 4'!B88</f>
        <v>Thum Lu</v>
      </c>
      <c r="C83" s="272"/>
      <c r="D83" s="272"/>
      <c r="E83" s="273"/>
      <c r="F83" s="274"/>
      <c r="G83" s="273">
        <f t="shared" si="3"/>
        <v>0</v>
      </c>
      <c r="H83" s="273">
        <f t="shared" si="4"/>
        <v>0</v>
      </c>
      <c r="I83" s="275">
        <f t="shared" si="5"/>
        <v>0</v>
      </c>
      <c r="J83" s="276"/>
    </row>
    <row r="84" spans="1:10" ht="15.75" hidden="1">
      <c r="A84" s="270">
        <f>'TTTL tổ 4'!A89</f>
        <v>79</v>
      </c>
      <c r="B84" s="271" t="str">
        <f>'TTTL tổ 4'!B89</f>
        <v>Lu Mêt</v>
      </c>
      <c r="C84" s="272"/>
      <c r="D84" s="272"/>
      <c r="E84" s="273"/>
      <c r="F84" s="274"/>
      <c r="G84" s="273">
        <f t="shared" si="3"/>
        <v>0</v>
      </c>
      <c r="H84" s="273">
        <f t="shared" si="4"/>
        <v>0</v>
      </c>
      <c r="I84" s="275">
        <f t="shared" si="5"/>
        <v>0</v>
      </c>
      <c r="J84" s="276"/>
    </row>
    <row r="85" spans="1:10" ht="15.75" hidden="1">
      <c r="A85" s="270">
        <f>'TTTL tổ 4'!A90</f>
        <v>80</v>
      </c>
      <c r="B85" s="271" t="str">
        <f>'TTTL tổ 4'!B90</f>
        <v>Dan Da</v>
      </c>
      <c r="C85" s="272"/>
      <c r="D85" s="272"/>
      <c r="E85" s="273"/>
      <c r="F85" s="274"/>
      <c r="G85" s="273">
        <f t="shared" si="3"/>
        <v>0</v>
      </c>
      <c r="H85" s="273">
        <f t="shared" si="4"/>
        <v>0</v>
      </c>
      <c r="I85" s="275">
        <f t="shared" si="5"/>
        <v>0</v>
      </c>
      <c r="J85" s="276"/>
    </row>
    <row r="86" spans="1:10" ht="15.75" hidden="1">
      <c r="A86" s="270">
        <f>'TTTL tổ 4'!A91</f>
        <v>81</v>
      </c>
      <c r="B86" s="271" t="str">
        <f>'TTTL tổ 4'!B91</f>
        <v>Chum Von</v>
      </c>
      <c r="C86" s="272"/>
      <c r="D86" s="272"/>
      <c r="E86" s="273"/>
      <c r="F86" s="274"/>
      <c r="G86" s="273">
        <f t="shared" si="3"/>
        <v>0</v>
      </c>
      <c r="H86" s="273">
        <f t="shared" si="4"/>
        <v>0</v>
      </c>
      <c r="I86" s="275">
        <f t="shared" si="5"/>
        <v>0</v>
      </c>
      <c r="J86" s="276"/>
    </row>
    <row r="87" spans="1:10" ht="15.75" hidden="1">
      <c r="A87" s="270">
        <f>'TTTL tổ 4'!A92</f>
        <v>82</v>
      </c>
      <c r="B87" s="271" t="str">
        <f>'TTTL tổ 4'!B92</f>
        <v>Khon Ria</v>
      </c>
      <c r="C87" s="272"/>
      <c r="D87" s="272"/>
      <c r="E87" s="273"/>
      <c r="F87" s="274"/>
      <c r="G87" s="273">
        <f t="shared" si="3"/>
        <v>0</v>
      </c>
      <c r="H87" s="273">
        <f t="shared" si="4"/>
        <v>0</v>
      </c>
      <c r="I87" s="275">
        <f t="shared" si="5"/>
        <v>0</v>
      </c>
      <c r="J87" s="276"/>
    </row>
    <row r="88" spans="1:10" ht="15.75" hidden="1">
      <c r="A88" s="270">
        <f>'TTTL tổ 4'!A93</f>
        <v>83</v>
      </c>
      <c r="B88" s="271" t="str">
        <f>'TTTL tổ 4'!B93</f>
        <v>Lut Ray</v>
      </c>
      <c r="C88" s="272"/>
      <c r="D88" s="272"/>
      <c r="E88" s="273"/>
      <c r="F88" s="274"/>
      <c r="G88" s="273">
        <f t="shared" si="3"/>
        <v>0</v>
      </c>
      <c r="H88" s="273">
        <f t="shared" si="4"/>
        <v>0</v>
      </c>
      <c r="I88" s="275">
        <f t="shared" si="5"/>
        <v>0</v>
      </c>
      <c r="J88" s="276"/>
    </row>
    <row r="89" spans="1:10" ht="15.75" hidden="1">
      <c r="A89" s="270">
        <f>'TTTL tổ 4'!A94</f>
        <v>84</v>
      </c>
      <c r="B89" s="271" t="str">
        <f>'TTTL tổ 4'!B94</f>
        <v>La Chăn</v>
      </c>
      <c r="C89" s="272"/>
      <c r="D89" s="272"/>
      <c r="E89" s="273"/>
      <c r="F89" s="274"/>
      <c r="G89" s="273">
        <f t="shared" si="3"/>
        <v>0</v>
      </c>
      <c r="H89" s="273">
        <f t="shared" si="4"/>
        <v>0</v>
      </c>
      <c r="I89" s="275">
        <f t="shared" si="5"/>
        <v>0</v>
      </c>
      <c r="J89" s="276"/>
    </row>
    <row r="90" spans="1:10" ht="15.75" hidden="1">
      <c r="A90" s="270">
        <f>'TTTL tổ 4'!A95</f>
        <v>85</v>
      </c>
      <c r="B90" s="271" t="str">
        <f>'TTTL tổ 4'!B95</f>
        <v>Bia Dum</v>
      </c>
      <c r="C90" s="272"/>
      <c r="D90" s="272"/>
      <c r="E90" s="273"/>
      <c r="F90" s="274"/>
      <c r="G90" s="273">
        <f t="shared" si="3"/>
        <v>0</v>
      </c>
      <c r="H90" s="273">
        <f t="shared" si="4"/>
        <v>0</v>
      </c>
      <c r="I90" s="275">
        <f t="shared" si="5"/>
        <v>0</v>
      </c>
      <c r="J90" s="276"/>
    </row>
    <row r="91" spans="1:10" ht="15.75" hidden="1">
      <c r="A91" s="270">
        <f>'TTTL tổ 4'!A96</f>
        <v>86</v>
      </c>
      <c r="B91" s="271" t="str">
        <f>'TTTL tổ 4'!B96</f>
        <v>Lum Rum</v>
      </c>
      <c r="C91" s="272"/>
      <c r="D91" s="272"/>
      <c r="E91" s="273"/>
      <c r="F91" s="274"/>
      <c r="G91" s="273">
        <f t="shared" si="3"/>
        <v>0</v>
      </c>
      <c r="H91" s="273">
        <f t="shared" si="4"/>
        <v>0</v>
      </c>
      <c r="I91" s="275">
        <f t="shared" si="5"/>
        <v>0</v>
      </c>
      <c r="J91" s="276"/>
    </row>
    <row r="92" spans="1:10" ht="15.75" hidden="1">
      <c r="A92" s="270">
        <f>'TTTL tổ 4'!A97</f>
        <v>87</v>
      </c>
      <c r="B92" s="271" t="str">
        <f>'TTTL tổ 4'!B97</f>
        <v>Chua Ha</v>
      </c>
      <c r="C92" s="272"/>
      <c r="D92" s="272"/>
      <c r="E92" s="273"/>
      <c r="F92" s="274"/>
      <c r="G92" s="273">
        <f t="shared" si="3"/>
        <v>0</v>
      </c>
      <c r="H92" s="273">
        <f t="shared" si="4"/>
        <v>0</v>
      </c>
      <c r="I92" s="275">
        <f t="shared" si="5"/>
        <v>0</v>
      </c>
      <c r="J92" s="276"/>
    </row>
    <row r="93" spans="1:10" ht="15.75" hidden="1">
      <c r="A93" s="270">
        <f>'TTTL tổ 4'!A98</f>
        <v>88</v>
      </c>
      <c r="B93" s="271" t="str">
        <f>'TTTL tổ 4'!B98</f>
        <v>Ha Sum</v>
      </c>
      <c r="C93" s="272"/>
      <c r="D93" s="272"/>
      <c r="E93" s="273"/>
      <c r="F93" s="274"/>
      <c r="G93" s="273">
        <f t="shared" si="3"/>
        <v>0</v>
      </c>
      <c r="H93" s="273">
        <f t="shared" si="4"/>
        <v>0</v>
      </c>
      <c r="I93" s="275">
        <f t="shared" si="5"/>
        <v>0</v>
      </c>
      <c r="J93" s="276"/>
    </row>
    <row r="94" spans="1:10" ht="15.75" hidden="1">
      <c r="A94" s="270">
        <f>'TTTL tổ 4'!A99</f>
        <v>89</v>
      </c>
      <c r="B94" s="271" t="str">
        <f>'TTTL tổ 4'!B99</f>
        <v>Ha Dia</v>
      </c>
      <c r="C94" s="272"/>
      <c r="D94" s="272"/>
      <c r="E94" s="273"/>
      <c r="F94" s="274"/>
      <c r="G94" s="273">
        <f t="shared" si="3"/>
        <v>0</v>
      </c>
      <c r="H94" s="273">
        <f t="shared" si="4"/>
        <v>0</v>
      </c>
      <c r="I94" s="275">
        <f t="shared" si="5"/>
        <v>0</v>
      </c>
      <c r="J94" s="276"/>
    </row>
    <row r="95" spans="1:10" ht="15.75" hidden="1">
      <c r="A95" s="270">
        <f>'TTTL tổ 4'!A100</f>
        <v>90</v>
      </c>
      <c r="B95" s="271" t="str">
        <f>'TTTL tổ 4'!B100</f>
        <v>Rum Rot</v>
      </c>
      <c r="C95" s="272"/>
      <c r="D95" s="272"/>
      <c r="E95" s="273"/>
      <c r="F95" s="274"/>
      <c r="G95" s="273">
        <f t="shared" si="3"/>
        <v>0</v>
      </c>
      <c r="H95" s="273">
        <f t="shared" si="4"/>
        <v>0</v>
      </c>
      <c r="I95" s="275">
        <f t="shared" si="5"/>
        <v>0</v>
      </c>
      <c r="J95" s="276"/>
    </row>
    <row r="96" spans="1:10" ht="15.75" hidden="1">
      <c r="A96" s="270">
        <f>'TTTL tổ 4'!A101</f>
        <v>91</v>
      </c>
      <c r="B96" s="271" t="str">
        <f>'TTTL tổ 4'!B101</f>
        <v>Lon Nu</v>
      </c>
      <c r="C96" s="272"/>
      <c r="D96" s="272"/>
      <c r="E96" s="273"/>
      <c r="F96" s="274"/>
      <c r="G96" s="273">
        <f t="shared" si="3"/>
        <v>0</v>
      </c>
      <c r="H96" s="273">
        <f t="shared" si="4"/>
        <v>0</v>
      </c>
      <c r="I96" s="275">
        <f t="shared" si="5"/>
        <v>0</v>
      </c>
      <c r="J96" s="276"/>
    </row>
    <row r="97" spans="1:10" ht="15.75" hidden="1">
      <c r="A97" s="270">
        <f>'TTTL tổ 4'!A102</f>
        <v>92</v>
      </c>
      <c r="B97" s="271" t="str">
        <f>'TTTL tổ 4'!B102</f>
        <v>Chia Chiên</v>
      </c>
      <c r="C97" s="272"/>
      <c r="D97" s="272"/>
      <c r="E97" s="273"/>
      <c r="F97" s="274"/>
      <c r="G97" s="273">
        <f t="shared" si="3"/>
        <v>0</v>
      </c>
      <c r="H97" s="273">
        <f t="shared" si="4"/>
        <v>0</v>
      </c>
      <c r="I97" s="275">
        <f t="shared" si="5"/>
        <v>0</v>
      </c>
      <c r="J97" s="276"/>
    </row>
    <row r="98" spans="1:10" ht="15.75" hidden="1">
      <c r="A98" s="270">
        <f>'TTTL tổ 4'!A103</f>
        <v>93</v>
      </c>
      <c r="B98" s="271" t="str">
        <f>'TTTL tổ 4'!B103</f>
        <v>Hay Lum</v>
      </c>
      <c r="C98" s="272"/>
      <c r="D98" s="272"/>
      <c r="E98" s="273"/>
      <c r="F98" s="274"/>
      <c r="G98" s="273">
        <f t="shared" si="3"/>
        <v>0</v>
      </c>
      <c r="H98" s="273">
        <f t="shared" si="4"/>
        <v>0</v>
      </c>
      <c r="I98" s="275">
        <f t="shared" si="5"/>
        <v>0</v>
      </c>
      <c r="J98" s="276"/>
    </row>
    <row r="99" spans="1:10" ht="15.75" hidden="1">
      <c r="A99" s="270">
        <f>'TTTL tổ 4'!A104</f>
        <v>94</v>
      </c>
      <c r="B99" s="271" t="str">
        <f>'TTTL tổ 4'!B104</f>
        <v>Khan Chia</v>
      </c>
      <c r="C99" s="272"/>
      <c r="D99" s="272"/>
      <c r="E99" s="273"/>
      <c r="F99" s="274"/>
      <c r="G99" s="273">
        <f t="shared" si="3"/>
        <v>0</v>
      </c>
      <c r="H99" s="273">
        <f t="shared" si="4"/>
        <v>0</v>
      </c>
      <c r="I99" s="275">
        <f t="shared" si="5"/>
        <v>0</v>
      </c>
      <c r="J99" s="276"/>
    </row>
    <row r="100" spans="1:10" ht="15.75" hidden="1">
      <c r="A100" s="270">
        <f>'TTTL tổ 4'!A105</f>
        <v>95</v>
      </c>
      <c r="B100" s="271" t="str">
        <f>'TTTL tổ 4'!B105</f>
        <v>Phon Don</v>
      </c>
      <c r="C100" s="272"/>
      <c r="D100" s="272"/>
      <c r="E100" s="273"/>
      <c r="F100" s="274"/>
      <c r="G100" s="273">
        <f t="shared" si="3"/>
        <v>0</v>
      </c>
      <c r="H100" s="273">
        <f t="shared" si="4"/>
        <v>0</v>
      </c>
      <c r="I100" s="275">
        <f t="shared" si="5"/>
        <v>0</v>
      </c>
      <c r="J100" s="276"/>
    </row>
    <row r="101" spans="1:10" ht="15.75" hidden="1">
      <c r="A101" s="270">
        <f>'TTTL tổ 4'!A106</f>
        <v>96</v>
      </c>
      <c r="B101" s="271" t="str">
        <f>'TTTL tổ 4'!B106</f>
        <v>Sam Lia</v>
      </c>
      <c r="C101" s="272"/>
      <c r="D101" s="272"/>
      <c r="E101" s="273"/>
      <c r="F101" s="274"/>
      <c r="G101" s="273">
        <f t="shared" si="3"/>
        <v>0</v>
      </c>
      <c r="H101" s="273">
        <f t="shared" si="4"/>
        <v>0</v>
      </c>
      <c r="I101" s="275">
        <f t="shared" si="5"/>
        <v>0</v>
      </c>
      <c r="J101" s="276"/>
    </row>
    <row r="102" spans="1:10" ht="15.75" hidden="1">
      <c r="A102" s="270">
        <f>'TTTL tổ 4'!A107</f>
        <v>97</v>
      </c>
      <c r="B102" s="271" t="str">
        <f>'TTTL tổ 4'!B107</f>
        <v>Han Dang</v>
      </c>
      <c r="C102" s="272"/>
      <c r="D102" s="272"/>
      <c r="E102" s="273"/>
      <c r="F102" s="274"/>
      <c r="G102" s="273">
        <f t="shared" si="3"/>
        <v>0</v>
      </c>
      <c r="H102" s="273">
        <f t="shared" si="4"/>
        <v>0</v>
      </c>
      <c r="I102" s="275">
        <f t="shared" si="5"/>
        <v>0</v>
      </c>
      <c r="J102" s="276"/>
    </row>
    <row r="103" spans="1:10" ht="15.75" hidden="1">
      <c r="A103" s="270">
        <f>'TTTL tổ 4'!A108</f>
        <v>98</v>
      </c>
      <c r="B103" s="271" t="str">
        <f>'TTTL tổ 4'!B108</f>
        <v>Chi Chia</v>
      </c>
      <c r="C103" s="272"/>
      <c r="D103" s="272"/>
      <c r="E103" s="273"/>
      <c r="F103" s="274"/>
      <c r="G103" s="273">
        <f t="shared" si="3"/>
        <v>0</v>
      </c>
      <c r="H103" s="273">
        <f t="shared" si="4"/>
        <v>0</v>
      </c>
      <c r="I103" s="275">
        <f t="shared" si="5"/>
        <v>0</v>
      </c>
      <c r="J103" s="276"/>
    </row>
    <row r="104" spans="1:10" ht="15.75">
      <c r="A104" s="924" t="s">
        <v>267</v>
      </c>
      <c r="B104" s="925"/>
      <c r="C104" s="277">
        <f>SUM(C6:C16)</f>
        <v>0</v>
      </c>
      <c r="D104" s="277">
        <f t="shared" ref="D104:I104" si="6">SUM(D6:D49)</f>
        <v>0</v>
      </c>
      <c r="E104" s="277">
        <f t="shared" si="6"/>
        <v>0</v>
      </c>
      <c r="F104" s="277">
        <f t="shared" si="6"/>
        <v>0</v>
      </c>
      <c r="G104" s="277">
        <f t="shared" si="6"/>
        <v>0</v>
      </c>
      <c r="H104" s="277">
        <f t="shared" si="6"/>
        <v>0</v>
      </c>
      <c r="I104" s="277">
        <f t="shared" si="6"/>
        <v>0</v>
      </c>
      <c r="J104" s="278"/>
    </row>
    <row r="105" spans="1:10" ht="15.75">
      <c r="B105" s="225"/>
    </row>
    <row r="106" spans="1:10" ht="15.75">
      <c r="B106" s="226"/>
      <c r="E106" s="24"/>
      <c r="F106" s="24"/>
      <c r="G106" s="24"/>
      <c r="H106" s="912" t="s">
        <v>268</v>
      </c>
      <c r="I106" s="912"/>
      <c r="J106" s="912"/>
    </row>
    <row r="107" spans="1:10">
      <c r="C107" s="3"/>
      <c r="D107" s="3"/>
      <c r="E107" s="3"/>
      <c r="F107" s="3"/>
      <c r="G107" s="3"/>
      <c r="H107" s="913" t="s">
        <v>269</v>
      </c>
      <c r="I107" s="913"/>
      <c r="J107" s="913"/>
    </row>
  </sheetData>
  <mergeCells count="12">
    <mergeCell ref="A1:J1"/>
    <mergeCell ref="A2:J2"/>
    <mergeCell ref="C4:D4"/>
    <mergeCell ref="E4:G4"/>
    <mergeCell ref="A104:B104"/>
    <mergeCell ref="H106:J106"/>
    <mergeCell ref="H107:J107"/>
    <mergeCell ref="A4:A5"/>
    <mergeCell ref="B4:B5"/>
    <mergeCell ref="H4:H5"/>
    <mergeCell ref="I4:I5"/>
    <mergeCell ref="J4:J5"/>
  </mergeCells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CK114"/>
  <sheetViews>
    <sheetView view="pageBreakPreview" zoomScaleNormal="100" zoomScaleSheetLayoutView="100" workbookViewId="0">
      <pane xSplit="2" ySplit="8" topLeftCell="H21" activePane="bottomRight" state="frozen"/>
      <selection pane="topRight"/>
      <selection pane="bottomLeft"/>
      <selection pane="bottomRight" activeCell="L23" sqref="L23"/>
    </sheetView>
  </sheetViews>
  <sheetFormatPr defaultColWidth="9" defaultRowHeight="16.5"/>
  <cols>
    <col min="1" max="1" width="3.140625" style="176" customWidth="1"/>
    <col min="2" max="2" width="14.140625" style="176" customWidth="1"/>
    <col min="3" max="3" width="5.42578125" style="176" hidden="1" customWidth="1"/>
    <col min="4" max="4" width="6.28515625" style="176" hidden="1" customWidth="1"/>
    <col min="5" max="5" width="7.28515625" style="176" hidden="1" customWidth="1"/>
    <col min="6" max="7" width="7.140625" style="176" hidden="1" customWidth="1"/>
    <col min="8" max="9" width="9.5703125" style="176" customWidth="1"/>
    <col min="10" max="10" width="10.7109375" style="176" hidden="1" customWidth="1"/>
    <col min="11" max="12" width="10.7109375" style="176" customWidth="1"/>
    <col min="13" max="13" width="9" style="176" hidden="1" customWidth="1"/>
    <col min="14" max="15" width="9.42578125" style="176" customWidth="1"/>
    <col min="16" max="16" width="8.85546875" style="176" hidden="1" customWidth="1"/>
    <col min="17" max="17" width="8.85546875" style="176" customWidth="1"/>
    <col min="18" max="18" width="10.5703125" style="176" customWidth="1"/>
    <col min="19" max="19" width="10.5703125" style="176" hidden="1" customWidth="1"/>
    <col min="20" max="21" width="9.5703125" style="176" customWidth="1"/>
    <col min="22" max="23" width="8.85546875" style="176" hidden="1" customWidth="1"/>
    <col min="24" max="24" width="8.5703125" style="176" hidden="1" customWidth="1"/>
    <col min="25" max="25" width="9.28515625" style="176" hidden="1" customWidth="1"/>
    <col min="26" max="27" width="9" style="176" hidden="1" customWidth="1"/>
    <col min="28" max="28" width="9.140625" style="176" hidden="1" customWidth="1"/>
    <col min="29" max="29" width="8.7109375" style="176" hidden="1" customWidth="1"/>
    <col min="30" max="30" width="8.28515625" style="176" hidden="1" customWidth="1"/>
    <col min="31" max="31" width="7" style="176" hidden="1" customWidth="1"/>
    <col min="32" max="32" width="7.85546875" style="176" hidden="1" customWidth="1"/>
    <col min="33" max="33" width="8" style="176" hidden="1" customWidth="1"/>
    <col min="34" max="35" width="9.28515625" style="176" hidden="1" customWidth="1"/>
    <col min="36" max="37" width="7.42578125" style="176" hidden="1" customWidth="1"/>
    <col min="38" max="38" width="7.5703125" style="176" hidden="1" customWidth="1"/>
    <col min="39" max="39" width="9" style="176" hidden="1" customWidth="1"/>
    <col min="40" max="41" width="7.5703125" style="176" hidden="1" customWidth="1"/>
    <col min="42" max="42" width="7.42578125" style="176" hidden="1" customWidth="1"/>
    <col min="43" max="45" width="7.28515625" style="176" hidden="1" customWidth="1"/>
    <col min="46" max="46" width="9.28515625" style="176" hidden="1" customWidth="1"/>
    <col min="47" max="47" width="7.5703125" style="176" hidden="1" customWidth="1"/>
    <col min="48" max="48" width="7.7109375" style="176" hidden="1" customWidth="1"/>
    <col min="49" max="50" width="8" style="176" hidden="1" customWidth="1"/>
    <col min="51" max="51" width="7.5703125" style="176" hidden="1" customWidth="1"/>
    <col min="52" max="52" width="7.28515625" style="176" hidden="1" customWidth="1"/>
    <col min="53" max="54" width="7.7109375" style="176" hidden="1" customWidth="1"/>
    <col min="55" max="56" width="8.28515625" style="176" hidden="1" customWidth="1"/>
    <col min="57" max="57" width="8.140625" style="176" hidden="1" customWidth="1"/>
    <col min="58" max="59" width="6.7109375" style="176" hidden="1" customWidth="1"/>
    <col min="60" max="60" width="8.42578125" style="176" hidden="1" customWidth="1"/>
    <col min="61" max="61" width="7.42578125" style="176" hidden="1" customWidth="1"/>
    <col min="62" max="62" width="6.7109375" style="176" hidden="1" customWidth="1"/>
    <col min="63" max="63" width="7.85546875" style="176" hidden="1" customWidth="1"/>
    <col min="64" max="64" width="6.28515625" style="176" hidden="1" customWidth="1"/>
    <col min="65" max="65" width="10.140625" style="176" hidden="1" customWidth="1"/>
    <col min="66" max="66" width="11.140625" style="176" hidden="1" customWidth="1"/>
    <col min="67" max="67" width="8" style="176" hidden="1" customWidth="1"/>
    <col min="68" max="68" width="6.5703125" style="176" hidden="1" customWidth="1"/>
    <col min="69" max="69" width="7.7109375" style="176" hidden="1" customWidth="1"/>
    <col min="70" max="70" width="6.85546875" style="176" hidden="1" customWidth="1"/>
    <col min="71" max="72" width="6.28515625" style="176" hidden="1" customWidth="1"/>
    <col min="73" max="73" width="6.7109375" style="176" hidden="1" customWidth="1"/>
    <col min="74" max="75" width="6.85546875" style="176" hidden="1" customWidth="1"/>
    <col min="76" max="77" width="6.7109375" style="176" hidden="1" customWidth="1"/>
    <col min="78" max="78" width="6.42578125" style="176" hidden="1" customWidth="1"/>
    <col min="79" max="80" width="6.7109375" style="176" hidden="1" customWidth="1"/>
    <col min="81" max="81" width="7.28515625" style="176" hidden="1" customWidth="1"/>
    <col min="82" max="82" width="10.85546875" style="176" customWidth="1"/>
    <col min="83" max="83" width="19.140625" style="176" customWidth="1"/>
    <col min="84" max="84" width="7" style="176" customWidth="1"/>
    <col min="85" max="88" width="9.140625" style="176"/>
    <col min="89" max="89" width="10.42578125" style="176" hidden="1" customWidth="1"/>
    <col min="90" max="313" width="9.140625" style="176"/>
    <col min="314" max="314" width="4.140625" style="176" customWidth="1"/>
    <col min="315" max="315" width="10.7109375" style="176" customWidth="1"/>
    <col min="316" max="316" width="5.5703125" style="176" customWidth="1"/>
    <col min="317" max="317" width="5.7109375" style="176" customWidth="1"/>
    <col min="318" max="318" width="6.28515625" style="176" customWidth="1"/>
    <col min="319" max="319" width="6.140625" style="176" customWidth="1"/>
    <col min="320" max="320" width="5" style="176" customWidth="1"/>
    <col min="321" max="321" width="4.85546875" style="176" customWidth="1"/>
    <col min="322" max="322" width="5.140625" style="176" customWidth="1"/>
    <col min="323" max="323" width="6.140625" style="176" customWidth="1"/>
    <col min="324" max="324" width="5.5703125" style="176" customWidth="1"/>
    <col min="325" max="325" width="5.7109375" style="176" customWidth="1"/>
    <col min="326" max="326" width="5.42578125" style="176" customWidth="1"/>
    <col min="327" max="327" width="5.5703125" style="176" customWidth="1"/>
    <col min="328" max="329" width="5.140625" style="176" customWidth="1"/>
    <col min="330" max="330" width="5.5703125" style="176" customWidth="1"/>
    <col min="331" max="331" width="5.85546875" style="176" customWidth="1"/>
    <col min="332" max="332" width="5.28515625" style="176" customWidth="1"/>
    <col min="333" max="333" width="5.5703125" style="176" customWidth="1"/>
    <col min="334" max="334" width="5.28515625" style="176" customWidth="1"/>
    <col min="335" max="335" width="6" style="176" customWidth="1"/>
    <col min="336" max="336" width="5.140625" style="176" customWidth="1"/>
    <col min="337" max="337" width="5.85546875" style="176" customWidth="1"/>
    <col min="338" max="338" width="7.5703125" style="176" customWidth="1"/>
    <col min="339" max="339" width="6" style="176" customWidth="1"/>
    <col min="340" max="340" width="7" style="176" customWidth="1"/>
    <col min="341" max="569" width="9.140625" style="176"/>
    <col min="570" max="570" width="4.140625" style="176" customWidth="1"/>
    <col min="571" max="571" width="10.7109375" style="176" customWidth="1"/>
    <col min="572" max="572" width="5.5703125" style="176" customWidth="1"/>
    <col min="573" max="573" width="5.7109375" style="176" customWidth="1"/>
    <col min="574" max="574" width="6.28515625" style="176" customWidth="1"/>
    <col min="575" max="575" width="6.140625" style="176" customWidth="1"/>
    <col min="576" max="576" width="5" style="176" customWidth="1"/>
    <col min="577" max="577" width="4.85546875" style="176" customWidth="1"/>
    <col min="578" max="578" width="5.140625" style="176" customWidth="1"/>
    <col min="579" max="579" width="6.140625" style="176" customWidth="1"/>
    <col min="580" max="580" width="5.5703125" style="176" customWidth="1"/>
    <col min="581" max="581" width="5.7109375" style="176" customWidth="1"/>
    <col min="582" max="582" width="5.42578125" style="176" customWidth="1"/>
    <col min="583" max="583" width="5.5703125" style="176" customWidth="1"/>
    <col min="584" max="585" width="5.140625" style="176" customWidth="1"/>
    <col min="586" max="586" width="5.5703125" style="176" customWidth="1"/>
    <col min="587" max="587" width="5.85546875" style="176" customWidth="1"/>
    <col min="588" max="588" width="5.28515625" style="176" customWidth="1"/>
    <col min="589" max="589" width="5.5703125" style="176" customWidth="1"/>
    <col min="590" max="590" width="5.28515625" style="176" customWidth="1"/>
    <col min="591" max="591" width="6" style="176" customWidth="1"/>
    <col min="592" max="592" width="5.140625" style="176" customWidth="1"/>
    <col min="593" max="593" width="5.85546875" style="176" customWidth="1"/>
    <col min="594" max="594" width="7.5703125" style="176" customWidth="1"/>
    <col min="595" max="595" width="6" style="176" customWidth="1"/>
    <col min="596" max="596" width="7" style="176" customWidth="1"/>
    <col min="597" max="825" width="9.140625" style="176"/>
    <col min="826" max="826" width="4.140625" style="176" customWidth="1"/>
    <col min="827" max="827" width="10.7109375" style="176" customWidth="1"/>
    <col min="828" max="828" width="5.5703125" style="176" customWidth="1"/>
    <col min="829" max="829" width="5.7109375" style="176" customWidth="1"/>
    <col min="830" max="830" width="6.28515625" style="176" customWidth="1"/>
    <col min="831" max="831" width="6.140625" style="176" customWidth="1"/>
    <col min="832" max="832" width="5" style="176" customWidth="1"/>
    <col min="833" max="833" width="4.85546875" style="176" customWidth="1"/>
    <col min="834" max="834" width="5.140625" style="176" customWidth="1"/>
    <col min="835" max="835" width="6.140625" style="176" customWidth="1"/>
    <col min="836" max="836" width="5.5703125" style="176" customWidth="1"/>
    <col min="837" max="837" width="5.7109375" style="176" customWidth="1"/>
    <col min="838" max="838" width="5.42578125" style="176" customWidth="1"/>
    <col min="839" max="839" width="5.5703125" style="176" customWidth="1"/>
    <col min="840" max="841" width="5.140625" style="176" customWidth="1"/>
    <col min="842" max="842" width="5.5703125" style="176" customWidth="1"/>
    <col min="843" max="843" width="5.85546875" style="176" customWidth="1"/>
    <col min="844" max="844" width="5.28515625" style="176" customWidth="1"/>
    <col min="845" max="845" width="5.5703125" style="176" customWidth="1"/>
    <col min="846" max="846" width="5.28515625" style="176" customWidth="1"/>
    <col min="847" max="847" width="6" style="176" customWidth="1"/>
    <col min="848" max="848" width="5.140625" style="176" customWidth="1"/>
    <col min="849" max="849" width="5.85546875" style="176" customWidth="1"/>
    <col min="850" max="850" width="7.5703125" style="176" customWidth="1"/>
    <col min="851" max="851" width="6" style="176" customWidth="1"/>
    <col min="852" max="852" width="7" style="176" customWidth="1"/>
    <col min="853" max="1081" width="9.140625" style="176"/>
    <col min="1082" max="1082" width="4.140625" style="176" customWidth="1"/>
    <col min="1083" max="1083" width="10.7109375" style="176" customWidth="1"/>
    <col min="1084" max="1084" width="5.5703125" style="176" customWidth="1"/>
    <col min="1085" max="1085" width="5.7109375" style="176" customWidth="1"/>
    <col min="1086" max="1086" width="6.28515625" style="176" customWidth="1"/>
    <col min="1087" max="1087" width="6.140625" style="176" customWidth="1"/>
    <col min="1088" max="1088" width="5" style="176" customWidth="1"/>
    <col min="1089" max="1089" width="4.85546875" style="176" customWidth="1"/>
    <col min="1090" max="1090" width="5.140625" style="176" customWidth="1"/>
    <col min="1091" max="1091" width="6.140625" style="176" customWidth="1"/>
    <col min="1092" max="1092" width="5.5703125" style="176" customWidth="1"/>
    <col min="1093" max="1093" width="5.7109375" style="176" customWidth="1"/>
    <col min="1094" max="1094" width="5.42578125" style="176" customWidth="1"/>
    <col min="1095" max="1095" width="5.5703125" style="176" customWidth="1"/>
    <col min="1096" max="1097" width="5.140625" style="176" customWidth="1"/>
    <col min="1098" max="1098" width="5.5703125" style="176" customWidth="1"/>
    <col min="1099" max="1099" width="5.85546875" style="176" customWidth="1"/>
    <col min="1100" max="1100" width="5.28515625" style="176" customWidth="1"/>
    <col min="1101" max="1101" width="5.5703125" style="176" customWidth="1"/>
    <col min="1102" max="1102" width="5.28515625" style="176" customWidth="1"/>
    <col min="1103" max="1103" width="6" style="176" customWidth="1"/>
    <col min="1104" max="1104" width="5.140625" style="176" customWidth="1"/>
    <col min="1105" max="1105" width="5.85546875" style="176" customWidth="1"/>
    <col min="1106" max="1106" width="7.5703125" style="176" customWidth="1"/>
    <col min="1107" max="1107" width="6" style="176" customWidth="1"/>
    <col min="1108" max="1108" width="7" style="176" customWidth="1"/>
    <col min="1109" max="1337" width="9.140625" style="176"/>
    <col min="1338" max="1338" width="4.140625" style="176" customWidth="1"/>
    <col min="1339" max="1339" width="10.7109375" style="176" customWidth="1"/>
    <col min="1340" max="1340" width="5.5703125" style="176" customWidth="1"/>
    <col min="1341" max="1341" width="5.7109375" style="176" customWidth="1"/>
    <col min="1342" max="1342" width="6.28515625" style="176" customWidth="1"/>
    <col min="1343" max="1343" width="6.140625" style="176" customWidth="1"/>
    <col min="1344" max="1344" width="5" style="176" customWidth="1"/>
    <col min="1345" max="1345" width="4.85546875" style="176" customWidth="1"/>
    <col min="1346" max="1346" width="5.140625" style="176" customWidth="1"/>
    <col min="1347" max="1347" width="6.140625" style="176" customWidth="1"/>
    <col min="1348" max="1348" width="5.5703125" style="176" customWidth="1"/>
    <col min="1349" max="1349" width="5.7109375" style="176" customWidth="1"/>
    <col min="1350" max="1350" width="5.42578125" style="176" customWidth="1"/>
    <col min="1351" max="1351" width="5.5703125" style="176" customWidth="1"/>
    <col min="1352" max="1353" width="5.140625" style="176" customWidth="1"/>
    <col min="1354" max="1354" width="5.5703125" style="176" customWidth="1"/>
    <col min="1355" max="1355" width="5.85546875" style="176" customWidth="1"/>
    <col min="1356" max="1356" width="5.28515625" style="176" customWidth="1"/>
    <col min="1357" max="1357" width="5.5703125" style="176" customWidth="1"/>
    <col min="1358" max="1358" width="5.28515625" style="176" customWidth="1"/>
    <col min="1359" max="1359" width="6" style="176" customWidth="1"/>
    <col min="1360" max="1360" width="5.140625" style="176" customWidth="1"/>
    <col min="1361" max="1361" width="5.85546875" style="176" customWidth="1"/>
    <col min="1362" max="1362" width="7.5703125" style="176" customWidth="1"/>
    <col min="1363" max="1363" width="6" style="176" customWidth="1"/>
    <col min="1364" max="1364" width="7" style="176" customWidth="1"/>
    <col min="1365" max="1593" width="9.140625" style="176"/>
    <col min="1594" max="1594" width="4.140625" style="176" customWidth="1"/>
    <col min="1595" max="1595" width="10.7109375" style="176" customWidth="1"/>
    <col min="1596" max="1596" width="5.5703125" style="176" customWidth="1"/>
    <col min="1597" max="1597" width="5.7109375" style="176" customWidth="1"/>
    <col min="1598" max="1598" width="6.28515625" style="176" customWidth="1"/>
    <col min="1599" max="1599" width="6.140625" style="176" customWidth="1"/>
    <col min="1600" max="1600" width="5" style="176" customWidth="1"/>
    <col min="1601" max="1601" width="4.85546875" style="176" customWidth="1"/>
    <col min="1602" max="1602" width="5.140625" style="176" customWidth="1"/>
    <col min="1603" max="1603" width="6.140625" style="176" customWidth="1"/>
    <col min="1604" max="1604" width="5.5703125" style="176" customWidth="1"/>
    <col min="1605" max="1605" width="5.7109375" style="176" customWidth="1"/>
    <col min="1606" max="1606" width="5.42578125" style="176" customWidth="1"/>
    <col min="1607" max="1607" width="5.5703125" style="176" customWidth="1"/>
    <col min="1608" max="1609" width="5.140625" style="176" customWidth="1"/>
    <col min="1610" max="1610" width="5.5703125" style="176" customWidth="1"/>
    <col min="1611" max="1611" width="5.85546875" style="176" customWidth="1"/>
    <col min="1612" max="1612" width="5.28515625" style="176" customWidth="1"/>
    <col min="1613" max="1613" width="5.5703125" style="176" customWidth="1"/>
    <col min="1614" max="1614" width="5.28515625" style="176" customWidth="1"/>
    <col min="1615" max="1615" width="6" style="176" customWidth="1"/>
    <col min="1616" max="1616" width="5.140625" style="176" customWidth="1"/>
    <col min="1617" max="1617" width="5.85546875" style="176" customWidth="1"/>
    <col min="1618" max="1618" width="7.5703125" style="176" customWidth="1"/>
    <col min="1619" max="1619" width="6" style="176" customWidth="1"/>
    <col min="1620" max="1620" width="7" style="176" customWidth="1"/>
    <col min="1621" max="1849" width="9.140625" style="176"/>
    <col min="1850" max="1850" width="4.140625" style="176" customWidth="1"/>
    <col min="1851" max="1851" width="10.7109375" style="176" customWidth="1"/>
    <col min="1852" max="1852" width="5.5703125" style="176" customWidth="1"/>
    <col min="1853" max="1853" width="5.7109375" style="176" customWidth="1"/>
    <col min="1854" max="1854" width="6.28515625" style="176" customWidth="1"/>
    <col min="1855" max="1855" width="6.140625" style="176" customWidth="1"/>
    <col min="1856" max="1856" width="5" style="176" customWidth="1"/>
    <col min="1857" max="1857" width="4.85546875" style="176" customWidth="1"/>
    <col min="1858" max="1858" width="5.140625" style="176" customWidth="1"/>
    <col min="1859" max="1859" width="6.140625" style="176" customWidth="1"/>
    <col min="1860" max="1860" width="5.5703125" style="176" customWidth="1"/>
    <col min="1861" max="1861" width="5.7109375" style="176" customWidth="1"/>
    <col min="1862" max="1862" width="5.42578125" style="176" customWidth="1"/>
    <col min="1863" max="1863" width="5.5703125" style="176" customWidth="1"/>
    <col min="1864" max="1865" width="5.140625" style="176" customWidth="1"/>
    <col min="1866" max="1866" width="5.5703125" style="176" customWidth="1"/>
    <col min="1867" max="1867" width="5.85546875" style="176" customWidth="1"/>
    <col min="1868" max="1868" width="5.28515625" style="176" customWidth="1"/>
    <col min="1869" max="1869" width="5.5703125" style="176" customWidth="1"/>
    <col min="1870" max="1870" width="5.28515625" style="176" customWidth="1"/>
    <col min="1871" max="1871" width="6" style="176" customWidth="1"/>
    <col min="1872" max="1872" width="5.140625" style="176" customWidth="1"/>
    <col min="1873" max="1873" width="5.85546875" style="176" customWidth="1"/>
    <col min="1874" max="1874" width="7.5703125" style="176" customWidth="1"/>
    <col min="1875" max="1875" width="6" style="176" customWidth="1"/>
    <col min="1876" max="1876" width="7" style="176" customWidth="1"/>
    <col min="1877" max="2105" width="9.140625" style="176"/>
    <col min="2106" max="2106" width="4.140625" style="176" customWidth="1"/>
    <col min="2107" max="2107" width="10.7109375" style="176" customWidth="1"/>
    <col min="2108" max="2108" width="5.5703125" style="176" customWidth="1"/>
    <col min="2109" max="2109" width="5.7109375" style="176" customWidth="1"/>
    <col min="2110" max="2110" width="6.28515625" style="176" customWidth="1"/>
    <col min="2111" max="2111" width="6.140625" style="176" customWidth="1"/>
    <col min="2112" max="2112" width="5" style="176" customWidth="1"/>
    <col min="2113" max="2113" width="4.85546875" style="176" customWidth="1"/>
    <col min="2114" max="2114" width="5.140625" style="176" customWidth="1"/>
    <col min="2115" max="2115" width="6.140625" style="176" customWidth="1"/>
    <col min="2116" max="2116" width="5.5703125" style="176" customWidth="1"/>
    <col min="2117" max="2117" width="5.7109375" style="176" customWidth="1"/>
    <col min="2118" max="2118" width="5.42578125" style="176" customWidth="1"/>
    <col min="2119" max="2119" width="5.5703125" style="176" customWidth="1"/>
    <col min="2120" max="2121" width="5.140625" style="176" customWidth="1"/>
    <col min="2122" max="2122" width="5.5703125" style="176" customWidth="1"/>
    <col min="2123" max="2123" width="5.85546875" style="176" customWidth="1"/>
    <col min="2124" max="2124" width="5.28515625" style="176" customWidth="1"/>
    <col min="2125" max="2125" width="5.5703125" style="176" customWidth="1"/>
    <col min="2126" max="2126" width="5.28515625" style="176" customWidth="1"/>
    <col min="2127" max="2127" width="6" style="176" customWidth="1"/>
    <col min="2128" max="2128" width="5.140625" style="176" customWidth="1"/>
    <col min="2129" max="2129" width="5.85546875" style="176" customWidth="1"/>
    <col min="2130" max="2130" width="7.5703125" style="176" customWidth="1"/>
    <col min="2131" max="2131" width="6" style="176" customWidth="1"/>
    <col min="2132" max="2132" width="7" style="176" customWidth="1"/>
    <col min="2133" max="2361" width="9.140625" style="176"/>
    <col min="2362" max="2362" width="4.140625" style="176" customWidth="1"/>
    <col min="2363" max="2363" width="10.7109375" style="176" customWidth="1"/>
    <col min="2364" max="2364" width="5.5703125" style="176" customWidth="1"/>
    <col min="2365" max="2365" width="5.7109375" style="176" customWidth="1"/>
    <col min="2366" max="2366" width="6.28515625" style="176" customWidth="1"/>
    <col min="2367" max="2367" width="6.140625" style="176" customWidth="1"/>
    <col min="2368" max="2368" width="5" style="176" customWidth="1"/>
    <col min="2369" max="2369" width="4.85546875" style="176" customWidth="1"/>
    <col min="2370" max="2370" width="5.140625" style="176" customWidth="1"/>
    <col min="2371" max="2371" width="6.140625" style="176" customWidth="1"/>
    <col min="2372" max="2372" width="5.5703125" style="176" customWidth="1"/>
    <col min="2373" max="2373" width="5.7109375" style="176" customWidth="1"/>
    <col min="2374" max="2374" width="5.42578125" style="176" customWidth="1"/>
    <col min="2375" max="2375" width="5.5703125" style="176" customWidth="1"/>
    <col min="2376" max="2377" width="5.140625" style="176" customWidth="1"/>
    <col min="2378" max="2378" width="5.5703125" style="176" customWidth="1"/>
    <col min="2379" max="2379" width="5.85546875" style="176" customWidth="1"/>
    <col min="2380" max="2380" width="5.28515625" style="176" customWidth="1"/>
    <col min="2381" max="2381" width="5.5703125" style="176" customWidth="1"/>
    <col min="2382" max="2382" width="5.28515625" style="176" customWidth="1"/>
    <col min="2383" max="2383" width="6" style="176" customWidth="1"/>
    <col min="2384" max="2384" width="5.140625" style="176" customWidth="1"/>
    <col min="2385" max="2385" width="5.85546875" style="176" customWidth="1"/>
    <col min="2386" max="2386" width="7.5703125" style="176" customWidth="1"/>
    <col min="2387" max="2387" width="6" style="176" customWidth="1"/>
    <col min="2388" max="2388" width="7" style="176" customWidth="1"/>
    <col min="2389" max="2617" width="9.140625" style="176"/>
    <col min="2618" max="2618" width="4.140625" style="176" customWidth="1"/>
    <col min="2619" max="2619" width="10.7109375" style="176" customWidth="1"/>
    <col min="2620" max="2620" width="5.5703125" style="176" customWidth="1"/>
    <col min="2621" max="2621" width="5.7109375" style="176" customWidth="1"/>
    <col min="2622" max="2622" width="6.28515625" style="176" customWidth="1"/>
    <col min="2623" max="2623" width="6.140625" style="176" customWidth="1"/>
    <col min="2624" max="2624" width="5" style="176" customWidth="1"/>
    <col min="2625" max="2625" width="4.85546875" style="176" customWidth="1"/>
    <col min="2626" max="2626" width="5.140625" style="176" customWidth="1"/>
    <col min="2627" max="2627" width="6.140625" style="176" customWidth="1"/>
    <col min="2628" max="2628" width="5.5703125" style="176" customWidth="1"/>
    <col min="2629" max="2629" width="5.7109375" style="176" customWidth="1"/>
    <col min="2630" max="2630" width="5.42578125" style="176" customWidth="1"/>
    <col min="2631" max="2631" width="5.5703125" style="176" customWidth="1"/>
    <col min="2632" max="2633" width="5.140625" style="176" customWidth="1"/>
    <col min="2634" max="2634" width="5.5703125" style="176" customWidth="1"/>
    <col min="2635" max="2635" width="5.85546875" style="176" customWidth="1"/>
    <col min="2636" max="2636" width="5.28515625" style="176" customWidth="1"/>
    <col min="2637" max="2637" width="5.5703125" style="176" customWidth="1"/>
    <col min="2638" max="2638" width="5.28515625" style="176" customWidth="1"/>
    <col min="2639" max="2639" width="6" style="176" customWidth="1"/>
    <col min="2640" max="2640" width="5.140625" style="176" customWidth="1"/>
    <col min="2641" max="2641" width="5.85546875" style="176" customWidth="1"/>
    <col min="2642" max="2642" width="7.5703125" style="176" customWidth="1"/>
    <col min="2643" max="2643" width="6" style="176" customWidth="1"/>
    <col min="2644" max="2644" width="7" style="176" customWidth="1"/>
    <col min="2645" max="2873" width="9.140625" style="176"/>
    <col min="2874" max="2874" width="4.140625" style="176" customWidth="1"/>
    <col min="2875" max="2875" width="10.7109375" style="176" customWidth="1"/>
    <col min="2876" max="2876" width="5.5703125" style="176" customWidth="1"/>
    <col min="2877" max="2877" width="5.7109375" style="176" customWidth="1"/>
    <col min="2878" max="2878" width="6.28515625" style="176" customWidth="1"/>
    <col min="2879" max="2879" width="6.140625" style="176" customWidth="1"/>
    <col min="2880" max="2880" width="5" style="176" customWidth="1"/>
    <col min="2881" max="2881" width="4.85546875" style="176" customWidth="1"/>
    <col min="2882" max="2882" width="5.140625" style="176" customWidth="1"/>
    <col min="2883" max="2883" width="6.140625" style="176" customWidth="1"/>
    <col min="2884" max="2884" width="5.5703125" style="176" customWidth="1"/>
    <col min="2885" max="2885" width="5.7109375" style="176" customWidth="1"/>
    <col min="2886" max="2886" width="5.42578125" style="176" customWidth="1"/>
    <col min="2887" max="2887" width="5.5703125" style="176" customWidth="1"/>
    <col min="2888" max="2889" width="5.140625" style="176" customWidth="1"/>
    <col min="2890" max="2890" width="5.5703125" style="176" customWidth="1"/>
    <col min="2891" max="2891" width="5.85546875" style="176" customWidth="1"/>
    <col min="2892" max="2892" width="5.28515625" style="176" customWidth="1"/>
    <col min="2893" max="2893" width="5.5703125" style="176" customWidth="1"/>
    <col min="2894" max="2894" width="5.28515625" style="176" customWidth="1"/>
    <col min="2895" max="2895" width="6" style="176" customWidth="1"/>
    <col min="2896" max="2896" width="5.140625" style="176" customWidth="1"/>
    <col min="2897" max="2897" width="5.85546875" style="176" customWidth="1"/>
    <col min="2898" max="2898" width="7.5703125" style="176" customWidth="1"/>
    <col min="2899" max="2899" width="6" style="176" customWidth="1"/>
    <col min="2900" max="2900" width="7" style="176" customWidth="1"/>
    <col min="2901" max="3129" width="9.140625" style="176"/>
    <col min="3130" max="3130" width="4.140625" style="176" customWidth="1"/>
    <col min="3131" max="3131" width="10.7109375" style="176" customWidth="1"/>
    <col min="3132" max="3132" width="5.5703125" style="176" customWidth="1"/>
    <col min="3133" max="3133" width="5.7109375" style="176" customWidth="1"/>
    <col min="3134" max="3134" width="6.28515625" style="176" customWidth="1"/>
    <col min="3135" max="3135" width="6.140625" style="176" customWidth="1"/>
    <col min="3136" max="3136" width="5" style="176" customWidth="1"/>
    <col min="3137" max="3137" width="4.85546875" style="176" customWidth="1"/>
    <col min="3138" max="3138" width="5.140625" style="176" customWidth="1"/>
    <col min="3139" max="3139" width="6.140625" style="176" customWidth="1"/>
    <col min="3140" max="3140" width="5.5703125" style="176" customWidth="1"/>
    <col min="3141" max="3141" width="5.7109375" style="176" customWidth="1"/>
    <col min="3142" max="3142" width="5.42578125" style="176" customWidth="1"/>
    <col min="3143" max="3143" width="5.5703125" style="176" customWidth="1"/>
    <col min="3144" max="3145" width="5.140625" style="176" customWidth="1"/>
    <col min="3146" max="3146" width="5.5703125" style="176" customWidth="1"/>
    <col min="3147" max="3147" width="5.85546875" style="176" customWidth="1"/>
    <col min="3148" max="3148" width="5.28515625" style="176" customWidth="1"/>
    <col min="3149" max="3149" width="5.5703125" style="176" customWidth="1"/>
    <col min="3150" max="3150" width="5.28515625" style="176" customWidth="1"/>
    <col min="3151" max="3151" width="6" style="176" customWidth="1"/>
    <col min="3152" max="3152" width="5.140625" style="176" customWidth="1"/>
    <col min="3153" max="3153" width="5.85546875" style="176" customWidth="1"/>
    <col min="3154" max="3154" width="7.5703125" style="176" customWidth="1"/>
    <col min="3155" max="3155" width="6" style="176" customWidth="1"/>
    <col min="3156" max="3156" width="7" style="176" customWidth="1"/>
    <col min="3157" max="3385" width="9.140625" style="176"/>
    <col min="3386" max="3386" width="4.140625" style="176" customWidth="1"/>
    <col min="3387" max="3387" width="10.7109375" style="176" customWidth="1"/>
    <col min="3388" max="3388" width="5.5703125" style="176" customWidth="1"/>
    <col min="3389" max="3389" width="5.7109375" style="176" customWidth="1"/>
    <col min="3390" max="3390" width="6.28515625" style="176" customWidth="1"/>
    <col min="3391" max="3391" width="6.140625" style="176" customWidth="1"/>
    <col min="3392" max="3392" width="5" style="176" customWidth="1"/>
    <col min="3393" max="3393" width="4.85546875" style="176" customWidth="1"/>
    <col min="3394" max="3394" width="5.140625" style="176" customWidth="1"/>
    <col min="3395" max="3395" width="6.140625" style="176" customWidth="1"/>
    <col min="3396" max="3396" width="5.5703125" style="176" customWidth="1"/>
    <col min="3397" max="3397" width="5.7109375" style="176" customWidth="1"/>
    <col min="3398" max="3398" width="5.42578125" style="176" customWidth="1"/>
    <col min="3399" max="3399" width="5.5703125" style="176" customWidth="1"/>
    <col min="3400" max="3401" width="5.140625" style="176" customWidth="1"/>
    <col min="3402" max="3402" width="5.5703125" style="176" customWidth="1"/>
    <col min="3403" max="3403" width="5.85546875" style="176" customWidth="1"/>
    <col min="3404" max="3404" width="5.28515625" style="176" customWidth="1"/>
    <col min="3405" max="3405" width="5.5703125" style="176" customWidth="1"/>
    <col min="3406" max="3406" width="5.28515625" style="176" customWidth="1"/>
    <col min="3407" max="3407" width="6" style="176" customWidth="1"/>
    <col min="3408" max="3408" width="5.140625" style="176" customWidth="1"/>
    <col min="3409" max="3409" width="5.85546875" style="176" customWidth="1"/>
    <col min="3410" max="3410" width="7.5703125" style="176" customWidth="1"/>
    <col min="3411" max="3411" width="6" style="176" customWidth="1"/>
    <col min="3412" max="3412" width="7" style="176" customWidth="1"/>
    <col min="3413" max="3641" width="9.140625" style="176"/>
    <col min="3642" max="3642" width="4.140625" style="176" customWidth="1"/>
    <col min="3643" max="3643" width="10.7109375" style="176" customWidth="1"/>
    <col min="3644" max="3644" width="5.5703125" style="176" customWidth="1"/>
    <col min="3645" max="3645" width="5.7109375" style="176" customWidth="1"/>
    <col min="3646" max="3646" width="6.28515625" style="176" customWidth="1"/>
    <col min="3647" max="3647" width="6.140625" style="176" customWidth="1"/>
    <col min="3648" max="3648" width="5" style="176" customWidth="1"/>
    <col min="3649" max="3649" width="4.85546875" style="176" customWidth="1"/>
    <col min="3650" max="3650" width="5.140625" style="176" customWidth="1"/>
    <col min="3651" max="3651" width="6.140625" style="176" customWidth="1"/>
    <col min="3652" max="3652" width="5.5703125" style="176" customWidth="1"/>
    <col min="3653" max="3653" width="5.7109375" style="176" customWidth="1"/>
    <col min="3654" max="3654" width="5.42578125" style="176" customWidth="1"/>
    <col min="3655" max="3655" width="5.5703125" style="176" customWidth="1"/>
    <col min="3656" max="3657" width="5.140625" style="176" customWidth="1"/>
    <col min="3658" max="3658" width="5.5703125" style="176" customWidth="1"/>
    <col min="3659" max="3659" width="5.85546875" style="176" customWidth="1"/>
    <col min="3660" max="3660" width="5.28515625" style="176" customWidth="1"/>
    <col min="3661" max="3661" width="5.5703125" style="176" customWidth="1"/>
    <col min="3662" max="3662" width="5.28515625" style="176" customWidth="1"/>
    <col min="3663" max="3663" width="6" style="176" customWidth="1"/>
    <col min="3664" max="3664" width="5.140625" style="176" customWidth="1"/>
    <col min="3665" max="3665" width="5.85546875" style="176" customWidth="1"/>
    <col min="3666" max="3666" width="7.5703125" style="176" customWidth="1"/>
    <col min="3667" max="3667" width="6" style="176" customWidth="1"/>
    <col min="3668" max="3668" width="7" style="176" customWidth="1"/>
    <col min="3669" max="3897" width="9.140625" style="176"/>
    <col min="3898" max="3898" width="4.140625" style="176" customWidth="1"/>
    <col min="3899" max="3899" width="10.7109375" style="176" customWidth="1"/>
    <col min="3900" max="3900" width="5.5703125" style="176" customWidth="1"/>
    <col min="3901" max="3901" width="5.7109375" style="176" customWidth="1"/>
    <col min="3902" max="3902" width="6.28515625" style="176" customWidth="1"/>
    <col min="3903" max="3903" width="6.140625" style="176" customWidth="1"/>
    <col min="3904" max="3904" width="5" style="176" customWidth="1"/>
    <col min="3905" max="3905" width="4.85546875" style="176" customWidth="1"/>
    <col min="3906" max="3906" width="5.140625" style="176" customWidth="1"/>
    <col min="3907" max="3907" width="6.140625" style="176" customWidth="1"/>
    <col min="3908" max="3908" width="5.5703125" style="176" customWidth="1"/>
    <col min="3909" max="3909" width="5.7109375" style="176" customWidth="1"/>
    <col min="3910" max="3910" width="5.42578125" style="176" customWidth="1"/>
    <col min="3911" max="3911" width="5.5703125" style="176" customWidth="1"/>
    <col min="3912" max="3913" width="5.140625" style="176" customWidth="1"/>
    <col min="3914" max="3914" width="5.5703125" style="176" customWidth="1"/>
    <col min="3915" max="3915" width="5.85546875" style="176" customWidth="1"/>
    <col min="3916" max="3916" width="5.28515625" style="176" customWidth="1"/>
    <col min="3917" max="3917" width="5.5703125" style="176" customWidth="1"/>
    <col min="3918" max="3918" width="5.28515625" style="176" customWidth="1"/>
    <col min="3919" max="3919" width="6" style="176" customWidth="1"/>
    <col min="3920" max="3920" width="5.140625" style="176" customWidth="1"/>
    <col min="3921" max="3921" width="5.85546875" style="176" customWidth="1"/>
    <col min="3922" max="3922" width="7.5703125" style="176" customWidth="1"/>
    <col min="3923" max="3923" width="6" style="176" customWidth="1"/>
    <col min="3924" max="3924" width="7" style="176" customWidth="1"/>
    <col min="3925" max="4153" width="9.140625" style="176"/>
    <col min="4154" max="4154" width="4.140625" style="176" customWidth="1"/>
    <col min="4155" max="4155" width="10.7109375" style="176" customWidth="1"/>
    <col min="4156" max="4156" width="5.5703125" style="176" customWidth="1"/>
    <col min="4157" max="4157" width="5.7109375" style="176" customWidth="1"/>
    <col min="4158" max="4158" width="6.28515625" style="176" customWidth="1"/>
    <col min="4159" max="4159" width="6.140625" style="176" customWidth="1"/>
    <col min="4160" max="4160" width="5" style="176" customWidth="1"/>
    <col min="4161" max="4161" width="4.85546875" style="176" customWidth="1"/>
    <col min="4162" max="4162" width="5.140625" style="176" customWidth="1"/>
    <col min="4163" max="4163" width="6.140625" style="176" customWidth="1"/>
    <col min="4164" max="4164" width="5.5703125" style="176" customWidth="1"/>
    <col min="4165" max="4165" width="5.7109375" style="176" customWidth="1"/>
    <col min="4166" max="4166" width="5.42578125" style="176" customWidth="1"/>
    <col min="4167" max="4167" width="5.5703125" style="176" customWidth="1"/>
    <col min="4168" max="4169" width="5.140625" style="176" customWidth="1"/>
    <col min="4170" max="4170" width="5.5703125" style="176" customWidth="1"/>
    <col min="4171" max="4171" width="5.85546875" style="176" customWidth="1"/>
    <col min="4172" max="4172" width="5.28515625" style="176" customWidth="1"/>
    <col min="4173" max="4173" width="5.5703125" style="176" customWidth="1"/>
    <col min="4174" max="4174" width="5.28515625" style="176" customWidth="1"/>
    <col min="4175" max="4175" width="6" style="176" customWidth="1"/>
    <col min="4176" max="4176" width="5.140625" style="176" customWidth="1"/>
    <col min="4177" max="4177" width="5.85546875" style="176" customWidth="1"/>
    <col min="4178" max="4178" width="7.5703125" style="176" customWidth="1"/>
    <col min="4179" max="4179" width="6" style="176" customWidth="1"/>
    <col min="4180" max="4180" width="7" style="176" customWidth="1"/>
    <col min="4181" max="4409" width="9.140625" style="176"/>
    <col min="4410" max="4410" width="4.140625" style="176" customWidth="1"/>
    <col min="4411" max="4411" width="10.7109375" style="176" customWidth="1"/>
    <col min="4412" max="4412" width="5.5703125" style="176" customWidth="1"/>
    <col min="4413" max="4413" width="5.7109375" style="176" customWidth="1"/>
    <col min="4414" max="4414" width="6.28515625" style="176" customWidth="1"/>
    <col min="4415" max="4415" width="6.140625" style="176" customWidth="1"/>
    <col min="4416" max="4416" width="5" style="176" customWidth="1"/>
    <col min="4417" max="4417" width="4.85546875" style="176" customWidth="1"/>
    <col min="4418" max="4418" width="5.140625" style="176" customWidth="1"/>
    <col min="4419" max="4419" width="6.140625" style="176" customWidth="1"/>
    <col min="4420" max="4420" width="5.5703125" style="176" customWidth="1"/>
    <col min="4421" max="4421" width="5.7109375" style="176" customWidth="1"/>
    <col min="4422" max="4422" width="5.42578125" style="176" customWidth="1"/>
    <col min="4423" max="4423" width="5.5703125" style="176" customWidth="1"/>
    <col min="4424" max="4425" width="5.140625" style="176" customWidth="1"/>
    <col min="4426" max="4426" width="5.5703125" style="176" customWidth="1"/>
    <col min="4427" max="4427" width="5.85546875" style="176" customWidth="1"/>
    <col min="4428" max="4428" width="5.28515625" style="176" customWidth="1"/>
    <col min="4429" max="4429" width="5.5703125" style="176" customWidth="1"/>
    <col min="4430" max="4430" width="5.28515625" style="176" customWidth="1"/>
    <col min="4431" max="4431" width="6" style="176" customWidth="1"/>
    <col min="4432" max="4432" width="5.140625" style="176" customWidth="1"/>
    <col min="4433" max="4433" width="5.85546875" style="176" customWidth="1"/>
    <col min="4434" max="4434" width="7.5703125" style="176" customWidth="1"/>
    <col min="4435" max="4435" width="6" style="176" customWidth="1"/>
    <col min="4436" max="4436" width="7" style="176" customWidth="1"/>
    <col min="4437" max="4665" width="9.140625" style="176"/>
    <col min="4666" max="4666" width="4.140625" style="176" customWidth="1"/>
    <col min="4667" max="4667" width="10.7109375" style="176" customWidth="1"/>
    <col min="4668" max="4668" width="5.5703125" style="176" customWidth="1"/>
    <col min="4669" max="4669" width="5.7109375" style="176" customWidth="1"/>
    <col min="4670" max="4670" width="6.28515625" style="176" customWidth="1"/>
    <col min="4671" max="4671" width="6.140625" style="176" customWidth="1"/>
    <col min="4672" max="4672" width="5" style="176" customWidth="1"/>
    <col min="4673" max="4673" width="4.85546875" style="176" customWidth="1"/>
    <col min="4674" max="4674" width="5.140625" style="176" customWidth="1"/>
    <col min="4675" max="4675" width="6.140625" style="176" customWidth="1"/>
    <col min="4676" max="4676" width="5.5703125" style="176" customWidth="1"/>
    <col min="4677" max="4677" width="5.7109375" style="176" customWidth="1"/>
    <col min="4678" max="4678" width="5.42578125" style="176" customWidth="1"/>
    <col min="4679" max="4679" width="5.5703125" style="176" customWidth="1"/>
    <col min="4680" max="4681" width="5.140625" style="176" customWidth="1"/>
    <col min="4682" max="4682" width="5.5703125" style="176" customWidth="1"/>
    <col min="4683" max="4683" width="5.85546875" style="176" customWidth="1"/>
    <col min="4684" max="4684" width="5.28515625" style="176" customWidth="1"/>
    <col min="4685" max="4685" width="5.5703125" style="176" customWidth="1"/>
    <col min="4686" max="4686" width="5.28515625" style="176" customWidth="1"/>
    <col min="4687" max="4687" width="6" style="176" customWidth="1"/>
    <col min="4688" max="4688" width="5.140625" style="176" customWidth="1"/>
    <col min="4689" max="4689" width="5.85546875" style="176" customWidth="1"/>
    <col min="4690" max="4690" width="7.5703125" style="176" customWidth="1"/>
    <col min="4691" max="4691" width="6" style="176" customWidth="1"/>
    <col min="4692" max="4692" width="7" style="176" customWidth="1"/>
    <col min="4693" max="4921" width="9.140625" style="176"/>
    <col min="4922" max="4922" width="4.140625" style="176" customWidth="1"/>
    <col min="4923" max="4923" width="10.7109375" style="176" customWidth="1"/>
    <col min="4924" max="4924" width="5.5703125" style="176" customWidth="1"/>
    <col min="4925" max="4925" width="5.7109375" style="176" customWidth="1"/>
    <col min="4926" max="4926" width="6.28515625" style="176" customWidth="1"/>
    <col min="4927" max="4927" width="6.140625" style="176" customWidth="1"/>
    <col min="4928" max="4928" width="5" style="176" customWidth="1"/>
    <col min="4929" max="4929" width="4.85546875" style="176" customWidth="1"/>
    <col min="4930" max="4930" width="5.140625" style="176" customWidth="1"/>
    <col min="4931" max="4931" width="6.140625" style="176" customWidth="1"/>
    <col min="4932" max="4932" width="5.5703125" style="176" customWidth="1"/>
    <col min="4933" max="4933" width="5.7109375" style="176" customWidth="1"/>
    <col min="4934" max="4934" width="5.42578125" style="176" customWidth="1"/>
    <col min="4935" max="4935" width="5.5703125" style="176" customWidth="1"/>
    <col min="4936" max="4937" width="5.140625" style="176" customWidth="1"/>
    <col min="4938" max="4938" width="5.5703125" style="176" customWidth="1"/>
    <col min="4939" max="4939" width="5.85546875" style="176" customWidth="1"/>
    <col min="4940" max="4940" width="5.28515625" style="176" customWidth="1"/>
    <col min="4941" max="4941" width="5.5703125" style="176" customWidth="1"/>
    <col min="4942" max="4942" width="5.28515625" style="176" customWidth="1"/>
    <col min="4943" max="4943" width="6" style="176" customWidth="1"/>
    <col min="4944" max="4944" width="5.140625" style="176" customWidth="1"/>
    <col min="4945" max="4945" width="5.85546875" style="176" customWidth="1"/>
    <col min="4946" max="4946" width="7.5703125" style="176" customWidth="1"/>
    <col min="4947" max="4947" width="6" style="176" customWidth="1"/>
    <col min="4948" max="4948" width="7" style="176" customWidth="1"/>
    <col min="4949" max="5177" width="9.140625" style="176"/>
    <col min="5178" max="5178" width="4.140625" style="176" customWidth="1"/>
    <col min="5179" max="5179" width="10.7109375" style="176" customWidth="1"/>
    <col min="5180" max="5180" width="5.5703125" style="176" customWidth="1"/>
    <col min="5181" max="5181" width="5.7109375" style="176" customWidth="1"/>
    <col min="5182" max="5182" width="6.28515625" style="176" customWidth="1"/>
    <col min="5183" max="5183" width="6.140625" style="176" customWidth="1"/>
    <col min="5184" max="5184" width="5" style="176" customWidth="1"/>
    <col min="5185" max="5185" width="4.85546875" style="176" customWidth="1"/>
    <col min="5186" max="5186" width="5.140625" style="176" customWidth="1"/>
    <col min="5187" max="5187" width="6.140625" style="176" customWidth="1"/>
    <col min="5188" max="5188" width="5.5703125" style="176" customWidth="1"/>
    <col min="5189" max="5189" width="5.7109375" style="176" customWidth="1"/>
    <col min="5190" max="5190" width="5.42578125" style="176" customWidth="1"/>
    <col min="5191" max="5191" width="5.5703125" style="176" customWidth="1"/>
    <col min="5192" max="5193" width="5.140625" style="176" customWidth="1"/>
    <col min="5194" max="5194" width="5.5703125" style="176" customWidth="1"/>
    <col min="5195" max="5195" width="5.85546875" style="176" customWidth="1"/>
    <col min="5196" max="5196" width="5.28515625" style="176" customWidth="1"/>
    <col min="5197" max="5197" width="5.5703125" style="176" customWidth="1"/>
    <col min="5198" max="5198" width="5.28515625" style="176" customWidth="1"/>
    <col min="5199" max="5199" width="6" style="176" customWidth="1"/>
    <col min="5200" max="5200" width="5.140625" style="176" customWidth="1"/>
    <col min="5201" max="5201" width="5.85546875" style="176" customWidth="1"/>
    <col min="5202" max="5202" width="7.5703125" style="176" customWidth="1"/>
    <col min="5203" max="5203" width="6" style="176" customWidth="1"/>
    <col min="5204" max="5204" width="7" style="176" customWidth="1"/>
    <col min="5205" max="5433" width="9.140625" style="176"/>
    <col min="5434" max="5434" width="4.140625" style="176" customWidth="1"/>
    <col min="5435" max="5435" width="10.7109375" style="176" customWidth="1"/>
    <col min="5436" max="5436" width="5.5703125" style="176" customWidth="1"/>
    <col min="5437" max="5437" width="5.7109375" style="176" customWidth="1"/>
    <col min="5438" max="5438" width="6.28515625" style="176" customWidth="1"/>
    <col min="5439" max="5439" width="6.140625" style="176" customWidth="1"/>
    <col min="5440" max="5440" width="5" style="176" customWidth="1"/>
    <col min="5441" max="5441" width="4.85546875" style="176" customWidth="1"/>
    <col min="5442" max="5442" width="5.140625" style="176" customWidth="1"/>
    <col min="5443" max="5443" width="6.140625" style="176" customWidth="1"/>
    <col min="5444" max="5444" width="5.5703125" style="176" customWidth="1"/>
    <col min="5445" max="5445" width="5.7109375" style="176" customWidth="1"/>
    <col min="5446" max="5446" width="5.42578125" style="176" customWidth="1"/>
    <col min="5447" max="5447" width="5.5703125" style="176" customWidth="1"/>
    <col min="5448" max="5449" width="5.140625" style="176" customWidth="1"/>
    <col min="5450" max="5450" width="5.5703125" style="176" customWidth="1"/>
    <col min="5451" max="5451" width="5.85546875" style="176" customWidth="1"/>
    <col min="5452" max="5452" width="5.28515625" style="176" customWidth="1"/>
    <col min="5453" max="5453" width="5.5703125" style="176" customWidth="1"/>
    <col min="5454" max="5454" width="5.28515625" style="176" customWidth="1"/>
    <col min="5455" max="5455" width="6" style="176" customWidth="1"/>
    <col min="5456" max="5456" width="5.140625" style="176" customWidth="1"/>
    <col min="5457" max="5457" width="5.85546875" style="176" customWidth="1"/>
    <col min="5458" max="5458" width="7.5703125" style="176" customWidth="1"/>
    <col min="5459" max="5459" width="6" style="176" customWidth="1"/>
    <col min="5460" max="5460" width="7" style="176" customWidth="1"/>
    <col min="5461" max="5689" width="9.140625" style="176"/>
    <col min="5690" max="5690" width="4.140625" style="176" customWidth="1"/>
    <col min="5691" max="5691" width="10.7109375" style="176" customWidth="1"/>
    <col min="5692" max="5692" width="5.5703125" style="176" customWidth="1"/>
    <col min="5693" max="5693" width="5.7109375" style="176" customWidth="1"/>
    <col min="5694" max="5694" width="6.28515625" style="176" customWidth="1"/>
    <col min="5695" max="5695" width="6.140625" style="176" customWidth="1"/>
    <col min="5696" max="5696" width="5" style="176" customWidth="1"/>
    <col min="5697" max="5697" width="4.85546875" style="176" customWidth="1"/>
    <col min="5698" max="5698" width="5.140625" style="176" customWidth="1"/>
    <col min="5699" max="5699" width="6.140625" style="176" customWidth="1"/>
    <col min="5700" max="5700" width="5.5703125" style="176" customWidth="1"/>
    <col min="5701" max="5701" width="5.7109375" style="176" customWidth="1"/>
    <col min="5702" max="5702" width="5.42578125" style="176" customWidth="1"/>
    <col min="5703" max="5703" width="5.5703125" style="176" customWidth="1"/>
    <col min="5704" max="5705" width="5.140625" style="176" customWidth="1"/>
    <col min="5706" max="5706" width="5.5703125" style="176" customWidth="1"/>
    <col min="5707" max="5707" width="5.85546875" style="176" customWidth="1"/>
    <col min="5708" max="5708" width="5.28515625" style="176" customWidth="1"/>
    <col min="5709" max="5709" width="5.5703125" style="176" customWidth="1"/>
    <col min="5710" max="5710" width="5.28515625" style="176" customWidth="1"/>
    <col min="5711" max="5711" width="6" style="176" customWidth="1"/>
    <col min="5712" max="5712" width="5.140625" style="176" customWidth="1"/>
    <col min="5713" max="5713" width="5.85546875" style="176" customWidth="1"/>
    <col min="5714" max="5714" width="7.5703125" style="176" customWidth="1"/>
    <col min="5715" max="5715" width="6" style="176" customWidth="1"/>
    <col min="5716" max="5716" width="7" style="176" customWidth="1"/>
    <col min="5717" max="5945" width="9.140625" style="176"/>
    <col min="5946" max="5946" width="4.140625" style="176" customWidth="1"/>
    <col min="5947" max="5947" width="10.7109375" style="176" customWidth="1"/>
    <col min="5948" max="5948" width="5.5703125" style="176" customWidth="1"/>
    <col min="5949" max="5949" width="5.7109375" style="176" customWidth="1"/>
    <col min="5950" max="5950" width="6.28515625" style="176" customWidth="1"/>
    <col min="5951" max="5951" width="6.140625" style="176" customWidth="1"/>
    <col min="5952" max="5952" width="5" style="176" customWidth="1"/>
    <col min="5953" max="5953" width="4.85546875" style="176" customWidth="1"/>
    <col min="5954" max="5954" width="5.140625" style="176" customWidth="1"/>
    <col min="5955" max="5955" width="6.140625" style="176" customWidth="1"/>
    <col min="5956" max="5956" width="5.5703125" style="176" customWidth="1"/>
    <col min="5957" max="5957" width="5.7109375" style="176" customWidth="1"/>
    <col min="5958" max="5958" width="5.42578125" style="176" customWidth="1"/>
    <col min="5959" max="5959" width="5.5703125" style="176" customWidth="1"/>
    <col min="5960" max="5961" width="5.140625" style="176" customWidth="1"/>
    <col min="5962" max="5962" width="5.5703125" style="176" customWidth="1"/>
    <col min="5963" max="5963" width="5.85546875" style="176" customWidth="1"/>
    <col min="5964" max="5964" width="5.28515625" style="176" customWidth="1"/>
    <col min="5965" max="5965" width="5.5703125" style="176" customWidth="1"/>
    <col min="5966" max="5966" width="5.28515625" style="176" customWidth="1"/>
    <col min="5967" max="5967" width="6" style="176" customWidth="1"/>
    <col min="5968" max="5968" width="5.140625" style="176" customWidth="1"/>
    <col min="5969" max="5969" width="5.85546875" style="176" customWidth="1"/>
    <col min="5970" max="5970" width="7.5703125" style="176" customWidth="1"/>
    <col min="5971" max="5971" width="6" style="176" customWidth="1"/>
    <col min="5972" max="5972" width="7" style="176" customWidth="1"/>
    <col min="5973" max="6201" width="9.140625" style="176"/>
    <col min="6202" max="6202" width="4.140625" style="176" customWidth="1"/>
    <col min="6203" max="6203" width="10.7109375" style="176" customWidth="1"/>
    <col min="6204" max="6204" width="5.5703125" style="176" customWidth="1"/>
    <col min="6205" max="6205" width="5.7109375" style="176" customWidth="1"/>
    <col min="6206" max="6206" width="6.28515625" style="176" customWidth="1"/>
    <col min="6207" max="6207" width="6.140625" style="176" customWidth="1"/>
    <col min="6208" max="6208" width="5" style="176" customWidth="1"/>
    <col min="6209" max="6209" width="4.85546875" style="176" customWidth="1"/>
    <col min="6210" max="6210" width="5.140625" style="176" customWidth="1"/>
    <col min="6211" max="6211" width="6.140625" style="176" customWidth="1"/>
    <col min="6212" max="6212" width="5.5703125" style="176" customWidth="1"/>
    <col min="6213" max="6213" width="5.7109375" style="176" customWidth="1"/>
    <col min="6214" max="6214" width="5.42578125" style="176" customWidth="1"/>
    <col min="6215" max="6215" width="5.5703125" style="176" customWidth="1"/>
    <col min="6216" max="6217" width="5.140625" style="176" customWidth="1"/>
    <col min="6218" max="6218" width="5.5703125" style="176" customWidth="1"/>
    <col min="6219" max="6219" width="5.85546875" style="176" customWidth="1"/>
    <col min="6220" max="6220" width="5.28515625" style="176" customWidth="1"/>
    <col min="6221" max="6221" width="5.5703125" style="176" customWidth="1"/>
    <col min="6222" max="6222" width="5.28515625" style="176" customWidth="1"/>
    <col min="6223" max="6223" width="6" style="176" customWidth="1"/>
    <col min="6224" max="6224" width="5.140625" style="176" customWidth="1"/>
    <col min="6225" max="6225" width="5.85546875" style="176" customWidth="1"/>
    <col min="6226" max="6226" width="7.5703125" style="176" customWidth="1"/>
    <col min="6227" max="6227" width="6" style="176" customWidth="1"/>
    <col min="6228" max="6228" width="7" style="176" customWidth="1"/>
    <col min="6229" max="6457" width="9.140625" style="176"/>
    <col min="6458" max="6458" width="4.140625" style="176" customWidth="1"/>
    <col min="6459" max="6459" width="10.7109375" style="176" customWidth="1"/>
    <col min="6460" max="6460" width="5.5703125" style="176" customWidth="1"/>
    <col min="6461" max="6461" width="5.7109375" style="176" customWidth="1"/>
    <col min="6462" max="6462" width="6.28515625" style="176" customWidth="1"/>
    <col min="6463" max="6463" width="6.140625" style="176" customWidth="1"/>
    <col min="6464" max="6464" width="5" style="176" customWidth="1"/>
    <col min="6465" max="6465" width="4.85546875" style="176" customWidth="1"/>
    <col min="6466" max="6466" width="5.140625" style="176" customWidth="1"/>
    <col min="6467" max="6467" width="6.140625" style="176" customWidth="1"/>
    <col min="6468" max="6468" width="5.5703125" style="176" customWidth="1"/>
    <col min="6469" max="6469" width="5.7109375" style="176" customWidth="1"/>
    <col min="6470" max="6470" width="5.42578125" style="176" customWidth="1"/>
    <col min="6471" max="6471" width="5.5703125" style="176" customWidth="1"/>
    <col min="6472" max="6473" width="5.140625" style="176" customWidth="1"/>
    <col min="6474" max="6474" width="5.5703125" style="176" customWidth="1"/>
    <col min="6475" max="6475" width="5.85546875" style="176" customWidth="1"/>
    <col min="6476" max="6476" width="5.28515625" style="176" customWidth="1"/>
    <col min="6477" max="6477" width="5.5703125" style="176" customWidth="1"/>
    <col min="6478" max="6478" width="5.28515625" style="176" customWidth="1"/>
    <col min="6479" max="6479" width="6" style="176" customWidth="1"/>
    <col min="6480" max="6480" width="5.140625" style="176" customWidth="1"/>
    <col min="6481" max="6481" width="5.85546875" style="176" customWidth="1"/>
    <col min="6482" max="6482" width="7.5703125" style="176" customWidth="1"/>
    <col min="6483" max="6483" width="6" style="176" customWidth="1"/>
    <col min="6484" max="6484" width="7" style="176" customWidth="1"/>
    <col min="6485" max="6713" width="9.140625" style="176"/>
    <col min="6714" max="6714" width="4.140625" style="176" customWidth="1"/>
    <col min="6715" max="6715" width="10.7109375" style="176" customWidth="1"/>
    <col min="6716" max="6716" width="5.5703125" style="176" customWidth="1"/>
    <col min="6717" max="6717" width="5.7109375" style="176" customWidth="1"/>
    <col min="6718" max="6718" width="6.28515625" style="176" customWidth="1"/>
    <col min="6719" max="6719" width="6.140625" style="176" customWidth="1"/>
    <col min="6720" max="6720" width="5" style="176" customWidth="1"/>
    <col min="6721" max="6721" width="4.85546875" style="176" customWidth="1"/>
    <col min="6722" max="6722" width="5.140625" style="176" customWidth="1"/>
    <col min="6723" max="6723" width="6.140625" style="176" customWidth="1"/>
    <col min="6724" max="6724" width="5.5703125" style="176" customWidth="1"/>
    <col min="6725" max="6725" width="5.7109375" style="176" customWidth="1"/>
    <col min="6726" max="6726" width="5.42578125" style="176" customWidth="1"/>
    <col min="6727" max="6727" width="5.5703125" style="176" customWidth="1"/>
    <col min="6728" max="6729" width="5.140625" style="176" customWidth="1"/>
    <col min="6730" max="6730" width="5.5703125" style="176" customWidth="1"/>
    <col min="6731" max="6731" width="5.85546875" style="176" customWidth="1"/>
    <col min="6732" max="6732" width="5.28515625" style="176" customWidth="1"/>
    <col min="6733" max="6733" width="5.5703125" style="176" customWidth="1"/>
    <col min="6734" max="6734" width="5.28515625" style="176" customWidth="1"/>
    <col min="6735" max="6735" width="6" style="176" customWidth="1"/>
    <col min="6736" max="6736" width="5.140625" style="176" customWidth="1"/>
    <col min="6737" max="6737" width="5.85546875" style="176" customWidth="1"/>
    <col min="6738" max="6738" width="7.5703125" style="176" customWidth="1"/>
    <col min="6739" max="6739" width="6" style="176" customWidth="1"/>
    <col min="6740" max="6740" width="7" style="176" customWidth="1"/>
    <col min="6741" max="6969" width="9.140625" style="176"/>
    <col min="6970" max="6970" width="4.140625" style="176" customWidth="1"/>
    <col min="6971" max="6971" width="10.7109375" style="176" customWidth="1"/>
    <col min="6972" max="6972" width="5.5703125" style="176" customWidth="1"/>
    <col min="6973" max="6973" width="5.7109375" style="176" customWidth="1"/>
    <col min="6974" max="6974" width="6.28515625" style="176" customWidth="1"/>
    <col min="6975" max="6975" width="6.140625" style="176" customWidth="1"/>
    <col min="6976" max="6976" width="5" style="176" customWidth="1"/>
    <col min="6977" max="6977" width="4.85546875" style="176" customWidth="1"/>
    <col min="6978" max="6978" width="5.140625" style="176" customWidth="1"/>
    <col min="6979" max="6979" width="6.140625" style="176" customWidth="1"/>
    <col min="6980" max="6980" width="5.5703125" style="176" customWidth="1"/>
    <col min="6981" max="6981" width="5.7109375" style="176" customWidth="1"/>
    <col min="6982" max="6982" width="5.42578125" style="176" customWidth="1"/>
    <col min="6983" max="6983" width="5.5703125" style="176" customWidth="1"/>
    <col min="6984" max="6985" width="5.140625" style="176" customWidth="1"/>
    <col min="6986" max="6986" width="5.5703125" style="176" customWidth="1"/>
    <col min="6987" max="6987" width="5.85546875" style="176" customWidth="1"/>
    <col min="6988" max="6988" width="5.28515625" style="176" customWidth="1"/>
    <col min="6989" max="6989" width="5.5703125" style="176" customWidth="1"/>
    <col min="6990" max="6990" width="5.28515625" style="176" customWidth="1"/>
    <col min="6991" max="6991" width="6" style="176" customWidth="1"/>
    <col min="6992" max="6992" width="5.140625" style="176" customWidth="1"/>
    <col min="6993" max="6993" width="5.85546875" style="176" customWidth="1"/>
    <col min="6994" max="6994" width="7.5703125" style="176" customWidth="1"/>
    <col min="6995" max="6995" width="6" style="176" customWidth="1"/>
    <col min="6996" max="6996" width="7" style="176" customWidth="1"/>
    <col min="6997" max="7225" width="9.140625" style="176"/>
    <col min="7226" max="7226" width="4.140625" style="176" customWidth="1"/>
    <col min="7227" max="7227" width="10.7109375" style="176" customWidth="1"/>
    <col min="7228" max="7228" width="5.5703125" style="176" customWidth="1"/>
    <col min="7229" max="7229" width="5.7109375" style="176" customWidth="1"/>
    <col min="7230" max="7230" width="6.28515625" style="176" customWidth="1"/>
    <col min="7231" max="7231" width="6.140625" style="176" customWidth="1"/>
    <col min="7232" max="7232" width="5" style="176" customWidth="1"/>
    <col min="7233" max="7233" width="4.85546875" style="176" customWidth="1"/>
    <col min="7234" max="7234" width="5.140625" style="176" customWidth="1"/>
    <col min="7235" max="7235" width="6.140625" style="176" customWidth="1"/>
    <col min="7236" max="7236" width="5.5703125" style="176" customWidth="1"/>
    <col min="7237" max="7237" width="5.7109375" style="176" customWidth="1"/>
    <col min="7238" max="7238" width="5.42578125" style="176" customWidth="1"/>
    <col min="7239" max="7239" width="5.5703125" style="176" customWidth="1"/>
    <col min="7240" max="7241" width="5.140625" style="176" customWidth="1"/>
    <col min="7242" max="7242" width="5.5703125" style="176" customWidth="1"/>
    <col min="7243" max="7243" width="5.85546875" style="176" customWidth="1"/>
    <col min="7244" max="7244" width="5.28515625" style="176" customWidth="1"/>
    <col min="7245" max="7245" width="5.5703125" style="176" customWidth="1"/>
    <col min="7246" max="7246" width="5.28515625" style="176" customWidth="1"/>
    <col min="7247" max="7247" width="6" style="176" customWidth="1"/>
    <col min="7248" max="7248" width="5.140625" style="176" customWidth="1"/>
    <col min="7249" max="7249" width="5.85546875" style="176" customWidth="1"/>
    <col min="7250" max="7250" width="7.5703125" style="176" customWidth="1"/>
    <col min="7251" max="7251" width="6" style="176" customWidth="1"/>
    <col min="7252" max="7252" width="7" style="176" customWidth="1"/>
    <col min="7253" max="7481" width="9.140625" style="176"/>
    <col min="7482" max="7482" width="4.140625" style="176" customWidth="1"/>
    <col min="7483" max="7483" width="10.7109375" style="176" customWidth="1"/>
    <col min="7484" max="7484" width="5.5703125" style="176" customWidth="1"/>
    <col min="7485" max="7485" width="5.7109375" style="176" customWidth="1"/>
    <col min="7486" max="7486" width="6.28515625" style="176" customWidth="1"/>
    <col min="7487" max="7487" width="6.140625" style="176" customWidth="1"/>
    <col min="7488" max="7488" width="5" style="176" customWidth="1"/>
    <col min="7489" max="7489" width="4.85546875" style="176" customWidth="1"/>
    <col min="7490" max="7490" width="5.140625" style="176" customWidth="1"/>
    <col min="7491" max="7491" width="6.140625" style="176" customWidth="1"/>
    <col min="7492" max="7492" width="5.5703125" style="176" customWidth="1"/>
    <col min="7493" max="7493" width="5.7109375" style="176" customWidth="1"/>
    <col min="7494" max="7494" width="5.42578125" style="176" customWidth="1"/>
    <col min="7495" max="7495" width="5.5703125" style="176" customWidth="1"/>
    <col min="7496" max="7497" width="5.140625" style="176" customWidth="1"/>
    <col min="7498" max="7498" width="5.5703125" style="176" customWidth="1"/>
    <col min="7499" max="7499" width="5.85546875" style="176" customWidth="1"/>
    <col min="7500" max="7500" width="5.28515625" style="176" customWidth="1"/>
    <col min="7501" max="7501" width="5.5703125" style="176" customWidth="1"/>
    <col min="7502" max="7502" width="5.28515625" style="176" customWidth="1"/>
    <col min="7503" max="7503" width="6" style="176" customWidth="1"/>
    <col min="7504" max="7504" width="5.140625" style="176" customWidth="1"/>
    <col min="7505" max="7505" width="5.85546875" style="176" customWidth="1"/>
    <col min="7506" max="7506" width="7.5703125" style="176" customWidth="1"/>
    <col min="7507" max="7507" width="6" style="176" customWidth="1"/>
    <col min="7508" max="7508" width="7" style="176" customWidth="1"/>
    <col min="7509" max="7737" width="9.140625" style="176"/>
    <col min="7738" max="7738" width="4.140625" style="176" customWidth="1"/>
    <col min="7739" max="7739" width="10.7109375" style="176" customWidth="1"/>
    <col min="7740" max="7740" width="5.5703125" style="176" customWidth="1"/>
    <col min="7741" max="7741" width="5.7109375" style="176" customWidth="1"/>
    <col min="7742" max="7742" width="6.28515625" style="176" customWidth="1"/>
    <col min="7743" max="7743" width="6.140625" style="176" customWidth="1"/>
    <col min="7744" max="7744" width="5" style="176" customWidth="1"/>
    <col min="7745" max="7745" width="4.85546875" style="176" customWidth="1"/>
    <col min="7746" max="7746" width="5.140625" style="176" customWidth="1"/>
    <col min="7747" max="7747" width="6.140625" style="176" customWidth="1"/>
    <col min="7748" max="7748" width="5.5703125" style="176" customWidth="1"/>
    <col min="7749" max="7749" width="5.7109375" style="176" customWidth="1"/>
    <col min="7750" max="7750" width="5.42578125" style="176" customWidth="1"/>
    <col min="7751" max="7751" width="5.5703125" style="176" customWidth="1"/>
    <col min="7752" max="7753" width="5.140625" style="176" customWidth="1"/>
    <col min="7754" max="7754" width="5.5703125" style="176" customWidth="1"/>
    <col min="7755" max="7755" width="5.85546875" style="176" customWidth="1"/>
    <col min="7756" max="7756" width="5.28515625" style="176" customWidth="1"/>
    <col min="7757" max="7757" width="5.5703125" style="176" customWidth="1"/>
    <col min="7758" max="7758" width="5.28515625" style="176" customWidth="1"/>
    <col min="7759" max="7759" width="6" style="176" customWidth="1"/>
    <col min="7760" max="7760" width="5.140625" style="176" customWidth="1"/>
    <col min="7761" max="7761" width="5.85546875" style="176" customWidth="1"/>
    <col min="7762" max="7762" width="7.5703125" style="176" customWidth="1"/>
    <col min="7763" max="7763" width="6" style="176" customWidth="1"/>
    <col min="7764" max="7764" width="7" style="176" customWidth="1"/>
    <col min="7765" max="7993" width="9.140625" style="176"/>
    <col min="7994" max="7994" width="4.140625" style="176" customWidth="1"/>
    <col min="7995" max="7995" width="10.7109375" style="176" customWidth="1"/>
    <col min="7996" max="7996" width="5.5703125" style="176" customWidth="1"/>
    <col min="7997" max="7997" width="5.7109375" style="176" customWidth="1"/>
    <col min="7998" max="7998" width="6.28515625" style="176" customWidth="1"/>
    <col min="7999" max="7999" width="6.140625" style="176" customWidth="1"/>
    <col min="8000" max="8000" width="5" style="176" customWidth="1"/>
    <col min="8001" max="8001" width="4.85546875" style="176" customWidth="1"/>
    <col min="8002" max="8002" width="5.140625" style="176" customWidth="1"/>
    <col min="8003" max="8003" width="6.140625" style="176" customWidth="1"/>
    <col min="8004" max="8004" width="5.5703125" style="176" customWidth="1"/>
    <col min="8005" max="8005" width="5.7109375" style="176" customWidth="1"/>
    <col min="8006" max="8006" width="5.42578125" style="176" customWidth="1"/>
    <col min="8007" max="8007" width="5.5703125" style="176" customWidth="1"/>
    <col min="8008" max="8009" width="5.140625" style="176" customWidth="1"/>
    <col min="8010" max="8010" width="5.5703125" style="176" customWidth="1"/>
    <col min="8011" max="8011" width="5.85546875" style="176" customWidth="1"/>
    <col min="8012" max="8012" width="5.28515625" style="176" customWidth="1"/>
    <col min="8013" max="8013" width="5.5703125" style="176" customWidth="1"/>
    <col min="8014" max="8014" width="5.28515625" style="176" customWidth="1"/>
    <col min="8015" max="8015" width="6" style="176" customWidth="1"/>
    <col min="8016" max="8016" width="5.140625" style="176" customWidth="1"/>
    <col min="8017" max="8017" width="5.85546875" style="176" customWidth="1"/>
    <col min="8018" max="8018" width="7.5703125" style="176" customWidth="1"/>
    <col min="8019" max="8019" width="6" style="176" customWidth="1"/>
    <col min="8020" max="8020" width="7" style="176" customWidth="1"/>
    <col min="8021" max="8249" width="9.140625" style="176"/>
    <col min="8250" max="8250" width="4.140625" style="176" customWidth="1"/>
    <col min="8251" max="8251" width="10.7109375" style="176" customWidth="1"/>
    <col min="8252" max="8252" width="5.5703125" style="176" customWidth="1"/>
    <col min="8253" max="8253" width="5.7109375" style="176" customWidth="1"/>
    <col min="8254" max="8254" width="6.28515625" style="176" customWidth="1"/>
    <col min="8255" max="8255" width="6.140625" style="176" customWidth="1"/>
    <col min="8256" max="8256" width="5" style="176" customWidth="1"/>
    <col min="8257" max="8257" width="4.85546875" style="176" customWidth="1"/>
    <col min="8258" max="8258" width="5.140625" style="176" customWidth="1"/>
    <col min="8259" max="8259" width="6.140625" style="176" customWidth="1"/>
    <col min="8260" max="8260" width="5.5703125" style="176" customWidth="1"/>
    <col min="8261" max="8261" width="5.7109375" style="176" customWidth="1"/>
    <col min="8262" max="8262" width="5.42578125" style="176" customWidth="1"/>
    <col min="8263" max="8263" width="5.5703125" style="176" customWidth="1"/>
    <col min="8264" max="8265" width="5.140625" style="176" customWidth="1"/>
    <col min="8266" max="8266" width="5.5703125" style="176" customWidth="1"/>
    <col min="8267" max="8267" width="5.85546875" style="176" customWidth="1"/>
    <col min="8268" max="8268" width="5.28515625" style="176" customWidth="1"/>
    <col min="8269" max="8269" width="5.5703125" style="176" customWidth="1"/>
    <col min="8270" max="8270" width="5.28515625" style="176" customWidth="1"/>
    <col min="8271" max="8271" width="6" style="176" customWidth="1"/>
    <col min="8272" max="8272" width="5.140625" style="176" customWidth="1"/>
    <col min="8273" max="8273" width="5.85546875" style="176" customWidth="1"/>
    <col min="8274" max="8274" width="7.5703125" style="176" customWidth="1"/>
    <col min="8275" max="8275" width="6" style="176" customWidth="1"/>
    <col min="8276" max="8276" width="7" style="176" customWidth="1"/>
    <col min="8277" max="8505" width="9.140625" style="176"/>
    <col min="8506" max="8506" width="4.140625" style="176" customWidth="1"/>
    <col min="8507" max="8507" width="10.7109375" style="176" customWidth="1"/>
    <col min="8508" max="8508" width="5.5703125" style="176" customWidth="1"/>
    <col min="8509" max="8509" width="5.7109375" style="176" customWidth="1"/>
    <col min="8510" max="8510" width="6.28515625" style="176" customWidth="1"/>
    <col min="8511" max="8511" width="6.140625" style="176" customWidth="1"/>
    <col min="8512" max="8512" width="5" style="176" customWidth="1"/>
    <col min="8513" max="8513" width="4.85546875" style="176" customWidth="1"/>
    <col min="8514" max="8514" width="5.140625" style="176" customWidth="1"/>
    <col min="8515" max="8515" width="6.140625" style="176" customWidth="1"/>
    <col min="8516" max="8516" width="5.5703125" style="176" customWidth="1"/>
    <col min="8517" max="8517" width="5.7109375" style="176" customWidth="1"/>
    <col min="8518" max="8518" width="5.42578125" style="176" customWidth="1"/>
    <col min="8519" max="8519" width="5.5703125" style="176" customWidth="1"/>
    <col min="8520" max="8521" width="5.140625" style="176" customWidth="1"/>
    <col min="8522" max="8522" width="5.5703125" style="176" customWidth="1"/>
    <col min="8523" max="8523" width="5.85546875" style="176" customWidth="1"/>
    <col min="8524" max="8524" width="5.28515625" style="176" customWidth="1"/>
    <col min="8525" max="8525" width="5.5703125" style="176" customWidth="1"/>
    <col min="8526" max="8526" width="5.28515625" style="176" customWidth="1"/>
    <col min="8527" max="8527" width="6" style="176" customWidth="1"/>
    <col min="8528" max="8528" width="5.140625" style="176" customWidth="1"/>
    <col min="8529" max="8529" width="5.85546875" style="176" customWidth="1"/>
    <col min="8530" max="8530" width="7.5703125" style="176" customWidth="1"/>
    <col min="8531" max="8531" width="6" style="176" customWidth="1"/>
    <col min="8532" max="8532" width="7" style="176" customWidth="1"/>
    <col min="8533" max="8761" width="9.140625" style="176"/>
    <col min="8762" max="8762" width="4.140625" style="176" customWidth="1"/>
    <col min="8763" max="8763" width="10.7109375" style="176" customWidth="1"/>
    <col min="8764" max="8764" width="5.5703125" style="176" customWidth="1"/>
    <col min="8765" max="8765" width="5.7109375" style="176" customWidth="1"/>
    <col min="8766" max="8766" width="6.28515625" style="176" customWidth="1"/>
    <col min="8767" max="8767" width="6.140625" style="176" customWidth="1"/>
    <col min="8768" max="8768" width="5" style="176" customWidth="1"/>
    <col min="8769" max="8769" width="4.85546875" style="176" customWidth="1"/>
    <col min="8770" max="8770" width="5.140625" style="176" customWidth="1"/>
    <col min="8771" max="8771" width="6.140625" style="176" customWidth="1"/>
    <col min="8772" max="8772" width="5.5703125" style="176" customWidth="1"/>
    <col min="8773" max="8773" width="5.7109375" style="176" customWidth="1"/>
    <col min="8774" max="8774" width="5.42578125" style="176" customWidth="1"/>
    <col min="8775" max="8775" width="5.5703125" style="176" customWidth="1"/>
    <col min="8776" max="8777" width="5.140625" style="176" customWidth="1"/>
    <col min="8778" max="8778" width="5.5703125" style="176" customWidth="1"/>
    <col min="8779" max="8779" width="5.85546875" style="176" customWidth="1"/>
    <col min="8780" max="8780" width="5.28515625" style="176" customWidth="1"/>
    <col min="8781" max="8781" width="5.5703125" style="176" customWidth="1"/>
    <col min="8782" max="8782" width="5.28515625" style="176" customWidth="1"/>
    <col min="8783" max="8783" width="6" style="176" customWidth="1"/>
    <col min="8784" max="8784" width="5.140625" style="176" customWidth="1"/>
    <col min="8785" max="8785" width="5.85546875" style="176" customWidth="1"/>
    <col min="8786" max="8786" width="7.5703125" style="176" customWidth="1"/>
    <col min="8787" max="8787" width="6" style="176" customWidth="1"/>
    <col min="8788" max="8788" width="7" style="176" customWidth="1"/>
    <col min="8789" max="9017" width="9.140625" style="176"/>
    <col min="9018" max="9018" width="4.140625" style="176" customWidth="1"/>
    <col min="9019" max="9019" width="10.7109375" style="176" customWidth="1"/>
    <col min="9020" max="9020" width="5.5703125" style="176" customWidth="1"/>
    <col min="9021" max="9021" width="5.7109375" style="176" customWidth="1"/>
    <col min="9022" max="9022" width="6.28515625" style="176" customWidth="1"/>
    <col min="9023" max="9023" width="6.140625" style="176" customWidth="1"/>
    <col min="9024" max="9024" width="5" style="176" customWidth="1"/>
    <col min="9025" max="9025" width="4.85546875" style="176" customWidth="1"/>
    <col min="9026" max="9026" width="5.140625" style="176" customWidth="1"/>
    <col min="9027" max="9027" width="6.140625" style="176" customWidth="1"/>
    <col min="9028" max="9028" width="5.5703125" style="176" customWidth="1"/>
    <col min="9029" max="9029" width="5.7109375" style="176" customWidth="1"/>
    <col min="9030" max="9030" width="5.42578125" style="176" customWidth="1"/>
    <col min="9031" max="9031" width="5.5703125" style="176" customWidth="1"/>
    <col min="9032" max="9033" width="5.140625" style="176" customWidth="1"/>
    <col min="9034" max="9034" width="5.5703125" style="176" customWidth="1"/>
    <col min="9035" max="9035" width="5.85546875" style="176" customWidth="1"/>
    <col min="9036" max="9036" width="5.28515625" style="176" customWidth="1"/>
    <col min="9037" max="9037" width="5.5703125" style="176" customWidth="1"/>
    <col min="9038" max="9038" width="5.28515625" style="176" customWidth="1"/>
    <col min="9039" max="9039" width="6" style="176" customWidth="1"/>
    <col min="9040" max="9040" width="5.140625" style="176" customWidth="1"/>
    <col min="9041" max="9041" width="5.85546875" style="176" customWidth="1"/>
    <col min="9042" max="9042" width="7.5703125" style="176" customWidth="1"/>
    <col min="9043" max="9043" width="6" style="176" customWidth="1"/>
    <col min="9044" max="9044" width="7" style="176" customWidth="1"/>
    <col min="9045" max="9273" width="9.140625" style="176"/>
    <col min="9274" max="9274" width="4.140625" style="176" customWidth="1"/>
    <col min="9275" max="9275" width="10.7109375" style="176" customWidth="1"/>
    <col min="9276" max="9276" width="5.5703125" style="176" customWidth="1"/>
    <col min="9277" max="9277" width="5.7109375" style="176" customWidth="1"/>
    <col min="9278" max="9278" width="6.28515625" style="176" customWidth="1"/>
    <col min="9279" max="9279" width="6.140625" style="176" customWidth="1"/>
    <col min="9280" max="9280" width="5" style="176" customWidth="1"/>
    <col min="9281" max="9281" width="4.85546875" style="176" customWidth="1"/>
    <col min="9282" max="9282" width="5.140625" style="176" customWidth="1"/>
    <col min="9283" max="9283" width="6.140625" style="176" customWidth="1"/>
    <col min="9284" max="9284" width="5.5703125" style="176" customWidth="1"/>
    <col min="9285" max="9285" width="5.7109375" style="176" customWidth="1"/>
    <col min="9286" max="9286" width="5.42578125" style="176" customWidth="1"/>
    <col min="9287" max="9287" width="5.5703125" style="176" customWidth="1"/>
    <col min="9288" max="9289" width="5.140625" style="176" customWidth="1"/>
    <col min="9290" max="9290" width="5.5703125" style="176" customWidth="1"/>
    <col min="9291" max="9291" width="5.85546875" style="176" customWidth="1"/>
    <col min="9292" max="9292" width="5.28515625" style="176" customWidth="1"/>
    <col min="9293" max="9293" width="5.5703125" style="176" customWidth="1"/>
    <col min="9294" max="9294" width="5.28515625" style="176" customWidth="1"/>
    <col min="9295" max="9295" width="6" style="176" customWidth="1"/>
    <col min="9296" max="9296" width="5.140625" style="176" customWidth="1"/>
    <col min="9297" max="9297" width="5.85546875" style="176" customWidth="1"/>
    <col min="9298" max="9298" width="7.5703125" style="176" customWidth="1"/>
    <col min="9299" max="9299" width="6" style="176" customWidth="1"/>
    <col min="9300" max="9300" width="7" style="176" customWidth="1"/>
    <col min="9301" max="9529" width="9.140625" style="176"/>
    <col min="9530" max="9530" width="4.140625" style="176" customWidth="1"/>
    <col min="9531" max="9531" width="10.7109375" style="176" customWidth="1"/>
    <col min="9532" max="9532" width="5.5703125" style="176" customWidth="1"/>
    <col min="9533" max="9533" width="5.7109375" style="176" customWidth="1"/>
    <col min="9534" max="9534" width="6.28515625" style="176" customWidth="1"/>
    <col min="9535" max="9535" width="6.140625" style="176" customWidth="1"/>
    <col min="9536" max="9536" width="5" style="176" customWidth="1"/>
    <col min="9537" max="9537" width="4.85546875" style="176" customWidth="1"/>
    <col min="9538" max="9538" width="5.140625" style="176" customWidth="1"/>
    <col min="9539" max="9539" width="6.140625" style="176" customWidth="1"/>
    <col min="9540" max="9540" width="5.5703125" style="176" customWidth="1"/>
    <col min="9541" max="9541" width="5.7109375" style="176" customWidth="1"/>
    <col min="9542" max="9542" width="5.42578125" style="176" customWidth="1"/>
    <col min="9543" max="9543" width="5.5703125" style="176" customWidth="1"/>
    <col min="9544" max="9545" width="5.140625" style="176" customWidth="1"/>
    <col min="9546" max="9546" width="5.5703125" style="176" customWidth="1"/>
    <col min="9547" max="9547" width="5.85546875" style="176" customWidth="1"/>
    <col min="9548" max="9548" width="5.28515625" style="176" customWidth="1"/>
    <col min="9549" max="9549" width="5.5703125" style="176" customWidth="1"/>
    <col min="9550" max="9550" width="5.28515625" style="176" customWidth="1"/>
    <col min="9551" max="9551" width="6" style="176" customWidth="1"/>
    <col min="9552" max="9552" width="5.140625" style="176" customWidth="1"/>
    <col min="9553" max="9553" width="5.85546875" style="176" customWidth="1"/>
    <col min="9554" max="9554" width="7.5703125" style="176" customWidth="1"/>
    <col min="9555" max="9555" width="6" style="176" customWidth="1"/>
    <col min="9556" max="9556" width="7" style="176" customWidth="1"/>
    <col min="9557" max="9785" width="9.140625" style="176"/>
    <col min="9786" max="9786" width="4.140625" style="176" customWidth="1"/>
    <col min="9787" max="9787" width="10.7109375" style="176" customWidth="1"/>
    <col min="9788" max="9788" width="5.5703125" style="176" customWidth="1"/>
    <col min="9789" max="9789" width="5.7109375" style="176" customWidth="1"/>
    <col min="9790" max="9790" width="6.28515625" style="176" customWidth="1"/>
    <col min="9791" max="9791" width="6.140625" style="176" customWidth="1"/>
    <col min="9792" max="9792" width="5" style="176" customWidth="1"/>
    <col min="9793" max="9793" width="4.85546875" style="176" customWidth="1"/>
    <col min="9794" max="9794" width="5.140625" style="176" customWidth="1"/>
    <col min="9795" max="9795" width="6.140625" style="176" customWidth="1"/>
    <col min="9796" max="9796" width="5.5703125" style="176" customWidth="1"/>
    <col min="9797" max="9797" width="5.7109375" style="176" customWidth="1"/>
    <col min="9798" max="9798" width="5.42578125" style="176" customWidth="1"/>
    <col min="9799" max="9799" width="5.5703125" style="176" customWidth="1"/>
    <col min="9800" max="9801" width="5.140625" style="176" customWidth="1"/>
    <col min="9802" max="9802" width="5.5703125" style="176" customWidth="1"/>
    <col min="9803" max="9803" width="5.85546875" style="176" customWidth="1"/>
    <col min="9804" max="9804" width="5.28515625" style="176" customWidth="1"/>
    <col min="9805" max="9805" width="5.5703125" style="176" customWidth="1"/>
    <col min="9806" max="9806" width="5.28515625" style="176" customWidth="1"/>
    <col min="9807" max="9807" width="6" style="176" customWidth="1"/>
    <col min="9808" max="9808" width="5.140625" style="176" customWidth="1"/>
    <col min="9809" max="9809" width="5.85546875" style="176" customWidth="1"/>
    <col min="9810" max="9810" width="7.5703125" style="176" customWidth="1"/>
    <col min="9811" max="9811" width="6" style="176" customWidth="1"/>
    <col min="9812" max="9812" width="7" style="176" customWidth="1"/>
    <col min="9813" max="10041" width="9.140625" style="176"/>
    <col min="10042" max="10042" width="4.140625" style="176" customWidth="1"/>
    <col min="10043" max="10043" width="10.7109375" style="176" customWidth="1"/>
    <col min="10044" max="10044" width="5.5703125" style="176" customWidth="1"/>
    <col min="10045" max="10045" width="5.7109375" style="176" customWidth="1"/>
    <col min="10046" max="10046" width="6.28515625" style="176" customWidth="1"/>
    <col min="10047" max="10047" width="6.140625" style="176" customWidth="1"/>
    <col min="10048" max="10048" width="5" style="176" customWidth="1"/>
    <col min="10049" max="10049" width="4.85546875" style="176" customWidth="1"/>
    <col min="10050" max="10050" width="5.140625" style="176" customWidth="1"/>
    <col min="10051" max="10051" width="6.140625" style="176" customWidth="1"/>
    <col min="10052" max="10052" width="5.5703125" style="176" customWidth="1"/>
    <col min="10053" max="10053" width="5.7109375" style="176" customWidth="1"/>
    <col min="10054" max="10054" width="5.42578125" style="176" customWidth="1"/>
    <col min="10055" max="10055" width="5.5703125" style="176" customWidth="1"/>
    <col min="10056" max="10057" width="5.140625" style="176" customWidth="1"/>
    <col min="10058" max="10058" width="5.5703125" style="176" customWidth="1"/>
    <col min="10059" max="10059" width="5.85546875" style="176" customWidth="1"/>
    <col min="10060" max="10060" width="5.28515625" style="176" customWidth="1"/>
    <col min="10061" max="10061" width="5.5703125" style="176" customWidth="1"/>
    <col min="10062" max="10062" width="5.28515625" style="176" customWidth="1"/>
    <col min="10063" max="10063" width="6" style="176" customWidth="1"/>
    <col min="10064" max="10064" width="5.140625" style="176" customWidth="1"/>
    <col min="10065" max="10065" width="5.85546875" style="176" customWidth="1"/>
    <col min="10066" max="10066" width="7.5703125" style="176" customWidth="1"/>
    <col min="10067" max="10067" width="6" style="176" customWidth="1"/>
    <col min="10068" max="10068" width="7" style="176" customWidth="1"/>
    <col min="10069" max="10297" width="9.140625" style="176"/>
    <col min="10298" max="10298" width="4.140625" style="176" customWidth="1"/>
    <col min="10299" max="10299" width="10.7109375" style="176" customWidth="1"/>
    <col min="10300" max="10300" width="5.5703125" style="176" customWidth="1"/>
    <col min="10301" max="10301" width="5.7109375" style="176" customWidth="1"/>
    <col min="10302" max="10302" width="6.28515625" style="176" customWidth="1"/>
    <col min="10303" max="10303" width="6.140625" style="176" customWidth="1"/>
    <col min="10304" max="10304" width="5" style="176" customWidth="1"/>
    <col min="10305" max="10305" width="4.85546875" style="176" customWidth="1"/>
    <col min="10306" max="10306" width="5.140625" style="176" customWidth="1"/>
    <col min="10307" max="10307" width="6.140625" style="176" customWidth="1"/>
    <col min="10308" max="10308" width="5.5703125" style="176" customWidth="1"/>
    <col min="10309" max="10309" width="5.7109375" style="176" customWidth="1"/>
    <col min="10310" max="10310" width="5.42578125" style="176" customWidth="1"/>
    <col min="10311" max="10311" width="5.5703125" style="176" customWidth="1"/>
    <col min="10312" max="10313" width="5.140625" style="176" customWidth="1"/>
    <col min="10314" max="10314" width="5.5703125" style="176" customWidth="1"/>
    <col min="10315" max="10315" width="5.85546875" style="176" customWidth="1"/>
    <col min="10316" max="10316" width="5.28515625" style="176" customWidth="1"/>
    <col min="10317" max="10317" width="5.5703125" style="176" customWidth="1"/>
    <col min="10318" max="10318" width="5.28515625" style="176" customWidth="1"/>
    <col min="10319" max="10319" width="6" style="176" customWidth="1"/>
    <col min="10320" max="10320" width="5.140625" style="176" customWidth="1"/>
    <col min="10321" max="10321" width="5.85546875" style="176" customWidth="1"/>
    <col min="10322" max="10322" width="7.5703125" style="176" customWidth="1"/>
    <col min="10323" max="10323" width="6" style="176" customWidth="1"/>
    <col min="10324" max="10324" width="7" style="176" customWidth="1"/>
    <col min="10325" max="10553" width="9.140625" style="176"/>
    <col min="10554" max="10554" width="4.140625" style="176" customWidth="1"/>
    <col min="10555" max="10555" width="10.7109375" style="176" customWidth="1"/>
    <col min="10556" max="10556" width="5.5703125" style="176" customWidth="1"/>
    <col min="10557" max="10557" width="5.7109375" style="176" customWidth="1"/>
    <col min="10558" max="10558" width="6.28515625" style="176" customWidth="1"/>
    <col min="10559" max="10559" width="6.140625" style="176" customWidth="1"/>
    <col min="10560" max="10560" width="5" style="176" customWidth="1"/>
    <col min="10561" max="10561" width="4.85546875" style="176" customWidth="1"/>
    <col min="10562" max="10562" width="5.140625" style="176" customWidth="1"/>
    <col min="10563" max="10563" width="6.140625" style="176" customWidth="1"/>
    <col min="10564" max="10564" width="5.5703125" style="176" customWidth="1"/>
    <col min="10565" max="10565" width="5.7109375" style="176" customWidth="1"/>
    <col min="10566" max="10566" width="5.42578125" style="176" customWidth="1"/>
    <col min="10567" max="10567" width="5.5703125" style="176" customWidth="1"/>
    <col min="10568" max="10569" width="5.140625" style="176" customWidth="1"/>
    <col min="10570" max="10570" width="5.5703125" style="176" customWidth="1"/>
    <col min="10571" max="10571" width="5.85546875" style="176" customWidth="1"/>
    <col min="10572" max="10572" width="5.28515625" style="176" customWidth="1"/>
    <col min="10573" max="10573" width="5.5703125" style="176" customWidth="1"/>
    <col min="10574" max="10574" width="5.28515625" style="176" customWidth="1"/>
    <col min="10575" max="10575" width="6" style="176" customWidth="1"/>
    <col min="10576" max="10576" width="5.140625" style="176" customWidth="1"/>
    <col min="10577" max="10577" width="5.85546875" style="176" customWidth="1"/>
    <col min="10578" max="10578" width="7.5703125" style="176" customWidth="1"/>
    <col min="10579" max="10579" width="6" style="176" customWidth="1"/>
    <col min="10580" max="10580" width="7" style="176" customWidth="1"/>
    <col min="10581" max="10809" width="9.140625" style="176"/>
    <col min="10810" max="10810" width="4.140625" style="176" customWidth="1"/>
    <col min="10811" max="10811" width="10.7109375" style="176" customWidth="1"/>
    <col min="10812" max="10812" width="5.5703125" style="176" customWidth="1"/>
    <col min="10813" max="10813" width="5.7109375" style="176" customWidth="1"/>
    <col min="10814" max="10814" width="6.28515625" style="176" customWidth="1"/>
    <col min="10815" max="10815" width="6.140625" style="176" customWidth="1"/>
    <col min="10816" max="10816" width="5" style="176" customWidth="1"/>
    <col min="10817" max="10817" width="4.85546875" style="176" customWidth="1"/>
    <col min="10818" max="10818" width="5.140625" style="176" customWidth="1"/>
    <col min="10819" max="10819" width="6.140625" style="176" customWidth="1"/>
    <col min="10820" max="10820" width="5.5703125" style="176" customWidth="1"/>
    <col min="10821" max="10821" width="5.7109375" style="176" customWidth="1"/>
    <col min="10822" max="10822" width="5.42578125" style="176" customWidth="1"/>
    <col min="10823" max="10823" width="5.5703125" style="176" customWidth="1"/>
    <col min="10824" max="10825" width="5.140625" style="176" customWidth="1"/>
    <col min="10826" max="10826" width="5.5703125" style="176" customWidth="1"/>
    <col min="10827" max="10827" width="5.85546875" style="176" customWidth="1"/>
    <col min="10828" max="10828" width="5.28515625" style="176" customWidth="1"/>
    <col min="10829" max="10829" width="5.5703125" style="176" customWidth="1"/>
    <col min="10830" max="10830" width="5.28515625" style="176" customWidth="1"/>
    <col min="10831" max="10831" width="6" style="176" customWidth="1"/>
    <col min="10832" max="10832" width="5.140625" style="176" customWidth="1"/>
    <col min="10833" max="10833" width="5.85546875" style="176" customWidth="1"/>
    <col min="10834" max="10834" width="7.5703125" style="176" customWidth="1"/>
    <col min="10835" max="10835" width="6" style="176" customWidth="1"/>
    <col min="10836" max="10836" width="7" style="176" customWidth="1"/>
    <col min="10837" max="11065" width="9.140625" style="176"/>
    <col min="11066" max="11066" width="4.140625" style="176" customWidth="1"/>
    <col min="11067" max="11067" width="10.7109375" style="176" customWidth="1"/>
    <col min="11068" max="11068" width="5.5703125" style="176" customWidth="1"/>
    <col min="11069" max="11069" width="5.7109375" style="176" customWidth="1"/>
    <col min="11070" max="11070" width="6.28515625" style="176" customWidth="1"/>
    <col min="11071" max="11071" width="6.140625" style="176" customWidth="1"/>
    <col min="11072" max="11072" width="5" style="176" customWidth="1"/>
    <col min="11073" max="11073" width="4.85546875" style="176" customWidth="1"/>
    <col min="11074" max="11074" width="5.140625" style="176" customWidth="1"/>
    <col min="11075" max="11075" width="6.140625" style="176" customWidth="1"/>
    <col min="11076" max="11076" width="5.5703125" style="176" customWidth="1"/>
    <col min="11077" max="11077" width="5.7109375" style="176" customWidth="1"/>
    <col min="11078" max="11078" width="5.42578125" style="176" customWidth="1"/>
    <col min="11079" max="11079" width="5.5703125" style="176" customWidth="1"/>
    <col min="11080" max="11081" width="5.140625" style="176" customWidth="1"/>
    <col min="11082" max="11082" width="5.5703125" style="176" customWidth="1"/>
    <col min="11083" max="11083" width="5.85546875" style="176" customWidth="1"/>
    <col min="11084" max="11084" width="5.28515625" style="176" customWidth="1"/>
    <col min="11085" max="11085" width="5.5703125" style="176" customWidth="1"/>
    <col min="11086" max="11086" width="5.28515625" style="176" customWidth="1"/>
    <col min="11087" max="11087" width="6" style="176" customWidth="1"/>
    <col min="11088" max="11088" width="5.140625" style="176" customWidth="1"/>
    <col min="11089" max="11089" width="5.85546875" style="176" customWidth="1"/>
    <col min="11090" max="11090" width="7.5703125" style="176" customWidth="1"/>
    <col min="11091" max="11091" width="6" style="176" customWidth="1"/>
    <col min="11092" max="11092" width="7" style="176" customWidth="1"/>
    <col min="11093" max="11321" width="9.140625" style="176"/>
    <col min="11322" max="11322" width="4.140625" style="176" customWidth="1"/>
    <col min="11323" max="11323" width="10.7109375" style="176" customWidth="1"/>
    <col min="11324" max="11324" width="5.5703125" style="176" customWidth="1"/>
    <col min="11325" max="11325" width="5.7109375" style="176" customWidth="1"/>
    <col min="11326" max="11326" width="6.28515625" style="176" customWidth="1"/>
    <col min="11327" max="11327" width="6.140625" style="176" customWidth="1"/>
    <col min="11328" max="11328" width="5" style="176" customWidth="1"/>
    <col min="11329" max="11329" width="4.85546875" style="176" customWidth="1"/>
    <col min="11330" max="11330" width="5.140625" style="176" customWidth="1"/>
    <col min="11331" max="11331" width="6.140625" style="176" customWidth="1"/>
    <col min="11332" max="11332" width="5.5703125" style="176" customWidth="1"/>
    <col min="11333" max="11333" width="5.7109375" style="176" customWidth="1"/>
    <col min="11334" max="11334" width="5.42578125" style="176" customWidth="1"/>
    <col min="11335" max="11335" width="5.5703125" style="176" customWidth="1"/>
    <col min="11336" max="11337" width="5.140625" style="176" customWidth="1"/>
    <col min="11338" max="11338" width="5.5703125" style="176" customWidth="1"/>
    <col min="11339" max="11339" width="5.85546875" style="176" customWidth="1"/>
    <col min="11340" max="11340" width="5.28515625" style="176" customWidth="1"/>
    <col min="11341" max="11341" width="5.5703125" style="176" customWidth="1"/>
    <col min="11342" max="11342" width="5.28515625" style="176" customWidth="1"/>
    <col min="11343" max="11343" width="6" style="176" customWidth="1"/>
    <col min="11344" max="11344" width="5.140625" style="176" customWidth="1"/>
    <col min="11345" max="11345" width="5.85546875" style="176" customWidth="1"/>
    <col min="11346" max="11346" width="7.5703125" style="176" customWidth="1"/>
    <col min="11347" max="11347" width="6" style="176" customWidth="1"/>
    <col min="11348" max="11348" width="7" style="176" customWidth="1"/>
    <col min="11349" max="11577" width="9.140625" style="176"/>
    <col min="11578" max="11578" width="4.140625" style="176" customWidth="1"/>
    <col min="11579" max="11579" width="10.7109375" style="176" customWidth="1"/>
    <col min="11580" max="11580" width="5.5703125" style="176" customWidth="1"/>
    <col min="11581" max="11581" width="5.7109375" style="176" customWidth="1"/>
    <col min="11582" max="11582" width="6.28515625" style="176" customWidth="1"/>
    <col min="11583" max="11583" width="6.140625" style="176" customWidth="1"/>
    <col min="11584" max="11584" width="5" style="176" customWidth="1"/>
    <col min="11585" max="11585" width="4.85546875" style="176" customWidth="1"/>
    <col min="11586" max="11586" width="5.140625" style="176" customWidth="1"/>
    <col min="11587" max="11587" width="6.140625" style="176" customWidth="1"/>
    <col min="11588" max="11588" width="5.5703125" style="176" customWidth="1"/>
    <col min="11589" max="11589" width="5.7109375" style="176" customWidth="1"/>
    <col min="11590" max="11590" width="5.42578125" style="176" customWidth="1"/>
    <col min="11591" max="11591" width="5.5703125" style="176" customWidth="1"/>
    <col min="11592" max="11593" width="5.140625" style="176" customWidth="1"/>
    <col min="11594" max="11594" width="5.5703125" style="176" customWidth="1"/>
    <col min="11595" max="11595" width="5.85546875" style="176" customWidth="1"/>
    <col min="11596" max="11596" width="5.28515625" style="176" customWidth="1"/>
    <col min="11597" max="11597" width="5.5703125" style="176" customWidth="1"/>
    <col min="11598" max="11598" width="5.28515625" style="176" customWidth="1"/>
    <col min="11599" max="11599" width="6" style="176" customWidth="1"/>
    <col min="11600" max="11600" width="5.140625" style="176" customWidth="1"/>
    <col min="11601" max="11601" width="5.85546875" style="176" customWidth="1"/>
    <col min="11602" max="11602" width="7.5703125" style="176" customWidth="1"/>
    <col min="11603" max="11603" width="6" style="176" customWidth="1"/>
    <col min="11604" max="11604" width="7" style="176" customWidth="1"/>
    <col min="11605" max="11833" width="9.140625" style="176"/>
    <col min="11834" max="11834" width="4.140625" style="176" customWidth="1"/>
    <col min="11835" max="11835" width="10.7109375" style="176" customWidth="1"/>
    <col min="11836" max="11836" width="5.5703125" style="176" customWidth="1"/>
    <col min="11837" max="11837" width="5.7109375" style="176" customWidth="1"/>
    <col min="11838" max="11838" width="6.28515625" style="176" customWidth="1"/>
    <col min="11839" max="11839" width="6.140625" style="176" customWidth="1"/>
    <col min="11840" max="11840" width="5" style="176" customWidth="1"/>
    <col min="11841" max="11841" width="4.85546875" style="176" customWidth="1"/>
    <col min="11842" max="11842" width="5.140625" style="176" customWidth="1"/>
    <col min="11843" max="11843" width="6.140625" style="176" customWidth="1"/>
    <col min="11844" max="11844" width="5.5703125" style="176" customWidth="1"/>
    <col min="11845" max="11845" width="5.7109375" style="176" customWidth="1"/>
    <col min="11846" max="11846" width="5.42578125" style="176" customWidth="1"/>
    <col min="11847" max="11847" width="5.5703125" style="176" customWidth="1"/>
    <col min="11848" max="11849" width="5.140625" style="176" customWidth="1"/>
    <col min="11850" max="11850" width="5.5703125" style="176" customWidth="1"/>
    <col min="11851" max="11851" width="5.85546875" style="176" customWidth="1"/>
    <col min="11852" max="11852" width="5.28515625" style="176" customWidth="1"/>
    <col min="11853" max="11853" width="5.5703125" style="176" customWidth="1"/>
    <col min="11854" max="11854" width="5.28515625" style="176" customWidth="1"/>
    <col min="11855" max="11855" width="6" style="176" customWidth="1"/>
    <col min="11856" max="11856" width="5.140625" style="176" customWidth="1"/>
    <col min="11857" max="11857" width="5.85546875" style="176" customWidth="1"/>
    <col min="11858" max="11858" width="7.5703125" style="176" customWidth="1"/>
    <col min="11859" max="11859" width="6" style="176" customWidth="1"/>
    <col min="11860" max="11860" width="7" style="176" customWidth="1"/>
    <col min="11861" max="12089" width="9.140625" style="176"/>
    <col min="12090" max="12090" width="4.140625" style="176" customWidth="1"/>
    <col min="12091" max="12091" width="10.7109375" style="176" customWidth="1"/>
    <col min="12092" max="12092" width="5.5703125" style="176" customWidth="1"/>
    <col min="12093" max="12093" width="5.7109375" style="176" customWidth="1"/>
    <col min="12094" max="12094" width="6.28515625" style="176" customWidth="1"/>
    <col min="12095" max="12095" width="6.140625" style="176" customWidth="1"/>
    <col min="12096" max="12096" width="5" style="176" customWidth="1"/>
    <col min="12097" max="12097" width="4.85546875" style="176" customWidth="1"/>
    <col min="12098" max="12098" width="5.140625" style="176" customWidth="1"/>
    <col min="12099" max="12099" width="6.140625" style="176" customWidth="1"/>
    <col min="12100" max="12100" width="5.5703125" style="176" customWidth="1"/>
    <col min="12101" max="12101" width="5.7109375" style="176" customWidth="1"/>
    <col min="12102" max="12102" width="5.42578125" style="176" customWidth="1"/>
    <col min="12103" max="12103" width="5.5703125" style="176" customWidth="1"/>
    <col min="12104" max="12105" width="5.140625" style="176" customWidth="1"/>
    <col min="12106" max="12106" width="5.5703125" style="176" customWidth="1"/>
    <col min="12107" max="12107" width="5.85546875" style="176" customWidth="1"/>
    <col min="12108" max="12108" width="5.28515625" style="176" customWidth="1"/>
    <col min="12109" max="12109" width="5.5703125" style="176" customWidth="1"/>
    <col min="12110" max="12110" width="5.28515625" style="176" customWidth="1"/>
    <col min="12111" max="12111" width="6" style="176" customWidth="1"/>
    <col min="12112" max="12112" width="5.140625" style="176" customWidth="1"/>
    <col min="12113" max="12113" width="5.85546875" style="176" customWidth="1"/>
    <col min="12114" max="12114" width="7.5703125" style="176" customWidth="1"/>
    <col min="12115" max="12115" width="6" style="176" customWidth="1"/>
    <col min="12116" max="12116" width="7" style="176" customWidth="1"/>
    <col min="12117" max="12345" width="9.140625" style="176"/>
    <col min="12346" max="12346" width="4.140625" style="176" customWidth="1"/>
    <col min="12347" max="12347" width="10.7109375" style="176" customWidth="1"/>
    <col min="12348" max="12348" width="5.5703125" style="176" customWidth="1"/>
    <col min="12349" max="12349" width="5.7109375" style="176" customWidth="1"/>
    <col min="12350" max="12350" width="6.28515625" style="176" customWidth="1"/>
    <col min="12351" max="12351" width="6.140625" style="176" customWidth="1"/>
    <col min="12352" max="12352" width="5" style="176" customWidth="1"/>
    <col min="12353" max="12353" width="4.85546875" style="176" customWidth="1"/>
    <col min="12354" max="12354" width="5.140625" style="176" customWidth="1"/>
    <col min="12355" max="12355" width="6.140625" style="176" customWidth="1"/>
    <col min="12356" max="12356" width="5.5703125" style="176" customWidth="1"/>
    <col min="12357" max="12357" width="5.7109375" style="176" customWidth="1"/>
    <col min="12358" max="12358" width="5.42578125" style="176" customWidth="1"/>
    <col min="12359" max="12359" width="5.5703125" style="176" customWidth="1"/>
    <col min="12360" max="12361" width="5.140625" style="176" customWidth="1"/>
    <col min="12362" max="12362" width="5.5703125" style="176" customWidth="1"/>
    <col min="12363" max="12363" width="5.85546875" style="176" customWidth="1"/>
    <col min="12364" max="12364" width="5.28515625" style="176" customWidth="1"/>
    <col min="12365" max="12365" width="5.5703125" style="176" customWidth="1"/>
    <col min="12366" max="12366" width="5.28515625" style="176" customWidth="1"/>
    <col min="12367" max="12367" width="6" style="176" customWidth="1"/>
    <col min="12368" max="12368" width="5.140625" style="176" customWidth="1"/>
    <col min="12369" max="12369" width="5.85546875" style="176" customWidth="1"/>
    <col min="12370" max="12370" width="7.5703125" style="176" customWidth="1"/>
    <col min="12371" max="12371" width="6" style="176" customWidth="1"/>
    <col min="12372" max="12372" width="7" style="176" customWidth="1"/>
    <col min="12373" max="12601" width="9.140625" style="176"/>
    <col min="12602" max="12602" width="4.140625" style="176" customWidth="1"/>
    <col min="12603" max="12603" width="10.7109375" style="176" customWidth="1"/>
    <col min="12604" max="12604" width="5.5703125" style="176" customWidth="1"/>
    <col min="12605" max="12605" width="5.7109375" style="176" customWidth="1"/>
    <col min="12606" max="12606" width="6.28515625" style="176" customWidth="1"/>
    <col min="12607" max="12607" width="6.140625" style="176" customWidth="1"/>
    <col min="12608" max="12608" width="5" style="176" customWidth="1"/>
    <col min="12609" max="12609" width="4.85546875" style="176" customWidth="1"/>
    <col min="12610" max="12610" width="5.140625" style="176" customWidth="1"/>
    <col min="12611" max="12611" width="6.140625" style="176" customWidth="1"/>
    <col min="12612" max="12612" width="5.5703125" style="176" customWidth="1"/>
    <col min="12613" max="12613" width="5.7109375" style="176" customWidth="1"/>
    <col min="12614" max="12614" width="5.42578125" style="176" customWidth="1"/>
    <col min="12615" max="12615" width="5.5703125" style="176" customWidth="1"/>
    <col min="12616" max="12617" width="5.140625" style="176" customWidth="1"/>
    <col min="12618" max="12618" width="5.5703125" style="176" customWidth="1"/>
    <col min="12619" max="12619" width="5.85546875" style="176" customWidth="1"/>
    <col min="12620" max="12620" width="5.28515625" style="176" customWidth="1"/>
    <col min="12621" max="12621" width="5.5703125" style="176" customWidth="1"/>
    <col min="12622" max="12622" width="5.28515625" style="176" customWidth="1"/>
    <col min="12623" max="12623" width="6" style="176" customWidth="1"/>
    <col min="12624" max="12624" width="5.140625" style="176" customWidth="1"/>
    <col min="12625" max="12625" width="5.85546875" style="176" customWidth="1"/>
    <col min="12626" max="12626" width="7.5703125" style="176" customWidth="1"/>
    <col min="12627" max="12627" width="6" style="176" customWidth="1"/>
    <col min="12628" max="12628" width="7" style="176" customWidth="1"/>
    <col min="12629" max="12857" width="9.140625" style="176"/>
    <col min="12858" max="12858" width="4.140625" style="176" customWidth="1"/>
    <col min="12859" max="12859" width="10.7109375" style="176" customWidth="1"/>
    <col min="12860" max="12860" width="5.5703125" style="176" customWidth="1"/>
    <col min="12861" max="12861" width="5.7109375" style="176" customWidth="1"/>
    <col min="12862" max="12862" width="6.28515625" style="176" customWidth="1"/>
    <col min="12863" max="12863" width="6.140625" style="176" customWidth="1"/>
    <col min="12864" max="12864" width="5" style="176" customWidth="1"/>
    <col min="12865" max="12865" width="4.85546875" style="176" customWidth="1"/>
    <col min="12866" max="12866" width="5.140625" style="176" customWidth="1"/>
    <col min="12867" max="12867" width="6.140625" style="176" customWidth="1"/>
    <col min="12868" max="12868" width="5.5703125" style="176" customWidth="1"/>
    <col min="12869" max="12869" width="5.7109375" style="176" customWidth="1"/>
    <col min="12870" max="12870" width="5.42578125" style="176" customWidth="1"/>
    <col min="12871" max="12871" width="5.5703125" style="176" customWidth="1"/>
    <col min="12872" max="12873" width="5.140625" style="176" customWidth="1"/>
    <col min="12874" max="12874" width="5.5703125" style="176" customWidth="1"/>
    <col min="12875" max="12875" width="5.85546875" style="176" customWidth="1"/>
    <col min="12876" max="12876" width="5.28515625" style="176" customWidth="1"/>
    <col min="12877" max="12877" width="5.5703125" style="176" customWidth="1"/>
    <col min="12878" max="12878" width="5.28515625" style="176" customWidth="1"/>
    <col min="12879" max="12879" width="6" style="176" customWidth="1"/>
    <col min="12880" max="12880" width="5.140625" style="176" customWidth="1"/>
    <col min="12881" max="12881" width="5.85546875" style="176" customWidth="1"/>
    <col min="12882" max="12882" width="7.5703125" style="176" customWidth="1"/>
    <col min="12883" max="12883" width="6" style="176" customWidth="1"/>
    <col min="12884" max="12884" width="7" style="176" customWidth="1"/>
    <col min="12885" max="13113" width="9.140625" style="176"/>
    <col min="13114" max="13114" width="4.140625" style="176" customWidth="1"/>
    <col min="13115" max="13115" width="10.7109375" style="176" customWidth="1"/>
    <col min="13116" max="13116" width="5.5703125" style="176" customWidth="1"/>
    <col min="13117" max="13117" width="5.7109375" style="176" customWidth="1"/>
    <col min="13118" max="13118" width="6.28515625" style="176" customWidth="1"/>
    <col min="13119" max="13119" width="6.140625" style="176" customWidth="1"/>
    <col min="13120" max="13120" width="5" style="176" customWidth="1"/>
    <col min="13121" max="13121" width="4.85546875" style="176" customWidth="1"/>
    <col min="13122" max="13122" width="5.140625" style="176" customWidth="1"/>
    <col min="13123" max="13123" width="6.140625" style="176" customWidth="1"/>
    <col min="13124" max="13124" width="5.5703125" style="176" customWidth="1"/>
    <col min="13125" max="13125" width="5.7109375" style="176" customWidth="1"/>
    <col min="13126" max="13126" width="5.42578125" style="176" customWidth="1"/>
    <col min="13127" max="13127" width="5.5703125" style="176" customWidth="1"/>
    <col min="13128" max="13129" width="5.140625" style="176" customWidth="1"/>
    <col min="13130" max="13130" width="5.5703125" style="176" customWidth="1"/>
    <col min="13131" max="13131" width="5.85546875" style="176" customWidth="1"/>
    <col min="13132" max="13132" width="5.28515625" style="176" customWidth="1"/>
    <col min="13133" max="13133" width="5.5703125" style="176" customWidth="1"/>
    <col min="13134" max="13134" width="5.28515625" style="176" customWidth="1"/>
    <col min="13135" max="13135" width="6" style="176" customWidth="1"/>
    <col min="13136" max="13136" width="5.140625" style="176" customWidth="1"/>
    <col min="13137" max="13137" width="5.85546875" style="176" customWidth="1"/>
    <col min="13138" max="13138" width="7.5703125" style="176" customWidth="1"/>
    <col min="13139" max="13139" width="6" style="176" customWidth="1"/>
    <col min="13140" max="13140" width="7" style="176" customWidth="1"/>
    <col min="13141" max="13369" width="9.140625" style="176"/>
    <col min="13370" max="13370" width="4.140625" style="176" customWidth="1"/>
    <col min="13371" max="13371" width="10.7109375" style="176" customWidth="1"/>
    <col min="13372" max="13372" width="5.5703125" style="176" customWidth="1"/>
    <col min="13373" max="13373" width="5.7109375" style="176" customWidth="1"/>
    <col min="13374" max="13374" width="6.28515625" style="176" customWidth="1"/>
    <col min="13375" max="13375" width="6.140625" style="176" customWidth="1"/>
    <col min="13376" max="13376" width="5" style="176" customWidth="1"/>
    <col min="13377" max="13377" width="4.85546875" style="176" customWidth="1"/>
    <col min="13378" max="13378" width="5.140625" style="176" customWidth="1"/>
    <col min="13379" max="13379" width="6.140625" style="176" customWidth="1"/>
    <col min="13380" max="13380" width="5.5703125" style="176" customWidth="1"/>
    <col min="13381" max="13381" width="5.7109375" style="176" customWidth="1"/>
    <col min="13382" max="13382" width="5.42578125" style="176" customWidth="1"/>
    <col min="13383" max="13383" width="5.5703125" style="176" customWidth="1"/>
    <col min="13384" max="13385" width="5.140625" style="176" customWidth="1"/>
    <col min="13386" max="13386" width="5.5703125" style="176" customWidth="1"/>
    <col min="13387" max="13387" width="5.85546875" style="176" customWidth="1"/>
    <col min="13388" max="13388" width="5.28515625" style="176" customWidth="1"/>
    <col min="13389" max="13389" width="5.5703125" style="176" customWidth="1"/>
    <col min="13390" max="13390" width="5.28515625" style="176" customWidth="1"/>
    <col min="13391" max="13391" width="6" style="176" customWidth="1"/>
    <col min="13392" max="13392" width="5.140625" style="176" customWidth="1"/>
    <col min="13393" max="13393" width="5.85546875" style="176" customWidth="1"/>
    <col min="13394" max="13394" width="7.5703125" style="176" customWidth="1"/>
    <col min="13395" max="13395" width="6" style="176" customWidth="1"/>
    <col min="13396" max="13396" width="7" style="176" customWidth="1"/>
    <col min="13397" max="13625" width="9.140625" style="176"/>
    <col min="13626" max="13626" width="4.140625" style="176" customWidth="1"/>
    <col min="13627" max="13627" width="10.7109375" style="176" customWidth="1"/>
    <col min="13628" max="13628" width="5.5703125" style="176" customWidth="1"/>
    <col min="13629" max="13629" width="5.7109375" style="176" customWidth="1"/>
    <col min="13630" max="13630" width="6.28515625" style="176" customWidth="1"/>
    <col min="13631" max="13631" width="6.140625" style="176" customWidth="1"/>
    <col min="13632" max="13632" width="5" style="176" customWidth="1"/>
    <col min="13633" max="13633" width="4.85546875" style="176" customWidth="1"/>
    <col min="13634" max="13634" width="5.140625" style="176" customWidth="1"/>
    <col min="13635" max="13635" width="6.140625" style="176" customWidth="1"/>
    <col min="13636" max="13636" width="5.5703125" style="176" customWidth="1"/>
    <col min="13637" max="13637" width="5.7109375" style="176" customWidth="1"/>
    <col min="13638" max="13638" width="5.42578125" style="176" customWidth="1"/>
    <col min="13639" max="13639" width="5.5703125" style="176" customWidth="1"/>
    <col min="13640" max="13641" width="5.140625" style="176" customWidth="1"/>
    <col min="13642" max="13642" width="5.5703125" style="176" customWidth="1"/>
    <col min="13643" max="13643" width="5.85546875" style="176" customWidth="1"/>
    <col min="13644" max="13644" width="5.28515625" style="176" customWidth="1"/>
    <col min="13645" max="13645" width="5.5703125" style="176" customWidth="1"/>
    <col min="13646" max="13646" width="5.28515625" style="176" customWidth="1"/>
    <col min="13647" max="13647" width="6" style="176" customWidth="1"/>
    <col min="13648" max="13648" width="5.140625" style="176" customWidth="1"/>
    <col min="13649" max="13649" width="5.85546875" style="176" customWidth="1"/>
    <col min="13650" max="13650" width="7.5703125" style="176" customWidth="1"/>
    <col min="13651" max="13651" width="6" style="176" customWidth="1"/>
    <col min="13652" max="13652" width="7" style="176" customWidth="1"/>
    <col min="13653" max="13881" width="9.140625" style="176"/>
    <col min="13882" max="13882" width="4.140625" style="176" customWidth="1"/>
    <col min="13883" max="13883" width="10.7109375" style="176" customWidth="1"/>
    <col min="13884" max="13884" width="5.5703125" style="176" customWidth="1"/>
    <col min="13885" max="13885" width="5.7109375" style="176" customWidth="1"/>
    <col min="13886" max="13886" width="6.28515625" style="176" customWidth="1"/>
    <col min="13887" max="13887" width="6.140625" style="176" customWidth="1"/>
    <col min="13888" max="13888" width="5" style="176" customWidth="1"/>
    <col min="13889" max="13889" width="4.85546875" style="176" customWidth="1"/>
    <col min="13890" max="13890" width="5.140625" style="176" customWidth="1"/>
    <col min="13891" max="13891" width="6.140625" style="176" customWidth="1"/>
    <col min="13892" max="13892" width="5.5703125" style="176" customWidth="1"/>
    <col min="13893" max="13893" width="5.7109375" style="176" customWidth="1"/>
    <col min="13894" max="13894" width="5.42578125" style="176" customWidth="1"/>
    <col min="13895" max="13895" width="5.5703125" style="176" customWidth="1"/>
    <col min="13896" max="13897" width="5.140625" style="176" customWidth="1"/>
    <col min="13898" max="13898" width="5.5703125" style="176" customWidth="1"/>
    <col min="13899" max="13899" width="5.85546875" style="176" customWidth="1"/>
    <col min="13900" max="13900" width="5.28515625" style="176" customWidth="1"/>
    <col min="13901" max="13901" width="5.5703125" style="176" customWidth="1"/>
    <col min="13902" max="13902" width="5.28515625" style="176" customWidth="1"/>
    <col min="13903" max="13903" width="6" style="176" customWidth="1"/>
    <col min="13904" max="13904" width="5.140625" style="176" customWidth="1"/>
    <col min="13905" max="13905" width="5.85546875" style="176" customWidth="1"/>
    <col min="13906" max="13906" width="7.5703125" style="176" customWidth="1"/>
    <col min="13907" max="13907" width="6" style="176" customWidth="1"/>
    <col min="13908" max="13908" width="7" style="176" customWidth="1"/>
    <col min="13909" max="14137" width="9.140625" style="176"/>
    <col min="14138" max="14138" width="4.140625" style="176" customWidth="1"/>
    <col min="14139" max="14139" width="10.7109375" style="176" customWidth="1"/>
    <col min="14140" max="14140" width="5.5703125" style="176" customWidth="1"/>
    <col min="14141" max="14141" width="5.7109375" style="176" customWidth="1"/>
    <col min="14142" max="14142" width="6.28515625" style="176" customWidth="1"/>
    <col min="14143" max="14143" width="6.140625" style="176" customWidth="1"/>
    <col min="14144" max="14144" width="5" style="176" customWidth="1"/>
    <col min="14145" max="14145" width="4.85546875" style="176" customWidth="1"/>
    <col min="14146" max="14146" width="5.140625" style="176" customWidth="1"/>
    <col min="14147" max="14147" width="6.140625" style="176" customWidth="1"/>
    <col min="14148" max="14148" width="5.5703125" style="176" customWidth="1"/>
    <col min="14149" max="14149" width="5.7109375" style="176" customWidth="1"/>
    <col min="14150" max="14150" width="5.42578125" style="176" customWidth="1"/>
    <col min="14151" max="14151" width="5.5703125" style="176" customWidth="1"/>
    <col min="14152" max="14153" width="5.140625" style="176" customWidth="1"/>
    <col min="14154" max="14154" width="5.5703125" style="176" customWidth="1"/>
    <col min="14155" max="14155" width="5.85546875" style="176" customWidth="1"/>
    <col min="14156" max="14156" width="5.28515625" style="176" customWidth="1"/>
    <col min="14157" max="14157" width="5.5703125" style="176" customWidth="1"/>
    <col min="14158" max="14158" width="5.28515625" style="176" customWidth="1"/>
    <col min="14159" max="14159" width="6" style="176" customWidth="1"/>
    <col min="14160" max="14160" width="5.140625" style="176" customWidth="1"/>
    <col min="14161" max="14161" width="5.85546875" style="176" customWidth="1"/>
    <col min="14162" max="14162" width="7.5703125" style="176" customWidth="1"/>
    <col min="14163" max="14163" width="6" style="176" customWidth="1"/>
    <col min="14164" max="14164" width="7" style="176" customWidth="1"/>
    <col min="14165" max="14393" width="9.140625" style="176"/>
    <col min="14394" max="14394" width="4.140625" style="176" customWidth="1"/>
    <col min="14395" max="14395" width="10.7109375" style="176" customWidth="1"/>
    <col min="14396" max="14396" width="5.5703125" style="176" customWidth="1"/>
    <col min="14397" max="14397" width="5.7109375" style="176" customWidth="1"/>
    <col min="14398" max="14398" width="6.28515625" style="176" customWidth="1"/>
    <col min="14399" max="14399" width="6.140625" style="176" customWidth="1"/>
    <col min="14400" max="14400" width="5" style="176" customWidth="1"/>
    <col min="14401" max="14401" width="4.85546875" style="176" customWidth="1"/>
    <col min="14402" max="14402" width="5.140625" style="176" customWidth="1"/>
    <col min="14403" max="14403" width="6.140625" style="176" customWidth="1"/>
    <col min="14404" max="14404" width="5.5703125" style="176" customWidth="1"/>
    <col min="14405" max="14405" width="5.7109375" style="176" customWidth="1"/>
    <col min="14406" max="14406" width="5.42578125" style="176" customWidth="1"/>
    <col min="14407" max="14407" width="5.5703125" style="176" customWidth="1"/>
    <col min="14408" max="14409" width="5.140625" style="176" customWidth="1"/>
    <col min="14410" max="14410" width="5.5703125" style="176" customWidth="1"/>
    <col min="14411" max="14411" width="5.85546875" style="176" customWidth="1"/>
    <col min="14412" max="14412" width="5.28515625" style="176" customWidth="1"/>
    <col min="14413" max="14413" width="5.5703125" style="176" customWidth="1"/>
    <col min="14414" max="14414" width="5.28515625" style="176" customWidth="1"/>
    <col min="14415" max="14415" width="6" style="176" customWidth="1"/>
    <col min="14416" max="14416" width="5.140625" style="176" customWidth="1"/>
    <col min="14417" max="14417" width="5.85546875" style="176" customWidth="1"/>
    <col min="14418" max="14418" width="7.5703125" style="176" customWidth="1"/>
    <col min="14419" max="14419" width="6" style="176" customWidth="1"/>
    <col min="14420" max="14420" width="7" style="176" customWidth="1"/>
    <col min="14421" max="14649" width="9.140625" style="176"/>
    <col min="14650" max="14650" width="4.140625" style="176" customWidth="1"/>
    <col min="14651" max="14651" width="10.7109375" style="176" customWidth="1"/>
    <col min="14652" max="14652" width="5.5703125" style="176" customWidth="1"/>
    <col min="14653" max="14653" width="5.7109375" style="176" customWidth="1"/>
    <col min="14654" max="14654" width="6.28515625" style="176" customWidth="1"/>
    <col min="14655" max="14655" width="6.140625" style="176" customWidth="1"/>
    <col min="14656" max="14656" width="5" style="176" customWidth="1"/>
    <col min="14657" max="14657" width="4.85546875" style="176" customWidth="1"/>
    <col min="14658" max="14658" width="5.140625" style="176" customWidth="1"/>
    <col min="14659" max="14659" width="6.140625" style="176" customWidth="1"/>
    <col min="14660" max="14660" width="5.5703125" style="176" customWidth="1"/>
    <col min="14661" max="14661" width="5.7109375" style="176" customWidth="1"/>
    <col min="14662" max="14662" width="5.42578125" style="176" customWidth="1"/>
    <col min="14663" max="14663" width="5.5703125" style="176" customWidth="1"/>
    <col min="14664" max="14665" width="5.140625" style="176" customWidth="1"/>
    <col min="14666" max="14666" width="5.5703125" style="176" customWidth="1"/>
    <col min="14667" max="14667" width="5.85546875" style="176" customWidth="1"/>
    <col min="14668" max="14668" width="5.28515625" style="176" customWidth="1"/>
    <col min="14669" max="14669" width="5.5703125" style="176" customWidth="1"/>
    <col min="14670" max="14670" width="5.28515625" style="176" customWidth="1"/>
    <col min="14671" max="14671" width="6" style="176" customWidth="1"/>
    <col min="14672" max="14672" width="5.140625" style="176" customWidth="1"/>
    <col min="14673" max="14673" width="5.85546875" style="176" customWidth="1"/>
    <col min="14674" max="14674" width="7.5703125" style="176" customWidth="1"/>
    <col min="14675" max="14675" width="6" style="176" customWidth="1"/>
    <col min="14676" max="14676" width="7" style="176" customWidth="1"/>
    <col min="14677" max="14905" width="9.140625" style="176"/>
    <col min="14906" max="14906" width="4.140625" style="176" customWidth="1"/>
    <col min="14907" max="14907" width="10.7109375" style="176" customWidth="1"/>
    <col min="14908" max="14908" width="5.5703125" style="176" customWidth="1"/>
    <col min="14909" max="14909" width="5.7109375" style="176" customWidth="1"/>
    <col min="14910" max="14910" width="6.28515625" style="176" customWidth="1"/>
    <col min="14911" max="14911" width="6.140625" style="176" customWidth="1"/>
    <col min="14912" max="14912" width="5" style="176" customWidth="1"/>
    <col min="14913" max="14913" width="4.85546875" style="176" customWidth="1"/>
    <col min="14914" max="14914" width="5.140625" style="176" customWidth="1"/>
    <col min="14915" max="14915" width="6.140625" style="176" customWidth="1"/>
    <col min="14916" max="14916" width="5.5703125" style="176" customWidth="1"/>
    <col min="14917" max="14917" width="5.7109375" style="176" customWidth="1"/>
    <col min="14918" max="14918" width="5.42578125" style="176" customWidth="1"/>
    <col min="14919" max="14919" width="5.5703125" style="176" customWidth="1"/>
    <col min="14920" max="14921" width="5.140625" style="176" customWidth="1"/>
    <col min="14922" max="14922" width="5.5703125" style="176" customWidth="1"/>
    <col min="14923" max="14923" width="5.85546875" style="176" customWidth="1"/>
    <col min="14924" max="14924" width="5.28515625" style="176" customWidth="1"/>
    <col min="14925" max="14925" width="5.5703125" style="176" customWidth="1"/>
    <col min="14926" max="14926" width="5.28515625" style="176" customWidth="1"/>
    <col min="14927" max="14927" width="6" style="176" customWidth="1"/>
    <col min="14928" max="14928" width="5.140625" style="176" customWidth="1"/>
    <col min="14929" max="14929" width="5.85546875" style="176" customWidth="1"/>
    <col min="14930" max="14930" width="7.5703125" style="176" customWidth="1"/>
    <col min="14931" max="14931" width="6" style="176" customWidth="1"/>
    <col min="14932" max="14932" width="7" style="176" customWidth="1"/>
    <col min="14933" max="15161" width="9.140625" style="176"/>
    <col min="15162" max="15162" width="4.140625" style="176" customWidth="1"/>
    <col min="15163" max="15163" width="10.7109375" style="176" customWidth="1"/>
    <col min="15164" max="15164" width="5.5703125" style="176" customWidth="1"/>
    <col min="15165" max="15165" width="5.7109375" style="176" customWidth="1"/>
    <col min="15166" max="15166" width="6.28515625" style="176" customWidth="1"/>
    <col min="15167" max="15167" width="6.140625" style="176" customWidth="1"/>
    <col min="15168" max="15168" width="5" style="176" customWidth="1"/>
    <col min="15169" max="15169" width="4.85546875" style="176" customWidth="1"/>
    <col min="15170" max="15170" width="5.140625" style="176" customWidth="1"/>
    <col min="15171" max="15171" width="6.140625" style="176" customWidth="1"/>
    <col min="15172" max="15172" width="5.5703125" style="176" customWidth="1"/>
    <col min="15173" max="15173" width="5.7109375" style="176" customWidth="1"/>
    <col min="15174" max="15174" width="5.42578125" style="176" customWidth="1"/>
    <col min="15175" max="15175" width="5.5703125" style="176" customWidth="1"/>
    <col min="15176" max="15177" width="5.140625" style="176" customWidth="1"/>
    <col min="15178" max="15178" width="5.5703125" style="176" customWidth="1"/>
    <col min="15179" max="15179" width="5.85546875" style="176" customWidth="1"/>
    <col min="15180" max="15180" width="5.28515625" style="176" customWidth="1"/>
    <col min="15181" max="15181" width="5.5703125" style="176" customWidth="1"/>
    <col min="15182" max="15182" width="5.28515625" style="176" customWidth="1"/>
    <col min="15183" max="15183" width="6" style="176" customWidth="1"/>
    <col min="15184" max="15184" width="5.140625" style="176" customWidth="1"/>
    <col min="15185" max="15185" width="5.85546875" style="176" customWidth="1"/>
    <col min="15186" max="15186" width="7.5703125" style="176" customWidth="1"/>
    <col min="15187" max="15187" width="6" style="176" customWidth="1"/>
    <col min="15188" max="15188" width="7" style="176" customWidth="1"/>
    <col min="15189" max="15417" width="9.140625" style="176"/>
    <col min="15418" max="15418" width="4.140625" style="176" customWidth="1"/>
    <col min="15419" max="15419" width="10.7109375" style="176" customWidth="1"/>
    <col min="15420" max="15420" width="5.5703125" style="176" customWidth="1"/>
    <col min="15421" max="15421" width="5.7109375" style="176" customWidth="1"/>
    <col min="15422" max="15422" width="6.28515625" style="176" customWidth="1"/>
    <col min="15423" max="15423" width="6.140625" style="176" customWidth="1"/>
    <col min="15424" max="15424" width="5" style="176" customWidth="1"/>
    <col min="15425" max="15425" width="4.85546875" style="176" customWidth="1"/>
    <col min="15426" max="15426" width="5.140625" style="176" customWidth="1"/>
    <col min="15427" max="15427" width="6.140625" style="176" customWidth="1"/>
    <col min="15428" max="15428" width="5.5703125" style="176" customWidth="1"/>
    <col min="15429" max="15429" width="5.7109375" style="176" customWidth="1"/>
    <col min="15430" max="15430" width="5.42578125" style="176" customWidth="1"/>
    <col min="15431" max="15431" width="5.5703125" style="176" customWidth="1"/>
    <col min="15432" max="15433" width="5.140625" style="176" customWidth="1"/>
    <col min="15434" max="15434" width="5.5703125" style="176" customWidth="1"/>
    <col min="15435" max="15435" width="5.85546875" style="176" customWidth="1"/>
    <col min="15436" max="15436" width="5.28515625" style="176" customWidth="1"/>
    <col min="15437" max="15437" width="5.5703125" style="176" customWidth="1"/>
    <col min="15438" max="15438" width="5.28515625" style="176" customWidth="1"/>
    <col min="15439" max="15439" width="6" style="176" customWidth="1"/>
    <col min="15440" max="15440" width="5.140625" style="176" customWidth="1"/>
    <col min="15441" max="15441" width="5.85546875" style="176" customWidth="1"/>
    <col min="15442" max="15442" width="7.5703125" style="176" customWidth="1"/>
    <col min="15443" max="15443" width="6" style="176" customWidth="1"/>
    <col min="15444" max="15444" width="7" style="176" customWidth="1"/>
    <col min="15445" max="15673" width="9.140625" style="176"/>
    <col min="15674" max="15674" width="4.140625" style="176" customWidth="1"/>
    <col min="15675" max="15675" width="10.7109375" style="176" customWidth="1"/>
    <col min="15676" max="15676" width="5.5703125" style="176" customWidth="1"/>
    <col min="15677" max="15677" width="5.7109375" style="176" customWidth="1"/>
    <col min="15678" max="15678" width="6.28515625" style="176" customWidth="1"/>
    <col min="15679" max="15679" width="6.140625" style="176" customWidth="1"/>
    <col min="15680" max="15680" width="5" style="176" customWidth="1"/>
    <col min="15681" max="15681" width="4.85546875" style="176" customWidth="1"/>
    <col min="15682" max="15682" width="5.140625" style="176" customWidth="1"/>
    <col min="15683" max="15683" width="6.140625" style="176" customWidth="1"/>
    <col min="15684" max="15684" width="5.5703125" style="176" customWidth="1"/>
    <col min="15685" max="15685" width="5.7109375" style="176" customWidth="1"/>
    <col min="15686" max="15686" width="5.42578125" style="176" customWidth="1"/>
    <col min="15687" max="15687" width="5.5703125" style="176" customWidth="1"/>
    <col min="15688" max="15689" width="5.140625" style="176" customWidth="1"/>
    <col min="15690" max="15690" width="5.5703125" style="176" customWidth="1"/>
    <col min="15691" max="15691" width="5.85546875" style="176" customWidth="1"/>
    <col min="15692" max="15692" width="5.28515625" style="176" customWidth="1"/>
    <col min="15693" max="15693" width="5.5703125" style="176" customWidth="1"/>
    <col min="15694" max="15694" width="5.28515625" style="176" customWidth="1"/>
    <col min="15695" max="15695" width="6" style="176" customWidth="1"/>
    <col min="15696" max="15696" width="5.140625" style="176" customWidth="1"/>
    <col min="15697" max="15697" width="5.85546875" style="176" customWidth="1"/>
    <col min="15698" max="15698" width="7.5703125" style="176" customWidth="1"/>
    <col min="15699" max="15699" width="6" style="176" customWidth="1"/>
    <col min="15700" max="15700" width="7" style="176" customWidth="1"/>
    <col min="15701" max="15929" width="9.140625" style="176"/>
    <col min="15930" max="15930" width="4.140625" style="176" customWidth="1"/>
    <col min="15931" max="15931" width="10.7109375" style="176" customWidth="1"/>
    <col min="15932" max="15932" width="5.5703125" style="176" customWidth="1"/>
    <col min="15933" max="15933" width="5.7109375" style="176" customWidth="1"/>
    <col min="15934" max="15934" width="6.28515625" style="176" customWidth="1"/>
    <col min="15935" max="15935" width="6.140625" style="176" customWidth="1"/>
    <col min="15936" max="15936" width="5" style="176" customWidth="1"/>
    <col min="15937" max="15937" width="4.85546875" style="176" customWidth="1"/>
    <col min="15938" max="15938" width="5.140625" style="176" customWidth="1"/>
    <col min="15939" max="15939" width="6.140625" style="176" customWidth="1"/>
    <col min="15940" max="15940" width="5.5703125" style="176" customWidth="1"/>
    <col min="15941" max="15941" width="5.7109375" style="176" customWidth="1"/>
    <col min="15942" max="15942" width="5.42578125" style="176" customWidth="1"/>
    <col min="15943" max="15943" width="5.5703125" style="176" customWidth="1"/>
    <col min="15944" max="15945" width="5.140625" style="176" customWidth="1"/>
    <col min="15946" max="15946" width="5.5703125" style="176" customWidth="1"/>
    <col min="15947" max="15947" width="5.85546875" style="176" customWidth="1"/>
    <col min="15948" max="15948" width="5.28515625" style="176" customWidth="1"/>
    <col min="15949" max="15949" width="5.5703125" style="176" customWidth="1"/>
    <col min="15950" max="15950" width="5.28515625" style="176" customWidth="1"/>
    <col min="15951" max="15951" width="6" style="176" customWidth="1"/>
    <col min="15952" max="15952" width="5.140625" style="176" customWidth="1"/>
    <col min="15953" max="15953" width="5.85546875" style="176" customWidth="1"/>
    <col min="15954" max="15954" width="7.5703125" style="176" customWidth="1"/>
    <col min="15955" max="15955" width="6" style="176" customWidth="1"/>
    <col min="15956" max="15956" width="7" style="176" customWidth="1"/>
    <col min="15957" max="16185" width="9.140625" style="176"/>
    <col min="16186" max="16186" width="4.140625" style="176" customWidth="1"/>
    <col min="16187" max="16187" width="10.7109375" style="176" customWidth="1"/>
    <col min="16188" max="16188" width="5.5703125" style="176" customWidth="1"/>
    <col min="16189" max="16189" width="5.7109375" style="176" customWidth="1"/>
    <col min="16190" max="16190" width="6.28515625" style="176" customWidth="1"/>
    <col min="16191" max="16191" width="6.140625" style="176" customWidth="1"/>
    <col min="16192" max="16192" width="5" style="176" customWidth="1"/>
    <col min="16193" max="16193" width="4.85546875" style="176" customWidth="1"/>
    <col min="16194" max="16194" width="5.140625" style="176" customWidth="1"/>
    <col min="16195" max="16195" width="6.140625" style="176" customWidth="1"/>
    <col min="16196" max="16196" width="5.5703125" style="176" customWidth="1"/>
    <col min="16197" max="16197" width="5.7109375" style="176" customWidth="1"/>
    <col min="16198" max="16198" width="5.42578125" style="176" customWidth="1"/>
    <col min="16199" max="16199" width="5.5703125" style="176" customWidth="1"/>
    <col min="16200" max="16201" width="5.140625" style="176" customWidth="1"/>
    <col min="16202" max="16202" width="5.5703125" style="176" customWidth="1"/>
    <col min="16203" max="16203" width="5.85546875" style="176" customWidth="1"/>
    <col min="16204" max="16204" width="5.28515625" style="176" customWidth="1"/>
    <col min="16205" max="16205" width="5.5703125" style="176" customWidth="1"/>
    <col min="16206" max="16206" width="5.28515625" style="176" customWidth="1"/>
    <col min="16207" max="16207" width="6" style="176" customWidth="1"/>
    <col min="16208" max="16208" width="5.140625" style="176" customWidth="1"/>
    <col min="16209" max="16209" width="5.85546875" style="176" customWidth="1"/>
    <col min="16210" max="16210" width="7.5703125" style="176" customWidth="1"/>
    <col min="16211" max="16211" width="6" style="176" customWidth="1"/>
    <col min="16212" max="16212" width="7" style="176" customWidth="1"/>
    <col min="16213" max="16384" width="9.140625" style="176"/>
  </cols>
  <sheetData>
    <row r="1" spans="1:89" s="27" customFormat="1" ht="17.25" customHeight="1">
      <c r="A1" s="52" t="s">
        <v>87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833" t="s">
        <v>88</v>
      </c>
      <c r="P1" s="83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833"/>
      <c r="AB1" s="833"/>
      <c r="AC1" s="833"/>
      <c r="AD1" s="833"/>
      <c r="AE1" s="833"/>
      <c r="AF1" s="833"/>
      <c r="AG1" s="833"/>
      <c r="AH1" s="833"/>
      <c r="AI1" s="833"/>
      <c r="AJ1" s="833"/>
      <c r="AK1" s="833"/>
      <c r="AL1" s="833"/>
      <c r="AM1" s="833"/>
      <c r="AN1" s="833"/>
      <c r="AO1" s="833"/>
      <c r="AP1" s="833"/>
      <c r="AQ1" s="833"/>
      <c r="AR1" s="833"/>
      <c r="AS1" s="833"/>
      <c r="AT1" s="833"/>
      <c r="AU1" s="833"/>
      <c r="AV1" s="833"/>
      <c r="AW1" s="833"/>
      <c r="AX1" s="833"/>
      <c r="AY1" s="833"/>
      <c r="AZ1" s="833"/>
      <c r="BA1" s="833"/>
      <c r="BB1" s="833"/>
      <c r="BC1" s="833"/>
      <c r="BD1" s="833"/>
      <c r="BE1" s="833"/>
      <c r="BF1" s="833"/>
      <c r="BG1" s="833"/>
      <c r="BH1" s="833"/>
      <c r="BI1" s="833"/>
      <c r="BJ1" s="833"/>
      <c r="BK1" s="833"/>
      <c r="BL1" s="833"/>
      <c r="BM1" s="833"/>
      <c r="BN1" s="833"/>
      <c r="BO1" s="833"/>
      <c r="BP1" s="833"/>
      <c r="BQ1" s="833"/>
      <c r="BR1" s="833"/>
      <c r="BS1" s="833"/>
      <c r="BT1" s="833"/>
      <c r="BU1" s="833"/>
      <c r="BV1" s="833"/>
      <c r="BW1" s="833"/>
      <c r="BX1" s="833"/>
      <c r="BY1" s="833"/>
      <c r="BZ1" s="833"/>
      <c r="CA1" s="833"/>
      <c r="CB1" s="833"/>
      <c r="CC1" s="833"/>
      <c r="CD1" s="833"/>
      <c r="CE1" s="833"/>
    </row>
    <row r="2" spans="1:89" s="27" customFormat="1" ht="20.25" customHeight="1">
      <c r="A2" s="181" t="s">
        <v>89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896" t="s">
        <v>90</v>
      </c>
      <c r="P2" s="896"/>
      <c r="Q2" s="896"/>
      <c r="R2" s="896"/>
      <c r="S2" s="896"/>
      <c r="T2" s="896"/>
      <c r="U2" s="896"/>
      <c r="V2" s="896"/>
      <c r="W2" s="896"/>
      <c r="X2" s="896"/>
      <c r="Y2" s="896"/>
      <c r="Z2" s="896"/>
      <c r="AA2" s="896"/>
      <c r="AB2" s="896"/>
      <c r="AC2" s="896"/>
      <c r="AD2" s="896"/>
      <c r="AE2" s="896"/>
      <c r="AF2" s="896"/>
      <c r="AG2" s="896"/>
      <c r="AH2" s="896"/>
      <c r="AI2" s="896"/>
      <c r="AJ2" s="896"/>
      <c r="AK2" s="896"/>
      <c r="AL2" s="896"/>
      <c r="AM2" s="896"/>
      <c r="AN2" s="896"/>
      <c r="AO2" s="896"/>
      <c r="AP2" s="896"/>
      <c r="AQ2" s="896"/>
      <c r="AR2" s="896"/>
      <c r="AS2" s="896"/>
      <c r="AT2" s="896"/>
      <c r="AU2" s="896"/>
      <c r="AV2" s="896"/>
      <c r="AW2" s="896"/>
      <c r="AX2" s="896"/>
      <c r="AY2" s="896"/>
      <c r="AZ2" s="896"/>
      <c r="BA2" s="896"/>
      <c r="BB2" s="896"/>
      <c r="BC2" s="896"/>
      <c r="BD2" s="896"/>
      <c r="BE2" s="896"/>
      <c r="BF2" s="896"/>
      <c r="BG2" s="896"/>
      <c r="BH2" s="896"/>
      <c r="BI2" s="896"/>
      <c r="BJ2" s="896"/>
      <c r="BK2" s="896"/>
      <c r="BL2" s="896"/>
      <c r="BM2" s="896"/>
      <c r="BN2" s="896"/>
      <c r="BO2" s="896"/>
      <c r="BP2" s="896"/>
      <c r="BQ2" s="896"/>
      <c r="BR2" s="896"/>
      <c r="BS2" s="896"/>
      <c r="BT2" s="896"/>
      <c r="BU2" s="896"/>
      <c r="BV2" s="896"/>
      <c r="BW2" s="896"/>
      <c r="BX2" s="896"/>
      <c r="BY2" s="896"/>
      <c r="BZ2" s="896"/>
      <c r="CA2" s="896"/>
      <c r="CB2" s="896"/>
      <c r="CC2" s="896"/>
      <c r="CD2" s="896"/>
      <c r="CE2" s="896"/>
    </row>
    <row r="3" spans="1:89" s="27" customFormat="1" ht="13.5" customHeight="1">
      <c r="A3" s="897"/>
      <c r="B3" s="897"/>
      <c r="C3" s="897"/>
      <c r="D3" s="897"/>
      <c r="E3" s="897"/>
      <c r="F3" s="897"/>
      <c r="G3" s="897"/>
      <c r="H3" s="897"/>
      <c r="I3" s="897"/>
      <c r="J3" s="897"/>
      <c r="K3" s="897"/>
      <c r="L3" s="897"/>
      <c r="M3" s="897"/>
      <c r="N3" s="897"/>
      <c r="O3" s="897"/>
      <c r="P3" s="897"/>
      <c r="Q3" s="897"/>
      <c r="R3" s="897"/>
      <c r="S3" s="897"/>
      <c r="T3" s="897"/>
      <c r="U3" s="897"/>
      <c r="V3" s="897"/>
      <c r="W3" s="897"/>
      <c r="X3" s="897"/>
      <c r="Y3" s="897"/>
      <c r="Z3" s="897"/>
      <c r="AA3" s="897"/>
      <c r="AB3" s="897"/>
      <c r="AC3" s="897"/>
      <c r="AD3" s="897"/>
      <c r="AE3" s="897"/>
      <c r="AF3" s="897"/>
      <c r="AG3" s="91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BA3" s="838"/>
      <c r="BB3" s="838"/>
      <c r="BC3" s="838"/>
      <c r="BD3" s="838"/>
      <c r="BE3" s="838"/>
      <c r="BF3" s="838"/>
      <c r="BG3" s="838"/>
      <c r="BH3" s="838"/>
      <c r="BI3" s="838"/>
      <c r="BJ3" s="838"/>
      <c r="BK3" s="838"/>
      <c r="BL3" s="838"/>
      <c r="BM3" s="838"/>
      <c r="BN3" s="838"/>
      <c r="BO3" s="838"/>
      <c r="BP3" s="838"/>
      <c r="BQ3" s="838"/>
      <c r="BR3" s="838"/>
      <c r="BS3" s="838"/>
      <c r="BT3" s="838"/>
      <c r="BU3" s="838"/>
      <c r="BV3" s="838"/>
      <c r="BW3" s="838"/>
      <c r="BX3" s="838"/>
      <c r="BY3" s="838"/>
      <c r="BZ3" s="838"/>
      <c r="CA3" s="838"/>
      <c r="CB3" s="838"/>
      <c r="CC3" s="838"/>
      <c r="CD3" s="838"/>
      <c r="CE3" s="838"/>
    </row>
    <row r="4" spans="1:89" s="28" customFormat="1" ht="20.25" customHeight="1">
      <c r="A4" s="893" t="s">
        <v>270</v>
      </c>
      <c r="B4" s="893"/>
      <c r="C4" s="893"/>
      <c r="D4" s="893"/>
      <c r="E4" s="893"/>
      <c r="F4" s="893"/>
      <c r="G4" s="893"/>
      <c r="H4" s="893"/>
      <c r="I4" s="893"/>
      <c r="J4" s="893"/>
      <c r="K4" s="893"/>
      <c r="L4" s="893"/>
      <c r="M4" s="893"/>
      <c r="N4" s="893"/>
      <c r="O4" s="893"/>
      <c r="P4" s="893"/>
      <c r="Q4" s="893"/>
      <c r="R4" s="893"/>
      <c r="S4" s="893"/>
      <c r="T4" s="893"/>
      <c r="U4" s="893"/>
      <c r="V4" s="893"/>
      <c r="W4" s="893"/>
      <c r="X4" s="893"/>
      <c r="Y4" s="893"/>
      <c r="Z4" s="893"/>
      <c r="AA4" s="893"/>
      <c r="AB4" s="893"/>
      <c r="AC4" s="893"/>
      <c r="AD4" s="893"/>
      <c r="AE4" s="893"/>
      <c r="AF4" s="893"/>
      <c r="AG4" s="893"/>
      <c r="AH4" s="893"/>
      <c r="AI4" s="893"/>
      <c r="AJ4" s="893"/>
      <c r="AK4" s="893"/>
      <c r="AL4" s="893"/>
      <c r="AM4" s="893"/>
      <c r="AN4" s="893"/>
      <c r="AO4" s="893"/>
      <c r="AP4" s="893"/>
      <c r="AQ4" s="893"/>
      <c r="AR4" s="893"/>
      <c r="AS4" s="893"/>
      <c r="AT4" s="893"/>
      <c r="AU4" s="893"/>
      <c r="AV4" s="893"/>
      <c r="AW4" s="893"/>
      <c r="AX4" s="893"/>
      <c r="AY4" s="893"/>
      <c r="AZ4" s="893"/>
      <c r="BA4" s="893"/>
      <c r="BB4" s="893"/>
      <c r="BC4" s="893"/>
      <c r="BD4" s="893"/>
      <c r="BE4" s="893"/>
      <c r="BF4" s="893"/>
      <c r="BG4" s="893"/>
      <c r="BH4" s="893"/>
      <c r="BI4" s="893"/>
      <c r="BJ4" s="893"/>
      <c r="BK4" s="893"/>
      <c r="BL4" s="893"/>
      <c r="BM4" s="893"/>
      <c r="BN4" s="893"/>
      <c r="BO4" s="893"/>
      <c r="BP4" s="893"/>
      <c r="BQ4" s="893"/>
      <c r="BR4" s="893"/>
      <c r="BS4" s="893"/>
      <c r="BT4" s="893"/>
      <c r="BU4" s="893"/>
      <c r="BV4" s="893"/>
      <c r="BW4" s="893"/>
      <c r="BX4" s="893"/>
      <c r="BY4" s="893"/>
      <c r="BZ4" s="893"/>
      <c r="CA4" s="893"/>
      <c r="CB4" s="893"/>
      <c r="CC4" s="893"/>
      <c r="CD4" s="893"/>
      <c r="CE4" s="893"/>
    </row>
    <row r="5" spans="1:89" s="28" customFormat="1" ht="20.25">
      <c r="A5" s="893" t="s">
        <v>271</v>
      </c>
      <c r="B5" s="893"/>
      <c r="C5" s="893"/>
      <c r="D5" s="893"/>
      <c r="E5" s="893"/>
      <c r="F5" s="893"/>
      <c r="G5" s="893"/>
      <c r="H5" s="893"/>
      <c r="I5" s="893"/>
      <c r="J5" s="893"/>
      <c r="K5" s="893"/>
      <c r="L5" s="893"/>
      <c r="M5" s="893"/>
      <c r="N5" s="893"/>
      <c r="O5" s="893"/>
      <c r="P5" s="893"/>
      <c r="Q5" s="893"/>
      <c r="R5" s="893"/>
      <c r="S5" s="893"/>
      <c r="T5" s="893"/>
      <c r="U5" s="893"/>
      <c r="V5" s="893"/>
      <c r="W5" s="893"/>
      <c r="X5" s="893"/>
      <c r="Y5" s="893"/>
      <c r="Z5" s="893"/>
      <c r="AA5" s="893"/>
      <c r="AB5" s="893"/>
      <c r="AC5" s="893"/>
      <c r="AD5" s="893"/>
      <c r="AE5" s="893"/>
      <c r="AF5" s="893"/>
      <c r="AG5" s="893"/>
      <c r="AH5" s="893"/>
      <c r="AI5" s="893"/>
      <c r="AJ5" s="893"/>
      <c r="AK5" s="893"/>
      <c r="AL5" s="893"/>
      <c r="AM5" s="893"/>
      <c r="AN5" s="893"/>
      <c r="AO5" s="893"/>
      <c r="AP5" s="893"/>
      <c r="AQ5" s="893"/>
      <c r="AR5" s="893"/>
      <c r="AS5" s="893"/>
      <c r="AT5" s="893"/>
      <c r="AU5" s="893"/>
      <c r="AV5" s="893"/>
      <c r="AW5" s="893"/>
      <c r="AX5" s="893"/>
      <c r="AY5" s="893"/>
      <c r="AZ5" s="893"/>
      <c r="BA5" s="893"/>
      <c r="BB5" s="893"/>
      <c r="BC5" s="893"/>
      <c r="BD5" s="893"/>
      <c r="BE5" s="893"/>
      <c r="BF5" s="893"/>
      <c r="BG5" s="893"/>
      <c r="BH5" s="893"/>
      <c r="BI5" s="893"/>
      <c r="BJ5" s="893"/>
      <c r="BK5" s="893"/>
      <c r="BL5" s="893"/>
      <c r="BM5" s="893"/>
      <c r="BN5" s="893"/>
      <c r="BO5" s="893"/>
      <c r="BP5" s="893"/>
      <c r="BQ5" s="893"/>
      <c r="BR5" s="893"/>
      <c r="BS5" s="893"/>
      <c r="BT5" s="893"/>
      <c r="BU5" s="893"/>
      <c r="BV5" s="893"/>
      <c r="BW5" s="893"/>
      <c r="BX5" s="893"/>
      <c r="BY5" s="893"/>
      <c r="BZ5" s="893"/>
      <c r="CA5" s="893"/>
      <c r="CB5" s="893"/>
      <c r="CC5" s="893"/>
      <c r="CD5" s="893"/>
      <c r="CE5" s="893"/>
    </row>
    <row r="6" spans="1:89">
      <c r="CE6" s="206"/>
    </row>
    <row r="7" spans="1:89" s="68" customFormat="1" ht="66.75" customHeight="1">
      <c r="A7" s="873" t="s">
        <v>93</v>
      </c>
      <c r="B7" s="875" t="s">
        <v>94</v>
      </c>
      <c r="D7" s="891" t="s">
        <v>95</v>
      </c>
      <c r="E7" s="892"/>
      <c r="G7" s="292"/>
      <c r="H7" s="891" t="s">
        <v>272</v>
      </c>
      <c r="I7" s="892"/>
      <c r="J7" s="881" t="s">
        <v>273</v>
      </c>
      <c r="K7" s="889"/>
      <c r="L7" s="889"/>
      <c r="M7" s="882"/>
      <c r="N7" s="877" t="s">
        <v>274</v>
      </c>
      <c r="O7" s="877"/>
      <c r="P7" s="877" t="s">
        <v>275</v>
      </c>
      <c r="Q7" s="877"/>
      <c r="R7" s="877"/>
      <c r="S7" s="877"/>
      <c r="T7" s="891" t="s">
        <v>276</v>
      </c>
      <c r="U7" s="892"/>
      <c r="V7" s="891" t="s">
        <v>101</v>
      </c>
      <c r="W7" s="892"/>
      <c r="X7" s="894" t="s">
        <v>102</v>
      </c>
      <c r="Y7" s="895"/>
      <c r="Z7" s="894" t="s">
        <v>103</v>
      </c>
      <c r="AA7" s="895"/>
      <c r="AB7" s="890" t="s">
        <v>104</v>
      </c>
      <c r="AC7" s="890"/>
      <c r="AD7" s="890" t="s">
        <v>105</v>
      </c>
      <c r="AE7" s="890"/>
      <c r="AF7" s="877" t="s">
        <v>106</v>
      </c>
      <c r="AG7" s="877"/>
      <c r="AH7" s="890" t="s">
        <v>107</v>
      </c>
      <c r="AI7" s="890"/>
      <c r="AJ7" s="881" t="s">
        <v>108</v>
      </c>
      <c r="AK7" s="882"/>
      <c r="AL7" s="881" t="s">
        <v>109</v>
      </c>
      <c r="AM7" s="882"/>
      <c r="AN7" s="881" t="s">
        <v>110</v>
      </c>
      <c r="AO7" s="882"/>
      <c r="AP7" s="881" t="s">
        <v>111</v>
      </c>
      <c r="AQ7" s="882"/>
      <c r="AS7" s="881" t="s">
        <v>112</v>
      </c>
      <c r="AT7" s="882"/>
      <c r="AU7" s="890" t="s">
        <v>113</v>
      </c>
      <c r="AV7" s="890"/>
      <c r="AX7" s="292"/>
      <c r="AY7" s="891" t="s">
        <v>114</v>
      </c>
      <c r="AZ7" s="892"/>
      <c r="BB7" s="891" t="s">
        <v>115</v>
      </c>
      <c r="BC7" s="892"/>
      <c r="BF7" s="295"/>
      <c r="BG7" s="881" t="s">
        <v>116</v>
      </c>
      <c r="BH7" s="882"/>
      <c r="BI7" s="890" t="s">
        <v>117</v>
      </c>
      <c r="BJ7" s="890"/>
      <c r="BK7" s="881" t="s">
        <v>118</v>
      </c>
      <c r="BL7" s="882"/>
      <c r="BM7" s="890" t="s">
        <v>42</v>
      </c>
      <c r="BN7" s="890"/>
      <c r="BO7" s="881" t="s">
        <v>119</v>
      </c>
      <c r="BP7" s="882"/>
      <c r="BQ7" s="881" t="s">
        <v>120</v>
      </c>
      <c r="BR7" s="882"/>
      <c r="BS7" s="881" t="s">
        <v>121</v>
      </c>
      <c r="BT7" s="889"/>
      <c r="BU7" s="882"/>
      <c r="BV7" s="890" t="s">
        <v>122</v>
      </c>
      <c r="BW7" s="890"/>
      <c r="BX7" s="881" t="s">
        <v>123</v>
      </c>
      <c r="BY7" s="882"/>
      <c r="BZ7" s="881" t="s">
        <v>124</v>
      </c>
      <c r="CA7" s="882"/>
      <c r="CB7" s="883" t="s">
        <v>125</v>
      </c>
      <c r="CC7" s="883"/>
      <c r="CD7" s="877" t="s">
        <v>126</v>
      </c>
      <c r="CE7" s="879" t="s">
        <v>127</v>
      </c>
    </row>
    <row r="8" spans="1:89" s="68" customFormat="1" ht="39.75" customHeight="1">
      <c r="A8" s="874"/>
      <c r="B8" s="876"/>
      <c r="C8" s="41" t="s">
        <v>128</v>
      </c>
      <c r="D8" s="41" t="s">
        <v>128</v>
      </c>
      <c r="E8" s="41" t="s">
        <v>47</v>
      </c>
      <c r="F8" s="41" t="s">
        <v>128</v>
      </c>
      <c r="G8" s="41" t="s">
        <v>128</v>
      </c>
      <c r="H8" s="41" t="s">
        <v>128</v>
      </c>
      <c r="I8" s="41" t="s">
        <v>47</v>
      </c>
      <c r="J8" s="41" t="s">
        <v>128</v>
      </c>
      <c r="K8" s="41" t="s">
        <v>128</v>
      </c>
      <c r="L8" s="41" t="s">
        <v>47</v>
      </c>
      <c r="M8" s="41" t="s">
        <v>47</v>
      </c>
      <c r="N8" s="41" t="s">
        <v>128</v>
      </c>
      <c r="O8" s="41" t="s">
        <v>47</v>
      </c>
      <c r="P8" s="41" t="s">
        <v>128</v>
      </c>
      <c r="Q8" s="41" t="s">
        <v>128</v>
      </c>
      <c r="R8" s="41" t="s">
        <v>47</v>
      </c>
      <c r="S8" s="41" t="s">
        <v>47</v>
      </c>
      <c r="T8" s="41" t="s">
        <v>128</v>
      </c>
      <c r="U8" s="41" t="s">
        <v>47</v>
      </c>
      <c r="V8" s="41" t="s">
        <v>128</v>
      </c>
      <c r="W8" s="41" t="s">
        <v>47</v>
      </c>
      <c r="X8" s="41" t="s">
        <v>128</v>
      </c>
      <c r="Y8" s="41" t="s">
        <v>47</v>
      </c>
      <c r="Z8" s="41" t="s">
        <v>128</v>
      </c>
      <c r="AA8" s="41" t="s">
        <v>47</v>
      </c>
      <c r="AB8" s="41" t="s">
        <v>128</v>
      </c>
      <c r="AC8" s="41" t="s">
        <v>47</v>
      </c>
      <c r="AD8" s="41" t="s">
        <v>128</v>
      </c>
      <c r="AE8" s="41" t="s">
        <v>47</v>
      </c>
      <c r="AF8" s="41" t="s">
        <v>128</v>
      </c>
      <c r="AG8" s="41" t="s">
        <v>47</v>
      </c>
      <c r="AH8" s="41" t="s">
        <v>128</v>
      </c>
      <c r="AI8" s="41" t="s">
        <v>47</v>
      </c>
      <c r="AJ8" s="41" t="s">
        <v>128</v>
      </c>
      <c r="AK8" s="41" t="s">
        <v>47</v>
      </c>
      <c r="AL8" s="41" t="s">
        <v>128</v>
      </c>
      <c r="AM8" s="41" t="s">
        <v>47</v>
      </c>
      <c r="AN8" s="41" t="s">
        <v>128</v>
      </c>
      <c r="AO8" s="41" t="s">
        <v>47</v>
      </c>
      <c r="AP8" s="41" t="s">
        <v>128</v>
      </c>
      <c r="AQ8" s="41" t="s">
        <v>47</v>
      </c>
      <c r="AR8" s="41" t="s">
        <v>128</v>
      </c>
      <c r="AS8" s="41" t="s">
        <v>128</v>
      </c>
      <c r="AT8" s="41" t="s">
        <v>47</v>
      </c>
      <c r="AU8" s="41" t="s">
        <v>128</v>
      </c>
      <c r="AV8" s="41" t="s">
        <v>47</v>
      </c>
      <c r="AW8" s="41" t="s">
        <v>128</v>
      </c>
      <c r="AX8" s="41" t="s">
        <v>128</v>
      </c>
      <c r="AY8" s="41" t="s">
        <v>128</v>
      </c>
      <c r="AZ8" s="41" t="s">
        <v>47</v>
      </c>
      <c r="BA8" s="41" t="s">
        <v>46</v>
      </c>
      <c r="BB8" s="41" t="s">
        <v>46</v>
      </c>
      <c r="BC8" s="41" t="s">
        <v>47</v>
      </c>
      <c r="BD8" s="41" t="s">
        <v>46</v>
      </c>
      <c r="BE8" s="41" t="s">
        <v>46</v>
      </c>
      <c r="BF8" s="41" t="s">
        <v>46</v>
      </c>
      <c r="BG8" s="41" t="s">
        <v>46</v>
      </c>
      <c r="BH8" s="41" t="s">
        <v>47</v>
      </c>
      <c r="BI8" s="41" t="s">
        <v>128</v>
      </c>
      <c r="BJ8" s="41" t="s">
        <v>47</v>
      </c>
      <c r="BK8" s="41" t="s">
        <v>128</v>
      </c>
      <c r="BL8" s="41" t="s">
        <v>47</v>
      </c>
      <c r="BM8" s="41" t="s">
        <v>128</v>
      </c>
      <c r="BN8" s="41" t="s">
        <v>47</v>
      </c>
      <c r="BO8" s="41" t="s">
        <v>128</v>
      </c>
      <c r="BP8" s="41" t="s">
        <v>47</v>
      </c>
      <c r="BQ8" s="41" t="s">
        <v>128</v>
      </c>
      <c r="BR8" s="41" t="s">
        <v>47</v>
      </c>
      <c r="BS8" s="41" t="s">
        <v>128</v>
      </c>
      <c r="BT8" s="41" t="s">
        <v>128</v>
      </c>
      <c r="BU8" s="41" t="s">
        <v>47</v>
      </c>
      <c r="BV8" s="41" t="s">
        <v>128</v>
      </c>
      <c r="BW8" s="41" t="s">
        <v>47</v>
      </c>
      <c r="BX8" s="41" t="s">
        <v>128</v>
      </c>
      <c r="BY8" s="41" t="s">
        <v>47</v>
      </c>
      <c r="BZ8" s="41" t="s">
        <v>128</v>
      </c>
      <c r="CA8" s="41" t="s">
        <v>47</v>
      </c>
      <c r="CB8" s="41" t="s">
        <v>128</v>
      </c>
      <c r="CC8" s="41" t="s">
        <v>47</v>
      </c>
      <c r="CD8" s="878"/>
      <c r="CE8" s="880"/>
    </row>
    <row r="9" spans="1:89" s="68" customFormat="1" ht="29.25" customHeight="1">
      <c r="A9" s="213">
        <v>1</v>
      </c>
      <c r="B9" s="365" t="s">
        <v>277</v>
      </c>
      <c r="C9" s="200"/>
      <c r="D9" s="200"/>
      <c r="E9" s="366"/>
      <c r="F9" s="200"/>
      <c r="G9" s="200"/>
      <c r="H9" s="185">
        <v>0</v>
      </c>
      <c r="I9" s="185">
        <f>H9</f>
        <v>0</v>
      </c>
      <c r="J9" s="185">
        <v>0</v>
      </c>
      <c r="K9" s="185">
        <f>L9/0.9</f>
        <v>0</v>
      </c>
      <c r="L9" s="185">
        <f>M9</f>
        <v>0</v>
      </c>
      <c r="M9" s="185">
        <f>J9*0.8598</f>
        <v>0</v>
      </c>
      <c r="N9" s="185">
        <v>0</v>
      </c>
      <c r="O9" s="185">
        <f t="shared" ref="O9:O104" si="0">N9*6</f>
        <v>0</v>
      </c>
      <c r="P9" s="185">
        <v>0</v>
      </c>
      <c r="Q9" s="200">
        <v>0</v>
      </c>
      <c r="R9" s="200">
        <v>0</v>
      </c>
      <c r="S9" s="200">
        <f>P9*2.355</f>
        <v>0</v>
      </c>
      <c r="T9" s="185">
        <v>0</v>
      </c>
      <c r="U9" s="185">
        <v>0</v>
      </c>
      <c r="V9" s="185"/>
      <c r="W9" s="200"/>
      <c r="X9" s="185"/>
      <c r="Y9" s="185"/>
      <c r="Z9" s="201"/>
      <c r="AA9" s="185"/>
      <c r="AB9" s="367"/>
      <c r="AC9" s="185"/>
      <c r="AD9" s="367"/>
      <c r="AE9" s="185"/>
      <c r="AF9" s="185"/>
      <c r="AG9" s="185"/>
      <c r="AH9" s="185"/>
      <c r="AI9" s="185"/>
      <c r="AJ9" s="201"/>
      <c r="AK9" s="185"/>
      <c r="AL9" s="185"/>
      <c r="AM9" s="185"/>
      <c r="AN9" s="185"/>
      <c r="AO9" s="185"/>
      <c r="AP9" s="201"/>
      <c r="AQ9" s="185"/>
      <c r="AR9" s="185"/>
      <c r="AS9" s="185"/>
      <c r="AT9" s="185"/>
      <c r="AU9" s="201"/>
      <c r="AV9" s="185"/>
      <c r="AW9" s="201"/>
      <c r="AX9" s="201"/>
      <c r="AY9" s="368"/>
      <c r="AZ9" s="185"/>
      <c r="BA9" s="201"/>
      <c r="BB9" s="201"/>
      <c r="BC9" s="185"/>
      <c r="BD9" s="201"/>
      <c r="BE9" s="201"/>
      <c r="BF9" s="201"/>
      <c r="BG9" s="185"/>
      <c r="BH9" s="185"/>
      <c r="BI9" s="201"/>
      <c r="BJ9" s="185"/>
      <c r="BK9" s="201"/>
      <c r="BL9" s="185"/>
      <c r="BM9" s="185"/>
      <c r="BN9" s="185"/>
      <c r="BO9" s="201"/>
      <c r="BP9" s="185"/>
      <c r="BQ9" s="201"/>
      <c r="BR9" s="185"/>
      <c r="BS9" s="185"/>
      <c r="BT9" s="185"/>
      <c r="BU9" s="185"/>
      <c r="BV9" s="185"/>
      <c r="BW9" s="185"/>
      <c r="BX9" s="185"/>
      <c r="BY9" s="185"/>
      <c r="BZ9" s="201"/>
      <c r="CA9" s="185"/>
      <c r="CB9" s="369"/>
      <c r="CC9" s="333"/>
      <c r="CD9" s="185">
        <f>M9+O9+AG9+AI9+I9+U9+Y9+AA9+AC9+W9+R9</f>
        <v>0</v>
      </c>
      <c r="CE9" s="370"/>
      <c r="CK9" s="150"/>
    </row>
    <row r="10" spans="1:89" s="68" customFormat="1" ht="29.25" customHeight="1">
      <c r="A10" s="213">
        <v>2</v>
      </c>
      <c r="B10" s="365" t="s">
        <v>278</v>
      </c>
      <c r="C10" s="200"/>
      <c r="D10" s="200"/>
      <c r="E10" s="366"/>
      <c r="F10" s="200"/>
      <c r="G10" s="200"/>
      <c r="H10" s="185">
        <v>0</v>
      </c>
      <c r="I10" s="185">
        <f t="shared" ref="I10:I104" si="1">H10</f>
        <v>0</v>
      </c>
      <c r="J10" s="185">
        <v>0</v>
      </c>
      <c r="K10" s="185">
        <v>0</v>
      </c>
      <c r="L10" s="185">
        <v>0</v>
      </c>
      <c r="M10" s="185">
        <f t="shared" ref="M10:M73" si="2">J10*0.8598</f>
        <v>0</v>
      </c>
      <c r="N10" s="185">
        <v>0</v>
      </c>
      <c r="O10" s="185">
        <f t="shared" si="0"/>
        <v>0</v>
      </c>
      <c r="P10" s="185">
        <v>0</v>
      </c>
      <c r="Q10" s="200">
        <v>0</v>
      </c>
      <c r="R10" s="200">
        <v>0</v>
      </c>
      <c r="S10" s="200">
        <f t="shared" ref="S10:S73" si="3">P10*2.355</f>
        <v>0</v>
      </c>
      <c r="T10" s="185">
        <v>0</v>
      </c>
      <c r="U10" s="185">
        <v>0</v>
      </c>
      <c r="V10" s="185"/>
      <c r="W10" s="200"/>
      <c r="X10" s="185"/>
      <c r="Y10" s="185"/>
      <c r="Z10" s="201"/>
      <c r="AA10" s="185"/>
      <c r="AB10" s="367"/>
      <c r="AC10" s="185"/>
      <c r="AD10" s="367"/>
      <c r="AE10" s="185"/>
      <c r="AF10" s="185"/>
      <c r="AG10" s="185"/>
      <c r="AH10" s="185"/>
      <c r="AI10" s="185"/>
      <c r="AJ10" s="201"/>
      <c r="AK10" s="185"/>
      <c r="AL10" s="185"/>
      <c r="AM10" s="185"/>
      <c r="AN10" s="185"/>
      <c r="AO10" s="185"/>
      <c r="AP10" s="201"/>
      <c r="AQ10" s="185"/>
      <c r="AR10" s="185"/>
      <c r="AS10" s="185"/>
      <c r="AT10" s="185"/>
      <c r="AU10" s="201"/>
      <c r="AV10" s="185"/>
      <c r="AW10" s="201"/>
      <c r="AX10" s="201"/>
      <c r="AY10" s="368"/>
      <c r="AZ10" s="185"/>
      <c r="BA10" s="201"/>
      <c r="BB10" s="201"/>
      <c r="BC10" s="185"/>
      <c r="BD10" s="201"/>
      <c r="BE10" s="201"/>
      <c r="BF10" s="201"/>
      <c r="BG10" s="185"/>
      <c r="BH10" s="185"/>
      <c r="BI10" s="201"/>
      <c r="BJ10" s="185"/>
      <c r="BK10" s="201"/>
      <c r="BL10" s="185"/>
      <c r="BM10" s="185"/>
      <c r="BN10" s="185"/>
      <c r="BO10" s="201"/>
      <c r="BP10" s="185"/>
      <c r="BQ10" s="201"/>
      <c r="BR10" s="185"/>
      <c r="BS10" s="185"/>
      <c r="BT10" s="185"/>
      <c r="BU10" s="185"/>
      <c r="BV10" s="185"/>
      <c r="BW10" s="185"/>
      <c r="BX10" s="185"/>
      <c r="BY10" s="185"/>
      <c r="BZ10" s="201"/>
      <c r="CA10" s="185"/>
      <c r="CB10" s="369"/>
      <c r="CC10" s="333"/>
      <c r="CD10" s="185">
        <f t="shared" ref="CD10:CD28" si="4">M10+O10+AG10+AI10+I10+U10+Y10+AA10+AC10+W10+R10</f>
        <v>0</v>
      </c>
      <c r="CE10" s="370"/>
      <c r="CK10" s="150"/>
    </row>
    <row r="11" spans="1:89" s="68" customFormat="1" ht="29.25" customHeight="1">
      <c r="A11" s="213">
        <v>3</v>
      </c>
      <c r="B11" s="365" t="s">
        <v>279</v>
      </c>
      <c r="C11" s="200"/>
      <c r="D11" s="200"/>
      <c r="E11" s="366"/>
      <c r="F11" s="200"/>
      <c r="G11" s="200"/>
      <c r="H11" s="185">
        <v>0</v>
      </c>
      <c r="I11" s="185">
        <f t="shared" si="1"/>
        <v>0</v>
      </c>
      <c r="J11" s="185">
        <v>0</v>
      </c>
      <c r="K11" s="185">
        <v>0</v>
      </c>
      <c r="L11" s="185">
        <v>0</v>
      </c>
      <c r="M11" s="185">
        <f t="shared" si="2"/>
        <v>0</v>
      </c>
      <c r="N11" s="185">
        <v>0</v>
      </c>
      <c r="O11" s="185">
        <f t="shared" si="0"/>
        <v>0</v>
      </c>
      <c r="P11" s="185">
        <v>0</v>
      </c>
      <c r="Q11" s="200">
        <v>0</v>
      </c>
      <c r="R11" s="200">
        <v>0</v>
      </c>
      <c r="S11" s="200">
        <f t="shared" si="3"/>
        <v>0</v>
      </c>
      <c r="T11" s="185">
        <v>0</v>
      </c>
      <c r="U11" s="185">
        <v>0</v>
      </c>
      <c r="V11" s="185"/>
      <c r="W11" s="200"/>
      <c r="X11" s="185"/>
      <c r="Y11" s="185"/>
      <c r="Z11" s="201"/>
      <c r="AA11" s="185"/>
      <c r="AB11" s="367"/>
      <c r="AC11" s="185"/>
      <c r="AD11" s="367"/>
      <c r="AE11" s="185"/>
      <c r="AF11" s="185"/>
      <c r="AG11" s="185"/>
      <c r="AH11" s="185"/>
      <c r="AI11" s="185"/>
      <c r="AJ11" s="201"/>
      <c r="AK11" s="185"/>
      <c r="AL11" s="185"/>
      <c r="AM11" s="185"/>
      <c r="AN11" s="185"/>
      <c r="AO11" s="185"/>
      <c r="AP11" s="201"/>
      <c r="AQ11" s="185"/>
      <c r="AR11" s="185"/>
      <c r="AS11" s="185"/>
      <c r="AT11" s="185"/>
      <c r="AU11" s="201"/>
      <c r="AV11" s="185"/>
      <c r="AW11" s="201"/>
      <c r="AX11" s="201"/>
      <c r="AY11" s="368"/>
      <c r="AZ11" s="185"/>
      <c r="BA11" s="201"/>
      <c r="BB11" s="201"/>
      <c r="BC11" s="185"/>
      <c r="BD11" s="201"/>
      <c r="BE11" s="201"/>
      <c r="BF11" s="201"/>
      <c r="BG11" s="185"/>
      <c r="BH11" s="185"/>
      <c r="BI11" s="201"/>
      <c r="BJ11" s="185"/>
      <c r="BK11" s="201"/>
      <c r="BL11" s="185"/>
      <c r="BM11" s="185"/>
      <c r="BN11" s="185"/>
      <c r="BO11" s="201"/>
      <c r="BP11" s="185"/>
      <c r="BQ11" s="201"/>
      <c r="BR11" s="185"/>
      <c r="BS11" s="185"/>
      <c r="BT11" s="185"/>
      <c r="BU11" s="185"/>
      <c r="BV11" s="185"/>
      <c r="BW11" s="185"/>
      <c r="BX11" s="185"/>
      <c r="BY11" s="185"/>
      <c r="BZ11" s="201"/>
      <c r="CA11" s="185"/>
      <c r="CB11" s="369"/>
      <c r="CC11" s="333"/>
      <c r="CD11" s="185">
        <f t="shared" si="4"/>
        <v>0</v>
      </c>
      <c r="CE11" s="370"/>
      <c r="CK11" s="150"/>
    </row>
    <row r="12" spans="1:89" s="68" customFormat="1" ht="29.25" customHeight="1">
      <c r="A12" s="213">
        <v>4</v>
      </c>
      <c r="B12" s="365" t="s">
        <v>280</v>
      </c>
      <c r="C12" s="200"/>
      <c r="D12" s="200"/>
      <c r="E12" s="366"/>
      <c r="F12" s="200"/>
      <c r="G12" s="200"/>
      <c r="H12" s="185">
        <v>0</v>
      </c>
      <c r="I12" s="185">
        <f t="shared" si="1"/>
        <v>0</v>
      </c>
      <c r="J12" s="185">
        <v>0</v>
      </c>
      <c r="K12" s="185">
        <v>0</v>
      </c>
      <c r="L12" s="185">
        <v>0</v>
      </c>
      <c r="M12" s="185">
        <f t="shared" si="2"/>
        <v>0</v>
      </c>
      <c r="N12" s="185">
        <v>0</v>
      </c>
      <c r="O12" s="185">
        <f t="shared" si="0"/>
        <v>0</v>
      </c>
      <c r="P12" s="185">
        <v>0</v>
      </c>
      <c r="Q12" s="200">
        <v>0</v>
      </c>
      <c r="R12" s="200">
        <v>0</v>
      </c>
      <c r="S12" s="200">
        <f t="shared" si="3"/>
        <v>0</v>
      </c>
      <c r="T12" s="185">
        <v>0</v>
      </c>
      <c r="U12" s="185">
        <v>0</v>
      </c>
      <c r="V12" s="185"/>
      <c r="W12" s="200"/>
      <c r="X12" s="185"/>
      <c r="Y12" s="185"/>
      <c r="Z12" s="201"/>
      <c r="AA12" s="185"/>
      <c r="AB12" s="367"/>
      <c r="AC12" s="185"/>
      <c r="AD12" s="367"/>
      <c r="AE12" s="185"/>
      <c r="AF12" s="185"/>
      <c r="AG12" s="185"/>
      <c r="AH12" s="185"/>
      <c r="AI12" s="185"/>
      <c r="AJ12" s="201"/>
      <c r="AK12" s="185"/>
      <c r="AL12" s="185"/>
      <c r="AM12" s="185"/>
      <c r="AN12" s="185"/>
      <c r="AO12" s="185"/>
      <c r="AP12" s="201"/>
      <c r="AQ12" s="185"/>
      <c r="AR12" s="185"/>
      <c r="AS12" s="185"/>
      <c r="AT12" s="185"/>
      <c r="AU12" s="201"/>
      <c r="AV12" s="185"/>
      <c r="AW12" s="201"/>
      <c r="AX12" s="201"/>
      <c r="AY12" s="368"/>
      <c r="AZ12" s="185"/>
      <c r="BA12" s="201"/>
      <c r="BB12" s="201"/>
      <c r="BC12" s="185"/>
      <c r="BD12" s="201"/>
      <c r="BE12" s="201"/>
      <c r="BF12" s="201"/>
      <c r="BG12" s="185"/>
      <c r="BH12" s="185"/>
      <c r="BI12" s="201"/>
      <c r="BJ12" s="185"/>
      <c r="BK12" s="201"/>
      <c r="BL12" s="185"/>
      <c r="BM12" s="185"/>
      <c r="BN12" s="185"/>
      <c r="BO12" s="201"/>
      <c r="BP12" s="185"/>
      <c r="BQ12" s="201"/>
      <c r="BR12" s="185"/>
      <c r="BS12" s="185"/>
      <c r="BT12" s="185"/>
      <c r="BU12" s="185"/>
      <c r="BV12" s="185"/>
      <c r="BW12" s="185"/>
      <c r="BX12" s="185"/>
      <c r="BY12" s="185"/>
      <c r="BZ12" s="201"/>
      <c r="CA12" s="185"/>
      <c r="CB12" s="369"/>
      <c r="CC12" s="333"/>
      <c r="CD12" s="185">
        <f t="shared" si="4"/>
        <v>0</v>
      </c>
      <c r="CE12" s="370"/>
      <c r="CK12" s="150"/>
    </row>
    <row r="13" spans="1:89" s="68" customFormat="1" ht="29.25" customHeight="1">
      <c r="A13" s="213">
        <v>5</v>
      </c>
      <c r="B13" s="365" t="s">
        <v>281</v>
      </c>
      <c r="C13" s="200"/>
      <c r="D13" s="200"/>
      <c r="E13" s="366"/>
      <c r="F13" s="200"/>
      <c r="G13" s="200"/>
      <c r="H13" s="185">
        <v>0</v>
      </c>
      <c r="I13" s="185">
        <f t="shared" si="1"/>
        <v>0</v>
      </c>
      <c r="J13" s="185">
        <v>0</v>
      </c>
      <c r="K13" s="185">
        <v>0</v>
      </c>
      <c r="L13" s="185">
        <v>0</v>
      </c>
      <c r="M13" s="185">
        <f t="shared" si="2"/>
        <v>0</v>
      </c>
      <c r="N13" s="185">
        <v>0</v>
      </c>
      <c r="O13" s="185">
        <f t="shared" si="0"/>
        <v>0</v>
      </c>
      <c r="P13" s="185">
        <v>0</v>
      </c>
      <c r="Q13" s="200">
        <v>0</v>
      </c>
      <c r="R13" s="200">
        <v>0</v>
      </c>
      <c r="S13" s="200">
        <f t="shared" si="3"/>
        <v>0</v>
      </c>
      <c r="T13" s="185">
        <v>0</v>
      </c>
      <c r="U13" s="185">
        <v>0</v>
      </c>
      <c r="V13" s="185"/>
      <c r="W13" s="200"/>
      <c r="X13" s="185"/>
      <c r="Y13" s="185"/>
      <c r="Z13" s="201"/>
      <c r="AA13" s="185"/>
      <c r="AB13" s="367"/>
      <c r="AC13" s="185"/>
      <c r="AD13" s="367"/>
      <c r="AE13" s="185"/>
      <c r="AF13" s="185"/>
      <c r="AG13" s="185"/>
      <c r="AH13" s="185"/>
      <c r="AI13" s="185"/>
      <c r="AJ13" s="201"/>
      <c r="AK13" s="185"/>
      <c r="AL13" s="185"/>
      <c r="AM13" s="185"/>
      <c r="AN13" s="185"/>
      <c r="AO13" s="185"/>
      <c r="AP13" s="201"/>
      <c r="AQ13" s="185"/>
      <c r="AR13" s="185"/>
      <c r="AS13" s="185"/>
      <c r="AT13" s="185"/>
      <c r="AU13" s="201"/>
      <c r="AV13" s="185"/>
      <c r="AW13" s="201"/>
      <c r="AX13" s="201"/>
      <c r="AY13" s="368"/>
      <c r="AZ13" s="185"/>
      <c r="BA13" s="201"/>
      <c r="BB13" s="201"/>
      <c r="BC13" s="185"/>
      <c r="BD13" s="201"/>
      <c r="BE13" s="201"/>
      <c r="BF13" s="201"/>
      <c r="BG13" s="185"/>
      <c r="BH13" s="185"/>
      <c r="BI13" s="201"/>
      <c r="BJ13" s="185"/>
      <c r="BK13" s="201"/>
      <c r="BL13" s="185"/>
      <c r="BM13" s="185"/>
      <c r="BN13" s="185"/>
      <c r="BO13" s="201"/>
      <c r="BP13" s="185"/>
      <c r="BQ13" s="201"/>
      <c r="BR13" s="185"/>
      <c r="BS13" s="185"/>
      <c r="BT13" s="185"/>
      <c r="BU13" s="185"/>
      <c r="BV13" s="185"/>
      <c r="BW13" s="185"/>
      <c r="BX13" s="185"/>
      <c r="BY13" s="185"/>
      <c r="BZ13" s="201"/>
      <c r="CA13" s="185"/>
      <c r="CB13" s="369"/>
      <c r="CC13" s="333"/>
      <c r="CD13" s="185">
        <f t="shared" si="4"/>
        <v>0</v>
      </c>
      <c r="CE13" s="370"/>
      <c r="CK13" s="150"/>
    </row>
    <row r="14" spans="1:89" s="68" customFormat="1" ht="29.25" customHeight="1">
      <c r="A14" s="213">
        <v>6</v>
      </c>
      <c r="B14" s="365" t="s">
        <v>282</v>
      </c>
      <c r="C14" s="200"/>
      <c r="D14" s="200"/>
      <c r="E14" s="366"/>
      <c r="F14" s="200"/>
      <c r="G14" s="200"/>
      <c r="H14" s="185">
        <v>0</v>
      </c>
      <c r="I14" s="185">
        <f t="shared" si="1"/>
        <v>0</v>
      </c>
      <c r="J14" s="185">
        <v>0</v>
      </c>
      <c r="K14" s="185">
        <v>0</v>
      </c>
      <c r="L14" s="185">
        <v>0</v>
      </c>
      <c r="M14" s="185">
        <f t="shared" si="2"/>
        <v>0</v>
      </c>
      <c r="N14" s="185">
        <v>0</v>
      </c>
      <c r="O14" s="185">
        <f t="shared" si="0"/>
        <v>0</v>
      </c>
      <c r="P14" s="185">
        <v>0</v>
      </c>
      <c r="Q14" s="200">
        <v>0</v>
      </c>
      <c r="R14" s="200">
        <v>0</v>
      </c>
      <c r="S14" s="200">
        <f t="shared" si="3"/>
        <v>0</v>
      </c>
      <c r="T14" s="185">
        <v>0</v>
      </c>
      <c r="U14" s="185">
        <v>0</v>
      </c>
      <c r="V14" s="185"/>
      <c r="W14" s="200"/>
      <c r="X14" s="185"/>
      <c r="Y14" s="185"/>
      <c r="Z14" s="201"/>
      <c r="AA14" s="185"/>
      <c r="AB14" s="367"/>
      <c r="AC14" s="185"/>
      <c r="AD14" s="367"/>
      <c r="AE14" s="185"/>
      <c r="AF14" s="185"/>
      <c r="AG14" s="185"/>
      <c r="AH14" s="185"/>
      <c r="AI14" s="185"/>
      <c r="AJ14" s="201"/>
      <c r="AK14" s="185"/>
      <c r="AL14" s="185"/>
      <c r="AM14" s="185"/>
      <c r="AN14" s="185"/>
      <c r="AO14" s="185"/>
      <c r="AP14" s="201"/>
      <c r="AQ14" s="185"/>
      <c r="AR14" s="185"/>
      <c r="AS14" s="185"/>
      <c r="AT14" s="185"/>
      <c r="AU14" s="201"/>
      <c r="AV14" s="185"/>
      <c r="AW14" s="201"/>
      <c r="AX14" s="201"/>
      <c r="AY14" s="368"/>
      <c r="AZ14" s="185"/>
      <c r="BA14" s="201"/>
      <c r="BB14" s="201"/>
      <c r="BC14" s="185"/>
      <c r="BD14" s="201"/>
      <c r="BE14" s="201"/>
      <c r="BF14" s="201"/>
      <c r="BG14" s="185"/>
      <c r="BH14" s="185"/>
      <c r="BI14" s="201"/>
      <c r="BJ14" s="185"/>
      <c r="BK14" s="201"/>
      <c r="BL14" s="185"/>
      <c r="BM14" s="185"/>
      <c r="BN14" s="185"/>
      <c r="BO14" s="201"/>
      <c r="BP14" s="185"/>
      <c r="BQ14" s="201"/>
      <c r="BR14" s="185"/>
      <c r="BS14" s="185"/>
      <c r="BT14" s="185"/>
      <c r="BU14" s="185"/>
      <c r="BV14" s="185"/>
      <c r="BW14" s="185"/>
      <c r="BX14" s="185"/>
      <c r="BY14" s="185"/>
      <c r="BZ14" s="201"/>
      <c r="CA14" s="185"/>
      <c r="CB14" s="369"/>
      <c r="CC14" s="333"/>
      <c r="CD14" s="185">
        <f t="shared" si="4"/>
        <v>0</v>
      </c>
      <c r="CE14" s="370"/>
      <c r="CK14" s="150"/>
    </row>
    <row r="15" spans="1:89" s="68" customFormat="1" ht="29.25" customHeight="1">
      <c r="A15" s="213">
        <v>7</v>
      </c>
      <c r="B15" s="365" t="s">
        <v>283</v>
      </c>
      <c r="C15" s="200"/>
      <c r="D15" s="200"/>
      <c r="E15" s="366"/>
      <c r="F15" s="200"/>
      <c r="G15" s="200"/>
      <c r="H15" s="185">
        <v>0</v>
      </c>
      <c r="I15" s="185">
        <f t="shared" si="1"/>
        <v>0</v>
      </c>
      <c r="J15" s="185">
        <v>0</v>
      </c>
      <c r="K15" s="185">
        <v>0</v>
      </c>
      <c r="L15" s="185">
        <v>0</v>
      </c>
      <c r="M15" s="185">
        <f t="shared" si="2"/>
        <v>0</v>
      </c>
      <c r="N15" s="185">
        <v>0</v>
      </c>
      <c r="O15" s="185">
        <f t="shared" si="0"/>
        <v>0</v>
      </c>
      <c r="P15" s="185">
        <v>0</v>
      </c>
      <c r="Q15" s="200">
        <v>0</v>
      </c>
      <c r="R15" s="200">
        <v>0</v>
      </c>
      <c r="S15" s="200">
        <f t="shared" si="3"/>
        <v>0</v>
      </c>
      <c r="T15" s="185">
        <v>0</v>
      </c>
      <c r="U15" s="185">
        <v>0</v>
      </c>
      <c r="V15" s="185"/>
      <c r="W15" s="200"/>
      <c r="X15" s="185"/>
      <c r="Y15" s="185"/>
      <c r="Z15" s="201"/>
      <c r="AA15" s="185"/>
      <c r="AB15" s="367"/>
      <c r="AC15" s="185"/>
      <c r="AD15" s="367"/>
      <c r="AE15" s="185"/>
      <c r="AF15" s="185"/>
      <c r="AG15" s="185"/>
      <c r="AH15" s="185"/>
      <c r="AI15" s="185"/>
      <c r="AJ15" s="201"/>
      <c r="AK15" s="185"/>
      <c r="AL15" s="185"/>
      <c r="AM15" s="185"/>
      <c r="AN15" s="185"/>
      <c r="AO15" s="185"/>
      <c r="AP15" s="201"/>
      <c r="AQ15" s="185"/>
      <c r="AR15" s="185"/>
      <c r="AS15" s="185"/>
      <c r="AT15" s="185"/>
      <c r="AU15" s="201"/>
      <c r="AV15" s="185"/>
      <c r="AW15" s="201"/>
      <c r="AX15" s="201"/>
      <c r="AY15" s="368"/>
      <c r="AZ15" s="185"/>
      <c r="BA15" s="201"/>
      <c r="BB15" s="201"/>
      <c r="BC15" s="185"/>
      <c r="BD15" s="201"/>
      <c r="BE15" s="201"/>
      <c r="BF15" s="201"/>
      <c r="BG15" s="185"/>
      <c r="BH15" s="185"/>
      <c r="BI15" s="201"/>
      <c r="BJ15" s="185"/>
      <c r="BK15" s="201"/>
      <c r="BL15" s="185"/>
      <c r="BM15" s="185"/>
      <c r="BN15" s="185"/>
      <c r="BO15" s="201"/>
      <c r="BP15" s="185"/>
      <c r="BQ15" s="201"/>
      <c r="BR15" s="185"/>
      <c r="BS15" s="185"/>
      <c r="BT15" s="185"/>
      <c r="BU15" s="185"/>
      <c r="BV15" s="185"/>
      <c r="BW15" s="185"/>
      <c r="BX15" s="185"/>
      <c r="BY15" s="185"/>
      <c r="BZ15" s="201"/>
      <c r="CA15" s="185"/>
      <c r="CB15" s="369"/>
      <c r="CC15" s="333"/>
      <c r="CD15" s="185">
        <f t="shared" si="4"/>
        <v>0</v>
      </c>
      <c r="CE15" s="370"/>
      <c r="CK15" s="150"/>
    </row>
    <row r="16" spans="1:89" s="68" customFormat="1" ht="29.25" customHeight="1">
      <c r="A16" s="213">
        <v>8</v>
      </c>
      <c r="B16" s="365" t="s">
        <v>284</v>
      </c>
      <c r="C16" s="200"/>
      <c r="D16" s="200"/>
      <c r="E16" s="366"/>
      <c r="F16" s="200"/>
      <c r="G16" s="200"/>
      <c r="H16" s="185">
        <v>0</v>
      </c>
      <c r="I16" s="185">
        <f t="shared" si="1"/>
        <v>0</v>
      </c>
      <c r="J16" s="185">
        <v>0</v>
      </c>
      <c r="K16" s="185">
        <v>0</v>
      </c>
      <c r="L16" s="185">
        <v>0</v>
      </c>
      <c r="M16" s="185">
        <f t="shared" si="2"/>
        <v>0</v>
      </c>
      <c r="N16" s="185">
        <v>0</v>
      </c>
      <c r="O16" s="185">
        <f t="shared" si="0"/>
        <v>0</v>
      </c>
      <c r="P16" s="185">
        <v>0</v>
      </c>
      <c r="Q16" s="200">
        <v>0</v>
      </c>
      <c r="R16" s="200">
        <v>0</v>
      </c>
      <c r="S16" s="200">
        <f t="shared" si="3"/>
        <v>0</v>
      </c>
      <c r="T16" s="185">
        <v>0</v>
      </c>
      <c r="U16" s="185">
        <v>0</v>
      </c>
      <c r="V16" s="185"/>
      <c r="W16" s="200"/>
      <c r="X16" s="185"/>
      <c r="Y16" s="185"/>
      <c r="Z16" s="201"/>
      <c r="AA16" s="185"/>
      <c r="AB16" s="367"/>
      <c r="AC16" s="185"/>
      <c r="AD16" s="367"/>
      <c r="AE16" s="185"/>
      <c r="AF16" s="185"/>
      <c r="AG16" s="185"/>
      <c r="AH16" s="185"/>
      <c r="AI16" s="185"/>
      <c r="AJ16" s="201"/>
      <c r="AK16" s="185"/>
      <c r="AL16" s="185"/>
      <c r="AM16" s="185"/>
      <c r="AN16" s="185"/>
      <c r="AO16" s="185"/>
      <c r="AP16" s="201"/>
      <c r="AQ16" s="185"/>
      <c r="AR16" s="185"/>
      <c r="AS16" s="185"/>
      <c r="AT16" s="185"/>
      <c r="AU16" s="201"/>
      <c r="AV16" s="185"/>
      <c r="AW16" s="201"/>
      <c r="AX16" s="201"/>
      <c r="AY16" s="368"/>
      <c r="AZ16" s="185"/>
      <c r="BA16" s="201"/>
      <c r="BB16" s="201"/>
      <c r="BC16" s="185"/>
      <c r="BD16" s="201"/>
      <c r="BE16" s="201"/>
      <c r="BF16" s="201"/>
      <c r="BG16" s="185"/>
      <c r="BH16" s="185"/>
      <c r="BI16" s="201"/>
      <c r="BJ16" s="185"/>
      <c r="BK16" s="201"/>
      <c r="BL16" s="185"/>
      <c r="BM16" s="185"/>
      <c r="BN16" s="185"/>
      <c r="BO16" s="201"/>
      <c r="BP16" s="185"/>
      <c r="BQ16" s="201"/>
      <c r="BR16" s="185"/>
      <c r="BS16" s="185"/>
      <c r="BT16" s="185"/>
      <c r="BU16" s="185"/>
      <c r="BV16" s="185"/>
      <c r="BW16" s="185"/>
      <c r="BX16" s="185"/>
      <c r="BY16" s="185"/>
      <c r="BZ16" s="201"/>
      <c r="CA16" s="185"/>
      <c r="CB16" s="369"/>
      <c r="CC16" s="333"/>
      <c r="CD16" s="185">
        <f t="shared" si="4"/>
        <v>0</v>
      </c>
      <c r="CE16" s="370"/>
      <c r="CK16" s="150"/>
    </row>
    <row r="17" spans="1:89" s="68" customFormat="1" ht="29.25" customHeight="1">
      <c r="A17" s="213">
        <v>9</v>
      </c>
      <c r="B17" s="365" t="s">
        <v>285</v>
      </c>
      <c r="C17" s="200"/>
      <c r="D17" s="200"/>
      <c r="E17" s="366"/>
      <c r="F17" s="200"/>
      <c r="G17" s="200"/>
      <c r="H17" s="185">
        <v>0</v>
      </c>
      <c r="I17" s="185">
        <f t="shared" si="1"/>
        <v>0</v>
      </c>
      <c r="J17" s="185">
        <v>0</v>
      </c>
      <c r="K17" s="185">
        <v>0</v>
      </c>
      <c r="L17" s="185">
        <v>0</v>
      </c>
      <c r="M17" s="185">
        <f t="shared" si="2"/>
        <v>0</v>
      </c>
      <c r="N17" s="185">
        <v>0</v>
      </c>
      <c r="O17" s="185">
        <f t="shared" si="0"/>
        <v>0</v>
      </c>
      <c r="P17" s="185">
        <v>0</v>
      </c>
      <c r="Q17" s="200">
        <v>0</v>
      </c>
      <c r="R17" s="200">
        <v>0</v>
      </c>
      <c r="S17" s="200">
        <f t="shared" si="3"/>
        <v>0</v>
      </c>
      <c r="T17" s="185">
        <v>0</v>
      </c>
      <c r="U17" s="185">
        <v>0</v>
      </c>
      <c r="V17" s="185"/>
      <c r="W17" s="200"/>
      <c r="X17" s="185"/>
      <c r="Y17" s="185"/>
      <c r="Z17" s="201"/>
      <c r="AA17" s="185"/>
      <c r="AB17" s="367"/>
      <c r="AC17" s="185"/>
      <c r="AD17" s="367"/>
      <c r="AE17" s="185"/>
      <c r="AF17" s="185"/>
      <c r="AG17" s="185"/>
      <c r="AH17" s="185"/>
      <c r="AI17" s="185"/>
      <c r="AJ17" s="201"/>
      <c r="AK17" s="185"/>
      <c r="AL17" s="185"/>
      <c r="AM17" s="185"/>
      <c r="AN17" s="185"/>
      <c r="AO17" s="185"/>
      <c r="AP17" s="201"/>
      <c r="AQ17" s="185"/>
      <c r="AR17" s="185"/>
      <c r="AS17" s="185"/>
      <c r="AT17" s="185"/>
      <c r="AU17" s="201"/>
      <c r="AV17" s="185"/>
      <c r="AW17" s="201"/>
      <c r="AX17" s="201"/>
      <c r="AY17" s="368"/>
      <c r="AZ17" s="185"/>
      <c r="BA17" s="201"/>
      <c r="BB17" s="201"/>
      <c r="BC17" s="185"/>
      <c r="BD17" s="201"/>
      <c r="BE17" s="201"/>
      <c r="BF17" s="201"/>
      <c r="BG17" s="185"/>
      <c r="BH17" s="185"/>
      <c r="BI17" s="201"/>
      <c r="BJ17" s="185"/>
      <c r="BK17" s="201"/>
      <c r="BL17" s="185"/>
      <c r="BM17" s="185"/>
      <c r="BN17" s="185"/>
      <c r="BO17" s="201"/>
      <c r="BP17" s="185"/>
      <c r="BQ17" s="201"/>
      <c r="BR17" s="185"/>
      <c r="BS17" s="185"/>
      <c r="BT17" s="185"/>
      <c r="BU17" s="185"/>
      <c r="BV17" s="185"/>
      <c r="BW17" s="185"/>
      <c r="BX17" s="185"/>
      <c r="BY17" s="185"/>
      <c r="BZ17" s="201"/>
      <c r="CA17" s="185"/>
      <c r="CB17" s="369"/>
      <c r="CC17" s="333"/>
      <c r="CD17" s="185">
        <f t="shared" si="4"/>
        <v>0</v>
      </c>
      <c r="CE17" s="370"/>
      <c r="CK17" s="150"/>
    </row>
    <row r="18" spans="1:89" s="68" customFormat="1" ht="29.25" customHeight="1">
      <c r="A18" s="213">
        <v>10</v>
      </c>
      <c r="B18" s="365" t="s">
        <v>286</v>
      </c>
      <c r="C18" s="200"/>
      <c r="D18" s="200"/>
      <c r="E18" s="366"/>
      <c r="F18" s="200"/>
      <c r="G18" s="200"/>
      <c r="H18" s="185">
        <v>0</v>
      </c>
      <c r="I18" s="185">
        <f t="shared" si="1"/>
        <v>0</v>
      </c>
      <c r="J18" s="185">
        <v>0</v>
      </c>
      <c r="K18" s="185">
        <v>0</v>
      </c>
      <c r="L18" s="185">
        <v>0</v>
      </c>
      <c r="M18" s="185">
        <f t="shared" si="2"/>
        <v>0</v>
      </c>
      <c r="N18" s="185">
        <v>0</v>
      </c>
      <c r="O18" s="185">
        <f t="shared" si="0"/>
        <v>0</v>
      </c>
      <c r="P18" s="185">
        <v>0</v>
      </c>
      <c r="Q18" s="200">
        <v>0</v>
      </c>
      <c r="R18" s="200">
        <v>0</v>
      </c>
      <c r="S18" s="200">
        <f t="shared" si="3"/>
        <v>0</v>
      </c>
      <c r="T18" s="185">
        <v>0</v>
      </c>
      <c r="U18" s="185">
        <v>0</v>
      </c>
      <c r="V18" s="185"/>
      <c r="W18" s="200"/>
      <c r="X18" s="185"/>
      <c r="Y18" s="185"/>
      <c r="Z18" s="201"/>
      <c r="AA18" s="185"/>
      <c r="AB18" s="367"/>
      <c r="AC18" s="185"/>
      <c r="AD18" s="367"/>
      <c r="AE18" s="185"/>
      <c r="AF18" s="185"/>
      <c r="AG18" s="185"/>
      <c r="AH18" s="185"/>
      <c r="AI18" s="185"/>
      <c r="AJ18" s="201"/>
      <c r="AK18" s="185"/>
      <c r="AL18" s="185"/>
      <c r="AM18" s="185"/>
      <c r="AN18" s="185"/>
      <c r="AO18" s="185"/>
      <c r="AP18" s="201"/>
      <c r="AQ18" s="185"/>
      <c r="AR18" s="185"/>
      <c r="AS18" s="185"/>
      <c r="AT18" s="185"/>
      <c r="AU18" s="201"/>
      <c r="AV18" s="185"/>
      <c r="AW18" s="201"/>
      <c r="AX18" s="201"/>
      <c r="AY18" s="368"/>
      <c r="AZ18" s="185"/>
      <c r="BA18" s="201"/>
      <c r="BB18" s="201"/>
      <c r="BC18" s="185"/>
      <c r="BD18" s="201"/>
      <c r="BE18" s="201"/>
      <c r="BF18" s="201"/>
      <c r="BG18" s="185"/>
      <c r="BH18" s="185"/>
      <c r="BI18" s="201"/>
      <c r="BJ18" s="185"/>
      <c r="BK18" s="201"/>
      <c r="BL18" s="185"/>
      <c r="BM18" s="185"/>
      <c r="BN18" s="185"/>
      <c r="BO18" s="201"/>
      <c r="BP18" s="185"/>
      <c r="BQ18" s="201"/>
      <c r="BR18" s="185"/>
      <c r="BS18" s="185"/>
      <c r="BT18" s="185"/>
      <c r="BU18" s="185"/>
      <c r="BV18" s="185"/>
      <c r="BW18" s="185"/>
      <c r="BX18" s="185"/>
      <c r="BY18" s="185"/>
      <c r="BZ18" s="201"/>
      <c r="CA18" s="185"/>
      <c r="CB18" s="369"/>
      <c r="CC18" s="333"/>
      <c r="CD18" s="185">
        <f t="shared" si="4"/>
        <v>0</v>
      </c>
      <c r="CE18" s="370"/>
      <c r="CK18" s="150"/>
    </row>
    <row r="19" spans="1:89" s="68" customFormat="1" ht="29.25" customHeight="1">
      <c r="A19" s="213">
        <v>11</v>
      </c>
      <c r="B19" s="365" t="s">
        <v>287</v>
      </c>
      <c r="C19" s="200"/>
      <c r="D19" s="200"/>
      <c r="E19" s="366"/>
      <c r="F19" s="200"/>
      <c r="G19" s="200"/>
      <c r="H19" s="185">
        <v>0</v>
      </c>
      <c r="I19" s="185">
        <f t="shared" si="1"/>
        <v>0</v>
      </c>
      <c r="J19" s="185">
        <v>0</v>
      </c>
      <c r="K19" s="185">
        <v>0</v>
      </c>
      <c r="L19" s="185">
        <v>0</v>
      </c>
      <c r="M19" s="185">
        <f t="shared" si="2"/>
        <v>0</v>
      </c>
      <c r="N19" s="185">
        <v>0</v>
      </c>
      <c r="O19" s="185">
        <f t="shared" si="0"/>
        <v>0</v>
      </c>
      <c r="P19" s="185">
        <v>0</v>
      </c>
      <c r="Q19" s="200">
        <v>0</v>
      </c>
      <c r="R19" s="200">
        <v>0</v>
      </c>
      <c r="S19" s="200">
        <f t="shared" si="3"/>
        <v>0</v>
      </c>
      <c r="T19" s="185">
        <v>0</v>
      </c>
      <c r="U19" s="185">
        <v>0</v>
      </c>
      <c r="V19" s="185"/>
      <c r="W19" s="200"/>
      <c r="X19" s="185"/>
      <c r="Y19" s="185"/>
      <c r="Z19" s="201"/>
      <c r="AA19" s="185"/>
      <c r="AB19" s="367"/>
      <c r="AC19" s="185"/>
      <c r="AD19" s="367"/>
      <c r="AE19" s="185"/>
      <c r="AF19" s="185"/>
      <c r="AG19" s="185"/>
      <c r="AH19" s="185"/>
      <c r="AI19" s="185"/>
      <c r="AJ19" s="201"/>
      <c r="AK19" s="185"/>
      <c r="AL19" s="185"/>
      <c r="AM19" s="185"/>
      <c r="AN19" s="185"/>
      <c r="AO19" s="185"/>
      <c r="AP19" s="201"/>
      <c r="AQ19" s="185"/>
      <c r="AR19" s="185"/>
      <c r="AS19" s="185"/>
      <c r="AT19" s="185"/>
      <c r="AU19" s="201"/>
      <c r="AV19" s="185"/>
      <c r="AW19" s="201"/>
      <c r="AX19" s="201"/>
      <c r="AY19" s="368"/>
      <c r="AZ19" s="185"/>
      <c r="BA19" s="201"/>
      <c r="BB19" s="201"/>
      <c r="BC19" s="185"/>
      <c r="BD19" s="201"/>
      <c r="BE19" s="201"/>
      <c r="BF19" s="201"/>
      <c r="BG19" s="185"/>
      <c r="BH19" s="185"/>
      <c r="BI19" s="201"/>
      <c r="BJ19" s="185"/>
      <c r="BK19" s="201"/>
      <c r="BL19" s="185"/>
      <c r="BM19" s="185"/>
      <c r="BN19" s="185"/>
      <c r="BO19" s="201"/>
      <c r="BP19" s="185"/>
      <c r="BQ19" s="201"/>
      <c r="BR19" s="185"/>
      <c r="BS19" s="185"/>
      <c r="BT19" s="185"/>
      <c r="BU19" s="185"/>
      <c r="BV19" s="185"/>
      <c r="BW19" s="185"/>
      <c r="BX19" s="185"/>
      <c r="BY19" s="185"/>
      <c r="BZ19" s="201"/>
      <c r="CA19" s="185"/>
      <c r="CB19" s="369"/>
      <c r="CC19" s="333"/>
      <c r="CD19" s="185">
        <f t="shared" si="4"/>
        <v>0</v>
      </c>
      <c r="CE19" s="370"/>
      <c r="CK19" s="150"/>
    </row>
    <row r="20" spans="1:89" s="68" customFormat="1" ht="29.25" customHeight="1">
      <c r="A20" s="213">
        <v>12</v>
      </c>
      <c r="B20" s="365" t="s">
        <v>288</v>
      </c>
      <c r="C20" s="200"/>
      <c r="D20" s="200"/>
      <c r="E20" s="366"/>
      <c r="F20" s="200"/>
      <c r="G20" s="200"/>
      <c r="H20" s="185">
        <v>0</v>
      </c>
      <c r="I20" s="185">
        <f t="shared" si="1"/>
        <v>0</v>
      </c>
      <c r="J20" s="185">
        <v>0</v>
      </c>
      <c r="K20" s="185">
        <v>0</v>
      </c>
      <c r="L20" s="185">
        <v>0</v>
      </c>
      <c r="M20" s="185">
        <f t="shared" si="2"/>
        <v>0</v>
      </c>
      <c r="N20" s="185">
        <v>0</v>
      </c>
      <c r="O20" s="185">
        <f t="shared" si="0"/>
        <v>0</v>
      </c>
      <c r="P20" s="185">
        <v>0</v>
      </c>
      <c r="Q20" s="200">
        <v>0</v>
      </c>
      <c r="R20" s="200">
        <v>0</v>
      </c>
      <c r="S20" s="200">
        <f t="shared" si="3"/>
        <v>0</v>
      </c>
      <c r="T20" s="185">
        <v>0</v>
      </c>
      <c r="U20" s="185">
        <v>0</v>
      </c>
      <c r="V20" s="185"/>
      <c r="W20" s="200"/>
      <c r="X20" s="185"/>
      <c r="Y20" s="185"/>
      <c r="Z20" s="201"/>
      <c r="AA20" s="185"/>
      <c r="AB20" s="367"/>
      <c r="AC20" s="185"/>
      <c r="AD20" s="367"/>
      <c r="AE20" s="185"/>
      <c r="AF20" s="185"/>
      <c r="AG20" s="185"/>
      <c r="AH20" s="185"/>
      <c r="AI20" s="185"/>
      <c r="AJ20" s="201"/>
      <c r="AK20" s="185"/>
      <c r="AL20" s="185"/>
      <c r="AM20" s="185"/>
      <c r="AN20" s="185"/>
      <c r="AO20" s="185"/>
      <c r="AP20" s="201"/>
      <c r="AQ20" s="185"/>
      <c r="AR20" s="185"/>
      <c r="AS20" s="185"/>
      <c r="AT20" s="185"/>
      <c r="AU20" s="201"/>
      <c r="AV20" s="185"/>
      <c r="AW20" s="201"/>
      <c r="AX20" s="201"/>
      <c r="AY20" s="368"/>
      <c r="AZ20" s="185"/>
      <c r="BA20" s="201"/>
      <c r="BB20" s="201"/>
      <c r="BC20" s="185"/>
      <c r="BD20" s="201"/>
      <c r="BE20" s="201"/>
      <c r="BF20" s="201"/>
      <c r="BG20" s="185"/>
      <c r="BH20" s="185"/>
      <c r="BI20" s="201"/>
      <c r="BJ20" s="185"/>
      <c r="BK20" s="201"/>
      <c r="BL20" s="185"/>
      <c r="BM20" s="185"/>
      <c r="BN20" s="185"/>
      <c r="BO20" s="201"/>
      <c r="BP20" s="185"/>
      <c r="BQ20" s="201"/>
      <c r="BR20" s="185"/>
      <c r="BS20" s="185"/>
      <c r="BT20" s="185"/>
      <c r="BU20" s="185"/>
      <c r="BV20" s="185"/>
      <c r="BW20" s="185"/>
      <c r="BX20" s="185"/>
      <c r="BY20" s="185"/>
      <c r="BZ20" s="201"/>
      <c r="CA20" s="185"/>
      <c r="CB20" s="369"/>
      <c r="CC20" s="333"/>
      <c r="CD20" s="185">
        <f t="shared" si="4"/>
        <v>0</v>
      </c>
      <c r="CE20" s="370"/>
      <c r="CK20" s="150"/>
    </row>
    <row r="21" spans="1:89" s="68" customFormat="1" ht="29.25" customHeight="1">
      <c r="A21" s="213">
        <v>13</v>
      </c>
      <c r="B21" s="365" t="s">
        <v>289</v>
      </c>
      <c r="C21" s="200"/>
      <c r="D21" s="200"/>
      <c r="E21" s="366"/>
      <c r="F21" s="200"/>
      <c r="G21" s="200"/>
      <c r="H21" s="185">
        <v>0</v>
      </c>
      <c r="I21" s="185">
        <f t="shared" si="1"/>
        <v>0</v>
      </c>
      <c r="J21" s="185">
        <v>0</v>
      </c>
      <c r="K21" s="185">
        <v>0</v>
      </c>
      <c r="L21" s="185">
        <v>0</v>
      </c>
      <c r="M21" s="185">
        <f t="shared" si="2"/>
        <v>0</v>
      </c>
      <c r="N21" s="185">
        <v>0</v>
      </c>
      <c r="O21" s="185">
        <f t="shared" si="0"/>
        <v>0</v>
      </c>
      <c r="P21" s="185">
        <v>0</v>
      </c>
      <c r="Q21" s="200">
        <v>0</v>
      </c>
      <c r="R21" s="200">
        <v>0</v>
      </c>
      <c r="S21" s="200">
        <f t="shared" si="3"/>
        <v>0</v>
      </c>
      <c r="T21" s="185">
        <v>0</v>
      </c>
      <c r="U21" s="185">
        <v>0</v>
      </c>
      <c r="V21" s="185"/>
      <c r="W21" s="200"/>
      <c r="X21" s="185"/>
      <c r="Y21" s="185"/>
      <c r="Z21" s="201"/>
      <c r="AA21" s="185"/>
      <c r="AB21" s="367"/>
      <c r="AC21" s="185"/>
      <c r="AD21" s="367"/>
      <c r="AE21" s="185"/>
      <c r="AF21" s="185"/>
      <c r="AG21" s="185"/>
      <c r="AH21" s="185"/>
      <c r="AI21" s="185"/>
      <c r="AJ21" s="201"/>
      <c r="AK21" s="185"/>
      <c r="AL21" s="185"/>
      <c r="AM21" s="185"/>
      <c r="AN21" s="185"/>
      <c r="AO21" s="185"/>
      <c r="AP21" s="201"/>
      <c r="AQ21" s="185"/>
      <c r="AR21" s="185"/>
      <c r="AS21" s="185"/>
      <c r="AT21" s="185"/>
      <c r="AU21" s="201"/>
      <c r="AV21" s="185"/>
      <c r="AW21" s="201"/>
      <c r="AX21" s="201"/>
      <c r="AY21" s="368"/>
      <c r="AZ21" s="185"/>
      <c r="BA21" s="201"/>
      <c r="BB21" s="201"/>
      <c r="BC21" s="185"/>
      <c r="BD21" s="201"/>
      <c r="BE21" s="201"/>
      <c r="BF21" s="201"/>
      <c r="BG21" s="185"/>
      <c r="BH21" s="185"/>
      <c r="BI21" s="201"/>
      <c r="BJ21" s="185"/>
      <c r="BK21" s="201"/>
      <c r="BL21" s="185"/>
      <c r="BM21" s="185"/>
      <c r="BN21" s="185"/>
      <c r="BO21" s="201"/>
      <c r="BP21" s="185"/>
      <c r="BQ21" s="201"/>
      <c r="BR21" s="185"/>
      <c r="BS21" s="185"/>
      <c r="BT21" s="185"/>
      <c r="BU21" s="185"/>
      <c r="BV21" s="185"/>
      <c r="BW21" s="185"/>
      <c r="BX21" s="185"/>
      <c r="BY21" s="185"/>
      <c r="BZ21" s="201"/>
      <c r="CA21" s="185"/>
      <c r="CB21" s="369"/>
      <c r="CC21" s="333"/>
      <c r="CD21" s="185">
        <f t="shared" si="4"/>
        <v>0</v>
      </c>
      <c r="CE21" s="370"/>
      <c r="CK21" s="150"/>
    </row>
    <row r="22" spans="1:89" s="68" customFormat="1" ht="29.25" customHeight="1">
      <c r="A22" s="213">
        <v>14</v>
      </c>
      <c r="B22" s="365" t="s">
        <v>290</v>
      </c>
      <c r="C22" s="200"/>
      <c r="D22" s="200"/>
      <c r="E22" s="366"/>
      <c r="F22" s="200"/>
      <c r="G22" s="200"/>
      <c r="H22" s="185">
        <v>0</v>
      </c>
      <c r="I22" s="185">
        <f t="shared" si="1"/>
        <v>0</v>
      </c>
      <c r="J22" s="185">
        <v>0</v>
      </c>
      <c r="K22" s="185">
        <v>0</v>
      </c>
      <c r="L22" s="185">
        <v>0</v>
      </c>
      <c r="M22" s="185">
        <f t="shared" si="2"/>
        <v>0</v>
      </c>
      <c r="N22" s="185">
        <v>0</v>
      </c>
      <c r="O22" s="185">
        <f t="shared" si="0"/>
        <v>0</v>
      </c>
      <c r="P22" s="185">
        <v>0</v>
      </c>
      <c r="Q22" s="200">
        <v>0</v>
      </c>
      <c r="R22" s="200">
        <v>0</v>
      </c>
      <c r="S22" s="200">
        <f t="shared" si="3"/>
        <v>0</v>
      </c>
      <c r="T22" s="185">
        <v>0</v>
      </c>
      <c r="U22" s="185">
        <v>0</v>
      </c>
      <c r="V22" s="185"/>
      <c r="W22" s="200"/>
      <c r="X22" s="185"/>
      <c r="Y22" s="185"/>
      <c r="Z22" s="201"/>
      <c r="AA22" s="185"/>
      <c r="AB22" s="367"/>
      <c r="AC22" s="185"/>
      <c r="AD22" s="367"/>
      <c r="AE22" s="185"/>
      <c r="AF22" s="185"/>
      <c r="AG22" s="185"/>
      <c r="AH22" s="185"/>
      <c r="AI22" s="185"/>
      <c r="AJ22" s="201"/>
      <c r="AK22" s="185"/>
      <c r="AL22" s="185"/>
      <c r="AM22" s="185"/>
      <c r="AN22" s="185"/>
      <c r="AO22" s="185"/>
      <c r="AP22" s="201"/>
      <c r="AQ22" s="185"/>
      <c r="AR22" s="185"/>
      <c r="AS22" s="185"/>
      <c r="AT22" s="185"/>
      <c r="AU22" s="201"/>
      <c r="AV22" s="185"/>
      <c r="AW22" s="201"/>
      <c r="AX22" s="201"/>
      <c r="AY22" s="368"/>
      <c r="AZ22" s="185"/>
      <c r="BA22" s="201"/>
      <c r="BB22" s="201"/>
      <c r="BC22" s="185"/>
      <c r="BD22" s="201"/>
      <c r="BE22" s="201"/>
      <c r="BF22" s="201"/>
      <c r="BG22" s="185"/>
      <c r="BH22" s="185"/>
      <c r="BI22" s="201"/>
      <c r="BJ22" s="185"/>
      <c r="BK22" s="201"/>
      <c r="BL22" s="185"/>
      <c r="BM22" s="185"/>
      <c r="BN22" s="185"/>
      <c r="BO22" s="201"/>
      <c r="BP22" s="185"/>
      <c r="BQ22" s="201"/>
      <c r="BR22" s="185"/>
      <c r="BS22" s="185"/>
      <c r="BT22" s="185"/>
      <c r="BU22" s="185"/>
      <c r="BV22" s="185"/>
      <c r="BW22" s="185"/>
      <c r="BX22" s="185"/>
      <c r="BY22" s="185"/>
      <c r="BZ22" s="201"/>
      <c r="CA22" s="185"/>
      <c r="CB22" s="369"/>
      <c r="CC22" s="333"/>
      <c r="CD22" s="185">
        <f t="shared" si="4"/>
        <v>0</v>
      </c>
      <c r="CE22" s="370"/>
      <c r="CK22" s="150"/>
    </row>
    <row r="23" spans="1:89" s="68" customFormat="1" ht="29.25" customHeight="1">
      <c r="A23" s="213">
        <v>15</v>
      </c>
      <c r="B23" s="365" t="s">
        <v>291</v>
      </c>
      <c r="C23" s="200"/>
      <c r="D23" s="200"/>
      <c r="E23" s="366"/>
      <c r="F23" s="200"/>
      <c r="G23" s="200"/>
      <c r="H23" s="185">
        <v>0</v>
      </c>
      <c r="I23" s="185">
        <f t="shared" si="1"/>
        <v>0</v>
      </c>
      <c r="J23" s="185">
        <v>0</v>
      </c>
      <c r="K23" s="185">
        <v>0</v>
      </c>
      <c r="L23" s="185">
        <v>0</v>
      </c>
      <c r="M23" s="185">
        <f t="shared" si="2"/>
        <v>0</v>
      </c>
      <c r="N23" s="185">
        <v>0</v>
      </c>
      <c r="O23" s="185">
        <f t="shared" si="0"/>
        <v>0</v>
      </c>
      <c r="P23" s="185">
        <v>0</v>
      </c>
      <c r="Q23" s="200">
        <v>0</v>
      </c>
      <c r="R23" s="200">
        <v>0</v>
      </c>
      <c r="S23" s="200">
        <f t="shared" si="3"/>
        <v>0</v>
      </c>
      <c r="T23" s="185">
        <v>0</v>
      </c>
      <c r="U23" s="185">
        <v>0</v>
      </c>
      <c r="V23" s="185"/>
      <c r="W23" s="200"/>
      <c r="X23" s="185"/>
      <c r="Y23" s="185"/>
      <c r="Z23" s="201"/>
      <c r="AA23" s="185"/>
      <c r="AB23" s="367"/>
      <c r="AC23" s="185"/>
      <c r="AD23" s="367"/>
      <c r="AE23" s="185"/>
      <c r="AF23" s="185"/>
      <c r="AG23" s="185"/>
      <c r="AH23" s="185"/>
      <c r="AI23" s="185"/>
      <c r="AJ23" s="201"/>
      <c r="AK23" s="185"/>
      <c r="AL23" s="185"/>
      <c r="AM23" s="185"/>
      <c r="AN23" s="185"/>
      <c r="AO23" s="185"/>
      <c r="AP23" s="201"/>
      <c r="AQ23" s="185"/>
      <c r="AR23" s="185"/>
      <c r="AS23" s="185"/>
      <c r="AT23" s="185"/>
      <c r="AU23" s="201"/>
      <c r="AV23" s="185"/>
      <c r="AW23" s="201"/>
      <c r="AX23" s="201"/>
      <c r="AY23" s="368"/>
      <c r="AZ23" s="185"/>
      <c r="BA23" s="201"/>
      <c r="BB23" s="201"/>
      <c r="BC23" s="185"/>
      <c r="BD23" s="201"/>
      <c r="BE23" s="201"/>
      <c r="BF23" s="201"/>
      <c r="BG23" s="185"/>
      <c r="BH23" s="185"/>
      <c r="BI23" s="201"/>
      <c r="BJ23" s="185"/>
      <c r="BK23" s="201"/>
      <c r="BL23" s="185"/>
      <c r="BM23" s="185"/>
      <c r="BN23" s="185"/>
      <c r="BO23" s="201"/>
      <c r="BP23" s="185"/>
      <c r="BQ23" s="201"/>
      <c r="BR23" s="185"/>
      <c r="BS23" s="185"/>
      <c r="BT23" s="185"/>
      <c r="BU23" s="185"/>
      <c r="BV23" s="185"/>
      <c r="BW23" s="185"/>
      <c r="BX23" s="185"/>
      <c r="BY23" s="185"/>
      <c r="BZ23" s="201"/>
      <c r="CA23" s="185"/>
      <c r="CB23" s="369"/>
      <c r="CC23" s="333"/>
      <c r="CD23" s="185">
        <f t="shared" si="4"/>
        <v>0</v>
      </c>
      <c r="CE23" s="370"/>
      <c r="CK23" s="150"/>
    </row>
    <row r="24" spans="1:89" s="68" customFormat="1" ht="29.25" customHeight="1">
      <c r="A24" s="213">
        <v>16</v>
      </c>
      <c r="B24" s="365" t="s">
        <v>292</v>
      </c>
      <c r="C24" s="200"/>
      <c r="D24" s="200"/>
      <c r="E24" s="366"/>
      <c r="F24" s="200"/>
      <c r="G24" s="200"/>
      <c r="H24" s="185">
        <v>0</v>
      </c>
      <c r="I24" s="185">
        <f t="shared" si="1"/>
        <v>0</v>
      </c>
      <c r="J24" s="185">
        <v>0</v>
      </c>
      <c r="K24" s="185">
        <v>0</v>
      </c>
      <c r="L24" s="185">
        <v>0</v>
      </c>
      <c r="M24" s="185">
        <f t="shared" si="2"/>
        <v>0</v>
      </c>
      <c r="N24" s="185">
        <v>0</v>
      </c>
      <c r="O24" s="185">
        <f t="shared" si="0"/>
        <v>0</v>
      </c>
      <c r="P24" s="185">
        <v>0</v>
      </c>
      <c r="Q24" s="200">
        <v>0</v>
      </c>
      <c r="R24" s="200">
        <v>0</v>
      </c>
      <c r="S24" s="200">
        <f t="shared" si="3"/>
        <v>0</v>
      </c>
      <c r="T24" s="185">
        <v>0</v>
      </c>
      <c r="U24" s="185">
        <v>0</v>
      </c>
      <c r="V24" s="185"/>
      <c r="W24" s="200"/>
      <c r="X24" s="185"/>
      <c r="Y24" s="185"/>
      <c r="Z24" s="201"/>
      <c r="AA24" s="185"/>
      <c r="AB24" s="367"/>
      <c r="AC24" s="185"/>
      <c r="AD24" s="367"/>
      <c r="AE24" s="185"/>
      <c r="AF24" s="185"/>
      <c r="AG24" s="185"/>
      <c r="AH24" s="185"/>
      <c r="AI24" s="185"/>
      <c r="AJ24" s="201"/>
      <c r="AK24" s="185"/>
      <c r="AL24" s="185"/>
      <c r="AM24" s="185"/>
      <c r="AN24" s="185"/>
      <c r="AO24" s="185"/>
      <c r="AP24" s="201"/>
      <c r="AQ24" s="185"/>
      <c r="AR24" s="185"/>
      <c r="AS24" s="185"/>
      <c r="AT24" s="185"/>
      <c r="AU24" s="201"/>
      <c r="AV24" s="185"/>
      <c r="AW24" s="201"/>
      <c r="AX24" s="201"/>
      <c r="AY24" s="368"/>
      <c r="AZ24" s="185"/>
      <c r="BA24" s="201"/>
      <c r="BB24" s="201"/>
      <c r="BC24" s="185"/>
      <c r="BD24" s="201"/>
      <c r="BE24" s="201"/>
      <c r="BF24" s="201"/>
      <c r="BG24" s="185"/>
      <c r="BH24" s="185"/>
      <c r="BI24" s="201"/>
      <c r="BJ24" s="185"/>
      <c r="BK24" s="201"/>
      <c r="BL24" s="185"/>
      <c r="BM24" s="185"/>
      <c r="BN24" s="185"/>
      <c r="BO24" s="201"/>
      <c r="BP24" s="185"/>
      <c r="BQ24" s="201"/>
      <c r="BR24" s="185"/>
      <c r="BS24" s="185"/>
      <c r="BT24" s="185"/>
      <c r="BU24" s="185"/>
      <c r="BV24" s="185"/>
      <c r="BW24" s="185"/>
      <c r="BX24" s="185"/>
      <c r="BY24" s="185"/>
      <c r="BZ24" s="201"/>
      <c r="CA24" s="185"/>
      <c r="CB24" s="369"/>
      <c r="CC24" s="333"/>
      <c r="CD24" s="185">
        <f t="shared" si="4"/>
        <v>0</v>
      </c>
      <c r="CE24" s="370"/>
      <c r="CK24" s="150"/>
    </row>
    <row r="25" spans="1:89" s="68" customFormat="1" ht="29.25" customHeight="1">
      <c r="A25" s="213">
        <v>17</v>
      </c>
      <c r="B25" s="365" t="s">
        <v>293</v>
      </c>
      <c r="C25" s="200"/>
      <c r="D25" s="200"/>
      <c r="E25" s="366"/>
      <c r="F25" s="200"/>
      <c r="G25" s="200"/>
      <c r="H25" s="185">
        <v>0</v>
      </c>
      <c r="I25" s="185">
        <f t="shared" si="1"/>
        <v>0</v>
      </c>
      <c r="J25" s="185">
        <v>0</v>
      </c>
      <c r="K25" s="185">
        <v>0</v>
      </c>
      <c r="L25" s="185">
        <v>0</v>
      </c>
      <c r="M25" s="185">
        <f t="shared" si="2"/>
        <v>0</v>
      </c>
      <c r="N25" s="185">
        <v>0</v>
      </c>
      <c r="O25" s="185">
        <f t="shared" si="0"/>
        <v>0</v>
      </c>
      <c r="P25" s="185">
        <v>0</v>
      </c>
      <c r="Q25" s="200">
        <v>0</v>
      </c>
      <c r="R25" s="200">
        <v>0</v>
      </c>
      <c r="S25" s="200">
        <f t="shared" si="3"/>
        <v>0</v>
      </c>
      <c r="T25" s="185">
        <v>0</v>
      </c>
      <c r="U25" s="185">
        <v>0</v>
      </c>
      <c r="V25" s="185"/>
      <c r="W25" s="200"/>
      <c r="X25" s="185"/>
      <c r="Y25" s="185"/>
      <c r="Z25" s="201"/>
      <c r="AA25" s="185"/>
      <c r="AB25" s="367"/>
      <c r="AC25" s="185"/>
      <c r="AD25" s="367"/>
      <c r="AE25" s="185"/>
      <c r="AF25" s="185"/>
      <c r="AG25" s="185"/>
      <c r="AH25" s="185"/>
      <c r="AI25" s="185"/>
      <c r="AJ25" s="201"/>
      <c r="AK25" s="185"/>
      <c r="AL25" s="185"/>
      <c r="AM25" s="185"/>
      <c r="AN25" s="185"/>
      <c r="AO25" s="185"/>
      <c r="AP25" s="201"/>
      <c r="AQ25" s="185"/>
      <c r="AR25" s="185"/>
      <c r="AS25" s="185"/>
      <c r="AT25" s="185"/>
      <c r="AU25" s="201"/>
      <c r="AV25" s="185"/>
      <c r="AW25" s="201"/>
      <c r="AX25" s="201"/>
      <c r="AY25" s="368"/>
      <c r="AZ25" s="185"/>
      <c r="BA25" s="201"/>
      <c r="BB25" s="201"/>
      <c r="BC25" s="185"/>
      <c r="BD25" s="201"/>
      <c r="BE25" s="201"/>
      <c r="BF25" s="201"/>
      <c r="BG25" s="185"/>
      <c r="BH25" s="185"/>
      <c r="BI25" s="201"/>
      <c r="BJ25" s="185"/>
      <c r="BK25" s="201"/>
      <c r="BL25" s="185"/>
      <c r="BM25" s="185"/>
      <c r="BN25" s="185"/>
      <c r="BO25" s="201"/>
      <c r="BP25" s="185"/>
      <c r="BQ25" s="201"/>
      <c r="BR25" s="185"/>
      <c r="BS25" s="185"/>
      <c r="BT25" s="185"/>
      <c r="BU25" s="185"/>
      <c r="BV25" s="185"/>
      <c r="BW25" s="185"/>
      <c r="BX25" s="185"/>
      <c r="BY25" s="185"/>
      <c r="BZ25" s="201"/>
      <c r="CA25" s="185"/>
      <c r="CB25" s="369"/>
      <c r="CC25" s="333"/>
      <c r="CD25" s="185">
        <f t="shared" si="4"/>
        <v>0</v>
      </c>
      <c r="CE25" s="370"/>
      <c r="CK25" s="150"/>
    </row>
    <row r="26" spans="1:89" s="68" customFormat="1" ht="29.25" customHeight="1">
      <c r="A26" s="213">
        <v>18</v>
      </c>
      <c r="B26" s="365" t="s">
        <v>294</v>
      </c>
      <c r="C26" s="200"/>
      <c r="D26" s="200"/>
      <c r="E26" s="366"/>
      <c r="F26" s="200"/>
      <c r="G26" s="200"/>
      <c r="H26" s="185">
        <v>0</v>
      </c>
      <c r="I26" s="185">
        <f t="shared" si="1"/>
        <v>0</v>
      </c>
      <c r="J26" s="185">
        <v>0</v>
      </c>
      <c r="K26" s="185">
        <v>0</v>
      </c>
      <c r="L26" s="185">
        <v>0</v>
      </c>
      <c r="M26" s="185">
        <f t="shared" si="2"/>
        <v>0</v>
      </c>
      <c r="N26" s="185">
        <v>0</v>
      </c>
      <c r="O26" s="185">
        <f t="shared" si="0"/>
        <v>0</v>
      </c>
      <c r="P26" s="185">
        <v>0</v>
      </c>
      <c r="Q26" s="200">
        <v>0</v>
      </c>
      <c r="R26" s="200">
        <v>0</v>
      </c>
      <c r="S26" s="200">
        <f t="shared" si="3"/>
        <v>0</v>
      </c>
      <c r="T26" s="185">
        <v>0</v>
      </c>
      <c r="U26" s="185">
        <v>0</v>
      </c>
      <c r="V26" s="185"/>
      <c r="W26" s="200"/>
      <c r="X26" s="185"/>
      <c r="Y26" s="185"/>
      <c r="Z26" s="201"/>
      <c r="AA26" s="185"/>
      <c r="AB26" s="367"/>
      <c r="AC26" s="185"/>
      <c r="AD26" s="367"/>
      <c r="AE26" s="185"/>
      <c r="AF26" s="185"/>
      <c r="AG26" s="185"/>
      <c r="AH26" s="185"/>
      <c r="AI26" s="185"/>
      <c r="AJ26" s="201"/>
      <c r="AK26" s="185"/>
      <c r="AL26" s="185"/>
      <c r="AM26" s="185"/>
      <c r="AN26" s="185"/>
      <c r="AO26" s="185"/>
      <c r="AP26" s="201"/>
      <c r="AQ26" s="185"/>
      <c r="AR26" s="185"/>
      <c r="AS26" s="185"/>
      <c r="AT26" s="185"/>
      <c r="AU26" s="201"/>
      <c r="AV26" s="185"/>
      <c r="AW26" s="201"/>
      <c r="AX26" s="201"/>
      <c r="AY26" s="368"/>
      <c r="AZ26" s="185"/>
      <c r="BA26" s="201"/>
      <c r="BB26" s="201"/>
      <c r="BC26" s="185"/>
      <c r="BD26" s="201"/>
      <c r="BE26" s="201"/>
      <c r="BF26" s="201"/>
      <c r="BG26" s="185"/>
      <c r="BH26" s="185"/>
      <c r="BI26" s="201"/>
      <c r="BJ26" s="185"/>
      <c r="BK26" s="201"/>
      <c r="BL26" s="185"/>
      <c r="BM26" s="185"/>
      <c r="BN26" s="185"/>
      <c r="BO26" s="201"/>
      <c r="BP26" s="185"/>
      <c r="BQ26" s="201"/>
      <c r="BR26" s="185"/>
      <c r="BS26" s="185"/>
      <c r="BT26" s="185"/>
      <c r="BU26" s="185"/>
      <c r="BV26" s="185"/>
      <c r="BW26" s="185"/>
      <c r="BX26" s="185"/>
      <c r="BY26" s="185"/>
      <c r="BZ26" s="201"/>
      <c r="CA26" s="185"/>
      <c r="CB26" s="369"/>
      <c r="CC26" s="333"/>
      <c r="CD26" s="185">
        <f t="shared" si="4"/>
        <v>0</v>
      </c>
      <c r="CE26" s="370"/>
      <c r="CK26" s="150"/>
    </row>
    <row r="27" spans="1:89" s="68" customFormat="1" ht="29.25" customHeight="1">
      <c r="A27" s="213">
        <v>19</v>
      </c>
      <c r="B27" s="365" t="s">
        <v>295</v>
      </c>
      <c r="C27" s="200"/>
      <c r="D27" s="200"/>
      <c r="E27" s="366"/>
      <c r="F27" s="200"/>
      <c r="G27" s="200"/>
      <c r="H27" s="185">
        <v>0</v>
      </c>
      <c r="I27" s="185">
        <f t="shared" si="1"/>
        <v>0</v>
      </c>
      <c r="J27" s="185">
        <v>0</v>
      </c>
      <c r="K27" s="185">
        <v>0</v>
      </c>
      <c r="L27" s="185">
        <v>0</v>
      </c>
      <c r="M27" s="185">
        <f t="shared" si="2"/>
        <v>0</v>
      </c>
      <c r="N27" s="185">
        <v>0</v>
      </c>
      <c r="O27" s="185">
        <f t="shared" si="0"/>
        <v>0</v>
      </c>
      <c r="P27" s="185">
        <v>0</v>
      </c>
      <c r="Q27" s="200">
        <v>0</v>
      </c>
      <c r="R27" s="200">
        <v>0</v>
      </c>
      <c r="S27" s="200">
        <f t="shared" si="3"/>
        <v>0</v>
      </c>
      <c r="T27" s="185">
        <v>0</v>
      </c>
      <c r="U27" s="185">
        <v>0</v>
      </c>
      <c r="V27" s="185"/>
      <c r="W27" s="200"/>
      <c r="X27" s="185"/>
      <c r="Y27" s="185"/>
      <c r="Z27" s="201"/>
      <c r="AA27" s="185"/>
      <c r="AB27" s="367"/>
      <c r="AC27" s="185"/>
      <c r="AD27" s="367"/>
      <c r="AE27" s="185"/>
      <c r="AF27" s="185"/>
      <c r="AG27" s="185"/>
      <c r="AH27" s="185"/>
      <c r="AI27" s="185"/>
      <c r="AJ27" s="201"/>
      <c r="AK27" s="185"/>
      <c r="AL27" s="185"/>
      <c r="AM27" s="185"/>
      <c r="AN27" s="185"/>
      <c r="AO27" s="185"/>
      <c r="AP27" s="201"/>
      <c r="AQ27" s="185"/>
      <c r="AR27" s="185"/>
      <c r="AS27" s="185"/>
      <c r="AT27" s="185"/>
      <c r="AU27" s="201"/>
      <c r="AV27" s="185"/>
      <c r="AW27" s="201"/>
      <c r="AX27" s="201"/>
      <c r="AY27" s="368"/>
      <c r="AZ27" s="185"/>
      <c r="BA27" s="201"/>
      <c r="BB27" s="201"/>
      <c r="BC27" s="185"/>
      <c r="BD27" s="201"/>
      <c r="BE27" s="201"/>
      <c r="BF27" s="201"/>
      <c r="BG27" s="185"/>
      <c r="BH27" s="185"/>
      <c r="BI27" s="201"/>
      <c r="BJ27" s="185"/>
      <c r="BK27" s="201"/>
      <c r="BL27" s="185"/>
      <c r="BM27" s="185"/>
      <c r="BN27" s="185"/>
      <c r="BO27" s="201"/>
      <c r="BP27" s="185"/>
      <c r="BQ27" s="201"/>
      <c r="BR27" s="185"/>
      <c r="BS27" s="185"/>
      <c r="BT27" s="185"/>
      <c r="BU27" s="185"/>
      <c r="BV27" s="185"/>
      <c r="BW27" s="185"/>
      <c r="BX27" s="185"/>
      <c r="BY27" s="185"/>
      <c r="BZ27" s="201"/>
      <c r="CA27" s="185"/>
      <c r="CB27" s="369"/>
      <c r="CC27" s="333"/>
      <c r="CD27" s="185">
        <f t="shared" si="4"/>
        <v>0</v>
      </c>
      <c r="CE27" s="370"/>
      <c r="CK27" s="150"/>
    </row>
    <row r="28" spans="1:89" s="68" customFormat="1" ht="29.25" customHeight="1">
      <c r="A28" s="213">
        <v>20</v>
      </c>
      <c r="B28" s="365" t="s">
        <v>296</v>
      </c>
      <c r="C28" s="200"/>
      <c r="D28" s="200"/>
      <c r="E28" s="366"/>
      <c r="F28" s="200"/>
      <c r="G28" s="200"/>
      <c r="H28" s="185">
        <v>0</v>
      </c>
      <c r="I28" s="185">
        <f t="shared" si="1"/>
        <v>0</v>
      </c>
      <c r="J28" s="185">
        <v>0</v>
      </c>
      <c r="K28" s="185">
        <v>0</v>
      </c>
      <c r="L28" s="185">
        <v>0</v>
      </c>
      <c r="M28" s="185">
        <f t="shared" si="2"/>
        <v>0</v>
      </c>
      <c r="N28" s="185">
        <v>0</v>
      </c>
      <c r="O28" s="185">
        <f t="shared" si="0"/>
        <v>0</v>
      </c>
      <c r="P28" s="185">
        <v>0</v>
      </c>
      <c r="Q28" s="200">
        <v>0</v>
      </c>
      <c r="R28" s="200">
        <v>0</v>
      </c>
      <c r="S28" s="200">
        <f t="shared" si="3"/>
        <v>0</v>
      </c>
      <c r="T28" s="185">
        <v>0</v>
      </c>
      <c r="U28" s="185">
        <v>0</v>
      </c>
      <c r="V28" s="185"/>
      <c r="W28" s="200"/>
      <c r="X28" s="185"/>
      <c r="Y28" s="185"/>
      <c r="Z28" s="201"/>
      <c r="AA28" s="185"/>
      <c r="AB28" s="367"/>
      <c r="AC28" s="185"/>
      <c r="AD28" s="367"/>
      <c r="AE28" s="185"/>
      <c r="AF28" s="185"/>
      <c r="AG28" s="185"/>
      <c r="AH28" s="185"/>
      <c r="AI28" s="185"/>
      <c r="AJ28" s="201"/>
      <c r="AK28" s="185"/>
      <c r="AL28" s="185"/>
      <c r="AM28" s="185"/>
      <c r="AN28" s="185"/>
      <c r="AO28" s="185"/>
      <c r="AP28" s="201"/>
      <c r="AQ28" s="185"/>
      <c r="AR28" s="185"/>
      <c r="AS28" s="185"/>
      <c r="AT28" s="185"/>
      <c r="AU28" s="201"/>
      <c r="AV28" s="185"/>
      <c r="AW28" s="201"/>
      <c r="AX28" s="201"/>
      <c r="AY28" s="368"/>
      <c r="AZ28" s="185"/>
      <c r="BA28" s="201"/>
      <c r="BB28" s="201"/>
      <c r="BC28" s="185"/>
      <c r="BD28" s="201"/>
      <c r="BE28" s="201"/>
      <c r="BF28" s="201"/>
      <c r="BG28" s="185"/>
      <c r="BH28" s="185"/>
      <c r="BI28" s="201"/>
      <c r="BJ28" s="185"/>
      <c r="BK28" s="201"/>
      <c r="BL28" s="185"/>
      <c r="BM28" s="185"/>
      <c r="BN28" s="185"/>
      <c r="BO28" s="201"/>
      <c r="BP28" s="185"/>
      <c r="BQ28" s="201"/>
      <c r="BR28" s="185"/>
      <c r="BS28" s="185"/>
      <c r="BT28" s="185"/>
      <c r="BU28" s="185"/>
      <c r="BV28" s="185"/>
      <c r="BW28" s="185"/>
      <c r="BX28" s="185"/>
      <c r="BY28" s="185"/>
      <c r="BZ28" s="201"/>
      <c r="CA28" s="185"/>
      <c r="CB28" s="369"/>
      <c r="CC28" s="333"/>
      <c r="CD28" s="185">
        <f t="shared" si="4"/>
        <v>0</v>
      </c>
      <c r="CE28" s="370"/>
      <c r="CK28" s="150"/>
    </row>
    <row r="29" spans="1:89" s="68" customFormat="1" ht="29.25" customHeight="1">
      <c r="A29" s="213">
        <v>21</v>
      </c>
      <c r="B29" s="365" t="s">
        <v>297</v>
      </c>
      <c r="C29" s="200"/>
      <c r="D29" s="200"/>
      <c r="E29" s="366"/>
      <c r="F29" s="200"/>
      <c r="G29" s="200"/>
      <c r="H29" s="185">
        <v>0</v>
      </c>
      <c r="I29" s="185">
        <f t="shared" si="1"/>
        <v>0</v>
      </c>
      <c r="J29" s="185">
        <v>42.1</v>
      </c>
      <c r="K29" s="185">
        <v>0</v>
      </c>
      <c r="L29" s="185">
        <v>0</v>
      </c>
      <c r="M29" s="185">
        <f t="shared" si="2"/>
        <v>36.197580000000002</v>
      </c>
      <c r="N29" s="185">
        <v>0</v>
      </c>
      <c r="O29" s="185">
        <f t="shared" si="0"/>
        <v>0</v>
      </c>
      <c r="P29" s="185">
        <v>0</v>
      </c>
      <c r="Q29" s="200">
        <v>0</v>
      </c>
      <c r="R29" s="200">
        <v>0</v>
      </c>
      <c r="S29" s="200">
        <f t="shared" si="3"/>
        <v>0</v>
      </c>
      <c r="T29" s="185">
        <v>0</v>
      </c>
      <c r="U29" s="185">
        <v>0</v>
      </c>
      <c r="V29" s="185"/>
      <c r="W29" s="200"/>
      <c r="X29" s="185"/>
      <c r="Y29" s="185"/>
      <c r="Z29" s="201"/>
      <c r="AA29" s="185"/>
      <c r="AB29" s="367"/>
      <c r="AC29" s="185"/>
      <c r="AD29" s="367"/>
      <c r="AE29" s="185"/>
      <c r="AF29" s="185"/>
      <c r="AG29" s="185"/>
      <c r="AH29" s="185"/>
      <c r="AI29" s="185"/>
      <c r="AJ29" s="201"/>
      <c r="AK29" s="185"/>
      <c r="AL29" s="185"/>
      <c r="AM29" s="185"/>
      <c r="AN29" s="185"/>
      <c r="AO29" s="185"/>
      <c r="AP29" s="201"/>
      <c r="AQ29" s="185"/>
      <c r="AR29" s="185"/>
      <c r="AS29" s="185"/>
      <c r="AT29" s="185"/>
      <c r="AU29" s="201"/>
      <c r="AV29" s="185"/>
      <c r="AW29" s="201"/>
      <c r="AX29" s="201"/>
      <c r="AY29" s="368"/>
      <c r="AZ29" s="185"/>
      <c r="BA29" s="201"/>
      <c r="BB29" s="201"/>
      <c r="BC29" s="185"/>
      <c r="BD29" s="201"/>
      <c r="BE29" s="201"/>
      <c r="BF29" s="201"/>
      <c r="BG29" s="185"/>
      <c r="BH29" s="185"/>
      <c r="BI29" s="201"/>
      <c r="BJ29" s="185"/>
      <c r="BK29" s="201"/>
      <c r="BL29" s="185"/>
      <c r="BM29" s="185"/>
      <c r="BN29" s="185"/>
      <c r="BO29" s="201"/>
      <c r="BP29" s="185"/>
      <c r="BQ29" s="201"/>
      <c r="BR29" s="185"/>
      <c r="BS29" s="185"/>
      <c r="BT29" s="185"/>
      <c r="BU29" s="185"/>
      <c r="BV29" s="185"/>
      <c r="BW29" s="185"/>
      <c r="BX29" s="185"/>
      <c r="BY29" s="185"/>
      <c r="BZ29" s="201"/>
      <c r="CA29" s="185"/>
      <c r="CB29" s="369"/>
      <c r="CC29" s="333"/>
      <c r="CD29" s="185">
        <v>0</v>
      </c>
      <c r="CE29" s="370"/>
      <c r="CK29" s="150"/>
    </row>
    <row r="30" spans="1:89" s="68" customFormat="1" ht="29.25" customHeight="1">
      <c r="A30" s="213">
        <v>22</v>
      </c>
      <c r="B30" s="365" t="s">
        <v>298</v>
      </c>
      <c r="C30" s="200"/>
      <c r="D30" s="200"/>
      <c r="E30" s="366"/>
      <c r="F30" s="200"/>
      <c r="G30" s="200"/>
      <c r="H30" s="185">
        <v>0</v>
      </c>
      <c r="I30" s="185">
        <f t="shared" si="1"/>
        <v>0</v>
      </c>
      <c r="J30" s="185">
        <v>42</v>
      </c>
      <c r="K30" s="185">
        <v>0</v>
      </c>
      <c r="L30" s="185">
        <v>0</v>
      </c>
      <c r="M30" s="185">
        <f t="shared" si="2"/>
        <v>36.111600000000003</v>
      </c>
      <c r="N30" s="185">
        <v>0</v>
      </c>
      <c r="O30" s="185">
        <f t="shared" si="0"/>
        <v>0</v>
      </c>
      <c r="P30" s="185">
        <v>0</v>
      </c>
      <c r="Q30" s="200">
        <v>0</v>
      </c>
      <c r="R30" s="200">
        <v>0</v>
      </c>
      <c r="S30" s="200">
        <f t="shared" si="3"/>
        <v>0</v>
      </c>
      <c r="T30" s="185">
        <v>0</v>
      </c>
      <c r="U30" s="185">
        <v>0</v>
      </c>
      <c r="V30" s="185"/>
      <c r="W30" s="200"/>
      <c r="X30" s="185"/>
      <c r="Y30" s="185"/>
      <c r="Z30" s="201"/>
      <c r="AA30" s="185"/>
      <c r="AB30" s="367"/>
      <c r="AC30" s="185"/>
      <c r="AD30" s="367"/>
      <c r="AE30" s="185"/>
      <c r="AF30" s="185"/>
      <c r="AG30" s="185"/>
      <c r="AH30" s="185"/>
      <c r="AI30" s="185"/>
      <c r="AJ30" s="201"/>
      <c r="AK30" s="185"/>
      <c r="AL30" s="185"/>
      <c r="AM30" s="185"/>
      <c r="AN30" s="185"/>
      <c r="AO30" s="185"/>
      <c r="AP30" s="201"/>
      <c r="AQ30" s="185"/>
      <c r="AR30" s="185"/>
      <c r="AS30" s="185"/>
      <c r="AT30" s="185"/>
      <c r="AU30" s="201"/>
      <c r="AV30" s="185"/>
      <c r="AW30" s="201"/>
      <c r="AX30" s="201"/>
      <c r="AY30" s="368"/>
      <c r="AZ30" s="185"/>
      <c r="BA30" s="201"/>
      <c r="BB30" s="201"/>
      <c r="BC30" s="185"/>
      <c r="BD30" s="201"/>
      <c r="BE30" s="201"/>
      <c r="BF30" s="201"/>
      <c r="BG30" s="185"/>
      <c r="BH30" s="185"/>
      <c r="BI30" s="201"/>
      <c r="BJ30" s="185"/>
      <c r="BK30" s="201"/>
      <c r="BL30" s="185"/>
      <c r="BM30" s="185"/>
      <c r="BN30" s="185"/>
      <c r="BO30" s="201"/>
      <c r="BP30" s="185"/>
      <c r="BQ30" s="201"/>
      <c r="BR30" s="185"/>
      <c r="BS30" s="185"/>
      <c r="BT30" s="185"/>
      <c r="BU30" s="185"/>
      <c r="BV30" s="185"/>
      <c r="BW30" s="185"/>
      <c r="BX30" s="185"/>
      <c r="BY30" s="185"/>
      <c r="BZ30" s="201"/>
      <c r="CA30" s="185"/>
      <c r="CB30" s="369"/>
      <c r="CC30" s="333"/>
      <c r="CD30" s="185">
        <v>0</v>
      </c>
      <c r="CE30" s="370"/>
      <c r="CK30" s="150"/>
    </row>
    <row r="31" spans="1:89" s="68" customFormat="1" ht="29.25" customHeight="1">
      <c r="A31" s="213">
        <v>23</v>
      </c>
      <c r="B31" s="365" t="s">
        <v>299</v>
      </c>
      <c r="C31" s="200"/>
      <c r="D31" s="200"/>
      <c r="E31" s="366"/>
      <c r="F31" s="200"/>
      <c r="G31" s="200"/>
      <c r="H31" s="185">
        <v>0</v>
      </c>
      <c r="I31" s="185">
        <f t="shared" si="1"/>
        <v>0</v>
      </c>
      <c r="J31" s="185">
        <v>41.8</v>
      </c>
      <c r="K31" s="185">
        <v>0</v>
      </c>
      <c r="L31" s="185">
        <v>0</v>
      </c>
      <c r="M31" s="185">
        <f t="shared" si="2"/>
        <v>35.939639999999997</v>
      </c>
      <c r="N31" s="185">
        <v>0</v>
      </c>
      <c r="O31" s="185">
        <f t="shared" si="0"/>
        <v>0</v>
      </c>
      <c r="P31" s="185">
        <v>0</v>
      </c>
      <c r="Q31" s="200">
        <v>0</v>
      </c>
      <c r="R31" s="200">
        <v>0</v>
      </c>
      <c r="S31" s="200">
        <f t="shared" si="3"/>
        <v>0</v>
      </c>
      <c r="T31" s="185">
        <v>0</v>
      </c>
      <c r="U31" s="185">
        <v>0</v>
      </c>
      <c r="V31" s="185"/>
      <c r="W31" s="200"/>
      <c r="X31" s="185"/>
      <c r="Y31" s="185"/>
      <c r="Z31" s="201"/>
      <c r="AA31" s="185"/>
      <c r="AB31" s="367"/>
      <c r="AC31" s="185"/>
      <c r="AD31" s="367"/>
      <c r="AE31" s="185"/>
      <c r="AF31" s="185"/>
      <c r="AG31" s="185"/>
      <c r="AH31" s="185"/>
      <c r="AI31" s="185"/>
      <c r="AJ31" s="201"/>
      <c r="AK31" s="185"/>
      <c r="AL31" s="185"/>
      <c r="AM31" s="185"/>
      <c r="AN31" s="185"/>
      <c r="AO31" s="185"/>
      <c r="AP31" s="201"/>
      <c r="AQ31" s="185"/>
      <c r="AR31" s="185"/>
      <c r="AS31" s="185"/>
      <c r="AT31" s="185"/>
      <c r="AU31" s="201"/>
      <c r="AV31" s="185"/>
      <c r="AW31" s="201"/>
      <c r="AX31" s="201"/>
      <c r="AY31" s="368"/>
      <c r="AZ31" s="185"/>
      <c r="BA31" s="201"/>
      <c r="BB31" s="201"/>
      <c r="BC31" s="185"/>
      <c r="BD31" s="201"/>
      <c r="BE31" s="201"/>
      <c r="BF31" s="201"/>
      <c r="BG31" s="185"/>
      <c r="BH31" s="185"/>
      <c r="BI31" s="201"/>
      <c r="BJ31" s="185"/>
      <c r="BK31" s="201"/>
      <c r="BL31" s="185"/>
      <c r="BM31" s="185"/>
      <c r="BN31" s="185"/>
      <c r="BO31" s="201"/>
      <c r="BP31" s="185"/>
      <c r="BQ31" s="201"/>
      <c r="BR31" s="185"/>
      <c r="BS31" s="185"/>
      <c r="BT31" s="185"/>
      <c r="BU31" s="185"/>
      <c r="BV31" s="185"/>
      <c r="BW31" s="185"/>
      <c r="BX31" s="185"/>
      <c r="BY31" s="185"/>
      <c r="BZ31" s="201"/>
      <c r="CA31" s="185"/>
      <c r="CB31" s="369"/>
      <c r="CC31" s="333"/>
      <c r="CD31" s="185">
        <v>0</v>
      </c>
      <c r="CE31" s="370"/>
      <c r="CK31" s="150"/>
    </row>
    <row r="32" spans="1:89" s="68" customFormat="1" ht="29.25" customHeight="1">
      <c r="A32" s="213">
        <v>24</v>
      </c>
      <c r="B32" s="365" t="s">
        <v>300</v>
      </c>
      <c r="C32" s="200"/>
      <c r="D32" s="200"/>
      <c r="E32" s="366"/>
      <c r="F32" s="200"/>
      <c r="G32" s="200"/>
      <c r="H32" s="185">
        <v>0</v>
      </c>
      <c r="I32" s="185">
        <f t="shared" si="1"/>
        <v>0</v>
      </c>
      <c r="J32" s="185">
        <v>41.9</v>
      </c>
      <c r="K32" s="185">
        <v>0</v>
      </c>
      <c r="L32" s="185">
        <v>0</v>
      </c>
      <c r="M32" s="185">
        <f t="shared" si="2"/>
        <v>36.025619999999996</v>
      </c>
      <c r="N32" s="185">
        <v>0</v>
      </c>
      <c r="O32" s="185">
        <f t="shared" si="0"/>
        <v>0</v>
      </c>
      <c r="P32" s="185">
        <v>0</v>
      </c>
      <c r="Q32" s="200">
        <v>0</v>
      </c>
      <c r="R32" s="200">
        <v>0</v>
      </c>
      <c r="S32" s="200">
        <f t="shared" si="3"/>
        <v>0</v>
      </c>
      <c r="T32" s="185">
        <v>0</v>
      </c>
      <c r="U32" s="185">
        <v>0</v>
      </c>
      <c r="V32" s="185"/>
      <c r="W32" s="200"/>
      <c r="X32" s="185"/>
      <c r="Y32" s="185"/>
      <c r="Z32" s="201"/>
      <c r="AA32" s="185"/>
      <c r="AB32" s="367"/>
      <c r="AC32" s="185"/>
      <c r="AD32" s="367"/>
      <c r="AE32" s="185"/>
      <c r="AF32" s="185"/>
      <c r="AG32" s="185"/>
      <c r="AH32" s="185"/>
      <c r="AI32" s="185"/>
      <c r="AJ32" s="201"/>
      <c r="AK32" s="185"/>
      <c r="AL32" s="185"/>
      <c r="AM32" s="185"/>
      <c r="AN32" s="185"/>
      <c r="AO32" s="185"/>
      <c r="AP32" s="201"/>
      <c r="AQ32" s="185"/>
      <c r="AR32" s="185"/>
      <c r="AS32" s="185"/>
      <c r="AT32" s="185"/>
      <c r="AU32" s="201"/>
      <c r="AV32" s="185"/>
      <c r="AW32" s="201"/>
      <c r="AX32" s="201"/>
      <c r="AY32" s="368"/>
      <c r="AZ32" s="185"/>
      <c r="BA32" s="201"/>
      <c r="BB32" s="201"/>
      <c r="BC32" s="185"/>
      <c r="BD32" s="201"/>
      <c r="BE32" s="201"/>
      <c r="BF32" s="201"/>
      <c r="BG32" s="185"/>
      <c r="BH32" s="185"/>
      <c r="BI32" s="201"/>
      <c r="BJ32" s="185"/>
      <c r="BK32" s="201"/>
      <c r="BL32" s="185"/>
      <c r="BM32" s="185"/>
      <c r="BN32" s="185"/>
      <c r="BO32" s="201"/>
      <c r="BP32" s="185"/>
      <c r="BQ32" s="201"/>
      <c r="BR32" s="185"/>
      <c r="BS32" s="185"/>
      <c r="BT32" s="185"/>
      <c r="BU32" s="185"/>
      <c r="BV32" s="185"/>
      <c r="BW32" s="185"/>
      <c r="BX32" s="185"/>
      <c r="BY32" s="185"/>
      <c r="BZ32" s="201"/>
      <c r="CA32" s="185"/>
      <c r="CB32" s="369"/>
      <c r="CC32" s="333"/>
      <c r="CD32" s="185">
        <v>0</v>
      </c>
      <c r="CE32" s="370"/>
      <c r="CK32" s="150"/>
    </row>
    <row r="33" spans="1:89" s="68" customFormat="1" ht="29.25" customHeight="1">
      <c r="A33" s="213">
        <v>25</v>
      </c>
      <c r="B33" s="365" t="s">
        <v>301</v>
      </c>
      <c r="C33" s="200"/>
      <c r="D33" s="200"/>
      <c r="E33" s="366"/>
      <c r="F33" s="200"/>
      <c r="G33" s="200"/>
      <c r="H33" s="185">
        <v>0</v>
      </c>
      <c r="I33" s="185">
        <f t="shared" si="1"/>
        <v>0</v>
      </c>
      <c r="J33" s="185">
        <v>42</v>
      </c>
      <c r="K33" s="185">
        <v>0</v>
      </c>
      <c r="L33" s="185">
        <v>0</v>
      </c>
      <c r="M33" s="185">
        <f t="shared" si="2"/>
        <v>36.111600000000003</v>
      </c>
      <c r="N33" s="185">
        <v>0</v>
      </c>
      <c r="O33" s="185">
        <f t="shared" si="0"/>
        <v>0</v>
      </c>
      <c r="P33" s="185">
        <v>0</v>
      </c>
      <c r="Q33" s="200">
        <v>0</v>
      </c>
      <c r="R33" s="200">
        <v>0</v>
      </c>
      <c r="S33" s="200">
        <f t="shared" si="3"/>
        <v>0</v>
      </c>
      <c r="T33" s="185">
        <v>0</v>
      </c>
      <c r="U33" s="185">
        <v>0</v>
      </c>
      <c r="V33" s="185"/>
      <c r="W33" s="200"/>
      <c r="X33" s="185"/>
      <c r="Y33" s="185"/>
      <c r="Z33" s="201"/>
      <c r="AA33" s="185"/>
      <c r="AB33" s="367"/>
      <c r="AC33" s="185"/>
      <c r="AD33" s="367"/>
      <c r="AE33" s="185"/>
      <c r="AF33" s="185"/>
      <c r="AG33" s="185"/>
      <c r="AH33" s="185"/>
      <c r="AI33" s="185"/>
      <c r="AJ33" s="201"/>
      <c r="AK33" s="185"/>
      <c r="AL33" s="185"/>
      <c r="AM33" s="185"/>
      <c r="AN33" s="185"/>
      <c r="AO33" s="185"/>
      <c r="AP33" s="201"/>
      <c r="AQ33" s="185"/>
      <c r="AR33" s="185"/>
      <c r="AS33" s="185"/>
      <c r="AT33" s="185"/>
      <c r="AU33" s="201"/>
      <c r="AV33" s="185"/>
      <c r="AW33" s="201"/>
      <c r="AX33" s="201"/>
      <c r="AY33" s="368"/>
      <c r="AZ33" s="185"/>
      <c r="BA33" s="201"/>
      <c r="BB33" s="201"/>
      <c r="BC33" s="185"/>
      <c r="BD33" s="201"/>
      <c r="BE33" s="201"/>
      <c r="BF33" s="201"/>
      <c r="BG33" s="185"/>
      <c r="BH33" s="185"/>
      <c r="BI33" s="201"/>
      <c r="BJ33" s="185"/>
      <c r="BK33" s="201"/>
      <c r="BL33" s="185"/>
      <c r="BM33" s="185"/>
      <c r="BN33" s="185"/>
      <c r="BO33" s="201"/>
      <c r="BP33" s="185"/>
      <c r="BQ33" s="201"/>
      <c r="BR33" s="185"/>
      <c r="BS33" s="185"/>
      <c r="BT33" s="185"/>
      <c r="BU33" s="185"/>
      <c r="BV33" s="185"/>
      <c r="BW33" s="185"/>
      <c r="BX33" s="185"/>
      <c r="BY33" s="185"/>
      <c r="BZ33" s="201"/>
      <c r="CA33" s="185"/>
      <c r="CB33" s="369"/>
      <c r="CC33" s="333"/>
      <c r="CD33" s="185">
        <v>0</v>
      </c>
      <c r="CE33" s="370"/>
      <c r="CK33" s="150"/>
    </row>
    <row r="34" spans="1:89" s="68" customFormat="1" ht="29.25" customHeight="1">
      <c r="A34" s="213">
        <v>26</v>
      </c>
      <c r="B34" s="365" t="s">
        <v>302</v>
      </c>
      <c r="C34" s="200"/>
      <c r="D34" s="200"/>
      <c r="E34" s="366"/>
      <c r="F34" s="200"/>
      <c r="G34" s="200"/>
      <c r="H34" s="185">
        <v>0</v>
      </c>
      <c r="I34" s="185">
        <f t="shared" si="1"/>
        <v>0</v>
      </c>
      <c r="J34" s="185">
        <v>41</v>
      </c>
      <c r="K34" s="185">
        <v>0</v>
      </c>
      <c r="L34" s="185">
        <v>0</v>
      </c>
      <c r="M34" s="185">
        <f t="shared" si="2"/>
        <v>35.251800000000003</v>
      </c>
      <c r="N34" s="185">
        <v>0</v>
      </c>
      <c r="O34" s="185">
        <f t="shared" si="0"/>
        <v>0</v>
      </c>
      <c r="P34" s="185">
        <v>0</v>
      </c>
      <c r="Q34" s="200">
        <v>0</v>
      </c>
      <c r="R34" s="200">
        <v>0</v>
      </c>
      <c r="S34" s="200">
        <f t="shared" si="3"/>
        <v>0</v>
      </c>
      <c r="T34" s="185">
        <v>0</v>
      </c>
      <c r="U34" s="185">
        <v>0</v>
      </c>
      <c r="V34" s="185"/>
      <c r="W34" s="200"/>
      <c r="X34" s="185"/>
      <c r="Y34" s="185"/>
      <c r="Z34" s="201"/>
      <c r="AA34" s="185"/>
      <c r="AB34" s="367"/>
      <c r="AC34" s="185"/>
      <c r="AD34" s="367"/>
      <c r="AE34" s="185"/>
      <c r="AF34" s="185"/>
      <c r="AG34" s="185"/>
      <c r="AH34" s="185"/>
      <c r="AI34" s="185"/>
      <c r="AJ34" s="201"/>
      <c r="AK34" s="185"/>
      <c r="AL34" s="185"/>
      <c r="AM34" s="185"/>
      <c r="AN34" s="185"/>
      <c r="AO34" s="185"/>
      <c r="AP34" s="201"/>
      <c r="AQ34" s="185"/>
      <c r="AR34" s="185"/>
      <c r="AS34" s="185"/>
      <c r="AT34" s="185"/>
      <c r="AU34" s="201"/>
      <c r="AV34" s="185"/>
      <c r="AW34" s="201"/>
      <c r="AX34" s="201"/>
      <c r="AY34" s="368"/>
      <c r="AZ34" s="185"/>
      <c r="BA34" s="201"/>
      <c r="BB34" s="201"/>
      <c r="BC34" s="185"/>
      <c r="BD34" s="201"/>
      <c r="BE34" s="201"/>
      <c r="BF34" s="201"/>
      <c r="BG34" s="185"/>
      <c r="BH34" s="185"/>
      <c r="BI34" s="201"/>
      <c r="BJ34" s="185"/>
      <c r="BK34" s="201"/>
      <c r="BL34" s="185"/>
      <c r="BM34" s="185"/>
      <c r="BN34" s="185"/>
      <c r="BO34" s="201"/>
      <c r="BP34" s="185"/>
      <c r="BQ34" s="201"/>
      <c r="BR34" s="185"/>
      <c r="BS34" s="185"/>
      <c r="BT34" s="185"/>
      <c r="BU34" s="185"/>
      <c r="BV34" s="185"/>
      <c r="BW34" s="185"/>
      <c r="BX34" s="185"/>
      <c r="BY34" s="185"/>
      <c r="BZ34" s="201"/>
      <c r="CA34" s="185"/>
      <c r="CB34" s="369"/>
      <c r="CC34" s="333"/>
      <c r="CD34" s="185">
        <v>0</v>
      </c>
      <c r="CE34" s="370"/>
      <c r="CK34" s="150"/>
    </row>
    <row r="35" spans="1:89" s="68" customFormat="1" ht="29.25" customHeight="1">
      <c r="A35" s="213">
        <v>27</v>
      </c>
      <c r="B35" s="365" t="s">
        <v>303</v>
      </c>
      <c r="C35" s="200"/>
      <c r="D35" s="200"/>
      <c r="E35" s="366"/>
      <c r="F35" s="200"/>
      <c r="G35" s="200"/>
      <c r="H35" s="185">
        <v>0</v>
      </c>
      <c r="I35" s="185">
        <f t="shared" si="1"/>
        <v>0</v>
      </c>
      <c r="J35" s="185">
        <v>40.9</v>
      </c>
      <c r="K35" s="185">
        <v>0</v>
      </c>
      <c r="L35" s="185">
        <v>0</v>
      </c>
      <c r="M35" s="185">
        <f t="shared" si="2"/>
        <v>35.165819999999997</v>
      </c>
      <c r="N35" s="185">
        <v>0</v>
      </c>
      <c r="O35" s="185">
        <f t="shared" si="0"/>
        <v>0</v>
      </c>
      <c r="P35" s="185">
        <v>0</v>
      </c>
      <c r="Q35" s="200">
        <v>0</v>
      </c>
      <c r="R35" s="200">
        <v>0</v>
      </c>
      <c r="S35" s="200">
        <f t="shared" si="3"/>
        <v>0</v>
      </c>
      <c r="T35" s="185">
        <v>0</v>
      </c>
      <c r="U35" s="185">
        <v>0</v>
      </c>
      <c r="V35" s="185"/>
      <c r="W35" s="200"/>
      <c r="X35" s="185"/>
      <c r="Y35" s="185"/>
      <c r="Z35" s="201"/>
      <c r="AA35" s="185"/>
      <c r="AB35" s="367"/>
      <c r="AC35" s="185"/>
      <c r="AD35" s="367"/>
      <c r="AE35" s="185"/>
      <c r="AF35" s="185"/>
      <c r="AG35" s="185"/>
      <c r="AH35" s="185"/>
      <c r="AI35" s="185"/>
      <c r="AJ35" s="201"/>
      <c r="AK35" s="185"/>
      <c r="AL35" s="185"/>
      <c r="AM35" s="185"/>
      <c r="AN35" s="185"/>
      <c r="AO35" s="185"/>
      <c r="AP35" s="201"/>
      <c r="AQ35" s="185"/>
      <c r="AR35" s="185"/>
      <c r="AS35" s="185"/>
      <c r="AT35" s="185"/>
      <c r="AU35" s="201"/>
      <c r="AV35" s="185"/>
      <c r="AW35" s="201"/>
      <c r="AX35" s="201"/>
      <c r="AY35" s="368"/>
      <c r="AZ35" s="185"/>
      <c r="BA35" s="201"/>
      <c r="BB35" s="201"/>
      <c r="BC35" s="185"/>
      <c r="BD35" s="201"/>
      <c r="BE35" s="201"/>
      <c r="BF35" s="201"/>
      <c r="BG35" s="185"/>
      <c r="BH35" s="185"/>
      <c r="BI35" s="201"/>
      <c r="BJ35" s="185"/>
      <c r="BK35" s="201"/>
      <c r="BL35" s="185"/>
      <c r="BM35" s="185"/>
      <c r="BN35" s="185"/>
      <c r="BO35" s="201"/>
      <c r="BP35" s="185"/>
      <c r="BQ35" s="201"/>
      <c r="BR35" s="185"/>
      <c r="BS35" s="185"/>
      <c r="BT35" s="185"/>
      <c r="BU35" s="185"/>
      <c r="BV35" s="185"/>
      <c r="BW35" s="185"/>
      <c r="BX35" s="185"/>
      <c r="BY35" s="185"/>
      <c r="BZ35" s="201"/>
      <c r="CA35" s="185"/>
      <c r="CB35" s="369"/>
      <c r="CC35" s="333"/>
      <c r="CD35" s="185">
        <v>0</v>
      </c>
      <c r="CE35" s="370"/>
      <c r="CK35" s="150"/>
    </row>
    <row r="36" spans="1:89" s="68" customFormat="1" ht="29.25" customHeight="1">
      <c r="A36" s="213">
        <v>28</v>
      </c>
      <c r="B36" s="365" t="s">
        <v>304</v>
      </c>
      <c r="C36" s="200"/>
      <c r="D36" s="200"/>
      <c r="E36" s="366"/>
      <c r="F36" s="200"/>
      <c r="G36" s="200"/>
      <c r="H36" s="185">
        <v>0</v>
      </c>
      <c r="I36" s="185">
        <f t="shared" si="1"/>
        <v>0</v>
      </c>
      <c r="J36" s="185">
        <v>41.5</v>
      </c>
      <c r="K36" s="185">
        <v>0</v>
      </c>
      <c r="L36" s="185">
        <v>0</v>
      </c>
      <c r="M36" s="185">
        <f t="shared" si="2"/>
        <v>35.681699999999999</v>
      </c>
      <c r="N36" s="185">
        <v>0</v>
      </c>
      <c r="O36" s="185">
        <f t="shared" si="0"/>
        <v>0</v>
      </c>
      <c r="P36" s="185">
        <v>0</v>
      </c>
      <c r="Q36" s="200">
        <v>0</v>
      </c>
      <c r="R36" s="200">
        <v>0</v>
      </c>
      <c r="S36" s="200">
        <f t="shared" si="3"/>
        <v>0</v>
      </c>
      <c r="T36" s="185">
        <v>0</v>
      </c>
      <c r="U36" s="185">
        <v>0</v>
      </c>
      <c r="V36" s="185"/>
      <c r="W36" s="200"/>
      <c r="X36" s="185"/>
      <c r="Y36" s="185"/>
      <c r="Z36" s="201"/>
      <c r="AA36" s="185"/>
      <c r="AB36" s="367"/>
      <c r="AC36" s="185"/>
      <c r="AD36" s="367"/>
      <c r="AE36" s="185"/>
      <c r="AF36" s="185"/>
      <c r="AG36" s="185"/>
      <c r="AH36" s="185"/>
      <c r="AI36" s="185"/>
      <c r="AJ36" s="201"/>
      <c r="AK36" s="185"/>
      <c r="AL36" s="185"/>
      <c r="AM36" s="185"/>
      <c r="AN36" s="185"/>
      <c r="AO36" s="185"/>
      <c r="AP36" s="201"/>
      <c r="AQ36" s="185"/>
      <c r="AR36" s="185"/>
      <c r="AS36" s="185"/>
      <c r="AT36" s="185"/>
      <c r="AU36" s="201"/>
      <c r="AV36" s="185"/>
      <c r="AW36" s="201"/>
      <c r="AX36" s="201"/>
      <c r="AY36" s="368"/>
      <c r="AZ36" s="185"/>
      <c r="BA36" s="201"/>
      <c r="BB36" s="201"/>
      <c r="BC36" s="185"/>
      <c r="BD36" s="201"/>
      <c r="BE36" s="201"/>
      <c r="BF36" s="201"/>
      <c r="BG36" s="185"/>
      <c r="BH36" s="185"/>
      <c r="BI36" s="201"/>
      <c r="BJ36" s="185"/>
      <c r="BK36" s="201"/>
      <c r="BL36" s="185"/>
      <c r="BM36" s="185"/>
      <c r="BN36" s="185"/>
      <c r="BO36" s="201"/>
      <c r="BP36" s="185"/>
      <c r="BQ36" s="201"/>
      <c r="BR36" s="185"/>
      <c r="BS36" s="185"/>
      <c r="BT36" s="185"/>
      <c r="BU36" s="185"/>
      <c r="BV36" s="185"/>
      <c r="BW36" s="185"/>
      <c r="BX36" s="185"/>
      <c r="BY36" s="185"/>
      <c r="BZ36" s="201"/>
      <c r="CA36" s="185"/>
      <c r="CB36" s="369"/>
      <c r="CC36" s="333"/>
      <c r="CD36" s="185">
        <v>0</v>
      </c>
      <c r="CE36" s="370"/>
      <c r="CK36" s="150"/>
    </row>
    <row r="37" spans="1:89" s="68" customFormat="1" ht="29.25" customHeight="1">
      <c r="A37" s="213">
        <v>29</v>
      </c>
      <c r="B37" s="365" t="s">
        <v>305</v>
      </c>
      <c r="C37" s="200"/>
      <c r="D37" s="200"/>
      <c r="E37" s="366"/>
      <c r="F37" s="200"/>
      <c r="G37" s="200"/>
      <c r="H37" s="185">
        <v>0</v>
      </c>
      <c r="I37" s="185">
        <f t="shared" si="1"/>
        <v>0</v>
      </c>
      <c r="J37" s="185">
        <v>41.7</v>
      </c>
      <c r="K37" s="185">
        <v>0</v>
      </c>
      <c r="L37" s="185">
        <v>0</v>
      </c>
      <c r="M37" s="185">
        <f t="shared" si="2"/>
        <v>35.853660000000005</v>
      </c>
      <c r="N37" s="185">
        <v>0</v>
      </c>
      <c r="O37" s="185">
        <f t="shared" si="0"/>
        <v>0</v>
      </c>
      <c r="P37" s="185">
        <v>0</v>
      </c>
      <c r="Q37" s="200">
        <v>0</v>
      </c>
      <c r="R37" s="200">
        <v>0</v>
      </c>
      <c r="S37" s="200">
        <f t="shared" si="3"/>
        <v>0</v>
      </c>
      <c r="T37" s="185">
        <v>0</v>
      </c>
      <c r="U37" s="185">
        <v>0</v>
      </c>
      <c r="V37" s="185"/>
      <c r="W37" s="200"/>
      <c r="X37" s="185"/>
      <c r="Y37" s="185"/>
      <c r="Z37" s="201"/>
      <c r="AA37" s="185"/>
      <c r="AB37" s="367"/>
      <c r="AC37" s="185"/>
      <c r="AD37" s="367"/>
      <c r="AE37" s="185"/>
      <c r="AF37" s="185"/>
      <c r="AG37" s="185"/>
      <c r="AH37" s="185"/>
      <c r="AI37" s="185"/>
      <c r="AJ37" s="201"/>
      <c r="AK37" s="185"/>
      <c r="AL37" s="185"/>
      <c r="AM37" s="185"/>
      <c r="AN37" s="185"/>
      <c r="AO37" s="185"/>
      <c r="AP37" s="201"/>
      <c r="AQ37" s="185"/>
      <c r="AR37" s="185"/>
      <c r="AS37" s="185"/>
      <c r="AT37" s="185"/>
      <c r="AU37" s="201"/>
      <c r="AV37" s="185"/>
      <c r="AW37" s="201"/>
      <c r="AX37" s="201"/>
      <c r="AY37" s="368"/>
      <c r="AZ37" s="185"/>
      <c r="BA37" s="201"/>
      <c r="BB37" s="201"/>
      <c r="BC37" s="185"/>
      <c r="BD37" s="201"/>
      <c r="BE37" s="201"/>
      <c r="BF37" s="201"/>
      <c r="BG37" s="185"/>
      <c r="BH37" s="185"/>
      <c r="BI37" s="201"/>
      <c r="BJ37" s="185"/>
      <c r="BK37" s="201"/>
      <c r="BL37" s="185"/>
      <c r="BM37" s="185"/>
      <c r="BN37" s="185"/>
      <c r="BO37" s="201"/>
      <c r="BP37" s="185"/>
      <c r="BQ37" s="201"/>
      <c r="BR37" s="185"/>
      <c r="BS37" s="185"/>
      <c r="BT37" s="185"/>
      <c r="BU37" s="185"/>
      <c r="BV37" s="185"/>
      <c r="BW37" s="185"/>
      <c r="BX37" s="185"/>
      <c r="BY37" s="185"/>
      <c r="BZ37" s="201"/>
      <c r="CA37" s="185"/>
      <c r="CB37" s="369"/>
      <c r="CC37" s="333"/>
      <c r="CD37" s="185">
        <v>0</v>
      </c>
      <c r="CE37" s="370"/>
      <c r="CK37" s="150"/>
    </row>
    <row r="38" spans="1:89" s="68" customFormat="1" ht="29.25" customHeight="1">
      <c r="A38" s="213">
        <v>30</v>
      </c>
      <c r="B38" s="365" t="s">
        <v>306</v>
      </c>
      <c r="C38" s="200"/>
      <c r="D38" s="200"/>
      <c r="E38" s="366"/>
      <c r="F38" s="200"/>
      <c r="G38" s="200"/>
      <c r="H38" s="185">
        <v>0</v>
      </c>
      <c r="I38" s="185">
        <f t="shared" si="1"/>
        <v>0</v>
      </c>
      <c r="J38" s="185">
        <v>41.8</v>
      </c>
      <c r="K38" s="185">
        <v>0</v>
      </c>
      <c r="L38" s="185">
        <v>0</v>
      </c>
      <c r="M38" s="185">
        <f t="shared" si="2"/>
        <v>35.939639999999997</v>
      </c>
      <c r="N38" s="185">
        <v>0</v>
      </c>
      <c r="O38" s="185">
        <f t="shared" si="0"/>
        <v>0</v>
      </c>
      <c r="P38" s="185">
        <v>0</v>
      </c>
      <c r="Q38" s="200">
        <v>0</v>
      </c>
      <c r="R38" s="200">
        <v>0</v>
      </c>
      <c r="S38" s="200">
        <f t="shared" si="3"/>
        <v>0</v>
      </c>
      <c r="T38" s="185">
        <v>0</v>
      </c>
      <c r="U38" s="185">
        <v>0</v>
      </c>
      <c r="V38" s="185"/>
      <c r="W38" s="200"/>
      <c r="X38" s="185"/>
      <c r="Y38" s="185"/>
      <c r="Z38" s="201"/>
      <c r="AA38" s="185"/>
      <c r="AB38" s="367"/>
      <c r="AC38" s="185"/>
      <c r="AD38" s="367"/>
      <c r="AE38" s="185"/>
      <c r="AF38" s="185"/>
      <c r="AG38" s="185"/>
      <c r="AH38" s="185"/>
      <c r="AI38" s="185"/>
      <c r="AJ38" s="201"/>
      <c r="AK38" s="185"/>
      <c r="AL38" s="185"/>
      <c r="AM38" s="185"/>
      <c r="AN38" s="185"/>
      <c r="AO38" s="185"/>
      <c r="AP38" s="201"/>
      <c r="AQ38" s="185"/>
      <c r="AR38" s="185"/>
      <c r="AS38" s="185"/>
      <c r="AT38" s="185"/>
      <c r="AU38" s="201"/>
      <c r="AV38" s="185"/>
      <c r="AW38" s="201"/>
      <c r="AX38" s="201"/>
      <c r="AY38" s="368"/>
      <c r="AZ38" s="185"/>
      <c r="BA38" s="201"/>
      <c r="BB38" s="201"/>
      <c r="BC38" s="185"/>
      <c r="BD38" s="201"/>
      <c r="BE38" s="201"/>
      <c r="BF38" s="201"/>
      <c r="BG38" s="185"/>
      <c r="BH38" s="185"/>
      <c r="BI38" s="201"/>
      <c r="BJ38" s="185"/>
      <c r="BK38" s="201"/>
      <c r="BL38" s="185"/>
      <c r="BM38" s="185"/>
      <c r="BN38" s="185"/>
      <c r="BO38" s="201"/>
      <c r="BP38" s="185"/>
      <c r="BQ38" s="201"/>
      <c r="BR38" s="185"/>
      <c r="BS38" s="185"/>
      <c r="BT38" s="185"/>
      <c r="BU38" s="185"/>
      <c r="BV38" s="185"/>
      <c r="BW38" s="185"/>
      <c r="BX38" s="185"/>
      <c r="BY38" s="185"/>
      <c r="BZ38" s="201"/>
      <c r="CA38" s="185"/>
      <c r="CB38" s="369"/>
      <c r="CC38" s="333"/>
      <c r="CD38" s="185">
        <v>0</v>
      </c>
      <c r="CE38" s="370"/>
      <c r="CK38" s="150"/>
    </row>
    <row r="39" spans="1:89" s="68" customFormat="1" ht="29.25" customHeight="1">
      <c r="A39" s="213">
        <v>31</v>
      </c>
      <c r="B39" s="365" t="s">
        <v>307</v>
      </c>
      <c r="C39" s="200"/>
      <c r="D39" s="200"/>
      <c r="E39" s="366"/>
      <c r="F39" s="200"/>
      <c r="G39" s="200"/>
      <c r="H39" s="185">
        <v>0</v>
      </c>
      <c r="I39" s="185">
        <f t="shared" si="1"/>
        <v>0</v>
      </c>
      <c r="J39" s="185">
        <v>41.9</v>
      </c>
      <c r="K39" s="185">
        <v>0</v>
      </c>
      <c r="L39" s="185">
        <v>0</v>
      </c>
      <c r="M39" s="185">
        <f t="shared" si="2"/>
        <v>36.025619999999996</v>
      </c>
      <c r="N39" s="185">
        <v>0</v>
      </c>
      <c r="O39" s="185">
        <f t="shared" si="0"/>
        <v>0</v>
      </c>
      <c r="P39" s="185">
        <v>0</v>
      </c>
      <c r="Q39" s="200">
        <v>0</v>
      </c>
      <c r="R39" s="200">
        <v>0</v>
      </c>
      <c r="S39" s="200">
        <f t="shared" si="3"/>
        <v>0</v>
      </c>
      <c r="T39" s="185">
        <v>0</v>
      </c>
      <c r="U39" s="185">
        <v>0</v>
      </c>
      <c r="V39" s="185"/>
      <c r="W39" s="200"/>
      <c r="X39" s="185"/>
      <c r="Y39" s="185"/>
      <c r="Z39" s="201"/>
      <c r="AA39" s="185"/>
      <c r="AB39" s="367"/>
      <c r="AC39" s="185"/>
      <c r="AD39" s="367"/>
      <c r="AE39" s="185"/>
      <c r="AF39" s="185"/>
      <c r="AG39" s="185"/>
      <c r="AH39" s="185"/>
      <c r="AI39" s="185"/>
      <c r="AJ39" s="201"/>
      <c r="AK39" s="185"/>
      <c r="AL39" s="185"/>
      <c r="AM39" s="185"/>
      <c r="AN39" s="185"/>
      <c r="AO39" s="185"/>
      <c r="AP39" s="201"/>
      <c r="AQ39" s="185"/>
      <c r="AR39" s="185"/>
      <c r="AS39" s="185"/>
      <c r="AT39" s="185"/>
      <c r="AU39" s="201"/>
      <c r="AV39" s="185"/>
      <c r="AW39" s="201"/>
      <c r="AX39" s="201"/>
      <c r="AY39" s="368"/>
      <c r="AZ39" s="185"/>
      <c r="BA39" s="201"/>
      <c r="BB39" s="201"/>
      <c r="BC39" s="185"/>
      <c r="BD39" s="201"/>
      <c r="BE39" s="201"/>
      <c r="BF39" s="201"/>
      <c r="BG39" s="185"/>
      <c r="BH39" s="185"/>
      <c r="BI39" s="201"/>
      <c r="BJ39" s="185"/>
      <c r="BK39" s="201"/>
      <c r="BL39" s="185"/>
      <c r="BM39" s="185"/>
      <c r="BN39" s="185"/>
      <c r="BO39" s="201"/>
      <c r="BP39" s="185"/>
      <c r="BQ39" s="201"/>
      <c r="BR39" s="185"/>
      <c r="BS39" s="185"/>
      <c r="BT39" s="185"/>
      <c r="BU39" s="185"/>
      <c r="BV39" s="185"/>
      <c r="BW39" s="185"/>
      <c r="BX39" s="185"/>
      <c r="BY39" s="185"/>
      <c r="BZ39" s="201"/>
      <c r="CA39" s="185"/>
      <c r="CB39" s="369"/>
      <c r="CC39" s="333"/>
      <c r="CD39" s="185">
        <v>0</v>
      </c>
      <c r="CE39" s="370"/>
      <c r="CK39" s="150"/>
    </row>
    <row r="40" spans="1:89" s="68" customFormat="1" ht="29.25" customHeight="1">
      <c r="A40" s="213">
        <v>32</v>
      </c>
      <c r="B40" s="365" t="s">
        <v>308</v>
      </c>
      <c r="C40" s="200"/>
      <c r="D40" s="200"/>
      <c r="E40" s="366"/>
      <c r="F40" s="200"/>
      <c r="G40" s="200"/>
      <c r="H40" s="185">
        <v>0</v>
      </c>
      <c r="I40" s="185">
        <f t="shared" si="1"/>
        <v>0</v>
      </c>
      <c r="J40" s="185">
        <v>42</v>
      </c>
      <c r="K40" s="185">
        <v>0</v>
      </c>
      <c r="L40" s="185">
        <v>0</v>
      </c>
      <c r="M40" s="185">
        <f t="shared" si="2"/>
        <v>36.111600000000003</v>
      </c>
      <c r="N40" s="185">
        <v>0</v>
      </c>
      <c r="O40" s="185">
        <f t="shared" si="0"/>
        <v>0</v>
      </c>
      <c r="P40" s="185">
        <v>0</v>
      </c>
      <c r="Q40" s="200">
        <v>0</v>
      </c>
      <c r="R40" s="200">
        <v>0</v>
      </c>
      <c r="S40" s="200">
        <f t="shared" si="3"/>
        <v>0</v>
      </c>
      <c r="T40" s="185">
        <v>0</v>
      </c>
      <c r="U40" s="185">
        <v>0</v>
      </c>
      <c r="V40" s="185"/>
      <c r="W40" s="200"/>
      <c r="X40" s="185"/>
      <c r="Y40" s="185"/>
      <c r="Z40" s="201"/>
      <c r="AA40" s="185"/>
      <c r="AB40" s="367"/>
      <c r="AC40" s="185"/>
      <c r="AD40" s="367"/>
      <c r="AE40" s="185"/>
      <c r="AF40" s="185"/>
      <c r="AG40" s="185"/>
      <c r="AH40" s="185"/>
      <c r="AI40" s="185"/>
      <c r="AJ40" s="201"/>
      <c r="AK40" s="185"/>
      <c r="AL40" s="185"/>
      <c r="AM40" s="185"/>
      <c r="AN40" s="185"/>
      <c r="AO40" s="185"/>
      <c r="AP40" s="201"/>
      <c r="AQ40" s="185"/>
      <c r="AR40" s="185"/>
      <c r="AS40" s="185"/>
      <c r="AT40" s="185"/>
      <c r="AU40" s="201"/>
      <c r="AV40" s="185"/>
      <c r="AW40" s="201"/>
      <c r="AX40" s="201"/>
      <c r="AY40" s="368"/>
      <c r="AZ40" s="185"/>
      <c r="BA40" s="201"/>
      <c r="BB40" s="201"/>
      <c r="BC40" s="185"/>
      <c r="BD40" s="201"/>
      <c r="BE40" s="201"/>
      <c r="BF40" s="201"/>
      <c r="BG40" s="185"/>
      <c r="BH40" s="185"/>
      <c r="BI40" s="201"/>
      <c r="BJ40" s="185"/>
      <c r="BK40" s="201"/>
      <c r="BL40" s="185"/>
      <c r="BM40" s="185"/>
      <c r="BN40" s="185"/>
      <c r="BO40" s="201"/>
      <c r="BP40" s="185"/>
      <c r="BQ40" s="201"/>
      <c r="BR40" s="185"/>
      <c r="BS40" s="185"/>
      <c r="BT40" s="185"/>
      <c r="BU40" s="185"/>
      <c r="BV40" s="185"/>
      <c r="BW40" s="185"/>
      <c r="BX40" s="185"/>
      <c r="BY40" s="185"/>
      <c r="BZ40" s="201"/>
      <c r="CA40" s="185"/>
      <c r="CB40" s="369"/>
      <c r="CC40" s="333"/>
      <c r="CD40" s="185">
        <v>0</v>
      </c>
      <c r="CE40" s="370"/>
      <c r="CK40" s="150"/>
    </row>
    <row r="41" spans="1:89" s="68" customFormat="1" ht="29.25" customHeight="1">
      <c r="A41" s="213">
        <v>33</v>
      </c>
      <c r="B41" s="365" t="s">
        <v>309</v>
      </c>
      <c r="C41" s="200"/>
      <c r="D41" s="200"/>
      <c r="E41" s="366"/>
      <c r="F41" s="200"/>
      <c r="G41" s="200"/>
      <c r="H41" s="185">
        <v>0</v>
      </c>
      <c r="I41" s="185">
        <f t="shared" si="1"/>
        <v>0</v>
      </c>
      <c r="J41" s="185">
        <v>41.7</v>
      </c>
      <c r="K41" s="185">
        <v>0</v>
      </c>
      <c r="L41" s="185">
        <v>0</v>
      </c>
      <c r="M41" s="185">
        <f t="shared" si="2"/>
        <v>35.853660000000005</v>
      </c>
      <c r="N41" s="185">
        <v>0</v>
      </c>
      <c r="O41" s="185">
        <f t="shared" si="0"/>
        <v>0</v>
      </c>
      <c r="P41" s="185">
        <v>0</v>
      </c>
      <c r="Q41" s="200">
        <v>0</v>
      </c>
      <c r="R41" s="200">
        <v>0</v>
      </c>
      <c r="S41" s="200">
        <f t="shared" si="3"/>
        <v>0</v>
      </c>
      <c r="T41" s="185">
        <v>0</v>
      </c>
      <c r="U41" s="185">
        <v>0</v>
      </c>
      <c r="V41" s="185"/>
      <c r="W41" s="200"/>
      <c r="X41" s="185"/>
      <c r="Y41" s="185"/>
      <c r="Z41" s="201"/>
      <c r="AA41" s="185"/>
      <c r="AB41" s="367"/>
      <c r="AC41" s="185"/>
      <c r="AD41" s="367"/>
      <c r="AE41" s="185"/>
      <c r="AF41" s="185"/>
      <c r="AG41" s="185"/>
      <c r="AH41" s="185"/>
      <c r="AI41" s="185"/>
      <c r="AJ41" s="201"/>
      <c r="AK41" s="185"/>
      <c r="AL41" s="185"/>
      <c r="AM41" s="185"/>
      <c r="AN41" s="185"/>
      <c r="AO41" s="185"/>
      <c r="AP41" s="201"/>
      <c r="AQ41" s="185"/>
      <c r="AR41" s="185"/>
      <c r="AS41" s="185"/>
      <c r="AT41" s="185"/>
      <c r="AU41" s="201"/>
      <c r="AV41" s="185"/>
      <c r="AW41" s="201"/>
      <c r="AX41" s="201"/>
      <c r="AY41" s="368"/>
      <c r="AZ41" s="185"/>
      <c r="BA41" s="201"/>
      <c r="BB41" s="201"/>
      <c r="BC41" s="185"/>
      <c r="BD41" s="201"/>
      <c r="BE41" s="201"/>
      <c r="BF41" s="201"/>
      <c r="BG41" s="185"/>
      <c r="BH41" s="185"/>
      <c r="BI41" s="201"/>
      <c r="BJ41" s="185"/>
      <c r="BK41" s="201"/>
      <c r="BL41" s="185"/>
      <c r="BM41" s="185"/>
      <c r="BN41" s="185"/>
      <c r="BO41" s="201"/>
      <c r="BP41" s="185"/>
      <c r="BQ41" s="201"/>
      <c r="BR41" s="185"/>
      <c r="BS41" s="185"/>
      <c r="BT41" s="185"/>
      <c r="BU41" s="185"/>
      <c r="BV41" s="185"/>
      <c r="BW41" s="185"/>
      <c r="BX41" s="185"/>
      <c r="BY41" s="185"/>
      <c r="BZ41" s="201"/>
      <c r="CA41" s="185"/>
      <c r="CB41" s="369"/>
      <c r="CC41" s="333"/>
      <c r="CD41" s="185">
        <v>0</v>
      </c>
      <c r="CE41" s="370"/>
      <c r="CK41" s="150"/>
    </row>
    <row r="42" spans="1:89" s="68" customFormat="1" ht="29.25" customHeight="1">
      <c r="A42" s="213">
        <v>34</v>
      </c>
      <c r="B42" s="365" t="s">
        <v>310</v>
      </c>
      <c r="C42" s="200"/>
      <c r="D42" s="200"/>
      <c r="E42" s="366"/>
      <c r="F42" s="200"/>
      <c r="G42" s="200"/>
      <c r="H42" s="185">
        <v>0</v>
      </c>
      <c r="I42" s="185">
        <f t="shared" si="1"/>
        <v>0</v>
      </c>
      <c r="J42" s="185">
        <v>41.6</v>
      </c>
      <c r="K42" s="185">
        <v>0</v>
      </c>
      <c r="L42" s="185">
        <v>0</v>
      </c>
      <c r="M42" s="185">
        <f t="shared" si="2"/>
        <v>35.767679999999999</v>
      </c>
      <c r="N42" s="185">
        <v>0</v>
      </c>
      <c r="O42" s="185">
        <f t="shared" si="0"/>
        <v>0</v>
      </c>
      <c r="P42" s="185">
        <v>0</v>
      </c>
      <c r="Q42" s="200">
        <v>0</v>
      </c>
      <c r="R42" s="200">
        <v>0</v>
      </c>
      <c r="S42" s="200">
        <f t="shared" si="3"/>
        <v>0</v>
      </c>
      <c r="T42" s="185">
        <v>0</v>
      </c>
      <c r="U42" s="185">
        <v>0</v>
      </c>
      <c r="V42" s="185"/>
      <c r="W42" s="200"/>
      <c r="X42" s="185"/>
      <c r="Y42" s="185"/>
      <c r="Z42" s="201"/>
      <c r="AA42" s="185"/>
      <c r="AB42" s="367"/>
      <c r="AC42" s="185"/>
      <c r="AD42" s="367"/>
      <c r="AE42" s="185"/>
      <c r="AF42" s="185"/>
      <c r="AG42" s="185"/>
      <c r="AH42" s="185"/>
      <c r="AI42" s="185"/>
      <c r="AJ42" s="201"/>
      <c r="AK42" s="185"/>
      <c r="AL42" s="185"/>
      <c r="AM42" s="185"/>
      <c r="AN42" s="185"/>
      <c r="AO42" s="185"/>
      <c r="AP42" s="201"/>
      <c r="AQ42" s="185"/>
      <c r="AR42" s="185"/>
      <c r="AS42" s="185"/>
      <c r="AT42" s="185"/>
      <c r="AU42" s="201"/>
      <c r="AV42" s="185"/>
      <c r="AW42" s="201"/>
      <c r="AX42" s="201"/>
      <c r="AY42" s="368"/>
      <c r="AZ42" s="185"/>
      <c r="BA42" s="201"/>
      <c r="BB42" s="201"/>
      <c r="BC42" s="185"/>
      <c r="BD42" s="201"/>
      <c r="BE42" s="201"/>
      <c r="BF42" s="201"/>
      <c r="BG42" s="185"/>
      <c r="BH42" s="185"/>
      <c r="BI42" s="201"/>
      <c r="BJ42" s="185"/>
      <c r="BK42" s="201"/>
      <c r="BL42" s="185"/>
      <c r="BM42" s="185"/>
      <c r="BN42" s="185"/>
      <c r="BO42" s="201"/>
      <c r="BP42" s="185"/>
      <c r="BQ42" s="201"/>
      <c r="BR42" s="185"/>
      <c r="BS42" s="185"/>
      <c r="BT42" s="185"/>
      <c r="BU42" s="185"/>
      <c r="BV42" s="185"/>
      <c r="BW42" s="185"/>
      <c r="BX42" s="185"/>
      <c r="BY42" s="185"/>
      <c r="BZ42" s="201"/>
      <c r="CA42" s="185"/>
      <c r="CB42" s="369"/>
      <c r="CC42" s="333"/>
      <c r="CD42" s="185">
        <v>0</v>
      </c>
      <c r="CE42" s="370"/>
      <c r="CK42" s="150"/>
    </row>
    <row r="43" spans="1:89" s="68" customFormat="1" ht="29.25" customHeight="1">
      <c r="A43" s="213">
        <v>35</v>
      </c>
      <c r="B43" s="365" t="s">
        <v>311</v>
      </c>
      <c r="C43" s="200"/>
      <c r="D43" s="200"/>
      <c r="E43" s="366"/>
      <c r="F43" s="200"/>
      <c r="G43" s="200"/>
      <c r="H43" s="185">
        <v>0</v>
      </c>
      <c r="I43" s="185">
        <f t="shared" si="1"/>
        <v>0</v>
      </c>
      <c r="J43" s="185">
        <v>42</v>
      </c>
      <c r="K43" s="185">
        <v>0</v>
      </c>
      <c r="L43" s="185">
        <v>0</v>
      </c>
      <c r="M43" s="185">
        <f t="shared" si="2"/>
        <v>36.111600000000003</v>
      </c>
      <c r="N43" s="185">
        <v>0</v>
      </c>
      <c r="O43" s="185">
        <f t="shared" si="0"/>
        <v>0</v>
      </c>
      <c r="P43" s="185">
        <v>0</v>
      </c>
      <c r="Q43" s="200">
        <v>0</v>
      </c>
      <c r="R43" s="200">
        <v>0</v>
      </c>
      <c r="S43" s="200">
        <f t="shared" si="3"/>
        <v>0</v>
      </c>
      <c r="T43" s="185">
        <v>0</v>
      </c>
      <c r="U43" s="185">
        <v>0</v>
      </c>
      <c r="V43" s="185"/>
      <c r="W43" s="200"/>
      <c r="X43" s="185"/>
      <c r="Y43" s="185"/>
      <c r="Z43" s="201"/>
      <c r="AA43" s="185"/>
      <c r="AB43" s="367"/>
      <c r="AC43" s="185"/>
      <c r="AD43" s="367"/>
      <c r="AE43" s="185"/>
      <c r="AF43" s="185"/>
      <c r="AG43" s="185"/>
      <c r="AH43" s="185"/>
      <c r="AI43" s="185"/>
      <c r="AJ43" s="201"/>
      <c r="AK43" s="185"/>
      <c r="AL43" s="185"/>
      <c r="AM43" s="185"/>
      <c r="AN43" s="185"/>
      <c r="AO43" s="185"/>
      <c r="AP43" s="201"/>
      <c r="AQ43" s="185"/>
      <c r="AR43" s="185"/>
      <c r="AS43" s="185"/>
      <c r="AT43" s="185"/>
      <c r="AU43" s="201"/>
      <c r="AV43" s="185"/>
      <c r="AW43" s="201"/>
      <c r="AX43" s="201"/>
      <c r="AY43" s="368"/>
      <c r="AZ43" s="185"/>
      <c r="BA43" s="201"/>
      <c r="BB43" s="201"/>
      <c r="BC43" s="185"/>
      <c r="BD43" s="201"/>
      <c r="BE43" s="201"/>
      <c r="BF43" s="201"/>
      <c r="BG43" s="185"/>
      <c r="BH43" s="185"/>
      <c r="BI43" s="201"/>
      <c r="BJ43" s="185"/>
      <c r="BK43" s="201"/>
      <c r="BL43" s="185"/>
      <c r="BM43" s="185"/>
      <c r="BN43" s="185"/>
      <c r="BO43" s="201"/>
      <c r="BP43" s="185"/>
      <c r="BQ43" s="201"/>
      <c r="BR43" s="185"/>
      <c r="BS43" s="185"/>
      <c r="BT43" s="185"/>
      <c r="BU43" s="185"/>
      <c r="BV43" s="185"/>
      <c r="BW43" s="185"/>
      <c r="BX43" s="185"/>
      <c r="BY43" s="185"/>
      <c r="BZ43" s="201"/>
      <c r="CA43" s="185"/>
      <c r="CB43" s="369"/>
      <c r="CC43" s="333"/>
      <c r="CD43" s="185">
        <v>0</v>
      </c>
      <c r="CE43" s="370"/>
      <c r="CK43" s="150"/>
    </row>
    <row r="44" spans="1:89" s="68" customFormat="1" ht="29.25" customHeight="1">
      <c r="A44" s="213">
        <v>36</v>
      </c>
      <c r="B44" s="365" t="s">
        <v>312</v>
      </c>
      <c r="C44" s="200"/>
      <c r="D44" s="200"/>
      <c r="E44" s="366"/>
      <c r="F44" s="200"/>
      <c r="G44" s="200"/>
      <c r="H44" s="185">
        <v>0</v>
      </c>
      <c r="I44" s="185">
        <f t="shared" si="1"/>
        <v>0</v>
      </c>
      <c r="J44" s="185">
        <v>42.1</v>
      </c>
      <c r="K44" s="185">
        <v>0</v>
      </c>
      <c r="L44" s="185">
        <v>0</v>
      </c>
      <c r="M44" s="185">
        <f t="shared" si="2"/>
        <v>36.197580000000002</v>
      </c>
      <c r="N44" s="185">
        <v>0</v>
      </c>
      <c r="O44" s="185">
        <f t="shared" si="0"/>
        <v>0</v>
      </c>
      <c r="P44" s="185">
        <v>0</v>
      </c>
      <c r="Q44" s="200">
        <v>0</v>
      </c>
      <c r="R44" s="200">
        <v>0</v>
      </c>
      <c r="S44" s="200">
        <f t="shared" si="3"/>
        <v>0</v>
      </c>
      <c r="T44" s="185">
        <v>0</v>
      </c>
      <c r="U44" s="185">
        <v>0</v>
      </c>
      <c r="V44" s="185"/>
      <c r="W44" s="200"/>
      <c r="X44" s="185"/>
      <c r="Y44" s="185"/>
      <c r="Z44" s="201"/>
      <c r="AA44" s="185"/>
      <c r="AB44" s="367"/>
      <c r="AC44" s="185"/>
      <c r="AD44" s="367"/>
      <c r="AE44" s="185"/>
      <c r="AF44" s="185"/>
      <c r="AG44" s="185"/>
      <c r="AH44" s="185"/>
      <c r="AI44" s="185"/>
      <c r="AJ44" s="201"/>
      <c r="AK44" s="185"/>
      <c r="AL44" s="185"/>
      <c r="AM44" s="185"/>
      <c r="AN44" s="185"/>
      <c r="AO44" s="185"/>
      <c r="AP44" s="201"/>
      <c r="AQ44" s="185"/>
      <c r="AR44" s="185"/>
      <c r="AS44" s="185"/>
      <c r="AT44" s="185"/>
      <c r="AU44" s="201"/>
      <c r="AV44" s="185"/>
      <c r="AW44" s="201"/>
      <c r="AX44" s="201"/>
      <c r="AY44" s="368"/>
      <c r="AZ44" s="185"/>
      <c r="BA44" s="201"/>
      <c r="BB44" s="201"/>
      <c r="BC44" s="185"/>
      <c r="BD44" s="201"/>
      <c r="BE44" s="201"/>
      <c r="BF44" s="201"/>
      <c r="BG44" s="185"/>
      <c r="BH44" s="185"/>
      <c r="BI44" s="201"/>
      <c r="BJ44" s="185"/>
      <c r="BK44" s="201"/>
      <c r="BL44" s="185"/>
      <c r="BM44" s="185"/>
      <c r="BN44" s="185"/>
      <c r="BO44" s="201"/>
      <c r="BP44" s="185"/>
      <c r="BQ44" s="201"/>
      <c r="BR44" s="185"/>
      <c r="BS44" s="185"/>
      <c r="BT44" s="185"/>
      <c r="BU44" s="185"/>
      <c r="BV44" s="185"/>
      <c r="BW44" s="185"/>
      <c r="BX44" s="185"/>
      <c r="BY44" s="185"/>
      <c r="BZ44" s="201"/>
      <c r="CA44" s="185"/>
      <c r="CB44" s="369"/>
      <c r="CC44" s="333"/>
      <c r="CD44" s="185">
        <v>0</v>
      </c>
      <c r="CE44" s="370"/>
      <c r="CK44" s="150"/>
    </row>
    <row r="45" spans="1:89" s="68" customFormat="1" ht="29.25" customHeight="1">
      <c r="A45" s="213">
        <v>37</v>
      </c>
      <c r="B45" s="365" t="s">
        <v>313</v>
      </c>
      <c r="C45" s="200"/>
      <c r="D45" s="200"/>
      <c r="E45" s="366"/>
      <c r="F45" s="200"/>
      <c r="G45" s="200"/>
      <c r="H45" s="185">
        <v>0</v>
      </c>
      <c r="I45" s="185">
        <f t="shared" si="1"/>
        <v>0</v>
      </c>
      <c r="J45" s="185">
        <v>41.9</v>
      </c>
      <c r="K45" s="185">
        <v>0</v>
      </c>
      <c r="L45" s="185">
        <v>0</v>
      </c>
      <c r="M45" s="185">
        <f t="shared" si="2"/>
        <v>36.025619999999996</v>
      </c>
      <c r="N45" s="185">
        <v>0</v>
      </c>
      <c r="O45" s="185">
        <f t="shared" si="0"/>
        <v>0</v>
      </c>
      <c r="P45" s="185">
        <v>0</v>
      </c>
      <c r="Q45" s="200">
        <v>0</v>
      </c>
      <c r="R45" s="200">
        <v>0</v>
      </c>
      <c r="S45" s="200">
        <f t="shared" si="3"/>
        <v>0</v>
      </c>
      <c r="T45" s="185">
        <v>0</v>
      </c>
      <c r="U45" s="185">
        <v>0</v>
      </c>
      <c r="V45" s="185"/>
      <c r="W45" s="200"/>
      <c r="X45" s="185"/>
      <c r="Y45" s="185"/>
      <c r="Z45" s="201"/>
      <c r="AA45" s="185"/>
      <c r="AB45" s="367"/>
      <c r="AC45" s="185"/>
      <c r="AD45" s="367"/>
      <c r="AE45" s="185"/>
      <c r="AF45" s="185"/>
      <c r="AG45" s="185"/>
      <c r="AH45" s="185"/>
      <c r="AI45" s="185"/>
      <c r="AJ45" s="201"/>
      <c r="AK45" s="185"/>
      <c r="AL45" s="185"/>
      <c r="AM45" s="185"/>
      <c r="AN45" s="185"/>
      <c r="AO45" s="185"/>
      <c r="AP45" s="201"/>
      <c r="AQ45" s="185"/>
      <c r="AR45" s="185"/>
      <c r="AS45" s="185"/>
      <c r="AT45" s="185"/>
      <c r="AU45" s="201"/>
      <c r="AV45" s="185"/>
      <c r="AW45" s="201"/>
      <c r="AX45" s="201"/>
      <c r="AY45" s="368"/>
      <c r="AZ45" s="185"/>
      <c r="BA45" s="201"/>
      <c r="BB45" s="201"/>
      <c r="BC45" s="185"/>
      <c r="BD45" s="201"/>
      <c r="BE45" s="201"/>
      <c r="BF45" s="201"/>
      <c r="BG45" s="185"/>
      <c r="BH45" s="185"/>
      <c r="BI45" s="201"/>
      <c r="BJ45" s="185"/>
      <c r="BK45" s="201"/>
      <c r="BL45" s="185"/>
      <c r="BM45" s="185"/>
      <c r="BN45" s="185"/>
      <c r="BO45" s="201"/>
      <c r="BP45" s="185"/>
      <c r="BQ45" s="201"/>
      <c r="BR45" s="185"/>
      <c r="BS45" s="185"/>
      <c r="BT45" s="185"/>
      <c r="BU45" s="185"/>
      <c r="BV45" s="185"/>
      <c r="BW45" s="185"/>
      <c r="BX45" s="185"/>
      <c r="BY45" s="185"/>
      <c r="BZ45" s="201"/>
      <c r="CA45" s="185"/>
      <c r="CB45" s="369"/>
      <c r="CC45" s="333"/>
      <c r="CD45" s="185">
        <v>0</v>
      </c>
      <c r="CE45" s="370"/>
      <c r="CK45" s="150"/>
    </row>
    <row r="46" spans="1:89" s="68" customFormat="1" ht="29.25" customHeight="1">
      <c r="A46" s="213">
        <v>38</v>
      </c>
      <c r="B46" s="365" t="s">
        <v>314</v>
      </c>
      <c r="C46" s="200"/>
      <c r="D46" s="200"/>
      <c r="E46" s="366"/>
      <c r="F46" s="200"/>
      <c r="G46" s="200"/>
      <c r="H46" s="185">
        <v>0</v>
      </c>
      <c r="I46" s="185">
        <f t="shared" si="1"/>
        <v>0</v>
      </c>
      <c r="J46" s="185">
        <v>41.8</v>
      </c>
      <c r="K46" s="185">
        <v>0</v>
      </c>
      <c r="L46" s="185">
        <v>0</v>
      </c>
      <c r="M46" s="185">
        <f t="shared" si="2"/>
        <v>35.939639999999997</v>
      </c>
      <c r="N46" s="185">
        <v>0</v>
      </c>
      <c r="O46" s="185">
        <f t="shared" si="0"/>
        <v>0</v>
      </c>
      <c r="P46" s="185">
        <v>0</v>
      </c>
      <c r="Q46" s="200">
        <v>0</v>
      </c>
      <c r="R46" s="200">
        <v>0</v>
      </c>
      <c r="S46" s="200">
        <f t="shared" si="3"/>
        <v>0</v>
      </c>
      <c r="T46" s="185">
        <v>0</v>
      </c>
      <c r="U46" s="185">
        <v>0</v>
      </c>
      <c r="V46" s="185"/>
      <c r="W46" s="200"/>
      <c r="X46" s="185"/>
      <c r="Y46" s="185"/>
      <c r="Z46" s="201"/>
      <c r="AA46" s="185"/>
      <c r="AB46" s="367"/>
      <c r="AC46" s="185"/>
      <c r="AD46" s="367"/>
      <c r="AE46" s="185"/>
      <c r="AF46" s="185"/>
      <c r="AG46" s="185"/>
      <c r="AH46" s="185"/>
      <c r="AI46" s="185"/>
      <c r="AJ46" s="201"/>
      <c r="AK46" s="185"/>
      <c r="AL46" s="185"/>
      <c r="AM46" s="185"/>
      <c r="AN46" s="185"/>
      <c r="AO46" s="185"/>
      <c r="AP46" s="201"/>
      <c r="AQ46" s="185"/>
      <c r="AR46" s="185"/>
      <c r="AS46" s="185"/>
      <c r="AT46" s="185"/>
      <c r="AU46" s="201"/>
      <c r="AV46" s="185"/>
      <c r="AW46" s="201"/>
      <c r="AX46" s="201"/>
      <c r="AY46" s="368"/>
      <c r="AZ46" s="185"/>
      <c r="BA46" s="201"/>
      <c r="BB46" s="201"/>
      <c r="BC46" s="185"/>
      <c r="BD46" s="201"/>
      <c r="BE46" s="201"/>
      <c r="BF46" s="201"/>
      <c r="BG46" s="185"/>
      <c r="BH46" s="185"/>
      <c r="BI46" s="201"/>
      <c r="BJ46" s="185"/>
      <c r="BK46" s="201"/>
      <c r="BL46" s="185"/>
      <c r="BM46" s="185"/>
      <c r="BN46" s="185"/>
      <c r="BO46" s="201"/>
      <c r="BP46" s="185"/>
      <c r="BQ46" s="201"/>
      <c r="BR46" s="185"/>
      <c r="BS46" s="185"/>
      <c r="BT46" s="185"/>
      <c r="BU46" s="185"/>
      <c r="BV46" s="185"/>
      <c r="BW46" s="185"/>
      <c r="BX46" s="185"/>
      <c r="BY46" s="185"/>
      <c r="BZ46" s="201"/>
      <c r="CA46" s="185"/>
      <c r="CB46" s="369"/>
      <c r="CC46" s="333"/>
      <c r="CD46" s="185">
        <v>0</v>
      </c>
      <c r="CE46" s="370"/>
      <c r="CK46" s="150"/>
    </row>
    <row r="47" spans="1:89" s="68" customFormat="1" ht="29.25" customHeight="1">
      <c r="A47" s="213">
        <v>39</v>
      </c>
      <c r="B47" s="365" t="s">
        <v>315</v>
      </c>
      <c r="C47" s="200"/>
      <c r="D47" s="200"/>
      <c r="E47" s="366"/>
      <c r="F47" s="200"/>
      <c r="G47" s="200"/>
      <c r="H47" s="185">
        <v>0</v>
      </c>
      <c r="I47" s="185">
        <f t="shared" si="1"/>
        <v>0</v>
      </c>
      <c r="J47" s="185">
        <v>41.6</v>
      </c>
      <c r="K47" s="185">
        <v>0</v>
      </c>
      <c r="L47" s="185">
        <v>0</v>
      </c>
      <c r="M47" s="185">
        <f t="shared" si="2"/>
        <v>35.767679999999999</v>
      </c>
      <c r="N47" s="185">
        <v>0</v>
      </c>
      <c r="O47" s="185">
        <f t="shared" si="0"/>
        <v>0</v>
      </c>
      <c r="P47" s="185">
        <v>0</v>
      </c>
      <c r="Q47" s="200">
        <v>0</v>
      </c>
      <c r="R47" s="200">
        <v>0</v>
      </c>
      <c r="S47" s="200">
        <f t="shared" si="3"/>
        <v>0</v>
      </c>
      <c r="T47" s="185">
        <v>0</v>
      </c>
      <c r="U47" s="185">
        <v>0</v>
      </c>
      <c r="V47" s="185"/>
      <c r="W47" s="200"/>
      <c r="X47" s="185"/>
      <c r="Y47" s="185"/>
      <c r="Z47" s="201"/>
      <c r="AA47" s="185"/>
      <c r="AB47" s="367"/>
      <c r="AC47" s="185"/>
      <c r="AD47" s="367"/>
      <c r="AE47" s="185"/>
      <c r="AF47" s="185"/>
      <c r="AG47" s="185"/>
      <c r="AH47" s="185"/>
      <c r="AI47" s="185"/>
      <c r="AJ47" s="201"/>
      <c r="AK47" s="185"/>
      <c r="AL47" s="185"/>
      <c r="AM47" s="185"/>
      <c r="AN47" s="185"/>
      <c r="AO47" s="185"/>
      <c r="AP47" s="201"/>
      <c r="AQ47" s="185"/>
      <c r="AR47" s="185"/>
      <c r="AS47" s="185"/>
      <c r="AT47" s="185"/>
      <c r="AU47" s="201"/>
      <c r="AV47" s="185"/>
      <c r="AW47" s="201"/>
      <c r="AX47" s="201"/>
      <c r="AY47" s="368"/>
      <c r="AZ47" s="185"/>
      <c r="BA47" s="201"/>
      <c r="BB47" s="201"/>
      <c r="BC47" s="185"/>
      <c r="BD47" s="201"/>
      <c r="BE47" s="201"/>
      <c r="BF47" s="201"/>
      <c r="BG47" s="185"/>
      <c r="BH47" s="185"/>
      <c r="BI47" s="201"/>
      <c r="BJ47" s="185"/>
      <c r="BK47" s="201"/>
      <c r="BL47" s="185"/>
      <c r="BM47" s="185"/>
      <c r="BN47" s="185"/>
      <c r="BO47" s="201"/>
      <c r="BP47" s="185"/>
      <c r="BQ47" s="201"/>
      <c r="BR47" s="185"/>
      <c r="BS47" s="185"/>
      <c r="BT47" s="185"/>
      <c r="BU47" s="185"/>
      <c r="BV47" s="185"/>
      <c r="BW47" s="185"/>
      <c r="BX47" s="185"/>
      <c r="BY47" s="185"/>
      <c r="BZ47" s="201"/>
      <c r="CA47" s="185"/>
      <c r="CB47" s="369"/>
      <c r="CC47" s="333"/>
      <c r="CD47" s="185">
        <v>0</v>
      </c>
      <c r="CE47" s="370"/>
      <c r="CK47" s="150"/>
    </row>
    <row r="48" spans="1:89" s="68" customFormat="1" ht="29.25" customHeight="1">
      <c r="A48" s="213">
        <v>40</v>
      </c>
      <c r="B48" s="365" t="s">
        <v>316</v>
      </c>
      <c r="C48" s="200"/>
      <c r="D48" s="200"/>
      <c r="E48" s="366"/>
      <c r="F48" s="200"/>
      <c r="G48" s="200"/>
      <c r="H48" s="185">
        <v>0</v>
      </c>
      <c r="I48" s="185">
        <f t="shared" si="1"/>
        <v>0</v>
      </c>
      <c r="J48" s="185">
        <v>42</v>
      </c>
      <c r="K48" s="185">
        <v>0</v>
      </c>
      <c r="L48" s="185">
        <v>0</v>
      </c>
      <c r="M48" s="185">
        <f t="shared" si="2"/>
        <v>36.111600000000003</v>
      </c>
      <c r="N48" s="185">
        <v>0</v>
      </c>
      <c r="O48" s="185">
        <f t="shared" si="0"/>
        <v>0</v>
      </c>
      <c r="P48" s="185">
        <v>0</v>
      </c>
      <c r="Q48" s="200">
        <v>0</v>
      </c>
      <c r="R48" s="200">
        <v>0</v>
      </c>
      <c r="S48" s="200">
        <f t="shared" si="3"/>
        <v>0</v>
      </c>
      <c r="T48" s="185">
        <v>0</v>
      </c>
      <c r="U48" s="185">
        <v>0</v>
      </c>
      <c r="V48" s="185"/>
      <c r="W48" s="200"/>
      <c r="X48" s="185"/>
      <c r="Y48" s="185"/>
      <c r="Z48" s="201"/>
      <c r="AA48" s="185"/>
      <c r="AB48" s="367"/>
      <c r="AC48" s="185"/>
      <c r="AD48" s="367"/>
      <c r="AE48" s="185"/>
      <c r="AF48" s="185"/>
      <c r="AG48" s="185"/>
      <c r="AH48" s="185"/>
      <c r="AI48" s="185"/>
      <c r="AJ48" s="201"/>
      <c r="AK48" s="185"/>
      <c r="AL48" s="185"/>
      <c r="AM48" s="185"/>
      <c r="AN48" s="185"/>
      <c r="AO48" s="185"/>
      <c r="AP48" s="201"/>
      <c r="AQ48" s="185"/>
      <c r="AR48" s="185"/>
      <c r="AS48" s="185"/>
      <c r="AT48" s="185"/>
      <c r="AU48" s="201"/>
      <c r="AV48" s="185"/>
      <c r="AW48" s="201"/>
      <c r="AX48" s="201"/>
      <c r="AY48" s="368"/>
      <c r="AZ48" s="185"/>
      <c r="BA48" s="201"/>
      <c r="BB48" s="201"/>
      <c r="BC48" s="185"/>
      <c r="BD48" s="201"/>
      <c r="BE48" s="201"/>
      <c r="BF48" s="201"/>
      <c r="BG48" s="185"/>
      <c r="BH48" s="185"/>
      <c r="BI48" s="201"/>
      <c r="BJ48" s="185"/>
      <c r="BK48" s="201"/>
      <c r="BL48" s="185"/>
      <c r="BM48" s="185"/>
      <c r="BN48" s="185"/>
      <c r="BO48" s="201"/>
      <c r="BP48" s="185"/>
      <c r="BQ48" s="201"/>
      <c r="BR48" s="185"/>
      <c r="BS48" s="185"/>
      <c r="BT48" s="185"/>
      <c r="BU48" s="185"/>
      <c r="BV48" s="185"/>
      <c r="BW48" s="185"/>
      <c r="BX48" s="185"/>
      <c r="BY48" s="185"/>
      <c r="BZ48" s="201"/>
      <c r="CA48" s="185"/>
      <c r="CB48" s="369"/>
      <c r="CC48" s="333"/>
      <c r="CD48" s="185">
        <v>0</v>
      </c>
      <c r="CE48" s="370"/>
      <c r="CK48" s="150"/>
    </row>
    <row r="49" spans="1:89" s="68" customFormat="1" ht="29.25" customHeight="1">
      <c r="A49" s="213">
        <v>41</v>
      </c>
      <c r="B49" s="365" t="s">
        <v>317</v>
      </c>
      <c r="C49" s="200"/>
      <c r="D49" s="200"/>
      <c r="E49" s="366"/>
      <c r="F49" s="200"/>
      <c r="G49" s="200"/>
      <c r="H49" s="185">
        <v>0</v>
      </c>
      <c r="I49" s="185">
        <f t="shared" si="1"/>
        <v>0</v>
      </c>
      <c r="J49" s="185">
        <v>42.1</v>
      </c>
      <c r="K49" s="185">
        <v>0</v>
      </c>
      <c r="L49" s="185">
        <v>0</v>
      </c>
      <c r="M49" s="185">
        <f t="shared" si="2"/>
        <v>36.197580000000002</v>
      </c>
      <c r="N49" s="185">
        <v>0</v>
      </c>
      <c r="O49" s="185">
        <f t="shared" si="0"/>
        <v>0</v>
      </c>
      <c r="P49" s="185">
        <v>0</v>
      </c>
      <c r="Q49" s="200">
        <v>0</v>
      </c>
      <c r="R49" s="200">
        <v>0</v>
      </c>
      <c r="S49" s="200">
        <f t="shared" si="3"/>
        <v>0</v>
      </c>
      <c r="T49" s="185">
        <v>0</v>
      </c>
      <c r="U49" s="185">
        <v>0</v>
      </c>
      <c r="V49" s="185"/>
      <c r="W49" s="200"/>
      <c r="X49" s="185"/>
      <c r="Y49" s="185"/>
      <c r="Z49" s="201"/>
      <c r="AA49" s="185"/>
      <c r="AB49" s="367"/>
      <c r="AC49" s="185"/>
      <c r="AD49" s="367"/>
      <c r="AE49" s="185"/>
      <c r="AF49" s="185"/>
      <c r="AG49" s="185"/>
      <c r="AH49" s="185"/>
      <c r="AI49" s="185"/>
      <c r="AJ49" s="201"/>
      <c r="AK49" s="185"/>
      <c r="AL49" s="185"/>
      <c r="AM49" s="185"/>
      <c r="AN49" s="185"/>
      <c r="AO49" s="185"/>
      <c r="AP49" s="201"/>
      <c r="AQ49" s="185"/>
      <c r="AR49" s="185"/>
      <c r="AS49" s="185"/>
      <c r="AT49" s="185"/>
      <c r="AU49" s="201"/>
      <c r="AV49" s="185"/>
      <c r="AW49" s="201"/>
      <c r="AX49" s="201"/>
      <c r="AY49" s="368"/>
      <c r="AZ49" s="185"/>
      <c r="BA49" s="201"/>
      <c r="BB49" s="201"/>
      <c r="BC49" s="185"/>
      <c r="BD49" s="201"/>
      <c r="BE49" s="201"/>
      <c r="BF49" s="201"/>
      <c r="BG49" s="185"/>
      <c r="BH49" s="185"/>
      <c r="BI49" s="201"/>
      <c r="BJ49" s="185"/>
      <c r="BK49" s="201"/>
      <c r="BL49" s="185"/>
      <c r="BM49" s="185"/>
      <c r="BN49" s="185"/>
      <c r="BO49" s="201"/>
      <c r="BP49" s="185"/>
      <c r="BQ49" s="201"/>
      <c r="BR49" s="185"/>
      <c r="BS49" s="185"/>
      <c r="BT49" s="185"/>
      <c r="BU49" s="185"/>
      <c r="BV49" s="185"/>
      <c r="BW49" s="185"/>
      <c r="BX49" s="185"/>
      <c r="BY49" s="185"/>
      <c r="BZ49" s="201"/>
      <c r="CA49" s="185"/>
      <c r="CB49" s="369"/>
      <c r="CC49" s="333"/>
      <c r="CD49" s="185">
        <v>0</v>
      </c>
      <c r="CE49" s="370"/>
      <c r="CK49" s="150"/>
    </row>
    <row r="50" spans="1:89" s="68" customFormat="1" ht="29.25" customHeight="1">
      <c r="A50" s="213">
        <v>42</v>
      </c>
      <c r="B50" s="365" t="s">
        <v>318</v>
      </c>
      <c r="C50" s="200"/>
      <c r="D50" s="200"/>
      <c r="E50" s="366"/>
      <c r="F50" s="200"/>
      <c r="G50" s="200"/>
      <c r="H50" s="185">
        <v>0</v>
      </c>
      <c r="I50" s="185">
        <f t="shared" si="1"/>
        <v>0</v>
      </c>
      <c r="J50" s="185">
        <v>41.7</v>
      </c>
      <c r="K50" s="185">
        <v>0</v>
      </c>
      <c r="L50" s="185">
        <v>0</v>
      </c>
      <c r="M50" s="185">
        <f t="shared" si="2"/>
        <v>35.853660000000005</v>
      </c>
      <c r="N50" s="185">
        <v>0</v>
      </c>
      <c r="O50" s="185">
        <f t="shared" si="0"/>
        <v>0</v>
      </c>
      <c r="P50" s="185">
        <v>0</v>
      </c>
      <c r="Q50" s="200">
        <v>0</v>
      </c>
      <c r="R50" s="200">
        <v>0</v>
      </c>
      <c r="S50" s="200">
        <f t="shared" si="3"/>
        <v>0</v>
      </c>
      <c r="T50" s="185">
        <v>0</v>
      </c>
      <c r="U50" s="185">
        <v>0</v>
      </c>
      <c r="V50" s="185"/>
      <c r="W50" s="200"/>
      <c r="X50" s="185"/>
      <c r="Y50" s="185"/>
      <c r="Z50" s="201"/>
      <c r="AA50" s="185"/>
      <c r="AB50" s="367"/>
      <c r="AC50" s="185"/>
      <c r="AD50" s="367"/>
      <c r="AE50" s="185"/>
      <c r="AF50" s="185"/>
      <c r="AG50" s="185"/>
      <c r="AH50" s="185"/>
      <c r="AI50" s="185"/>
      <c r="AJ50" s="201"/>
      <c r="AK50" s="185"/>
      <c r="AL50" s="185"/>
      <c r="AM50" s="185"/>
      <c r="AN50" s="185"/>
      <c r="AO50" s="185"/>
      <c r="AP50" s="201"/>
      <c r="AQ50" s="185"/>
      <c r="AR50" s="185"/>
      <c r="AS50" s="185"/>
      <c r="AT50" s="185"/>
      <c r="AU50" s="201"/>
      <c r="AV50" s="185"/>
      <c r="AW50" s="201"/>
      <c r="AX50" s="201"/>
      <c r="AY50" s="368"/>
      <c r="AZ50" s="185"/>
      <c r="BA50" s="201"/>
      <c r="BB50" s="201"/>
      <c r="BC50" s="185"/>
      <c r="BD50" s="201"/>
      <c r="BE50" s="201"/>
      <c r="BF50" s="201"/>
      <c r="BG50" s="185"/>
      <c r="BH50" s="185"/>
      <c r="BI50" s="201"/>
      <c r="BJ50" s="185"/>
      <c r="BK50" s="201"/>
      <c r="BL50" s="185"/>
      <c r="BM50" s="185"/>
      <c r="BN50" s="185"/>
      <c r="BO50" s="201"/>
      <c r="BP50" s="185"/>
      <c r="BQ50" s="201"/>
      <c r="BR50" s="185"/>
      <c r="BS50" s="185"/>
      <c r="BT50" s="185"/>
      <c r="BU50" s="185"/>
      <c r="BV50" s="185"/>
      <c r="BW50" s="185"/>
      <c r="BX50" s="185"/>
      <c r="BY50" s="185"/>
      <c r="BZ50" s="201"/>
      <c r="CA50" s="185"/>
      <c r="CB50" s="369"/>
      <c r="CC50" s="333"/>
      <c r="CD50" s="185">
        <v>0</v>
      </c>
      <c r="CE50" s="370"/>
      <c r="CK50" s="150"/>
    </row>
    <row r="51" spans="1:89" s="68" customFormat="1" ht="29.25" customHeight="1">
      <c r="A51" s="213">
        <v>43</v>
      </c>
      <c r="B51" s="365" t="s">
        <v>319</v>
      </c>
      <c r="C51" s="200"/>
      <c r="D51" s="200"/>
      <c r="E51" s="366"/>
      <c r="F51" s="200"/>
      <c r="G51" s="200"/>
      <c r="H51" s="185">
        <v>0</v>
      </c>
      <c r="I51" s="185">
        <f t="shared" si="1"/>
        <v>0</v>
      </c>
      <c r="J51" s="185">
        <v>41.4</v>
      </c>
      <c r="K51" s="185">
        <v>0</v>
      </c>
      <c r="L51" s="185">
        <v>0</v>
      </c>
      <c r="M51" s="185">
        <f t="shared" si="2"/>
        <v>35.59572</v>
      </c>
      <c r="N51" s="185">
        <v>0</v>
      </c>
      <c r="O51" s="185">
        <f t="shared" si="0"/>
        <v>0</v>
      </c>
      <c r="P51" s="185">
        <v>0</v>
      </c>
      <c r="Q51" s="200">
        <v>0</v>
      </c>
      <c r="R51" s="200">
        <v>0</v>
      </c>
      <c r="S51" s="200">
        <f t="shared" si="3"/>
        <v>0</v>
      </c>
      <c r="T51" s="185">
        <v>0</v>
      </c>
      <c r="U51" s="185">
        <v>0</v>
      </c>
      <c r="V51" s="185"/>
      <c r="W51" s="200"/>
      <c r="X51" s="185"/>
      <c r="Y51" s="185"/>
      <c r="Z51" s="201"/>
      <c r="AA51" s="185"/>
      <c r="AB51" s="367"/>
      <c r="AC51" s="185"/>
      <c r="AD51" s="367"/>
      <c r="AE51" s="185"/>
      <c r="AF51" s="185"/>
      <c r="AG51" s="185"/>
      <c r="AH51" s="185"/>
      <c r="AI51" s="185"/>
      <c r="AJ51" s="201"/>
      <c r="AK51" s="185"/>
      <c r="AL51" s="185"/>
      <c r="AM51" s="185"/>
      <c r="AN51" s="185"/>
      <c r="AO51" s="185"/>
      <c r="AP51" s="201"/>
      <c r="AQ51" s="185"/>
      <c r="AR51" s="185"/>
      <c r="AS51" s="185"/>
      <c r="AT51" s="185"/>
      <c r="AU51" s="201"/>
      <c r="AV51" s="185"/>
      <c r="AW51" s="201"/>
      <c r="AX51" s="201"/>
      <c r="AY51" s="368"/>
      <c r="AZ51" s="185"/>
      <c r="BA51" s="201"/>
      <c r="BB51" s="201"/>
      <c r="BC51" s="185"/>
      <c r="BD51" s="201"/>
      <c r="BE51" s="201"/>
      <c r="BF51" s="201"/>
      <c r="BG51" s="185"/>
      <c r="BH51" s="185"/>
      <c r="BI51" s="201"/>
      <c r="BJ51" s="185"/>
      <c r="BK51" s="201"/>
      <c r="BL51" s="185"/>
      <c r="BM51" s="185"/>
      <c r="BN51" s="185"/>
      <c r="BO51" s="201"/>
      <c r="BP51" s="185"/>
      <c r="BQ51" s="201"/>
      <c r="BR51" s="185"/>
      <c r="BS51" s="185"/>
      <c r="BT51" s="185"/>
      <c r="BU51" s="185"/>
      <c r="BV51" s="185"/>
      <c r="BW51" s="185"/>
      <c r="BX51" s="185"/>
      <c r="BY51" s="185"/>
      <c r="BZ51" s="201"/>
      <c r="CA51" s="185"/>
      <c r="CB51" s="369"/>
      <c r="CC51" s="333"/>
      <c r="CD51" s="185">
        <v>0</v>
      </c>
      <c r="CE51" s="370"/>
      <c r="CK51" s="150"/>
    </row>
    <row r="52" spans="1:89" s="68" customFormat="1" ht="29.25" customHeight="1">
      <c r="A52" s="213">
        <v>44</v>
      </c>
      <c r="B52" s="365" t="s">
        <v>320</v>
      </c>
      <c r="C52" s="200"/>
      <c r="D52" s="200"/>
      <c r="E52" s="366"/>
      <c r="F52" s="200"/>
      <c r="G52" s="200"/>
      <c r="H52" s="185">
        <v>0</v>
      </c>
      <c r="I52" s="185">
        <f t="shared" si="1"/>
        <v>0</v>
      </c>
      <c r="J52" s="185">
        <v>41.5</v>
      </c>
      <c r="K52" s="185">
        <v>0</v>
      </c>
      <c r="L52" s="185">
        <v>0</v>
      </c>
      <c r="M52" s="185">
        <f t="shared" si="2"/>
        <v>35.681699999999999</v>
      </c>
      <c r="N52" s="185">
        <v>0</v>
      </c>
      <c r="O52" s="185">
        <f t="shared" si="0"/>
        <v>0</v>
      </c>
      <c r="P52" s="185">
        <v>0</v>
      </c>
      <c r="Q52" s="200">
        <v>0</v>
      </c>
      <c r="R52" s="200">
        <v>0</v>
      </c>
      <c r="S52" s="200">
        <f t="shared" si="3"/>
        <v>0</v>
      </c>
      <c r="T52" s="185">
        <v>0</v>
      </c>
      <c r="U52" s="185">
        <v>0</v>
      </c>
      <c r="V52" s="185"/>
      <c r="W52" s="200"/>
      <c r="X52" s="185"/>
      <c r="Y52" s="185"/>
      <c r="Z52" s="201"/>
      <c r="AA52" s="185"/>
      <c r="AB52" s="367"/>
      <c r="AC52" s="185"/>
      <c r="AD52" s="367"/>
      <c r="AE52" s="185"/>
      <c r="AF52" s="185"/>
      <c r="AG52" s="185"/>
      <c r="AH52" s="185"/>
      <c r="AI52" s="185"/>
      <c r="AJ52" s="201"/>
      <c r="AK52" s="185"/>
      <c r="AL52" s="185"/>
      <c r="AM52" s="185"/>
      <c r="AN52" s="185"/>
      <c r="AO52" s="185"/>
      <c r="AP52" s="201"/>
      <c r="AQ52" s="185"/>
      <c r="AR52" s="185"/>
      <c r="AS52" s="185"/>
      <c r="AT52" s="185"/>
      <c r="AU52" s="201"/>
      <c r="AV52" s="185"/>
      <c r="AW52" s="201"/>
      <c r="AX52" s="201"/>
      <c r="AY52" s="368"/>
      <c r="AZ52" s="185"/>
      <c r="BA52" s="201"/>
      <c r="BB52" s="201"/>
      <c r="BC52" s="185"/>
      <c r="BD52" s="201"/>
      <c r="BE52" s="201"/>
      <c r="BF52" s="201"/>
      <c r="BG52" s="185"/>
      <c r="BH52" s="185"/>
      <c r="BI52" s="201"/>
      <c r="BJ52" s="185"/>
      <c r="BK52" s="201"/>
      <c r="BL52" s="185"/>
      <c r="BM52" s="185"/>
      <c r="BN52" s="185"/>
      <c r="BO52" s="201"/>
      <c r="BP52" s="185"/>
      <c r="BQ52" s="201"/>
      <c r="BR52" s="185"/>
      <c r="BS52" s="185"/>
      <c r="BT52" s="185"/>
      <c r="BU52" s="185"/>
      <c r="BV52" s="185"/>
      <c r="BW52" s="185"/>
      <c r="BX52" s="185"/>
      <c r="BY52" s="185"/>
      <c r="BZ52" s="201"/>
      <c r="CA52" s="185"/>
      <c r="CB52" s="369"/>
      <c r="CC52" s="333"/>
      <c r="CD52" s="185">
        <v>0</v>
      </c>
      <c r="CE52" s="370"/>
      <c r="CK52" s="150"/>
    </row>
    <row r="53" spans="1:89" s="68" customFormat="1" ht="29.25" customHeight="1">
      <c r="A53" s="213">
        <v>45</v>
      </c>
      <c r="B53" s="365" t="s">
        <v>321</v>
      </c>
      <c r="C53" s="200"/>
      <c r="D53" s="200"/>
      <c r="E53" s="366"/>
      <c r="F53" s="200"/>
      <c r="G53" s="200"/>
      <c r="H53" s="185">
        <v>0</v>
      </c>
      <c r="I53" s="185">
        <f t="shared" si="1"/>
        <v>0</v>
      </c>
      <c r="J53" s="185">
        <v>36</v>
      </c>
      <c r="K53" s="185">
        <v>0</v>
      </c>
      <c r="L53" s="185">
        <v>0</v>
      </c>
      <c r="M53" s="185">
        <f t="shared" si="2"/>
        <v>30.9528</v>
      </c>
      <c r="N53" s="185">
        <v>0</v>
      </c>
      <c r="O53" s="185">
        <f t="shared" si="0"/>
        <v>0</v>
      </c>
      <c r="P53" s="185">
        <v>0</v>
      </c>
      <c r="Q53" s="200">
        <v>0</v>
      </c>
      <c r="R53" s="200">
        <v>0</v>
      </c>
      <c r="S53" s="200">
        <f t="shared" si="3"/>
        <v>0</v>
      </c>
      <c r="T53" s="185">
        <v>0</v>
      </c>
      <c r="U53" s="185">
        <v>0</v>
      </c>
      <c r="V53" s="185"/>
      <c r="W53" s="200"/>
      <c r="X53" s="185"/>
      <c r="Y53" s="185"/>
      <c r="Z53" s="201"/>
      <c r="AA53" s="185"/>
      <c r="AB53" s="367"/>
      <c r="AC53" s="185"/>
      <c r="AD53" s="367"/>
      <c r="AE53" s="185"/>
      <c r="AF53" s="185"/>
      <c r="AG53" s="185"/>
      <c r="AH53" s="185"/>
      <c r="AI53" s="185"/>
      <c r="AJ53" s="201"/>
      <c r="AK53" s="185"/>
      <c r="AL53" s="185"/>
      <c r="AM53" s="185"/>
      <c r="AN53" s="185"/>
      <c r="AO53" s="185"/>
      <c r="AP53" s="201"/>
      <c r="AQ53" s="185"/>
      <c r="AR53" s="185"/>
      <c r="AS53" s="185"/>
      <c r="AT53" s="185"/>
      <c r="AU53" s="201"/>
      <c r="AV53" s="185"/>
      <c r="AW53" s="201"/>
      <c r="AX53" s="201"/>
      <c r="AY53" s="368"/>
      <c r="AZ53" s="185"/>
      <c r="BA53" s="201"/>
      <c r="BB53" s="201"/>
      <c r="BC53" s="185"/>
      <c r="BD53" s="201"/>
      <c r="BE53" s="201"/>
      <c r="BF53" s="201"/>
      <c r="BG53" s="185"/>
      <c r="BH53" s="185"/>
      <c r="BI53" s="201"/>
      <c r="BJ53" s="185"/>
      <c r="BK53" s="201"/>
      <c r="BL53" s="185"/>
      <c r="BM53" s="185"/>
      <c r="BN53" s="185"/>
      <c r="BO53" s="201"/>
      <c r="BP53" s="185"/>
      <c r="BQ53" s="201"/>
      <c r="BR53" s="185"/>
      <c r="BS53" s="185"/>
      <c r="BT53" s="185"/>
      <c r="BU53" s="185"/>
      <c r="BV53" s="185"/>
      <c r="BW53" s="185"/>
      <c r="BX53" s="185"/>
      <c r="BY53" s="185"/>
      <c r="BZ53" s="201"/>
      <c r="CA53" s="185"/>
      <c r="CB53" s="369"/>
      <c r="CC53" s="333"/>
      <c r="CD53" s="185">
        <v>0</v>
      </c>
      <c r="CE53" s="370"/>
      <c r="CK53" s="150"/>
    </row>
    <row r="54" spans="1:89" s="68" customFormat="1" ht="29.25" customHeight="1">
      <c r="A54" s="213">
        <v>46</v>
      </c>
      <c r="B54" s="365" t="s">
        <v>322</v>
      </c>
      <c r="C54" s="200"/>
      <c r="D54" s="200"/>
      <c r="E54" s="366"/>
      <c r="F54" s="200"/>
      <c r="G54" s="200"/>
      <c r="H54" s="185">
        <v>0</v>
      </c>
      <c r="I54" s="185">
        <f t="shared" si="1"/>
        <v>0</v>
      </c>
      <c r="J54" s="185">
        <v>0</v>
      </c>
      <c r="K54" s="185">
        <v>0</v>
      </c>
      <c r="L54" s="185">
        <v>0</v>
      </c>
      <c r="M54" s="185">
        <f t="shared" si="2"/>
        <v>0</v>
      </c>
      <c r="N54" s="185">
        <v>0</v>
      </c>
      <c r="O54" s="185">
        <f t="shared" si="0"/>
        <v>0</v>
      </c>
      <c r="P54" s="185">
        <v>13.9</v>
      </c>
      <c r="Q54" s="200">
        <v>0</v>
      </c>
      <c r="R54" s="200">
        <v>0</v>
      </c>
      <c r="S54" s="200">
        <f t="shared" si="3"/>
        <v>32.734499999999997</v>
      </c>
      <c r="T54" s="185">
        <v>0</v>
      </c>
      <c r="U54" s="185">
        <v>0</v>
      </c>
      <c r="V54" s="185"/>
      <c r="W54" s="200"/>
      <c r="X54" s="185"/>
      <c r="Y54" s="185"/>
      <c r="Z54" s="201"/>
      <c r="AA54" s="185"/>
      <c r="AB54" s="367"/>
      <c r="AC54" s="185"/>
      <c r="AD54" s="367"/>
      <c r="AE54" s="185"/>
      <c r="AF54" s="185"/>
      <c r="AG54" s="185"/>
      <c r="AH54" s="185"/>
      <c r="AI54" s="185"/>
      <c r="AJ54" s="201"/>
      <c r="AK54" s="185"/>
      <c r="AL54" s="185"/>
      <c r="AM54" s="185"/>
      <c r="AN54" s="185"/>
      <c r="AO54" s="185"/>
      <c r="AP54" s="201"/>
      <c r="AQ54" s="185"/>
      <c r="AR54" s="185"/>
      <c r="AS54" s="185"/>
      <c r="AT54" s="185"/>
      <c r="AU54" s="201"/>
      <c r="AV54" s="185"/>
      <c r="AW54" s="201"/>
      <c r="AX54" s="201"/>
      <c r="AY54" s="368"/>
      <c r="AZ54" s="185"/>
      <c r="BA54" s="201"/>
      <c r="BB54" s="201"/>
      <c r="BC54" s="185"/>
      <c r="BD54" s="201"/>
      <c r="BE54" s="201"/>
      <c r="BF54" s="201"/>
      <c r="BG54" s="185"/>
      <c r="BH54" s="185"/>
      <c r="BI54" s="201"/>
      <c r="BJ54" s="185"/>
      <c r="BK54" s="201"/>
      <c r="BL54" s="185"/>
      <c r="BM54" s="185"/>
      <c r="BN54" s="185"/>
      <c r="BO54" s="201"/>
      <c r="BP54" s="185"/>
      <c r="BQ54" s="201"/>
      <c r="BR54" s="185"/>
      <c r="BS54" s="185"/>
      <c r="BT54" s="185"/>
      <c r="BU54" s="185"/>
      <c r="BV54" s="185"/>
      <c r="BW54" s="185"/>
      <c r="BX54" s="185"/>
      <c r="BY54" s="185"/>
      <c r="BZ54" s="201"/>
      <c r="CA54" s="185"/>
      <c r="CB54" s="369"/>
      <c r="CC54" s="333"/>
      <c r="CD54" s="185">
        <v>0</v>
      </c>
      <c r="CE54" s="370"/>
      <c r="CK54" s="150"/>
    </row>
    <row r="55" spans="1:89" s="68" customFormat="1" ht="29.25" customHeight="1">
      <c r="A55" s="213">
        <v>47</v>
      </c>
      <c r="B55" s="365" t="s">
        <v>323</v>
      </c>
      <c r="C55" s="200"/>
      <c r="D55" s="200"/>
      <c r="E55" s="366"/>
      <c r="F55" s="200"/>
      <c r="G55" s="200"/>
      <c r="H55" s="185">
        <v>0</v>
      </c>
      <c r="I55" s="185">
        <f t="shared" si="1"/>
        <v>0</v>
      </c>
      <c r="J55" s="185">
        <v>0</v>
      </c>
      <c r="K55" s="185">
        <v>0</v>
      </c>
      <c r="L55" s="185">
        <v>0</v>
      </c>
      <c r="M55" s="185">
        <f t="shared" si="2"/>
        <v>0</v>
      </c>
      <c r="N55" s="185">
        <v>0</v>
      </c>
      <c r="O55" s="185">
        <f t="shared" si="0"/>
        <v>0</v>
      </c>
      <c r="P55" s="185">
        <v>14.3</v>
      </c>
      <c r="Q55" s="200">
        <v>0</v>
      </c>
      <c r="R55" s="200">
        <v>0</v>
      </c>
      <c r="S55" s="200">
        <f t="shared" si="3"/>
        <v>33.676500000000004</v>
      </c>
      <c r="T55" s="185">
        <v>0</v>
      </c>
      <c r="U55" s="185">
        <v>0</v>
      </c>
      <c r="V55" s="185"/>
      <c r="W55" s="200"/>
      <c r="X55" s="185"/>
      <c r="Y55" s="185"/>
      <c r="Z55" s="201"/>
      <c r="AA55" s="185"/>
      <c r="AB55" s="367"/>
      <c r="AC55" s="185"/>
      <c r="AD55" s="367"/>
      <c r="AE55" s="185"/>
      <c r="AF55" s="185"/>
      <c r="AG55" s="185"/>
      <c r="AH55" s="185"/>
      <c r="AI55" s="185"/>
      <c r="AJ55" s="201"/>
      <c r="AK55" s="185"/>
      <c r="AL55" s="185"/>
      <c r="AM55" s="185"/>
      <c r="AN55" s="185"/>
      <c r="AO55" s="185"/>
      <c r="AP55" s="201"/>
      <c r="AQ55" s="185"/>
      <c r="AR55" s="185"/>
      <c r="AS55" s="185"/>
      <c r="AT55" s="185"/>
      <c r="AU55" s="201"/>
      <c r="AV55" s="185"/>
      <c r="AW55" s="201"/>
      <c r="AX55" s="201"/>
      <c r="AY55" s="368"/>
      <c r="AZ55" s="185"/>
      <c r="BA55" s="201"/>
      <c r="BB55" s="201"/>
      <c r="BC55" s="185"/>
      <c r="BD55" s="201"/>
      <c r="BE55" s="201"/>
      <c r="BF55" s="201"/>
      <c r="BG55" s="185"/>
      <c r="BH55" s="185"/>
      <c r="BI55" s="201"/>
      <c r="BJ55" s="185"/>
      <c r="BK55" s="201"/>
      <c r="BL55" s="185"/>
      <c r="BM55" s="185"/>
      <c r="BN55" s="185"/>
      <c r="BO55" s="201"/>
      <c r="BP55" s="185"/>
      <c r="BQ55" s="201"/>
      <c r="BR55" s="185"/>
      <c r="BS55" s="185"/>
      <c r="BT55" s="185"/>
      <c r="BU55" s="185"/>
      <c r="BV55" s="185"/>
      <c r="BW55" s="185"/>
      <c r="BX55" s="185"/>
      <c r="BY55" s="185"/>
      <c r="BZ55" s="201"/>
      <c r="CA55" s="185"/>
      <c r="CB55" s="369"/>
      <c r="CC55" s="333"/>
      <c r="CD55" s="185">
        <v>0</v>
      </c>
      <c r="CE55" s="370"/>
      <c r="CK55" s="150"/>
    </row>
    <row r="56" spans="1:89" s="68" customFormat="1" ht="29.25" customHeight="1">
      <c r="A56" s="213">
        <v>48</v>
      </c>
      <c r="B56" s="365" t="s">
        <v>324</v>
      </c>
      <c r="C56" s="200"/>
      <c r="D56" s="200"/>
      <c r="E56" s="366"/>
      <c r="F56" s="200"/>
      <c r="G56" s="200"/>
      <c r="H56" s="185">
        <v>0</v>
      </c>
      <c r="I56" s="185">
        <f t="shared" si="1"/>
        <v>0</v>
      </c>
      <c r="J56" s="185">
        <v>0</v>
      </c>
      <c r="K56" s="185">
        <v>0</v>
      </c>
      <c r="L56" s="185">
        <v>0</v>
      </c>
      <c r="M56" s="185">
        <f t="shared" si="2"/>
        <v>0</v>
      </c>
      <c r="N56" s="185">
        <v>0</v>
      </c>
      <c r="O56" s="185">
        <f t="shared" si="0"/>
        <v>0</v>
      </c>
      <c r="P56" s="185">
        <v>0</v>
      </c>
      <c r="Q56" s="200">
        <v>0</v>
      </c>
      <c r="R56" s="200">
        <v>0</v>
      </c>
      <c r="S56" s="200">
        <f t="shared" si="3"/>
        <v>0</v>
      </c>
      <c r="T56" s="185">
        <v>0</v>
      </c>
      <c r="U56" s="185">
        <v>0</v>
      </c>
      <c r="V56" s="185"/>
      <c r="W56" s="200"/>
      <c r="X56" s="185"/>
      <c r="Y56" s="185"/>
      <c r="Z56" s="201"/>
      <c r="AA56" s="185"/>
      <c r="AB56" s="367"/>
      <c r="AC56" s="185"/>
      <c r="AD56" s="367"/>
      <c r="AE56" s="185"/>
      <c r="AF56" s="185"/>
      <c r="AG56" s="185"/>
      <c r="AH56" s="185"/>
      <c r="AI56" s="185"/>
      <c r="AJ56" s="201"/>
      <c r="AK56" s="185"/>
      <c r="AL56" s="185"/>
      <c r="AM56" s="185"/>
      <c r="AN56" s="185"/>
      <c r="AO56" s="185"/>
      <c r="AP56" s="201"/>
      <c r="AQ56" s="185"/>
      <c r="AR56" s="185"/>
      <c r="AS56" s="185"/>
      <c r="AT56" s="185"/>
      <c r="AU56" s="201"/>
      <c r="AV56" s="185"/>
      <c r="AW56" s="201"/>
      <c r="AX56" s="201"/>
      <c r="AY56" s="368"/>
      <c r="AZ56" s="185"/>
      <c r="BA56" s="201"/>
      <c r="BB56" s="201"/>
      <c r="BC56" s="185"/>
      <c r="BD56" s="201"/>
      <c r="BE56" s="201"/>
      <c r="BF56" s="201"/>
      <c r="BG56" s="185"/>
      <c r="BH56" s="185"/>
      <c r="BI56" s="201"/>
      <c r="BJ56" s="185"/>
      <c r="BK56" s="201"/>
      <c r="BL56" s="185"/>
      <c r="BM56" s="185"/>
      <c r="BN56" s="185"/>
      <c r="BO56" s="201"/>
      <c r="BP56" s="185"/>
      <c r="BQ56" s="201"/>
      <c r="BR56" s="185"/>
      <c r="BS56" s="185"/>
      <c r="BT56" s="185"/>
      <c r="BU56" s="185"/>
      <c r="BV56" s="185"/>
      <c r="BW56" s="185"/>
      <c r="BX56" s="185"/>
      <c r="BY56" s="185"/>
      <c r="BZ56" s="201"/>
      <c r="CA56" s="185"/>
      <c r="CB56" s="369"/>
      <c r="CC56" s="333"/>
      <c r="CD56" s="185">
        <v>0</v>
      </c>
      <c r="CE56" s="370"/>
      <c r="CK56" s="150"/>
    </row>
    <row r="57" spans="1:89" s="68" customFormat="1" ht="29.25" customHeight="1">
      <c r="A57" s="213">
        <v>49</v>
      </c>
      <c r="B57" s="365" t="s">
        <v>325</v>
      </c>
      <c r="C57" s="200"/>
      <c r="D57" s="200"/>
      <c r="E57" s="366"/>
      <c r="F57" s="200"/>
      <c r="G57" s="200"/>
      <c r="H57" s="185">
        <v>0</v>
      </c>
      <c r="I57" s="185">
        <f t="shared" si="1"/>
        <v>0</v>
      </c>
      <c r="J57" s="185">
        <v>0</v>
      </c>
      <c r="K57" s="185">
        <v>0</v>
      </c>
      <c r="L57" s="185">
        <v>0</v>
      </c>
      <c r="M57" s="185">
        <f t="shared" si="2"/>
        <v>0</v>
      </c>
      <c r="N57" s="185">
        <v>0</v>
      </c>
      <c r="O57" s="185">
        <f t="shared" si="0"/>
        <v>0</v>
      </c>
      <c r="P57" s="185">
        <v>0</v>
      </c>
      <c r="Q57" s="200">
        <v>0</v>
      </c>
      <c r="R57" s="200">
        <v>0</v>
      </c>
      <c r="S57" s="200">
        <f t="shared" si="3"/>
        <v>0</v>
      </c>
      <c r="T57" s="185">
        <v>0</v>
      </c>
      <c r="U57" s="185">
        <v>0</v>
      </c>
      <c r="V57" s="185"/>
      <c r="W57" s="200"/>
      <c r="X57" s="185"/>
      <c r="Y57" s="185"/>
      <c r="Z57" s="201"/>
      <c r="AA57" s="185"/>
      <c r="AB57" s="367"/>
      <c r="AC57" s="185"/>
      <c r="AD57" s="367"/>
      <c r="AE57" s="185"/>
      <c r="AF57" s="185"/>
      <c r="AG57" s="185"/>
      <c r="AH57" s="185"/>
      <c r="AI57" s="185"/>
      <c r="AJ57" s="201"/>
      <c r="AK57" s="185"/>
      <c r="AL57" s="185"/>
      <c r="AM57" s="185"/>
      <c r="AN57" s="185"/>
      <c r="AO57" s="185"/>
      <c r="AP57" s="201"/>
      <c r="AQ57" s="185"/>
      <c r="AR57" s="185"/>
      <c r="AS57" s="185"/>
      <c r="AT57" s="185"/>
      <c r="AU57" s="201"/>
      <c r="AV57" s="185"/>
      <c r="AW57" s="201"/>
      <c r="AX57" s="201"/>
      <c r="AY57" s="368"/>
      <c r="AZ57" s="185"/>
      <c r="BA57" s="201"/>
      <c r="BB57" s="201"/>
      <c r="BC57" s="185"/>
      <c r="BD57" s="201"/>
      <c r="BE57" s="201"/>
      <c r="BF57" s="201"/>
      <c r="BG57" s="185"/>
      <c r="BH57" s="185"/>
      <c r="BI57" s="201"/>
      <c r="BJ57" s="185"/>
      <c r="BK57" s="201"/>
      <c r="BL57" s="185"/>
      <c r="BM57" s="185"/>
      <c r="BN57" s="185"/>
      <c r="BO57" s="201"/>
      <c r="BP57" s="185"/>
      <c r="BQ57" s="201"/>
      <c r="BR57" s="185"/>
      <c r="BS57" s="185"/>
      <c r="BT57" s="185"/>
      <c r="BU57" s="185"/>
      <c r="BV57" s="185"/>
      <c r="BW57" s="185"/>
      <c r="BX57" s="185"/>
      <c r="BY57" s="185"/>
      <c r="BZ57" s="201"/>
      <c r="CA57" s="185"/>
      <c r="CB57" s="369"/>
      <c r="CC57" s="333"/>
      <c r="CD57" s="185">
        <v>0</v>
      </c>
      <c r="CE57" s="370"/>
      <c r="CK57" s="150"/>
    </row>
    <row r="58" spans="1:89" s="68" customFormat="1" ht="29.25" customHeight="1">
      <c r="A58" s="213">
        <v>50</v>
      </c>
      <c r="B58" s="365" t="s">
        <v>326</v>
      </c>
      <c r="C58" s="200"/>
      <c r="D58" s="200"/>
      <c r="E58" s="366"/>
      <c r="F58" s="200"/>
      <c r="G58" s="200"/>
      <c r="H58" s="185">
        <v>0</v>
      </c>
      <c r="I58" s="185">
        <f t="shared" si="1"/>
        <v>0</v>
      </c>
      <c r="J58" s="185">
        <v>0</v>
      </c>
      <c r="K58" s="185">
        <v>0</v>
      </c>
      <c r="L58" s="185">
        <v>0</v>
      </c>
      <c r="M58" s="185">
        <f t="shared" si="2"/>
        <v>0</v>
      </c>
      <c r="N58" s="185">
        <v>0</v>
      </c>
      <c r="O58" s="185">
        <f t="shared" si="0"/>
        <v>0</v>
      </c>
      <c r="P58" s="185">
        <v>0</v>
      </c>
      <c r="Q58" s="200">
        <v>0</v>
      </c>
      <c r="R58" s="200">
        <v>0</v>
      </c>
      <c r="S58" s="200">
        <f t="shared" si="3"/>
        <v>0</v>
      </c>
      <c r="T58" s="185">
        <v>0</v>
      </c>
      <c r="U58" s="185">
        <v>0</v>
      </c>
      <c r="V58" s="185"/>
      <c r="W58" s="200"/>
      <c r="X58" s="185"/>
      <c r="Y58" s="185"/>
      <c r="Z58" s="201"/>
      <c r="AA58" s="185"/>
      <c r="AB58" s="367"/>
      <c r="AC58" s="185"/>
      <c r="AD58" s="367"/>
      <c r="AE58" s="185"/>
      <c r="AF58" s="185"/>
      <c r="AG58" s="185"/>
      <c r="AH58" s="185"/>
      <c r="AI58" s="185"/>
      <c r="AJ58" s="201"/>
      <c r="AK58" s="185"/>
      <c r="AL58" s="185"/>
      <c r="AM58" s="185"/>
      <c r="AN58" s="185"/>
      <c r="AO58" s="185"/>
      <c r="AP58" s="201"/>
      <c r="AQ58" s="185"/>
      <c r="AR58" s="185"/>
      <c r="AS58" s="185"/>
      <c r="AT58" s="185"/>
      <c r="AU58" s="201"/>
      <c r="AV58" s="185"/>
      <c r="AW58" s="201"/>
      <c r="AX58" s="201"/>
      <c r="AY58" s="368"/>
      <c r="AZ58" s="185"/>
      <c r="BA58" s="201"/>
      <c r="BB58" s="201"/>
      <c r="BC58" s="185"/>
      <c r="BD58" s="201"/>
      <c r="BE58" s="201"/>
      <c r="BF58" s="201"/>
      <c r="BG58" s="185"/>
      <c r="BH58" s="185"/>
      <c r="BI58" s="201"/>
      <c r="BJ58" s="185"/>
      <c r="BK58" s="201"/>
      <c r="BL58" s="185"/>
      <c r="BM58" s="185"/>
      <c r="BN58" s="185"/>
      <c r="BO58" s="201"/>
      <c r="BP58" s="185"/>
      <c r="BQ58" s="201"/>
      <c r="BR58" s="185"/>
      <c r="BS58" s="185"/>
      <c r="BT58" s="185"/>
      <c r="BU58" s="185"/>
      <c r="BV58" s="185"/>
      <c r="BW58" s="185"/>
      <c r="BX58" s="185"/>
      <c r="BY58" s="185"/>
      <c r="BZ58" s="201"/>
      <c r="CA58" s="185"/>
      <c r="CB58" s="369"/>
      <c r="CC58" s="333"/>
      <c r="CD58" s="185">
        <v>0</v>
      </c>
      <c r="CE58" s="370"/>
      <c r="CK58" s="150"/>
    </row>
    <row r="59" spans="1:89" s="68" customFormat="1" ht="29.25" customHeight="1">
      <c r="A59" s="213">
        <v>51</v>
      </c>
      <c r="B59" s="365" t="s">
        <v>327</v>
      </c>
      <c r="C59" s="200"/>
      <c r="D59" s="200"/>
      <c r="E59" s="366"/>
      <c r="F59" s="200"/>
      <c r="G59" s="200"/>
      <c r="H59" s="185">
        <v>0</v>
      </c>
      <c r="I59" s="185">
        <f t="shared" si="1"/>
        <v>0</v>
      </c>
      <c r="J59" s="185">
        <v>0</v>
      </c>
      <c r="K59" s="185">
        <v>0</v>
      </c>
      <c r="L59" s="185">
        <v>0</v>
      </c>
      <c r="M59" s="185">
        <f t="shared" si="2"/>
        <v>0</v>
      </c>
      <c r="N59" s="185">
        <v>0</v>
      </c>
      <c r="O59" s="185">
        <f t="shared" si="0"/>
        <v>0</v>
      </c>
      <c r="P59" s="185">
        <v>0</v>
      </c>
      <c r="Q59" s="200">
        <v>0</v>
      </c>
      <c r="R59" s="200">
        <v>0</v>
      </c>
      <c r="S59" s="200">
        <f t="shared" si="3"/>
        <v>0</v>
      </c>
      <c r="T59" s="185">
        <v>0</v>
      </c>
      <c r="U59" s="185">
        <v>0</v>
      </c>
      <c r="V59" s="185"/>
      <c r="W59" s="200"/>
      <c r="X59" s="185"/>
      <c r="Y59" s="185"/>
      <c r="Z59" s="201"/>
      <c r="AA59" s="185"/>
      <c r="AB59" s="367"/>
      <c r="AC59" s="185"/>
      <c r="AD59" s="367"/>
      <c r="AE59" s="185"/>
      <c r="AF59" s="185"/>
      <c r="AG59" s="185"/>
      <c r="AH59" s="185"/>
      <c r="AI59" s="185"/>
      <c r="AJ59" s="201"/>
      <c r="AK59" s="185"/>
      <c r="AL59" s="185"/>
      <c r="AM59" s="185"/>
      <c r="AN59" s="185"/>
      <c r="AO59" s="185"/>
      <c r="AP59" s="201"/>
      <c r="AQ59" s="185"/>
      <c r="AR59" s="185"/>
      <c r="AS59" s="185"/>
      <c r="AT59" s="185"/>
      <c r="AU59" s="201"/>
      <c r="AV59" s="185"/>
      <c r="AW59" s="201"/>
      <c r="AX59" s="201"/>
      <c r="AY59" s="368"/>
      <c r="AZ59" s="185"/>
      <c r="BA59" s="201"/>
      <c r="BB59" s="201"/>
      <c r="BC59" s="185"/>
      <c r="BD59" s="201"/>
      <c r="BE59" s="201"/>
      <c r="BF59" s="201"/>
      <c r="BG59" s="185"/>
      <c r="BH59" s="185"/>
      <c r="BI59" s="201"/>
      <c r="BJ59" s="185"/>
      <c r="BK59" s="201"/>
      <c r="BL59" s="185"/>
      <c r="BM59" s="185"/>
      <c r="BN59" s="185"/>
      <c r="BO59" s="201"/>
      <c r="BP59" s="185"/>
      <c r="BQ59" s="201"/>
      <c r="BR59" s="185"/>
      <c r="BS59" s="185"/>
      <c r="BT59" s="185"/>
      <c r="BU59" s="185"/>
      <c r="BV59" s="185"/>
      <c r="BW59" s="185"/>
      <c r="BX59" s="185"/>
      <c r="BY59" s="185"/>
      <c r="BZ59" s="201"/>
      <c r="CA59" s="185"/>
      <c r="CB59" s="369"/>
      <c r="CC59" s="333"/>
      <c r="CD59" s="185">
        <v>0</v>
      </c>
      <c r="CE59" s="370"/>
      <c r="CK59" s="150"/>
    </row>
    <row r="60" spans="1:89" s="68" customFormat="1" ht="29.25" customHeight="1">
      <c r="A60" s="213">
        <v>52</v>
      </c>
      <c r="B60" s="365" t="s">
        <v>328</v>
      </c>
      <c r="C60" s="200"/>
      <c r="D60" s="200"/>
      <c r="E60" s="366"/>
      <c r="F60" s="200"/>
      <c r="G60" s="200"/>
      <c r="H60" s="185">
        <v>0</v>
      </c>
      <c r="I60" s="185">
        <f t="shared" si="1"/>
        <v>0</v>
      </c>
      <c r="J60" s="185">
        <v>0</v>
      </c>
      <c r="K60" s="185">
        <v>0</v>
      </c>
      <c r="L60" s="185">
        <v>0</v>
      </c>
      <c r="M60" s="185">
        <f t="shared" si="2"/>
        <v>0</v>
      </c>
      <c r="N60" s="185">
        <v>0</v>
      </c>
      <c r="O60" s="185">
        <f t="shared" si="0"/>
        <v>0</v>
      </c>
      <c r="P60" s="185">
        <v>0</v>
      </c>
      <c r="Q60" s="200">
        <v>0</v>
      </c>
      <c r="R60" s="200">
        <v>0</v>
      </c>
      <c r="S60" s="200">
        <f t="shared" si="3"/>
        <v>0</v>
      </c>
      <c r="T60" s="185">
        <v>0</v>
      </c>
      <c r="U60" s="185">
        <v>0</v>
      </c>
      <c r="V60" s="185"/>
      <c r="W60" s="200"/>
      <c r="X60" s="185"/>
      <c r="Y60" s="185"/>
      <c r="Z60" s="201"/>
      <c r="AA60" s="185"/>
      <c r="AB60" s="367"/>
      <c r="AC60" s="185"/>
      <c r="AD60" s="367"/>
      <c r="AE60" s="185"/>
      <c r="AF60" s="185"/>
      <c r="AG60" s="185"/>
      <c r="AH60" s="185"/>
      <c r="AI60" s="185"/>
      <c r="AJ60" s="201"/>
      <c r="AK60" s="185"/>
      <c r="AL60" s="185"/>
      <c r="AM60" s="185"/>
      <c r="AN60" s="185"/>
      <c r="AO60" s="185"/>
      <c r="AP60" s="201"/>
      <c r="AQ60" s="185"/>
      <c r="AR60" s="185"/>
      <c r="AS60" s="185"/>
      <c r="AT60" s="185"/>
      <c r="AU60" s="201"/>
      <c r="AV60" s="185"/>
      <c r="AW60" s="201"/>
      <c r="AX60" s="201"/>
      <c r="AY60" s="368"/>
      <c r="AZ60" s="185"/>
      <c r="BA60" s="201"/>
      <c r="BB60" s="201"/>
      <c r="BC60" s="185"/>
      <c r="BD60" s="201"/>
      <c r="BE60" s="201"/>
      <c r="BF60" s="201"/>
      <c r="BG60" s="185"/>
      <c r="BH60" s="185"/>
      <c r="BI60" s="201"/>
      <c r="BJ60" s="185"/>
      <c r="BK60" s="201"/>
      <c r="BL60" s="185"/>
      <c r="BM60" s="185"/>
      <c r="BN60" s="185"/>
      <c r="BO60" s="201"/>
      <c r="BP60" s="185"/>
      <c r="BQ60" s="201"/>
      <c r="BR60" s="185"/>
      <c r="BS60" s="185"/>
      <c r="BT60" s="185"/>
      <c r="BU60" s="185"/>
      <c r="BV60" s="185"/>
      <c r="BW60" s="185"/>
      <c r="BX60" s="185"/>
      <c r="BY60" s="185"/>
      <c r="BZ60" s="201"/>
      <c r="CA60" s="185"/>
      <c r="CB60" s="369"/>
      <c r="CC60" s="333"/>
      <c r="CD60" s="185">
        <v>0</v>
      </c>
      <c r="CE60" s="370"/>
      <c r="CK60" s="150"/>
    </row>
    <row r="61" spans="1:89" s="68" customFormat="1" ht="29.25" customHeight="1">
      <c r="A61" s="213">
        <v>53</v>
      </c>
      <c r="B61" s="365" t="s">
        <v>329</v>
      </c>
      <c r="C61" s="200"/>
      <c r="D61" s="200"/>
      <c r="E61" s="366"/>
      <c r="F61" s="200"/>
      <c r="G61" s="200"/>
      <c r="H61" s="185">
        <v>0</v>
      </c>
      <c r="I61" s="185">
        <f t="shared" si="1"/>
        <v>0</v>
      </c>
      <c r="J61" s="185">
        <v>0</v>
      </c>
      <c r="K61" s="185">
        <v>0</v>
      </c>
      <c r="L61" s="185">
        <v>0</v>
      </c>
      <c r="M61" s="185">
        <f t="shared" si="2"/>
        <v>0</v>
      </c>
      <c r="N61" s="185">
        <v>0</v>
      </c>
      <c r="O61" s="185">
        <f t="shared" si="0"/>
        <v>0</v>
      </c>
      <c r="P61" s="185">
        <v>0</v>
      </c>
      <c r="Q61" s="200">
        <v>0</v>
      </c>
      <c r="R61" s="200">
        <v>0</v>
      </c>
      <c r="S61" s="200">
        <f t="shared" si="3"/>
        <v>0</v>
      </c>
      <c r="T61" s="185">
        <v>0</v>
      </c>
      <c r="U61" s="185">
        <v>0</v>
      </c>
      <c r="V61" s="185"/>
      <c r="W61" s="200"/>
      <c r="X61" s="185"/>
      <c r="Y61" s="185"/>
      <c r="Z61" s="201"/>
      <c r="AA61" s="185"/>
      <c r="AB61" s="367"/>
      <c r="AC61" s="185"/>
      <c r="AD61" s="367"/>
      <c r="AE61" s="185"/>
      <c r="AF61" s="185"/>
      <c r="AG61" s="185"/>
      <c r="AH61" s="185"/>
      <c r="AI61" s="185"/>
      <c r="AJ61" s="201"/>
      <c r="AK61" s="185"/>
      <c r="AL61" s="185"/>
      <c r="AM61" s="185"/>
      <c r="AN61" s="185"/>
      <c r="AO61" s="185"/>
      <c r="AP61" s="201"/>
      <c r="AQ61" s="185"/>
      <c r="AR61" s="185"/>
      <c r="AS61" s="185"/>
      <c r="AT61" s="185"/>
      <c r="AU61" s="201"/>
      <c r="AV61" s="185"/>
      <c r="AW61" s="201"/>
      <c r="AX61" s="201"/>
      <c r="AY61" s="368"/>
      <c r="AZ61" s="185"/>
      <c r="BA61" s="201"/>
      <c r="BB61" s="201"/>
      <c r="BC61" s="185"/>
      <c r="BD61" s="201"/>
      <c r="BE61" s="201"/>
      <c r="BF61" s="201"/>
      <c r="BG61" s="185"/>
      <c r="BH61" s="185"/>
      <c r="BI61" s="201"/>
      <c r="BJ61" s="185"/>
      <c r="BK61" s="201"/>
      <c r="BL61" s="185"/>
      <c r="BM61" s="185"/>
      <c r="BN61" s="185"/>
      <c r="BO61" s="201"/>
      <c r="BP61" s="185"/>
      <c r="BQ61" s="201"/>
      <c r="BR61" s="185"/>
      <c r="BS61" s="185"/>
      <c r="BT61" s="185"/>
      <c r="BU61" s="185"/>
      <c r="BV61" s="185"/>
      <c r="BW61" s="185"/>
      <c r="BX61" s="185"/>
      <c r="BY61" s="185"/>
      <c r="BZ61" s="201"/>
      <c r="CA61" s="185"/>
      <c r="CB61" s="369"/>
      <c r="CC61" s="333"/>
      <c r="CD61" s="185">
        <v>0</v>
      </c>
      <c r="CE61" s="370"/>
      <c r="CK61" s="150"/>
    </row>
    <row r="62" spans="1:89" s="68" customFormat="1" ht="29.25" customHeight="1">
      <c r="A62" s="213">
        <v>54</v>
      </c>
      <c r="B62" s="365" t="s">
        <v>330</v>
      </c>
      <c r="C62" s="200"/>
      <c r="D62" s="200"/>
      <c r="E62" s="366"/>
      <c r="F62" s="200"/>
      <c r="G62" s="200"/>
      <c r="H62" s="185">
        <v>0</v>
      </c>
      <c r="I62" s="185">
        <f t="shared" si="1"/>
        <v>0</v>
      </c>
      <c r="J62" s="185">
        <v>0</v>
      </c>
      <c r="K62" s="185">
        <v>0</v>
      </c>
      <c r="L62" s="185">
        <v>0</v>
      </c>
      <c r="M62" s="185">
        <f t="shared" si="2"/>
        <v>0</v>
      </c>
      <c r="N62" s="185">
        <v>0</v>
      </c>
      <c r="O62" s="185">
        <f t="shared" si="0"/>
        <v>0</v>
      </c>
      <c r="P62" s="185">
        <v>0</v>
      </c>
      <c r="Q62" s="200">
        <v>0</v>
      </c>
      <c r="R62" s="200">
        <v>0</v>
      </c>
      <c r="S62" s="200">
        <f t="shared" si="3"/>
        <v>0</v>
      </c>
      <c r="T62" s="185">
        <v>0</v>
      </c>
      <c r="U62" s="185">
        <v>0</v>
      </c>
      <c r="V62" s="185"/>
      <c r="W62" s="200"/>
      <c r="X62" s="185"/>
      <c r="Y62" s="185"/>
      <c r="Z62" s="201"/>
      <c r="AA62" s="185"/>
      <c r="AB62" s="367"/>
      <c r="AC62" s="185"/>
      <c r="AD62" s="367"/>
      <c r="AE62" s="185"/>
      <c r="AF62" s="185"/>
      <c r="AG62" s="185"/>
      <c r="AH62" s="185"/>
      <c r="AI62" s="185"/>
      <c r="AJ62" s="201"/>
      <c r="AK62" s="185"/>
      <c r="AL62" s="185"/>
      <c r="AM62" s="185"/>
      <c r="AN62" s="185"/>
      <c r="AO62" s="185"/>
      <c r="AP62" s="201"/>
      <c r="AQ62" s="185"/>
      <c r="AR62" s="185"/>
      <c r="AS62" s="185"/>
      <c r="AT62" s="185"/>
      <c r="AU62" s="201"/>
      <c r="AV62" s="185"/>
      <c r="AW62" s="201"/>
      <c r="AX62" s="201"/>
      <c r="AY62" s="368"/>
      <c r="AZ62" s="185"/>
      <c r="BA62" s="201"/>
      <c r="BB62" s="201"/>
      <c r="BC62" s="185"/>
      <c r="BD62" s="201"/>
      <c r="BE62" s="201"/>
      <c r="BF62" s="201"/>
      <c r="BG62" s="185"/>
      <c r="BH62" s="185"/>
      <c r="BI62" s="201"/>
      <c r="BJ62" s="185"/>
      <c r="BK62" s="201"/>
      <c r="BL62" s="185"/>
      <c r="BM62" s="185"/>
      <c r="BN62" s="185"/>
      <c r="BO62" s="201"/>
      <c r="BP62" s="185"/>
      <c r="BQ62" s="201"/>
      <c r="BR62" s="185"/>
      <c r="BS62" s="185"/>
      <c r="BT62" s="185"/>
      <c r="BU62" s="185"/>
      <c r="BV62" s="185"/>
      <c r="BW62" s="185"/>
      <c r="BX62" s="185"/>
      <c r="BY62" s="185"/>
      <c r="BZ62" s="201"/>
      <c r="CA62" s="185"/>
      <c r="CB62" s="369"/>
      <c r="CC62" s="333"/>
      <c r="CD62" s="185">
        <v>0</v>
      </c>
      <c r="CE62" s="370"/>
      <c r="CK62" s="150"/>
    </row>
    <row r="63" spans="1:89" s="68" customFormat="1" ht="29.25" customHeight="1">
      <c r="A63" s="213">
        <v>55</v>
      </c>
      <c r="B63" s="365" t="s">
        <v>331</v>
      </c>
      <c r="C63" s="200"/>
      <c r="D63" s="200"/>
      <c r="E63" s="366"/>
      <c r="F63" s="200"/>
      <c r="G63" s="200"/>
      <c r="H63" s="185">
        <v>0</v>
      </c>
      <c r="I63" s="185">
        <f t="shared" si="1"/>
        <v>0</v>
      </c>
      <c r="J63" s="185">
        <v>0</v>
      </c>
      <c r="K63" s="185">
        <v>0</v>
      </c>
      <c r="L63" s="185">
        <v>0</v>
      </c>
      <c r="M63" s="185">
        <f t="shared" si="2"/>
        <v>0</v>
      </c>
      <c r="N63" s="185">
        <v>0</v>
      </c>
      <c r="O63" s="185">
        <f t="shared" si="0"/>
        <v>0</v>
      </c>
      <c r="P63" s="185">
        <v>0</v>
      </c>
      <c r="Q63" s="200">
        <v>0</v>
      </c>
      <c r="R63" s="200">
        <v>0</v>
      </c>
      <c r="S63" s="200">
        <f t="shared" si="3"/>
        <v>0</v>
      </c>
      <c r="T63" s="185">
        <v>0</v>
      </c>
      <c r="U63" s="185">
        <v>0</v>
      </c>
      <c r="V63" s="185"/>
      <c r="W63" s="200"/>
      <c r="X63" s="185"/>
      <c r="Y63" s="185"/>
      <c r="Z63" s="201"/>
      <c r="AA63" s="185"/>
      <c r="AB63" s="367"/>
      <c r="AC63" s="185"/>
      <c r="AD63" s="367"/>
      <c r="AE63" s="185"/>
      <c r="AF63" s="185"/>
      <c r="AG63" s="185"/>
      <c r="AH63" s="185"/>
      <c r="AI63" s="185"/>
      <c r="AJ63" s="201"/>
      <c r="AK63" s="185"/>
      <c r="AL63" s="185"/>
      <c r="AM63" s="185"/>
      <c r="AN63" s="185"/>
      <c r="AO63" s="185"/>
      <c r="AP63" s="201"/>
      <c r="AQ63" s="185"/>
      <c r="AR63" s="185"/>
      <c r="AS63" s="185"/>
      <c r="AT63" s="185"/>
      <c r="AU63" s="201"/>
      <c r="AV63" s="185"/>
      <c r="AW63" s="201"/>
      <c r="AX63" s="201"/>
      <c r="AY63" s="368"/>
      <c r="AZ63" s="185"/>
      <c r="BA63" s="201"/>
      <c r="BB63" s="201"/>
      <c r="BC63" s="185"/>
      <c r="BD63" s="201"/>
      <c r="BE63" s="201"/>
      <c r="BF63" s="201"/>
      <c r="BG63" s="185"/>
      <c r="BH63" s="185"/>
      <c r="BI63" s="201"/>
      <c r="BJ63" s="185"/>
      <c r="BK63" s="201"/>
      <c r="BL63" s="185"/>
      <c r="BM63" s="185"/>
      <c r="BN63" s="185"/>
      <c r="BO63" s="201"/>
      <c r="BP63" s="185"/>
      <c r="BQ63" s="201"/>
      <c r="BR63" s="185"/>
      <c r="BS63" s="185"/>
      <c r="BT63" s="185"/>
      <c r="BU63" s="185"/>
      <c r="BV63" s="185"/>
      <c r="BW63" s="185"/>
      <c r="BX63" s="185"/>
      <c r="BY63" s="185"/>
      <c r="BZ63" s="201"/>
      <c r="CA63" s="185"/>
      <c r="CB63" s="369"/>
      <c r="CC63" s="333"/>
      <c r="CD63" s="185">
        <v>0</v>
      </c>
      <c r="CE63" s="370"/>
      <c r="CK63" s="150"/>
    </row>
    <row r="64" spans="1:89" s="68" customFormat="1" ht="29.25" customHeight="1">
      <c r="A64" s="213">
        <v>56</v>
      </c>
      <c r="B64" s="365" t="s">
        <v>332</v>
      </c>
      <c r="C64" s="200"/>
      <c r="D64" s="200"/>
      <c r="E64" s="366"/>
      <c r="F64" s="200"/>
      <c r="G64" s="200"/>
      <c r="H64" s="185">
        <v>0</v>
      </c>
      <c r="I64" s="185">
        <f t="shared" si="1"/>
        <v>0</v>
      </c>
      <c r="J64" s="185">
        <v>0</v>
      </c>
      <c r="K64" s="185">
        <v>0</v>
      </c>
      <c r="L64" s="185">
        <v>0</v>
      </c>
      <c r="M64" s="185">
        <f t="shared" si="2"/>
        <v>0</v>
      </c>
      <c r="N64" s="185">
        <v>0</v>
      </c>
      <c r="O64" s="185">
        <f t="shared" si="0"/>
        <v>0</v>
      </c>
      <c r="P64" s="185">
        <v>0</v>
      </c>
      <c r="Q64" s="200">
        <v>0</v>
      </c>
      <c r="R64" s="200">
        <v>0</v>
      </c>
      <c r="S64" s="200">
        <f t="shared" si="3"/>
        <v>0</v>
      </c>
      <c r="T64" s="185">
        <v>0</v>
      </c>
      <c r="U64" s="185">
        <v>0</v>
      </c>
      <c r="V64" s="185"/>
      <c r="W64" s="200"/>
      <c r="X64" s="185"/>
      <c r="Y64" s="185"/>
      <c r="Z64" s="201"/>
      <c r="AA64" s="185"/>
      <c r="AB64" s="367"/>
      <c r="AC64" s="185"/>
      <c r="AD64" s="367"/>
      <c r="AE64" s="185"/>
      <c r="AF64" s="185"/>
      <c r="AG64" s="185"/>
      <c r="AH64" s="185"/>
      <c r="AI64" s="185"/>
      <c r="AJ64" s="201"/>
      <c r="AK64" s="185"/>
      <c r="AL64" s="185"/>
      <c r="AM64" s="185"/>
      <c r="AN64" s="185"/>
      <c r="AO64" s="185"/>
      <c r="AP64" s="201"/>
      <c r="AQ64" s="185"/>
      <c r="AR64" s="185"/>
      <c r="AS64" s="185"/>
      <c r="AT64" s="185"/>
      <c r="AU64" s="201"/>
      <c r="AV64" s="185"/>
      <c r="AW64" s="201"/>
      <c r="AX64" s="201"/>
      <c r="AY64" s="368"/>
      <c r="AZ64" s="185"/>
      <c r="BA64" s="201"/>
      <c r="BB64" s="201"/>
      <c r="BC64" s="185"/>
      <c r="BD64" s="201"/>
      <c r="BE64" s="201"/>
      <c r="BF64" s="201"/>
      <c r="BG64" s="185"/>
      <c r="BH64" s="185"/>
      <c r="BI64" s="201"/>
      <c r="BJ64" s="185"/>
      <c r="BK64" s="201"/>
      <c r="BL64" s="185"/>
      <c r="BM64" s="185"/>
      <c r="BN64" s="185"/>
      <c r="BO64" s="201"/>
      <c r="BP64" s="185"/>
      <c r="BQ64" s="201"/>
      <c r="BR64" s="185"/>
      <c r="BS64" s="185"/>
      <c r="BT64" s="185"/>
      <c r="BU64" s="185"/>
      <c r="BV64" s="185"/>
      <c r="BW64" s="185"/>
      <c r="BX64" s="185"/>
      <c r="BY64" s="185"/>
      <c r="BZ64" s="201"/>
      <c r="CA64" s="185"/>
      <c r="CB64" s="369"/>
      <c r="CC64" s="333"/>
      <c r="CD64" s="185">
        <v>0</v>
      </c>
      <c r="CE64" s="370"/>
      <c r="CK64" s="150"/>
    </row>
    <row r="65" spans="1:89" s="68" customFormat="1" ht="29.25" customHeight="1">
      <c r="A65" s="213">
        <v>57</v>
      </c>
      <c r="B65" s="365" t="s">
        <v>333</v>
      </c>
      <c r="C65" s="200"/>
      <c r="D65" s="200"/>
      <c r="E65" s="366"/>
      <c r="F65" s="200"/>
      <c r="G65" s="200"/>
      <c r="H65" s="185">
        <v>0</v>
      </c>
      <c r="I65" s="185">
        <f t="shared" si="1"/>
        <v>0</v>
      </c>
      <c r="J65" s="185">
        <v>0</v>
      </c>
      <c r="K65" s="185">
        <v>0</v>
      </c>
      <c r="L65" s="185">
        <v>0</v>
      </c>
      <c r="M65" s="185">
        <f t="shared" si="2"/>
        <v>0</v>
      </c>
      <c r="N65" s="185">
        <v>0</v>
      </c>
      <c r="O65" s="185">
        <f t="shared" si="0"/>
        <v>0</v>
      </c>
      <c r="P65" s="185">
        <v>0</v>
      </c>
      <c r="Q65" s="200">
        <v>0</v>
      </c>
      <c r="R65" s="200">
        <v>0</v>
      </c>
      <c r="S65" s="200">
        <f t="shared" si="3"/>
        <v>0</v>
      </c>
      <c r="T65" s="185">
        <v>0</v>
      </c>
      <c r="U65" s="185">
        <v>0</v>
      </c>
      <c r="V65" s="185"/>
      <c r="W65" s="200"/>
      <c r="X65" s="185"/>
      <c r="Y65" s="185"/>
      <c r="Z65" s="201"/>
      <c r="AA65" s="185"/>
      <c r="AB65" s="367"/>
      <c r="AC65" s="185"/>
      <c r="AD65" s="367"/>
      <c r="AE65" s="185"/>
      <c r="AF65" s="185"/>
      <c r="AG65" s="185"/>
      <c r="AH65" s="185"/>
      <c r="AI65" s="185"/>
      <c r="AJ65" s="201"/>
      <c r="AK65" s="185"/>
      <c r="AL65" s="185"/>
      <c r="AM65" s="185"/>
      <c r="AN65" s="185"/>
      <c r="AO65" s="185"/>
      <c r="AP65" s="201"/>
      <c r="AQ65" s="185"/>
      <c r="AR65" s="185"/>
      <c r="AS65" s="185"/>
      <c r="AT65" s="185"/>
      <c r="AU65" s="201"/>
      <c r="AV65" s="185"/>
      <c r="AW65" s="201"/>
      <c r="AX65" s="201"/>
      <c r="AY65" s="368"/>
      <c r="AZ65" s="185"/>
      <c r="BA65" s="201"/>
      <c r="BB65" s="201"/>
      <c r="BC65" s="185"/>
      <c r="BD65" s="201"/>
      <c r="BE65" s="201"/>
      <c r="BF65" s="201"/>
      <c r="BG65" s="185"/>
      <c r="BH65" s="185"/>
      <c r="BI65" s="201"/>
      <c r="BJ65" s="185"/>
      <c r="BK65" s="201"/>
      <c r="BL65" s="185"/>
      <c r="BM65" s="185"/>
      <c r="BN65" s="185"/>
      <c r="BO65" s="201"/>
      <c r="BP65" s="185"/>
      <c r="BQ65" s="201"/>
      <c r="BR65" s="185"/>
      <c r="BS65" s="185"/>
      <c r="BT65" s="185"/>
      <c r="BU65" s="185"/>
      <c r="BV65" s="185"/>
      <c r="BW65" s="185"/>
      <c r="BX65" s="185"/>
      <c r="BY65" s="185"/>
      <c r="BZ65" s="201"/>
      <c r="CA65" s="185"/>
      <c r="CB65" s="369"/>
      <c r="CC65" s="333"/>
      <c r="CD65" s="185">
        <v>0</v>
      </c>
      <c r="CE65" s="370"/>
      <c r="CK65" s="150"/>
    </row>
    <row r="66" spans="1:89" s="68" customFormat="1" ht="29.25" customHeight="1">
      <c r="A66" s="213">
        <v>58</v>
      </c>
      <c r="B66" s="365" t="s">
        <v>334</v>
      </c>
      <c r="C66" s="200"/>
      <c r="D66" s="200"/>
      <c r="E66" s="366"/>
      <c r="F66" s="200"/>
      <c r="G66" s="200"/>
      <c r="H66" s="185">
        <v>0</v>
      </c>
      <c r="I66" s="185">
        <f t="shared" si="1"/>
        <v>0</v>
      </c>
      <c r="J66" s="185">
        <v>0</v>
      </c>
      <c r="K66" s="185">
        <v>0</v>
      </c>
      <c r="L66" s="185">
        <v>0</v>
      </c>
      <c r="M66" s="185">
        <f t="shared" si="2"/>
        <v>0</v>
      </c>
      <c r="N66" s="185">
        <v>0</v>
      </c>
      <c r="O66" s="185">
        <f t="shared" si="0"/>
        <v>0</v>
      </c>
      <c r="P66" s="185">
        <v>0</v>
      </c>
      <c r="Q66" s="200">
        <v>0</v>
      </c>
      <c r="R66" s="200">
        <v>0</v>
      </c>
      <c r="S66" s="200">
        <f t="shared" si="3"/>
        <v>0</v>
      </c>
      <c r="T66" s="185">
        <v>0</v>
      </c>
      <c r="U66" s="185">
        <v>0</v>
      </c>
      <c r="V66" s="185"/>
      <c r="W66" s="200"/>
      <c r="X66" s="185"/>
      <c r="Y66" s="185"/>
      <c r="Z66" s="201"/>
      <c r="AA66" s="185"/>
      <c r="AB66" s="367"/>
      <c r="AC66" s="185"/>
      <c r="AD66" s="367"/>
      <c r="AE66" s="185"/>
      <c r="AF66" s="185"/>
      <c r="AG66" s="185"/>
      <c r="AH66" s="185"/>
      <c r="AI66" s="185"/>
      <c r="AJ66" s="201"/>
      <c r="AK66" s="185"/>
      <c r="AL66" s="185"/>
      <c r="AM66" s="185"/>
      <c r="AN66" s="185"/>
      <c r="AO66" s="185"/>
      <c r="AP66" s="201"/>
      <c r="AQ66" s="185"/>
      <c r="AR66" s="185"/>
      <c r="AS66" s="185"/>
      <c r="AT66" s="185"/>
      <c r="AU66" s="201"/>
      <c r="AV66" s="185"/>
      <c r="AW66" s="201"/>
      <c r="AX66" s="201"/>
      <c r="AY66" s="368"/>
      <c r="AZ66" s="185"/>
      <c r="BA66" s="201"/>
      <c r="BB66" s="201"/>
      <c r="BC66" s="185"/>
      <c r="BD66" s="201"/>
      <c r="BE66" s="201"/>
      <c r="BF66" s="201"/>
      <c r="BG66" s="185"/>
      <c r="BH66" s="185"/>
      <c r="BI66" s="201"/>
      <c r="BJ66" s="185"/>
      <c r="BK66" s="201"/>
      <c r="BL66" s="185"/>
      <c r="BM66" s="185"/>
      <c r="BN66" s="185"/>
      <c r="BO66" s="201"/>
      <c r="BP66" s="185"/>
      <c r="BQ66" s="201"/>
      <c r="BR66" s="185"/>
      <c r="BS66" s="185"/>
      <c r="BT66" s="185"/>
      <c r="BU66" s="185"/>
      <c r="BV66" s="185"/>
      <c r="BW66" s="185"/>
      <c r="BX66" s="185"/>
      <c r="BY66" s="185"/>
      <c r="BZ66" s="201"/>
      <c r="CA66" s="185"/>
      <c r="CB66" s="369"/>
      <c r="CC66" s="333"/>
      <c r="CD66" s="185">
        <v>0</v>
      </c>
      <c r="CE66" s="370"/>
      <c r="CK66" s="150"/>
    </row>
    <row r="67" spans="1:89" s="68" customFormat="1" ht="29.25" customHeight="1">
      <c r="A67" s="213">
        <v>59</v>
      </c>
      <c r="B67" s="365" t="s">
        <v>335</v>
      </c>
      <c r="C67" s="200"/>
      <c r="D67" s="200"/>
      <c r="E67" s="366"/>
      <c r="F67" s="200"/>
      <c r="G67" s="200"/>
      <c r="H67" s="185">
        <v>0</v>
      </c>
      <c r="I67" s="185">
        <f t="shared" si="1"/>
        <v>0</v>
      </c>
      <c r="J67" s="185">
        <v>0</v>
      </c>
      <c r="K67" s="185">
        <v>0</v>
      </c>
      <c r="L67" s="185">
        <v>0</v>
      </c>
      <c r="M67" s="185">
        <f t="shared" si="2"/>
        <v>0</v>
      </c>
      <c r="N67" s="185">
        <v>0</v>
      </c>
      <c r="O67" s="185">
        <f t="shared" si="0"/>
        <v>0</v>
      </c>
      <c r="P67" s="185">
        <v>0</v>
      </c>
      <c r="Q67" s="200">
        <v>0</v>
      </c>
      <c r="R67" s="200">
        <v>0</v>
      </c>
      <c r="S67" s="200">
        <f t="shared" si="3"/>
        <v>0</v>
      </c>
      <c r="T67" s="185">
        <v>0</v>
      </c>
      <c r="U67" s="185">
        <v>0</v>
      </c>
      <c r="V67" s="185"/>
      <c r="W67" s="200"/>
      <c r="X67" s="185"/>
      <c r="Y67" s="185"/>
      <c r="Z67" s="201"/>
      <c r="AA67" s="185"/>
      <c r="AB67" s="367"/>
      <c r="AC67" s="185"/>
      <c r="AD67" s="367"/>
      <c r="AE67" s="185"/>
      <c r="AF67" s="185"/>
      <c r="AG67" s="185"/>
      <c r="AH67" s="185"/>
      <c r="AI67" s="185"/>
      <c r="AJ67" s="201"/>
      <c r="AK67" s="185"/>
      <c r="AL67" s="185"/>
      <c r="AM67" s="185"/>
      <c r="AN67" s="185"/>
      <c r="AO67" s="185"/>
      <c r="AP67" s="201"/>
      <c r="AQ67" s="185"/>
      <c r="AR67" s="185"/>
      <c r="AS67" s="185"/>
      <c r="AT67" s="185"/>
      <c r="AU67" s="201"/>
      <c r="AV67" s="185"/>
      <c r="AW67" s="201"/>
      <c r="AX67" s="201"/>
      <c r="AY67" s="368"/>
      <c r="AZ67" s="185"/>
      <c r="BA67" s="201"/>
      <c r="BB67" s="201"/>
      <c r="BC67" s="185"/>
      <c r="BD67" s="201"/>
      <c r="BE67" s="201"/>
      <c r="BF67" s="201"/>
      <c r="BG67" s="185"/>
      <c r="BH67" s="185"/>
      <c r="BI67" s="201"/>
      <c r="BJ67" s="185"/>
      <c r="BK67" s="201"/>
      <c r="BL67" s="185"/>
      <c r="BM67" s="185"/>
      <c r="BN67" s="185"/>
      <c r="BO67" s="201"/>
      <c r="BP67" s="185"/>
      <c r="BQ67" s="201"/>
      <c r="BR67" s="185"/>
      <c r="BS67" s="185"/>
      <c r="BT67" s="185"/>
      <c r="BU67" s="185"/>
      <c r="BV67" s="185"/>
      <c r="BW67" s="185"/>
      <c r="BX67" s="185"/>
      <c r="BY67" s="185"/>
      <c r="BZ67" s="201"/>
      <c r="CA67" s="185"/>
      <c r="CB67" s="369"/>
      <c r="CC67" s="333"/>
      <c r="CD67" s="185">
        <v>0</v>
      </c>
      <c r="CE67" s="370"/>
      <c r="CK67" s="150"/>
    </row>
    <row r="68" spans="1:89" s="68" customFormat="1" ht="29.25" customHeight="1">
      <c r="A68" s="213">
        <v>60</v>
      </c>
      <c r="B68" s="365" t="s">
        <v>336</v>
      </c>
      <c r="C68" s="200"/>
      <c r="D68" s="200"/>
      <c r="E68" s="366"/>
      <c r="F68" s="200"/>
      <c r="G68" s="200"/>
      <c r="H68" s="185">
        <v>0</v>
      </c>
      <c r="I68" s="185">
        <f t="shared" si="1"/>
        <v>0</v>
      </c>
      <c r="J68" s="185">
        <v>0</v>
      </c>
      <c r="K68" s="185">
        <v>0</v>
      </c>
      <c r="L68" s="185">
        <v>0</v>
      </c>
      <c r="M68" s="185">
        <f t="shared" si="2"/>
        <v>0</v>
      </c>
      <c r="N68" s="185">
        <v>0</v>
      </c>
      <c r="O68" s="185">
        <f t="shared" si="0"/>
        <v>0</v>
      </c>
      <c r="P68" s="185">
        <v>0</v>
      </c>
      <c r="Q68" s="200">
        <v>0</v>
      </c>
      <c r="R68" s="200">
        <v>0</v>
      </c>
      <c r="S68" s="200">
        <f t="shared" si="3"/>
        <v>0</v>
      </c>
      <c r="T68" s="185">
        <v>0</v>
      </c>
      <c r="U68" s="185">
        <v>0</v>
      </c>
      <c r="V68" s="185"/>
      <c r="W68" s="200"/>
      <c r="X68" s="185"/>
      <c r="Y68" s="185"/>
      <c r="Z68" s="201"/>
      <c r="AA68" s="185"/>
      <c r="AB68" s="367"/>
      <c r="AC68" s="185"/>
      <c r="AD68" s="367"/>
      <c r="AE68" s="185"/>
      <c r="AF68" s="185"/>
      <c r="AG68" s="185"/>
      <c r="AH68" s="185"/>
      <c r="AI68" s="185"/>
      <c r="AJ68" s="201"/>
      <c r="AK68" s="185"/>
      <c r="AL68" s="185"/>
      <c r="AM68" s="185"/>
      <c r="AN68" s="185"/>
      <c r="AO68" s="185"/>
      <c r="AP68" s="201"/>
      <c r="AQ68" s="185"/>
      <c r="AR68" s="185"/>
      <c r="AS68" s="185"/>
      <c r="AT68" s="185"/>
      <c r="AU68" s="201"/>
      <c r="AV68" s="185"/>
      <c r="AW68" s="201"/>
      <c r="AX68" s="201"/>
      <c r="AY68" s="368"/>
      <c r="AZ68" s="185"/>
      <c r="BA68" s="201"/>
      <c r="BB68" s="201"/>
      <c r="BC68" s="185"/>
      <c r="BD68" s="201"/>
      <c r="BE68" s="201"/>
      <c r="BF68" s="201"/>
      <c r="BG68" s="185"/>
      <c r="BH68" s="185"/>
      <c r="BI68" s="201"/>
      <c r="BJ68" s="185"/>
      <c r="BK68" s="201"/>
      <c r="BL68" s="185"/>
      <c r="BM68" s="185"/>
      <c r="BN68" s="185"/>
      <c r="BO68" s="201"/>
      <c r="BP68" s="185"/>
      <c r="BQ68" s="201"/>
      <c r="BR68" s="185"/>
      <c r="BS68" s="185"/>
      <c r="BT68" s="185"/>
      <c r="BU68" s="185"/>
      <c r="BV68" s="185"/>
      <c r="BW68" s="185"/>
      <c r="BX68" s="185"/>
      <c r="BY68" s="185"/>
      <c r="BZ68" s="201"/>
      <c r="CA68" s="185"/>
      <c r="CB68" s="369"/>
      <c r="CC68" s="333"/>
      <c r="CD68" s="185">
        <v>0</v>
      </c>
      <c r="CE68" s="370"/>
      <c r="CK68" s="150"/>
    </row>
    <row r="69" spans="1:89" s="68" customFormat="1" ht="29.25" customHeight="1">
      <c r="A69" s="213">
        <v>61</v>
      </c>
      <c r="B69" s="365" t="s">
        <v>337</v>
      </c>
      <c r="C69" s="200"/>
      <c r="D69" s="200"/>
      <c r="E69" s="366"/>
      <c r="F69" s="200"/>
      <c r="G69" s="200"/>
      <c r="H69" s="185">
        <v>0</v>
      </c>
      <c r="I69" s="185">
        <f t="shared" si="1"/>
        <v>0</v>
      </c>
      <c r="J69" s="185">
        <v>0</v>
      </c>
      <c r="K69" s="185">
        <v>0</v>
      </c>
      <c r="L69" s="185">
        <v>0</v>
      </c>
      <c r="M69" s="185">
        <f t="shared" si="2"/>
        <v>0</v>
      </c>
      <c r="N69" s="185">
        <v>0</v>
      </c>
      <c r="O69" s="185">
        <f t="shared" si="0"/>
        <v>0</v>
      </c>
      <c r="P69" s="185">
        <v>0</v>
      </c>
      <c r="Q69" s="200">
        <v>0</v>
      </c>
      <c r="R69" s="200">
        <v>0</v>
      </c>
      <c r="S69" s="200">
        <f t="shared" si="3"/>
        <v>0</v>
      </c>
      <c r="T69" s="185">
        <v>0</v>
      </c>
      <c r="U69" s="185">
        <v>0</v>
      </c>
      <c r="V69" s="185"/>
      <c r="W69" s="200"/>
      <c r="X69" s="185"/>
      <c r="Y69" s="185"/>
      <c r="Z69" s="201"/>
      <c r="AA69" s="185"/>
      <c r="AB69" s="367"/>
      <c r="AC69" s="185"/>
      <c r="AD69" s="367"/>
      <c r="AE69" s="185"/>
      <c r="AF69" s="185"/>
      <c r="AG69" s="185"/>
      <c r="AH69" s="185"/>
      <c r="AI69" s="185"/>
      <c r="AJ69" s="201"/>
      <c r="AK69" s="185"/>
      <c r="AL69" s="185"/>
      <c r="AM69" s="185"/>
      <c r="AN69" s="185"/>
      <c r="AO69" s="185"/>
      <c r="AP69" s="201"/>
      <c r="AQ69" s="185"/>
      <c r="AR69" s="185"/>
      <c r="AS69" s="185"/>
      <c r="AT69" s="185"/>
      <c r="AU69" s="201"/>
      <c r="AV69" s="185"/>
      <c r="AW69" s="201"/>
      <c r="AX69" s="201"/>
      <c r="AY69" s="368"/>
      <c r="AZ69" s="185"/>
      <c r="BA69" s="201"/>
      <c r="BB69" s="201"/>
      <c r="BC69" s="185"/>
      <c r="BD69" s="201"/>
      <c r="BE69" s="201"/>
      <c r="BF69" s="201"/>
      <c r="BG69" s="185"/>
      <c r="BH69" s="185"/>
      <c r="BI69" s="201"/>
      <c r="BJ69" s="185"/>
      <c r="BK69" s="201"/>
      <c r="BL69" s="185"/>
      <c r="BM69" s="185"/>
      <c r="BN69" s="185"/>
      <c r="BO69" s="201"/>
      <c r="BP69" s="185"/>
      <c r="BQ69" s="201"/>
      <c r="BR69" s="185"/>
      <c r="BS69" s="185"/>
      <c r="BT69" s="185"/>
      <c r="BU69" s="185"/>
      <c r="BV69" s="185"/>
      <c r="BW69" s="185"/>
      <c r="BX69" s="185"/>
      <c r="BY69" s="185"/>
      <c r="BZ69" s="201"/>
      <c r="CA69" s="185"/>
      <c r="CB69" s="369"/>
      <c r="CC69" s="333"/>
      <c r="CD69" s="185">
        <v>0</v>
      </c>
      <c r="CE69" s="370"/>
      <c r="CK69" s="150"/>
    </row>
    <row r="70" spans="1:89" s="68" customFormat="1" ht="29.25" customHeight="1">
      <c r="A70" s="213">
        <v>62</v>
      </c>
      <c r="B70" s="365" t="s">
        <v>338</v>
      </c>
      <c r="C70" s="200"/>
      <c r="D70" s="200"/>
      <c r="E70" s="366"/>
      <c r="F70" s="200"/>
      <c r="G70" s="200"/>
      <c r="H70" s="185">
        <v>0</v>
      </c>
      <c r="I70" s="185">
        <f t="shared" si="1"/>
        <v>0</v>
      </c>
      <c r="J70" s="185">
        <v>0</v>
      </c>
      <c r="K70" s="185">
        <v>0</v>
      </c>
      <c r="L70" s="185">
        <v>0</v>
      </c>
      <c r="M70" s="185">
        <f t="shared" si="2"/>
        <v>0</v>
      </c>
      <c r="N70" s="185">
        <v>0</v>
      </c>
      <c r="O70" s="185">
        <f t="shared" si="0"/>
        <v>0</v>
      </c>
      <c r="P70" s="185">
        <v>0</v>
      </c>
      <c r="Q70" s="200">
        <v>0</v>
      </c>
      <c r="R70" s="200">
        <v>0</v>
      </c>
      <c r="S70" s="200">
        <f t="shared" si="3"/>
        <v>0</v>
      </c>
      <c r="T70" s="185">
        <v>0</v>
      </c>
      <c r="U70" s="185">
        <v>0</v>
      </c>
      <c r="V70" s="185"/>
      <c r="W70" s="200"/>
      <c r="X70" s="185"/>
      <c r="Y70" s="185"/>
      <c r="Z70" s="201"/>
      <c r="AA70" s="185"/>
      <c r="AB70" s="367"/>
      <c r="AC70" s="185"/>
      <c r="AD70" s="367"/>
      <c r="AE70" s="185"/>
      <c r="AF70" s="185"/>
      <c r="AG70" s="185"/>
      <c r="AH70" s="185"/>
      <c r="AI70" s="185"/>
      <c r="AJ70" s="201"/>
      <c r="AK70" s="185"/>
      <c r="AL70" s="185"/>
      <c r="AM70" s="185"/>
      <c r="AN70" s="185"/>
      <c r="AO70" s="185"/>
      <c r="AP70" s="201"/>
      <c r="AQ70" s="185"/>
      <c r="AR70" s="185"/>
      <c r="AS70" s="185"/>
      <c r="AT70" s="185"/>
      <c r="AU70" s="201"/>
      <c r="AV70" s="185"/>
      <c r="AW70" s="201"/>
      <c r="AX70" s="201"/>
      <c r="AY70" s="368"/>
      <c r="AZ70" s="185"/>
      <c r="BA70" s="201"/>
      <c r="BB70" s="201"/>
      <c r="BC70" s="185"/>
      <c r="BD70" s="201"/>
      <c r="BE70" s="201"/>
      <c r="BF70" s="201"/>
      <c r="BG70" s="185"/>
      <c r="BH70" s="185"/>
      <c r="BI70" s="201"/>
      <c r="BJ70" s="185"/>
      <c r="BK70" s="201"/>
      <c r="BL70" s="185"/>
      <c r="BM70" s="185"/>
      <c r="BN70" s="185"/>
      <c r="BO70" s="201"/>
      <c r="BP70" s="185"/>
      <c r="BQ70" s="201"/>
      <c r="BR70" s="185"/>
      <c r="BS70" s="185"/>
      <c r="BT70" s="185"/>
      <c r="BU70" s="185"/>
      <c r="BV70" s="185"/>
      <c r="BW70" s="185"/>
      <c r="BX70" s="185"/>
      <c r="BY70" s="185"/>
      <c r="BZ70" s="201"/>
      <c r="CA70" s="185"/>
      <c r="CB70" s="369"/>
      <c r="CC70" s="333"/>
      <c r="CD70" s="185">
        <v>0</v>
      </c>
      <c r="CE70" s="370"/>
      <c r="CK70" s="150"/>
    </row>
    <row r="71" spans="1:89" s="68" customFormat="1" ht="29.25" customHeight="1">
      <c r="A71" s="213">
        <v>63</v>
      </c>
      <c r="B71" s="365" t="s">
        <v>339</v>
      </c>
      <c r="C71" s="200"/>
      <c r="D71" s="200"/>
      <c r="E71" s="366"/>
      <c r="F71" s="200"/>
      <c r="G71" s="200"/>
      <c r="H71" s="185">
        <v>0</v>
      </c>
      <c r="I71" s="185">
        <f t="shared" si="1"/>
        <v>0</v>
      </c>
      <c r="J71" s="185">
        <v>0</v>
      </c>
      <c r="K71" s="185">
        <v>0</v>
      </c>
      <c r="L71" s="185">
        <v>0</v>
      </c>
      <c r="M71" s="185">
        <f t="shared" si="2"/>
        <v>0</v>
      </c>
      <c r="N71" s="185">
        <v>0</v>
      </c>
      <c r="O71" s="185">
        <f t="shared" ref="O71:O87" si="5">N71*6</f>
        <v>0</v>
      </c>
      <c r="P71" s="185">
        <v>0</v>
      </c>
      <c r="Q71" s="200">
        <v>0</v>
      </c>
      <c r="R71" s="200">
        <v>0</v>
      </c>
      <c r="S71" s="200">
        <f t="shared" si="3"/>
        <v>0</v>
      </c>
      <c r="T71" s="185">
        <v>0</v>
      </c>
      <c r="U71" s="185">
        <v>0</v>
      </c>
      <c r="V71" s="185"/>
      <c r="W71" s="200"/>
      <c r="X71" s="185"/>
      <c r="Y71" s="185"/>
      <c r="Z71" s="201"/>
      <c r="AA71" s="185"/>
      <c r="AB71" s="367"/>
      <c r="AC71" s="185"/>
      <c r="AD71" s="367"/>
      <c r="AE71" s="185"/>
      <c r="AF71" s="185"/>
      <c r="AG71" s="185"/>
      <c r="AH71" s="185"/>
      <c r="AI71" s="185"/>
      <c r="AJ71" s="201"/>
      <c r="AK71" s="185"/>
      <c r="AL71" s="185"/>
      <c r="AM71" s="185"/>
      <c r="AN71" s="185"/>
      <c r="AO71" s="185"/>
      <c r="AP71" s="201"/>
      <c r="AQ71" s="185"/>
      <c r="AR71" s="185"/>
      <c r="AS71" s="185"/>
      <c r="AT71" s="185"/>
      <c r="AU71" s="201"/>
      <c r="AV71" s="185"/>
      <c r="AW71" s="201"/>
      <c r="AX71" s="201"/>
      <c r="AY71" s="368"/>
      <c r="AZ71" s="185"/>
      <c r="BA71" s="201"/>
      <c r="BB71" s="201"/>
      <c r="BC71" s="185"/>
      <c r="BD71" s="201"/>
      <c r="BE71" s="201"/>
      <c r="BF71" s="201"/>
      <c r="BG71" s="185"/>
      <c r="BH71" s="185"/>
      <c r="BI71" s="201"/>
      <c r="BJ71" s="185"/>
      <c r="BK71" s="201"/>
      <c r="BL71" s="185"/>
      <c r="BM71" s="185"/>
      <c r="BN71" s="185"/>
      <c r="BO71" s="201"/>
      <c r="BP71" s="185"/>
      <c r="BQ71" s="201"/>
      <c r="BR71" s="185"/>
      <c r="BS71" s="185"/>
      <c r="BT71" s="185"/>
      <c r="BU71" s="185"/>
      <c r="BV71" s="185"/>
      <c r="BW71" s="185"/>
      <c r="BX71" s="185"/>
      <c r="BY71" s="185"/>
      <c r="BZ71" s="201"/>
      <c r="CA71" s="185"/>
      <c r="CB71" s="369"/>
      <c r="CC71" s="333"/>
      <c r="CD71" s="185">
        <v>0</v>
      </c>
      <c r="CE71" s="370"/>
      <c r="CK71" s="150"/>
    </row>
    <row r="72" spans="1:89" s="68" customFormat="1" ht="29.25" customHeight="1">
      <c r="A72" s="213">
        <v>64</v>
      </c>
      <c r="B72" s="365" t="s">
        <v>340</v>
      </c>
      <c r="C72" s="200"/>
      <c r="D72" s="200"/>
      <c r="E72" s="366"/>
      <c r="F72" s="200"/>
      <c r="G72" s="200"/>
      <c r="H72" s="185">
        <v>0</v>
      </c>
      <c r="I72" s="185">
        <f t="shared" si="1"/>
        <v>0</v>
      </c>
      <c r="J72" s="185">
        <v>0</v>
      </c>
      <c r="K72" s="185">
        <v>0</v>
      </c>
      <c r="L72" s="185">
        <v>0</v>
      </c>
      <c r="M72" s="185">
        <f t="shared" si="2"/>
        <v>0</v>
      </c>
      <c r="N72" s="185">
        <v>0</v>
      </c>
      <c r="O72" s="185">
        <f t="shared" si="5"/>
        <v>0</v>
      </c>
      <c r="P72" s="185">
        <v>0</v>
      </c>
      <c r="Q72" s="200">
        <v>0</v>
      </c>
      <c r="R72" s="200">
        <v>0</v>
      </c>
      <c r="S72" s="200">
        <f t="shared" si="3"/>
        <v>0</v>
      </c>
      <c r="T72" s="185">
        <v>0</v>
      </c>
      <c r="U72" s="185">
        <v>0</v>
      </c>
      <c r="V72" s="185"/>
      <c r="W72" s="200"/>
      <c r="X72" s="185"/>
      <c r="Y72" s="185"/>
      <c r="Z72" s="201"/>
      <c r="AA72" s="185"/>
      <c r="AB72" s="367"/>
      <c r="AC72" s="185"/>
      <c r="AD72" s="367"/>
      <c r="AE72" s="185"/>
      <c r="AF72" s="185"/>
      <c r="AG72" s="185"/>
      <c r="AH72" s="185"/>
      <c r="AI72" s="185"/>
      <c r="AJ72" s="201"/>
      <c r="AK72" s="185"/>
      <c r="AL72" s="185"/>
      <c r="AM72" s="185"/>
      <c r="AN72" s="185"/>
      <c r="AO72" s="185"/>
      <c r="AP72" s="201"/>
      <c r="AQ72" s="185"/>
      <c r="AR72" s="185"/>
      <c r="AS72" s="185"/>
      <c r="AT72" s="185"/>
      <c r="AU72" s="201"/>
      <c r="AV72" s="185"/>
      <c r="AW72" s="201"/>
      <c r="AX72" s="201"/>
      <c r="AY72" s="368"/>
      <c r="AZ72" s="185"/>
      <c r="BA72" s="201"/>
      <c r="BB72" s="201"/>
      <c r="BC72" s="185"/>
      <c r="BD72" s="201"/>
      <c r="BE72" s="201"/>
      <c r="BF72" s="201"/>
      <c r="BG72" s="185"/>
      <c r="BH72" s="185"/>
      <c r="BI72" s="201"/>
      <c r="BJ72" s="185"/>
      <c r="BK72" s="201"/>
      <c r="BL72" s="185"/>
      <c r="BM72" s="185"/>
      <c r="BN72" s="185"/>
      <c r="BO72" s="201"/>
      <c r="BP72" s="185"/>
      <c r="BQ72" s="201"/>
      <c r="BR72" s="185"/>
      <c r="BS72" s="185"/>
      <c r="BT72" s="185"/>
      <c r="BU72" s="185"/>
      <c r="BV72" s="185"/>
      <c r="BW72" s="185"/>
      <c r="BX72" s="185"/>
      <c r="BY72" s="185"/>
      <c r="BZ72" s="201"/>
      <c r="CA72" s="185"/>
      <c r="CB72" s="369"/>
      <c r="CC72" s="333"/>
      <c r="CD72" s="185">
        <v>0</v>
      </c>
      <c r="CE72" s="370"/>
      <c r="CK72" s="150"/>
    </row>
    <row r="73" spans="1:89" s="68" customFormat="1" ht="29.25" customHeight="1">
      <c r="A73" s="213">
        <v>65</v>
      </c>
      <c r="B73" s="365" t="s">
        <v>341</v>
      </c>
      <c r="C73" s="200"/>
      <c r="D73" s="200"/>
      <c r="E73" s="366"/>
      <c r="F73" s="200"/>
      <c r="G73" s="200"/>
      <c r="H73" s="185">
        <v>0</v>
      </c>
      <c r="I73" s="185">
        <f t="shared" si="1"/>
        <v>0</v>
      </c>
      <c r="J73" s="185">
        <v>0</v>
      </c>
      <c r="K73" s="185">
        <v>0</v>
      </c>
      <c r="L73" s="185">
        <v>0</v>
      </c>
      <c r="M73" s="185">
        <f t="shared" si="2"/>
        <v>0</v>
      </c>
      <c r="N73" s="185">
        <v>0</v>
      </c>
      <c r="O73" s="185">
        <f t="shared" si="5"/>
        <v>0</v>
      </c>
      <c r="P73" s="185">
        <v>0</v>
      </c>
      <c r="Q73" s="200">
        <v>0</v>
      </c>
      <c r="R73" s="200">
        <v>0</v>
      </c>
      <c r="S73" s="200">
        <f t="shared" si="3"/>
        <v>0</v>
      </c>
      <c r="T73" s="185">
        <v>0</v>
      </c>
      <c r="U73" s="185">
        <v>0</v>
      </c>
      <c r="V73" s="185"/>
      <c r="W73" s="200"/>
      <c r="X73" s="185"/>
      <c r="Y73" s="185"/>
      <c r="Z73" s="201"/>
      <c r="AA73" s="185"/>
      <c r="AB73" s="367"/>
      <c r="AC73" s="185"/>
      <c r="AD73" s="367"/>
      <c r="AE73" s="185"/>
      <c r="AF73" s="185"/>
      <c r="AG73" s="185"/>
      <c r="AH73" s="185"/>
      <c r="AI73" s="185"/>
      <c r="AJ73" s="201"/>
      <c r="AK73" s="185"/>
      <c r="AL73" s="185"/>
      <c r="AM73" s="185"/>
      <c r="AN73" s="185"/>
      <c r="AO73" s="185"/>
      <c r="AP73" s="201"/>
      <c r="AQ73" s="185"/>
      <c r="AR73" s="185"/>
      <c r="AS73" s="185"/>
      <c r="AT73" s="185"/>
      <c r="AU73" s="201"/>
      <c r="AV73" s="185"/>
      <c r="AW73" s="201"/>
      <c r="AX73" s="201"/>
      <c r="AY73" s="368"/>
      <c r="AZ73" s="185"/>
      <c r="BA73" s="201"/>
      <c r="BB73" s="201"/>
      <c r="BC73" s="185"/>
      <c r="BD73" s="201"/>
      <c r="BE73" s="201"/>
      <c r="BF73" s="201"/>
      <c r="BG73" s="185"/>
      <c r="BH73" s="185"/>
      <c r="BI73" s="201"/>
      <c r="BJ73" s="185"/>
      <c r="BK73" s="201"/>
      <c r="BL73" s="185"/>
      <c r="BM73" s="185"/>
      <c r="BN73" s="185"/>
      <c r="BO73" s="201"/>
      <c r="BP73" s="185"/>
      <c r="BQ73" s="201"/>
      <c r="BR73" s="185"/>
      <c r="BS73" s="185"/>
      <c r="BT73" s="185"/>
      <c r="BU73" s="185"/>
      <c r="BV73" s="185"/>
      <c r="BW73" s="185"/>
      <c r="BX73" s="185"/>
      <c r="BY73" s="185"/>
      <c r="BZ73" s="201"/>
      <c r="CA73" s="185"/>
      <c r="CB73" s="369"/>
      <c r="CC73" s="333"/>
      <c r="CD73" s="185">
        <v>0</v>
      </c>
      <c r="CE73" s="370"/>
      <c r="CK73" s="150"/>
    </row>
    <row r="74" spans="1:89" s="68" customFormat="1" ht="29.25" customHeight="1">
      <c r="A74" s="213">
        <v>66</v>
      </c>
      <c r="B74" s="365" t="s">
        <v>342</v>
      </c>
      <c r="C74" s="200"/>
      <c r="D74" s="200"/>
      <c r="E74" s="366"/>
      <c r="F74" s="200"/>
      <c r="G74" s="200"/>
      <c r="H74" s="185">
        <v>0</v>
      </c>
      <c r="I74" s="185">
        <f t="shared" si="1"/>
        <v>0</v>
      </c>
      <c r="J74" s="185">
        <v>0</v>
      </c>
      <c r="K74" s="185">
        <v>0</v>
      </c>
      <c r="L74" s="185">
        <v>0</v>
      </c>
      <c r="M74" s="185">
        <f t="shared" ref="M74:M104" si="6">J74*0.8598</f>
        <v>0</v>
      </c>
      <c r="N74" s="185">
        <v>0</v>
      </c>
      <c r="O74" s="185">
        <f t="shared" si="5"/>
        <v>0</v>
      </c>
      <c r="P74" s="185">
        <v>0</v>
      </c>
      <c r="Q74" s="200">
        <v>0</v>
      </c>
      <c r="R74" s="200">
        <v>0</v>
      </c>
      <c r="S74" s="200">
        <f t="shared" ref="S74:S104" si="7">P74*2.355</f>
        <v>0</v>
      </c>
      <c r="T74" s="185">
        <v>0</v>
      </c>
      <c r="U74" s="185">
        <v>0</v>
      </c>
      <c r="V74" s="185"/>
      <c r="W74" s="200"/>
      <c r="X74" s="185"/>
      <c r="Y74" s="185"/>
      <c r="Z74" s="201"/>
      <c r="AA74" s="185"/>
      <c r="AB74" s="367"/>
      <c r="AC74" s="185"/>
      <c r="AD74" s="367"/>
      <c r="AE74" s="185"/>
      <c r="AF74" s="185"/>
      <c r="AG74" s="185"/>
      <c r="AH74" s="185"/>
      <c r="AI74" s="185"/>
      <c r="AJ74" s="201"/>
      <c r="AK74" s="185"/>
      <c r="AL74" s="185"/>
      <c r="AM74" s="185"/>
      <c r="AN74" s="185"/>
      <c r="AO74" s="185"/>
      <c r="AP74" s="201"/>
      <c r="AQ74" s="185"/>
      <c r="AR74" s="185"/>
      <c r="AS74" s="185"/>
      <c r="AT74" s="185"/>
      <c r="AU74" s="201"/>
      <c r="AV74" s="185"/>
      <c r="AW74" s="201"/>
      <c r="AX74" s="201"/>
      <c r="AY74" s="368"/>
      <c r="AZ74" s="185"/>
      <c r="BA74" s="201"/>
      <c r="BB74" s="201"/>
      <c r="BC74" s="185"/>
      <c r="BD74" s="201"/>
      <c r="BE74" s="201"/>
      <c r="BF74" s="201"/>
      <c r="BG74" s="185"/>
      <c r="BH74" s="185"/>
      <c r="BI74" s="201"/>
      <c r="BJ74" s="185"/>
      <c r="BK74" s="201"/>
      <c r="BL74" s="185"/>
      <c r="BM74" s="185"/>
      <c r="BN74" s="185"/>
      <c r="BO74" s="201"/>
      <c r="BP74" s="185"/>
      <c r="BQ74" s="201"/>
      <c r="BR74" s="185"/>
      <c r="BS74" s="185"/>
      <c r="BT74" s="185"/>
      <c r="BU74" s="185"/>
      <c r="BV74" s="185"/>
      <c r="BW74" s="185"/>
      <c r="BX74" s="185"/>
      <c r="BY74" s="185"/>
      <c r="BZ74" s="201"/>
      <c r="CA74" s="185"/>
      <c r="CB74" s="369"/>
      <c r="CC74" s="333"/>
      <c r="CD74" s="185">
        <v>0</v>
      </c>
      <c r="CE74" s="370"/>
      <c r="CK74" s="150"/>
    </row>
    <row r="75" spans="1:89" s="68" customFormat="1" ht="29.25" customHeight="1">
      <c r="A75" s="213">
        <v>67</v>
      </c>
      <c r="B75" s="365" t="s">
        <v>192</v>
      </c>
      <c r="C75" s="200"/>
      <c r="D75" s="200"/>
      <c r="E75" s="366"/>
      <c r="F75" s="200"/>
      <c r="G75" s="200"/>
      <c r="H75" s="185">
        <v>0</v>
      </c>
      <c r="I75" s="185">
        <f t="shared" si="1"/>
        <v>0</v>
      </c>
      <c r="J75" s="185">
        <v>8.6999999999999993</v>
      </c>
      <c r="K75" s="185">
        <v>0</v>
      </c>
      <c r="L75" s="185">
        <v>0</v>
      </c>
      <c r="M75" s="185">
        <f>J75*0.84</f>
        <v>7.3079999999999989</v>
      </c>
      <c r="N75" s="185">
        <v>0</v>
      </c>
      <c r="O75" s="185">
        <f t="shared" si="5"/>
        <v>0</v>
      </c>
      <c r="P75" s="185">
        <v>0</v>
      </c>
      <c r="Q75" s="200">
        <v>0</v>
      </c>
      <c r="R75" s="200">
        <v>0</v>
      </c>
      <c r="S75" s="200">
        <f t="shared" si="7"/>
        <v>0</v>
      </c>
      <c r="T75" s="185">
        <v>0</v>
      </c>
      <c r="U75" s="185">
        <v>0</v>
      </c>
      <c r="V75" s="185"/>
      <c r="W75" s="200"/>
      <c r="X75" s="185"/>
      <c r="Y75" s="185"/>
      <c r="Z75" s="201"/>
      <c r="AA75" s="185"/>
      <c r="AB75" s="367"/>
      <c r="AC75" s="185"/>
      <c r="AD75" s="367"/>
      <c r="AE75" s="185"/>
      <c r="AF75" s="185"/>
      <c r="AG75" s="185"/>
      <c r="AH75" s="185"/>
      <c r="AI75" s="185"/>
      <c r="AJ75" s="201"/>
      <c r="AK75" s="185"/>
      <c r="AL75" s="185"/>
      <c r="AM75" s="185"/>
      <c r="AN75" s="185"/>
      <c r="AO75" s="185"/>
      <c r="AP75" s="201"/>
      <c r="AQ75" s="185"/>
      <c r="AR75" s="185"/>
      <c r="AS75" s="185"/>
      <c r="AT75" s="185"/>
      <c r="AU75" s="201"/>
      <c r="AV75" s="185"/>
      <c r="AW75" s="201"/>
      <c r="AX75" s="201"/>
      <c r="AY75" s="368"/>
      <c r="AZ75" s="185"/>
      <c r="BA75" s="201"/>
      <c r="BB75" s="201"/>
      <c r="BC75" s="185"/>
      <c r="BD75" s="201"/>
      <c r="BE75" s="201"/>
      <c r="BF75" s="201"/>
      <c r="BG75" s="185"/>
      <c r="BH75" s="185"/>
      <c r="BI75" s="201"/>
      <c r="BJ75" s="185"/>
      <c r="BK75" s="201"/>
      <c r="BL75" s="185"/>
      <c r="BM75" s="185"/>
      <c r="BN75" s="185"/>
      <c r="BO75" s="201"/>
      <c r="BP75" s="185"/>
      <c r="BQ75" s="201"/>
      <c r="BR75" s="185"/>
      <c r="BS75" s="185"/>
      <c r="BT75" s="185"/>
      <c r="BU75" s="185"/>
      <c r="BV75" s="185"/>
      <c r="BW75" s="185"/>
      <c r="BX75" s="185"/>
      <c r="BY75" s="185"/>
      <c r="BZ75" s="201"/>
      <c r="CA75" s="185"/>
      <c r="CB75" s="369"/>
      <c r="CC75" s="333"/>
      <c r="CD75" s="185">
        <v>0</v>
      </c>
      <c r="CE75" s="370"/>
      <c r="CK75" s="150"/>
    </row>
    <row r="76" spans="1:89" s="68" customFormat="1" ht="29.25" customHeight="1">
      <c r="A76" s="213">
        <v>68</v>
      </c>
      <c r="B76" s="365" t="s">
        <v>343</v>
      </c>
      <c r="C76" s="200"/>
      <c r="D76" s="200"/>
      <c r="E76" s="366"/>
      <c r="F76" s="200"/>
      <c r="G76" s="200"/>
      <c r="H76" s="185">
        <v>0</v>
      </c>
      <c r="I76" s="185">
        <f t="shared" si="1"/>
        <v>0</v>
      </c>
      <c r="J76" s="185">
        <v>0</v>
      </c>
      <c r="K76" s="185">
        <v>0</v>
      </c>
      <c r="L76" s="185">
        <v>0</v>
      </c>
      <c r="M76" s="185">
        <f t="shared" si="6"/>
        <v>0</v>
      </c>
      <c r="N76" s="185">
        <v>0</v>
      </c>
      <c r="O76" s="185">
        <f t="shared" si="5"/>
        <v>0</v>
      </c>
      <c r="P76" s="185">
        <v>14.8</v>
      </c>
      <c r="Q76" s="200">
        <v>0</v>
      </c>
      <c r="R76" s="200">
        <v>0</v>
      </c>
      <c r="S76" s="372">
        <f t="shared" si="7"/>
        <v>34.853999999999999</v>
      </c>
      <c r="T76" s="185">
        <v>0</v>
      </c>
      <c r="U76" s="185">
        <v>0</v>
      </c>
      <c r="V76" s="185"/>
      <c r="W76" s="200"/>
      <c r="X76" s="185"/>
      <c r="Y76" s="185"/>
      <c r="Z76" s="201"/>
      <c r="AA76" s="185"/>
      <c r="AB76" s="367"/>
      <c r="AC76" s="185"/>
      <c r="AD76" s="367"/>
      <c r="AE76" s="185"/>
      <c r="AF76" s="185"/>
      <c r="AG76" s="185"/>
      <c r="AH76" s="185"/>
      <c r="AI76" s="185"/>
      <c r="AJ76" s="201"/>
      <c r="AK76" s="185"/>
      <c r="AL76" s="185"/>
      <c r="AM76" s="185"/>
      <c r="AN76" s="185"/>
      <c r="AO76" s="185"/>
      <c r="AP76" s="201"/>
      <c r="AQ76" s="185"/>
      <c r="AR76" s="185"/>
      <c r="AS76" s="185"/>
      <c r="AT76" s="185"/>
      <c r="AU76" s="201"/>
      <c r="AV76" s="185"/>
      <c r="AW76" s="201"/>
      <c r="AX76" s="201"/>
      <c r="AY76" s="368"/>
      <c r="AZ76" s="185"/>
      <c r="BA76" s="201"/>
      <c r="BB76" s="201"/>
      <c r="BC76" s="185"/>
      <c r="BD76" s="201"/>
      <c r="BE76" s="201"/>
      <c r="BF76" s="201"/>
      <c r="BG76" s="185"/>
      <c r="BH76" s="185"/>
      <c r="BI76" s="201"/>
      <c r="BJ76" s="185"/>
      <c r="BK76" s="201"/>
      <c r="BL76" s="185"/>
      <c r="BM76" s="185"/>
      <c r="BN76" s="185"/>
      <c r="BO76" s="201"/>
      <c r="BP76" s="185"/>
      <c r="BQ76" s="201"/>
      <c r="BR76" s="185"/>
      <c r="BS76" s="185"/>
      <c r="BT76" s="185"/>
      <c r="BU76" s="185"/>
      <c r="BV76" s="185"/>
      <c r="BW76" s="185"/>
      <c r="BX76" s="185"/>
      <c r="BY76" s="185"/>
      <c r="BZ76" s="201"/>
      <c r="CA76" s="185"/>
      <c r="CB76" s="369"/>
      <c r="CC76" s="333"/>
      <c r="CD76" s="185">
        <v>0</v>
      </c>
      <c r="CE76" s="370"/>
      <c r="CK76" s="150"/>
    </row>
    <row r="77" spans="1:89" s="68" customFormat="1" ht="29.25" customHeight="1">
      <c r="A77" s="213">
        <v>69</v>
      </c>
      <c r="B77" s="365" t="s">
        <v>344</v>
      </c>
      <c r="C77" s="200"/>
      <c r="D77" s="200"/>
      <c r="E77" s="366"/>
      <c r="F77" s="200"/>
      <c r="G77" s="200"/>
      <c r="H77" s="185">
        <v>0</v>
      </c>
      <c r="I77" s="185">
        <f t="shared" si="1"/>
        <v>0</v>
      </c>
      <c r="J77" s="185">
        <v>0</v>
      </c>
      <c r="K77" s="185">
        <v>0</v>
      </c>
      <c r="L77" s="185">
        <v>0</v>
      </c>
      <c r="M77" s="185">
        <f t="shared" si="6"/>
        <v>0</v>
      </c>
      <c r="N77" s="185">
        <v>0</v>
      </c>
      <c r="O77" s="185">
        <f t="shared" si="5"/>
        <v>0</v>
      </c>
      <c r="P77" s="185">
        <v>15.1</v>
      </c>
      <c r="Q77" s="200">
        <v>0</v>
      </c>
      <c r="R77" s="200">
        <v>0</v>
      </c>
      <c r="S77" s="372">
        <f t="shared" si="7"/>
        <v>35.560499999999998</v>
      </c>
      <c r="T77" s="185">
        <v>0</v>
      </c>
      <c r="U77" s="185">
        <v>0</v>
      </c>
      <c r="V77" s="185"/>
      <c r="W77" s="200"/>
      <c r="X77" s="185"/>
      <c r="Y77" s="185"/>
      <c r="Z77" s="201"/>
      <c r="AA77" s="185"/>
      <c r="AB77" s="367"/>
      <c r="AC77" s="185"/>
      <c r="AD77" s="367"/>
      <c r="AE77" s="185"/>
      <c r="AF77" s="185"/>
      <c r="AG77" s="185"/>
      <c r="AH77" s="185"/>
      <c r="AI77" s="185"/>
      <c r="AJ77" s="201"/>
      <c r="AK77" s="185"/>
      <c r="AL77" s="185"/>
      <c r="AM77" s="185"/>
      <c r="AN77" s="185"/>
      <c r="AO77" s="185"/>
      <c r="AP77" s="201"/>
      <c r="AQ77" s="185"/>
      <c r="AR77" s="185"/>
      <c r="AS77" s="185"/>
      <c r="AT77" s="185"/>
      <c r="AU77" s="201"/>
      <c r="AV77" s="185"/>
      <c r="AW77" s="201"/>
      <c r="AX77" s="201"/>
      <c r="AY77" s="368"/>
      <c r="AZ77" s="185"/>
      <c r="BA77" s="201"/>
      <c r="BB77" s="201"/>
      <c r="BC77" s="185"/>
      <c r="BD77" s="201"/>
      <c r="BE77" s="201"/>
      <c r="BF77" s="201"/>
      <c r="BG77" s="185"/>
      <c r="BH77" s="185"/>
      <c r="BI77" s="201"/>
      <c r="BJ77" s="185"/>
      <c r="BK77" s="201"/>
      <c r="BL77" s="185"/>
      <c r="BM77" s="185"/>
      <c r="BN77" s="185"/>
      <c r="BO77" s="201"/>
      <c r="BP77" s="185"/>
      <c r="BQ77" s="201"/>
      <c r="BR77" s="185"/>
      <c r="BS77" s="185"/>
      <c r="BT77" s="185"/>
      <c r="BU77" s="185"/>
      <c r="BV77" s="185"/>
      <c r="BW77" s="185"/>
      <c r="BX77" s="185"/>
      <c r="BY77" s="185"/>
      <c r="BZ77" s="201"/>
      <c r="CA77" s="185"/>
      <c r="CB77" s="369"/>
      <c r="CC77" s="333"/>
      <c r="CD77" s="185">
        <v>0</v>
      </c>
      <c r="CE77" s="370"/>
      <c r="CK77" s="150"/>
    </row>
    <row r="78" spans="1:89" s="68" customFormat="1" ht="29.25" customHeight="1">
      <c r="A78" s="213">
        <v>70</v>
      </c>
      <c r="B78" s="365" t="s">
        <v>345</v>
      </c>
      <c r="C78" s="200"/>
      <c r="D78" s="200"/>
      <c r="E78" s="366"/>
      <c r="F78" s="200"/>
      <c r="G78" s="200"/>
      <c r="H78" s="185">
        <v>0</v>
      </c>
      <c r="I78" s="185">
        <f t="shared" si="1"/>
        <v>0</v>
      </c>
      <c r="J78" s="185">
        <v>0</v>
      </c>
      <c r="K78" s="185">
        <v>0</v>
      </c>
      <c r="L78" s="185">
        <v>0</v>
      </c>
      <c r="M78" s="185">
        <f t="shared" si="6"/>
        <v>0</v>
      </c>
      <c r="N78" s="185">
        <v>0</v>
      </c>
      <c r="O78" s="185">
        <f t="shared" si="5"/>
        <v>0</v>
      </c>
      <c r="P78" s="185">
        <v>15.2</v>
      </c>
      <c r="Q78" s="200">
        <v>0</v>
      </c>
      <c r="R78" s="200">
        <v>0</v>
      </c>
      <c r="S78" s="372">
        <f t="shared" si="7"/>
        <v>35.795999999999999</v>
      </c>
      <c r="T78" s="185">
        <v>0</v>
      </c>
      <c r="U78" s="185">
        <v>0</v>
      </c>
      <c r="V78" s="185"/>
      <c r="W78" s="200"/>
      <c r="X78" s="185"/>
      <c r="Y78" s="185"/>
      <c r="Z78" s="201"/>
      <c r="AA78" s="185"/>
      <c r="AB78" s="367"/>
      <c r="AC78" s="185"/>
      <c r="AD78" s="367"/>
      <c r="AE78" s="185"/>
      <c r="AF78" s="185"/>
      <c r="AG78" s="185"/>
      <c r="AH78" s="185"/>
      <c r="AI78" s="185"/>
      <c r="AJ78" s="201"/>
      <c r="AK78" s="185"/>
      <c r="AL78" s="185"/>
      <c r="AM78" s="185"/>
      <c r="AN78" s="185"/>
      <c r="AO78" s="185"/>
      <c r="AP78" s="201"/>
      <c r="AQ78" s="185"/>
      <c r="AR78" s="185"/>
      <c r="AS78" s="185"/>
      <c r="AT78" s="185"/>
      <c r="AU78" s="201"/>
      <c r="AV78" s="185"/>
      <c r="AW78" s="201"/>
      <c r="AX78" s="201"/>
      <c r="AY78" s="368"/>
      <c r="AZ78" s="185"/>
      <c r="BA78" s="201"/>
      <c r="BB78" s="201"/>
      <c r="BC78" s="185"/>
      <c r="BD78" s="201"/>
      <c r="BE78" s="201"/>
      <c r="BF78" s="201"/>
      <c r="BG78" s="185"/>
      <c r="BH78" s="185"/>
      <c r="BI78" s="201"/>
      <c r="BJ78" s="185"/>
      <c r="BK78" s="201"/>
      <c r="BL78" s="185"/>
      <c r="BM78" s="185"/>
      <c r="BN78" s="185"/>
      <c r="BO78" s="201"/>
      <c r="BP78" s="185"/>
      <c r="BQ78" s="201"/>
      <c r="BR78" s="185"/>
      <c r="BS78" s="185"/>
      <c r="BT78" s="185"/>
      <c r="BU78" s="185"/>
      <c r="BV78" s="185"/>
      <c r="BW78" s="185"/>
      <c r="BX78" s="185"/>
      <c r="BY78" s="185"/>
      <c r="BZ78" s="201"/>
      <c r="CA78" s="185"/>
      <c r="CB78" s="369"/>
      <c r="CC78" s="333"/>
      <c r="CD78" s="185">
        <v>0</v>
      </c>
      <c r="CE78" s="370"/>
      <c r="CK78" s="150"/>
    </row>
    <row r="79" spans="1:89" s="68" customFormat="1" ht="29.25" customHeight="1">
      <c r="A79" s="213">
        <v>71</v>
      </c>
      <c r="B79" s="365" t="s">
        <v>346</v>
      </c>
      <c r="C79" s="200"/>
      <c r="D79" s="200"/>
      <c r="E79" s="366"/>
      <c r="F79" s="200"/>
      <c r="G79" s="200"/>
      <c r="H79" s="185">
        <v>0</v>
      </c>
      <c r="I79" s="185">
        <f t="shared" si="1"/>
        <v>0</v>
      </c>
      <c r="J79" s="185">
        <v>0</v>
      </c>
      <c r="K79" s="185">
        <v>0</v>
      </c>
      <c r="L79" s="185">
        <v>0</v>
      </c>
      <c r="M79" s="185">
        <f t="shared" si="6"/>
        <v>0</v>
      </c>
      <c r="N79" s="185">
        <v>0</v>
      </c>
      <c r="O79" s="185">
        <f t="shared" si="5"/>
        <v>0</v>
      </c>
      <c r="P79" s="185">
        <v>15.3</v>
      </c>
      <c r="Q79" s="200">
        <v>0</v>
      </c>
      <c r="R79" s="200">
        <v>0</v>
      </c>
      <c r="S79" s="372">
        <f t="shared" si="7"/>
        <v>36.031500000000001</v>
      </c>
      <c r="T79" s="185">
        <v>0</v>
      </c>
      <c r="U79" s="185">
        <v>0</v>
      </c>
      <c r="V79" s="185"/>
      <c r="W79" s="200"/>
      <c r="X79" s="185"/>
      <c r="Y79" s="185"/>
      <c r="Z79" s="201"/>
      <c r="AA79" s="185"/>
      <c r="AB79" s="367"/>
      <c r="AC79" s="185"/>
      <c r="AD79" s="367"/>
      <c r="AE79" s="185"/>
      <c r="AF79" s="185"/>
      <c r="AG79" s="185"/>
      <c r="AH79" s="185"/>
      <c r="AI79" s="185"/>
      <c r="AJ79" s="201"/>
      <c r="AK79" s="185"/>
      <c r="AL79" s="185"/>
      <c r="AM79" s="185"/>
      <c r="AN79" s="185"/>
      <c r="AO79" s="185"/>
      <c r="AP79" s="201"/>
      <c r="AQ79" s="185"/>
      <c r="AR79" s="185"/>
      <c r="AS79" s="185"/>
      <c r="AT79" s="185"/>
      <c r="AU79" s="201"/>
      <c r="AV79" s="185"/>
      <c r="AW79" s="201"/>
      <c r="AX79" s="201"/>
      <c r="AY79" s="368"/>
      <c r="AZ79" s="185"/>
      <c r="BA79" s="201"/>
      <c r="BB79" s="201"/>
      <c r="BC79" s="185"/>
      <c r="BD79" s="201"/>
      <c r="BE79" s="201"/>
      <c r="BF79" s="201"/>
      <c r="BG79" s="185"/>
      <c r="BH79" s="185"/>
      <c r="BI79" s="201"/>
      <c r="BJ79" s="185"/>
      <c r="BK79" s="201"/>
      <c r="BL79" s="185"/>
      <c r="BM79" s="185"/>
      <c r="BN79" s="185"/>
      <c r="BO79" s="201"/>
      <c r="BP79" s="185"/>
      <c r="BQ79" s="201"/>
      <c r="BR79" s="185"/>
      <c r="BS79" s="185"/>
      <c r="BT79" s="185"/>
      <c r="BU79" s="185"/>
      <c r="BV79" s="185"/>
      <c r="BW79" s="185"/>
      <c r="BX79" s="185"/>
      <c r="BY79" s="185"/>
      <c r="BZ79" s="201"/>
      <c r="CA79" s="185"/>
      <c r="CB79" s="369"/>
      <c r="CC79" s="333"/>
      <c r="CD79" s="185">
        <v>0</v>
      </c>
      <c r="CE79" s="370"/>
      <c r="CK79" s="150"/>
    </row>
    <row r="80" spans="1:89" s="68" customFormat="1" ht="29.25" customHeight="1">
      <c r="A80" s="213">
        <v>72</v>
      </c>
      <c r="B80" s="365" t="s">
        <v>347</v>
      </c>
      <c r="C80" s="200"/>
      <c r="D80" s="200"/>
      <c r="E80" s="366"/>
      <c r="F80" s="200"/>
      <c r="G80" s="200"/>
      <c r="H80" s="185">
        <v>0</v>
      </c>
      <c r="I80" s="185">
        <f t="shared" si="1"/>
        <v>0</v>
      </c>
      <c r="J80" s="185">
        <v>0</v>
      </c>
      <c r="K80" s="185">
        <v>0</v>
      </c>
      <c r="L80" s="185">
        <v>0</v>
      </c>
      <c r="M80" s="185">
        <f t="shared" si="6"/>
        <v>0</v>
      </c>
      <c r="N80" s="185">
        <v>0</v>
      </c>
      <c r="O80" s="185">
        <f t="shared" si="5"/>
        <v>0</v>
      </c>
      <c r="P80" s="185">
        <v>15</v>
      </c>
      <c r="Q80" s="200">
        <v>0</v>
      </c>
      <c r="R80" s="200">
        <v>0</v>
      </c>
      <c r="S80" s="372">
        <f t="shared" si="7"/>
        <v>35.325000000000003</v>
      </c>
      <c r="T80" s="185">
        <v>0</v>
      </c>
      <c r="U80" s="185">
        <v>0</v>
      </c>
      <c r="V80" s="185"/>
      <c r="W80" s="200"/>
      <c r="X80" s="185"/>
      <c r="Y80" s="185"/>
      <c r="Z80" s="201"/>
      <c r="AA80" s="185"/>
      <c r="AB80" s="367"/>
      <c r="AC80" s="185"/>
      <c r="AD80" s="367"/>
      <c r="AE80" s="185"/>
      <c r="AF80" s="185"/>
      <c r="AG80" s="185"/>
      <c r="AH80" s="185"/>
      <c r="AI80" s="185"/>
      <c r="AJ80" s="201"/>
      <c r="AK80" s="185"/>
      <c r="AL80" s="185"/>
      <c r="AM80" s="185"/>
      <c r="AN80" s="185"/>
      <c r="AO80" s="185"/>
      <c r="AP80" s="201"/>
      <c r="AQ80" s="185"/>
      <c r="AR80" s="185"/>
      <c r="AS80" s="185"/>
      <c r="AT80" s="185"/>
      <c r="AU80" s="201"/>
      <c r="AV80" s="185"/>
      <c r="AW80" s="201"/>
      <c r="AX80" s="201"/>
      <c r="AY80" s="368"/>
      <c r="AZ80" s="185"/>
      <c r="BA80" s="201"/>
      <c r="BB80" s="201"/>
      <c r="BC80" s="185"/>
      <c r="BD80" s="201"/>
      <c r="BE80" s="201"/>
      <c r="BF80" s="201"/>
      <c r="BG80" s="185"/>
      <c r="BH80" s="185"/>
      <c r="BI80" s="201"/>
      <c r="BJ80" s="185"/>
      <c r="BK80" s="201"/>
      <c r="BL80" s="185"/>
      <c r="BM80" s="185"/>
      <c r="BN80" s="185"/>
      <c r="BO80" s="201"/>
      <c r="BP80" s="185"/>
      <c r="BQ80" s="201"/>
      <c r="BR80" s="185"/>
      <c r="BS80" s="185"/>
      <c r="BT80" s="185"/>
      <c r="BU80" s="185"/>
      <c r="BV80" s="185"/>
      <c r="BW80" s="185"/>
      <c r="BX80" s="185"/>
      <c r="BY80" s="185"/>
      <c r="BZ80" s="201"/>
      <c r="CA80" s="185"/>
      <c r="CB80" s="369"/>
      <c r="CC80" s="333"/>
      <c r="CD80" s="185">
        <v>0</v>
      </c>
      <c r="CE80" s="370"/>
      <c r="CK80" s="150"/>
    </row>
    <row r="81" spans="1:89" s="68" customFormat="1" ht="29.25" customHeight="1">
      <c r="A81" s="213">
        <v>73</v>
      </c>
      <c r="B81" s="365" t="s">
        <v>348</v>
      </c>
      <c r="C81" s="200"/>
      <c r="D81" s="200"/>
      <c r="E81" s="366"/>
      <c r="F81" s="200"/>
      <c r="G81" s="200"/>
      <c r="H81" s="185">
        <v>0</v>
      </c>
      <c r="I81" s="185">
        <f t="shared" si="1"/>
        <v>0</v>
      </c>
      <c r="J81" s="185">
        <v>0</v>
      </c>
      <c r="K81" s="185">
        <v>0</v>
      </c>
      <c r="L81" s="185">
        <v>0</v>
      </c>
      <c r="M81" s="185">
        <f t="shared" si="6"/>
        <v>0</v>
      </c>
      <c r="N81" s="185">
        <v>0</v>
      </c>
      <c r="O81" s="185">
        <f t="shared" si="5"/>
        <v>0</v>
      </c>
      <c r="P81" s="185">
        <v>14.9</v>
      </c>
      <c r="Q81" s="200">
        <v>0</v>
      </c>
      <c r="R81" s="200">
        <v>0</v>
      </c>
      <c r="S81" s="372">
        <f t="shared" si="7"/>
        <v>35.089500000000001</v>
      </c>
      <c r="T81" s="185">
        <v>0</v>
      </c>
      <c r="U81" s="185">
        <v>0</v>
      </c>
      <c r="V81" s="185"/>
      <c r="W81" s="200"/>
      <c r="X81" s="185"/>
      <c r="Y81" s="185"/>
      <c r="Z81" s="201"/>
      <c r="AA81" s="185"/>
      <c r="AB81" s="367"/>
      <c r="AC81" s="185"/>
      <c r="AD81" s="367"/>
      <c r="AE81" s="185"/>
      <c r="AF81" s="185"/>
      <c r="AG81" s="185"/>
      <c r="AH81" s="185"/>
      <c r="AI81" s="185"/>
      <c r="AJ81" s="201"/>
      <c r="AK81" s="185"/>
      <c r="AL81" s="185"/>
      <c r="AM81" s="185"/>
      <c r="AN81" s="185"/>
      <c r="AO81" s="185"/>
      <c r="AP81" s="201"/>
      <c r="AQ81" s="185"/>
      <c r="AR81" s="185"/>
      <c r="AS81" s="185"/>
      <c r="AT81" s="185"/>
      <c r="AU81" s="201"/>
      <c r="AV81" s="185"/>
      <c r="AW81" s="201"/>
      <c r="AX81" s="201"/>
      <c r="AY81" s="368"/>
      <c r="AZ81" s="185"/>
      <c r="BA81" s="201"/>
      <c r="BB81" s="201"/>
      <c r="BC81" s="185"/>
      <c r="BD81" s="201"/>
      <c r="BE81" s="201"/>
      <c r="BF81" s="201"/>
      <c r="BG81" s="185"/>
      <c r="BH81" s="185"/>
      <c r="BI81" s="201"/>
      <c r="BJ81" s="185"/>
      <c r="BK81" s="201"/>
      <c r="BL81" s="185"/>
      <c r="BM81" s="185"/>
      <c r="BN81" s="185"/>
      <c r="BO81" s="201"/>
      <c r="BP81" s="185"/>
      <c r="BQ81" s="201"/>
      <c r="BR81" s="185"/>
      <c r="BS81" s="185"/>
      <c r="BT81" s="185"/>
      <c r="BU81" s="185"/>
      <c r="BV81" s="185"/>
      <c r="BW81" s="185"/>
      <c r="BX81" s="185"/>
      <c r="BY81" s="185"/>
      <c r="BZ81" s="201"/>
      <c r="CA81" s="185"/>
      <c r="CB81" s="369"/>
      <c r="CC81" s="333"/>
      <c r="CD81" s="185">
        <v>0</v>
      </c>
      <c r="CE81" s="370"/>
      <c r="CK81" s="150"/>
    </row>
    <row r="82" spans="1:89" s="68" customFormat="1" ht="29.25" customHeight="1">
      <c r="A82" s="213">
        <v>74</v>
      </c>
      <c r="B82" s="365" t="s">
        <v>349</v>
      </c>
      <c r="C82" s="200"/>
      <c r="D82" s="200"/>
      <c r="E82" s="366"/>
      <c r="F82" s="200"/>
      <c r="G82" s="200"/>
      <c r="H82" s="185">
        <v>0</v>
      </c>
      <c r="I82" s="185">
        <f t="shared" si="1"/>
        <v>0</v>
      </c>
      <c r="J82" s="185">
        <v>0</v>
      </c>
      <c r="K82" s="185">
        <v>0</v>
      </c>
      <c r="L82" s="185">
        <v>0</v>
      </c>
      <c r="M82" s="185">
        <f t="shared" si="6"/>
        <v>0</v>
      </c>
      <c r="N82" s="185">
        <v>0</v>
      </c>
      <c r="O82" s="185">
        <f t="shared" si="5"/>
        <v>0</v>
      </c>
      <c r="P82" s="185">
        <v>15.4</v>
      </c>
      <c r="Q82" s="200">
        <v>0</v>
      </c>
      <c r="R82" s="200">
        <v>0</v>
      </c>
      <c r="S82" s="372">
        <f t="shared" si="7"/>
        <v>36.267000000000003</v>
      </c>
      <c r="T82" s="185">
        <v>0</v>
      </c>
      <c r="U82" s="185">
        <v>0</v>
      </c>
      <c r="V82" s="185"/>
      <c r="W82" s="200"/>
      <c r="X82" s="185"/>
      <c r="Y82" s="185"/>
      <c r="Z82" s="201"/>
      <c r="AA82" s="185"/>
      <c r="AB82" s="367"/>
      <c r="AC82" s="185"/>
      <c r="AD82" s="367"/>
      <c r="AE82" s="185"/>
      <c r="AF82" s="185"/>
      <c r="AG82" s="185"/>
      <c r="AH82" s="185"/>
      <c r="AI82" s="185"/>
      <c r="AJ82" s="201"/>
      <c r="AK82" s="185"/>
      <c r="AL82" s="185"/>
      <c r="AM82" s="185"/>
      <c r="AN82" s="185"/>
      <c r="AO82" s="185"/>
      <c r="AP82" s="201"/>
      <c r="AQ82" s="185"/>
      <c r="AR82" s="185"/>
      <c r="AS82" s="185"/>
      <c r="AT82" s="185"/>
      <c r="AU82" s="201"/>
      <c r="AV82" s="185"/>
      <c r="AW82" s="201"/>
      <c r="AX82" s="201"/>
      <c r="AY82" s="368"/>
      <c r="AZ82" s="185"/>
      <c r="BA82" s="201"/>
      <c r="BB82" s="201"/>
      <c r="BC82" s="185"/>
      <c r="BD82" s="201"/>
      <c r="BE82" s="201"/>
      <c r="BF82" s="201"/>
      <c r="BG82" s="185"/>
      <c r="BH82" s="185"/>
      <c r="BI82" s="201"/>
      <c r="BJ82" s="185"/>
      <c r="BK82" s="201"/>
      <c r="BL82" s="185"/>
      <c r="BM82" s="185"/>
      <c r="BN82" s="185"/>
      <c r="BO82" s="201"/>
      <c r="BP82" s="185"/>
      <c r="BQ82" s="201"/>
      <c r="BR82" s="185"/>
      <c r="BS82" s="185"/>
      <c r="BT82" s="185"/>
      <c r="BU82" s="185"/>
      <c r="BV82" s="185"/>
      <c r="BW82" s="185"/>
      <c r="BX82" s="185"/>
      <c r="BY82" s="185"/>
      <c r="BZ82" s="201"/>
      <c r="CA82" s="185"/>
      <c r="CB82" s="369"/>
      <c r="CC82" s="333"/>
      <c r="CD82" s="185">
        <v>0</v>
      </c>
      <c r="CE82" s="370"/>
      <c r="CK82" s="150"/>
    </row>
    <row r="83" spans="1:89" s="68" customFormat="1" ht="29.25" customHeight="1">
      <c r="A83" s="213">
        <v>75</v>
      </c>
      <c r="B83" s="365" t="s">
        <v>350</v>
      </c>
      <c r="C83" s="200"/>
      <c r="D83" s="200"/>
      <c r="E83" s="366"/>
      <c r="F83" s="200"/>
      <c r="G83" s="200"/>
      <c r="H83" s="185">
        <v>0</v>
      </c>
      <c r="I83" s="185">
        <f t="shared" si="1"/>
        <v>0</v>
      </c>
      <c r="J83" s="185">
        <v>0</v>
      </c>
      <c r="K83" s="185">
        <v>0</v>
      </c>
      <c r="L83" s="185">
        <v>0</v>
      </c>
      <c r="M83" s="185">
        <f t="shared" si="6"/>
        <v>0</v>
      </c>
      <c r="N83" s="185">
        <v>0</v>
      </c>
      <c r="O83" s="185">
        <f t="shared" si="5"/>
        <v>0</v>
      </c>
      <c r="P83" s="185">
        <v>15.3</v>
      </c>
      <c r="Q83" s="200">
        <v>0</v>
      </c>
      <c r="R83" s="200">
        <v>0</v>
      </c>
      <c r="S83" s="372">
        <f t="shared" si="7"/>
        <v>36.031500000000001</v>
      </c>
      <c r="T83" s="185">
        <v>0</v>
      </c>
      <c r="U83" s="185">
        <v>0</v>
      </c>
      <c r="V83" s="185"/>
      <c r="W83" s="200"/>
      <c r="X83" s="185"/>
      <c r="Y83" s="185"/>
      <c r="Z83" s="201"/>
      <c r="AA83" s="185"/>
      <c r="AB83" s="367"/>
      <c r="AC83" s="185"/>
      <c r="AD83" s="367"/>
      <c r="AE83" s="185"/>
      <c r="AF83" s="185"/>
      <c r="AG83" s="185"/>
      <c r="AH83" s="185"/>
      <c r="AI83" s="185"/>
      <c r="AJ83" s="201"/>
      <c r="AK83" s="185"/>
      <c r="AL83" s="185"/>
      <c r="AM83" s="185"/>
      <c r="AN83" s="185"/>
      <c r="AO83" s="185"/>
      <c r="AP83" s="201"/>
      <c r="AQ83" s="185"/>
      <c r="AR83" s="185"/>
      <c r="AS83" s="185"/>
      <c r="AT83" s="185"/>
      <c r="AU83" s="201"/>
      <c r="AV83" s="185"/>
      <c r="AW83" s="201"/>
      <c r="AX83" s="201"/>
      <c r="AY83" s="368"/>
      <c r="AZ83" s="185"/>
      <c r="BA83" s="201"/>
      <c r="BB83" s="201"/>
      <c r="BC83" s="185"/>
      <c r="BD83" s="201"/>
      <c r="BE83" s="201"/>
      <c r="BF83" s="201"/>
      <c r="BG83" s="185"/>
      <c r="BH83" s="185"/>
      <c r="BI83" s="201"/>
      <c r="BJ83" s="185"/>
      <c r="BK83" s="201"/>
      <c r="BL83" s="185"/>
      <c r="BM83" s="185"/>
      <c r="BN83" s="185"/>
      <c r="BO83" s="201"/>
      <c r="BP83" s="185"/>
      <c r="BQ83" s="201"/>
      <c r="BR83" s="185"/>
      <c r="BS83" s="185"/>
      <c r="BT83" s="185"/>
      <c r="BU83" s="185"/>
      <c r="BV83" s="185"/>
      <c r="BW83" s="185"/>
      <c r="BX83" s="185"/>
      <c r="BY83" s="185"/>
      <c r="BZ83" s="201"/>
      <c r="CA83" s="185"/>
      <c r="CB83" s="369"/>
      <c r="CC83" s="333"/>
      <c r="CD83" s="185">
        <v>0</v>
      </c>
      <c r="CE83" s="370"/>
      <c r="CK83" s="150"/>
    </row>
    <row r="84" spans="1:89" s="68" customFormat="1" ht="29.25" customHeight="1">
      <c r="A84" s="213">
        <v>76</v>
      </c>
      <c r="B84" s="365" t="s">
        <v>351</v>
      </c>
      <c r="C84" s="200"/>
      <c r="D84" s="200"/>
      <c r="E84" s="366"/>
      <c r="F84" s="200"/>
      <c r="G84" s="200"/>
      <c r="H84" s="185">
        <v>0</v>
      </c>
      <c r="I84" s="185">
        <f t="shared" si="1"/>
        <v>0</v>
      </c>
      <c r="J84" s="185">
        <v>0</v>
      </c>
      <c r="K84" s="185">
        <v>0</v>
      </c>
      <c r="L84" s="185">
        <v>0</v>
      </c>
      <c r="M84" s="185">
        <f t="shared" si="6"/>
        <v>0</v>
      </c>
      <c r="N84" s="185">
        <v>0</v>
      </c>
      <c r="O84" s="185">
        <f t="shared" si="5"/>
        <v>0</v>
      </c>
      <c r="P84" s="185">
        <v>15</v>
      </c>
      <c r="Q84" s="200">
        <v>0</v>
      </c>
      <c r="R84" s="200">
        <v>0</v>
      </c>
      <c r="S84" s="372">
        <f t="shared" si="7"/>
        <v>35.325000000000003</v>
      </c>
      <c r="T84" s="185">
        <v>0</v>
      </c>
      <c r="U84" s="185">
        <v>0</v>
      </c>
      <c r="V84" s="185"/>
      <c r="W84" s="200"/>
      <c r="X84" s="185"/>
      <c r="Y84" s="185"/>
      <c r="Z84" s="201"/>
      <c r="AA84" s="185"/>
      <c r="AB84" s="367"/>
      <c r="AC84" s="185"/>
      <c r="AD84" s="367"/>
      <c r="AE84" s="185"/>
      <c r="AF84" s="185"/>
      <c r="AG84" s="185"/>
      <c r="AH84" s="185"/>
      <c r="AI84" s="185"/>
      <c r="AJ84" s="201"/>
      <c r="AK84" s="185"/>
      <c r="AL84" s="185"/>
      <c r="AM84" s="185"/>
      <c r="AN84" s="185"/>
      <c r="AO84" s="185"/>
      <c r="AP84" s="201"/>
      <c r="AQ84" s="185"/>
      <c r="AR84" s="185"/>
      <c r="AS84" s="185"/>
      <c r="AT84" s="185"/>
      <c r="AU84" s="201"/>
      <c r="AV84" s="185"/>
      <c r="AW84" s="201"/>
      <c r="AX84" s="201"/>
      <c r="AY84" s="368"/>
      <c r="AZ84" s="185"/>
      <c r="BA84" s="201"/>
      <c r="BB84" s="201"/>
      <c r="BC84" s="185"/>
      <c r="BD84" s="201"/>
      <c r="BE84" s="201"/>
      <c r="BF84" s="201"/>
      <c r="BG84" s="185"/>
      <c r="BH84" s="185"/>
      <c r="BI84" s="201"/>
      <c r="BJ84" s="185"/>
      <c r="BK84" s="201"/>
      <c r="BL84" s="185"/>
      <c r="BM84" s="185"/>
      <c r="BN84" s="185"/>
      <c r="BO84" s="201"/>
      <c r="BP84" s="185"/>
      <c r="BQ84" s="201"/>
      <c r="BR84" s="185"/>
      <c r="BS84" s="185"/>
      <c r="BT84" s="185"/>
      <c r="BU84" s="185"/>
      <c r="BV84" s="185"/>
      <c r="BW84" s="185"/>
      <c r="BX84" s="185"/>
      <c r="BY84" s="185"/>
      <c r="BZ84" s="201"/>
      <c r="CA84" s="185"/>
      <c r="CB84" s="369"/>
      <c r="CC84" s="333"/>
      <c r="CD84" s="185">
        <v>0</v>
      </c>
      <c r="CE84" s="370"/>
      <c r="CK84" s="150"/>
    </row>
    <row r="85" spans="1:89" s="68" customFormat="1" ht="29.25" customHeight="1">
      <c r="A85" s="213">
        <v>77</v>
      </c>
      <c r="B85" s="365" t="s">
        <v>352</v>
      </c>
      <c r="C85" s="200"/>
      <c r="D85" s="200"/>
      <c r="E85" s="366"/>
      <c r="F85" s="200"/>
      <c r="G85" s="200"/>
      <c r="H85" s="185">
        <v>0</v>
      </c>
      <c r="I85" s="185">
        <f t="shared" si="1"/>
        <v>0</v>
      </c>
      <c r="J85" s="185">
        <v>0</v>
      </c>
      <c r="K85" s="185">
        <v>0</v>
      </c>
      <c r="L85" s="185">
        <v>0</v>
      </c>
      <c r="M85" s="185">
        <f t="shared" si="6"/>
        <v>0</v>
      </c>
      <c r="N85" s="185">
        <v>0</v>
      </c>
      <c r="O85" s="185">
        <f t="shared" si="5"/>
        <v>0</v>
      </c>
      <c r="P85" s="185">
        <v>14.9</v>
      </c>
      <c r="Q85" s="200">
        <v>0</v>
      </c>
      <c r="R85" s="200">
        <v>0</v>
      </c>
      <c r="S85" s="372">
        <f t="shared" si="7"/>
        <v>35.089500000000001</v>
      </c>
      <c r="T85" s="185">
        <v>0</v>
      </c>
      <c r="U85" s="185">
        <v>0</v>
      </c>
      <c r="V85" s="185"/>
      <c r="W85" s="200"/>
      <c r="X85" s="185"/>
      <c r="Y85" s="185"/>
      <c r="Z85" s="201"/>
      <c r="AA85" s="185"/>
      <c r="AB85" s="367"/>
      <c r="AC85" s="185"/>
      <c r="AD85" s="367"/>
      <c r="AE85" s="185"/>
      <c r="AF85" s="185"/>
      <c r="AG85" s="185"/>
      <c r="AH85" s="185"/>
      <c r="AI85" s="185"/>
      <c r="AJ85" s="201"/>
      <c r="AK85" s="185"/>
      <c r="AL85" s="185"/>
      <c r="AM85" s="185"/>
      <c r="AN85" s="185"/>
      <c r="AO85" s="185"/>
      <c r="AP85" s="201"/>
      <c r="AQ85" s="185"/>
      <c r="AR85" s="185"/>
      <c r="AS85" s="185"/>
      <c r="AT85" s="185"/>
      <c r="AU85" s="201"/>
      <c r="AV85" s="185"/>
      <c r="AW85" s="201"/>
      <c r="AX85" s="201"/>
      <c r="AY85" s="368"/>
      <c r="AZ85" s="185"/>
      <c r="BA85" s="201"/>
      <c r="BB85" s="201"/>
      <c r="BC85" s="185"/>
      <c r="BD85" s="201"/>
      <c r="BE85" s="201"/>
      <c r="BF85" s="201"/>
      <c r="BG85" s="185"/>
      <c r="BH85" s="185"/>
      <c r="BI85" s="201"/>
      <c r="BJ85" s="185"/>
      <c r="BK85" s="201"/>
      <c r="BL85" s="185"/>
      <c r="BM85" s="185"/>
      <c r="BN85" s="185"/>
      <c r="BO85" s="201"/>
      <c r="BP85" s="185"/>
      <c r="BQ85" s="201"/>
      <c r="BR85" s="185"/>
      <c r="BS85" s="185"/>
      <c r="BT85" s="185"/>
      <c r="BU85" s="185"/>
      <c r="BV85" s="185"/>
      <c r="BW85" s="185"/>
      <c r="BX85" s="185"/>
      <c r="BY85" s="185"/>
      <c r="BZ85" s="201"/>
      <c r="CA85" s="185"/>
      <c r="CB85" s="369"/>
      <c r="CC85" s="333"/>
      <c r="CD85" s="185">
        <v>0</v>
      </c>
      <c r="CE85" s="370"/>
      <c r="CK85" s="150"/>
    </row>
    <row r="86" spans="1:89" s="68" customFormat="1" ht="29.25" customHeight="1">
      <c r="A86" s="213">
        <v>78</v>
      </c>
      <c r="B86" s="365" t="s">
        <v>353</v>
      </c>
      <c r="C86" s="200"/>
      <c r="D86" s="200"/>
      <c r="E86" s="366"/>
      <c r="F86" s="200"/>
      <c r="G86" s="200"/>
      <c r="H86" s="185">
        <v>0</v>
      </c>
      <c r="I86" s="185">
        <f t="shared" si="1"/>
        <v>0</v>
      </c>
      <c r="J86" s="185">
        <v>0</v>
      </c>
      <c r="K86" s="185">
        <v>0</v>
      </c>
      <c r="L86" s="185">
        <v>0</v>
      </c>
      <c r="M86" s="185">
        <f t="shared" si="6"/>
        <v>0</v>
      </c>
      <c r="N86" s="185">
        <v>0</v>
      </c>
      <c r="O86" s="185">
        <f t="shared" si="5"/>
        <v>0</v>
      </c>
      <c r="P86" s="185">
        <v>14.8</v>
      </c>
      <c r="Q86" s="200">
        <v>0</v>
      </c>
      <c r="R86" s="200">
        <v>0</v>
      </c>
      <c r="S86" s="372">
        <f t="shared" si="7"/>
        <v>34.853999999999999</v>
      </c>
      <c r="T86" s="185">
        <v>0</v>
      </c>
      <c r="U86" s="185">
        <v>0</v>
      </c>
      <c r="V86" s="185"/>
      <c r="W86" s="200"/>
      <c r="X86" s="185"/>
      <c r="Y86" s="185"/>
      <c r="Z86" s="201"/>
      <c r="AA86" s="185"/>
      <c r="AB86" s="367"/>
      <c r="AC86" s="185"/>
      <c r="AD86" s="367"/>
      <c r="AE86" s="185"/>
      <c r="AF86" s="185"/>
      <c r="AG86" s="185"/>
      <c r="AH86" s="185"/>
      <c r="AI86" s="185"/>
      <c r="AJ86" s="201"/>
      <c r="AK86" s="185"/>
      <c r="AL86" s="185"/>
      <c r="AM86" s="185"/>
      <c r="AN86" s="185"/>
      <c r="AO86" s="185"/>
      <c r="AP86" s="201"/>
      <c r="AQ86" s="185"/>
      <c r="AR86" s="185"/>
      <c r="AS86" s="185"/>
      <c r="AT86" s="185"/>
      <c r="AU86" s="201"/>
      <c r="AV86" s="185"/>
      <c r="AW86" s="201"/>
      <c r="AX86" s="201"/>
      <c r="AY86" s="368"/>
      <c r="AZ86" s="185"/>
      <c r="BA86" s="201"/>
      <c r="BB86" s="201"/>
      <c r="BC86" s="185"/>
      <c r="BD86" s="201"/>
      <c r="BE86" s="201"/>
      <c r="BF86" s="201"/>
      <c r="BG86" s="185"/>
      <c r="BH86" s="185"/>
      <c r="BI86" s="201"/>
      <c r="BJ86" s="185"/>
      <c r="BK86" s="201"/>
      <c r="BL86" s="185"/>
      <c r="BM86" s="185"/>
      <c r="BN86" s="185"/>
      <c r="BO86" s="201"/>
      <c r="BP86" s="185"/>
      <c r="BQ86" s="201"/>
      <c r="BR86" s="185"/>
      <c r="BS86" s="185"/>
      <c r="BT86" s="185"/>
      <c r="BU86" s="185"/>
      <c r="BV86" s="185"/>
      <c r="BW86" s="185"/>
      <c r="BX86" s="185"/>
      <c r="BY86" s="185"/>
      <c r="BZ86" s="201"/>
      <c r="CA86" s="185"/>
      <c r="CB86" s="369"/>
      <c r="CC86" s="333"/>
      <c r="CD86" s="185">
        <v>0</v>
      </c>
      <c r="CE86" s="370"/>
      <c r="CK86" s="150"/>
    </row>
    <row r="87" spans="1:89" s="68" customFormat="1" ht="29.25" customHeight="1">
      <c r="A87" s="213">
        <v>79</v>
      </c>
      <c r="B87" s="365" t="s">
        <v>354</v>
      </c>
      <c r="C87" s="200"/>
      <c r="D87" s="200"/>
      <c r="E87" s="366"/>
      <c r="F87" s="200"/>
      <c r="G87" s="200"/>
      <c r="H87" s="185">
        <v>0</v>
      </c>
      <c r="I87" s="185">
        <f t="shared" si="1"/>
        <v>0</v>
      </c>
      <c r="J87" s="185">
        <v>0</v>
      </c>
      <c r="K87" s="185">
        <v>0</v>
      </c>
      <c r="L87" s="185">
        <v>0</v>
      </c>
      <c r="M87" s="185">
        <f t="shared" si="6"/>
        <v>0</v>
      </c>
      <c r="N87" s="185">
        <v>0</v>
      </c>
      <c r="O87" s="185">
        <f t="shared" si="5"/>
        <v>0</v>
      </c>
      <c r="P87" s="185">
        <v>15.2</v>
      </c>
      <c r="Q87" s="200">
        <v>0</v>
      </c>
      <c r="R87" s="200">
        <v>0</v>
      </c>
      <c r="S87" s="372">
        <f t="shared" si="7"/>
        <v>35.795999999999999</v>
      </c>
      <c r="T87" s="185">
        <v>0</v>
      </c>
      <c r="U87" s="185">
        <v>0</v>
      </c>
      <c r="V87" s="185"/>
      <c r="W87" s="200"/>
      <c r="X87" s="185"/>
      <c r="Y87" s="185"/>
      <c r="Z87" s="201"/>
      <c r="AA87" s="185"/>
      <c r="AB87" s="367"/>
      <c r="AC87" s="185"/>
      <c r="AD87" s="367"/>
      <c r="AE87" s="185"/>
      <c r="AF87" s="185"/>
      <c r="AG87" s="185"/>
      <c r="AH87" s="185"/>
      <c r="AI87" s="185"/>
      <c r="AJ87" s="201"/>
      <c r="AK87" s="185"/>
      <c r="AL87" s="185"/>
      <c r="AM87" s="185"/>
      <c r="AN87" s="185"/>
      <c r="AO87" s="185"/>
      <c r="AP87" s="201"/>
      <c r="AQ87" s="185"/>
      <c r="AR87" s="185"/>
      <c r="AS87" s="185"/>
      <c r="AT87" s="185"/>
      <c r="AU87" s="201"/>
      <c r="AV87" s="185"/>
      <c r="AW87" s="201"/>
      <c r="AX87" s="201"/>
      <c r="AY87" s="368"/>
      <c r="AZ87" s="185"/>
      <c r="BA87" s="201"/>
      <c r="BB87" s="201"/>
      <c r="BC87" s="185"/>
      <c r="BD87" s="201"/>
      <c r="BE87" s="201"/>
      <c r="BF87" s="201"/>
      <c r="BG87" s="185"/>
      <c r="BH87" s="185"/>
      <c r="BI87" s="201"/>
      <c r="BJ87" s="185"/>
      <c r="BK87" s="201"/>
      <c r="BL87" s="185"/>
      <c r="BM87" s="185"/>
      <c r="BN87" s="185"/>
      <c r="BO87" s="201"/>
      <c r="BP87" s="185"/>
      <c r="BQ87" s="201"/>
      <c r="BR87" s="185"/>
      <c r="BS87" s="185"/>
      <c r="BT87" s="185"/>
      <c r="BU87" s="185"/>
      <c r="BV87" s="185"/>
      <c r="BW87" s="185"/>
      <c r="BX87" s="185"/>
      <c r="BY87" s="185"/>
      <c r="BZ87" s="201"/>
      <c r="CA87" s="185"/>
      <c r="CB87" s="369"/>
      <c r="CC87" s="333"/>
      <c r="CD87" s="185">
        <v>0</v>
      </c>
      <c r="CE87" s="370"/>
      <c r="CK87" s="150"/>
    </row>
    <row r="88" spans="1:89" s="68" customFormat="1" ht="29.25" customHeight="1">
      <c r="A88" s="213">
        <v>80</v>
      </c>
      <c r="B88" s="365" t="s">
        <v>355</v>
      </c>
      <c r="C88" s="200"/>
      <c r="D88" s="200"/>
      <c r="E88" s="366"/>
      <c r="F88" s="200"/>
      <c r="G88" s="200"/>
      <c r="H88" s="185">
        <v>0</v>
      </c>
      <c r="I88" s="185">
        <f t="shared" si="1"/>
        <v>0</v>
      </c>
      <c r="J88" s="185">
        <v>0</v>
      </c>
      <c r="K88" s="185">
        <v>0</v>
      </c>
      <c r="L88" s="185">
        <v>0</v>
      </c>
      <c r="M88" s="185">
        <f t="shared" si="6"/>
        <v>0</v>
      </c>
      <c r="N88" s="185">
        <v>0</v>
      </c>
      <c r="O88" s="185">
        <f>N88*6</f>
        <v>0</v>
      </c>
      <c r="P88" s="185">
        <v>15</v>
      </c>
      <c r="Q88" s="200">
        <v>0</v>
      </c>
      <c r="R88" s="200">
        <v>0</v>
      </c>
      <c r="S88" s="200">
        <f t="shared" si="7"/>
        <v>35.325000000000003</v>
      </c>
      <c r="T88" s="185">
        <v>0</v>
      </c>
      <c r="U88" s="185">
        <v>0</v>
      </c>
      <c r="V88" s="185"/>
      <c r="W88" s="200"/>
      <c r="X88" s="185"/>
      <c r="Y88" s="185"/>
      <c r="Z88" s="201"/>
      <c r="AA88" s="185"/>
      <c r="AB88" s="367"/>
      <c r="AC88" s="185"/>
      <c r="AD88" s="367"/>
      <c r="AE88" s="185"/>
      <c r="AF88" s="185"/>
      <c r="AG88" s="185"/>
      <c r="AH88" s="185"/>
      <c r="AI88" s="185"/>
      <c r="AJ88" s="201"/>
      <c r="AK88" s="185"/>
      <c r="AL88" s="185"/>
      <c r="AM88" s="185"/>
      <c r="AN88" s="185"/>
      <c r="AO88" s="185"/>
      <c r="AP88" s="201"/>
      <c r="AQ88" s="185"/>
      <c r="AR88" s="185"/>
      <c r="AS88" s="185"/>
      <c r="AT88" s="185"/>
      <c r="AU88" s="201"/>
      <c r="AV88" s="185"/>
      <c r="AW88" s="201"/>
      <c r="AX88" s="201"/>
      <c r="AY88" s="368"/>
      <c r="AZ88" s="185"/>
      <c r="BA88" s="201"/>
      <c r="BB88" s="201"/>
      <c r="BC88" s="185"/>
      <c r="BD88" s="201"/>
      <c r="BE88" s="201"/>
      <c r="BF88" s="201"/>
      <c r="BG88" s="185"/>
      <c r="BH88" s="185"/>
      <c r="BI88" s="201"/>
      <c r="BJ88" s="185"/>
      <c r="BK88" s="201"/>
      <c r="BL88" s="185"/>
      <c r="BM88" s="185"/>
      <c r="BN88" s="185"/>
      <c r="BO88" s="201"/>
      <c r="BP88" s="185"/>
      <c r="BQ88" s="201"/>
      <c r="BR88" s="185"/>
      <c r="BS88" s="185"/>
      <c r="BT88" s="185"/>
      <c r="BU88" s="185"/>
      <c r="BV88" s="185"/>
      <c r="BW88" s="185"/>
      <c r="BX88" s="185"/>
      <c r="BY88" s="185"/>
      <c r="BZ88" s="201"/>
      <c r="CA88" s="185"/>
      <c r="CB88" s="369"/>
      <c r="CC88" s="333"/>
      <c r="CD88" s="185">
        <v>0</v>
      </c>
      <c r="CE88" s="370"/>
      <c r="CK88" s="150"/>
    </row>
    <row r="89" spans="1:89" s="68" customFormat="1" ht="29.25" customHeight="1">
      <c r="A89" s="213">
        <v>81</v>
      </c>
      <c r="B89" s="365" t="s">
        <v>356</v>
      </c>
      <c r="C89" s="200"/>
      <c r="D89" s="200"/>
      <c r="E89" s="366"/>
      <c r="F89" s="200"/>
      <c r="G89" s="200"/>
      <c r="H89" s="185">
        <v>0</v>
      </c>
      <c r="I89" s="185">
        <f t="shared" si="1"/>
        <v>0</v>
      </c>
      <c r="J89" s="185">
        <v>0</v>
      </c>
      <c r="K89" s="185">
        <v>0</v>
      </c>
      <c r="L89" s="185">
        <v>0</v>
      </c>
      <c r="M89" s="185">
        <f t="shared" si="6"/>
        <v>0</v>
      </c>
      <c r="N89" s="185">
        <v>0</v>
      </c>
      <c r="O89" s="185">
        <f t="shared" ref="O89:O103" si="8">N89*6</f>
        <v>0</v>
      </c>
      <c r="P89" s="185">
        <v>15.2</v>
      </c>
      <c r="Q89" s="200">
        <v>0</v>
      </c>
      <c r="R89" s="200">
        <v>0</v>
      </c>
      <c r="S89" s="200">
        <f t="shared" si="7"/>
        <v>35.795999999999999</v>
      </c>
      <c r="T89" s="185">
        <v>0</v>
      </c>
      <c r="U89" s="185">
        <v>0</v>
      </c>
      <c r="V89" s="185"/>
      <c r="W89" s="200"/>
      <c r="X89" s="185"/>
      <c r="Y89" s="185"/>
      <c r="Z89" s="201"/>
      <c r="AA89" s="185"/>
      <c r="AB89" s="367"/>
      <c r="AC89" s="185"/>
      <c r="AD89" s="367"/>
      <c r="AE89" s="185"/>
      <c r="AF89" s="185"/>
      <c r="AG89" s="185"/>
      <c r="AH89" s="185"/>
      <c r="AI89" s="185"/>
      <c r="AJ89" s="201"/>
      <c r="AK89" s="185"/>
      <c r="AL89" s="185"/>
      <c r="AM89" s="185"/>
      <c r="AN89" s="185"/>
      <c r="AO89" s="185"/>
      <c r="AP89" s="201"/>
      <c r="AQ89" s="185"/>
      <c r="AR89" s="185"/>
      <c r="AS89" s="185"/>
      <c r="AT89" s="185"/>
      <c r="AU89" s="201"/>
      <c r="AV89" s="185"/>
      <c r="AW89" s="201"/>
      <c r="AX89" s="201"/>
      <c r="AY89" s="368"/>
      <c r="AZ89" s="185"/>
      <c r="BA89" s="201"/>
      <c r="BB89" s="201"/>
      <c r="BC89" s="185"/>
      <c r="BD89" s="201"/>
      <c r="BE89" s="201"/>
      <c r="BF89" s="201"/>
      <c r="BG89" s="185"/>
      <c r="BH89" s="185"/>
      <c r="BI89" s="201"/>
      <c r="BJ89" s="185"/>
      <c r="BK89" s="201"/>
      <c r="BL89" s="185"/>
      <c r="BM89" s="185"/>
      <c r="BN89" s="185"/>
      <c r="BO89" s="201"/>
      <c r="BP89" s="185"/>
      <c r="BQ89" s="201"/>
      <c r="BR89" s="185"/>
      <c r="BS89" s="185"/>
      <c r="BT89" s="185"/>
      <c r="BU89" s="185"/>
      <c r="BV89" s="185"/>
      <c r="BW89" s="185"/>
      <c r="BX89" s="185"/>
      <c r="BY89" s="185"/>
      <c r="BZ89" s="201"/>
      <c r="CA89" s="185"/>
      <c r="CB89" s="369"/>
      <c r="CC89" s="333"/>
      <c r="CD89" s="185">
        <v>0</v>
      </c>
      <c r="CE89" s="370"/>
      <c r="CK89" s="150"/>
    </row>
    <row r="90" spans="1:89" s="68" customFormat="1" ht="29.25" customHeight="1">
      <c r="A90" s="213">
        <v>82</v>
      </c>
      <c r="B90" s="365" t="s">
        <v>357</v>
      </c>
      <c r="C90" s="200"/>
      <c r="D90" s="200"/>
      <c r="E90" s="366"/>
      <c r="F90" s="200"/>
      <c r="G90" s="200"/>
      <c r="H90" s="185">
        <v>0</v>
      </c>
      <c r="I90" s="185">
        <f t="shared" si="1"/>
        <v>0</v>
      </c>
      <c r="J90" s="185">
        <v>0</v>
      </c>
      <c r="K90" s="185">
        <v>0</v>
      </c>
      <c r="L90" s="185">
        <v>0</v>
      </c>
      <c r="M90" s="185">
        <f t="shared" si="6"/>
        <v>0</v>
      </c>
      <c r="N90" s="185">
        <v>0</v>
      </c>
      <c r="O90" s="185">
        <f t="shared" si="8"/>
        <v>0</v>
      </c>
      <c r="P90" s="185">
        <v>15.4</v>
      </c>
      <c r="Q90" s="200">
        <v>0</v>
      </c>
      <c r="R90" s="200">
        <v>0</v>
      </c>
      <c r="S90" s="200">
        <f t="shared" si="7"/>
        <v>36.267000000000003</v>
      </c>
      <c r="T90" s="185">
        <v>0</v>
      </c>
      <c r="U90" s="185">
        <v>0</v>
      </c>
      <c r="V90" s="185"/>
      <c r="W90" s="200"/>
      <c r="X90" s="185"/>
      <c r="Y90" s="185"/>
      <c r="Z90" s="201"/>
      <c r="AA90" s="185"/>
      <c r="AB90" s="367"/>
      <c r="AC90" s="185"/>
      <c r="AD90" s="367"/>
      <c r="AE90" s="185"/>
      <c r="AF90" s="185"/>
      <c r="AG90" s="185"/>
      <c r="AH90" s="185"/>
      <c r="AI90" s="185"/>
      <c r="AJ90" s="201"/>
      <c r="AK90" s="185"/>
      <c r="AL90" s="185"/>
      <c r="AM90" s="185"/>
      <c r="AN90" s="185"/>
      <c r="AO90" s="185"/>
      <c r="AP90" s="201"/>
      <c r="AQ90" s="185"/>
      <c r="AR90" s="185"/>
      <c r="AS90" s="185"/>
      <c r="AT90" s="185"/>
      <c r="AU90" s="201"/>
      <c r="AV90" s="185"/>
      <c r="AW90" s="201"/>
      <c r="AX90" s="201"/>
      <c r="AY90" s="368"/>
      <c r="AZ90" s="185"/>
      <c r="BA90" s="201"/>
      <c r="BB90" s="201"/>
      <c r="BC90" s="185"/>
      <c r="BD90" s="201"/>
      <c r="BE90" s="201"/>
      <c r="BF90" s="201"/>
      <c r="BG90" s="185"/>
      <c r="BH90" s="185"/>
      <c r="BI90" s="201"/>
      <c r="BJ90" s="185"/>
      <c r="BK90" s="201"/>
      <c r="BL90" s="185"/>
      <c r="BM90" s="185"/>
      <c r="BN90" s="185"/>
      <c r="BO90" s="201"/>
      <c r="BP90" s="185"/>
      <c r="BQ90" s="201"/>
      <c r="BR90" s="185"/>
      <c r="BS90" s="185"/>
      <c r="BT90" s="185"/>
      <c r="BU90" s="185"/>
      <c r="BV90" s="185"/>
      <c r="BW90" s="185"/>
      <c r="BX90" s="185"/>
      <c r="BY90" s="185"/>
      <c r="BZ90" s="201"/>
      <c r="CA90" s="185"/>
      <c r="CB90" s="369"/>
      <c r="CC90" s="333"/>
      <c r="CD90" s="185">
        <v>0</v>
      </c>
      <c r="CE90" s="370"/>
      <c r="CK90" s="150"/>
    </row>
    <row r="91" spans="1:89" s="68" customFormat="1" ht="29.25" customHeight="1">
      <c r="A91" s="213">
        <v>83</v>
      </c>
      <c r="B91" s="365" t="s">
        <v>358</v>
      </c>
      <c r="C91" s="200"/>
      <c r="D91" s="200"/>
      <c r="E91" s="366"/>
      <c r="F91" s="200"/>
      <c r="G91" s="200"/>
      <c r="H91" s="185">
        <v>0</v>
      </c>
      <c r="I91" s="185">
        <f t="shared" si="1"/>
        <v>0</v>
      </c>
      <c r="J91" s="185">
        <v>0</v>
      </c>
      <c r="K91" s="185">
        <v>0</v>
      </c>
      <c r="L91" s="185">
        <v>0</v>
      </c>
      <c r="M91" s="185">
        <f t="shared" si="6"/>
        <v>0</v>
      </c>
      <c r="N91" s="185">
        <v>0</v>
      </c>
      <c r="O91" s="185">
        <f t="shared" si="8"/>
        <v>0</v>
      </c>
      <c r="P91" s="185">
        <v>15.3</v>
      </c>
      <c r="Q91" s="200">
        <v>0</v>
      </c>
      <c r="R91" s="200">
        <v>0</v>
      </c>
      <c r="S91" s="200">
        <f t="shared" si="7"/>
        <v>36.031500000000001</v>
      </c>
      <c r="T91" s="185">
        <v>0</v>
      </c>
      <c r="U91" s="185">
        <v>0</v>
      </c>
      <c r="V91" s="185"/>
      <c r="W91" s="200"/>
      <c r="X91" s="185"/>
      <c r="Y91" s="185"/>
      <c r="Z91" s="201"/>
      <c r="AA91" s="185"/>
      <c r="AB91" s="367"/>
      <c r="AC91" s="185"/>
      <c r="AD91" s="367"/>
      <c r="AE91" s="185"/>
      <c r="AF91" s="185"/>
      <c r="AG91" s="185"/>
      <c r="AH91" s="185"/>
      <c r="AI91" s="185"/>
      <c r="AJ91" s="201"/>
      <c r="AK91" s="185"/>
      <c r="AL91" s="185"/>
      <c r="AM91" s="185"/>
      <c r="AN91" s="185"/>
      <c r="AO91" s="185"/>
      <c r="AP91" s="201"/>
      <c r="AQ91" s="185"/>
      <c r="AR91" s="185"/>
      <c r="AS91" s="185"/>
      <c r="AT91" s="185"/>
      <c r="AU91" s="201"/>
      <c r="AV91" s="185"/>
      <c r="AW91" s="201"/>
      <c r="AX91" s="201"/>
      <c r="AY91" s="368"/>
      <c r="AZ91" s="185"/>
      <c r="BA91" s="201"/>
      <c r="BB91" s="201"/>
      <c r="BC91" s="185"/>
      <c r="BD91" s="201"/>
      <c r="BE91" s="201"/>
      <c r="BF91" s="201"/>
      <c r="BG91" s="185"/>
      <c r="BH91" s="185"/>
      <c r="BI91" s="201"/>
      <c r="BJ91" s="185"/>
      <c r="BK91" s="201"/>
      <c r="BL91" s="185"/>
      <c r="BM91" s="185"/>
      <c r="BN91" s="185"/>
      <c r="BO91" s="201"/>
      <c r="BP91" s="185"/>
      <c r="BQ91" s="201"/>
      <c r="BR91" s="185"/>
      <c r="BS91" s="185"/>
      <c r="BT91" s="185"/>
      <c r="BU91" s="185"/>
      <c r="BV91" s="185"/>
      <c r="BW91" s="185"/>
      <c r="BX91" s="185"/>
      <c r="BY91" s="185"/>
      <c r="BZ91" s="201"/>
      <c r="CA91" s="185"/>
      <c r="CB91" s="369"/>
      <c r="CC91" s="333"/>
      <c r="CD91" s="185">
        <v>0</v>
      </c>
      <c r="CE91" s="370"/>
      <c r="CK91" s="150"/>
    </row>
    <row r="92" spans="1:89" s="68" customFormat="1" ht="29.25" customHeight="1">
      <c r="A92" s="213">
        <v>84</v>
      </c>
      <c r="B92" s="365" t="s">
        <v>359</v>
      </c>
      <c r="C92" s="200"/>
      <c r="D92" s="200"/>
      <c r="E92" s="366"/>
      <c r="F92" s="200"/>
      <c r="G92" s="200"/>
      <c r="H92" s="185">
        <v>0</v>
      </c>
      <c r="I92" s="185">
        <f t="shared" si="1"/>
        <v>0</v>
      </c>
      <c r="J92" s="185">
        <v>0</v>
      </c>
      <c r="K92" s="185">
        <v>0</v>
      </c>
      <c r="L92" s="185">
        <v>0</v>
      </c>
      <c r="M92" s="185">
        <f t="shared" si="6"/>
        <v>0</v>
      </c>
      <c r="N92" s="185">
        <v>0</v>
      </c>
      <c r="O92" s="185">
        <f t="shared" si="8"/>
        <v>0</v>
      </c>
      <c r="P92" s="185">
        <v>15.2</v>
      </c>
      <c r="Q92" s="200">
        <v>0</v>
      </c>
      <c r="R92" s="200">
        <v>0</v>
      </c>
      <c r="S92" s="200">
        <f t="shared" si="7"/>
        <v>35.795999999999999</v>
      </c>
      <c r="T92" s="185">
        <v>0</v>
      </c>
      <c r="U92" s="185">
        <v>0</v>
      </c>
      <c r="V92" s="185"/>
      <c r="W92" s="200"/>
      <c r="X92" s="185"/>
      <c r="Y92" s="185"/>
      <c r="Z92" s="201"/>
      <c r="AA92" s="185"/>
      <c r="AB92" s="367"/>
      <c r="AC92" s="185"/>
      <c r="AD92" s="367"/>
      <c r="AE92" s="185"/>
      <c r="AF92" s="185"/>
      <c r="AG92" s="185"/>
      <c r="AH92" s="185"/>
      <c r="AI92" s="185"/>
      <c r="AJ92" s="201"/>
      <c r="AK92" s="185"/>
      <c r="AL92" s="185"/>
      <c r="AM92" s="185"/>
      <c r="AN92" s="185"/>
      <c r="AO92" s="185"/>
      <c r="AP92" s="201"/>
      <c r="AQ92" s="185"/>
      <c r="AR92" s="185"/>
      <c r="AS92" s="185"/>
      <c r="AT92" s="185"/>
      <c r="AU92" s="201"/>
      <c r="AV92" s="185"/>
      <c r="AW92" s="201"/>
      <c r="AX92" s="201"/>
      <c r="AY92" s="368"/>
      <c r="AZ92" s="185"/>
      <c r="BA92" s="201"/>
      <c r="BB92" s="201"/>
      <c r="BC92" s="185"/>
      <c r="BD92" s="201"/>
      <c r="BE92" s="201"/>
      <c r="BF92" s="201"/>
      <c r="BG92" s="185"/>
      <c r="BH92" s="185"/>
      <c r="BI92" s="201"/>
      <c r="BJ92" s="185"/>
      <c r="BK92" s="201"/>
      <c r="BL92" s="185"/>
      <c r="BM92" s="185"/>
      <c r="BN92" s="185"/>
      <c r="BO92" s="201"/>
      <c r="BP92" s="185"/>
      <c r="BQ92" s="201"/>
      <c r="BR92" s="185"/>
      <c r="BS92" s="185"/>
      <c r="BT92" s="185"/>
      <c r="BU92" s="185"/>
      <c r="BV92" s="185"/>
      <c r="BW92" s="185"/>
      <c r="BX92" s="185"/>
      <c r="BY92" s="185"/>
      <c r="BZ92" s="201"/>
      <c r="CA92" s="185"/>
      <c r="CB92" s="369"/>
      <c r="CC92" s="333"/>
      <c r="CD92" s="185">
        <v>0</v>
      </c>
      <c r="CE92" s="370"/>
      <c r="CK92" s="150"/>
    </row>
    <row r="93" spans="1:89" s="68" customFormat="1" ht="29.25" customHeight="1">
      <c r="A93" s="213">
        <v>85</v>
      </c>
      <c r="B93" s="365" t="s">
        <v>360</v>
      </c>
      <c r="C93" s="200"/>
      <c r="D93" s="200"/>
      <c r="E93" s="366"/>
      <c r="F93" s="200"/>
      <c r="G93" s="200"/>
      <c r="H93" s="185">
        <v>0</v>
      </c>
      <c r="I93" s="185">
        <f t="shared" si="1"/>
        <v>0</v>
      </c>
      <c r="J93" s="185">
        <v>0</v>
      </c>
      <c r="K93" s="185">
        <v>0</v>
      </c>
      <c r="L93" s="185">
        <v>0</v>
      </c>
      <c r="M93" s="185">
        <f t="shared" si="6"/>
        <v>0</v>
      </c>
      <c r="N93" s="185">
        <v>0</v>
      </c>
      <c r="O93" s="185">
        <f t="shared" si="8"/>
        <v>0</v>
      </c>
      <c r="P93" s="185">
        <v>15.3</v>
      </c>
      <c r="Q93" s="200">
        <v>0</v>
      </c>
      <c r="R93" s="200">
        <v>0</v>
      </c>
      <c r="S93" s="200">
        <f t="shared" si="7"/>
        <v>36.031500000000001</v>
      </c>
      <c r="T93" s="185">
        <v>0</v>
      </c>
      <c r="U93" s="185">
        <v>0</v>
      </c>
      <c r="V93" s="185"/>
      <c r="W93" s="200"/>
      <c r="X93" s="185"/>
      <c r="Y93" s="185"/>
      <c r="Z93" s="201"/>
      <c r="AA93" s="185"/>
      <c r="AB93" s="367"/>
      <c r="AC93" s="185"/>
      <c r="AD93" s="367"/>
      <c r="AE93" s="185"/>
      <c r="AF93" s="185"/>
      <c r="AG93" s="185"/>
      <c r="AH93" s="185"/>
      <c r="AI93" s="185"/>
      <c r="AJ93" s="201"/>
      <c r="AK93" s="185"/>
      <c r="AL93" s="185"/>
      <c r="AM93" s="185"/>
      <c r="AN93" s="185"/>
      <c r="AO93" s="185"/>
      <c r="AP93" s="201"/>
      <c r="AQ93" s="185"/>
      <c r="AR93" s="185"/>
      <c r="AS93" s="185"/>
      <c r="AT93" s="185"/>
      <c r="AU93" s="201"/>
      <c r="AV93" s="185"/>
      <c r="AW93" s="201"/>
      <c r="AX93" s="201"/>
      <c r="AY93" s="368"/>
      <c r="AZ93" s="185"/>
      <c r="BA93" s="201"/>
      <c r="BB93" s="201"/>
      <c r="BC93" s="185"/>
      <c r="BD93" s="201"/>
      <c r="BE93" s="201"/>
      <c r="BF93" s="201"/>
      <c r="BG93" s="185"/>
      <c r="BH93" s="185"/>
      <c r="BI93" s="201"/>
      <c r="BJ93" s="185"/>
      <c r="BK93" s="201"/>
      <c r="BL93" s="185"/>
      <c r="BM93" s="185"/>
      <c r="BN93" s="185"/>
      <c r="BO93" s="201"/>
      <c r="BP93" s="185"/>
      <c r="BQ93" s="201"/>
      <c r="BR93" s="185"/>
      <c r="BS93" s="185"/>
      <c r="BT93" s="185"/>
      <c r="BU93" s="185"/>
      <c r="BV93" s="185"/>
      <c r="BW93" s="185"/>
      <c r="BX93" s="185"/>
      <c r="BY93" s="185"/>
      <c r="BZ93" s="201"/>
      <c r="CA93" s="185"/>
      <c r="CB93" s="369"/>
      <c r="CC93" s="333"/>
      <c r="CD93" s="185">
        <v>0</v>
      </c>
      <c r="CE93" s="370"/>
      <c r="CK93" s="150"/>
    </row>
    <row r="94" spans="1:89" s="68" customFormat="1" ht="29.25" customHeight="1">
      <c r="A94" s="213">
        <v>86</v>
      </c>
      <c r="B94" s="365" t="s">
        <v>361</v>
      </c>
      <c r="C94" s="200"/>
      <c r="D94" s="200"/>
      <c r="E94" s="366"/>
      <c r="F94" s="200"/>
      <c r="G94" s="200"/>
      <c r="H94" s="185">
        <v>0</v>
      </c>
      <c r="I94" s="185">
        <f t="shared" si="1"/>
        <v>0</v>
      </c>
      <c r="J94" s="185">
        <v>0</v>
      </c>
      <c r="K94" s="185">
        <v>0</v>
      </c>
      <c r="L94" s="185">
        <v>0</v>
      </c>
      <c r="M94" s="185">
        <f t="shared" si="6"/>
        <v>0</v>
      </c>
      <c r="N94" s="185">
        <v>0</v>
      </c>
      <c r="O94" s="185">
        <f t="shared" si="8"/>
        <v>0</v>
      </c>
      <c r="P94" s="185">
        <v>15.2</v>
      </c>
      <c r="Q94" s="200">
        <v>0</v>
      </c>
      <c r="R94" s="200">
        <v>0</v>
      </c>
      <c r="S94" s="200">
        <f t="shared" si="7"/>
        <v>35.795999999999999</v>
      </c>
      <c r="T94" s="185">
        <v>0</v>
      </c>
      <c r="U94" s="185">
        <v>0</v>
      </c>
      <c r="V94" s="185"/>
      <c r="W94" s="200"/>
      <c r="X94" s="185"/>
      <c r="Y94" s="185"/>
      <c r="Z94" s="201"/>
      <c r="AA94" s="185"/>
      <c r="AB94" s="367"/>
      <c r="AC94" s="185"/>
      <c r="AD94" s="367"/>
      <c r="AE94" s="185"/>
      <c r="AF94" s="185"/>
      <c r="AG94" s="185"/>
      <c r="AH94" s="185"/>
      <c r="AI94" s="185"/>
      <c r="AJ94" s="201"/>
      <c r="AK94" s="185"/>
      <c r="AL94" s="185"/>
      <c r="AM94" s="185"/>
      <c r="AN94" s="185"/>
      <c r="AO94" s="185"/>
      <c r="AP94" s="201"/>
      <c r="AQ94" s="185"/>
      <c r="AR94" s="185"/>
      <c r="AS94" s="185"/>
      <c r="AT94" s="185"/>
      <c r="AU94" s="201"/>
      <c r="AV94" s="185"/>
      <c r="AW94" s="201"/>
      <c r="AX94" s="201"/>
      <c r="AY94" s="368"/>
      <c r="AZ94" s="185"/>
      <c r="BA94" s="201"/>
      <c r="BB94" s="201"/>
      <c r="BC94" s="185"/>
      <c r="BD94" s="201"/>
      <c r="BE94" s="201"/>
      <c r="BF94" s="201"/>
      <c r="BG94" s="185"/>
      <c r="BH94" s="185"/>
      <c r="BI94" s="201"/>
      <c r="BJ94" s="185"/>
      <c r="BK94" s="201"/>
      <c r="BL94" s="185"/>
      <c r="BM94" s="185"/>
      <c r="BN94" s="185"/>
      <c r="BO94" s="201"/>
      <c r="BP94" s="185"/>
      <c r="BQ94" s="201"/>
      <c r="BR94" s="185"/>
      <c r="BS94" s="185"/>
      <c r="BT94" s="185"/>
      <c r="BU94" s="185"/>
      <c r="BV94" s="185"/>
      <c r="BW94" s="185"/>
      <c r="BX94" s="185"/>
      <c r="BY94" s="185"/>
      <c r="BZ94" s="201"/>
      <c r="CA94" s="185"/>
      <c r="CB94" s="369"/>
      <c r="CC94" s="333"/>
      <c r="CD94" s="185">
        <v>0</v>
      </c>
      <c r="CE94" s="370"/>
      <c r="CK94" s="150"/>
    </row>
    <row r="95" spans="1:89" s="68" customFormat="1" ht="29.25" customHeight="1">
      <c r="A95" s="213">
        <v>87</v>
      </c>
      <c r="B95" s="365" t="s">
        <v>362</v>
      </c>
      <c r="C95" s="200"/>
      <c r="D95" s="200"/>
      <c r="E95" s="366"/>
      <c r="F95" s="200"/>
      <c r="G95" s="200"/>
      <c r="H95" s="185">
        <v>0</v>
      </c>
      <c r="I95" s="185">
        <f t="shared" si="1"/>
        <v>0</v>
      </c>
      <c r="J95" s="185">
        <v>0</v>
      </c>
      <c r="K95" s="185">
        <v>0</v>
      </c>
      <c r="L95" s="185">
        <v>0</v>
      </c>
      <c r="M95" s="185">
        <f t="shared" si="6"/>
        <v>0</v>
      </c>
      <c r="N95" s="185">
        <v>0</v>
      </c>
      <c r="O95" s="185">
        <f t="shared" si="8"/>
        <v>0</v>
      </c>
      <c r="P95" s="185">
        <v>14.7</v>
      </c>
      <c r="Q95" s="200">
        <v>0</v>
      </c>
      <c r="R95" s="200">
        <v>0</v>
      </c>
      <c r="S95" s="200">
        <f t="shared" si="7"/>
        <v>34.618499999999997</v>
      </c>
      <c r="T95" s="185">
        <v>0</v>
      </c>
      <c r="U95" s="185">
        <v>0</v>
      </c>
      <c r="V95" s="185"/>
      <c r="W95" s="200"/>
      <c r="X95" s="185"/>
      <c r="Y95" s="185"/>
      <c r="Z95" s="201"/>
      <c r="AA95" s="185"/>
      <c r="AB95" s="367"/>
      <c r="AC95" s="185"/>
      <c r="AD95" s="367"/>
      <c r="AE95" s="185"/>
      <c r="AF95" s="185"/>
      <c r="AG95" s="185"/>
      <c r="AH95" s="185"/>
      <c r="AI95" s="185"/>
      <c r="AJ95" s="201"/>
      <c r="AK95" s="185"/>
      <c r="AL95" s="185"/>
      <c r="AM95" s="185"/>
      <c r="AN95" s="185"/>
      <c r="AO95" s="185"/>
      <c r="AP95" s="201"/>
      <c r="AQ95" s="185"/>
      <c r="AR95" s="185"/>
      <c r="AS95" s="185"/>
      <c r="AT95" s="185"/>
      <c r="AU95" s="201"/>
      <c r="AV95" s="185"/>
      <c r="AW95" s="201"/>
      <c r="AX95" s="201"/>
      <c r="AY95" s="368"/>
      <c r="AZ95" s="185"/>
      <c r="BA95" s="201"/>
      <c r="BB95" s="201"/>
      <c r="BC95" s="185"/>
      <c r="BD95" s="201"/>
      <c r="BE95" s="201"/>
      <c r="BF95" s="201"/>
      <c r="BG95" s="185"/>
      <c r="BH95" s="185"/>
      <c r="BI95" s="201"/>
      <c r="BJ95" s="185"/>
      <c r="BK95" s="201"/>
      <c r="BL95" s="185"/>
      <c r="BM95" s="185"/>
      <c r="BN95" s="185"/>
      <c r="BO95" s="201"/>
      <c r="BP95" s="185"/>
      <c r="BQ95" s="201"/>
      <c r="BR95" s="185"/>
      <c r="BS95" s="185"/>
      <c r="BT95" s="185"/>
      <c r="BU95" s="185"/>
      <c r="BV95" s="185"/>
      <c r="BW95" s="185"/>
      <c r="BX95" s="185"/>
      <c r="BY95" s="185"/>
      <c r="BZ95" s="201"/>
      <c r="CA95" s="185"/>
      <c r="CB95" s="369"/>
      <c r="CC95" s="333"/>
      <c r="CD95" s="185">
        <v>0</v>
      </c>
      <c r="CE95" s="370"/>
      <c r="CK95" s="150"/>
    </row>
    <row r="96" spans="1:89" s="68" customFormat="1" ht="29.25" customHeight="1">
      <c r="A96" s="213">
        <v>88</v>
      </c>
      <c r="B96" s="365" t="s">
        <v>363</v>
      </c>
      <c r="C96" s="200"/>
      <c r="D96" s="200"/>
      <c r="E96" s="366"/>
      <c r="F96" s="200"/>
      <c r="G96" s="200"/>
      <c r="H96" s="185">
        <v>0</v>
      </c>
      <c r="I96" s="185">
        <f t="shared" si="1"/>
        <v>0</v>
      </c>
      <c r="J96" s="185">
        <v>0</v>
      </c>
      <c r="K96" s="185">
        <v>0</v>
      </c>
      <c r="L96" s="185">
        <v>0</v>
      </c>
      <c r="M96" s="185">
        <f t="shared" si="6"/>
        <v>0</v>
      </c>
      <c r="N96" s="185">
        <v>0</v>
      </c>
      <c r="O96" s="185">
        <f t="shared" si="8"/>
        <v>0</v>
      </c>
      <c r="P96" s="185">
        <v>15.4</v>
      </c>
      <c r="Q96" s="200">
        <v>0</v>
      </c>
      <c r="R96" s="200">
        <v>0</v>
      </c>
      <c r="S96" s="200">
        <f t="shared" si="7"/>
        <v>36.267000000000003</v>
      </c>
      <c r="T96" s="185">
        <v>0</v>
      </c>
      <c r="U96" s="185">
        <v>0</v>
      </c>
      <c r="V96" s="185"/>
      <c r="W96" s="200"/>
      <c r="X96" s="185"/>
      <c r="Y96" s="185"/>
      <c r="Z96" s="201"/>
      <c r="AA96" s="185"/>
      <c r="AB96" s="367"/>
      <c r="AC96" s="185"/>
      <c r="AD96" s="367"/>
      <c r="AE96" s="185"/>
      <c r="AF96" s="185"/>
      <c r="AG96" s="185"/>
      <c r="AH96" s="185"/>
      <c r="AI96" s="185"/>
      <c r="AJ96" s="201"/>
      <c r="AK96" s="185"/>
      <c r="AL96" s="185"/>
      <c r="AM96" s="185"/>
      <c r="AN96" s="185"/>
      <c r="AO96" s="185"/>
      <c r="AP96" s="201"/>
      <c r="AQ96" s="185"/>
      <c r="AR96" s="185"/>
      <c r="AS96" s="185"/>
      <c r="AT96" s="185"/>
      <c r="AU96" s="201"/>
      <c r="AV96" s="185"/>
      <c r="AW96" s="201"/>
      <c r="AX96" s="201"/>
      <c r="AY96" s="368"/>
      <c r="AZ96" s="185"/>
      <c r="BA96" s="201"/>
      <c r="BB96" s="201"/>
      <c r="BC96" s="185"/>
      <c r="BD96" s="201"/>
      <c r="BE96" s="201"/>
      <c r="BF96" s="201"/>
      <c r="BG96" s="185"/>
      <c r="BH96" s="185"/>
      <c r="BI96" s="201"/>
      <c r="BJ96" s="185"/>
      <c r="BK96" s="201"/>
      <c r="BL96" s="185"/>
      <c r="BM96" s="185"/>
      <c r="BN96" s="185"/>
      <c r="BO96" s="201"/>
      <c r="BP96" s="185"/>
      <c r="BQ96" s="201"/>
      <c r="BR96" s="185"/>
      <c r="BS96" s="185"/>
      <c r="BT96" s="185"/>
      <c r="BU96" s="185"/>
      <c r="BV96" s="185"/>
      <c r="BW96" s="185"/>
      <c r="BX96" s="185"/>
      <c r="BY96" s="185"/>
      <c r="BZ96" s="201"/>
      <c r="CA96" s="185"/>
      <c r="CB96" s="369"/>
      <c r="CC96" s="333"/>
      <c r="CD96" s="185">
        <v>0</v>
      </c>
      <c r="CE96" s="370"/>
      <c r="CK96" s="150"/>
    </row>
    <row r="97" spans="1:89" s="68" customFormat="1" ht="29.25" customHeight="1">
      <c r="A97" s="213">
        <v>89</v>
      </c>
      <c r="B97" s="365" t="s">
        <v>364</v>
      </c>
      <c r="C97" s="200"/>
      <c r="D97" s="200"/>
      <c r="E97" s="366"/>
      <c r="F97" s="200"/>
      <c r="G97" s="200"/>
      <c r="H97" s="185">
        <v>0</v>
      </c>
      <c r="I97" s="185">
        <f t="shared" si="1"/>
        <v>0</v>
      </c>
      <c r="J97" s="185">
        <v>0</v>
      </c>
      <c r="K97" s="185">
        <v>0</v>
      </c>
      <c r="L97" s="185">
        <v>0</v>
      </c>
      <c r="M97" s="185">
        <f t="shared" si="6"/>
        <v>0</v>
      </c>
      <c r="N97" s="185">
        <v>0</v>
      </c>
      <c r="O97" s="185">
        <f t="shared" si="8"/>
        <v>0</v>
      </c>
      <c r="P97" s="185">
        <v>15.3</v>
      </c>
      <c r="Q97" s="200">
        <v>0</v>
      </c>
      <c r="R97" s="200">
        <v>0</v>
      </c>
      <c r="S97" s="200">
        <f t="shared" si="7"/>
        <v>36.031500000000001</v>
      </c>
      <c r="T97" s="185">
        <v>0</v>
      </c>
      <c r="U97" s="185">
        <v>0</v>
      </c>
      <c r="V97" s="185"/>
      <c r="W97" s="200"/>
      <c r="X97" s="185"/>
      <c r="Y97" s="185"/>
      <c r="Z97" s="201"/>
      <c r="AA97" s="185"/>
      <c r="AB97" s="367"/>
      <c r="AC97" s="185"/>
      <c r="AD97" s="367"/>
      <c r="AE97" s="185"/>
      <c r="AF97" s="185"/>
      <c r="AG97" s="185"/>
      <c r="AH97" s="185"/>
      <c r="AI97" s="185"/>
      <c r="AJ97" s="201"/>
      <c r="AK97" s="185"/>
      <c r="AL97" s="185"/>
      <c r="AM97" s="185"/>
      <c r="AN97" s="185"/>
      <c r="AO97" s="185"/>
      <c r="AP97" s="201"/>
      <c r="AQ97" s="185"/>
      <c r="AR97" s="185"/>
      <c r="AS97" s="185"/>
      <c r="AT97" s="185"/>
      <c r="AU97" s="201"/>
      <c r="AV97" s="185"/>
      <c r="AW97" s="201"/>
      <c r="AX97" s="201"/>
      <c r="AY97" s="368"/>
      <c r="AZ97" s="185"/>
      <c r="BA97" s="201"/>
      <c r="BB97" s="201"/>
      <c r="BC97" s="185"/>
      <c r="BD97" s="201"/>
      <c r="BE97" s="201"/>
      <c r="BF97" s="201"/>
      <c r="BG97" s="185"/>
      <c r="BH97" s="185"/>
      <c r="BI97" s="201"/>
      <c r="BJ97" s="185"/>
      <c r="BK97" s="201"/>
      <c r="BL97" s="185"/>
      <c r="BM97" s="185"/>
      <c r="BN97" s="185"/>
      <c r="BO97" s="201"/>
      <c r="BP97" s="185"/>
      <c r="BQ97" s="201"/>
      <c r="BR97" s="185"/>
      <c r="BS97" s="185"/>
      <c r="BT97" s="185"/>
      <c r="BU97" s="185"/>
      <c r="BV97" s="185"/>
      <c r="BW97" s="185"/>
      <c r="BX97" s="185"/>
      <c r="BY97" s="185"/>
      <c r="BZ97" s="201"/>
      <c r="CA97" s="185"/>
      <c r="CB97" s="369"/>
      <c r="CC97" s="333"/>
      <c r="CD97" s="185">
        <v>0</v>
      </c>
      <c r="CE97" s="370"/>
      <c r="CK97" s="150"/>
    </row>
    <row r="98" spans="1:89" s="68" customFormat="1" ht="29.25" customHeight="1">
      <c r="A98" s="213">
        <v>90</v>
      </c>
      <c r="B98" s="365" t="s">
        <v>365</v>
      </c>
      <c r="C98" s="200"/>
      <c r="D98" s="200"/>
      <c r="E98" s="366"/>
      <c r="F98" s="200"/>
      <c r="G98" s="200"/>
      <c r="H98" s="185">
        <v>0</v>
      </c>
      <c r="I98" s="185">
        <f t="shared" si="1"/>
        <v>0</v>
      </c>
      <c r="J98" s="185">
        <v>0</v>
      </c>
      <c r="K98" s="185">
        <v>0</v>
      </c>
      <c r="L98" s="185">
        <v>0</v>
      </c>
      <c r="M98" s="185">
        <f t="shared" si="6"/>
        <v>0</v>
      </c>
      <c r="N98" s="185">
        <v>0</v>
      </c>
      <c r="O98" s="185">
        <f t="shared" si="8"/>
        <v>0</v>
      </c>
      <c r="P98" s="185">
        <v>14.9</v>
      </c>
      <c r="Q98" s="200">
        <v>0</v>
      </c>
      <c r="R98" s="200">
        <v>0</v>
      </c>
      <c r="S98" s="200">
        <f t="shared" si="7"/>
        <v>35.089500000000001</v>
      </c>
      <c r="T98" s="185">
        <v>0</v>
      </c>
      <c r="U98" s="185">
        <v>0</v>
      </c>
      <c r="V98" s="185"/>
      <c r="W98" s="200"/>
      <c r="X98" s="185"/>
      <c r="Y98" s="185"/>
      <c r="Z98" s="201"/>
      <c r="AA98" s="185"/>
      <c r="AB98" s="367"/>
      <c r="AC98" s="185"/>
      <c r="AD98" s="367"/>
      <c r="AE98" s="185"/>
      <c r="AF98" s="185"/>
      <c r="AG98" s="185"/>
      <c r="AH98" s="185"/>
      <c r="AI98" s="185"/>
      <c r="AJ98" s="201"/>
      <c r="AK98" s="185"/>
      <c r="AL98" s="185"/>
      <c r="AM98" s="185"/>
      <c r="AN98" s="185"/>
      <c r="AO98" s="185"/>
      <c r="AP98" s="201"/>
      <c r="AQ98" s="185"/>
      <c r="AR98" s="185"/>
      <c r="AS98" s="185"/>
      <c r="AT98" s="185"/>
      <c r="AU98" s="201"/>
      <c r="AV98" s="185"/>
      <c r="AW98" s="201"/>
      <c r="AX98" s="201"/>
      <c r="AY98" s="368"/>
      <c r="AZ98" s="185"/>
      <c r="BA98" s="201"/>
      <c r="BB98" s="201"/>
      <c r="BC98" s="185"/>
      <c r="BD98" s="201"/>
      <c r="BE98" s="201"/>
      <c r="BF98" s="201"/>
      <c r="BG98" s="185"/>
      <c r="BH98" s="185"/>
      <c r="BI98" s="201"/>
      <c r="BJ98" s="185"/>
      <c r="BK98" s="201"/>
      <c r="BL98" s="185"/>
      <c r="BM98" s="185"/>
      <c r="BN98" s="185"/>
      <c r="BO98" s="201"/>
      <c r="BP98" s="185"/>
      <c r="BQ98" s="201"/>
      <c r="BR98" s="185"/>
      <c r="BS98" s="185"/>
      <c r="BT98" s="185"/>
      <c r="BU98" s="185"/>
      <c r="BV98" s="185"/>
      <c r="BW98" s="185"/>
      <c r="BX98" s="185"/>
      <c r="BY98" s="185"/>
      <c r="BZ98" s="201"/>
      <c r="CA98" s="185"/>
      <c r="CB98" s="369"/>
      <c r="CC98" s="333"/>
      <c r="CD98" s="185">
        <v>0</v>
      </c>
      <c r="CE98" s="370"/>
      <c r="CK98" s="150"/>
    </row>
    <row r="99" spans="1:89" s="68" customFormat="1" ht="29.25" customHeight="1">
      <c r="A99" s="213">
        <v>91</v>
      </c>
      <c r="B99" s="365" t="s">
        <v>366</v>
      </c>
      <c r="C99" s="200"/>
      <c r="D99" s="200"/>
      <c r="E99" s="366"/>
      <c r="F99" s="200"/>
      <c r="G99" s="200"/>
      <c r="H99" s="185">
        <v>0</v>
      </c>
      <c r="I99" s="185">
        <f t="shared" si="1"/>
        <v>0</v>
      </c>
      <c r="J99" s="185">
        <v>0</v>
      </c>
      <c r="K99" s="185">
        <v>0</v>
      </c>
      <c r="L99" s="185">
        <v>0</v>
      </c>
      <c r="M99" s="185">
        <f t="shared" si="6"/>
        <v>0</v>
      </c>
      <c r="N99" s="185">
        <v>0</v>
      </c>
      <c r="O99" s="185">
        <f t="shared" si="8"/>
        <v>0</v>
      </c>
      <c r="P99" s="185">
        <v>15.4</v>
      </c>
      <c r="Q99" s="200">
        <v>0</v>
      </c>
      <c r="R99" s="200">
        <v>0</v>
      </c>
      <c r="S99" s="200">
        <f t="shared" si="7"/>
        <v>36.267000000000003</v>
      </c>
      <c r="T99" s="185">
        <v>0</v>
      </c>
      <c r="U99" s="185">
        <v>0</v>
      </c>
      <c r="V99" s="185"/>
      <c r="W99" s="200"/>
      <c r="X99" s="185"/>
      <c r="Y99" s="185"/>
      <c r="Z99" s="201"/>
      <c r="AA99" s="185"/>
      <c r="AB99" s="367"/>
      <c r="AC99" s="185"/>
      <c r="AD99" s="367"/>
      <c r="AE99" s="185"/>
      <c r="AF99" s="185"/>
      <c r="AG99" s="185"/>
      <c r="AH99" s="185"/>
      <c r="AI99" s="185"/>
      <c r="AJ99" s="201"/>
      <c r="AK99" s="185"/>
      <c r="AL99" s="185"/>
      <c r="AM99" s="185"/>
      <c r="AN99" s="185"/>
      <c r="AO99" s="185"/>
      <c r="AP99" s="201"/>
      <c r="AQ99" s="185"/>
      <c r="AR99" s="185"/>
      <c r="AS99" s="185"/>
      <c r="AT99" s="185"/>
      <c r="AU99" s="201"/>
      <c r="AV99" s="185"/>
      <c r="AW99" s="201"/>
      <c r="AX99" s="201"/>
      <c r="AY99" s="368"/>
      <c r="AZ99" s="185"/>
      <c r="BA99" s="201"/>
      <c r="BB99" s="201"/>
      <c r="BC99" s="185"/>
      <c r="BD99" s="201"/>
      <c r="BE99" s="201"/>
      <c r="BF99" s="201"/>
      <c r="BG99" s="185"/>
      <c r="BH99" s="185"/>
      <c r="BI99" s="201"/>
      <c r="BJ99" s="185"/>
      <c r="BK99" s="201"/>
      <c r="BL99" s="185"/>
      <c r="BM99" s="185"/>
      <c r="BN99" s="185"/>
      <c r="BO99" s="201"/>
      <c r="BP99" s="185"/>
      <c r="BQ99" s="201"/>
      <c r="BR99" s="185"/>
      <c r="BS99" s="185"/>
      <c r="BT99" s="185"/>
      <c r="BU99" s="185"/>
      <c r="BV99" s="185"/>
      <c r="BW99" s="185"/>
      <c r="BX99" s="185"/>
      <c r="BY99" s="185"/>
      <c r="BZ99" s="201"/>
      <c r="CA99" s="185"/>
      <c r="CB99" s="369"/>
      <c r="CC99" s="333"/>
      <c r="CD99" s="185">
        <v>0</v>
      </c>
      <c r="CE99" s="370"/>
      <c r="CK99" s="150"/>
    </row>
    <row r="100" spans="1:89" s="68" customFormat="1" ht="29.25" customHeight="1">
      <c r="A100" s="213">
        <v>92</v>
      </c>
      <c r="B100" s="365" t="s">
        <v>367</v>
      </c>
      <c r="C100" s="200"/>
      <c r="D100" s="200"/>
      <c r="E100" s="366"/>
      <c r="F100" s="200"/>
      <c r="G100" s="200"/>
      <c r="H100" s="185">
        <v>0</v>
      </c>
      <c r="I100" s="185">
        <f t="shared" si="1"/>
        <v>0</v>
      </c>
      <c r="J100" s="185">
        <v>0</v>
      </c>
      <c r="K100" s="185">
        <v>0</v>
      </c>
      <c r="L100" s="185">
        <v>0</v>
      </c>
      <c r="M100" s="185">
        <f t="shared" si="6"/>
        <v>0</v>
      </c>
      <c r="N100" s="185">
        <v>0</v>
      </c>
      <c r="O100" s="185">
        <f t="shared" si="8"/>
        <v>0</v>
      </c>
      <c r="P100" s="185">
        <v>15</v>
      </c>
      <c r="Q100" s="200">
        <v>0</v>
      </c>
      <c r="R100" s="200">
        <v>0</v>
      </c>
      <c r="S100" s="200">
        <f t="shared" si="7"/>
        <v>35.325000000000003</v>
      </c>
      <c r="T100" s="185">
        <v>0</v>
      </c>
      <c r="U100" s="185">
        <v>0</v>
      </c>
      <c r="V100" s="185"/>
      <c r="W100" s="200"/>
      <c r="X100" s="185"/>
      <c r="Y100" s="185"/>
      <c r="Z100" s="201"/>
      <c r="AA100" s="185"/>
      <c r="AB100" s="367"/>
      <c r="AC100" s="185"/>
      <c r="AD100" s="367"/>
      <c r="AE100" s="185"/>
      <c r="AF100" s="185"/>
      <c r="AG100" s="185"/>
      <c r="AH100" s="185"/>
      <c r="AI100" s="185"/>
      <c r="AJ100" s="201"/>
      <c r="AK100" s="185"/>
      <c r="AL100" s="185"/>
      <c r="AM100" s="185"/>
      <c r="AN100" s="185"/>
      <c r="AO100" s="185"/>
      <c r="AP100" s="201"/>
      <c r="AQ100" s="185"/>
      <c r="AR100" s="185"/>
      <c r="AS100" s="185"/>
      <c r="AT100" s="185"/>
      <c r="AU100" s="201"/>
      <c r="AV100" s="185"/>
      <c r="AW100" s="201"/>
      <c r="AX100" s="201"/>
      <c r="AY100" s="368"/>
      <c r="AZ100" s="185"/>
      <c r="BA100" s="201"/>
      <c r="BB100" s="201"/>
      <c r="BC100" s="185"/>
      <c r="BD100" s="201"/>
      <c r="BE100" s="201"/>
      <c r="BF100" s="201"/>
      <c r="BG100" s="185"/>
      <c r="BH100" s="185"/>
      <c r="BI100" s="201"/>
      <c r="BJ100" s="185"/>
      <c r="BK100" s="201"/>
      <c r="BL100" s="185"/>
      <c r="BM100" s="185"/>
      <c r="BN100" s="185"/>
      <c r="BO100" s="201"/>
      <c r="BP100" s="185"/>
      <c r="BQ100" s="201"/>
      <c r="BR100" s="185"/>
      <c r="BS100" s="185"/>
      <c r="BT100" s="185"/>
      <c r="BU100" s="185"/>
      <c r="BV100" s="185"/>
      <c r="BW100" s="185"/>
      <c r="BX100" s="185"/>
      <c r="BY100" s="185"/>
      <c r="BZ100" s="201"/>
      <c r="CA100" s="185"/>
      <c r="CB100" s="369"/>
      <c r="CC100" s="333"/>
      <c r="CD100" s="185">
        <v>0</v>
      </c>
      <c r="CE100" s="370"/>
      <c r="CK100" s="150"/>
    </row>
    <row r="101" spans="1:89" s="68" customFormat="1" ht="29.25" customHeight="1">
      <c r="A101" s="213">
        <v>93</v>
      </c>
      <c r="B101" s="365" t="s">
        <v>368</v>
      </c>
      <c r="C101" s="200"/>
      <c r="D101" s="200"/>
      <c r="E101" s="366"/>
      <c r="F101" s="200"/>
      <c r="G101" s="200"/>
      <c r="H101" s="185">
        <v>0</v>
      </c>
      <c r="I101" s="185">
        <f t="shared" si="1"/>
        <v>0</v>
      </c>
      <c r="J101" s="185">
        <v>0</v>
      </c>
      <c r="K101" s="185">
        <v>0</v>
      </c>
      <c r="L101" s="185">
        <v>0</v>
      </c>
      <c r="M101" s="185">
        <f t="shared" si="6"/>
        <v>0</v>
      </c>
      <c r="N101" s="185">
        <v>0</v>
      </c>
      <c r="O101" s="185">
        <f t="shared" si="8"/>
        <v>0</v>
      </c>
      <c r="P101" s="185">
        <v>15.2</v>
      </c>
      <c r="Q101" s="200">
        <v>0</v>
      </c>
      <c r="R101" s="200">
        <v>0</v>
      </c>
      <c r="S101" s="200">
        <f t="shared" si="7"/>
        <v>35.795999999999999</v>
      </c>
      <c r="T101" s="185">
        <v>0</v>
      </c>
      <c r="U101" s="185">
        <v>0</v>
      </c>
      <c r="V101" s="185"/>
      <c r="W101" s="200"/>
      <c r="X101" s="185"/>
      <c r="Y101" s="185"/>
      <c r="Z101" s="201"/>
      <c r="AA101" s="185"/>
      <c r="AB101" s="367"/>
      <c r="AC101" s="185"/>
      <c r="AD101" s="367"/>
      <c r="AE101" s="185"/>
      <c r="AF101" s="185"/>
      <c r="AG101" s="185"/>
      <c r="AH101" s="185"/>
      <c r="AI101" s="185"/>
      <c r="AJ101" s="201"/>
      <c r="AK101" s="185"/>
      <c r="AL101" s="185"/>
      <c r="AM101" s="185"/>
      <c r="AN101" s="185"/>
      <c r="AO101" s="185"/>
      <c r="AP101" s="201"/>
      <c r="AQ101" s="185"/>
      <c r="AR101" s="185"/>
      <c r="AS101" s="185"/>
      <c r="AT101" s="185"/>
      <c r="AU101" s="201"/>
      <c r="AV101" s="185"/>
      <c r="AW101" s="201"/>
      <c r="AX101" s="201"/>
      <c r="AY101" s="368"/>
      <c r="AZ101" s="185"/>
      <c r="BA101" s="201"/>
      <c r="BB101" s="201"/>
      <c r="BC101" s="185"/>
      <c r="BD101" s="201"/>
      <c r="BE101" s="201"/>
      <c r="BF101" s="201"/>
      <c r="BG101" s="185"/>
      <c r="BH101" s="185"/>
      <c r="BI101" s="201"/>
      <c r="BJ101" s="185"/>
      <c r="BK101" s="201"/>
      <c r="BL101" s="185"/>
      <c r="BM101" s="185"/>
      <c r="BN101" s="185"/>
      <c r="BO101" s="201"/>
      <c r="BP101" s="185"/>
      <c r="BQ101" s="201"/>
      <c r="BR101" s="185"/>
      <c r="BS101" s="185"/>
      <c r="BT101" s="185"/>
      <c r="BU101" s="185"/>
      <c r="BV101" s="185"/>
      <c r="BW101" s="185"/>
      <c r="BX101" s="185"/>
      <c r="BY101" s="185"/>
      <c r="BZ101" s="201"/>
      <c r="CA101" s="185"/>
      <c r="CB101" s="369"/>
      <c r="CC101" s="333"/>
      <c r="CD101" s="185">
        <v>0</v>
      </c>
      <c r="CE101" s="370"/>
      <c r="CK101" s="150"/>
    </row>
    <row r="102" spans="1:89" s="68" customFormat="1" ht="29.25" customHeight="1">
      <c r="A102" s="213">
        <v>94</v>
      </c>
      <c r="B102" s="365" t="s">
        <v>369</v>
      </c>
      <c r="C102" s="200"/>
      <c r="D102" s="200"/>
      <c r="E102" s="366"/>
      <c r="F102" s="200"/>
      <c r="G102" s="200"/>
      <c r="H102" s="185">
        <v>0</v>
      </c>
      <c r="I102" s="185">
        <f t="shared" si="1"/>
        <v>0</v>
      </c>
      <c r="J102" s="185">
        <v>0</v>
      </c>
      <c r="K102" s="185">
        <v>0</v>
      </c>
      <c r="L102" s="185">
        <v>0</v>
      </c>
      <c r="M102" s="185">
        <f t="shared" si="6"/>
        <v>0</v>
      </c>
      <c r="N102" s="185">
        <v>0</v>
      </c>
      <c r="O102" s="185">
        <f t="shared" si="8"/>
        <v>0</v>
      </c>
      <c r="P102" s="185">
        <v>14.9</v>
      </c>
      <c r="Q102" s="200">
        <v>0</v>
      </c>
      <c r="R102" s="200">
        <v>0</v>
      </c>
      <c r="S102" s="372">
        <f t="shared" si="7"/>
        <v>35.089500000000001</v>
      </c>
      <c r="T102" s="185">
        <v>0</v>
      </c>
      <c r="U102" s="185">
        <v>0</v>
      </c>
      <c r="V102" s="185"/>
      <c r="W102" s="200"/>
      <c r="X102" s="185"/>
      <c r="Y102" s="185"/>
      <c r="Z102" s="201"/>
      <c r="AA102" s="185"/>
      <c r="AB102" s="367"/>
      <c r="AC102" s="185"/>
      <c r="AD102" s="367"/>
      <c r="AE102" s="185"/>
      <c r="AF102" s="185"/>
      <c r="AG102" s="185"/>
      <c r="AH102" s="185"/>
      <c r="AI102" s="185"/>
      <c r="AJ102" s="201"/>
      <c r="AK102" s="185"/>
      <c r="AL102" s="185"/>
      <c r="AM102" s="185"/>
      <c r="AN102" s="185"/>
      <c r="AO102" s="185"/>
      <c r="AP102" s="201"/>
      <c r="AQ102" s="185"/>
      <c r="AR102" s="185"/>
      <c r="AS102" s="185"/>
      <c r="AT102" s="185"/>
      <c r="AU102" s="201"/>
      <c r="AV102" s="185"/>
      <c r="AW102" s="201"/>
      <c r="AX102" s="201"/>
      <c r="AY102" s="368"/>
      <c r="AZ102" s="185"/>
      <c r="BA102" s="201"/>
      <c r="BB102" s="201"/>
      <c r="BC102" s="185"/>
      <c r="BD102" s="201"/>
      <c r="BE102" s="201"/>
      <c r="BF102" s="201"/>
      <c r="BG102" s="185"/>
      <c r="BH102" s="185"/>
      <c r="BI102" s="201"/>
      <c r="BJ102" s="185"/>
      <c r="BK102" s="201"/>
      <c r="BL102" s="185"/>
      <c r="BM102" s="185"/>
      <c r="BN102" s="185"/>
      <c r="BO102" s="201"/>
      <c r="BP102" s="185"/>
      <c r="BQ102" s="201"/>
      <c r="BR102" s="185"/>
      <c r="BS102" s="185"/>
      <c r="BT102" s="185"/>
      <c r="BU102" s="185"/>
      <c r="BV102" s="185"/>
      <c r="BW102" s="185"/>
      <c r="BX102" s="185"/>
      <c r="BY102" s="185"/>
      <c r="BZ102" s="201"/>
      <c r="CA102" s="185"/>
      <c r="CB102" s="369"/>
      <c r="CC102" s="333"/>
      <c r="CD102" s="185">
        <v>0</v>
      </c>
      <c r="CE102" s="370"/>
      <c r="CK102" s="150"/>
    </row>
    <row r="103" spans="1:89" s="68" customFormat="1" ht="29.25" customHeight="1">
      <c r="A103" s="213">
        <v>95</v>
      </c>
      <c r="B103" s="365" t="s">
        <v>370</v>
      </c>
      <c r="C103" s="200"/>
      <c r="D103" s="200"/>
      <c r="E103" s="366"/>
      <c r="F103" s="200"/>
      <c r="G103" s="200"/>
      <c r="H103" s="185">
        <v>0</v>
      </c>
      <c r="I103" s="185">
        <f t="shared" si="1"/>
        <v>0</v>
      </c>
      <c r="J103" s="185">
        <v>0</v>
      </c>
      <c r="K103" s="185">
        <v>0</v>
      </c>
      <c r="L103" s="185">
        <v>0</v>
      </c>
      <c r="M103" s="185">
        <f t="shared" si="6"/>
        <v>0</v>
      </c>
      <c r="N103" s="185">
        <v>0</v>
      </c>
      <c r="O103" s="185">
        <f t="shared" si="8"/>
        <v>0</v>
      </c>
      <c r="P103" s="185">
        <v>7.3</v>
      </c>
      <c r="Q103" s="200">
        <v>0</v>
      </c>
      <c r="R103" s="200">
        <v>0</v>
      </c>
      <c r="S103" s="372">
        <f t="shared" si="7"/>
        <v>17.191499999999998</v>
      </c>
      <c r="T103" s="185">
        <v>0</v>
      </c>
      <c r="U103" s="185">
        <v>0</v>
      </c>
      <c r="V103" s="185"/>
      <c r="W103" s="200"/>
      <c r="X103" s="185"/>
      <c r="Y103" s="185"/>
      <c r="Z103" s="201"/>
      <c r="AA103" s="185"/>
      <c r="AB103" s="367"/>
      <c r="AC103" s="185"/>
      <c r="AD103" s="367"/>
      <c r="AE103" s="185"/>
      <c r="AF103" s="185"/>
      <c r="AG103" s="185"/>
      <c r="AH103" s="185"/>
      <c r="AI103" s="185"/>
      <c r="AJ103" s="201"/>
      <c r="AK103" s="185"/>
      <c r="AL103" s="185"/>
      <c r="AM103" s="185"/>
      <c r="AN103" s="185"/>
      <c r="AO103" s="185"/>
      <c r="AP103" s="201"/>
      <c r="AQ103" s="185"/>
      <c r="AR103" s="185"/>
      <c r="AS103" s="185"/>
      <c r="AT103" s="185"/>
      <c r="AU103" s="201"/>
      <c r="AV103" s="185"/>
      <c r="AW103" s="201"/>
      <c r="AX103" s="201"/>
      <c r="AY103" s="368"/>
      <c r="AZ103" s="185"/>
      <c r="BA103" s="201"/>
      <c r="BB103" s="201"/>
      <c r="BC103" s="185"/>
      <c r="BD103" s="201"/>
      <c r="BE103" s="201"/>
      <c r="BF103" s="201"/>
      <c r="BG103" s="185"/>
      <c r="BH103" s="185"/>
      <c r="BI103" s="201"/>
      <c r="BJ103" s="185"/>
      <c r="BK103" s="201"/>
      <c r="BL103" s="185"/>
      <c r="BM103" s="185"/>
      <c r="BN103" s="185"/>
      <c r="BO103" s="201"/>
      <c r="BP103" s="185"/>
      <c r="BQ103" s="201"/>
      <c r="BR103" s="185"/>
      <c r="BS103" s="185"/>
      <c r="BT103" s="185"/>
      <c r="BU103" s="185"/>
      <c r="BV103" s="185"/>
      <c r="BW103" s="185"/>
      <c r="BX103" s="185"/>
      <c r="BY103" s="185"/>
      <c r="BZ103" s="201"/>
      <c r="CA103" s="185"/>
      <c r="CB103" s="369"/>
      <c r="CC103" s="333"/>
      <c r="CD103" s="185">
        <v>0</v>
      </c>
      <c r="CE103" s="370"/>
      <c r="CK103" s="150"/>
    </row>
    <row r="104" spans="1:89" s="68" customFormat="1" ht="29.25" customHeight="1">
      <c r="A104" s="213">
        <v>96</v>
      </c>
      <c r="B104" s="365" t="s">
        <v>371</v>
      </c>
      <c r="C104" s="200"/>
      <c r="D104" s="200"/>
      <c r="E104" s="366"/>
      <c r="F104" s="200"/>
      <c r="G104" s="200"/>
      <c r="H104" s="185">
        <v>0</v>
      </c>
      <c r="I104" s="185">
        <f t="shared" si="1"/>
        <v>0</v>
      </c>
      <c r="J104" s="185">
        <v>0</v>
      </c>
      <c r="K104" s="185">
        <f>L104/0.9</f>
        <v>0</v>
      </c>
      <c r="L104" s="185">
        <f>M104</f>
        <v>0</v>
      </c>
      <c r="M104" s="185">
        <f t="shared" si="6"/>
        <v>0</v>
      </c>
      <c r="N104" s="185">
        <v>0</v>
      </c>
      <c r="O104" s="185">
        <f t="shared" si="0"/>
        <v>0</v>
      </c>
      <c r="P104" s="185">
        <v>15.3</v>
      </c>
      <c r="Q104" s="200">
        <v>0</v>
      </c>
      <c r="R104" s="200">
        <v>0</v>
      </c>
      <c r="S104" s="200">
        <f t="shared" si="7"/>
        <v>36.031500000000001</v>
      </c>
      <c r="T104" s="185">
        <f>U104/1.61</f>
        <v>0</v>
      </c>
      <c r="U104" s="185">
        <v>0</v>
      </c>
      <c r="V104" s="185"/>
      <c r="W104" s="200"/>
      <c r="X104" s="185"/>
      <c r="Y104" s="185"/>
      <c r="Z104" s="201"/>
      <c r="AA104" s="185"/>
      <c r="AB104" s="367"/>
      <c r="AC104" s="185"/>
      <c r="AD104" s="367"/>
      <c r="AE104" s="185"/>
      <c r="AF104" s="185"/>
      <c r="AG104" s="185"/>
      <c r="AH104" s="185"/>
      <c r="AI104" s="185"/>
      <c r="AJ104" s="201"/>
      <c r="AK104" s="185"/>
      <c r="AL104" s="185"/>
      <c r="AM104" s="185"/>
      <c r="AN104" s="185"/>
      <c r="AO104" s="185"/>
      <c r="AP104" s="201"/>
      <c r="AQ104" s="185"/>
      <c r="AR104" s="185"/>
      <c r="AS104" s="185"/>
      <c r="AT104" s="185"/>
      <c r="AU104" s="201"/>
      <c r="AV104" s="185"/>
      <c r="AW104" s="201"/>
      <c r="AX104" s="201"/>
      <c r="AY104" s="368"/>
      <c r="AZ104" s="185"/>
      <c r="BA104" s="201"/>
      <c r="BB104" s="201"/>
      <c r="BC104" s="185"/>
      <c r="BD104" s="201"/>
      <c r="BE104" s="201"/>
      <c r="BF104" s="201"/>
      <c r="BG104" s="185"/>
      <c r="BH104" s="185"/>
      <c r="BI104" s="201"/>
      <c r="BJ104" s="185"/>
      <c r="BK104" s="201"/>
      <c r="BL104" s="185"/>
      <c r="BM104" s="185"/>
      <c r="BN104" s="185"/>
      <c r="BO104" s="201"/>
      <c r="BP104" s="185"/>
      <c r="BQ104" s="201"/>
      <c r="BR104" s="185"/>
      <c r="BS104" s="185"/>
      <c r="BT104" s="185"/>
      <c r="BU104" s="185"/>
      <c r="BV104" s="185"/>
      <c r="BW104" s="185"/>
      <c r="BX104" s="185"/>
      <c r="BY104" s="185"/>
      <c r="BZ104" s="201"/>
      <c r="CA104" s="185"/>
      <c r="CB104" s="369"/>
      <c r="CC104" s="333"/>
      <c r="CD104" s="185">
        <f>M104+O104+AG104+AI104+I104+U104+Y104+AA104+AC104+W104+R104</f>
        <v>0</v>
      </c>
      <c r="CE104" s="370"/>
      <c r="CK104" s="150"/>
    </row>
    <row r="105" spans="1:89" s="253" customFormat="1" ht="34.5" customHeight="1">
      <c r="A105" s="884" t="s">
        <v>227</v>
      </c>
      <c r="B105" s="885"/>
      <c r="C105" s="254" t="e">
        <f>SUM(#REF!)</f>
        <v>#REF!</v>
      </c>
      <c r="D105" s="254" t="e">
        <f>SUM(#REF!)</f>
        <v>#REF!</v>
      </c>
      <c r="E105" s="254" t="e">
        <f>SUM(#REF!)</f>
        <v>#REF!</v>
      </c>
      <c r="F105" s="254" t="e">
        <f>SUM(#REF!)</f>
        <v>#REF!</v>
      </c>
      <c r="G105" s="254" t="e">
        <f>SUM(#REF!)</f>
        <v>#REF!</v>
      </c>
      <c r="H105" s="254">
        <f t="shared" ref="H105:AC105" si="9">SUM(H9:H104)</f>
        <v>0</v>
      </c>
      <c r="I105" s="254">
        <f t="shared" si="9"/>
        <v>0</v>
      </c>
      <c r="J105" s="254">
        <f t="shared" si="9"/>
        <v>1046.7</v>
      </c>
      <c r="K105" s="254">
        <f t="shared" si="9"/>
        <v>0</v>
      </c>
      <c r="L105" s="254">
        <f t="shared" si="9"/>
        <v>0</v>
      </c>
      <c r="M105" s="254">
        <f t="shared" si="9"/>
        <v>899.7804000000001</v>
      </c>
      <c r="N105" s="254">
        <f t="shared" si="9"/>
        <v>0</v>
      </c>
      <c r="O105" s="254">
        <f t="shared" si="9"/>
        <v>0</v>
      </c>
      <c r="P105" s="254">
        <f t="shared" si="9"/>
        <v>459.09999999999991</v>
      </c>
      <c r="Q105" s="254">
        <f t="shared" si="9"/>
        <v>0</v>
      </c>
      <c r="R105" s="254">
        <f t="shared" si="9"/>
        <v>0</v>
      </c>
      <c r="S105" s="254">
        <f t="shared" si="9"/>
        <v>1081.1805000000006</v>
      </c>
      <c r="T105" s="254">
        <f t="shared" si="9"/>
        <v>0</v>
      </c>
      <c r="U105" s="254">
        <f t="shared" si="9"/>
        <v>0</v>
      </c>
      <c r="V105" s="254">
        <f t="shared" si="9"/>
        <v>0</v>
      </c>
      <c r="W105" s="254">
        <f t="shared" si="9"/>
        <v>0</v>
      </c>
      <c r="X105" s="254">
        <f t="shared" si="9"/>
        <v>0</v>
      </c>
      <c r="Y105" s="254">
        <f t="shared" si="9"/>
        <v>0</v>
      </c>
      <c r="Z105" s="254">
        <f t="shared" si="9"/>
        <v>0</v>
      </c>
      <c r="AA105" s="254">
        <f t="shared" si="9"/>
        <v>0</v>
      </c>
      <c r="AB105" s="254">
        <f t="shared" si="9"/>
        <v>0</v>
      </c>
      <c r="AC105" s="254">
        <f t="shared" si="9"/>
        <v>0</v>
      </c>
      <c r="AD105" s="254" t="e">
        <f>SUM(#REF!)</f>
        <v>#REF!</v>
      </c>
      <c r="AE105" s="254" t="e">
        <f>SUM(#REF!)</f>
        <v>#REF!</v>
      </c>
      <c r="AF105" s="254">
        <f>SUM(AF9:AF104)</f>
        <v>0</v>
      </c>
      <c r="AG105" s="254">
        <f>SUM(AG9:AG104)</f>
        <v>0</v>
      </c>
      <c r="AH105" s="254">
        <f>SUM(AH9:AH104)</f>
        <v>0</v>
      </c>
      <c r="AI105" s="254">
        <f>SUM(AI9:AI104)</f>
        <v>0</v>
      </c>
      <c r="AJ105" s="263" t="e">
        <f>SUM(#REF!)</f>
        <v>#REF!</v>
      </c>
      <c r="AK105" s="254" t="e">
        <f>SUM(#REF!)</f>
        <v>#REF!</v>
      </c>
      <c r="AL105" s="254" t="e">
        <f>SUM(#REF!)</f>
        <v>#REF!</v>
      </c>
      <c r="AM105" s="254" t="e">
        <f>SUM(#REF!)</f>
        <v>#REF!</v>
      </c>
      <c r="AN105" s="263" t="e">
        <f>SUM(#REF!)</f>
        <v>#REF!</v>
      </c>
      <c r="AO105" s="254" t="e">
        <f>SUM(#REF!)</f>
        <v>#REF!</v>
      </c>
      <c r="AP105" s="263" t="e">
        <f>SUM(#REF!)</f>
        <v>#REF!</v>
      </c>
      <c r="AQ105" s="254" t="e">
        <f>SUM(#REF!)</f>
        <v>#REF!</v>
      </c>
      <c r="AR105" s="254" t="e">
        <f>SUM(#REF!)</f>
        <v>#REF!</v>
      </c>
      <c r="AS105" s="254" t="e">
        <f>SUM(#REF!)</f>
        <v>#REF!</v>
      </c>
      <c r="AT105" s="254" t="e">
        <f>SUM(#REF!)</f>
        <v>#REF!</v>
      </c>
      <c r="AU105" s="263" t="e">
        <f>SUM(#REF!)</f>
        <v>#REF!</v>
      </c>
      <c r="AV105" s="254" t="e">
        <f>SUM(#REF!)</f>
        <v>#REF!</v>
      </c>
      <c r="AW105" s="263" t="e">
        <f>SUM(#REF!)</f>
        <v>#REF!</v>
      </c>
      <c r="AX105" s="263" t="e">
        <f>SUM(#REF!)</f>
        <v>#REF!</v>
      </c>
      <c r="AY105" s="263" t="e">
        <f>SUM(#REF!)</f>
        <v>#REF!</v>
      </c>
      <c r="AZ105" s="254" t="e">
        <f>SUM(#REF!)</f>
        <v>#REF!</v>
      </c>
      <c r="BA105" s="263" t="e">
        <f>SUM(#REF!)</f>
        <v>#REF!</v>
      </c>
      <c r="BB105" s="263" t="e">
        <f>SUM(#REF!)</f>
        <v>#REF!</v>
      </c>
      <c r="BC105" s="254" t="e">
        <f>SUM(#REF!)</f>
        <v>#REF!</v>
      </c>
      <c r="BD105" s="263" t="e">
        <f>SUM(#REF!)</f>
        <v>#REF!</v>
      </c>
      <c r="BE105" s="263" t="e">
        <f>SUM(#REF!)</f>
        <v>#REF!</v>
      </c>
      <c r="BF105" s="263" t="e">
        <f>SUM(#REF!)</f>
        <v>#REF!</v>
      </c>
      <c r="BG105" s="254" t="e">
        <f>SUM(#REF!)</f>
        <v>#REF!</v>
      </c>
      <c r="BH105" s="254" t="e">
        <f>SUM(#REF!)</f>
        <v>#REF!</v>
      </c>
      <c r="BI105" s="263" t="e">
        <f>SUM(#REF!)</f>
        <v>#REF!</v>
      </c>
      <c r="BJ105" s="254" t="e">
        <f>SUM(#REF!)</f>
        <v>#REF!</v>
      </c>
      <c r="BK105" s="263" t="e">
        <f>SUM(#REF!)</f>
        <v>#REF!</v>
      </c>
      <c r="BL105" s="254" t="e">
        <f>SUM(#REF!)</f>
        <v>#REF!</v>
      </c>
      <c r="BM105" s="185">
        <v>0</v>
      </c>
      <c r="BN105" s="254" t="e">
        <f>SUM(#REF!)</f>
        <v>#REF!</v>
      </c>
      <c r="BO105" s="263" t="e">
        <f>SUM(#REF!)</f>
        <v>#REF!</v>
      </c>
      <c r="BP105" s="254" t="e">
        <f>SUM(#REF!)</f>
        <v>#REF!</v>
      </c>
      <c r="BQ105" s="263" t="e">
        <f>SUM(#REF!)</f>
        <v>#REF!</v>
      </c>
      <c r="BR105" s="254" t="e">
        <f>SUM(#REF!)</f>
        <v>#REF!</v>
      </c>
      <c r="BS105" s="254" t="e">
        <f>SUM(#REF!)</f>
        <v>#REF!</v>
      </c>
      <c r="BT105" s="254" t="e">
        <f>SUM(#REF!)</f>
        <v>#REF!</v>
      </c>
      <c r="BU105" s="254" t="e">
        <f>SUM(#REF!)</f>
        <v>#REF!</v>
      </c>
      <c r="BV105" s="254" t="e">
        <f>SUM(#REF!)</f>
        <v>#REF!</v>
      </c>
      <c r="BW105" s="254" t="e">
        <f>SUM(#REF!)</f>
        <v>#REF!</v>
      </c>
      <c r="BX105" s="254" t="e">
        <f>SUM(#REF!)</f>
        <v>#REF!</v>
      </c>
      <c r="BY105" s="254" t="e">
        <f>SUM(#REF!)</f>
        <v>#REF!</v>
      </c>
      <c r="BZ105" s="254" t="e">
        <f>SUM(#REF!)</f>
        <v>#REF!</v>
      </c>
      <c r="CA105" s="254" t="e">
        <f>SUM(#REF!)</f>
        <v>#REF!</v>
      </c>
      <c r="CB105" s="254" t="e">
        <f>SUM(#REF!)</f>
        <v>#REF!</v>
      </c>
      <c r="CC105" s="254" t="e">
        <f>SUM(#REF!)</f>
        <v>#REF!</v>
      </c>
      <c r="CD105" s="254">
        <f>SUM(CD9:CD104)</f>
        <v>0</v>
      </c>
      <c r="CE105" s="268"/>
    </row>
    <row r="106" spans="1:89">
      <c r="A106" s="192"/>
      <c r="B106" s="192"/>
      <c r="C106" s="193"/>
      <c r="D106" s="193"/>
      <c r="E106" s="193"/>
      <c r="F106" s="193"/>
      <c r="G106" s="193"/>
      <c r="H106" s="193"/>
      <c r="I106" s="193"/>
      <c r="J106" s="193"/>
      <c r="K106" s="193"/>
      <c r="L106" s="193"/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  <c r="AA106" s="193"/>
      <c r="AB106" s="193"/>
      <c r="AC106" s="193"/>
      <c r="AD106" s="193"/>
      <c r="AE106" s="193"/>
      <c r="AF106" s="290"/>
      <c r="AG106" s="290"/>
      <c r="AH106" s="291"/>
      <c r="AI106" s="291"/>
      <c r="AJ106" s="291"/>
      <c r="AK106" s="291"/>
      <c r="AL106" s="193"/>
      <c r="AM106" s="193"/>
      <c r="AN106" s="193"/>
      <c r="AO106" s="193"/>
      <c r="AP106" s="193"/>
      <c r="AQ106" s="193"/>
      <c r="AR106" s="193"/>
      <c r="AS106" s="193"/>
      <c r="AT106" s="193"/>
      <c r="AU106" s="193"/>
      <c r="AV106" s="193"/>
      <c r="AW106" s="193"/>
      <c r="AX106" s="193"/>
      <c r="AY106" s="193"/>
      <c r="AZ106" s="193"/>
      <c r="BA106" s="193"/>
      <c r="BB106" s="193"/>
      <c r="BC106" s="193"/>
      <c r="BD106" s="193"/>
      <c r="BE106" s="193"/>
      <c r="BF106" s="193"/>
      <c r="BG106" s="193"/>
      <c r="BH106" s="193"/>
      <c r="BI106" s="193"/>
      <c r="BJ106" s="193"/>
      <c r="BK106" s="193"/>
      <c r="BL106" s="193"/>
      <c r="BM106" s="193"/>
      <c r="BN106" s="193"/>
      <c r="BO106" s="193"/>
      <c r="BP106" s="193"/>
      <c r="BQ106" s="193"/>
      <c r="BR106" s="193"/>
      <c r="BS106" s="193"/>
      <c r="BT106" s="193"/>
      <c r="BU106" s="193"/>
      <c r="BV106" s="193"/>
      <c r="BW106" s="193"/>
      <c r="BX106" s="193"/>
      <c r="BY106" s="193"/>
      <c r="BZ106" s="193"/>
      <c r="CA106" s="193"/>
      <c r="CB106" s="193"/>
      <c r="CC106" s="193"/>
      <c r="CD106" s="193"/>
      <c r="CE106" s="297"/>
    </row>
    <row r="107" spans="1:89" s="27" customFormat="1" ht="18.75">
      <c r="A107" s="256"/>
      <c r="C107" s="199"/>
      <c r="D107" s="199"/>
      <c r="E107" s="199"/>
      <c r="F107" s="199"/>
      <c r="G107" s="199"/>
      <c r="H107" s="199"/>
      <c r="I107" s="199"/>
      <c r="J107" s="199"/>
      <c r="K107" s="199"/>
      <c r="L107" s="199"/>
      <c r="M107" s="199"/>
      <c r="N107" s="886" t="s">
        <v>372</v>
      </c>
      <c r="O107" s="886"/>
      <c r="P107" s="886"/>
      <c r="Q107" s="886"/>
      <c r="R107" s="886"/>
      <c r="S107" s="886"/>
      <c r="T107" s="886"/>
      <c r="U107" s="886"/>
      <c r="V107" s="886"/>
      <c r="W107" s="886"/>
      <c r="X107" s="886"/>
      <c r="Y107" s="886"/>
      <c r="Z107" s="886"/>
      <c r="AA107" s="886"/>
      <c r="AB107" s="886"/>
      <c r="AC107" s="886"/>
      <c r="AD107" s="886"/>
      <c r="AE107" s="886"/>
      <c r="AF107" s="886"/>
      <c r="AG107" s="886"/>
      <c r="AH107" s="886"/>
      <c r="AI107" s="886"/>
      <c r="AJ107" s="886"/>
      <c r="AK107" s="886"/>
      <c r="AL107" s="886"/>
      <c r="AM107" s="886"/>
      <c r="AN107" s="886"/>
      <c r="AO107" s="886"/>
      <c r="AP107" s="886"/>
      <c r="AQ107" s="886"/>
      <c r="AR107" s="886"/>
      <c r="AS107" s="886"/>
      <c r="AT107" s="886"/>
      <c r="AU107" s="886"/>
      <c r="AV107" s="886"/>
      <c r="AW107" s="886"/>
      <c r="AX107" s="886"/>
      <c r="AY107" s="886"/>
      <c r="AZ107" s="886"/>
      <c r="BA107" s="886"/>
      <c r="BB107" s="886"/>
      <c r="BC107" s="886"/>
      <c r="BD107" s="886"/>
      <c r="BE107" s="886"/>
      <c r="BF107" s="886"/>
      <c r="BG107" s="886"/>
      <c r="BH107" s="886"/>
      <c r="BI107" s="886"/>
      <c r="BJ107" s="886"/>
      <c r="BK107" s="886"/>
      <c r="BL107" s="886"/>
      <c r="BM107" s="886"/>
      <c r="BN107" s="886"/>
      <c r="BO107" s="886"/>
      <c r="BP107" s="886"/>
      <c r="BQ107" s="886"/>
      <c r="BR107" s="886"/>
      <c r="BS107" s="886"/>
      <c r="BT107" s="886"/>
      <c r="BU107" s="886"/>
      <c r="BV107" s="886"/>
      <c r="BW107" s="886"/>
      <c r="BX107" s="886"/>
      <c r="BY107" s="886"/>
      <c r="BZ107" s="886"/>
      <c r="CA107" s="886"/>
      <c r="CB107" s="886"/>
      <c r="CC107" s="886"/>
      <c r="CD107" s="886"/>
      <c r="CE107" s="886"/>
    </row>
    <row r="108" spans="1:89" s="68" customFormat="1" ht="15.75">
      <c r="B108" s="887" t="s">
        <v>229</v>
      </c>
      <c r="C108" s="887"/>
      <c r="D108" s="887"/>
      <c r="E108" s="887"/>
      <c r="F108" s="887"/>
      <c r="G108" s="887"/>
      <c r="H108" s="887"/>
      <c r="I108" s="887"/>
      <c r="J108" s="887"/>
      <c r="K108" s="887"/>
      <c r="L108" s="887"/>
      <c r="M108" s="887"/>
      <c r="N108" s="888" t="s">
        <v>14</v>
      </c>
      <c r="O108" s="888"/>
      <c r="P108" s="888"/>
      <c r="Q108" s="888"/>
      <c r="R108" s="888"/>
      <c r="S108" s="888"/>
      <c r="T108" s="888"/>
      <c r="U108" s="888"/>
      <c r="V108" s="888"/>
      <c r="W108" s="888"/>
      <c r="X108" s="888"/>
      <c r="Y108" s="888"/>
      <c r="Z108" s="888"/>
      <c r="AA108" s="888"/>
      <c r="AB108" s="888"/>
      <c r="AC108" s="888"/>
      <c r="AD108" s="888"/>
      <c r="AE108" s="888"/>
      <c r="AF108" s="888"/>
      <c r="AG108" s="888"/>
      <c r="AH108" s="888"/>
      <c r="AI108" s="888"/>
      <c r="AJ108" s="888"/>
      <c r="AK108" s="888"/>
      <c r="AL108" s="888"/>
      <c r="AM108" s="888"/>
      <c r="AN108" s="888"/>
      <c r="AO108" s="888"/>
      <c r="AP108" s="888"/>
      <c r="AQ108" s="888"/>
      <c r="AR108" s="888"/>
      <c r="AS108" s="888"/>
      <c r="AT108" s="888"/>
      <c r="AU108" s="888"/>
      <c r="AV108" s="888"/>
      <c r="AW108" s="888"/>
      <c r="AX108" s="888"/>
      <c r="AY108" s="888"/>
      <c r="AZ108" s="888"/>
      <c r="BA108" s="888"/>
      <c r="BB108" s="888"/>
      <c r="BC108" s="888"/>
      <c r="BD108" s="888"/>
      <c r="BE108" s="888"/>
      <c r="BF108" s="888"/>
      <c r="BG108" s="888"/>
      <c r="BH108" s="888"/>
      <c r="BI108" s="888"/>
      <c r="BJ108" s="888"/>
      <c r="BK108" s="888"/>
      <c r="BL108" s="888"/>
      <c r="BM108" s="888"/>
      <c r="BN108" s="888"/>
      <c r="BO108" s="888"/>
      <c r="BP108" s="888"/>
      <c r="BQ108" s="888"/>
      <c r="BR108" s="888"/>
      <c r="BS108" s="888"/>
      <c r="BT108" s="888"/>
      <c r="BU108" s="888"/>
      <c r="BV108" s="888"/>
      <c r="BW108" s="888"/>
      <c r="BX108" s="888"/>
      <c r="BY108" s="888"/>
      <c r="BZ108" s="888"/>
      <c r="CA108" s="888"/>
      <c r="CB108" s="888"/>
      <c r="CC108" s="888"/>
      <c r="CD108" s="888"/>
      <c r="CE108" s="888"/>
    </row>
    <row r="109" spans="1:89" s="27" customFormat="1" ht="18.75">
      <c r="C109" s="256"/>
      <c r="D109" s="256"/>
      <c r="E109" s="256"/>
      <c r="F109" s="371"/>
      <c r="G109" s="371"/>
      <c r="H109" s="371"/>
      <c r="I109" s="371"/>
      <c r="J109" s="371"/>
      <c r="K109" s="371"/>
      <c r="L109" s="371"/>
      <c r="M109" s="371"/>
      <c r="N109" s="371"/>
      <c r="O109" s="371"/>
      <c r="P109" s="371"/>
      <c r="Q109" s="371"/>
      <c r="R109" s="371"/>
      <c r="S109" s="371"/>
      <c r="T109" s="371"/>
      <c r="U109" s="371"/>
      <c r="V109" s="371"/>
      <c r="W109" s="371"/>
      <c r="X109" s="371"/>
      <c r="Y109" s="371"/>
      <c r="Z109" s="371"/>
      <c r="AA109" s="371"/>
      <c r="AB109" s="371"/>
      <c r="AC109" s="371"/>
      <c r="AD109" s="371"/>
      <c r="AE109" s="371"/>
      <c r="AG109" s="373"/>
      <c r="AH109" s="373"/>
      <c r="AI109" s="373"/>
      <c r="AK109" s="373"/>
      <c r="AL109" s="371"/>
      <c r="AM109" s="371"/>
      <c r="AN109" s="371"/>
      <c r="AO109" s="371"/>
      <c r="AP109" s="371"/>
      <c r="AQ109" s="371"/>
      <c r="AR109" s="371"/>
      <c r="AS109" s="371"/>
      <c r="AT109" s="371"/>
      <c r="AU109" s="373"/>
      <c r="AV109" s="373"/>
      <c r="AW109" s="373"/>
      <c r="AX109" s="373"/>
      <c r="AY109" s="373"/>
      <c r="AZ109" s="373"/>
      <c r="BA109" s="373"/>
      <c r="BB109" s="373"/>
      <c r="BC109" s="373"/>
      <c r="BD109" s="373"/>
      <c r="BE109" s="373"/>
      <c r="BF109" s="373"/>
      <c r="BG109" s="373"/>
      <c r="BH109" s="373"/>
      <c r="BI109" s="373"/>
      <c r="BJ109" s="373"/>
      <c r="BK109" s="373"/>
      <c r="BL109" s="373"/>
      <c r="BM109" s="373"/>
      <c r="BN109" s="373"/>
      <c r="BO109" s="373"/>
      <c r="BP109" s="373"/>
      <c r="BQ109" s="373"/>
      <c r="BR109" s="373"/>
      <c r="BS109" s="373"/>
      <c r="BT109" s="373"/>
      <c r="BU109" s="373"/>
      <c r="BV109" s="373"/>
      <c r="BW109" s="373"/>
      <c r="BX109" s="373"/>
      <c r="BY109" s="373"/>
      <c r="BZ109" s="373"/>
      <c r="CA109" s="373"/>
      <c r="CB109" s="374"/>
      <c r="CC109" s="374"/>
      <c r="CD109" s="256"/>
      <c r="CE109" s="256"/>
    </row>
    <row r="110" spans="1:89" s="27" customFormat="1" ht="18.75">
      <c r="C110" s="256"/>
      <c r="D110" s="256"/>
      <c r="E110" s="256"/>
      <c r="F110" s="256"/>
      <c r="G110" s="256"/>
      <c r="H110" s="256"/>
      <c r="I110" s="256"/>
      <c r="J110" s="256"/>
      <c r="K110" s="256"/>
      <c r="L110" s="256"/>
      <c r="M110" s="256"/>
      <c r="N110" s="256"/>
      <c r="O110" s="256"/>
      <c r="P110" s="256"/>
      <c r="Q110" s="256"/>
      <c r="R110" s="256"/>
      <c r="S110" s="256"/>
      <c r="T110" s="256"/>
      <c r="U110" s="256"/>
      <c r="V110" s="256"/>
      <c r="W110" s="256"/>
      <c r="X110" s="256"/>
      <c r="Y110" s="256"/>
      <c r="Z110" s="256"/>
      <c r="AA110" s="256"/>
      <c r="AB110" s="256"/>
      <c r="AC110" s="256"/>
      <c r="AD110" s="256"/>
      <c r="AE110" s="256"/>
      <c r="AG110" s="256"/>
      <c r="AH110" s="261"/>
      <c r="AI110" s="261"/>
      <c r="AK110" s="261"/>
      <c r="AL110" s="256"/>
      <c r="AM110" s="256"/>
      <c r="AN110" s="256"/>
      <c r="AO110" s="256"/>
      <c r="AP110" s="256"/>
      <c r="AQ110" s="256"/>
      <c r="AR110" s="256"/>
      <c r="AS110" s="256"/>
      <c r="AT110" s="256"/>
      <c r="AU110" s="256"/>
      <c r="AV110" s="256"/>
      <c r="AW110" s="256"/>
      <c r="AX110" s="256"/>
      <c r="AY110" s="256"/>
      <c r="AZ110" s="256"/>
      <c r="BA110" s="256"/>
      <c r="BB110" s="256"/>
      <c r="BC110" s="256"/>
      <c r="BD110" s="256"/>
      <c r="BE110" s="256"/>
      <c r="BF110" s="256"/>
      <c r="BG110" s="256"/>
      <c r="BH110" s="256"/>
      <c r="BI110" s="256"/>
      <c r="BJ110" s="256"/>
      <c r="BK110" s="256"/>
      <c r="BL110" s="256"/>
      <c r="BM110" s="256"/>
      <c r="BN110" s="256"/>
      <c r="BO110" s="256"/>
      <c r="BP110" s="256"/>
      <c r="BQ110" s="261"/>
      <c r="BR110" s="256"/>
      <c r="BS110" s="256"/>
      <c r="BT110" s="256"/>
      <c r="BU110" s="256"/>
      <c r="BV110" s="256"/>
      <c r="BW110" s="256"/>
      <c r="BX110" s="256"/>
      <c r="BY110" s="256"/>
      <c r="BZ110" s="256"/>
      <c r="CA110" s="256"/>
      <c r="CB110" s="256"/>
      <c r="CC110" s="256"/>
      <c r="CD110" s="256"/>
      <c r="CE110" s="256"/>
    </row>
    <row r="111" spans="1:89" s="27" customFormat="1" ht="18.75">
      <c r="C111" s="256"/>
      <c r="D111" s="256"/>
      <c r="E111" s="256"/>
      <c r="F111" s="256"/>
      <c r="G111" s="256"/>
      <c r="H111" s="256"/>
      <c r="I111" s="256"/>
      <c r="J111" s="256"/>
      <c r="K111" s="256"/>
      <c r="L111" s="256"/>
      <c r="M111" s="256"/>
      <c r="N111" s="256"/>
      <c r="O111" s="256"/>
      <c r="P111" s="256"/>
      <c r="Q111" s="256"/>
      <c r="R111" s="256"/>
      <c r="S111" s="256"/>
      <c r="T111" s="256"/>
      <c r="U111" s="256"/>
      <c r="V111" s="256"/>
      <c r="W111" s="256"/>
      <c r="X111" s="256"/>
      <c r="Y111" s="256"/>
      <c r="Z111" s="256"/>
      <c r="AA111" s="256"/>
      <c r="AB111" s="256"/>
      <c r="AC111" s="256"/>
      <c r="AD111" s="256"/>
      <c r="AE111" s="256"/>
      <c r="AG111" s="256"/>
      <c r="AH111" s="261"/>
      <c r="AI111" s="261"/>
      <c r="AK111" s="261"/>
      <c r="AL111" s="256"/>
      <c r="AM111" s="256"/>
      <c r="AN111" s="256"/>
      <c r="AO111" s="256"/>
      <c r="AP111" s="256"/>
      <c r="AQ111" s="256"/>
      <c r="AR111" s="256"/>
      <c r="AS111" s="256"/>
      <c r="AT111" s="256"/>
      <c r="AU111" s="256"/>
      <c r="AV111" s="256"/>
      <c r="AW111" s="256"/>
      <c r="AX111" s="256"/>
      <c r="AY111" s="256"/>
      <c r="AZ111" s="256"/>
      <c r="BA111" s="256"/>
      <c r="BB111" s="256"/>
      <c r="BC111" s="256"/>
      <c r="BD111" s="256"/>
      <c r="BE111" s="256"/>
      <c r="BF111" s="256"/>
      <c r="BG111" s="256"/>
      <c r="BH111" s="256"/>
      <c r="BI111" s="256"/>
      <c r="BJ111" s="256"/>
      <c r="BK111" s="256"/>
      <c r="BL111" s="256"/>
      <c r="BM111" s="256"/>
      <c r="BN111" s="256"/>
      <c r="BO111" s="256"/>
      <c r="BP111" s="256"/>
      <c r="BQ111" s="261"/>
      <c r="BR111" s="256"/>
      <c r="BS111" s="256"/>
      <c r="BT111" s="256"/>
      <c r="BU111" s="256"/>
      <c r="BV111" s="256"/>
      <c r="BW111" s="256"/>
      <c r="BX111" s="256"/>
      <c r="BY111" s="256"/>
      <c r="BZ111" s="256"/>
      <c r="CA111" s="256"/>
      <c r="CB111" s="256"/>
      <c r="CC111" s="256"/>
      <c r="CD111" s="256"/>
      <c r="CE111" s="256"/>
    </row>
    <row r="112" spans="1:89" s="27" customFormat="1" ht="18.75">
      <c r="C112" s="256"/>
      <c r="D112" s="256"/>
      <c r="E112" s="256"/>
      <c r="F112" s="256"/>
      <c r="G112" s="256"/>
      <c r="H112" s="256"/>
      <c r="I112" s="256"/>
      <c r="J112" s="256"/>
      <c r="K112" s="256"/>
      <c r="L112" s="256"/>
      <c r="M112" s="256"/>
      <c r="N112" s="256"/>
      <c r="O112" s="256"/>
      <c r="P112" s="256"/>
      <c r="Q112" s="256"/>
      <c r="R112" s="256"/>
      <c r="S112" s="256"/>
      <c r="T112" s="256"/>
      <c r="U112" s="256"/>
      <c r="V112" s="256"/>
      <c r="W112" s="256"/>
      <c r="X112" s="256"/>
      <c r="Y112" s="256"/>
      <c r="Z112" s="256"/>
      <c r="AA112" s="256"/>
      <c r="AB112" s="256"/>
      <c r="AC112" s="256"/>
      <c r="AD112" s="256"/>
      <c r="AE112" s="256"/>
      <c r="AG112" s="256"/>
      <c r="AH112" s="256"/>
      <c r="AI112" s="256"/>
      <c r="AK112" s="256"/>
      <c r="AL112" s="256"/>
      <c r="AM112" s="256"/>
      <c r="AN112" s="256"/>
      <c r="AO112" s="256"/>
      <c r="AP112" s="256"/>
      <c r="AQ112" s="256"/>
      <c r="AR112" s="256"/>
      <c r="AS112" s="256"/>
      <c r="AT112" s="256"/>
      <c r="AU112" s="256"/>
      <c r="AV112" s="256"/>
      <c r="AW112" s="256"/>
      <c r="AX112" s="256"/>
      <c r="AY112" s="256"/>
      <c r="AZ112" s="256"/>
      <c r="BA112" s="256"/>
      <c r="BB112" s="256"/>
      <c r="BC112" s="256"/>
      <c r="BD112" s="256"/>
      <c r="BE112" s="256"/>
      <c r="BF112" s="256"/>
      <c r="BG112" s="256"/>
      <c r="BH112" s="256"/>
      <c r="BI112" s="256"/>
      <c r="BJ112" s="256"/>
      <c r="BK112" s="256"/>
      <c r="BL112" s="256"/>
      <c r="BM112" s="256"/>
      <c r="BN112" s="256"/>
      <c r="BO112" s="256"/>
      <c r="BP112" s="256"/>
      <c r="BQ112" s="256"/>
      <c r="BR112" s="256"/>
      <c r="BS112" s="256"/>
      <c r="BT112" s="256"/>
      <c r="BU112" s="256"/>
      <c r="BV112" s="256"/>
      <c r="BW112" s="256"/>
      <c r="BX112" s="256"/>
      <c r="BY112" s="256"/>
      <c r="BZ112" s="256"/>
      <c r="CA112" s="256"/>
      <c r="CB112" s="256"/>
      <c r="CC112" s="256"/>
      <c r="CD112" s="256"/>
      <c r="CE112" s="256"/>
    </row>
    <row r="113" spans="1:83" s="33" customFormat="1" ht="15.75">
      <c r="B113" s="828" t="s">
        <v>230</v>
      </c>
      <c r="C113" s="828"/>
      <c r="D113" s="828"/>
      <c r="E113" s="828"/>
      <c r="F113" s="828"/>
      <c r="G113" s="828"/>
      <c r="H113" s="828"/>
      <c r="I113" s="828"/>
      <c r="J113" s="828"/>
      <c r="K113" s="828"/>
      <c r="L113" s="828"/>
      <c r="M113" s="828"/>
      <c r="N113" s="828" t="s">
        <v>231</v>
      </c>
      <c r="O113" s="828"/>
      <c r="P113" s="828"/>
      <c r="Q113" s="828"/>
      <c r="R113" s="828"/>
      <c r="S113" s="828"/>
      <c r="T113" s="828"/>
      <c r="U113" s="828"/>
      <c r="V113" s="828"/>
      <c r="W113" s="828"/>
      <c r="X113" s="828"/>
      <c r="Y113" s="828"/>
      <c r="Z113" s="828"/>
      <c r="AA113" s="828"/>
      <c r="AB113" s="828"/>
      <c r="AC113" s="828"/>
      <c r="AD113" s="828"/>
      <c r="AE113" s="828"/>
      <c r="AF113" s="828"/>
      <c r="AG113" s="828"/>
      <c r="AH113" s="828"/>
      <c r="AI113" s="828"/>
      <c r="AJ113" s="828"/>
      <c r="AK113" s="828"/>
      <c r="AL113" s="828"/>
      <c r="AM113" s="828"/>
      <c r="AN113" s="828"/>
      <c r="AO113" s="828"/>
      <c r="AP113" s="828"/>
      <c r="AQ113" s="828"/>
      <c r="AR113" s="828"/>
      <c r="AS113" s="828"/>
      <c r="AT113" s="828"/>
      <c r="AU113" s="828"/>
      <c r="AV113" s="828"/>
      <c r="AW113" s="828"/>
      <c r="AX113" s="828"/>
      <c r="AY113" s="828"/>
      <c r="AZ113" s="828"/>
      <c r="BA113" s="828"/>
      <c r="BB113" s="828"/>
      <c r="BC113" s="828"/>
      <c r="BD113" s="828"/>
      <c r="BE113" s="828"/>
      <c r="BF113" s="828"/>
      <c r="BG113" s="828"/>
      <c r="BH113" s="828"/>
      <c r="BI113" s="828"/>
      <c r="BJ113" s="828"/>
      <c r="BK113" s="828"/>
      <c r="BL113" s="828"/>
      <c r="BM113" s="828"/>
      <c r="BN113" s="828"/>
      <c r="BO113" s="828"/>
      <c r="BP113" s="828"/>
      <c r="BQ113" s="828"/>
      <c r="BR113" s="828"/>
      <c r="BS113" s="828"/>
      <c r="BT113" s="828"/>
      <c r="BU113" s="828"/>
      <c r="BV113" s="828"/>
      <c r="BW113" s="828"/>
      <c r="BX113" s="828"/>
      <c r="BY113" s="828"/>
      <c r="BZ113" s="828"/>
      <c r="CA113" s="828"/>
      <c r="CB113" s="828"/>
      <c r="CC113" s="828"/>
      <c r="CD113" s="828"/>
      <c r="CE113" s="828"/>
    </row>
    <row r="114" spans="1:83" s="27" customFormat="1" ht="18.75">
      <c r="A114" s="256"/>
      <c r="B114" s="256"/>
      <c r="C114" s="256"/>
      <c r="D114" s="256"/>
      <c r="E114" s="256"/>
      <c r="F114" s="256"/>
      <c r="G114" s="256"/>
      <c r="H114" s="256"/>
      <c r="I114" s="256"/>
      <c r="J114" s="256"/>
      <c r="K114" s="256"/>
      <c r="L114" s="256"/>
      <c r="M114" s="256"/>
      <c r="N114" s="256"/>
      <c r="O114" s="256"/>
      <c r="P114" s="256"/>
      <c r="Q114" s="256"/>
      <c r="R114" s="256"/>
      <c r="S114" s="256"/>
      <c r="T114" s="256"/>
      <c r="U114" s="256"/>
      <c r="V114" s="256"/>
      <c r="W114" s="256"/>
      <c r="X114" s="256"/>
      <c r="Y114" s="256"/>
      <c r="Z114" s="256"/>
      <c r="AA114" s="256"/>
      <c r="AB114" s="256"/>
      <c r="AC114" s="256"/>
      <c r="AD114" s="256"/>
      <c r="AE114" s="256"/>
      <c r="AF114" s="256"/>
      <c r="AG114" s="256"/>
      <c r="AH114" s="256"/>
      <c r="AI114" s="256"/>
      <c r="AJ114" s="256"/>
      <c r="AK114" s="256"/>
      <c r="AL114" s="256"/>
      <c r="AM114" s="256"/>
      <c r="AN114" s="256"/>
      <c r="AO114" s="256"/>
      <c r="AP114" s="256"/>
      <c r="AQ114" s="256"/>
      <c r="AR114" s="256"/>
      <c r="AS114" s="256"/>
      <c r="AT114" s="256"/>
      <c r="AU114" s="256"/>
      <c r="AV114" s="256"/>
      <c r="AW114" s="256"/>
      <c r="AX114" s="256"/>
      <c r="AY114" s="256"/>
      <c r="AZ114" s="256"/>
      <c r="BA114" s="256"/>
      <c r="BB114" s="256"/>
      <c r="BC114" s="256"/>
      <c r="BD114" s="256"/>
      <c r="BE114" s="256"/>
      <c r="BF114" s="256"/>
      <c r="BG114" s="256"/>
      <c r="BH114" s="256"/>
      <c r="BI114" s="256"/>
      <c r="BJ114" s="256"/>
      <c r="BK114" s="256"/>
      <c r="BL114" s="256"/>
      <c r="BM114" s="256"/>
      <c r="BN114" s="256"/>
      <c r="BO114" s="256"/>
      <c r="BP114" s="256"/>
      <c r="BQ114" s="256"/>
      <c r="BR114" s="256"/>
      <c r="BS114" s="256"/>
      <c r="BT114" s="256"/>
      <c r="BU114" s="256"/>
      <c r="BV114" s="256"/>
      <c r="BW114" s="256"/>
      <c r="BX114" s="256"/>
      <c r="BY114" s="256"/>
      <c r="BZ114" s="256"/>
      <c r="CA114" s="256"/>
      <c r="CB114" s="256"/>
      <c r="CC114" s="256"/>
      <c r="CD114" s="256"/>
      <c r="CE114" s="256"/>
    </row>
  </sheetData>
  <autoFilter ref="A8:BS105"/>
  <mergeCells count="48">
    <mergeCell ref="O1:CE1"/>
    <mergeCell ref="O2:CE2"/>
    <mergeCell ref="A3:AF3"/>
    <mergeCell ref="BA3:CE3"/>
    <mergeCell ref="A4:CE4"/>
    <mergeCell ref="A5:CE5"/>
    <mergeCell ref="D7:E7"/>
    <mergeCell ref="H7:I7"/>
    <mergeCell ref="J7:M7"/>
    <mergeCell ref="N7:O7"/>
    <mergeCell ref="P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S7:AT7"/>
    <mergeCell ref="AU7:AV7"/>
    <mergeCell ref="AY7:AZ7"/>
    <mergeCell ref="BX7:BY7"/>
    <mergeCell ref="BB7:BC7"/>
    <mergeCell ref="BG7:BH7"/>
    <mergeCell ref="BI7:BJ7"/>
    <mergeCell ref="BK7:BL7"/>
    <mergeCell ref="BM7:BN7"/>
    <mergeCell ref="B113:M113"/>
    <mergeCell ref="N113:CE113"/>
    <mergeCell ref="A7:A8"/>
    <mergeCell ref="B7:B8"/>
    <mergeCell ref="CD7:CD8"/>
    <mergeCell ref="CE7:CE8"/>
    <mergeCell ref="BZ7:CA7"/>
    <mergeCell ref="CB7:CC7"/>
    <mergeCell ref="A105:B105"/>
    <mergeCell ref="N107:CE107"/>
    <mergeCell ref="B108:M108"/>
    <mergeCell ref="N108:CE108"/>
    <mergeCell ref="BO7:BP7"/>
    <mergeCell ref="BQ7:BR7"/>
    <mergeCell ref="BS7:BU7"/>
    <mergeCell ref="BV7:BW7"/>
  </mergeCells>
  <pageMargins left="0.196527777777778" right="0" top="0" bottom="0" header="0" footer="0"/>
  <pageSetup paperSize="9" scale="98" orientation="landscape" r:id="rId1"/>
  <rowBreaks count="3" manualBreakCount="3">
    <brk id="52" max="82" man="1"/>
    <brk id="68" max="82" man="1"/>
    <brk id="100" max="8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7"/>
  <sheetViews>
    <sheetView view="pageBreakPreview" topLeftCell="A95" zoomScale="90" zoomScaleNormal="100" zoomScaleSheetLayoutView="90" workbookViewId="0">
      <selection activeCell="L23" sqref="L23"/>
    </sheetView>
  </sheetViews>
  <sheetFormatPr defaultColWidth="9" defaultRowHeight="14.25"/>
  <cols>
    <col min="1" max="1" width="5.140625" style="81" customWidth="1"/>
    <col min="2" max="2" width="14.5703125" style="81" customWidth="1"/>
    <col min="3" max="3" width="9.85546875" style="81" customWidth="1"/>
    <col min="4" max="4" width="12.7109375" style="81" customWidth="1"/>
    <col min="5" max="5" width="12.5703125" style="81" customWidth="1"/>
    <col min="6" max="6" width="7.85546875" style="81" hidden="1" customWidth="1"/>
    <col min="7" max="7" width="11.42578125" style="81" customWidth="1"/>
    <col min="8" max="8" width="13.140625" style="81" customWidth="1"/>
    <col min="9" max="9" width="13" style="81" customWidth="1"/>
    <col min="10" max="10" width="11.140625" style="81" customWidth="1"/>
    <col min="11" max="11" width="11.140625" style="81" hidden="1" customWidth="1"/>
    <col min="12" max="12" width="12.5703125" style="81" customWidth="1"/>
    <col min="13" max="13" width="13" style="81" customWidth="1"/>
    <col min="14" max="14" width="11.7109375" style="81" customWidth="1"/>
    <col min="15" max="255" width="9.140625" style="81"/>
    <col min="256" max="256" width="5.140625" style="81" customWidth="1"/>
    <col min="257" max="257" width="15.42578125" style="81" customWidth="1"/>
    <col min="258" max="258" width="9.85546875" style="81" customWidth="1"/>
    <col min="259" max="259" width="10.85546875" style="81" customWidth="1"/>
    <col min="260" max="260" width="12.85546875" style="81" customWidth="1"/>
    <col min="261" max="261" width="8.42578125" style="81" customWidth="1"/>
    <col min="262" max="262" width="12" style="81" customWidth="1"/>
    <col min="263" max="263" width="13.140625" style="81" customWidth="1"/>
    <col min="264" max="264" width="12.7109375" style="81" customWidth="1"/>
    <col min="265" max="265" width="10.85546875" style="81" customWidth="1"/>
    <col min="266" max="266" width="12.85546875" style="81" customWidth="1"/>
    <col min="267" max="267" width="14" style="81" customWidth="1"/>
    <col min="268" max="268" width="11.7109375" style="81" customWidth="1"/>
    <col min="269" max="511" width="9.140625" style="81"/>
    <col min="512" max="512" width="5.140625" style="81" customWidth="1"/>
    <col min="513" max="513" width="15.42578125" style="81" customWidth="1"/>
    <col min="514" max="514" width="9.85546875" style="81" customWidth="1"/>
    <col min="515" max="515" width="10.85546875" style="81" customWidth="1"/>
    <col min="516" max="516" width="12.85546875" style="81" customWidth="1"/>
    <col min="517" max="517" width="8.42578125" style="81" customWidth="1"/>
    <col min="518" max="518" width="12" style="81" customWidth="1"/>
    <col min="519" max="519" width="13.140625" style="81" customWidth="1"/>
    <col min="520" max="520" width="12.7109375" style="81" customWidth="1"/>
    <col min="521" max="521" width="10.85546875" style="81" customWidth="1"/>
    <col min="522" max="522" width="12.85546875" style="81" customWidth="1"/>
    <col min="523" max="523" width="14" style="81" customWidth="1"/>
    <col min="524" max="524" width="11.7109375" style="81" customWidth="1"/>
    <col min="525" max="767" width="9.140625" style="81"/>
    <col min="768" max="768" width="5.140625" style="81" customWidth="1"/>
    <col min="769" max="769" width="15.42578125" style="81" customWidth="1"/>
    <col min="770" max="770" width="9.85546875" style="81" customWidth="1"/>
    <col min="771" max="771" width="10.85546875" style="81" customWidth="1"/>
    <col min="772" max="772" width="12.85546875" style="81" customWidth="1"/>
    <col min="773" max="773" width="8.42578125" style="81" customWidth="1"/>
    <col min="774" max="774" width="12" style="81" customWidth="1"/>
    <col min="775" max="775" width="13.140625" style="81" customWidth="1"/>
    <col min="776" max="776" width="12.7109375" style="81" customWidth="1"/>
    <col min="777" max="777" width="10.85546875" style="81" customWidth="1"/>
    <col min="778" max="778" width="12.85546875" style="81" customWidth="1"/>
    <col min="779" max="779" width="14" style="81" customWidth="1"/>
    <col min="780" max="780" width="11.7109375" style="81" customWidth="1"/>
    <col min="781" max="1023" width="9.140625" style="81"/>
    <col min="1024" max="1024" width="5.140625" style="81" customWidth="1"/>
    <col min="1025" max="1025" width="15.42578125" style="81" customWidth="1"/>
    <col min="1026" max="1026" width="9.85546875" style="81" customWidth="1"/>
    <col min="1027" max="1027" width="10.85546875" style="81" customWidth="1"/>
    <col min="1028" max="1028" width="12.85546875" style="81" customWidth="1"/>
    <col min="1029" max="1029" width="8.42578125" style="81" customWidth="1"/>
    <col min="1030" max="1030" width="12" style="81" customWidth="1"/>
    <col min="1031" max="1031" width="13.140625" style="81" customWidth="1"/>
    <col min="1032" max="1032" width="12.7109375" style="81" customWidth="1"/>
    <col min="1033" max="1033" width="10.85546875" style="81" customWidth="1"/>
    <col min="1034" max="1034" width="12.85546875" style="81" customWidth="1"/>
    <col min="1035" max="1035" width="14" style="81" customWidth="1"/>
    <col min="1036" max="1036" width="11.7109375" style="81" customWidth="1"/>
    <col min="1037" max="1279" width="9.140625" style="81"/>
    <col min="1280" max="1280" width="5.140625" style="81" customWidth="1"/>
    <col min="1281" max="1281" width="15.42578125" style="81" customWidth="1"/>
    <col min="1282" max="1282" width="9.85546875" style="81" customWidth="1"/>
    <col min="1283" max="1283" width="10.85546875" style="81" customWidth="1"/>
    <col min="1284" max="1284" width="12.85546875" style="81" customWidth="1"/>
    <col min="1285" max="1285" width="8.42578125" style="81" customWidth="1"/>
    <col min="1286" max="1286" width="12" style="81" customWidth="1"/>
    <col min="1287" max="1287" width="13.140625" style="81" customWidth="1"/>
    <col min="1288" max="1288" width="12.7109375" style="81" customWidth="1"/>
    <col min="1289" max="1289" width="10.85546875" style="81" customWidth="1"/>
    <col min="1290" max="1290" width="12.85546875" style="81" customWidth="1"/>
    <col min="1291" max="1291" width="14" style="81" customWidth="1"/>
    <col min="1292" max="1292" width="11.7109375" style="81" customWidth="1"/>
    <col min="1293" max="1535" width="9.140625" style="81"/>
    <col min="1536" max="1536" width="5.140625" style="81" customWidth="1"/>
    <col min="1537" max="1537" width="15.42578125" style="81" customWidth="1"/>
    <col min="1538" max="1538" width="9.85546875" style="81" customWidth="1"/>
    <col min="1539" max="1539" width="10.85546875" style="81" customWidth="1"/>
    <col min="1540" max="1540" width="12.85546875" style="81" customWidth="1"/>
    <col min="1541" max="1541" width="8.42578125" style="81" customWidth="1"/>
    <col min="1542" max="1542" width="12" style="81" customWidth="1"/>
    <col min="1543" max="1543" width="13.140625" style="81" customWidth="1"/>
    <col min="1544" max="1544" width="12.7109375" style="81" customWidth="1"/>
    <col min="1545" max="1545" width="10.85546875" style="81" customWidth="1"/>
    <col min="1546" max="1546" width="12.85546875" style="81" customWidth="1"/>
    <col min="1547" max="1547" width="14" style="81" customWidth="1"/>
    <col min="1548" max="1548" width="11.7109375" style="81" customWidth="1"/>
    <col min="1549" max="1791" width="9.140625" style="81"/>
    <col min="1792" max="1792" width="5.140625" style="81" customWidth="1"/>
    <col min="1793" max="1793" width="15.42578125" style="81" customWidth="1"/>
    <col min="1794" max="1794" width="9.85546875" style="81" customWidth="1"/>
    <col min="1795" max="1795" width="10.85546875" style="81" customWidth="1"/>
    <col min="1796" max="1796" width="12.85546875" style="81" customWidth="1"/>
    <col min="1797" max="1797" width="8.42578125" style="81" customWidth="1"/>
    <col min="1798" max="1798" width="12" style="81" customWidth="1"/>
    <col min="1799" max="1799" width="13.140625" style="81" customWidth="1"/>
    <col min="1800" max="1800" width="12.7109375" style="81" customWidth="1"/>
    <col min="1801" max="1801" width="10.85546875" style="81" customWidth="1"/>
    <col min="1802" max="1802" width="12.85546875" style="81" customWidth="1"/>
    <col min="1803" max="1803" width="14" style="81" customWidth="1"/>
    <col min="1804" max="1804" width="11.7109375" style="81" customWidth="1"/>
    <col min="1805" max="2047" width="9.140625" style="81"/>
    <col min="2048" max="2048" width="5.140625" style="81" customWidth="1"/>
    <col min="2049" max="2049" width="15.42578125" style="81" customWidth="1"/>
    <col min="2050" max="2050" width="9.85546875" style="81" customWidth="1"/>
    <col min="2051" max="2051" width="10.85546875" style="81" customWidth="1"/>
    <col min="2052" max="2052" width="12.85546875" style="81" customWidth="1"/>
    <col min="2053" max="2053" width="8.42578125" style="81" customWidth="1"/>
    <col min="2054" max="2054" width="12" style="81" customWidth="1"/>
    <col min="2055" max="2055" width="13.140625" style="81" customWidth="1"/>
    <col min="2056" max="2056" width="12.7109375" style="81" customWidth="1"/>
    <col min="2057" max="2057" width="10.85546875" style="81" customWidth="1"/>
    <col min="2058" max="2058" width="12.85546875" style="81" customWidth="1"/>
    <col min="2059" max="2059" width="14" style="81" customWidth="1"/>
    <col min="2060" max="2060" width="11.7109375" style="81" customWidth="1"/>
    <col min="2061" max="2303" width="9.140625" style="81"/>
    <col min="2304" max="2304" width="5.140625" style="81" customWidth="1"/>
    <col min="2305" max="2305" width="15.42578125" style="81" customWidth="1"/>
    <col min="2306" max="2306" width="9.85546875" style="81" customWidth="1"/>
    <col min="2307" max="2307" width="10.85546875" style="81" customWidth="1"/>
    <col min="2308" max="2308" width="12.85546875" style="81" customWidth="1"/>
    <col min="2309" max="2309" width="8.42578125" style="81" customWidth="1"/>
    <col min="2310" max="2310" width="12" style="81" customWidth="1"/>
    <col min="2311" max="2311" width="13.140625" style="81" customWidth="1"/>
    <col min="2312" max="2312" width="12.7109375" style="81" customWidth="1"/>
    <col min="2313" max="2313" width="10.85546875" style="81" customWidth="1"/>
    <col min="2314" max="2314" width="12.85546875" style="81" customWidth="1"/>
    <col min="2315" max="2315" width="14" style="81" customWidth="1"/>
    <col min="2316" max="2316" width="11.7109375" style="81" customWidth="1"/>
    <col min="2317" max="2559" width="9.140625" style="81"/>
    <col min="2560" max="2560" width="5.140625" style="81" customWidth="1"/>
    <col min="2561" max="2561" width="15.42578125" style="81" customWidth="1"/>
    <col min="2562" max="2562" width="9.85546875" style="81" customWidth="1"/>
    <col min="2563" max="2563" width="10.85546875" style="81" customWidth="1"/>
    <col min="2564" max="2564" width="12.85546875" style="81" customWidth="1"/>
    <col min="2565" max="2565" width="8.42578125" style="81" customWidth="1"/>
    <col min="2566" max="2566" width="12" style="81" customWidth="1"/>
    <col min="2567" max="2567" width="13.140625" style="81" customWidth="1"/>
    <col min="2568" max="2568" width="12.7109375" style="81" customWidth="1"/>
    <col min="2569" max="2569" width="10.85546875" style="81" customWidth="1"/>
    <col min="2570" max="2570" width="12.85546875" style="81" customWidth="1"/>
    <col min="2571" max="2571" width="14" style="81" customWidth="1"/>
    <col min="2572" max="2572" width="11.7109375" style="81" customWidth="1"/>
    <col min="2573" max="2815" width="9.140625" style="81"/>
    <col min="2816" max="2816" width="5.140625" style="81" customWidth="1"/>
    <col min="2817" max="2817" width="15.42578125" style="81" customWidth="1"/>
    <col min="2818" max="2818" width="9.85546875" style="81" customWidth="1"/>
    <col min="2819" max="2819" width="10.85546875" style="81" customWidth="1"/>
    <col min="2820" max="2820" width="12.85546875" style="81" customWidth="1"/>
    <col min="2821" max="2821" width="8.42578125" style="81" customWidth="1"/>
    <col min="2822" max="2822" width="12" style="81" customWidth="1"/>
    <col min="2823" max="2823" width="13.140625" style="81" customWidth="1"/>
    <col min="2824" max="2824" width="12.7109375" style="81" customWidth="1"/>
    <col min="2825" max="2825" width="10.85546875" style="81" customWidth="1"/>
    <col min="2826" max="2826" width="12.85546875" style="81" customWidth="1"/>
    <col min="2827" max="2827" width="14" style="81" customWidth="1"/>
    <col min="2828" max="2828" width="11.7109375" style="81" customWidth="1"/>
    <col min="2829" max="3071" width="9.140625" style="81"/>
    <col min="3072" max="3072" width="5.140625" style="81" customWidth="1"/>
    <col min="3073" max="3073" width="15.42578125" style="81" customWidth="1"/>
    <col min="3074" max="3074" width="9.85546875" style="81" customWidth="1"/>
    <col min="3075" max="3075" width="10.85546875" style="81" customWidth="1"/>
    <col min="3076" max="3076" width="12.85546875" style="81" customWidth="1"/>
    <col min="3077" max="3077" width="8.42578125" style="81" customWidth="1"/>
    <col min="3078" max="3078" width="12" style="81" customWidth="1"/>
    <col min="3079" max="3079" width="13.140625" style="81" customWidth="1"/>
    <col min="3080" max="3080" width="12.7109375" style="81" customWidth="1"/>
    <col min="3081" max="3081" width="10.85546875" style="81" customWidth="1"/>
    <col min="3082" max="3082" width="12.85546875" style="81" customWidth="1"/>
    <col min="3083" max="3083" width="14" style="81" customWidth="1"/>
    <col min="3084" max="3084" width="11.7109375" style="81" customWidth="1"/>
    <col min="3085" max="3327" width="9.140625" style="81"/>
    <col min="3328" max="3328" width="5.140625" style="81" customWidth="1"/>
    <col min="3329" max="3329" width="15.42578125" style="81" customWidth="1"/>
    <col min="3330" max="3330" width="9.85546875" style="81" customWidth="1"/>
    <col min="3331" max="3331" width="10.85546875" style="81" customWidth="1"/>
    <col min="3332" max="3332" width="12.85546875" style="81" customWidth="1"/>
    <col min="3333" max="3333" width="8.42578125" style="81" customWidth="1"/>
    <col min="3334" max="3334" width="12" style="81" customWidth="1"/>
    <col min="3335" max="3335" width="13.140625" style="81" customWidth="1"/>
    <col min="3336" max="3336" width="12.7109375" style="81" customWidth="1"/>
    <col min="3337" max="3337" width="10.85546875" style="81" customWidth="1"/>
    <col min="3338" max="3338" width="12.85546875" style="81" customWidth="1"/>
    <col min="3339" max="3339" width="14" style="81" customWidth="1"/>
    <col min="3340" max="3340" width="11.7109375" style="81" customWidth="1"/>
    <col min="3341" max="3583" width="9.140625" style="81"/>
    <col min="3584" max="3584" width="5.140625" style="81" customWidth="1"/>
    <col min="3585" max="3585" width="15.42578125" style="81" customWidth="1"/>
    <col min="3586" max="3586" width="9.85546875" style="81" customWidth="1"/>
    <col min="3587" max="3587" width="10.85546875" style="81" customWidth="1"/>
    <col min="3588" max="3588" width="12.85546875" style="81" customWidth="1"/>
    <col min="3589" max="3589" width="8.42578125" style="81" customWidth="1"/>
    <col min="3590" max="3590" width="12" style="81" customWidth="1"/>
    <col min="3591" max="3591" width="13.140625" style="81" customWidth="1"/>
    <col min="3592" max="3592" width="12.7109375" style="81" customWidth="1"/>
    <col min="3593" max="3593" width="10.85546875" style="81" customWidth="1"/>
    <col min="3594" max="3594" width="12.85546875" style="81" customWidth="1"/>
    <col min="3595" max="3595" width="14" style="81" customWidth="1"/>
    <col min="3596" max="3596" width="11.7109375" style="81" customWidth="1"/>
    <col min="3597" max="3839" width="9.140625" style="81"/>
    <col min="3840" max="3840" width="5.140625" style="81" customWidth="1"/>
    <col min="3841" max="3841" width="15.42578125" style="81" customWidth="1"/>
    <col min="3842" max="3842" width="9.85546875" style="81" customWidth="1"/>
    <col min="3843" max="3843" width="10.85546875" style="81" customWidth="1"/>
    <col min="3844" max="3844" width="12.85546875" style="81" customWidth="1"/>
    <col min="3845" max="3845" width="8.42578125" style="81" customWidth="1"/>
    <col min="3846" max="3846" width="12" style="81" customWidth="1"/>
    <col min="3847" max="3847" width="13.140625" style="81" customWidth="1"/>
    <col min="3848" max="3848" width="12.7109375" style="81" customWidth="1"/>
    <col min="3849" max="3849" width="10.85546875" style="81" customWidth="1"/>
    <col min="3850" max="3850" width="12.85546875" style="81" customWidth="1"/>
    <col min="3851" max="3851" width="14" style="81" customWidth="1"/>
    <col min="3852" max="3852" width="11.7109375" style="81" customWidth="1"/>
    <col min="3853" max="4095" width="9.140625" style="81"/>
    <col min="4096" max="4096" width="5.140625" style="81" customWidth="1"/>
    <col min="4097" max="4097" width="15.42578125" style="81" customWidth="1"/>
    <col min="4098" max="4098" width="9.85546875" style="81" customWidth="1"/>
    <col min="4099" max="4099" width="10.85546875" style="81" customWidth="1"/>
    <col min="4100" max="4100" width="12.85546875" style="81" customWidth="1"/>
    <col min="4101" max="4101" width="8.42578125" style="81" customWidth="1"/>
    <col min="4102" max="4102" width="12" style="81" customWidth="1"/>
    <col min="4103" max="4103" width="13.140625" style="81" customWidth="1"/>
    <col min="4104" max="4104" width="12.7109375" style="81" customWidth="1"/>
    <col min="4105" max="4105" width="10.85546875" style="81" customWidth="1"/>
    <col min="4106" max="4106" width="12.85546875" style="81" customWidth="1"/>
    <col min="4107" max="4107" width="14" style="81" customWidth="1"/>
    <col min="4108" max="4108" width="11.7109375" style="81" customWidth="1"/>
    <col min="4109" max="4351" width="9.140625" style="81"/>
    <col min="4352" max="4352" width="5.140625" style="81" customWidth="1"/>
    <col min="4353" max="4353" width="15.42578125" style="81" customWidth="1"/>
    <col min="4354" max="4354" width="9.85546875" style="81" customWidth="1"/>
    <col min="4355" max="4355" width="10.85546875" style="81" customWidth="1"/>
    <col min="4356" max="4356" width="12.85546875" style="81" customWidth="1"/>
    <col min="4357" max="4357" width="8.42578125" style="81" customWidth="1"/>
    <col min="4358" max="4358" width="12" style="81" customWidth="1"/>
    <col min="4359" max="4359" width="13.140625" style="81" customWidth="1"/>
    <col min="4360" max="4360" width="12.7109375" style="81" customWidth="1"/>
    <col min="4361" max="4361" width="10.85546875" style="81" customWidth="1"/>
    <col min="4362" max="4362" width="12.85546875" style="81" customWidth="1"/>
    <col min="4363" max="4363" width="14" style="81" customWidth="1"/>
    <col min="4364" max="4364" width="11.7109375" style="81" customWidth="1"/>
    <col min="4365" max="4607" width="9.140625" style="81"/>
    <col min="4608" max="4608" width="5.140625" style="81" customWidth="1"/>
    <col min="4609" max="4609" width="15.42578125" style="81" customWidth="1"/>
    <col min="4610" max="4610" width="9.85546875" style="81" customWidth="1"/>
    <col min="4611" max="4611" width="10.85546875" style="81" customWidth="1"/>
    <col min="4612" max="4612" width="12.85546875" style="81" customWidth="1"/>
    <col min="4613" max="4613" width="8.42578125" style="81" customWidth="1"/>
    <col min="4614" max="4614" width="12" style="81" customWidth="1"/>
    <col min="4615" max="4615" width="13.140625" style="81" customWidth="1"/>
    <col min="4616" max="4616" width="12.7109375" style="81" customWidth="1"/>
    <col min="4617" max="4617" width="10.85546875" style="81" customWidth="1"/>
    <col min="4618" max="4618" width="12.85546875" style="81" customWidth="1"/>
    <col min="4619" max="4619" width="14" style="81" customWidth="1"/>
    <col min="4620" max="4620" width="11.7109375" style="81" customWidth="1"/>
    <col min="4621" max="4863" width="9.140625" style="81"/>
    <col min="4864" max="4864" width="5.140625" style="81" customWidth="1"/>
    <col min="4865" max="4865" width="15.42578125" style="81" customWidth="1"/>
    <col min="4866" max="4866" width="9.85546875" style="81" customWidth="1"/>
    <col min="4867" max="4867" width="10.85546875" style="81" customWidth="1"/>
    <col min="4868" max="4868" width="12.85546875" style="81" customWidth="1"/>
    <col min="4869" max="4869" width="8.42578125" style="81" customWidth="1"/>
    <col min="4870" max="4870" width="12" style="81" customWidth="1"/>
    <col min="4871" max="4871" width="13.140625" style="81" customWidth="1"/>
    <col min="4872" max="4872" width="12.7109375" style="81" customWidth="1"/>
    <col min="4873" max="4873" width="10.85546875" style="81" customWidth="1"/>
    <col min="4874" max="4874" width="12.85546875" style="81" customWidth="1"/>
    <col min="4875" max="4875" width="14" style="81" customWidth="1"/>
    <col min="4876" max="4876" width="11.7109375" style="81" customWidth="1"/>
    <col min="4877" max="5119" width="9.140625" style="81"/>
    <col min="5120" max="5120" width="5.140625" style="81" customWidth="1"/>
    <col min="5121" max="5121" width="15.42578125" style="81" customWidth="1"/>
    <col min="5122" max="5122" width="9.85546875" style="81" customWidth="1"/>
    <col min="5123" max="5123" width="10.85546875" style="81" customWidth="1"/>
    <col min="5124" max="5124" width="12.85546875" style="81" customWidth="1"/>
    <col min="5125" max="5125" width="8.42578125" style="81" customWidth="1"/>
    <col min="5126" max="5126" width="12" style="81" customWidth="1"/>
    <col min="5127" max="5127" width="13.140625" style="81" customWidth="1"/>
    <col min="5128" max="5128" width="12.7109375" style="81" customWidth="1"/>
    <col min="5129" max="5129" width="10.85546875" style="81" customWidth="1"/>
    <col min="5130" max="5130" width="12.85546875" style="81" customWidth="1"/>
    <col min="5131" max="5131" width="14" style="81" customWidth="1"/>
    <col min="5132" max="5132" width="11.7109375" style="81" customWidth="1"/>
    <col min="5133" max="5375" width="9.140625" style="81"/>
    <col min="5376" max="5376" width="5.140625" style="81" customWidth="1"/>
    <col min="5377" max="5377" width="15.42578125" style="81" customWidth="1"/>
    <col min="5378" max="5378" width="9.85546875" style="81" customWidth="1"/>
    <col min="5379" max="5379" width="10.85546875" style="81" customWidth="1"/>
    <col min="5380" max="5380" width="12.85546875" style="81" customWidth="1"/>
    <col min="5381" max="5381" width="8.42578125" style="81" customWidth="1"/>
    <col min="5382" max="5382" width="12" style="81" customWidth="1"/>
    <col min="5383" max="5383" width="13.140625" style="81" customWidth="1"/>
    <col min="5384" max="5384" width="12.7109375" style="81" customWidth="1"/>
    <col min="5385" max="5385" width="10.85546875" style="81" customWidth="1"/>
    <col min="5386" max="5386" width="12.85546875" style="81" customWidth="1"/>
    <col min="5387" max="5387" width="14" style="81" customWidth="1"/>
    <col min="5388" max="5388" width="11.7109375" style="81" customWidth="1"/>
    <col min="5389" max="5631" width="9.140625" style="81"/>
    <col min="5632" max="5632" width="5.140625" style="81" customWidth="1"/>
    <col min="5633" max="5633" width="15.42578125" style="81" customWidth="1"/>
    <col min="5634" max="5634" width="9.85546875" style="81" customWidth="1"/>
    <col min="5635" max="5635" width="10.85546875" style="81" customWidth="1"/>
    <col min="5636" max="5636" width="12.85546875" style="81" customWidth="1"/>
    <col min="5637" max="5637" width="8.42578125" style="81" customWidth="1"/>
    <col min="5638" max="5638" width="12" style="81" customWidth="1"/>
    <col min="5639" max="5639" width="13.140625" style="81" customWidth="1"/>
    <col min="5640" max="5640" width="12.7109375" style="81" customWidth="1"/>
    <col min="5641" max="5641" width="10.85546875" style="81" customWidth="1"/>
    <col min="5642" max="5642" width="12.85546875" style="81" customWidth="1"/>
    <col min="5643" max="5643" width="14" style="81" customWidth="1"/>
    <col min="5644" max="5644" width="11.7109375" style="81" customWidth="1"/>
    <col min="5645" max="5887" width="9.140625" style="81"/>
    <col min="5888" max="5888" width="5.140625" style="81" customWidth="1"/>
    <col min="5889" max="5889" width="15.42578125" style="81" customWidth="1"/>
    <col min="5890" max="5890" width="9.85546875" style="81" customWidth="1"/>
    <col min="5891" max="5891" width="10.85546875" style="81" customWidth="1"/>
    <col min="5892" max="5892" width="12.85546875" style="81" customWidth="1"/>
    <col min="5893" max="5893" width="8.42578125" style="81" customWidth="1"/>
    <col min="5894" max="5894" width="12" style="81" customWidth="1"/>
    <col min="5895" max="5895" width="13.140625" style="81" customWidth="1"/>
    <col min="5896" max="5896" width="12.7109375" style="81" customWidth="1"/>
    <col min="5897" max="5897" width="10.85546875" style="81" customWidth="1"/>
    <col min="5898" max="5898" width="12.85546875" style="81" customWidth="1"/>
    <col min="5899" max="5899" width="14" style="81" customWidth="1"/>
    <col min="5900" max="5900" width="11.7109375" style="81" customWidth="1"/>
    <col min="5901" max="6143" width="9.140625" style="81"/>
    <col min="6144" max="6144" width="5.140625" style="81" customWidth="1"/>
    <col min="6145" max="6145" width="15.42578125" style="81" customWidth="1"/>
    <col min="6146" max="6146" width="9.85546875" style="81" customWidth="1"/>
    <col min="6147" max="6147" width="10.85546875" style="81" customWidth="1"/>
    <col min="6148" max="6148" width="12.85546875" style="81" customWidth="1"/>
    <col min="6149" max="6149" width="8.42578125" style="81" customWidth="1"/>
    <col min="6150" max="6150" width="12" style="81" customWidth="1"/>
    <col min="6151" max="6151" width="13.140625" style="81" customWidth="1"/>
    <col min="6152" max="6152" width="12.7109375" style="81" customWidth="1"/>
    <col min="6153" max="6153" width="10.85546875" style="81" customWidth="1"/>
    <col min="6154" max="6154" width="12.85546875" style="81" customWidth="1"/>
    <col min="6155" max="6155" width="14" style="81" customWidth="1"/>
    <col min="6156" max="6156" width="11.7109375" style="81" customWidth="1"/>
    <col min="6157" max="6399" width="9.140625" style="81"/>
    <col min="6400" max="6400" width="5.140625" style="81" customWidth="1"/>
    <col min="6401" max="6401" width="15.42578125" style="81" customWidth="1"/>
    <col min="6402" max="6402" width="9.85546875" style="81" customWidth="1"/>
    <col min="6403" max="6403" width="10.85546875" style="81" customWidth="1"/>
    <col min="6404" max="6404" width="12.85546875" style="81" customWidth="1"/>
    <col min="6405" max="6405" width="8.42578125" style="81" customWidth="1"/>
    <col min="6406" max="6406" width="12" style="81" customWidth="1"/>
    <col min="6407" max="6407" width="13.140625" style="81" customWidth="1"/>
    <col min="6408" max="6408" width="12.7109375" style="81" customWidth="1"/>
    <col min="6409" max="6409" width="10.85546875" style="81" customWidth="1"/>
    <col min="6410" max="6410" width="12.85546875" style="81" customWidth="1"/>
    <col min="6411" max="6411" width="14" style="81" customWidth="1"/>
    <col min="6412" max="6412" width="11.7109375" style="81" customWidth="1"/>
    <col min="6413" max="6655" width="9.140625" style="81"/>
    <col min="6656" max="6656" width="5.140625" style="81" customWidth="1"/>
    <col min="6657" max="6657" width="15.42578125" style="81" customWidth="1"/>
    <col min="6658" max="6658" width="9.85546875" style="81" customWidth="1"/>
    <col min="6659" max="6659" width="10.85546875" style="81" customWidth="1"/>
    <col min="6660" max="6660" width="12.85546875" style="81" customWidth="1"/>
    <col min="6661" max="6661" width="8.42578125" style="81" customWidth="1"/>
    <col min="6662" max="6662" width="12" style="81" customWidth="1"/>
    <col min="6663" max="6663" width="13.140625" style="81" customWidth="1"/>
    <col min="6664" max="6664" width="12.7109375" style="81" customWidth="1"/>
    <col min="6665" max="6665" width="10.85546875" style="81" customWidth="1"/>
    <col min="6666" max="6666" width="12.85546875" style="81" customWidth="1"/>
    <col min="6667" max="6667" width="14" style="81" customWidth="1"/>
    <col min="6668" max="6668" width="11.7109375" style="81" customWidth="1"/>
    <col min="6669" max="6911" width="9.140625" style="81"/>
    <col min="6912" max="6912" width="5.140625" style="81" customWidth="1"/>
    <col min="6913" max="6913" width="15.42578125" style="81" customWidth="1"/>
    <col min="6914" max="6914" width="9.85546875" style="81" customWidth="1"/>
    <col min="6915" max="6915" width="10.85546875" style="81" customWidth="1"/>
    <col min="6916" max="6916" width="12.85546875" style="81" customWidth="1"/>
    <col min="6917" max="6917" width="8.42578125" style="81" customWidth="1"/>
    <col min="6918" max="6918" width="12" style="81" customWidth="1"/>
    <col min="6919" max="6919" width="13.140625" style="81" customWidth="1"/>
    <col min="6920" max="6920" width="12.7109375" style="81" customWidth="1"/>
    <col min="6921" max="6921" width="10.85546875" style="81" customWidth="1"/>
    <col min="6922" max="6922" width="12.85546875" style="81" customWidth="1"/>
    <col min="6923" max="6923" width="14" style="81" customWidth="1"/>
    <col min="6924" max="6924" width="11.7109375" style="81" customWidth="1"/>
    <col min="6925" max="7167" width="9.140625" style="81"/>
    <col min="7168" max="7168" width="5.140625" style="81" customWidth="1"/>
    <col min="7169" max="7169" width="15.42578125" style="81" customWidth="1"/>
    <col min="7170" max="7170" width="9.85546875" style="81" customWidth="1"/>
    <col min="7171" max="7171" width="10.85546875" style="81" customWidth="1"/>
    <col min="7172" max="7172" width="12.85546875" style="81" customWidth="1"/>
    <col min="7173" max="7173" width="8.42578125" style="81" customWidth="1"/>
    <col min="7174" max="7174" width="12" style="81" customWidth="1"/>
    <col min="7175" max="7175" width="13.140625" style="81" customWidth="1"/>
    <col min="7176" max="7176" width="12.7109375" style="81" customWidth="1"/>
    <col min="7177" max="7177" width="10.85546875" style="81" customWidth="1"/>
    <col min="7178" max="7178" width="12.85546875" style="81" customWidth="1"/>
    <col min="7179" max="7179" width="14" style="81" customWidth="1"/>
    <col min="7180" max="7180" width="11.7109375" style="81" customWidth="1"/>
    <col min="7181" max="7423" width="9.140625" style="81"/>
    <col min="7424" max="7424" width="5.140625" style="81" customWidth="1"/>
    <col min="7425" max="7425" width="15.42578125" style="81" customWidth="1"/>
    <col min="7426" max="7426" width="9.85546875" style="81" customWidth="1"/>
    <col min="7427" max="7427" width="10.85546875" style="81" customWidth="1"/>
    <col min="7428" max="7428" width="12.85546875" style="81" customWidth="1"/>
    <col min="7429" max="7429" width="8.42578125" style="81" customWidth="1"/>
    <col min="7430" max="7430" width="12" style="81" customWidth="1"/>
    <col min="7431" max="7431" width="13.140625" style="81" customWidth="1"/>
    <col min="7432" max="7432" width="12.7109375" style="81" customWidth="1"/>
    <col min="7433" max="7433" width="10.85546875" style="81" customWidth="1"/>
    <col min="7434" max="7434" width="12.85546875" style="81" customWidth="1"/>
    <col min="7435" max="7435" width="14" style="81" customWidth="1"/>
    <col min="7436" max="7436" width="11.7109375" style="81" customWidth="1"/>
    <col min="7437" max="7679" width="9.140625" style="81"/>
    <col min="7680" max="7680" width="5.140625" style="81" customWidth="1"/>
    <col min="7681" max="7681" width="15.42578125" style="81" customWidth="1"/>
    <col min="7682" max="7682" width="9.85546875" style="81" customWidth="1"/>
    <col min="7683" max="7683" width="10.85546875" style="81" customWidth="1"/>
    <col min="7684" max="7684" width="12.85546875" style="81" customWidth="1"/>
    <col min="7685" max="7685" width="8.42578125" style="81" customWidth="1"/>
    <col min="7686" max="7686" width="12" style="81" customWidth="1"/>
    <col min="7687" max="7687" width="13.140625" style="81" customWidth="1"/>
    <col min="7688" max="7688" width="12.7109375" style="81" customWidth="1"/>
    <col min="7689" max="7689" width="10.85546875" style="81" customWidth="1"/>
    <col min="7690" max="7690" width="12.85546875" style="81" customWidth="1"/>
    <col min="7691" max="7691" width="14" style="81" customWidth="1"/>
    <col min="7692" max="7692" width="11.7109375" style="81" customWidth="1"/>
    <col min="7693" max="7935" width="9.140625" style="81"/>
    <col min="7936" max="7936" width="5.140625" style="81" customWidth="1"/>
    <col min="7937" max="7937" width="15.42578125" style="81" customWidth="1"/>
    <col min="7938" max="7938" width="9.85546875" style="81" customWidth="1"/>
    <col min="7939" max="7939" width="10.85546875" style="81" customWidth="1"/>
    <col min="7940" max="7940" width="12.85546875" style="81" customWidth="1"/>
    <col min="7941" max="7941" width="8.42578125" style="81" customWidth="1"/>
    <col min="7942" max="7942" width="12" style="81" customWidth="1"/>
    <col min="7943" max="7943" width="13.140625" style="81" customWidth="1"/>
    <col min="7944" max="7944" width="12.7109375" style="81" customWidth="1"/>
    <col min="7945" max="7945" width="10.85546875" style="81" customWidth="1"/>
    <col min="7946" max="7946" width="12.85546875" style="81" customWidth="1"/>
    <col min="7947" max="7947" width="14" style="81" customWidth="1"/>
    <col min="7948" max="7948" width="11.7109375" style="81" customWidth="1"/>
    <col min="7949" max="8191" width="9.140625" style="81"/>
    <col min="8192" max="8192" width="5.140625" style="81" customWidth="1"/>
    <col min="8193" max="8193" width="15.42578125" style="81" customWidth="1"/>
    <col min="8194" max="8194" width="9.85546875" style="81" customWidth="1"/>
    <col min="8195" max="8195" width="10.85546875" style="81" customWidth="1"/>
    <col min="8196" max="8196" width="12.85546875" style="81" customWidth="1"/>
    <col min="8197" max="8197" width="8.42578125" style="81" customWidth="1"/>
    <col min="8198" max="8198" width="12" style="81" customWidth="1"/>
    <col min="8199" max="8199" width="13.140625" style="81" customWidth="1"/>
    <col min="8200" max="8200" width="12.7109375" style="81" customWidth="1"/>
    <col min="8201" max="8201" width="10.85546875" style="81" customWidth="1"/>
    <col min="8202" max="8202" width="12.85546875" style="81" customWidth="1"/>
    <col min="8203" max="8203" width="14" style="81" customWidth="1"/>
    <col min="8204" max="8204" width="11.7109375" style="81" customWidth="1"/>
    <col min="8205" max="8447" width="9.140625" style="81"/>
    <col min="8448" max="8448" width="5.140625" style="81" customWidth="1"/>
    <col min="8449" max="8449" width="15.42578125" style="81" customWidth="1"/>
    <col min="8450" max="8450" width="9.85546875" style="81" customWidth="1"/>
    <col min="8451" max="8451" width="10.85546875" style="81" customWidth="1"/>
    <col min="8452" max="8452" width="12.85546875" style="81" customWidth="1"/>
    <col min="8453" max="8453" width="8.42578125" style="81" customWidth="1"/>
    <col min="8454" max="8454" width="12" style="81" customWidth="1"/>
    <col min="8455" max="8455" width="13.140625" style="81" customWidth="1"/>
    <col min="8456" max="8456" width="12.7109375" style="81" customWidth="1"/>
    <col min="8457" max="8457" width="10.85546875" style="81" customWidth="1"/>
    <col min="8458" max="8458" width="12.85546875" style="81" customWidth="1"/>
    <col min="8459" max="8459" width="14" style="81" customWidth="1"/>
    <col min="8460" max="8460" width="11.7109375" style="81" customWidth="1"/>
    <col min="8461" max="8703" width="9.140625" style="81"/>
    <col min="8704" max="8704" width="5.140625" style="81" customWidth="1"/>
    <col min="8705" max="8705" width="15.42578125" style="81" customWidth="1"/>
    <col min="8706" max="8706" width="9.85546875" style="81" customWidth="1"/>
    <col min="8707" max="8707" width="10.85546875" style="81" customWidth="1"/>
    <col min="8708" max="8708" width="12.85546875" style="81" customWidth="1"/>
    <col min="8709" max="8709" width="8.42578125" style="81" customWidth="1"/>
    <col min="8710" max="8710" width="12" style="81" customWidth="1"/>
    <col min="8711" max="8711" width="13.140625" style="81" customWidth="1"/>
    <col min="8712" max="8712" width="12.7109375" style="81" customWidth="1"/>
    <col min="8713" max="8713" width="10.85546875" style="81" customWidth="1"/>
    <col min="8714" max="8714" width="12.85546875" style="81" customWidth="1"/>
    <col min="8715" max="8715" width="14" style="81" customWidth="1"/>
    <col min="8716" max="8716" width="11.7109375" style="81" customWidth="1"/>
    <col min="8717" max="8959" width="9.140625" style="81"/>
    <col min="8960" max="8960" width="5.140625" style="81" customWidth="1"/>
    <col min="8961" max="8961" width="15.42578125" style="81" customWidth="1"/>
    <col min="8962" max="8962" width="9.85546875" style="81" customWidth="1"/>
    <col min="8963" max="8963" width="10.85546875" style="81" customWidth="1"/>
    <col min="8964" max="8964" width="12.85546875" style="81" customWidth="1"/>
    <col min="8965" max="8965" width="8.42578125" style="81" customWidth="1"/>
    <col min="8966" max="8966" width="12" style="81" customWidth="1"/>
    <col min="8967" max="8967" width="13.140625" style="81" customWidth="1"/>
    <col min="8968" max="8968" width="12.7109375" style="81" customWidth="1"/>
    <col min="8969" max="8969" width="10.85546875" style="81" customWidth="1"/>
    <col min="8970" max="8970" width="12.85546875" style="81" customWidth="1"/>
    <col min="8971" max="8971" width="14" style="81" customWidth="1"/>
    <col min="8972" max="8972" width="11.7109375" style="81" customWidth="1"/>
    <col min="8973" max="9215" width="9.140625" style="81"/>
    <col min="9216" max="9216" width="5.140625" style="81" customWidth="1"/>
    <col min="9217" max="9217" width="15.42578125" style="81" customWidth="1"/>
    <col min="9218" max="9218" width="9.85546875" style="81" customWidth="1"/>
    <col min="9219" max="9219" width="10.85546875" style="81" customWidth="1"/>
    <col min="9220" max="9220" width="12.85546875" style="81" customWidth="1"/>
    <col min="9221" max="9221" width="8.42578125" style="81" customWidth="1"/>
    <col min="9222" max="9222" width="12" style="81" customWidth="1"/>
    <col min="9223" max="9223" width="13.140625" style="81" customWidth="1"/>
    <col min="9224" max="9224" width="12.7109375" style="81" customWidth="1"/>
    <col min="9225" max="9225" width="10.85546875" style="81" customWidth="1"/>
    <col min="9226" max="9226" width="12.85546875" style="81" customWidth="1"/>
    <col min="9227" max="9227" width="14" style="81" customWidth="1"/>
    <col min="9228" max="9228" width="11.7109375" style="81" customWidth="1"/>
    <col min="9229" max="9471" width="9.140625" style="81"/>
    <col min="9472" max="9472" width="5.140625" style="81" customWidth="1"/>
    <col min="9473" max="9473" width="15.42578125" style="81" customWidth="1"/>
    <col min="9474" max="9474" width="9.85546875" style="81" customWidth="1"/>
    <col min="9475" max="9475" width="10.85546875" style="81" customWidth="1"/>
    <col min="9476" max="9476" width="12.85546875" style="81" customWidth="1"/>
    <col min="9477" max="9477" width="8.42578125" style="81" customWidth="1"/>
    <col min="9478" max="9478" width="12" style="81" customWidth="1"/>
    <col min="9479" max="9479" width="13.140625" style="81" customWidth="1"/>
    <col min="9480" max="9480" width="12.7109375" style="81" customWidth="1"/>
    <col min="9481" max="9481" width="10.85546875" style="81" customWidth="1"/>
    <col min="9482" max="9482" width="12.85546875" style="81" customWidth="1"/>
    <col min="9483" max="9483" width="14" style="81" customWidth="1"/>
    <col min="9484" max="9484" width="11.7109375" style="81" customWidth="1"/>
    <col min="9485" max="9727" width="9.140625" style="81"/>
    <col min="9728" max="9728" width="5.140625" style="81" customWidth="1"/>
    <col min="9729" max="9729" width="15.42578125" style="81" customWidth="1"/>
    <col min="9730" max="9730" width="9.85546875" style="81" customWidth="1"/>
    <col min="9731" max="9731" width="10.85546875" style="81" customWidth="1"/>
    <col min="9732" max="9732" width="12.85546875" style="81" customWidth="1"/>
    <col min="9733" max="9733" width="8.42578125" style="81" customWidth="1"/>
    <col min="9734" max="9734" width="12" style="81" customWidth="1"/>
    <col min="9735" max="9735" width="13.140625" style="81" customWidth="1"/>
    <col min="9736" max="9736" width="12.7109375" style="81" customWidth="1"/>
    <col min="9737" max="9737" width="10.85546875" style="81" customWidth="1"/>
    <col min="9738" max="9738" width="12.85546875" style="81" customWidth="1"/>
    <col min="9739" max="9739" width="14" style="81" customWidth="1"/>
    <col min="9740" max="9740" width="11.7109375" style="81" customWidth="1"/>
    <col min="9741" max="9983" width="9.140625" style="81"/>
    <col min="9984" max="9984" width="5.140625" style="81" customWidth="1"/>
    <col min="9985" max="9985" width="15.42578125" style="81" customWidth="1"/>
    <col min="9986" max="9986" width="9.85546875" style="81" customWidth="1"/>
    <col min="9987" max="9987" width="10.85546875" style="81" customWidth="1"/>
    <col min="9988" max="9988" width="12.85546875" style="81" customWidth="1"/>
    <col min="9989" max="9989" width="8.42578125" style="81" customWidth="1"/>
    <col min="9990" max="9990" width="12" style="81" customWidth="1"/>
    <col min="9991" max="9991" width="13.140625" style="81" customWidth="1"/>
    <col min="9992" max="9992" width="12.7109375" style="81" customWidth="1"/>
    <col min="9993" max="9993" width="10.85546875" style="81" customWidth="1"/>
    <col min="9994" max="9994" width="12.85546875" style="81" customWidth="1"/>
    <col min="9995" max="9995" width="14" style="81" customWidth="1"/>
    <col min="9996" max="9996" width="11.7109375" style="81" customWidth="1"/>
    <col min="9997" max="10239" width="9.140625" style="81"/>
    <col min="10240" max="10240" width="5.140625" style="81" customWidth="1"/>
    <col min="10241" max="10241" width="15.42578125" style="81" customWidth="1"/>
    <col min="10242" max="10242" width="9.85546875" style="81" customWidth="1"/>
    <col min="10243" max="10243" width="10.85546875" style="81" customWidth="1"/>
    <col min="10244" max="10244" width="12.85546875" style="81" customWidth="1"/>
    <col min="10245" max="10245" width="8.42578125" style="81" customWidth="1"/>
    <col min="10246" max="10246" width="12" style="81" customWidth="1"/>
    <col min="10247" max="10247" width="13.140625" style="81" customWidth="1"/>
    <col min="10248" max="10248" width="12.7109375" style="81" customWidth="1"/>
    <col min="10249" max="10249" width="10.85546875" style="81" customWidth="1"/>
    <col min="10250" max="10250" width="12.85546875" style="81" customWidth="1"/>
    <col min="10251" max="10251" width="14" style="81" customWidth="1"/>
    <col min="10252" max="10252" width="11.7109375" style="81" customWidth="1"/>
    <col min="10253" max="10495" width="9.140625" style="81"/>
    <col min="10496" max="10496" width="5.140625" style="81" customWidth="1"/>
    <col min="10497" max="10497" width="15.42578125" style="81" customWidth="1"/>
    <col min="10498" max="10498" width="9.85546875" style="81" customWidth="1"/>
    <col min="10499" max="10499" width="10.85546875" style="81" customWidth="1"/>
    <col min="10500" max="10500" width="12.85546875" style="81" customWidth="1"/>
    <col min="10501" max="10501" width="8.42578125" style="81" customWidth="1"/>
    <col min="10502" max="10502" width="12" style="81" customWidth="1"/>
    <col min="10503" max="10503" width="13.140625" style="81" customWidth="1"/>
    <col min="10504" max="10504" width="12.7109375" style="81" customWidth="1"/>
    <col min="10505" max="10505" width="10.85546875" style="81" customWidth="1"/>
    <col min="10506" max="10506" width="12.85546875" style="81" customWidth="1"/>
    <col min="10507" max="10507" width="14" style="81" customWidth="1"/>
    <col min="10508" max="10508" width="11.7109375" style="81" customWidth="1"/>
    <col min="10509" max="10751" width="9.140625" style="81"/>
    <col min="10752" max="10752" width="5.140625" style="81" customWidth="1"/>
    <col min="10753" max="10753" width="15.42578125" style="81" customWidth="1"/>
    <col min="10754" max="10754" width="9.85546875" style="81" customWidth="1"/>
    <col min="10755" max="10755" width="10.85546875" style="81" customWidth="1"/>
    <col min="10756" max="10756" width="12.85546875" style="81" customWidth="1"/>
    <col min="10757" max="10757" width="8.42578125" style="81" customWidth="1"/>
    <col min="10758" max="10758" width="12" style="81" customWidth="1"/>
    <col min="10759" max="10759" width="13.140625" style="81" customWidth="1"/>
    <col min="10760" max="10760" width="12.7109375" style="81" customWidth="1"/>
    <col min="10761" max="10761" width="10.85546875" style="81" customWidth="1"/>
    <col min="10762" max="10762" width="12.85546875" style="81" customWidth="1"/>
    <col min="10763" max="10763" width="14" style="81" customWidth="1"/>
    <col min="10764" max="10764" width="11.7109375" style="81" customWidth="1"/>
    <col min="10765" max="11007" width="9.140625" style="81"/>
    <col min="11008" max="11008" width="5.140625" style="81" customWidth="1"/>
    <col min="11009" max="11009" width="15.42578125" style="81" customWidth="1"/>
    <col min="11010" max="11010" width="9.85546875" style="81" customWidth="1"/>
    <col min="11011" max="11011" width="10.85546875" style="81" customWidth="1"/>
    <col min="11012" max="11012" width="12.85546875" style="81" customWidth="1"/>
    <col min="11013" max="11013" width="8.42578125" style="81" customWidth="1"/>
    <col min="11014" max="11014" width="12" style="81" customWidth="1"/>
    <col min="11015" max="11015" width="13.140625" style="81" customWidth="1"/>
    <col min="11016" max="11016" width="12.7109375" style="81" customWidth="1"/>
    <col min="11017" max="11017" width="10.85546875" style="81" customWidth="1"/>
    <col min="11018" max="11018" width="12.85546875" style="81" customWidth="1"/>
    <col min="11019" max="11019" width="14" style="81" customWidth="1"/>
    <col min="11020" max="11020" width="11.7109375" style="81" customWidth="1"/>
    <col min="11021" max="11263" width="9.140625" style="81"/>
    <col min="11264" max="11264" width="5.140625" style="81" customWidth="1"/>
    <col min="11265" max="11265" width="15.42578125" style="81" customWidth="1"/>
    <col min="11266" max="11266" width="9.85546875" style="81" customWidth="1"/>
    <col min="11267" max="11267" width="10.85546875" style="81" customWidth="1"/>
    <col min="11268" max="11268" width="12.85546875" style="81" customWidth="1"/>
    <col min="11269" max="11269" width="8.42578125" style="81" customWidth="1"/>
    <col min="11270" max="11270" width="12" style="81" customWidth="1"/>
    <col min="11271" max="11271" width="13.140625" style="81" customWidth="1"/>
    <col min="11272" max="11272" width="12.7109375" style="81" customWidth="1"/>
    <col min="11273" max="11273" width="10.85546875" style="81" customWidth="1"/>
    <col min="11274" max="11274" width="12.85546875" style="81" customWidth="1"/>
    <col min="11275" max="11275" width="14" style="81" customWidth="1"/>
    <col min="11276" max="11276" width="11.7109375" style="81" customWidth="1"/>
    <col min="11277" max="11519" width="9.140625" style="81"/>
    <col min="11520" max="11520" width="5.140625" style="81" customWidth="1"/>
    <col min="11521" max="11521" width="15.42578125" style="81" customWidth="1"/>
    <col min="11522" max="11522" width="9.85546875" style="81" customWidth="1"/>
    <col min="11523" max="11523" width="10.85546875" style="81" customWidth="1"/>
    <col min="11524" max="11524" width="12.85546875" style="81" customWidth="1"/>
    <col min="11525" max="11525" width="8.42578125" style="81" customWidth="1"/>
    <col min="11526" max="11526" width="12" style="81" customWidth="1"/>
    <col min="11527" max="11527" width="13.140625" style="81" customWidth="1"/>
    <col min="11528" max="11528" width="12.7109375" style="81" customWidth="1"/>
    <col min="11529" max="11529" width="10.85546875" style="81" customWidth="1"/>
    <col min="11530" max="11530" width="12.85546875" style="81" customWidth="1"/>
    <col min="11531" max="11531" width="14" style="81" customWidth="1"/>
    <col min="11532" max="11532" width="11.7109375" style="81" customWidth="1"/>
    <col min="11533" max="11775" width="9.140625" style="81"/>
    <col min="11776" max="11776" width="5.140625" style="81" customWidth="1"/>
    <col min="11777" max="11777" width="15.42578125" style="81" customWidth="1"/>
    <col min="11778" max="11778" width="9.85546875" style="81" customWidth="1"/>
    <col min="11779" max="11779" width="10.85546875" style="81" customWidth="1"/>
    <col min="11780" max="11780" width="12.85546875" style="81" customWidth="1"/>
    <col min="11781" max="11781" width="8.42578125" style="81" customWidth="1"/>
    <col min="11782" max="11782" width="12" style="81" customWidth="1"/>
    <col min="11783" max="11783" width="13.140625" style="81" customWidth="1"/>
    <col min="11784" max="11784" width="12.7109375" style="81" customWidth="1"/>
    <col min="11785" max="11785" width="10.85546875" style="81" customWidth="1"/>
    <col min="11786" max="11786" width="12.85546875" style="81" customWidth="1"/>
    <col min="11787" max="11787" width="14" style="81" customWidth="1"/>
    <col min="11788" max="11788" width="11.7109375" style="81" customWidth="1"/>
    <col min="11789" max="12031" width="9.140625" style="81"/>
    <col min="12032" max="12032" width="5.140625" style="81" customWidth="1"/>
    <col min="12033" max="12033" width="15.42578125" style="81" customWidth="1"/>
    <col min="12034" max="12034" width="9.85546875" style="81" customWidth="1"/>
    <col min="12035" max="12035" width="10.85546875" style="81" customWidth="1"/>
    <col min="12036" max="12036" width="12.85546875" style="81" customWidth="1"/>
    <col min="12037" max="12037" width="8.42578125" style="81" customWidth="1"/>
    <col min="12038" max="12038" width="12" style="81" customWidth="1"/>
    <col min="12039" max="12039" width="13.140625" style="81" customWidth="1"/>
    <col min="12040" max="12040" width="12.7109375" style="81" customWidth="1"/>
    <col min="12041" max="12041" width="10.85546875" style="81" customWidth="1"/>
    <col min="12042" max="12042" width="12.85546875" style="81" customWidth="1"/>
    <col min="12043" max="12043" width="14" style="81" customWidth="1"/>
    <col min="12044" max="12044" width="11.7109375" style="81" customWidth="1"/>
    <col min="12045" max="12287" width="9.140625" style="81"/>
    <col min="12288" max="12288" width="5.140625" style="81" customWidth="1"/>
    <col min="12289" max="12289" width="15.42578125" style="81" customWidth="1"/>
    <col min="12290" max="12290" width="9.85546875" style="81" customWidth="1"/>
    <col min="12291" max="12291" width="10.85546875" style="81" customWidth="1"/>
    <col min="12292" max="12292" width="12.85546875" style="81" customWidth="1"/>
    <col min="12293" max="12293" width="8.42578125" style="81" customWidth="1"/>
    <col min="12294" max="12294" width="12" style="81" customWidth="1"/>
    <col min="12295" max="12295" width="13.140625" style="81" customWidth="1"/>
    <col min="12296" max="12296" width="12.7109375" style="81" customWidth="1"/>
    <col min="12297" max="12297" width="10.85546875" style="81" customWidth="1"/>
    <col min="12298" max="12298" width="12.85546875" style="81" customWidth="1"/>
    <col min="12299" max="12299" width="14" style="81" customWidth="1"/>
    <col min="12300" max="12300" width="11.7109375" style="81" customWidth="1"/>
    <col min="12301" max="12543" width="9.140625" style="81"/>
    <col min="12544" max="12544" width="5.140625" style="81" customWidth="1"/>
    <col min="12545" max="12545" width="15.42578125" style="81" customWidth="1"/>
    <col min="12546" max="12546" width="9.85546875" style="81" customWidth="1"/>
    <col min="12547" max="12547" width="10.85546875" style="81" customWidth="1"/>
    <col min="12548" max="12548" width="12.85546875" style="81" customWidth="1"/>
    <col min="12549" max="12549" width="8.42578125" style="81" customWidth="1"/>
    <col min="12550" max="12550" width="12" style="81" customWidth="1"/>
    <col min="12551" max="12551" width="13.140625" style="81" customWidth="1"/>
    <col min="12552" max="12552" width="12.7109375" style="81" customWidth="1"/>
    <col min="12553" max="12553" width="10.85546875" style="81" customWidth="1"/>
    <col min="12554" max="12554" width="12.85546875" style="81" customWidth="1"/>
    <col min="12555" max="12555" width="14" style="81" customWidth="1"/>
    <col min="12556" max="12556" width="11.7109375" style="81" customWidth="1"/>
    <col min="12557" max="12799" width="9.140625" style="81"/>
    <col min="12800" max="12800" width="5.140625" style="81" customWidth="1"/>
    <col min="12801" max="12801" width="15.42578125" style="81" customWidth="1"/>
    <col min="12802" max="12802" width="9.85546875" style="81" customWidth="1"/>
    <col min="12803" max="12803" width="10.85546875" style="81" customWidth="1"/>
    <col min="12804" max="12804" width="12.85546875" style="81" customWidth="1"/>
    <col min="12805" max="12805" width="8.42578125" style="81" customWidth="1"/>
    <col min="12806" max="12806" width="12" style="81" customWidth="1"/>
    <col min="12807" max="12807" width="13.140625" style="81" customWidth="1"/>
    <col min="12808" max="12808" width="12.7109375" style="81" customWidth="1"/>
    <col min="12809" max="12809" width="10.85546875" style="81" customWidth="1"/>
    <col min="12810" max="12810" width="12.85546875" style="81" customWidth="1"/>
    <col min="12811" max="12811" width="14" style="81" customWidth="1"/>
    <col min="12812" max="12812" width="11.7109375" style="81" customWidth="1"/>
    <col min="12813" max="13055" width="9.140625" style="81"/>
    <col min="13056" max="13056" width="5.140625" style="81" customWidth="1"/>
    <col min="13057" max="13057" width="15.42578125" style="81" customWidth="1"/>
    <col min="13058" max="13058" width="9.85546875" style="81" customWidth="1"/>
    <col min="13059" max="13059" width="10.85546875" style="81" customWidth="1"/>
    <col min="13060" max="13060" width="12.85546875" style="81" customWidth="1"/>
    <col min="13061" max="13061" width="8.42578125" style="81" customWidth="1"/>
    <col min="13062" max="13062" width="12" style="81" customWidth="1"/>
    <col min="13063" max="13063" width="13.140625" style="81" customWidth="1"/>
    <col min="13064" max="13064" width="12.7109375" style="81" customWidth="1"/>
    <col min="13065" max="13065" width="10.85546875" style="81" customWidth="1"/>
    <col min="13066" max="13066" width="12.85546875" style="81" customWidth="1"/>
    <col min="13067" max="13067" width="14" style="81" customWidth="1"/>
    <col min="13068" max="13068" width="11.7109375" style="81" customWidth="1"/>
    <col min="13069" max="13311" width="9.140625" style="81"/>
    <col min="13312" max="13312" width="5.140625" style="81" customWidth="1"/>
    <col min="13313" max="13313" width="15.42578125" style="81" customWidth="1"/>
    <col min="13314" max="13314" width="9.85546875" style="81" customWidth="1"/>
    <col min="13315" max="13315" width="10.85546875" style="81" customWidth="1"/>
    <col min="13316" max="13316" width="12.85546875" style="81" customWidth="1"/>
    <col min="13317" max="13317" width="8.42578125" style="81" customWidth="1"/>
    <col min="13318" max="13318" width="12" style="81" customWidth="1"/>
    <col min="13319" max="13319" width="13.140625" style="81" customWidth="1"/>
    <col min="13320" max="13320" width="12.7109375" style="81" customWidth="1"/>
    <col min="13321" max="13321" width="10.85546875" style="81" customWidth="1"/>
    <col min="13322" max="13322" width="12.85546875" style="81" customWidth="1"/>
    <col min="13323" max="13323" width="14" style="81" customWidth="1"/>
    <col min="13324" max="13324" width="11.7109375" style="81" customWidth="1"/>
    <col min="13325" max="13567" width="9.140625" style="81"/>
    <col min="13568" max="13568" width="5.140625" style="81" customWidth="1"/>
    <col min="13569" max="13569" width="15.42578125" style="81" customWidth="1"/>
    <col min="13570" max="13570" width="9.85546875" style="81" customWidth="1"/>
    <col min="13571" max="13571" width="10.85546875" style="81" customWidth="1"/>
    <col min="13572" max="13572" width="12.85546875" style="81" customWidth="1"/>
    <col min="13573" max="13573" width="8.42578125" style="81" customWidth="1"/>
    <col min="13574" max="13574" width="12" style="81" customWidth="1"/>
    <col min="13575" max="13575" width="13.140625" style="81" customWidth="1"/>
    <col min="13576" max="13576" width="12.7109375" style="81" customWidth="1"/>
    <col min="13577" max="13577" width="10.85546875" style="81" customWidth="1"/>
    <col min="13578" max="13578" width="12.85546875" style="81" customWidth="1"/>
    <col min="13579" max="13579" width="14" style="81" customWidth="1"/>
    <col min="13580" max="13580" width="11.7109375" style="81" customWidth="1"/>
    <col min="13581" max="13823" width="9.140625" style="81"/>
    <col min="13824" max="13824" width="5.140625" style="81" customWidth="1"/>
    <col min="13825" max="13825" width="15.42578125" style="81" customWidth="1"/>
    <col min="13826" max="13826" width="9.85546875" style="81" customWidth="1"/>
    <col min="13827" max="13827" width="10.85546875" style="81" customWidth="1"/>
    <col min="13828" max="13828" width="12.85546875" style="81" customWidth="1"/>
    <col min="13829" max="13829" width="8.42578125" style="81" customWidth="1"/>
    <col min="13830" max="13830" width="12" style="81" customWidth="1"/>
    <col min="13831" max="13831" width="13.140625" style="81" customWidth="1"/>
    <col min="13832" max="13832" width="12.7109375" style="81" customWidth="1"/>
    <col min="13833" max="13833" width="10.85546875" style="81" customWidth="1"/>
    <col min="13834" max="13834" width="12.85546875" style="81" customWidth="1"/>
    <col min="13835" max="13835" width="14" style="81" customWidth="1"/>
    <col min="13836" max="13836" width="11.7109375" style="81" customWidth="1"/>
    <col min="13837" max="14079" width="9.140625" style="81"/>
    <col min="14080" max="14080" width="5.140625" style="81" customWidth="1"/>
    <col min="14081" max="14081" width="15.42578125" style="81" customWidth="1"/>
    <col min="14082" max="14082" width="9.85546875" style="81" customWidth="1"/>
    <col min="14083" max="14083" width="10.85546875" style="81" customWidth="1"/>
    <col min="14084" max="14084" width="12.85546875" style="81" customWidth="1"/>
    <col min="14085" max="14085" width="8.42578125" style="81" customWidth="1"/>
    <col min="14086" max="14086" width="12" style="81" customWidth="1"/>
    <col min="14087" max="14087" width="13.140625" style="81" customWidth="1"/>
    <col min="14088" max="14088" width="12.7109375" style="81" customWidth="1"/>
    <col min="14089" max="14089" width="10.85546875" style="81" customWidth="1"/>
    <col min="14090" max="14090" width="12.85546875" style="81" customWidth="1"/>
    <col min="14091" max="14091" width="14" style="81" customWidth="1"/>
    <col min="14092" max="14092" width="11.7109375" style="81" customWidth="1"/>
    <col min="14093" max="14335" width="9.140625" style="81"/>
    <col min="14336" max="14336" width="5.140625" style="81" customWidth="1"/>
    <col min="14337" max="14337" width="15.42578125" style="81" customWidth="1"/>
    <col min="14338" max="14338" width="9.85546875" style="81" customWidth="1"/>
    <col min="14339" max="14339" width="10.85546875" style="81" customWidth="1"/>
    <col min="14340" max="14340" width="12.85546875" style="81" customWidth="1"/>
    <col min="14341" max="14341" width="8.42578125" style="81" customWidth="1"/>
    <col min="14342" max="14342" width="12" style="81" customWidth="1"/>
    <col min="14343" max="14343" width="13.140625" style="81" customWidth="1"/>
    <col min="14344" max="14344" width="12.7109375" style="81" customWidth="1"/>
    <col min="14345" max="14345" width="10.85546875" style="81" customWidth="1"/>
    <col min="14346" max="14346" width="12.85546875" style="81" customWidth="1"/>
    <col min="14347" max="14347" width="14" style="81" customWidth="1"/>
    <col min="14348" max="14348" width="11.7109375" style="81" customWidth="1"/>
    <col min="14349" max="14591" width="9.140625" style="81"/>
    <col min="14592" max="14592" width="5.140625" style="81" customWidth="1"/>
    <col min="14593" max="14593" width="15.42578125" style="81" customWidth="1"/>
    <col min="14594" max="14594" width="9.85546875" style="81" customWidth="1"/>
    <col min="14595" max="14595" width="10.85546875" style="81" customWidth="1"/>
    <col min="14596" max="14596" width="12.85546875" style="81" customWidth="1"/>
    <col min="14597" max="14597" width="8.42578125" style="81" customWidth="1"/>
    <col min="14598" max="14598" width="12" style="81" customWidth="1"/>
    <col min="14599" max="14599" width="13.140625" style="81" customWidth="1"/>
    <col min="14600" max="14600" width="12.7109375" style="81" customWidth="1"/>
    <col min="14601" max="14601" width="10.85546875" style="81" customWidth="1"/>
    <col min="14602" max="14602" width="12.85546875" style="81" customWidth="1"/>
    <col min="14603" max="14603" width="14" style="81" customWidth="1"/>
    <col min="14604" max="14604" width="11.7109375" style="81" customWidth="1"/>
    <col min="14605" max="14847" width="9.140625" style="81"/>
    <col min="14848" max="14848" width="5.140625" style="81" customWidth="1"/>
    <col min="14849" max="14849" width="15.42578125" style="81" customWidth="1"/>
    <col min="14850" max="14850" width="9.85546875" style="81" customWidth="1"/>
    <col min="14851" max="14851" width="10.85546875" style="81" customWidth="1"/>
    <col min="14852" max="14852" width="12.85546875" style="81" customWidth="1"/>
    <col min="14853" max="14853" width="8.42578125" style="81" customWidth="1"/>
    <col min="14854" max="14854" width="12" style="81" customWidth="1"/>
    <col min="14855" max="14855" width="13.140625" style="81" customWidth="1"/>
    <col min="14856" max="14856" width="12.7109375" style="81" customWidth="1"/>
    <col min="14857" max="14857" width="10.85546875" style="81" customWidth="1"/>
    <col min="14858" max="14858" width="12.85546875" style="81" customWidth="1"/>
    <col min="14859" max="14859" width="14" style="81" customWidth="1"/>
    <col min="14860" max="14860" width="11.7109375" style="81" customWidth="1"/>
    <col min="14861" max="15103" width="9.140625" style="81"/>
    <col min="15104" max="15104" width="5.140625" style="81" customWidth="1"/>
    <col min="15105" max="15105" width="15.42578125" style="81" customWidth="1"/>
    <col min="15106" max="15106" width="9.85546875" style="81" customWidth="1"/>
    <col min="15107" max="15107" width="10.85546875" style="81" customWidth="1"/>
    <col min="15108" max="15108" width="12.85546875" style="81" customWidth="1"/>
    <col min="15109" max="15109" width="8.42578125" style="81" customWidth="1"/>
    <col min="15110" max="15110" width="12" style="81" customWidth="1"/>
    <col min="15111" max="15111" width="13.140625" style="81" customWidth="1"/>
    <col min="15112" max="15112" width="12.7109375" style="81" customWidth="1"/>
    <col min="15113" max="15113" width="10.85546875" style="81" customWidth="1"/>
    <col min="15114" max="15114" width="12.85546875" style="81" customWidth="1"/>
    <col min="15115" max="15115" width="14" style="81" customWidth="1"/>
    <col min="15116" max="15116" width="11.7109375" style="81" customWidth="1"/>
    <col min="15117" max="15359" width="9.140625" style="81"/>
    <col min="15360" max="15360" width="5.140625" style="81" customWidth="1"/>
    <col min="15361" max="15361" width="15.42578125" style="81" customWidth="1"/>
    <col min="15362" max="15362" width="9.85546875" style="81" customWidth="1"/>
    <col min="15363" max="15363" width="10.85546875" style="81" customWidth="1"/>
    <col min="15364" max="15364" width="12.85546875" style="81" customWidth="1"/>
    <col min="15365" max="15365" width="8.42578125" style="81" customWidth="1"/>
    <col min="15366" max="15366" width="12" style="81" customWidth="1"/>
    <col min="15367" max="15367" width="13.140625" style="81" customWidth="1"/>
    <col min="15368" max="15368" width="12.7109375" style="81" customWidth="1"/>
    <col min="15369" max="15369" width="10.85546875" style="81" customWidth="1"/>
    <col min="15370" max="15370" width="12.85546875" style="81" customWidth="1"/>
    <col min="15371" max="15371" width="14" style="81" customWidth="1"/>
    <col min="15372" max="15372" width="11.7109375" style="81" customWidth="1"/>
    <col min="15373" max="15615" width="9.140625" style="81"/>
    <col min="15616" max="15616" width="5.140625" style="81" customWidth="1"/>
    <col min="15617" max="15617" width="15.42578125" style="81" customWidth="1"/>
    <col min="15618" max="15618" width="9.85546875" style="81" customWidth="1"/>
    <col min="15619" max="15619" width="10.85546875" style="81" customWidth="1"/>
    <col min="15620" max="15620" width="12.85546875" style="81" customWidth="1"/>
    <col min="15621" max="15621" width="8.42578125" style="81" customWidth="1"/>
    <col min="15622" max="15622" width="12" style="81" customWidth="1"/>
    <col min="15623" max="15623" width="13.140625" style="81" customWidth="1"/>
    <col min="15624" max="15624" width="12.7109375" style="81" customWidth="1"/>
    <col min="15625" max="15625" width="10.85546875" style="81" customWidth="1"/>
    <col min="15626" max="15626" width="12.85546875" style="81" customWidth="1"/>
    <col min="15627" max="15627" width="14" style="81" customWidth="1"/>
    <col min="15628" max="15628" width="11.7109375" style="81" customWidth="1"/>
    <col min="15629" max="15871" width="9.140625" style="81"/>
    <col min="15872" max="15872" width="5.140625" style="81" customWidth="1"/>
    <col min="15873" max="15873" width="15.42578125" style="81" customWidth="1"/>
    <col min="15874" max="15874" width="9.85546875" style="81" customWidth="1"/>
    <col min="15875" max="15875" width="10.85546875" style="81" customWidth="1"/>
    <col min="15876" max="15876" width="12.85546875" style="81" customWidth="1"/>
    <col min="15877" max="15877" width="8.42578125" style="81" customWidth="1"/>
    <col min="15878" max="15878" width="12" style="81" customWidth="1"/>
    <col min="15879" max="15879" width="13.140625" style="81" customWidth="1"/>
    <col min="15880" max="15880" width="12.7109375" style="81" customWidth="1"/>
    <col min="15881" max="15881" width="10.85546875" style="81" customWidth="1"/>
    <col min="15882" max="15882" width="12.85546875" style="81" customWidth="1"/>
    <col min="15883" max="15883" width="14" style="81" customWidth="1"/>
    <col min="15884" max="15884" width="11.7109375" style="81" customWidth="1"/>
    <col min="15885" max="16127" width="9.140625" style="81"/>
    <col min="16128" max="16128" width="5.140625" style="81" customWidth="1"/>
    <col min="16129" max="16129" width="15.42578125" style="81" customWidth="1"/>
    <col min="16130" max="16130" width="9.85546875" style="81" customWidth="1"/>
    <col min="16131" max="16131" width="10.85546875" style="81" customWidth="1"/>
    <col min="16132" max="16132" width="12.85546875" style="81" customWidth="1"/>
    <col min="16133" max="16133" width="8.42578125" style="81" customWidth="1"/>
    <col min="16134" max="16134" width="12" style="81" customWidth="1"/>
    <col min="16135" max="16135" width="13.140625" style="81" customWidth="1"/>
    <col min="16136" max="16136" width="12.7109375" style="81" customWidth="1"/>
    <col min="16137" max="16137" width="10.85546875" style="81" customWidth="1"/>
    <col min="16138" max="16138" width="12.85546875" style="81" customWidth="1"/>
    <col min="16139" max="16139" width="14" style="81" customWidth="1"/>
    <col min="16140" max="16140" width="11.7109375" style="81" customWidth="1"/>
    <col min="16141" max="16384" width="9.140625" style="81"/>
  </cols>
  <sheetData>
    <row r="1" spans="1:14" s="27" customFormat="1" ht="16.5">
      <c r="A1" s="833" t="s">
        <v>87</v>
      </c>
      <c r="B1" s="833"/>
      <c r="C1" s="833"/>
      <c r="D1" s="833"/>
      <c r="J1" s="833" t="s">
        <v>3</v>
      </c>
      <c r="K1" s="833"/>
      <c r="L1" s="833"/>
      <c r="M1" s="833"/>
      <c r="N1" s="833"/>
    </row>
    <row r="2" spans="1:14" s="27" customFormat="1" ht="16.5">
      <c r="A2" s="896" t="s">
        <v>89</v>
      </c>
      <c r="B2" s="896"/>
      <c r="C2" s="896"/>
      <c r="D2" s="896"/>
      <c r="I2" s="36"/>
      <c r="J2" s="896" t="s">
        <v>6</v>
      </c>
      <c r="K2" s="896"/>
      <c r="L2" s="896"/>
      <c r="M2" s="896"/>
      <c r="N2" s="896"/>
    </row>
    <row r="3" spans="1:14" s="35" customFormat="1" ht="13.5" customHeight="1">
      <c r="A3" s="83"/>
      <c r="B3" s="83"/>
      <c r="I3" s="5"/>
      <c r="J3" s="911"/>
      <c r="K3" s="911"/>
      <c r="L3" s="911"/>
      <c r="M3" s="911"/>
      <c r="N3" s="911"/>
    </row>
    <row r="4" spans="1:14" s="35" customFormat="1" ht="25.5" customHeight="1">
      <c r="A4" s="893" t="s">
        <v>373</v>
      </c>
      <c r="B4" s="893"/>
      <c r="C4" s="893"/>
      <c r="D4" s="893"/>
      <c r="E4" s="893"/>
      <c r="F4" s="893"/>
      <c r="G4" s="893"/>
      <c r="H4" s="893"/>
      <c r="I4" s="893"/>
      <c r="J4" s="893"/>
      <c r="K4" s="893"/>
      <c r="L4" s="893"/>
      <c r="M4" s="893"/>
      <c r="N4" s="893"/>
    </row>
    <row r="5" spans="1:14" s="35" customFormat="1" ht="20.25">
      <c r="A5" s="893" t="s">
        <v>271</v>
      </c>
      <c r="B5" s="893"/>
      <c r="C5" s="893"/>
      <c r="D5" s="893"/>
      <c r="E5" s="893"/>
      <c r="F5" s="893"/>
      <c r="G5" s="893"/>
      <c r="H5" s="893"/>
      <c r="I5" s="893"/>
      <c r="J5" s="893"/>
      <c r="K5" s="893"/>
      <c r="L5" s="893"/>
      <c r="M5" s="893"/>
      <c r="N5" s="893"/>
    </row>
    <row r="6" spans="1:14" s="35" customFormat="1" ht="18.7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s="35" customFormat="1" ht="15.75">
      <c r="E7" s="281"/>
      <c r="F7" s="281"/>
      <c r="G7" s="281"/>
      <c r="H7" s="281"/>
      <c r="M7" s="54"/>
      <c r="N7" s="362" t="s">
        <v>233</v>
      </c>
    </row>
    <row r="8" spans="1:14" s="35" customFormat="1" ht="48.75" customHeight="1">
      <c r="A8" s="905" t="s">
        <v>93</v>
      </c>
      <c r="B8" s="875" t="s">
        <v>94</v>
      </c>
      <c r="C8" s="877" t="s">
        <v>234</v>
      </c>
      <c r="D8" s="877" t="s">
        <v>235</v>
      </c>
      <c r="E8" s="877" t="s">
        <v>236</v>
      </c>
      <c r="F8" s="38" t="s">
        <v>237</v>
      </c>
      <c r="G8" s="907" t="s">
        <v>238</v>
      </c>
      <c r="H8" s="907" t="s">
        <v>239</v>
      </c>
      <c r="I8" s="899" t="s">
        <v>240</v>
      </c>
      <c r="J8" s="900"/>
      <c r="K8" s="901"/>
      <c r="L8" s="875" t="s">
        <v>241</v>
      </c>
      <c r="M8" s="877" t="s">
        <v>242</v>
      </c>
      <c r="N8" s="909" t="s">
        <v>243</v>
      </c>
    </row>
    <row r="9" spans="1:14" s="35" customFormat="1" ht="67.5" customHeight="1">
      <c r="A9" s="906"/>
      <c r="B9" s="876"/>
      <c r="C9" s="878"/>
      <c r="D9" s="878"/>
      <c r="E9" s="878"/>
      <c r="F9" s="41" t="s">
        <v>47</v>
      </c>
      <c r="G9" s="908"/>
      <c r="H9" s="908"/>
      <c r="I9" s="41" t="s">
        <v>244</v>
      </c>
      <c r="J9" s="40" t="s">
        <v>245</v>
      </c>
      <c r="K9" s="169" t="s">
        <v>246</v>
      </c>
      <c r="L9" s="876"/>
      <c r="M9" s="878"/>
      <c r="N9" s="910"/>
    </row>
    <row r="10" spans="1:14" ht="15.75">
      <c r="A10" s="39" t="s">
        <v>247</v>
      </c>
      <c r="B10" s="40" t="s">
        <v>248</v>
      </c>
      <c r="C10" s="282">
        <v>1</v>
      </c>
      <c r="D10" s="282">
        <v>2</v>
      </c>
      <c r="E10" s="282" t="s">
        <v>249</v>
      </c>
      <c r="F10" s="282">
        <v>4</v>
      </c>
      <c r="G10" s="282">
        <v>5</v>
      </c>
      <c r="H10" s="282" t="s">
        <v>250</v>
      </c>
      <c r="I10" s="283">
        <v>7</v>
      </c>
      <c r="J10" s="283">
        <v>8</v>
      </c>
      <c r="K10" s="283">
        <v>9</v>
      </c>
      <c r="L10" s="283" t="s">
        <v>251</v>
      </c>
      <c r="M10" s="282" t="s">
        <v>252</v>
      </c>
      <c r="N10" s="284">
        <v>12</v>
      </c>
    </row>
    <row r="11" spans="1:14" s="299" customFormat="1" ht="27.75" customHeight="1">
      <c r="A11" s="158">
        <f>'KL tổ 3'!A9</f>
        <v>1</v>
      </c>
      <c r="B11" s="47" t="str">
        <f>'KL tổ 3'!B9</f>
        <v>Tum Vit</v>
      </c>
      <c r="C11" s="236">
        <v>22000</v>
      </c>
      <c r="D11" s="159">
        <f>'KL tổ 3'!CD9</f>
        <v>0</v>
      </c>
      <c r="E11" s="160">
        <f>ROUND(C11*D11,0)</f>
        <v>0</v>
      </c>
      <c r="F11" s="161">
        <v>0</v>
      </c>
      <c r="G11" s="160">
        <v>0</v>
      </c>
      <c r="H11" s="160">
        <f>E11+G11</f>
        <v>0</v>
      </c>
      <c r="I11" s="59">
        <v>0</v>
      </c>
      <c r="J11" s="172">
        <f>ROUND(IF(H11&lt;=800000,0,IF(AND((H11-'[1]Gia cảnh 2 '!I6)&gt;800000,(H11-'[1]Gia cảnh 2 '!I6)&lt;=1250000),(H11-'[1]Gia cảnh 2 '!I6)*5%-40000,IF(AND((H11-'[1]Gia cảnh 2 '!I6)&gt;1250000,(H11-'[1]Gia cảnh 2 '!I6)&lt;=8500000),(H11-'[1]Gia cảnh 2 '!I6)*10%-102500))),2)</f>
        <v>0</v>
      </c>
      <c r="K11" s="172">
        <v>1600</v>
      </c>
      <c r="L11" s="50">
        <v>0</v>
      </c>
      <c r="M11" s="59">
        <f>IF(L11&gt;0,H11-L11,H11)</f>
        <v>0</v>
      </c>
      <c r="N11" s="308"/>
    </row>
    <row r="12" spans="1:14" ht="27.75" customHeight="1">
      <c r="A12" s="158">
        <f>'KL tổ 3'!A10</f>
        <v>2</v>
      </c>
      <c r="B12" s="47" t="str">
        <f>'KL tổ 3'!B10</f>
        <v>Rit Hêng</v>
      </c>
      <c r="C12" s="236">
        <v>22000</v>
      </c>
      <c r="D12" s="159">
        <f>'KL tổ 3'!CD10</f>
        <v>0</v>
      </c>
      <c r="E12" s="160">
        <v>0</v>
      </c>
      <c r="F12" s="161">
        <v>0</v>
      </c>
      <c r="G12" s="160">
        <v>0</v>
      </c>
      <c r="H12" s="160">
        <f t="shared" ref="H12:H23" si="0">E12+G12</f>
        <v>0</v>
      </c>
      <c r="I12" s="59">
        <v>0</v>
      </c>
      <c r="J12" s="172">
        <f>ROUND(IF(H12&lt;=800000,0,IF(AND((H12-'[1]Gia cảnh 2 '!I7)&gt;800000,(H12-'[1]Gia cảnh 2 '!I7)&lt;=1250000),(H12-'[1]Gia cảnh 2 '!I7)*5%-40000,IF(AND((H12-'[1]Gia cảnh 2 '!I7)&gt;1250000,(H12-'[1]Gia cảnh 2 '!I7)&lt;=8500000),(H12-'[1]Gia cảnh 2 '!I7)*10%-102500))),2)</f>
        <v>0</v>
      </c>
      <c r="K12" s="172">
        <v>1600</v>
      </c>
      <c r="L12" s="50">
        <v>0</v>
      </c>
      <c r="M12" s="59">
        <f t="shared" ref="M12:M72" si="1">IF(L12&gt;0,H12-L12,H12)</f>
        <v>0</v>
      </c>
      <c r="N12" s="309"/>
    </row>
    <row r="13" spans="1:14" ht="27.75" customHeight="1">
      <c r="A13" s="158">
        <f>'KL tổ 3'!A11</f>
        <v>3</v>
      </c>
      <c r="B13" s="47" t="str">
        <f>'KL tổ 3'!B11</f>
        <v>Nên Non</v>
      </c>
      <c r="C13" s="236">
        <v>22000</v>
      </c>
      <c r="D13" s="159">
        <f>'KL tổ 3'!CD11</f>
        <v>0</v>
      </c>
      <c r="E13">
        <v>0</v>
      </c>
      <c r="F13" s="161">
        <v>0</v>
      </c>
      <c r="G13" s="160">
        <v>0</v>
      </c>
      <c r="H13" s="160">
        <f t="shared" si="0"/>
        <v>0</v>
      </c>
      <c r="I13" s="59">
        <v>0</v>
      </c>
      <c r="J13" s="172">
        <v>0</v>
      </c>
      <c r="K13">
        <v>1600</v>
      </c>
      <c r="L13">
        <v>0</v>
      </c>
      <c r="M13" s="59">
        <f t="shared" si="1"/>
        <v>0</v>
      </c>
      <c r="N13" s="251"/>
    </row>
    <row r="14" spans="1:14" ht="27.75" customHeight="1">
      <c r="A14" s="158">
        <f>'KL tổ 3'!A12</f>
        <v>4</v>
      </c>
      <c r="B14" s="47" t="str">
        <f>'KL tổ 3'!B12</f>
        <v>Ron Rit</v>
      </c>
      <c r="C14" s="236">
        <v>22000</v>
      </c>
      <c r="D14" s="159">
        <f>'KL tổ 3'!CD12</f>
        <v>0</v>
      </c>
      <c r="E14">
        <v>0</v>
      </c>
      <c r="F14" s="161">
        <v>0</v>
      </c>
      <c r="G14" s="160">
        <v>0</v>
      </c>
      <c r="H14" s="160">
        <f t="shared" si="0"/>
        <v>0</v>
      </c>
      <c r="I14" s="59">
        <v>0</v>
      </c>
      <c r="J14" s="172">
        <v>0</v>
      </c>
      <c r="K14">
        <v>1600</v>
      </c>
      <c r="L14">
        <v>0</v>
      </c>
      <c r="M14" s="59">
        <f t="shared" si="1"/>
        <v>0</v>
      </c>
      <c r="N14" s="251"/>
    </row>
    <row r="15" spans="1:14" ht="27.75" customHeight="1">
      <c r="A15" s="158">
        <f>'KL tổ 3'!A13</f>
        <v>5</v>
      </c>
      <c r="B15" s="47" t="str">
        <f>'KL tổ 3'!B13</f>
        <v>Ron Hum</v>
      </c>
      <c r="C15" s="236">
        <v>22000</v>
      </c>
      <c r="D15" s="159">
        <f>'KL tổ 3'!CD13</f>
        <v>0</v>
      </c>
      <c r="E15">
        <v>0</v>
      </c>
      <c r="F15" s="161">
        <v>0</v>
      </c>
      <c r="G15" s="160">
        <v>0</v>
      </c>
      <c r="H15" s="160">
        <f t="shared" si="0"/>
        <v>0</v>
      </c>
      <c r="I15" s="59">
        <v>0</v>
      </c>
      <c r="J15" s="172">
        <f>ROUND(IF(H15&lt;=800000,0,IF(AND((H15-'[1]Gia cảnh 2 '!I10)&gt;800000,(H15-'[1]Gia cảnh 2 '!I10)&lt;=1250000),(H15-'[1]Gia cảnh 2 '!I10)*5%-40000,IF(AND((H15-'[1]Gia cảnh 2 '!I10)&gt;1250000,(H15-'[1]Gia cảnh 2 '!I10)&lt;=8500000),(H15-'[1]Gia cảnh 2 '!I10)*10%-102500))),2)</f>
        <v>0</v>
      </c>
      <c r="K15">
        <v>1600</v>
      </c>
      <c r="L15">
        <v>0</v>
      </c>
      <c r="M15" s="59">
        <f t="shared" si="1"/>
        <v>0</v>
      </c>
      <c r="N15" s="251"/>
    </row>
    <row r="16" spans="1:14" ht="27.75" customHeight="1">
      <c r="A16" s="158">
        <f>'KL tổ 3'!A14</f>
        <v>6</v>
      </c>
      <c r="B16" s="47" t="str">
        <f>'KL tổ 3'!B14</f>
        <v>Dum Da</v>
      </c>
      <c r="C16" s="236">
        <v>22000</v>
      </c>
      <c r="D16" s="159">
        <f>'KL tổ 3'!CD14</f>
        <v>0</v>
      </c>
      <c r="E16">
        <v>0</v>
      </c>
      <c r="F16" s="161">
        <v>0</v>
      </c>
      <c r="G16" s="160">
        <v>0</v>
      </c>
      <c r="H16" s="160">
        <f t="shared" si="0"/>
        <v>0</v>
      </c>
      <c r="I16" s="59">
        <v>0</v>
      </c>
      <c r="J16" s="172">
        <f>ROUND(IF(H16&lt;=800000,0,IF(AND((H16-'[1]Gia cảnh 2 '!I11)&gt;800000,(H16-'[1]Gia cảnh 2 '!I11)&lt;=1250000),(H16-'[1]Gia cảnh 2 '!I11)*5%-40000,IF(AND((H16-'[1]Gia cảnh 2 '!I11)&gt;1250000,(H16-'[1]Gia cảnh 2 '!I11)&lt;=8500000),(H16-'[1]Gia cảnh 2 '!I11)*10%-102500))),2)</f>
        <v>0</v>
      </c>
      <c r="K16">
        <v>1600</v>
      </c>
      <c r="L16">
        <v>0</v>
      </c>
      <c r="M16" s="59">
        <f t="shared" si="1"/>
        <v>0</v>
      </c>
      <c r="N16" s="251"/>
    </row>
    <row r="17" spans="1:14" ht="27.75" customHeight="1">
      <c r="A17" s="158">
        <f>'KL tổ 3'!A15</f>
        <v>7</v>
      </c>
      <c r="B17" s="47" t="str">
        <f>'KL tổ 3'!B15</f>
        <v>Tha Chia</v>
      </c>
      <c r="C17" s="236">
        <v>22000</v>
      </c>
      <c r="D17" s="159">
        <f>'KL tổ 3'!CD15</f>
        <v>0</v>
      </c>
      <c r="E17">
        <v>0</v>
      </c>
      <c r="F17" s="161">
        <v>0</v>
      </c>
      <c r="G17" s="160">
        <v>0</v>
      </c>
      <c r="H17" s="160">
        <f t="shared" si="0"/>
        <v>0</v>
      </c>
      <c r="I17" s="59">
        <v>0</v>
      </c>
      <c r="J17" s="172">
        <f>ROUND(IF(H17&lt;=800000,0,IF(AND((H17-'[1]Gia cảnh 2 '!I12)&gt;800000,(H17-'[1]Gia cảnh 2 '!I12)&lt;=1250000),(H17-'[1]Gia cảnh 2 '!I12)*5%-40000,IF(AND((H17-'[1]Gia cảnh 2 '!I12)&gt;1250000,(H17-'[1]Gia cảnh 2 '!I12)&lt;=8500000),(H17-'[1]Gia cảnh 2 '!I12)*10%-102500))),2)</f>
        <v>0</v>
      </c>
      <c r="K17">
        <v>1600</v>
      </c>
      <c r="L17">
        <v>0</v>
      </c>
      <c r="M17" s="59">
        <f t="shared" si="1"/>
        <v>0</v>
      </c>
      <c r="N17" s="251"/>
    </row>
    <row r="18" spans="1:14" ht="27.75" customHeight="1">
      <c r="A18" s="158">
        <f>'KL tổ 3'!A16</f>
        <v>8</v>
      </c>
      <c r="B18" s="47" t="str">
        <f>'KL tổ 3'!B16</f>
        <v>Tha Lum</v>
      </c>
      <c r="C18" s="236">
        <v>22000</v>
      </c>
      <c r="D18" s="159">
        <f>'KL tổ 3'!CD16</f>
        <v>0</v>
      </c>
      <c r="E18">
        <v>0</v>
      </c>
      <c r="F18" s="161">
        <v>0</v>
      </c>
      <c r="G18" s="160">
        <v>0</v>
      </c>
      <c r="H18" s="160">
        <f t="shared" si="0"/>
        <v>0</v>
      </c>
      <c r="I18" s="59">
        <v>0</v>
      </c>
      <c r="J18" s="172">
        <f>ROUND(IF(H18&lt;=800000,0,IF(AND((H18-'[1]Gia cảnh 2 '!I13)&gt;800000,(H18-'[1]Gia cảnh 2 '!I13)&lt;=1250000),(H18-'[1]Gia cảnh 2 '!I13)*5%-40000,IF(AND((H18-'[1]Gia cảnh 2 '!I13)&gt;1250000,(H18-'[1]Gia cảnh 2 '!I13)&lt;=8500000),(H18-'[1]Gia cảnh 2 '!I13)*10%-102500))),2)</f>
        <v>0</v>
      </c>
      <c r="K18">
        <v>1600</v>
      </c>
      <c r="L18">
        <v>0</v>
      </c>
      <c r="M18" s="59">
        <f t="shared" si="1"/>
        <v>0</v>
      </c>
      <c r="N18" s="251"/>
    </row>
    <row r="19" spans="1:14" ht="27.75" customHeight="1">
      <c r="A19" s="158">
        <f>'KL tổ 3'!A17</f>
        <v>9</v>
      </c>
      <c r="B19" s="47" t="str">
        <f>'KL tổ 3'!B17</f>
        <v>Ton Hia</v>
      </c>
      <c r="C19" s="236">
        <v>22000</v>
      </c>
      <c r="D19" s="159">
        <f>'KL tổ 3'!CD17</f>
        <v>0</v>
      </c>
      <c r="E19">
        <v>0</v>
      </c>
      <c r="F19" s="161">
        <v>0</v>
      </c>
      <c r="G19" s="160">
        <v>0</v>
      </c>
      <c r="H19" s="160">
        <f t="shared" si="0"/>
        <v>0</v>
      </c>
      <c r="I19" s="59">
        <v>0</v>
      </c>
      <c r="J19" s="172">
        <f>ROUND(IF(H19&lt;=800000,0,IF(AND((H19-'[1]Gia cảnh 2 '!I14)&gt;800000,(H19-'[1]Gia cảnh 2 '!I14)&lt;=1250000),(H19-'[1]Gia cảnh 2 '!I14)*5%-40000,IF(AND((H19-'[1]Gia cảnh 2 '!I14)&gt;1250000,(H19-'[1]Gia cảnh 2 '!I14)&lt;=8500000),(H19-'[1]Gia cảnh 2 '!I14)*10%-102500))),2)</f>
        <v>0</v>
      </c>
      <c r="K19">
        <v>1600</v>
      </c>
      <c r="L19">
        <v>0</v>
      </c>
      <c r="M19" s="59">
        <f t="shared" si="1"/>
        <v>0</v>
      </c>
      <c r="N19" s="251"/>
    </row>
    <row r="20" spans="1:14" ht="27.75" customHeight="1">
      <c r="A20" s="158">
        <f>'KL tổ 3'!A18</f>
        <v>10</v>
      </c>
      <c r="B20" s="47" t="str">
        <f>'KL tổ 3'!B18</f>
        <v>Tia Say</v>
      </c>
      <c r="C20" s="236">
        <v>22000</v>
      </c>
      <c r="D20" s="159">
        <f>'KL tổ 3'!CD18</f>
        <v>0</v>
      </c>
      <c r="E20">
        <v>0</v>
      </c>
      <c r="F20" s="161">
        <v>0</v>
      </c>
      <c r="G20" s="160">
        <v>0</v>
      </c>
      <c r="H20" s="160">
        <f t="shared" si="0"/>
        <v>0</v>
      </c>
      <c r="I20" s="59">
        <v>0</v>
      </c>
      <c r="J20" s="172">
        <f>ROUND(IF(H20&lt;=800000,0,IF(AND((H20-'[1]Gia cảnh 2 '!I15)&gt;800000,(H20-'[1]Gia cảnh 2 '!I15)&lt;=1250000),(H20-'[1]Gia cảnh 2 '!I15)*5%-40000,IF(AND((H20-'[1]Gia cảnh 2 '!I15)&gt;1250000,(H20-'[1]Gia cảnh 2 '!I15)&lt;=8500000),(H20-'[1]Gia cảnh 2 '!I15)*10%-102500))),2)</f>
        <v>0</v>
      </c>
      <c r="K20">
        <v>1600</v>
      </c>
      <c r="L20">
        <v>0</v>
      </c>
      <c r="M20" s="59">
        <f t="shared" si="1"/>
        <v>0</v>
      </c>
      <c r="N20" s="251"/>
    </row>
    <row r="21" spans="1:14" ht="27.75" customHeight="1">
      <c r="A21" s="158">
        <f>'KL tổ 3'!A19</f>
        <v>11</v>
      </c>
      <c r="B21" s="47" t="str">
        <f>'KL tổ 3'!B19</f>
        <v>Tia Von</v>
      </c>
      <c r="C21" s="236">
        <v>22000</v>
      </c>
      <c r="D21" s="159">
        <f>'KL tổ 3'!CD19</f>
        <v>0</v>
      </c>
      <c r="E21">
        <v>0</v>
      </c>
      <c r="F21" s="161">
        <v>0</v>
      </c>
      <c r="G21" s="160">
        <v>0</v>
      </c>
      <c r="H21" s="160">
        <f t="shared" si="0"/>
        <v>0</v>
      </c>
      <c r="I21" s="59">
        <v>0</v>
      </c>
      <c r="J21" s="172">
        <f>ROUND(IF(H21&lt;=800000,0,IF(AND((H21-'[1]Gia cảnh 2 '!I16)&gt;800000,(H21-'[1]Gia cảnh 2 '!I16)&lt;=1250000),(H21-'[1]Gia cảnh 2 '!I16)*5%-40000,IF(AND((H21-'[1]Gia cảnh 2 '!I16)&gt;1250000,(H21-'[1]Gia cảnh 2 '!I16)&lt;=8500000),(H21-'[1]Gia cảnh 2 '!I16)*10%-102500))),2)</f>
        <v>0</v>
      </c>
      <c r="K21">
        <v>1600</v>
      </c>
      <c r="L21">
        <v>0</v>
      </c>
      <c r="M21" s="59">
        <f t="shared" si="1"/>
        <v>0</v>
      </c>
      <c r="N21" s="251"/>
    </row>
    <row r="22" spans="1:14" ht="27.75" customHeight="1">
      <c r="A22" s="158">
        <f>'KL tổ 3'!A20</f>
        <v>12</v>
      </c>
      <c r="B22" s="47" t="str">
        <f>'KL tổ 3'!B20</f>
        <v>Not Ra</v>
      </c>
      <c r="C22" s="236">
        <v>22000</v>
      </c>
      <c r="D22" s="159">
        <f>'KL tổ 3'!CD20</f>
        <v>0</v>
      </c>
      <c r="E22">
        <v>0</v>
      </c>
      <c r="F22" s="161">
        <v>0</v>
      </c>
      <c r="G22" s="160">
        <v>0</v>
      </c>
      <c r="H22" s="160">
        <f t="shared" si="0"/>
        <v>0</v>
      </c>
      <c r="I22" s="59">
        <v>0</v>
      </c>
      <c r="J22" s="172">
        <v>0</v>
      </c>
      <c r="K22">
        <v>1600</v>
      </c>
      <c r="L22">
        <v>0</v>
      </c>
      <c r="M22" s="59">
        <f t="shared" si="1"/>
        <v>0</v>
      </c>
      <c r="N22" s="251"/>
    </row>
    <row r="23" spans="1:14" ht="27.75" customHeight="1">
      <c r="A23" s="158">
        <f>'KL tổ 3'!A21</f>
        <v>13</v>
      </c>
      <c r="B23" s="47" t="str">
        <f>'KL tổ 3'!B21</f>
        <v>Tum Tươn</v>
      </c>
      <c r="C23" s="236">
        <v>22000</v>
      </c>
      <c r="D23" s="159">
        <f>'KL tổ 3'!CD21</f>
        <v>0</v>
      </c>
      <c r="E23">
        <v>0</v>
      </c>
      <c r="F23" s="161">
        <v>0</v>
      </c>
      <c r="G23" s="160">
        <v>0</v>
      </c>
      <c r="H23" s="160">
        <f t="shared" si="0"/>
        <v>0</v>
      </c>
      <c r="I23" s="59">
        <v>0</v>
      </c>
      <c r="J23" s="172">
        <f>ROUND(IF(H23&lt;=800000,0,IF(AND((H23-'[1]Gia cảnh 2 '!I18)&gt;800000,(H23-'[1]Gia cảnh 2 '!I18)&lt;=1250000),(H23-'[1]Gia cảnh 2 '!I18)*5%-40000,IF(AND((H23-'[1]Gia cảnh 2 '!I18)&gt;1250000,(H23-'[1]Gia cảnh 2 '!I18)&lt;=8500000),(H23-'[1]Gia cảnh 2 '!I18)*10%-102500))),2)</f>
        <v>0</v>
      </c>
      <c r="K23">
        <v>1600</v>
      </c>
      <c r="L23">
        <v>0</v>
      </c>
      <c r="M23" s="59">
        <f t="shared" si="1"/>
        <v>0</v>
      </c>
      <c r="N23" s="251"/>
    </row>
    <row r="24" spans="1:14" ht="27.75" customHeight="1">
      <c r="A24" s="158">
        <f>'KL tổ 3'!A22</f>
        <v>14</v>
      </c>
      <c r="B24" s="47" t="str">
        <f>'KL tổ 3'!B22</f>
        <v>Thim Thươn</v>
      </c>
      <c r="C24" s="236">
        <v>22000</v>
      </c>
      <c r="D24" s="159">
        <f>'KL tổ 3'!CD22</f>
        <v>0</v>
      </c>
      <c r="E24">
        <v>0</v>
      </c>
      <c r="F24" s="161">
        <v>0</v>
      </c>
      <c r="G24" s="160">
        <v>0</v>
      </c>
      <c r="H24" s="160">
        <f t="shared" ref="H24:H72" si="2">E24+G24</f>
        <v>0</v>
      </c>
      <c r="I24" s="59">
        <v>0</v>
      </c>
      <c r="J24" s="172">
        <f>ROUND(IF(H24&lt;=800000,0,IF(AND((H24-'[1]Gia cảnh 2 '!I19)&gt;800000,(H24-'[1]Gia cảnh 2 '!I19)&lt;=1250000),(H24-'[1]Gia cảnh 2 '!I19)*5%-40000,IF(AND((H24-'[1]Gia cảnh 2 '!I19)&gt;1250000,(H24-'[1]Gia cảnh 2 '!I19)&lt;=8500000),(H24-'[1]Gia cảnh 2 '!I19)*10%-102500))),2)</f>
        <v>0</v>
      </c>
      <c r="K24">
        <v>1600</v>
      </c>
      <c r="L24">
        <v>0</v>
      </c>
      <c r="M24" s="59">
        <f t="shared" si="1"/>
        <v>0</v>
      </c>
      <c r="N24" s="285"/>
    </row>
    <row r="25" spans="1:14" ht="27.75" customHeight="1">
      <c r="A25" s="158">
        <f>'KL tổ 3'!A23</f>
        <v>15</v>
      </c>
      <c r="B25" s="47" t="str">
        <f>'KL tổ 3'!B23</f>
        <v>Ru Mên</v>
      </c>
      <c r="C25" s="236">
        <v>22000</v>
      </c>
      <c r="D25" s="159">
        <f>'KL tổ 3'!CD23</f>
        <v>0</v>
      </c>
      <c r="E25">
        <v>0</v>
      </c>
      <c r="F25" s="161">
        <v>0</v>
      </c>
      <c r="G25" s="160">
        <v>0</v>
      </c>
      <c r="H25" s="160">
        <f t="shared" si="2"/>
        <v>0</v>
      </c>
      <c r="I25" s="59">
        <v>0</v>
      </c>
      <c r="J25" s="172">
        <f>ROUND(IF(H25&lt;=800000,0,IF(AND((H25-'[1]Gia cảnh 2 '!I20)&gt;800000,(H25-'[1]Gia cảnh 2 '!I20)&lt;=1250000),(H25-'[1]Gia cảnh 2 '!I20)*5%-40000,IF(AND((H25-'[1]Gia cảnh 2 '!I20)&gt;1250000,(H25-'[1]Gia cảnh 2 '!I20)&lt;=8500000),(H25-'[1]Gia cảnh 2 '!I20)*10%-102500))),2)</f>
        <v>0</v>
      </c>
      <c r="K25">
        <v>1600</v>
      </c>
      <c r="L25">
        <v>0</v>
      </c>
      <c r="M25" s="59">
        <f t="shared" si="1"/>
        <v>0</v>
      </c>
      <c r="N25" s="285"/>
    </row>
    <row r="26" spans="1:14" ht="27.75" customHeight="1">
      <c r="A26" s="158">
        <f>'KL tổ 3'!A24</f>
        <v>16</v>
      </c>
      <c r="B26" s="47" t="str">
        <f>'KL tổ 3'!B24</f>
        <v>Lum Tia</v>
      </c>
      <c r="C26" s="236">
        <v>22000</v>
      </c>
      <c r="D26" s="159">
        <f>'KL tổ 3'!CD24</f>
        <v>0</v>
      </c>
      <c r="E26">
        <v>0</v>
      </c>
      <c r="F26" s="161">
        <v>0</v>
      </c>
      <c r="G26" s="160">
        <v>0</v>
      </c>
      <c r="H26" s="160">
        <f t="shared" si="2"/>
        <v>0</v>
      </c>
      <c r="I26" s="59">
        <v>0</v>
      </c>
      <c r="J26" s="172">
        <f>ROUND(IF(H26&lt;=800000,0,IF(AND((H26-'[1]Gia cảnh 2 '!I21)&gt;800000,(H26-'[1]Gia cảnh 2 '!I21)&lt;=1250000),(H26-'[1]Gia cảnh 2 '!I21)*5%-40000,IF(AND((H26-'[1]Gia cảnh 2 '!I21)&gt;1250000,(H26-'[1]Gia cảnh 2 '!I21)&lt;=8500000),(H26-'[1]Gia cảnh 2 '!I21)*10%-102500))),2)</f>
        <v>0</v>
      </c>
      <c r="K26">
        <v>1600</v>
      </c>
      <c r="L26">
        <v>0</v>
      </c>
      <c r="M26" s="59">
        <f t="shared" si="1"/>
        <v>0</v>
      </c>
      <c r="N26" s="285"/>
    </row>
    <row r="27" spans="1:14" ht="27.75" customHeight="1">
      <c r="A27" s="158">
        <f>'KL tổ 3'!A25</f>
        <v>17</v>
      </c>
      <c r="B27" s="47" t="str">
        <f>'KL tổ 3'!B25</f>
        <v>Dia Phon</v>
      </c>
      <c r="C27" s="236">
        <v>22000</v>
      </c>
      <c r="D27" s="159">
        <f>'KL tổ 3'!CD25</f>
        <v>0</v>
      </c>
      <c r="E27">
        <v>0</v>
      </c>
      <c r="F27" s="161">
        <v>0</v>
      </c>
      <c r="G27" s="160">
        <v>0</v>
      </c>
      <c r="H27" s="160">
        <f t="shared" si="2"/>
        <v>0</v>
      </c>
      <c r="I27" s="59">
        <v>0</v>
      </c>
      <c r="J27" s="172">
        <f>ROUND(IF(H27&lt;=800000,0,IF(AND((H27-'[1]Gia cảnh 2 '!I22)&gt;800000,(H27-'[1]Gia cảnh 2 '!I22)&lt;=1250000),(H27-'[1]Gia cảnh 2 '!I22)*5%-40000,IF(AND((H27-'[1]Gia cảnh 2 '!I22)&gt;1250000,(H27-'[1]Gia cảnh 2 '!I22)&lt;=8500000),(H27-'[1]Gia cảnh 2 '!I22)*10%-102500))),2)</f>
        <v>0</v>
      </c>
      <c r="K27">
        <v>1600</v>
      </c>
      <c r="L27">
        <v>0</v>
      </c>
      <c r="M27" s="59">
        <f t="shared" si="1"/>
        <v>0</v>
      </c>
      <c r="N27" s="285"/>
    </row>
    <row r="28" spans="1:14" ht="27.75" customHeight="1">
      <c r="A28" s="158">
        <f>'KL tổ 3'!A26</f>
        <v>18</v>
      </c>
      <c r="B28" s="47" t="str">
        <f>'KL tổ 3'!B26</f>
        <v>Phon Va</v>
      </c>
      <c r="C28" s="236">
        <v>22000</v>
      </c>
      <c r="D28" s="159">
        <f>'KL tổ 3'!CD26</f>
        <v>0</v>
      </c>
      <c r="E28">
        <v>0</v>
      </c>
      <c r="F28" s="161">
        <v>0</v>
      </c>
      <c r="G28" s="160">
        <v>0</v>
      </c>
      <c r="H28" s="160">
        <f t="shared" si="2"/>
        <v>0</v>
      </c>
      <c r="I28" s="59">
        <v>0</v>
      </c>
      <c r="J28" s="172">
        <f>ROUND(IF(H28&lt;=800000,0,IF(AND((H28-'[1]Gia cảnh 2 '!I23)&gt;800000,(H28-'[1]Gia cảnh 2 '!I23)&lt;=1250000),(H28-'[1]Gia cảnh 2 '!I23)*5%-40000,IF(AND((H28-'[1]Gia cảnh 2 '!I23)&gt;1250000,(H28-'[1]Gia cảnh 2 '!I23)&lt;=8500000),(H28-'[1]Gia cảnh 2 '!I23)*10%-102500))),2)</f>
        <v>0</v>
      </c>
      <c r="K28">
        <v>1600</v>
      </c>
      <c r="L28">
        <v>0</v>
      </c>
      <c r="M28" s="59">
        <f t="shared" si="1"/>
        <v>0</v>
      </c>
      <c r="N28" s="285"/>
    </row>
    <row r="29" spans="1:14" ht="27.75" customHeight="1">
      <c r="A29" s="158">
        <f>'KL tổ 3'!A27</f>
        <v>19</v>
      </c>
      <c r="B29" s="47" t="str">
        <f>'KL tổ 3'!B27</f>
        <v>Va Vy</v>
      </c>
      <c r="C29" s="236">
        <v>22000</v>
      </c>
      <c r="D29" s="159">
        <f>'KL tổ 3'!CD27</f>
        <v>0</v>
      </c>
      <c r="E29">
        <v>0</v>
      </c>
      <c r="F29" s="161">
        <v>0</v>
      </c>
      <c r="G29" s="160">
        <v>0</v>
      </c>
      <c r="H29" s="160">
        <f t="shared" si="2"/>
        <v>0</v>
      </c>
      <c r="I29" s="59">
        <v>0</v>
      </c>
      <c r="J29" s="172">
        <f>ROUND(IF(H29&lt;=800000,0,IF(AND((H29-'[1]Gia cảnh 2 '!I24)&gt;800000,(H29-'[1]Gia cảnh 2 '!I24)&lt;=1250000),(H29-'[1]Gia cảnh 2 '!I24)*5%-40000,IF(AND((H29-'[1]Gia cảnh 2 '!I24)&gt;1250000,(H29-'[1]Gia cảnh 2 '!I24)&lt;=8500000),(H29-'[1]Gia cảnh 2 '!I24)*10%-102500))),2)</f>
        <v>0</v>
      </c>
      <c r="K29">
        <v>1600</v>
      </c>
      <c r="L29">
        <v>0</v>
      </c>
      <c r="M29" s="59">
        <f t="shared" si="1"/>
        <v>0</v>
      </c>
      <c r="N29" s="285"/>
    </row>
    <row r="30" spans="1:14" ht="27.75" customHeight="1">
      <c r="A30" s="158">
        <f>'KL tổ 3'!A28</f>
        <v>20</v>
      </c>
      <c r="B30" s="47" t="str">
        <f>'KL tổ 3'!B28</f>
        <v>Van Tu</v>
      </c>
      <c r="C30" s="236">
        <v>22000</v>
      </c>
      <c r="D30" s="159">
        <f>'KL tổ 3'!CD28</f>
        <v>0</v>
      </c>
      <c r="E30">
        <v>0</v>
      </c>
      <c r="F30" s="161">
        <v>0</v>
      </c>
      <c r="G30" s="160">
        <v>0</v>
      </c>
      <c r="H30" s="160">
        <f t="shared" si="2"/>
        <v>0</v>
      </c>
      <c r="I30" s="59">
        <v>0</v>
      </c>
      <c r="J30" s="172">
        <f>ROUND(IF(H30&lt;=800000,0,IF(AND((H30-'[1]Gia cảnh 2 '!I25)&gt;800000,(H30-'[1]Gia cảnh 2 '!I25)&lt;=1250000),(H30-'[1]Gia cảnh 2 '!I25)*5%-40000,IF(AND((H30-'[1]Gia cảnh 2 '!I25)&gt;1250000,(H30-'[1]Gia cảnh 2 '!I25)&lt;=8500000),(H30-'[1]Gia cảnh 2 '!I25)*10%-102500))),2)</f>
        <v>0</v>
      </c>
      <c r="K30">
        <v>1600</v>
      </c>
      <c r="L30">
        <v>0</v>
      </c>
      <c r="M30" s="59">
        <f t="shared" si="1"/>
        <v>0</v>
      </c>
      <c r="N30" s="285"/>
    </row>
    <row r="31" spans="1:14" ht="27.75" customHeight="1">
      <c r="A31" s="158">
        <f>'KL tổ 3'!A29</f>
        <v>21</v>
      </c>
      <c r="B31" s="47" t="str">
        <f>'KL tổ 3'!B29</f>
        <v>Van Nay</v>
      </c>
      <c r="C31" s="236">
        <v>22000</v>
      </c>
      <c r="D31" s="159">
        <f>'KL tổ 3'!CD29</f>
        <v>0</v>
      </c>
      <c r="E31">
        <v>0</v>
      </c>
      <c r="F31" s="161">
        <v>0</v>
      </c>
      <c r="G31" s="160">
        <v>0</v>
      </c>
      <c r="H31" s="160">
        <f t="shared" si="2"/>
        <v>0</v>
      </c>
      <c r="I31" s="59">
        <v>0</v>
      </c>
      <c r="J31" s="172">
        <f>ROUND(IF(H31&lt;=800000,0,IF(AND((H31-'[1]Gia cảnh 2 '!I26)&gt;800000,(H31-'[1]Gia cảnh 2 '!I26)&lt;=1250000),(H31-'[1]Gia cảnh 2 '!I26)*5%-40000,IF(AND((H31-'[1]Gia cảnh 2 '!I26)&gt;1250000,(H31-'[1]Gia cảnh 2 '!I26)&lt;=8500000),(H31-'[1]Gia cảnh 2 '!I26)*10%-102500))),2)</f>
        <v>0</v>
      </c>
      <c r="K31">
        <v>1600</v>
      </c>
      <c r="L31">
        <v>0</v>
      </c>
      <c r="M31" s="59">
        <f t="shared" si="1"/>
        <v>0</v>
      </c>
      <c r="N31" s="285"/>
    </row>
    <row r="32" spans="1:14" ht="27.75" customHeight="1">
      <c r="A32" s="158">
        <f>'KL tổ 3'!A30</f>
        <v>22</v>
      </c>
      <c r="B32" s="47" t="str">
        <f>'KL tổ 3'!B30</f>
        <v>Dăm Du</v>
      </c>
      <c r="C32" s="236">
        <v>22000</v>
      </c>
      <c r="D32" s="159">
        <f>'KL tổ 3'!CD30</f>
        <v>0</v>
      </c>
      <c r="E32">
        <v>0</v>
      </c>
      <c r="F32" s="161">
        <v>0</v>
      </c>
      <c r="G32" s="160">
        <v>0</v>
      </c>
      <c r="H32" s="160">
        <f t="shared" si="2"/>
        <v>0</v>
      </c>
      <c r="I32" s="59">
        <v>0</v>
      </c>
      <c r="J32" s="172">
        <f>ROUND(IF(H32&lt;=800000,0,IF(AND((H32-'[1]Gia cảnh 2 '!I27)&gt;800000,(H32-'[1]Gia cảnh 2 '!I27)&lt;=1250000),(H32-'[1]Gia cảnh 2 '!I27)*5%-40000,IF(AND((H32-'[1]Gia cảnh 2 '!I27)&gt;1250000,(H32-'[1]Gia cảnh 2 '!I27)&lt;=8500000),(H32-'[1]Gia cảnh 2 '!I27)*10%-102500))),2)</f>
        <v>0</v>
      </c>
      <c r="K32">
        <v>1600</v>
      </c>
      <c r="L32">
        <v>0</v>
      </c>
      <c r="M32" s="59">
        <f t="shared" si="1"/>
        <v>0</v>
      </c>
      <c r="N32" s="285"/>
    </row>
    <row r="33" spans="1:14" ht="27.75" customHeight="1">
      <c r="A33" s="158">
        <f>'KL tổ 3'!A31</f>
        <v>23</v>
      </c>
      <c r="B33" s="47" t="str">
        <f>'KL tổ 3'!B31</f>
        <v>Vum Lia</v>
      </c>
      <c r="C33" s="236">
        <v>22000</v>
      </c>
      <c r="D33" s="159">
        <f>'KL tổ 3'!CD31</f>
        <v>0</v>
      </c>
      <c r="E33">
        <v>0</v>
      </c>
      <c r="F33" s="161">
        <v>0</v>
      </c>
      <c r="G33" s="160">
        <v>0</v>
      </c>
      <c r="H33" s="160">
        <f t="shared" si="2"/>
        <v>0</v>
      </c>
      <c r="I33" s="59">
        <v>0</v>
      </c>
      <c r="J33" s="172">
        <f>ROUND(IF(H33&lt;=800000,0,IF(AND((H33-'[1]Gia cảnh 2 '!I28)&gt;800000,(H33-'[1]Gia cảnh 2 '!I28)&lt;=1250000),(H33-'[1]Gia cảnh 2 '!I28)*5%-40000,IF(AND((H33-'[1]Gia cảnh 2 '!I28)&gt;1250000,(H33-'[1]Gia cảnh 2 '!I28)&lt;=8500000),(H33-'[1]Gia cảnh 2 '!I28)*10%-102500))),2)</f>
        <v>0</v>
      </c>
      <c r="K33">
        <v>1600</v>
      </c>
      <c r="L33">
        <v>0</v>
      </c>
      <c r="M33" s="59">
        <f t="shared" si="1"/>
        <v>0</v>
      </c>
      <c r="N33" s="285"/>
    </row>
    <row r="34" spans="1:14" ht="27.75" customHeight="1">
      <c r="A34" s="158">
        <f>'KL tổ 3'!A32</f>
        <v>24</v>
      </c>
      <c r="B34" s="47" t="str">
        <f>'KL tổ 3'!B32</f>
        <v>Vu Hêt</v>
      </c>
      <c r="C34" s="236">
        <v>22000</v>
      </c>
      <c r="D34" s="159">
        <f>'KL tổ 3'!CD32</f>
        <v>0</v>
      </c>
      <c r="E34">
        <v>0</v>
      </c>
      <c r="F34" s="161">
        <v>0</v>
      </c>
      <c r="G34" s="160">
        <v>0</v>
      </c>
      <c r="H34" s="160">
        <f t="shared" si="2"/>
        <v>0</v>
      </c>
      <c r="I34" s="59">
        <v>0</v>
      </c>
      <c r="J34" s="172">
        <f>ROUND(IF(H34&lt;=800000,0,IF(AND((H34-'[1]Gia cảnh 2 '!I29)&gt;800000,(H34-'[1]Gia cảnh 2 '!I29)&lt;=1250000),(H34-'[1]Gia cảnh 2 '!I29)*5%-40000,IF(AND((H34-'[1]Gia cảnh 2 '!I29)&gt;1250000,(H34-'[1]Gia cảnh 2 '!I29)&lt;=8500000),(H34-'[1]Gia cảnh 2 '!I29)*10%-102500))),2)</f>
        <v>0</v>
      </c>
      <c r="K34">
        <v>1600</v>
      </c>
      <c r="L34">
        <v>0</v>
      </c>
      <c r="M34" s="59">
        <f t="shared" si="1"/>
        <v>0</v>
      </c>
      <c r="N34" s="285"/>
    </row>
    <row r="35" spans="1:14" ht="27.75" customHeight="1">
      <c r="A35" s="158">
        <f>'KL tổ 3'!A33</f>
        <v>25</v>
      </c>
      <c r="B35" s="47" t="str">
        <f>'KL tổ 3'!B33</f>
        <v>Nêt Ranh</v>
      </c>
      <c r="C35" s="236">
        <v>22000</v>
      </c>
      <c r="D35" s="159">
        <f>'KL tổ 3'!CD33</f>
        <v>0</v>
      </c>
      <c r="E35">
        <v>0</v>
      </c>
      <c r="F35" s="161">
        <v>0</v>
      </c>
      <c r="G35" s="160">
        <v>0</v>
      </c>
      <c r="H35" s="160">
        <f t="shared" si="2"/>
        <v>0</v>
      </c>
      <c r="I35" s="59">
        <v>0</v>
      </c>
      <c r="J35" s="172">
        <f>ROUND(IF(H35&lt;=800000,0,IF(AND((H35-'[1]Gia cảnh 2 '!I30)&gt;800000,(H35-'[1]Gia cảnh 2 '!I30)&lt;=1250000),(H35-'[1]Gia cảnh 2 '!I30)*5%-40000,IF(AND((H35-'[1]Gia cảnh 2 '!I30)&gt;1250000,(H35-'[1]Gia cảnh 2 '!I30)&lt;=8500000),(H35-'[1]Gia cảnh 2 '!I30)*10%-102500))),2)</f>
        <v>0</v>
      </c>
      <c r="K35">
        <v>1600</v>
      </c>
      <c r="L35">
        <v>0</v>
      </c>
      <c r="M35" s="59">
        <f t="shared" si="1"/>
        <v>0</v>
      </c>
      <c r="N35" s="285"/>
    </row>
    <row r="36" spans="1:14" ht="27.75" customHeight="1">
      <c r="A36" s="158">
        <f>'KL tổ 3'!A34</f>
        <v>26</v>
      </c>
      <c r="B36" s="47" t="str">
        <f>'KL tổ 3'!B34</f>
        <v>Ra Khum</v>
      </c>
      <c r="C36" s="236">
        <v>22000</v>
      </c>
      <c r="D36" s="159">
        <f>'KL tổ 3'!CD34</f>
        <v>0</v>
      </c>
      <c r="E36">
        <v>0</v>
      </c>
      <c r="F36" s="161">
        <v>0</v>
      </c>
      <c r="G36" s="160">
        <v>0</v>
      </c>
      <c r="H36" s="160">
        <f t="shared" si="2"/>
        <v>0</v>
      </c>
      <c r="I36" s="59">
        <v>0</v>
      </c>
      <c r="J36" s="172">
        <f>ROUND(IF(H36&lt;=800000,0,IF(AND((H36-'[1]Gia cảnh 2 '!I31)&gt;800000,(H36-'[1]Gia cảnh 2 '!I31)&lt;=1250000),(H36-'[1]Gia cảnh 2 '!I31)*5%-40000,IF(AND((H36-'[1]Gia cảnh 2 '!I31)&gt;1250000,(H36-'[1]Gia cảnh 2 '!I31)&lt;=8500000),(H36-'[1]Gia cảnh 2 '!I31)*10%-102500))),2)</f>
        <v>0</v>
      </c>
      <c r="K36">
        <v>1600</v>
      </c>
      <c r="L36">
        <v>0</v>
      </c>
      <c r="M36" s="59">
        <f t="shared" si="1"/>
        <v>0</v>
      </c>
      <c r="N36" s="285"/>
    </row>
    <row r="37" spans="1:14" ht="27.75" customHeight="1">
      <c r="A37" s="158">
        <f>'KL tổ 3'!A35</f>
        <v>27</v>
      </c>
      <c r="B37" s="47" t="str">
        <f>'KL tổ 3'!B35</f>
        <v>Ra Khươn</v>
      </c>
      <c r="C37" s="236">
        <v>22000</v>
      </c>
      <c r="D37" s="159">
        <f>'KL tổ 3'!CD35</f>
        <v>0</v>
      </c>
      <c r="E37">
        <v>0</v>
      </c>
      <c r="F37" s="161">
        <v>0</v>
      </c>
      <c r="G37" s="160">
        <v>0</v>
      </c>
      <c r="H37" s="160">
        <f t="shared" si="2"/>
        <v>0</v>
      </c>
      <c r="I37" s="59">
        <v>0</v>
      </c>
      <c r="J37" s="172">
        <f>ROUND(IF(H37&lt;=800000,0,IF(AND((H37-'[1]Gia cảnh 2 '!I32)&gt;800000,(H37-'[1]Gia cảnh 2 '!I32)&lt;=1250000),(H37-'[1]Gia cảnh 2 '!I32)*5%-40000,IF(AND((H37-'[1]Gia cảnh 2 '!I32)&gt;1250000,(H37-'[1]Gia cảnh 2 '!I32)&lt;=8500000),(H37-'[1]Gia cảnh 2 '!I32)*10%-102500))),2)</f>
        <v>0</v>
      </c>
      <c r="K37">
        <v>1600</v>
      </c>
      <c r="L37">
        <v>0</v>
      </c>
      <c r="M37" s="59">
        <f t="shared" si="1"/>
        <v>0</v>
      </c>
      <c r="N37" s="285"/>
    </row>
    <row r="38" spans="1:14" ht="27.75" customHeight="1">
      <c r="A38" s="158">
        <f>'KL tổ 3'!A36</f>
        <v>28</v>
      </c>
      <c r="B38" s="47" t="str">
        <f>'KL tổ 3'!B36</f>
        <v>Thu Lon</v>
      </c>
      <c r="C38" s="236">
        <v>22000</v>
      </c>
      <c r="D38" s="159">
        <f>'KL tổ 3'!CD36</f>
        <v>0</v>
      </c>
      <c r="E38">
        <v>0</v>
      </c>
      <c r="F38" s="161">
        <v>0</v>
      </c>
      <c r="G38" s="160">
        <v>0</v>
      </c>
      <c r="H38" s="160">
        <f t="shared" si="2"/>
        <v>0</v>
      </c>
      <c r="I38" s="59">
        <v>0</v>
      </c>
      <c r="J38" s="172">
        <f>ROUND(IF(H38&lt;=800000,0,IF(AND((H38-'[1]Gia cảnh 2 '!I33)&gt;800000,(H38-'[1]Gia cảnh 2 '!I33)&lt;=1250000),(H38-'[1]Gia cảnh 2 '!I33)*5%-40000,IF(AND((H38-'[1]Gia cảnh 2 '!I33)&gt;1250000,(H38-'[1]Gia cảnh 2 '!I33)&lt;=8500000),(H38-'[1]Gia cảnh 2 '!I33)*10%-102500))),2)</f>
        <v>0</v>
      </c>
      <c r="K38">
        <v>1600</v>
      </c>
      <c r="L38">
        <v>0</v>
      </c>
      <c r="M38" s="59">
        <f t="shared" si="1"/>
        <v>0</v>
      </c>
      <c r="N38" s="285"/>
    </row>
    <row r="39" spans="1:14" ht="27.75" customHeight="1">
      <c r="A39" s="158">
        <f>'KL tổ 3'!A37</f>
        <v>29</v>
      </c>
      <c r="B39" s="47" t="str">
        <f>'KL tổ 3'!B37</f>
        <v>Hên Via</v>
      </c>
      <c r="C39" s="236">
        <v>22000</v>
      </c>
      <c r="D39" s="159">
        <f>'KL tổ 3'!CD37</f>
        <v>0</v>
      </c>
      <c r="E39">
        <v>0</v>
      </c>
      <c r="F39" s="161">
        <v>0</v>
      </c>
      <c r="G39" s="160">
        <v>0</v>
      </c>
      <c r="H39" s="160">
        <f t="shared" si="2"/>
        <v>0</v>
      </c>
      <c r="I39" s="59">
        <v>0</v>
      </c>
      <c r="J39" s="172">
        <f>ROUND(IF(H39&lt;=800000,0,IF(AND((H39-'[1]Gia cảnh 2 '!I34)&gt;800000,(H39-'[1]Gia cảnh 2 '!I34)&lt;=1250000),(H39-'[1]Gia cảnh 2 '!I34)*5%-40000,IF(AND((H39-'[1]Gia cảnh 2 '!I34)&gt;1250000,(H39-'[1]Gia cảnh 2 '!I34)&lt;=8500000),(H39-'[1]Gia cảnh 2 '!I34)*10%-102500))),2)</f>
        <v>0</v>
      </c>
      <c r="K39">
        <v>1600</v>
      </c>
      <c r="L39">
        <v>0</v>
      </c>
      <c r="M39" s="59">
        <f t="shared" si="1"/>
        <v>0</v>
      </c>
      <c r="N39" s="285"/>
    </row>
    <row r="40" spans="1:14" ht="27.75" customHeight="1">
      <c r="A40" s="158">
        <f>'KL tổ 3'!A38</f>
        <v>30</v>
      </c>
      <c r="B40" s="47" t="str">
        <f>'KL tổ 3'!B38</f>
        <v>Vit Sa</v>
      </c>
      <c r="C40" s="236">
        <v>22000</v>
      </c>
      <c r="D40" s="159">
        <f>'KL tổ 3'!CD38</f>
        <v>0</v>
      </c>
      <c r="E40">
        <v>0</v>
      </c>
      <c r="F40" s="161">
        <v>0</v>
      </c>
      <c r="G40" s="160">
        <v>0</v>
      </c>
      <c r="H40" s="160">
        <f t="shared" si="2"/>
        <v>0</v>
      </c>
      <c r="I40" s="59">
        <v>0</v>
      </c>
      <c r="J40" s="172">
        <f>ROUND(IF(H40&lt;=800000,0,IF(AND((H40-'[1]Gia cảnh 2 '!I35)&gt;800000,(H40-'[1]Gia cảnh 2 '!I35)&lt;=1250000),(H40-'[1]Gia cảnh 2 '!I35)*5%-40000,IF(AND((H40-'[1]Gia cảnh 2 '!I35)&gt;1250000,(H40-'[1]Gia cảnh 2 '!I35)&lt;=8500000),(H40-'[1]Gia cảnh 2 '!I35)*10%-102500))),2)</f>
        <v>0</v>
      </c>
      <c r="K40">
        <v>1600</v>
      </c>
      <c r="L40">
        <v>0</v>
      </c>
      <c r="M40" s="59">
        <f t="shared" si="1"/>
        <v>0</v>
      </c>
      <c r="N40" s="285"/>
    </row>
    <row r="41" spans="1:14" ht="27.75" customHeight="1">
      <c r="A41" s="158">
        <f>'KL tổ 3'!A39</f>
        <v>31</v>
      </c>
      <c r="B41" s="47" t="str">
        <f>'KL tổ 3'!B39</f>
        <v>Sa Khon</v>
      </c>
      <c r="C41" s="236">
        <v>22000</v>
      </c>
      <c r="D41" s="159">
        <f>'KL tổ 3'!CD39</f>
        <v>0</v>
      </c>
      <c r="E41">
        <v>0</v>
      </c>
      <c r="F41" s="161">
        <v>0</v>
      </c>
      <c r="G41" s="160">
        <v>0</v>
      </c>
      <c r="H41" s="160">
        <f t="shared" si="2"/>
        <v>0</v>
      </c>
      <c r="I41" s="59">
        <v>0</v>
      </c>
      <c r="J41" s="172">
        <f>ROUND(IF(H41&lt;=800000,0,IF(AND((H41-'[1]Gia cảnh 2 '!I36)&gt;800000,(H41-'[1]Gia cảnh 2 '!I36)&lt;=1250000),(H41-'[1]Gia cảnh 2 '!I36)*5%-40000,IF(AND((H41-'[1]Gia cảnh 2 '!I36)&gt;1250000,(H41-'[1]Gia cảnh 2 '!I36)&lt;=8500000),(H41-'[1]Gia cảnh 2 '!I36)*10%-102500))),2)</f>
        <v>0</v>
      </c>
      <c r="K41">
        <v>1600</v>
      </c>
      <c r="L41">
        <v>0</v>
      </c>
      <c r="M41" s="59">
        <f t="shared" si="1"/>
        <v>0</v>
      </c>
      <c r="N41" s="285"/>
    </row>
    <row r="42" spans="1:14" ht="27.75" customHeight="1">
      <c r="A42" s="158">
        <f>'KL tổ 3'!A40</f>
        <v>32</v>
      </c>
      <c r="B42" s="47" t="str">
        <f>'KL tổ 3'!B40</f>
        <v>Ria Hon</v>
      </c>
      <c r="C42" s="236">
        <v>22000</v>
      </c>
      <c r="D42" s="159">
        <f>'KL tổ 3'!CD40</f>
        <v>0</v>
      </c>
      <c r="E42">
        <v>0</v>
      </c>
      <c r="F42" s="161">
        <v>0</v>
      </c>
      <c r="G42" s="160">
        <v>0</v>
      </c>
      <c r="H42" s="160">
        <f t="shared" si="2"/>
        <v>0</v>
      </c>
      <c r="I42" s="59">
        <v>0</v>
      </c>
      <c r="J42" s="172">
        <f>ROUND(IF(H42&lt;=800000,0,IF(AND((H42-'[1]Gia cảnh 2 '!I37)&gt;800000,(H42-'[1]Gia cảnh 2 '!I37)&lt;=1250000),(H42-'[1]Gia cảnh 2 '!I37)*5%-40000,IF(AND((H42-'[1]Gia cảnh 2 '!I37)&gt;1250000,(H42-'[1]Gia cảnh 2 '!I37)&lt;=8500000),(H42-'[1]Gia cảnh 2 '!I37)*10%-102500))),2)</f>
        <v>0</v>
      </c>
      <c r="K42">
        <v>1600</v>
      </c>
      <c r="L42">
        <v>0</v>
      </c>
      <c r="M42" s="59">
        <f t="shared" si="1"/>
        <v>0</v>
      </c>
      <c r="N42" s="285"/>
    </row>
    <row r="43" spans="1:14" ht="27.75" customHeight="1">
      <c r="A43" s="158">
        <f>'KL tổ 3'!A41</f>
        <v>33</v>
      </c>
      <c r="B43" s="47" t="str">
        <f>'KL tổ 3'!B41</f>
        <v>Ria Vêt</v>
      </c>
      <c r="C43" s="236">
        <v>22000</v>
      </c>
      <c r="D43" s="159">
        <f>'KL tổ 3'!CD41</f>
        <v>0</v>
      </c>
      <c r="E43">
        <v>0</v>
      </c>
      <c r="F43" s="161">
        <v>0</v>
      </c>
      <c r="G43" s="160">
        <v>0</v>
      </c>
      <c r="H43" s="160">
        <f t="shared" si="2"/>
        <v>0</v>
      </c>
      <c r="I43" s="59">
        <v>0</v>
      </c>
      <c r="J43" s="172">
        <f>ROUND(IF(H43&lt;=800000,0,IF(AND((H43-'[1]Gia cảnh 2 '!I38)&gt;800000,(H43-'[1]Gia cảnh 2 '!I38)&lt;=1250000),(H43-'[1]Gia cảnh 2 '!I38)*5%-40000,IF(AND((H43-'[1]Gia cảnh 2 '!I38)&gt;1250000,(H43-'[1]Gia cảnh 2 '!I38)&lt;=8500000),(H43-'[1]Gia cảnh 2 '!I38)*10%-102500))),2)</f>
        <v>0</v>
      </c>
      <c r="K43">
        <v>1600</v>
      </c>
      <c r="L43">
        <v>0</v>
      </c>
      <c r="M43" s="59">
        <f t="shared" si="1"/>
        <v>0</v>
      </c>
      <c r="N43" s="285"/>
    </row>
    <row r="44" spans="1:14" ht="27.75" customHeight="1">
      <c r="A44" s="158">
        <f>'KL tổ 3'!A42</f>
        <v>34</v>
      </c>
      <c r="B44" s="47" t="str">
        <f>'KL tổ 3'!B42</f>
        <v>Nêt Num</v>
      </c>
      <c r="C44" s="236">
        <v>22000</v>
      </c>
      <c r="D44" s="159">
        <f>'KL tổ 3'!CD42</f>
        <v>0</v>
      </c>
      <c r="E44">
        <v>0</v>
      </c>
      <c r="F44" s="161">
        <v>0</v>
      </c>
      <c r="G44" s="160">
        <v>0</v>
      </c>
      <c r="H44" s="160">
        <f t="shared" si="2"/>
        <v>0</v>
      </c>
      <c r="I44" s="59">
        <v>0</v>
      </c>
      <c r="J44" s="172">
        <f>ROUND(IF(H44&lt;=800000,0,IF(AND((H44-'[1]Gia cảnh 2 '!I39)&gt;800000,(H44-'[1]Gia cảnh 2 '!I39)&lt;=1250000),(H44-'[1]Gia cảnh 2 '!I39)*5%-40000,IF(AND((H44-'[1]Gia cảnh 2 '!I39)&gt;1250000,(H44-'[1]Gia cảnh 2 '!I39)&lt;=8500000),(H44-'[1]Gia cảnh 2 '!I39)*10%-102500))),2)</f>
        <v>0</v>
      </c>
      <c r="K44">
        <v>1600</v>
      </c>
      <c r="L44">
        <v>0</v>
      </c>
      <c r="M44" s="59">
        <f t="shared" si="1"/>
        <v>0</v>
      </c>
      <c r="N44" s="285"/>
    </row>
    <row r="45" spans="1:14" ht="27.75" customHeight="1">
      <c r="A45" s="158">
        <f>'KL tổ 3'!A43</f>
        <v>35</v>
      </c>
      <c r="B45" s="47" t="str">
        <f>'KL tổ 3'!B43</f>
        <v>Thua Chum</v>
      </c>
      <c r="C45" s="236">
        <v>22000</v>
      </c>
      <c r="D45" s="159">
        <f>'KL tổ 3'!CD43</f>
        <v>0</v>
      </c>
      <c r="E45">
        <v>0</v>
      </c>
      <c r="F45" s="161">
        <v>0</v>
      </c>
      <c r="G45" s="160">
        <v>0</v>
      </c>
      <c r="H45" s="160">
        <f t="shared" si="2"/>
        <v>0</v>
      </c>
      <c r="I45" s="59">
        <v>0</v>
      </c>
      <c r="J45" s="172">
        <f>ROUND(IF(H45&lt;=800000,0,IF(AND((H45-'[1]Gia cảnh 2 '!I40)&gt;800000,(H45-'[1]Gia cảnh 2 '!I40)&lt;=1250000),(H45-'[1]Gia cảnh 2 '!I40)*5%-40000,IF(AND((H45-'[1]Gia cảnh 2 '!I40)&gt;1250000,(H45-'[1]Gia cảnh 2 '!I40)&lt;=8500000),(H45-'[1]Gia cảnh 2 '!I40)*10%-102500))),2)</f>
        <v>0</v>
      </c>
      <c r="K45">
        <v>1600</v>
      </c>
      <c r="L45">
        <v>0</v>
      </c>
      <c r="M45" s="59">
        <f t="shared" si="1"/>
        <v>0</v>
      </c>
      <c r="N45" s="285"/>
    </row>
    <row r="46" spans="1:14" ht="27.75" customHeight="1">
      <c r="A46" s="158">
        <f>'KL tổ 3'!A44</f>
        <v>36</v>
      </c>
      <c r="B46" s="47" t="str">
        <f>'KL tổ 3'!B44</f>
        <v>Son Thy</v>
      </c>
      <c r="C46" s="236">
        <v>22000</v>
      </c>
      <c r="D46" s="159">
        <f>'KL tổ 3'!CD44</f>
        <v>0</v>
      </c>
      <c r="E46">
        <v>0</v>
      </c>
      <c r="F46" s="161">
        <v>0</v>
      </c>
      <c r="G46" s="160">
        <v>0</v>
      </c>
      <c r="H46" s="160">
        <f t="shared" si="2"/>
        <v>0</v>
      </c>
      <c r="I46" s="59">
        <v>0</v>
      </c>
      <c r="J46" s="172">
        <f>ROUND(IF(H46&lt;=800000,0,IF(AND((H46-'[1]Gia cảnh 2 '!I41)&gt;800000,(H46-'[1]Gia cảnh 2 '!I41)&lt;=1250000),(H46-'[1]Gia cảnh 2 '!I41)*5%-40000,IF(AND((H46-'[1]Gia cảnh 2 '!I41)&gt;1250000,(H46-'[1]Gia cảnh 2 '!I41)&lt;=8500000),(H46-'[1]Gia cảnh 2 '!I41)*10%-102500))),2)</f>
        <v>0</v>
      </c>
      <c r="K46">
        <v>1600</v>
      </c>
      <c r="L46">
        <v>0</v>
      </c>
      <c r="M46" s="59">
        <f t="shared" si="1"/>
        <v>0</v>
      </c>
      <c r="N46" s="285"/>
    </row>
    <row r="47" spans="1:14" ht="27.75" customHeight="1">
      <c r="A47" s="158">
        <f>'KL tổ 3'!A45</f>
        <v>37</v>
      </c>
      <c r="B47" s="47" t="str">
        <f>'KL tổ 3'!B45</f>
        <v>Thy Thu</v>
      </c>
      <c r="C47" s="236">
        <v>22000</v>
      </c>
      <c r="D47" s="159">
        <f>'KL tổ 3'!CD45</f>
        <v>0</v>
      </c>
      <c r="E47">
        <v>0</v>
      </c>
      <c r="F47" s="161">
        <v>0</v>
      </c>
      <c r="G47" s="160">
        <v>0</v>
      </c>
      <c r="H47" s="160">
        <f t="shared" si="2"/>
        <v>0</v>
      </c>
      <c r="I47" s="59">
        <v>0</v>
      </c>
      <c r="J47" s="172">
        <v>0</v>
      </c>
      <c r="K47">
        <v>1600</v>
      </c>
      <c r="L47">
        <v>0</v>
      </c>
      <c r="M47" s="59">
        <f t="shared" si="1"/>
        <v>0</v>
      </c>
      <c r="N47" s="285"/>
    </row>
    <row r="48" spans="1:14" ht="27.75" customHeight="1">
      <c r="A48" s="158">
        <f>'KL tổ 3'!A46</f>
        <v>38</v>
      </c>
      <c r="B48" s="47" t="str">
        <f>'KL tổ 3'!B46</f>
        <v>Chum Vot</v>
      </c>
      <c r="C48" s="236">
        <v>22000</v>
      </c>
      <c r="D48" s="159">
        <f>'KL tổ 3'!CD46</f>
        <v>0</v>
      </c>
      <c r="E48">
        <v>0</v>
      </c>
      <c r="F48" s="161">
        <v>0</v>
      </c>
      <c r="G48" s="160">
        <v>0</v>
      </c>
      <c r="H48" s="160">
        <f t="shared" si="2"/>
        <v>0</v>
      </c>
      <c r="I48" s="59">
        <v>0</v>
      </c>
      <c r="J48" s="172">
        <v>0</v>
      </c>
      <c r="K48">
        <v>1600</v>
      </c>
      <c r="L48">
        <v>0</v>
      </c>
      <c r="M48" s="59">
        <f t="shared" si="1"/>
        <v>0</v>
      </c>
      <c r="N48" s="285"/>
    </row>
    <row r="49" spans="1:14" ht="27.75" customHeight="1">
      <c r="A49" s="158">
        <f>'KL tổ 3'!A47</f>
        <v>39</v>
      </c>
      <c r="B49" s="47" t="str">
        <f>'KL tổ 3'!B47</f>
        <v>Hu Hay</v>
      </c>
      <c r="C49" s="236">
        <v>22000</v>
      </c>
      <c r="D49" s="159">
        <f>'KL tổ 3'!CD47</f>
        <v>0</v>
      </c>
      <c r="E49">
        <v>0</v>
      </c>
      <c r="F49" s="161">
        <v>0</v>
      </c>
      <c r="G49" s="160">
        <v>0</v>
      </c>
      <c r="H49" s="160">
        <f t="shared" si="2"/>
        <v>0</v>
      </c>
      <c r="I49" s="59">
        <v>0</v>
      </c>
      <c r="J49" s="172">
        <f>ROUND(IF(H49&lt;=800000,0,IF(AND((H49-'[1]Gia cảnh 2 '!I44)&gt;800000,(H49-'[1]Gia cảnh 2 '!I44)&lt;=1250000),(H49-'[1]Gia cảnh 2 '!I44)*5%-40000,IF(AND((H49-'[1]Gia cảnh 2 '!I44)&gt;1250000,(H49-'[1]Gia cảnh 2 '!I44)&lt;=8500000),(H49-'[1]Gia cảnh 2 '!I44)*10%-102500))),2)</f>
        <v>0</v>
      </c>
      <c r="K49">
        <v>1600</v>
      </c>
      <c r="L49">
        <v>0</v>
      </c>
      <c r="M49" s="59">
        <f t="shared" si="1"/>
        <v>0</v>
      </c>
      <c r="N49" s="285"/>
    </row>
    <row r="50" spans="1:14" ht="27.75" customHeight="1">
      <c r="A50" s="158">
        <f>'KL tổ 3'!A48</f>
        <v>40</v>
      </c>
      <c r="B50" s="47" t="str">
        <f>'KL tổ 3'!B48</f>
        <v>Dat Mau</v>
      </c>
      <c r="C50" s="236">
        <v>22000</v>
      </c>
      <c r="D50" s="159">
        <f>'KL tổ 3'!CD48</f>
        <v>0</v>
      </c>
      <c r="E50">
        <v>0</v>
      </c>
      <c r="F50" s="161">
        <v>0</v>
      </c>
      <c r="G50" s="160">
        <v>0</v>
      </c>
      <c r="H50" s="160">
        <f t="shared" si="2"/>
        <v>0</v>
      </c>
      <c r="I50" s="59">
        <v>0</v>
      </c>
      <c r="J50" s="172">
        <f>ROUND(IF(H50&lt;=800000,0,IF(AND((H50-'[1]Gia cảnh 2 '!I45)&gt;800000,(H50-'[1]Gia cảnh 2 '!I45)&lt;=1250000),(H50-'[1]Gia cảnh 2 '!I45)*5%-40000,IF(AND((H50-'[1]Gia cảnh 2 '!I45)&gt;1250000,(H50-'[1]Gia cảnh 2 '!I45)&lt;=8500000),(H50-'[1]Gia cảnh 2 '!I45)*10%-102500))),2)</f>
        <v>0</v>
      </c>
      <c r="K50">
        <v>1600</v>
      </c>
      <c r="L50">
        <v>0</v>
      </c>
      <c r="M50" s="59">
        <f t="shared" si="1"/>
        <v>0</v>
      </c>
      <c r="N50" s="285"/>
    </row>
    <row r="51" spans="1:14" ht="27.75" customHeight="1">
      <c r="A51" s="158">
        <f>'KL tổ 3'!A49</f>
        <v>41</v>
      </c>
      <c r="B51" s="47" t="str">
        <f>'KL tổ 3'!B49</f>
        <v>Dip Đi</v>
      </c>
      <c r="C51" s="236">
        <v>22000</v>
      </c>
      <c r="D51" s="159">
        <f>'KL tổ 3'!CD49</f>
        <v>0</v>
      </c>
      <c r="E51">
        <v>0</v>
      </c>
      <c r="F51" s="161">
        <v>0</v>
      </c>
      <c r="G51" s="160">
        <v>0</v>
      </c>
      <c r="H51" s="160">
        <f t="shared" si="2"/>
        <v>0</v>
      </c>
      <c r="I51" s="59">
        <v>0</v>
      </c>
      <c r="J51" s="172">
        <f>ROUND(IF(H51&lt;=800000,0,IF(AND((H51-'[1]Gia cảnh 2 '!I46)&gt;800000,(H51-'[1]Gia cảnh 2 '!I46)&lt;=1250000),(H51-'[1]Gia cảnh 2 '!I46)*5%-40000,IF(AND((H51-'[1]Gia cảnh 2 '!I46)&gt;1250000,(H51-'[1]Gia cảnh 2 '!I46)&lt;=8500000),(H51-'[1]Gia cảnh 2 '!I46)*10%-102500))),2)</f>
        <v>0</v>
      </c>
      <c r="K51">
        <v>1600</v>
      </c>
      <c r="L51">
        <v>0</v>
      </c>
      <c r="M51" s="59">
        <f t="shared" si="1"/>
        <v>0</v>
      </c>
      <c r="N51" s="285"/>
    </row>
    <row r="52" spans="1:14" ht="27.75" customHeight="1">
      <c r="A52" s="158">
        <f>'KL tổ 3'!A50</f>
        <v>42</v>
      </c>
      <c r="B52" s="47" t="str">
        <f>'KL tổ 3'!B50</f>
        <v>Lay Han</v>
      </c>
      <c r="C52" s="236">
        <v>22000</v>
      </c>
      <c r="D52" s="159">
        <f>'KL tổ 3'!CD50</f>
        <v>0</v>
      </c>
      <c r="E52">
        <v>0</v>
      </c>
      <c r="F52" s="161">
        <v>0</v>
      </c>
      <c r="G52" s="160">
        <v>0</v>
      </c>
      <c r="H52" s="160">
        <f t="shared" si="2"/>
        <v>0</v>
      </c>
      <c r="I52" s="59">
        <v>0</v>
      </c>
      <c r="J52" s="172">
        <v>0</v>
      </c>
      <c r="K52">
        <v>1600</v>
      </c>
      <c r="L52">
        <v>0</v>
      </c>
      <c r="M52" s="59">
        <f t="shared" si="1"/>
        <v>0</v>
      </c>
      <c r="N52" s="285"/>
    </row>
    <row r="53" spans="1:14" ht="27.75" customHeight="1">
      <c r="A53" s="158">
        <f>'KL tổ 3'!A51</f>
        <v>43</v>
      </c>
      <c r="B53" s="47" t="str">
        <f>'KL tổ 3'!B51</f>
        <v>Dang Ra</v>
      </c>
      <c r="C53" s="236">
        <v>22000</v>
      </c>
      <c r="D53" s="159">
        <f>'KL tổ 3'!CD51</f>
        <v>0</v>
      </c>
      <c r="E53">
        <v>0</v>
      </c>
      <c r="F53" s="161">
        <v>0</v>
      </c>
      <c r="G53" s="160">
        <v>0</v>
      </c>
      <c r="H53" s="160">
        <f t="shared" si="2"/>
        <v>0</v>
      </c>
      <c r="I53" s="59">
        <v>0</v>
      </c>
      <c r="J53" s="172">
        <f>ROUND(IF(H53&lt;=800000,0,IF(AND((H53-'[1]Gia cảnh 2 '!I48)&gt;800000,(H53-'[1]Gia cảnh 2 '!I48)&lt;=1250000),(H53-'[1]Gia cảnh 2 '!I48)*5%-40000,IF(AND((H53-'[1]Gia cảnh 2 '!I48)&gt;1250000,(H53-'[1]Gia cảnh 2 '!I48)&lt;=8500000),(H53-'[1]Gia cảnh 2 '!I48)*10%-102500))),2)</f>
        <v>0</v>
      </c>
      <c r="K53">
        <v>1600</v>
      </c>
      <c r="L53">
        <v>0</v>
      </c>
      <c r="M53" s="59">
        <f t="shared" si="1"/>
        <v>0</v>
      </c>
      <c r="N53" s="285"/>
    </row>
    <row r="54" spans="1:14" ht="27.75" customHeight="1">
      <c r="A54" s="158">
        <f>'KL tổ 3'!A52</f>
        <v>44</v>
      </c>
      <c r="B54" s="47" t="str">
        <f>'KL tổ 3'!B52</f>
        <v>Cha Tum</v>
      </c>
      <c r="C54" s="236">
        <v>22000</v>
      </c>
      <c r="D54" s="159">
        <f>'KL tổ 3'!CD52</f>
        <v>0</v>
      </c>
      <c r="E54">
        <v>0</v>
      </c>
      <c r="F54" s="161">
        <v>0</v>
      </c>
      <c r="G54" s="160">
        <v>0</v>
      </c>
      <c r="H54" s="160">
        <f t="shared" si="2"/>
        <v>0</v>
      </c>
      <c r="I54" s="59">
        <v>0</v>
      </c>
      <c r="J54" s="172">
        <f>ROUND(IF(H54&lt;=800000,0,IF(AND((H54-'[1]Gia cảnh 2 '!I49)&gt;800000,(H54-'[1]Gia cảnh 2 '!I49)&lt;=1250000),(H54-'[1]Gia cảnh 2 '!I49)*5%-40000,IF(AND((H54-'[1]Gia cảnh 2 '!I49)&gt;1250000,(H54-'[1]Gia cảnh 2 '!I49)&lt;=8500000),(H54-'[1]Gia cảnh 2 '!I49)*10%-102500))),2)</f>
        <v>0</v>
      </c>
      <c r="K54">
        <v>1600</v>
      </c>
      <c r="L54">
        <v>0</v>
      </c>
      <c r="M54" s="59">
        <f t="shared" si="1"/>
        <v>0</v>
      </c>
      <c r="N54" s="285"/>
    </row>
    <row r="55" spans="1:14" ht="27.75" customHeight="1">
      <c r="A55" s="158">
        <f>'KL tổ 3'!A53</f>
        <v>45</v>
      </c>
      <c r="B55" s="47" t="str">
        <f>'KL tổ 3'!B53</f>
        <v>Phon Ru</v>
      </c>
      <c r="C55" s="236">
        <v>22000</v>
      </c>
      <c r="D55" s="159">
        <f>'KL tổ 3'!CD53</f>
        <v>0</v>
      </c>
      <c r="E55" s="160">
        <f t="shared" ref="E55:E72" si="3">C55*D55</f>
        <v>0</v>
      </c>
      <c r="F55" s="161">
        <v>0</v>
      </c>
      <c r="G55" s="160">
        <v>0</v>
      </c>
      <c r="H55" s="160">
        <f t="shared" si="2"/>
        <v>0</v>
      </c>
      <c r="I55" s="59">
        <v>0</v>
      </c>
      <c r="J55" s="172">
        <f>ROUND(IF(H55&lt;=800000,0,IF(AND((H55-'[1]Gia cảnh 2 '!I50)&gt;800000,(H55-'[1]Gia cảnh 2 '!I50)&lt;=1250000),(H55-'[1]Gia cảnh 2 '!I50)*5%-40000,IF(AND((H55-'[1]Gia cảnh 2 '!I50)&gt;1250000,(H55-'[1]Gia cảnh 2 '!I50)&lt;=8500000),(H55-'[1]Gia cảnh 2 '!I50)*10%-102500))),2)</f>
        <v>0</v>
      </c>
      <c r="K55">
        <v>1600</v>
      </c>
      <c r="L55">
        <v>0</v>
      </c>
      <c r="M55" s="59">
        <f t="shared" si="1"/>
        <v>0</v>
      </c>
      <c r="N55" s="285"/>
    </row>
    <row r="56" spans="1:14" ht="27.75" customHeight="1">
      <c r="A56" s="158">
        <f>'KL tổ 3'!A54</f>
        <v>46</v>
      </c>
      <c r="B56" s="47" t="str">
        <f>'KL tổ 3'!B54</f>
        <v>Tia Rum</v>
      </c>
      <c r="C56" s="236">
        <v>22000</v>
      </c>
      <c r="D56" s="159">
        <f>'KL tổ 3'!CD54</f>
        <v>0</v>
      </c>
      <c r="E56" s="160">
        <f t="shared" si="3"/>
        <v>0</v>
      </c>
      <c r="F56" s="161">
        <v>0</v>
      </c>
      <c r="G56" s="160">
        <v>0</v>
      </c>
      <c r="H56" s="160">
        <f t="shared" si="2"/>
        <v>0</v>
      </c>
      <c r="I56" s="59">
        <v>0</v>
      </c>
      <c r="J56" s="172">
        <f>ROUND(IF(H56&lt;=800000,0,IF(AND((H56-'[1]Gia cảnh 2 '!I51)&gt;800000,(H56-'[1]Gia cảnh 2 '!I51)&lt;=1250000),(H56-'[1]Gia cảnh 2 '!I51)*5%-40000,IF(AND((H56-'[1]Gia cảnh 2 '!I51)&gt;1250000,(H56-'[1]Gia cảnh 2 '!I51)&lt;=8500000),(H56-'[1]Gia cảnh 2 '!I51)*10%-102500))),2)</f>
        <v>0</v>
      </c>
      <c r="K56">
        <v>1600</v>
      </c>
      <c r="L56">
        <v>0</v>
      </c>
      <c r="M56" s="59">
        <f t="shared" si="1"/>
        <v>0</v>
      </c>
      <c r="N56" s="285"/>
    </row>
    <row r="57" spans="1:14" ht="27.75" customHeight="1">
      <c r="A57" s="158">
        <f>'KL tổ 3'!A55</f>
        <v>47</v>
      </c>
      <c r="B57" s="47" t="str">
        <f>'KL tổ 3'!B55</f>
        <v>Tut Mau</v>
      </c>
      <c r="C57" s="236">
        <v>22000</v>
      </c>
      <c r="D57" s="159">
        <f>'KL tổ 3'!CD55</f>
        <v>0</v>
      </c>
      <c r="E57" s="160">
        <f t="shared" si="3"/>
        <v>0</v>
      </c>
      <c r="F57" s="161">
        <v>0</v>
      </c>
      <c r="G57" s="160">
        <v>0</v>
      </c>
      <c r="H57" s="160">
        <f t="shared" si="2"/>
        <v>0</v>
      </c>
      <c r="I57" s="59">
        <v>0</v>
      </c>
      <c r="J57" s="172">
        <v>0</v>
      </c>
      <c r="K57">
        <v>1600</v>
      </c>
      <c r="L57">
        <v>0</v>
      </c>
      <c r="M57" s="59">
        <f t="shared" si="1"/>
        <v>0</v>
      </c>
      <c r="N57" s="285"/>
    </row>
    <row r="58" spans="1:14" ht="27.75" customHeight="1">
      <c r="A58" s="158">
        <f>'KL tổ 3'!A56</f>
        <v>48</v>
      </c>
      <c r="B58" s="47" t="str">
        <f>'KL tổ 3'!B56</f>
        <v>Kha Lay</v>
      </c>
      <c r="C58" s="236">
        <v>22000</v>
      </c>
      <c r="D58" s="159">
        <f>'KL tổ 3'!CD56</f>
        <v>0</v>
      </c>
      <c r="E58" s="160">
        <f t="shared" si="3"/>
        <v>0</v>
      </c>
      <c r="F58" s="161">
        <v>0</v>
      </c>
      <c r="G58" s="160">
        <v>0</v>
      </c>
      <c r="H58" s="160">
        <f t="shared" si="2"/>
        <v>0</v>
      </c>
      <c r="I58" s="59">
        <v>0</v>
      </c>
      <c r="J58" s="172">
        <f>ROUND(IF(H58&lt;=800000,0,IF(AND((H58-'[1]Gia cảnh 2 '!I53)&gt;800000,(H58-'[1]Gia cảnh 2 '!I53)&lt;=1250000),(H58-'[1]Gia cảnh 2 '!I53)*5%-40000,IF(AND((H58-'[1]Gia cảnh 2 '!I53)&gt;1250000,(H58-'[1]Gia cảnh 2 '!I53)&lt;=8500000),(H58-'[1]Gia cảnh 2 '!I53)*10%-102500))),2)</f>
        <v>0</v>
      </c>
      <c r="K58">
        <v>1600</v>
      </c>
      <c r="L58">
        <v>0</v>
      </c>
      <c r="M58" s="59">
        <f t="shared" si="1"/>
        <v>0</v>
      </c>
      <c r="N58" s="285"/>
    </row>
    <row r="59" spans="1:14" ht="27.75" customHeight="1">
      <c r="A59" s="158">
        <f>'KL tổ 3'!A57</f>
        <v>49</v>
      </c>
      <c r="B59" s="47" t="str">
        <f>'KL tổ 3'!B57</f>
        <v>Hươn Chia</v>
      </c>
      <c r="C59" s="236">
        <v>22000</v>
      </c>
      <c r="D59" s="159">
        <f>'KL tổ 3'!CD57</f>
        <v>0</v>
      </c>
      <c r="E59" s="160">
        <f t="shared" si="3"/>
        <v>0</v>
      </c>
      <c r="F59" s="161">
        <v>0</v>
      </c>
      <c r="G59" s="160">
        <v>0</v>
      </c>
      <c r="H59" s="160">
        <f t="shared" si="2"/>
        <v>0</v>
      </c>
      <c r="I59" s="59">
        <v>0</v>
      </c>
      <c r="J59" s="172">
        <f>ROUND(IF(H59&lt;=800000,0,IF(AND((H59-'[1]Gia cảnh 2 '!I54)&gt;800000,(H59-'[1]Gia cảnh 2 '!I54)&lt;=1250000),(H59-'[1]Gia cảnh 2 '!I54)*5%-40000,IF(AND((H59-'[1]Gia cảnh 2 '!I54)&gt;1250000,(H59-'[1]Gia cảnh 2 '!I54)&lt;=8500000),(H59-'[1]Gia cảnh 2 '!I54)*10%-102500))),2)</f>
        <v>0</v>
      </c>
      <c r="K59">
        <v>1600</v>
      </c>
      <c r="L59">
        <v>0</v>
      </c>
      <c r="M59" s="59">
        <f t="shared" si="1"/>
        <v>0</v>
      </c>
      <c r="N59" s="285"/>
    </row>
    <row r="60" spans="1:14" ht="27.75" customHeight="1">
      <c r="A60" s="158">
        <f>'KL tổ 3'!A58</f>
        <v>50</v>
      </c>
      <c r="B60" s="47" t="str">
        <f>'KL tổ 3'!B58</f>
        <v>Khum Lum</v>
      </c>
      <c r="C60" s="236">
        <v>22000</v>
      </c>
      <c r="D60" s="159">
        <f>'KL tổ 3'!CD58</f>
        <v>0</v>
      </c>
      <c r="E60" s="160">
        <f t="shared" si="3"/>
        <v>0</v>
      </c>
      <c r="F60" s="161">
        <v>0</v>
      </c>
      <c r="G60" s="160">
        <v>0</v>
      </c>
      <c r="H60" s="160">
        <f t="shared" si="2"/>
        <v>0</v>
      </c>
      <c r="I60" s="59">
        <v>0</v>
      </c>
      <c r="J60" s="172">
        <f>ROUND(IF(H60&lt;=800000,0,IF(AND((H60-'[1]Gia cảnh 2 '!I55)&gt;800000,(H60-'[1]Gia cảnh 2 '!I55)&lt;=1250000),(H60-'[1]Gia cảnh 2 '!I55)*5%-40000,IF(AND((H60-'[1]Gia cảnh 2 '!I55)&gt;1250000,(H60-'[1]Gia cảnh 2 '!I55)&lt;=8500000),(H60-'[1]Gia cảnh 2 '!I55)*10%-102500))),2)</f>
        <v>0</v>
      </c>
      <c r="K60">
        <v>1600</v>
      </c>
      <c r="L60">
        <v>0</v>
      </c>
      <c r="M60" s="59">
        <f t="shared" si="1"/>
        <v>0</v>
      </c>
      <c r="N60" s="285"/>
    </row>
    <row r="61" spans="1:14" ht="27.75" customHeight="1">
      <c r="A61" s="158">
        <f>'KL tổ 3'!A59</f>
        <v>51</v>
      </c>
      <c r="B61" s="47" t="str">
        <f>'KL tổ 3'!B59</f>
        <v>Na Ra</v>
      </c>
      <c r="C61" s="236">
        <v>22000</v>
      </c>
      <c r="D61" s="159">
        <f>'KL tổ 3'!CD59</f>
        <v>0</v>
      </c>
      <c r="E61" s="160">
        <f t="shared" si="3"/>
        <v>0</v>
      </c>
      <c r="F61" s="161">
        <v>0</v>
      </c>
      <c r="G61" s="160">
        <v>0</v>
      </c>
      <c r="H61" s="160">
        <f t="shared" si="2"/>
        <v>0</v>
      </c>
      <c r="I61" s="59">
        <v>0</v>
      </c>
      <c r="J61" s="172">
        <f>ROUND(IF(H61&lt;=800000,0,IF(AND((H61-'[1]Gia cảnh 2 '!I56)&gt;800000,(H61-'[1]Gia cảnh 2 '!I56)&lt;=1250000),(H61-'[1]Gia cảnh 2 '!I56)*5%-40000,IF(AND((H61-'[1]Gia cảnh 2 '!I56)&gt;1250000,(H61-'[1]Gia cảnh 2 '!I56)&lt;=8500000),(H61-'[1]Gia cảnh 2 '!I56)*10%-102500))),2)</f>
        <v>0</v>
      </c>
      <c r="K61">
        <v>1600</v>
      </c>
      <c r="L61">
        <v>0</v>
      </c>
      <c r="M61" s="59">
        <f t="shared" si="1"/>
        <v>0</v>
      </c>
      <c r="N61" s="285"/>
    </row>
    <row r="62" spans="1:14" ht="27.75" customHeight="1">
      <c r="A62" s="158">
        <f>'KL tổ 3'!A60</f>
        <v>52</v>
      </c>
      <c r="B62" s="47" t="str">
        <f>'KL tổ 3'!B60</f>
        <v>Thia Vot</v>
      </c>
      <c r="C62" s="236">
        <v>22000</v>
      </c>
      <c r="D62" s="159">
        <f>'KL tổ 3'!CD60</f>
        <v>0</v>
      </c>
      <c r="E62" s="160">
        <f t="shared" si="3"/>
        <v>0</v>
      </c>
      <c r="F62" s="161">
        <v>0</v>
      </c>
      <c r="G62" s="160">
        <v>0</v>
      </c>
      <c r="H62" s="160">
        <f t="shared" si="2"/>
        <v>0</v>
      </c>
      <c r="I62" s="59">
        <v>0</v>
      </c>
      <c r="J62" s="172">
        <f>ROUND(IF(H62&lt;=800000,0,IF(AND((H62-'[1]Gia cảnh 2 '!I57)&gt;800000,(H62-'[1]Gia cảnh 2 '!I57)&lt;=1250000),(H62-'[1]Gia cảnh 2 '!I57)*5%-40000,IF(AND((H62-'[1]Gia cảnh 2 '!I57)&gt;1250000,(H62-'[1]Gia cảnh 2 '!I57)&lt;=8500000),(H62-'[1]Gia cảnh 2 '!I57)*10%-102500))),2)</f>
        <v>0</v>
      </c>
      <c r="K62">
        <v>1600</v>
      </c>
      <c r="L62">
        <v>0</v>
      </c>
      <c r="M62" s="59">
        <f t="shared" si="1"/>
        <v>0</v>
      </c>
      <c r="N62" s="285"/>
    </row>
    <row r="63" spans="1:14" ht="27.75" customHeight="1">
      <c r="A63" s="158">
        <f>'KL tổ 3'!A61</f>
        <v>53</v>
      </c>
      <c r="B63" s="47" t="str">
        <f>'KL tổ 3'!B61</f>
        <v>Vot Him</v>
      </c>
      <c r="C63" s="236">
        <v>22000</v>
      </c>
      <c r="D63" s="159">
        <f>'KL tổ 3'!CD61</f>
        <v>0</v>
      </c>
      <c r="E63" s="160">
        <f t="shared" si="3"/>
        <v>0</v>
      </c>
      <c r="F63" s="161">
        <v>0</v>
      </c>
      <c r="G63" s="160">
        <v>0</v>
      </c>
      <c r="H63" s="160">
        <f t="shared" si="2"/>
        <v>0</v>
      </c>
      <c r="I63" s="59">
        <v>0</v>
      </c>
      <c r="J63" s="172">
        <f>ROUND(IF(H63&lt;=800000,0,IF(AND((H63-'[1]Gia cảnh 2 '!I58)&gt;800000,(H63-'[1]Gia cảnh 2 '!I58)&lt;=1250000),(H63-'[1]Gia cảnh 2 '!I58)*5%-40000,IF(AND((H63-'[1]Gia cảnh 2 '!I58)&gt;1250000,(H63-'[1]Gia cảnh 2 '!I58)&lt;=8500000),(H63-'[1]Gia cảnh 2 '!I58)*10%-102500))),2)</f>
        <v>0</v>
      </c>
      <c r="K63">
        <v>1600</v>
      </c>
      <c r="L63">
        <v>0</v>
      </c>
      <c r="M63" s="59">
        <f t="shared" si="1"/>
        <v>0</v>
      </c>
      <c r="N63" s="285"/>
    </row>
    <row r="64" spans="1:14" ht="27.75" customHeight="1">
      <c r="A64" s="158">
        <f>'KL tổ 3'!A62</f>
        <v>54</v>
      </c>
      <c r="B64" s="47" t="str">
        <f>'KL tổ 3'!B62</f>
        <v>Hum Du</v>
      </c>
      <c r="C64" s="236">
        <v>22000</v>
      </c>
      <c r="D64" s="159">
        <f>'KL tổ 3'!CD62</f>
        <v>0</v>
      </c>
      <c r="E64" s="160">
        <f t="shared" si="3"/>
        <v>0</v>
      </c>
      <c r="F64" s="161">
        <v>0</v>
      </c>
      <c r="G64" s="160">
        <v>0</v>
      </c>
      <c r="H64" s="160">
        <f t="shared" si="2"/>
        <v>0</v>
      </c>
      <c r="I64" s="59">
        <v>0</v>
      </c>
      <c r="J64" s="172">
        <f>ROUND(IF(H64&lt;=800000,0,IF(AND((H64-'[1]Gia cảnh 2 '!I59)&gt;800000,(H64-'[1]Gia cảnh 2 '!I59)&lt;=1250000),(H64-'[1]Gia cảnh 2 '!I59)*5%-40000,IF(AND((H64-'[1]Gia cảnh 2 '!I59)&gt;1250000,(H64-'[1]Gia cảnh 2 '!I59)&lt;=8500000),(H64-'[1]Gia cảnh 2 '!I59)*10%-102500))),2)</f>
        <v>0</v>
      </c>
      <c r="K64">
        <v>1600</v>
      </c>
      <c r="L64">
        <v>0</v>
      </c>
      <c r="M64" s="59">
        <f t="shared" si="1"/>
        <v>0</v>
      </c>
      <c r="N64" s="285"/>
    </row>
    <row r="65" spans="1:14" ht="27.75" customHeight="1">
      <c r="A65" s="158">
        <f>'KL tổ 3'!A63</f>
        <v>55</v>
      </c>
      <c r="B65" s="47" t="str">
        <f>'KL tổ 3'!B63</f>
        <v>Du Kha</v>
      </c>
      <c r="C65" s="236">
        <v>22000</v>
      </c>
      <c r="D65" s="159">
        <f>'KL tổ 3'!CD63</f>
        <v>0</v>
      </c>
      <c r="E65" s="160">
        <f t="shared" si="3"/>
        <v>0</v>
      </c>
      <c r="F65" s="161">
        <v>0</v>
      </c>
      <c r="G65" s="160">
        <v>0</v>
      </c>
      <c r="H65" s="160">
        <f t="shared" si="2"/>
        <v>0</v>
      </c>
      <c r="I65" s="59">
        <v>0</v>
      </c>
      <c r="J65" s="172">
        <f>ROUND(IF(H65&lt;=800000,0,IF(AND((H65-'[1]Gia cảnh 2 '!I60)&gt;800000,(H65-'[1]Gia cảnh 2 '!I60)&lt;=1250000),(H65-'[1]Gia cảnh 2 '!I60)*5%-40000,IF(AND((H65-'[1]Gia cảnh 2 '!I60)&gt;1250000,(H65-'[1]Gia cảnh 2 '!I60)&lt;=8500000),(H65-'[1]Gia cảnh 2 '!I60)*10%-102500))),2)</f>
        <v>0</v>
      </c>
      <c r="K65">
        <v>1600</v>
      </c>
      <c r="L65">
        <v>0</v>
      </c>
      <c r="M65" s="59">
        <f t="shared" si="1"/>
        <v>0</v>
      </c>
      <c r="N65" s="285"/>
    </row>
    <row r="66" spans="1:14" ht="27.75" customHeight="1">
      <c r="A66" s="158">
        <f>'KL tổ 3'!A64</f>
        <v>56</v>
      </c>
      <c r="B66" s="47" t="str">
        <f>'KL tổ 3'!B64</f>
        <v>Khia Xe</v>
      </c>
      <c r="C66" s="236">
        <v>22000</v>
      </c>
      <c r="D66" s="159">
        <f>'KL tổ 3'!CD64</f>
        <v>0</v>
      </c>
      <c r="E66" s="160">
        <f t="shared" si="3"/>
        <v>0</v>
      </c>
      <c r="F66" s="161">
        <v>0</v>
      </c>
      <c r="G66" s="160">
        <v>0</v>
      </c>
      <c r="H66" s="160">
        <f t="shared" si="2"/>
        <v>0</v>
      </c>
      <c r="I66" s="59">
        <v>0</v>
      </c>
      <c r="J66" s="172">
        <f>ROUND(IF(H66&lt;=800000,0,IF(AND((H66-'[1]Gia cảnh 2 '!I61)&gt;800000,(H66-'[1]Gia cảnh 2 '!I61)&lt;=1250000),(H66-'[1]Gia cảnh 2 '!I61)*5%-40000,IF(AND((H66-'[1]Gia cảnh 2 '!I61)&gt;1250000,(H66-'[1]Gia cảnh 2 '!I61)&lt;=8500000),(H66-'[1]Gia cảnh 2 '!I61)*10%-102500))),2)</f>
        <v>0</v>
      </c>
      <c r="K66">
        <v>1600</v>
      </c>
      <c r="L66">
        <v>0</v>
      </c>
      <c r="M66" s="59">
        <f t="shared" si="1"/>
        <v>0</v>
      </c>
      <c r="N66" s="285"/>
    </row>
    <row r="67" spans="1:14" ht="27.75" customHeight="1">
      <c r="A67" s="158">
        <f>'KL tổ 3'!A65</f>
        <v>57</v>
      </c>
      <c r="B67" s="47" t="str">
        <f>'KL tổ 3'!B65</f>
        <v>An Chia</v>
      </c>
      <c r="C67" s="236">
        <v>22000</v>
      </c>
      <c r="D67" s="159">
        <f>'KL tổ 3'!CD65</f>
        <v>0</v>
      </c>
      <c r="E67" s="160">
        <f t="shared" si="3"/>
        <v>0</v>
      </c>
      <c r="F67" s="161">
        <v>0</v>
      </c>
      <c r="G67" s="160">
        <v>0</v>
      </c>
      <c r="H67" s="160">
        <f t="shared" si="2"/>
        <v>0</v>
      </c>
      <c r="I67" s="59">
        <v>0</v>
      </c>
      <c r="J67" s="172">
        <f>ROUND(IF(H67&lt;=800000,0,IF(AND((H67-'[1]Gia cảnh 2 '!I62)&gt;800000,(H67-'[1]Gia cảnh 2 '!I62)&lt;=1250000),(H67-'[1]Gia cảnh 2 '!I62)*5%-40000,IF(AND((H67-'[1]Gia cảnh 2 '!I62)&gt;1250000,(H67-'[1]Gia cảnh 2 '!I62)&lt;=8500000),(H67-'[1]Gia cảnh 2 '!I62)*10%-102500))),2)</f>
        <v>0</v>
      </c>
      <c r="K67">
        <v>1600</v>
      </c>
      <c r="L67">
        <v>0</v>
      </c>
      <c r="M67" s="59">
        <f t="shared" si="1"/>
        <v>0</v>
      </c>
      <c r="N67" s="285"/>
    </row>
    <row r="68" spans="1:14" ht="27.75" customHeight="1">
      <c r="A68" s="158">
        <f>'KL tổ 3'!A66</f>
        <v>58</v>
      </c>
      <c r="B68" s="47" t="str">
        <f>'KL tổ 3'!B66</f>
        <v>Ru Rươn</v>
      </c>
      <c r="C68" s="236">
        <v>22000</v>
      </c>
      <c r="D68" s="159">
        <f>'KL tổ 3'!CD66</f>
        <v>0</v>
      </c>
      <c r="E68" s="160">
        <f t="shared" si="3"/>
        <v>0</v>
      </c>
      <c r="F68" s="161">
        <v>0</v>
      </c>
      <c r="G68" s="160">
        <v>0</v>
      </c>
      <c r="H68" s="160">
        <f t="shared" si="2"/>
        <v>0</v>
      </c>
      <c r="I68" s="59">
        <v>0</v>
      </c>
      <c r="J68" s="172">
        <f>ROUND(IF(H68&lt;=800000,0,IF(AND((H68-'[1]Gia cảnh 2 '!I63)&gt;800000,(H68-'[1]Gia cảnh 2 '!I63)&lt;=1250000),(H68-'[1]Gia cảnh 2 '!I63)*5%-40000,IF(AND((H68-'[1]Gia cảnh 2 '!I63)&gt;1250000,(H68-'[1]Gia cảnh 2 '!I63)&lt;=8500000),(H68-'[1]Gia cảnh 2 '!I63)*10%-102500))),2)</f>
        <v>0</v>
      </c>
      <c r="K68">
        <v>1600</v>
      </c>
      <c r="L68">
        <v>0</v>
      </c>
      <c r="M68" s="59">
        <f t="shared" si="1"/>
        <v>0</v>
      </c>
      <c r="N68" s="285"/>
    </row>
    <row r="69" spans="1:14" ht="27.75" customHeight="1">
      <c r="A69" s="158">
        <f>'KL tổ 3'!A67</f>
        <v>59</v>
      </c>
      <c r="B69" s="47" t="str">
        <f>'KL tổ 3'!B67</f>
        <v>Kon Ra</v>
      </c>
      <c r="C69" s="236">
        <v>22000</v>
      </c>
      <c r="D69" s="159">
        <f>'KL tổ 3'!CD67</f>
        <v>0</v>
      </c>
      <c r="E69" s="160">
        <f t="shared" si="3"/>
        <v>0</v>
      </c>
      <c r="F69" s="161">
        <v>0</v>
      </c>
      <c r="G69" s="160">
        <v>0</v>
      </c>
      <c r="H69" s="160">
        <f t="shared" si="2"/>
        <v>0</v>
      </c>
      <c r="I69" s="59">
        <v>0</v>
      </c>
      <c r="J69" s="172">
        <f>ROUND(IF(H69&lt;=800000,0,IF(AND((H69-'[1]Gia cảnh 2 '!I64)&gt;800000,(H69-'[1]Gia cảnh 2 '!I64)&lt;=1250000),(H69-'[1]Gia cảnh 2 '!I64)*5%-40000,IF(AND((H69-'[1]Gia cảnh 2 '!I64)&gt;1250000,(H69-'[1]Gia cảnh 2 '!I64)&lt;=8500000),(H69-'[1]Gia cảnh 2 '!I64)*10%-102500))),2)</f>
        <v>0</v>
      </c>
      <c r="K69">
        <v>1600</v>
      </c>
      <c r="L69">
        <v>0</v>
      </c>
      <c r="M69" s="59">
        <f t="shared" si="1"/>
        <v>0</v>
      </c>
      <c r="N69" s="285"/>
    </row>
    <row r="70" spans="1:14" ht="27.75" customHeight="1">
      <c r="A70" s="158">
        <f>'KL tổ 3'!A68</f>
        <v>60</v>
      </c>
      <c r="B70" s="47" t="str">
        <f>'KL tổ 3'!B68</f>
        <v>Dua Hơi</v>
      </c>
      <c r="C70" s="236">
        <v>22000</v>
      </c>
      <c r="D70" s="159">
        <f>'KL tổ 3'!CD68</f>
        <v>0</v>
      </c>
      <c r="E70" s="160">
        <f t="shared" si="3"/>
        <v>0</v>
      </c>
      <c r="F70" s="161">
        <v>0</v>
      </c>
      <c r="G70" s="160">
        <v>0</v>
      </c>
      <c r="H70" s="160">
        <f t="shared" si="2"/>
        <v>0</v>
      </c>
      <c r="I70" s="59">
        <v>0</v>
      </c>
      <c r="J70" s="172">
        <f>ROUND(IF(H70&lt;=800000,0,IF(AND((H70-'[1]Gia cảnh 2 '!I65)&gt;800000,(H70-'[1]Gia cảnh 2 '!I65)&lt;=1250000),(H70-'[1]Gia cảnh 2 '!I65)*5%-40000,IF(AND((H70-'[1]Gia cảnh 2 '!I65)&gt;1250000,(H70-'[1]Gia cảnh 2 '!I65)&lt;=8500000),(H70-'[1]Gia cảnh 2 '!I65)*10%-102500))),2)</f>
        <v>0</v>
      </c>
      <c r="K70">
        <v>1600</v>
      </c>
      <c r="L70">
        <v>0</v>
      </c>
      <c r="M70" s="59">
        <f t="shared" si="1"/>
        <v>0</v>
      </c>
      <c r="N70" s="285"/>
    </row>
    <row r="71" spans="1:14" ht="27.75" customHeight="1">
      <c r="A71" s="158">
        <f>'KL tổ 3'!A69</f>
        <v>61</v>
      </c>
      <c r="B71" s="47" t="str">
        <f>'KL tổ 3'!B69</f>
        <v>Du Thươn</v>
      </c>
      <c r="C71" s="236">
        <v>22000</v>
      </c>
      <c r="D71" s="159">
        <f>'KL tổ 3'!CD69</f>
        <v>0</v>
      </c>
      <c r="E71" s="160">
        <f t="shared" si="3"/>
        <v>0</v>
      </c>
      <c r="F71" s="161">
        <v>0</v>
      </c>
      <c r="G71" s="160">
        <v>0</v>
      </c>
      <c r="H71" s="160">
        <f t="shared" si="2"/>
        <v>0</v>
      </c>
      <c r="I71" s="59">
        <v>0</v>
      </c>
      <c r="J71" s="172">
        <f>ROUND(IF(H71&lt;=800000,0,IF(AND((H71-'[1]Gia cảnh 2 '!I66)&gt;800000,(H71-'[1]Gia cảnh 2 '!I66)&lt;=1250000),(H71-'[1]Gia cảnh 2 '!I66)*5%-40000,IF(AND((H71-'[1]Gia cảnh 2 '!I66)&gt;1250000,(H71-'[1]Gia cảnh 2 '!I66)&lt;=8500000),(H71-'[1]Gia cảnh 2 '!I66)*10%-102500))),2)</f>
        <v>0</v>
      </c>
      <c r="K71">
        <v>1600</v>
      </c>
      <c r="L71">
        <v>0</v>
      </c>
      <c r="M71" s="59">
        <f t="shared" si="1"/>
        <v>0</v>
      </c>
      <c r="N71" s="285"/>
    </row>
    <row r="72" spans="1:14" ht="27.75" customHeight="1">
      <c r="A72" s="158">
        <f>'KL tổ 3'!A70</f>
        <v>62</v>
      </c>
      <c r="B72" s="47" t="str">
        <f>'KL tổ 3'!B70</f>
        <v>Chum Chia</v>
      </c>
      <c r="C72" s="236">
        <v>22000</v>
      </c>
      <c r="D72" s="159">
        <f>'KL tổ 3'!CD70</f>
        <v>0</v>
      </c>
      <c r="E72" s="160">
        <f t="shared" si="3"/>
        <v>0</v>
      </c>
      <c r="F72" s="161">
        <v>0</v>
      </c>
      <c r="G72" s="160">
        <v>0</v>
      </c>
      <c r="H72" s="160">
        <f t="shared" si="2"/>
        <v>0</v>
      </c>
      <c r="I72" s="59">
        <v>0</v>
      </c>
      <c r="J72" s="172">
        <f>ROUND(IF(H72&lt;=800000,0,IF(AND((H72-'[1]Gia cảnh 2 '!I67)&gt;800000,(H72-'[1]Gia cảnh 2 '!I67)&lt;=1250000),(H72-'[1]Gia cảnh 2 '!I67)*5%-40000,IF(AND((H72-'[1]Gia cảnh 2 '!I67)&gt;1250000,(H72-'[1]Gia cảnh 2 '!I67)&lt;=8500000),(H72-'[1]Gia cảnh 2 '!I67)*10%-102500))),2)</f>
        <v>0</v>
      </c>
      <c r="K72">
        <v>1600</v>
      </c>
      <c r="L72">
        <v>0</v>
      </c>
      <c r="M72" s="59">
        <f t="shared" si="1"/>
        <v>0</v>
      </c>
      <c r="N72" s="285"/>
    </row>
    <row r="73" spans="1:14" ht="27.75" customHeight="1">
      <c r="A73" s="158">
        <f>'KL tổ 3'!A71</f>
        <v>63</v>
      </c>
      <c r="B73" s="47" t="str">
        <f>'KL tổ 3'!B71</f>
        <v>Tum Tưa</v>
      </c>
      <c r="C73" s="236">
        <v>22000</v>
      </c>
      <c r="D73" s="159">
        <f>'KL tổ 3'!CD71</f>
        <v>0</v>
      </c>
      <c r="E73" s="160">
        <f>C73*D73</f>
        <v>0</v>
      </c>
      <c r="F73" s="161">
        <v>0</v>
      </c>
      <c r="G73" s="160">
        <v>0</v>
      </c>
      <c r="H73" s="160">
        <f>E73+G73</f>
        <v>0</v>
      </c>
      <c r="I73" s="59">
        <v>0</v>
      </c>
      <c r="J73" s="172">
        <f>ROUND(IF(H73&lt;=800000,0,IF(AND((H73-'[1]Gia cảnh 2 '!I68)&gt;800000,(H73-'[1]Gia cảnh 2 '!I68)&lt;=1250000),(H73-'[1]Gia cảnh 2 '!I68)*5%-40000,IF(AND((H73-'[1]Gia cảnh 2 '!I68)&gt;1250000,(H73-'[1]Gia cảnh 2 '!I68)&lt;=8500000),(H73-'[1]Gia cảnh 2 '!I68)*10%-102500))),2)</f>
        <v>0</v>
      </c>
      <c r="K73" s="172">
        <f>IF(H73&lt;=200000,1600,IF(AND(H73&gt;200000,H73&lt;=250000),1800,IF(AND(H73&gt;250000,H73&lt;=300000),2200,IF(AND(H73&gt;300000,H73&lt;=350000),2600,IF(AND(H73&gt;350000,H73&lt;=400000),3000,IF(AND(H73&gt;400000,H73&lt;=450000),3400,IF(AND(H73&gt;450000,H73&lt;=500000),3800,IF(AND(H73&gt;500000,H73&lt;=550000),4200,IF(AND(H73&gt;550000,H73&lt;=600000),4600,IF(AND(H73&gt;600000,H73&lt;=650000),5000,IF(AND(H73&gt;650000,H73&lt;=700000),5400,IF(AND(H73&gt;700000,H73&lt;=750000),5800,IF(AND(H73&gt;750000,H73&lt;=800000),6200,IF(AND(H73&gt;800000,H73&lt;=850000),6600,IF(AND(H73&gt;850000,H73&lt;=900000),7000,IF(AND(H73&gt;900000,H73&lt;=950000),7400,IF(AND(H73&gt;950000,H73&lt;=1000000),7800,IF(H73&gt;1000000,8000))))))))))))))))))</f>
        <v>1600</v>
      </c>
      <c r="L73" s="50">
        <f>IF(J73&gt;0,I73+J73,I73)</f>
        <v>0</v>
      </c>
      <c r="M73" s="59">
        <f>IF(L73&gt;0,H73-L73,H73)</f>
        <v>0</v>
      </c>
      <c r="N73" s="285"/>
    </row>
    <row r="74" spans="1:14" ht="27.75" customHeight="1">
      <c r="A74" s="158">
        <f>'KL tổ 3'!A72</f>
        <v>64</v>
      </c>
      <c r="B74" s="47" t="str">
        <f>'KL tổ 3'!B72</f>
        <v>Dut Hat</v>
      </c>
      <c r="C74" s="236">
        <v>22000</v>
      </c>
      <c r="D74" s="159">
        <f>'KL tổ 3'!CD72</f>
        <v>0</v>
      </c>
      <c r="E74" s="160">
        <f t="shared" ref="E74:E87" si="4">C74*D74</f>
        <v>0</v>
      </c>
      <c r="F74" s="161">
        <v>0</v>
      </c>
      <c r="G74" s="160">
        <v>0</v>
      </c>
      <c r="H74" s="160">
        <f t="shared" ref="H74:H87" si="5">E74+G74</f>
        <v>0</v>
      </c>
      <c r="I74" s="59">
        <v>0</v>
      </c>
      <c r="J74" s="172">
        <f>ROUND(IF(H74&lt;=800000,0,IF(AND((H74-'[1]Gia cảnh 2 '!I69)&gt;800000,(H74-'[1]Gia cảnh 2 '!I69)&lt;=1250000),(H74-'[1]Gia cảnh 2 '!I69)*5%-40000,IF(AND((H74-'[1]Gia cảnh 2 '!I69)&gt;1250000,(H74-'[1]Gia cảnh 2 '!I69)&lt;=8500000),(H74-'[1]Gia cảnh 2 '!I69)*10%-102500))),2)</f>
        <v>0</v>
      </c>
      <c r="K74" s="172">
        <f t="shared" ref="K74:K87" si="6">IF(H74&lt;=200000,1600,IF(AND(H74&gt;200000,H74&lt;=250000),1800,IF(AND(H74&gt;250000,H74&lt;=300000),2200,IF(AND(H74&gt;300000,H74&lt;=350000),2600,IF(AND(H74&gt;350000,H74&lt;=400000),3000,IF(AND(H74&gt;400000,H74&lt;=450000),3400,IF(AND(H74&gt;450000,H74&lt;=500000),3800,IF(AND(H74&gt;500000,H74&lt;=550000),4200,IF(AND(H74&gt;550000,H74&lt;=600000),4600,IF(AND(H74&gt;600000,H74&lt;=650000),5000,IF(AND(H74&gt;650000,H74&lt;=700000),5400,IF(AND(H74&gt;700000,H74&lt;=750000),5800,IF(AND(H74&gt;750000,H74&lt;=800000),6200,IF(AND(H74&gt;800000,H74&lt;=850000),6600,IF(AND(H74&gt;850000,H74&lt;=900000),7000,IF(AND(H74&gt;900000,H74&lt;=950000),7400,IF(AND(H74&gt;950000,H74&lt;=1000000),7800,IF(H74&gt;1000000,8000))))))))))))))))))</f>
        <v>1600</v>
      </c>
      <c r="L74" s="50">
        <f t="shared" ref="L74:L87" si="7">IF(J74&gt;0,I74+J74,I74)</f>
        <v>0</v>
      </c>
      <c r="M74" s="59">
        <f t="shared" ref="M74:M87" si="8">IF(L74&gt;0,H74-L74,H74)</f>
        <v>0</v>
      </c>
      <c r="N74" s="285"/>
    </row>
    <row r="75" spans="1:14" ht="27.75" customHeight="1">
      <c r="A75" s="158">
        <f>'KL tổ 3'!A73</f>
        <v>65</v>
      </c>
      <c r="B75" s="47" t="str">
        <f>'KL tổ 3'!B73</f>
        <v>Tia Hay</v>
      </c>
      <c r="C75" s="236">
        <v>22000</v>
      </c>
      <c r="D75" s="159">
        <f>'KL tổ 3'!CD73</f>
        <v>0</v>
      </c>
      <c r="E75" s="160">
        <f t="shared" si="4"/>
        <v>0</v>
      </c>
      <c r="F75" s="161">
        <v>0</v>
      </c>
      <c r="G75" s="160">
        <v>0</v>
      </c>
      <c r="H75" s="160">
        <f t="shared" si="5"/>
        <v>0</v>
      </c>
      <c r="I75" s="59">
        <v>0</v>
      </c>
      <c r="J75" s="172">
        <f>ROUND(IF(H75&lt;=800000,0,IF(AND((H75-'[1]Gia cảnh 2 '!I70)&gt;800000,(H75-'[1]Gia cảnh 2 '!I70)&lt;=1250000),(H75-'[1]Gia cảnh 2 '!I70)*5%-40000,IF(AND((H75-'[1]Gia cảnh 2 '!I70)&gt;1250000,(H75-'[1]Gia cảnh 2 '!I70)&lt;=8500000),(H75-'[1]Gia cảnh 2 '!I70)*10%-102500))),2)</f>
        <v>0</v>
      </c>
      <c r="K75" s="172">
        <f t="shared" si="6"/>
        <v>1600</v>
      </c>
      <c r="L75" s="50">
        <f t="shared" si="7"/>
        <v>0</v>
      </c>
      <c r="M75" s="59">
        <f t="shared" si="8"/>
        <v>0</v>
      </c>
      <c r="N75" s="285"/>
    </row>
    <row r="76" spans="1:14" ht="27.75" customHeight="1">
      <c r="A76" s="158">
        <f>'KL tổ 3'!A74</f>
        <v>66</v>
      </c>
      <c r="B76" s="47" t="str">
        <f>'KL tổ 3'!B74</f>
        <v>Dot Mươt</v>
      </c>
      <c r="C76" s="236">
        <v>22000</v>
      </c>
      <c r="D76" s="159">
        <f>'KL tổ 3'!CD74</f>
        <v>0</v>
      </c>
      <c r="E76" s="160">
        <f t="shared" si="4"/>
        <v>0</v>
      </c>
      <c r="F76" s="161">
        <v>0</v>
      </c>
      <c r="G76" s="160">
        <v>0</v>
      </c>
      <c r="H76" s="160">
        <f t="shared" si="5"/>
        <v>0</v>
      </c>
      <c r="I76" s="59">
        <v>0</v>
      </c>
      <c r="J76" s="172">
        <v>0</v>
      </c>
      <c r="K76" s="172">
        <f t="shared" si="6"/>
        <v>1600</v>
      </c>
      <c r="L76" s="50">
        <f t="shared" si="7"/>
        <v>0</v>
      </c>
      <c r="M76" s="59">
        <f t="shared" si="8"/>
        <v>0</v>
      </c>
      <c r="N76" s="285"/>
    </row>
    <row r="77" spans="1:14" ht="27.75" customHeight="1">
      <c r="A77" s="158">
        <f>'KL tổ 3'!A75</f>
        <v>67</v>
      </c>
      <c r="B77" s="47" t="str">
        <f>'KL tổ 3'!B75</f>
        <v>Thia Ra</v>
      </c>
      <c r="C77" s="236">
        <v>22000</v>
      </c>
      <c r="D77" s="159">
        <f>'KL tổ 3'!CD75</f>
        <v>0</v>
      </c>
      <c r="E77" s="160">
        <f t="shared" si="4"/>
        <v>0</v>
      </c>
      <c r="F77" s="161">
        <v>0</v>
      </c>
      <c r="G77" s="160">
        <v>0</v>
      </c>
      <c r="H77" s="160">
        <f t="shared" si="5"/>
        <v>0</v>
      </c>
      <c r="I77" s="59">
        <v>0</v>
      </c>
      <c r="J77" s="172">
        <f>ROUND(IF(H77&lt;=800000,0,IF(AND((H77-'[1]Gia cảnh 2 '!I72)&gt;800000,(H77-'[1]Gia cảnh 2 '!I72)&lt;=1250000),(H77-'[1]Gia cảnh 2 '!I72)*5%-40000,IF(AND((H77-'[1]Gia cảnh 2 '!I72)&gt;1250000,(H77-'[1]Gia cảnh 2 '!I72)&lt;=8500000),(H77-'[1]Gia cảnh 2 '!I72)*10%-102500))),2)</f>
        <v>0</v>
      </c>
      <c r="K77" s="172">
        <f t="shared" si="6"/>
        <v>1600</v>
      </c>
      <c r="L77" s="50">
        <f t="shared" si="7"/>
        <v>0</v>
      </c>
      <c r="M77" s="59">
        <f t="shared" si="8"/>
        <v>0</v>
      </c>
      <c r="N77" s="285"/>
    </row>
    <row r="78" spans="1:14" ht="27.75" customHeight="1">
      <c r="A78" s="158">
        <f>'KL tổ 3'!A76</f>
        <v>68</v>
      </c>
      <c r="B78" s="47" t="str">
        <f>'KL tổ 3'!B76</f>
        <v>Dang Da</v>
      </c>
      <c r="C78" s="236">
        <v>22000</v>
      </c>
      <c r="D78" s="159">
        <f>'KL tổ 3'!CD76</f>
        <v>0</v>
      </c>
      <c r="E78" s="160">
        <f t="shared" si="4"/>
        <v>0</v>
      </c>
      <c r="F78" s="161">
        <v>0</v>
      </c>
      <c r="G78" s="160">
        <v>0</v>
      </c>
      <c r="H78" s="160">
        <f t="shared" si="5"/>
        <v>0</v>
      </c>
      <c r="I78" s="59">
        <v>0</v>
      </c>
      <c r="J78" s="172">
        <f>ROUND(IF(H78&lt;=800000,0,IF(AND((H78-'[1]Gia cảnh 2 '!I73)&gt;800000,(H78-'[1]Gia cảnh 2 '!I73)&lt;=1250000),(H78-'[1]Gia cảnh 2 '!I73)*5%-40000,IF(AND((H78-'[1]Gia cảnh 2 '!I73)&gt;1250000,(H78-'[1]Gia cảnh 2 '!I73)&lt;=8500000),(H78-'[1]Gia cảnh 2 '!I73)*10%-102500))),2)</f>
        <v>0</v>
      </c>
      <c r="K78" s="172">
        <f t="shared" si="6"/>
        <v>1600</v>
      </c>
      <c r="L78" s="50">
        <f t="shared" si="7"/>
        <v>0</v>
      </c>
      <c r="M78" s="59">
        <f t="shared" si="8"/>
        <v>0</v>
      </c>
      <c r="N78" s="285"/>
    </row>
    <row r="79" spans="1:14" ht="27.75" customHeight="1">
      <c r="A79" s="158">
        <f>'KL tổ 3'!A77</f>
        <v>69</v>
      </c>
      <c r="B79" s="47" t="str">
        <f>'KL tổ 3'!B77</f>
        <v>Dut Mum</v>
      </c>
      <c r="C79" s="236">
        <v>22000</v>
      </c>
      <c r="D79" s="159">
        <f>'KL tổ 3'!CD77</f>
        <v>0</v>
      </c>
      <c r="E79" s="160">
        <f t="shared" si="4"/>
        <v>0</v>
      </c>
      <c r="F79" s="161">
        <v>0</v>
      </c>
      <c r="G79" s="160">
        <v>0</v>
      </c>
      <c r="H79" s="160">
        <f t="shared" si="5"/>
        <v>0</v>
      </c>
      <c r="I79" s="59">
        <v>0</v>
      </c>
      <c r="J79" s="172">
        <f>ROUND(IF(H79&lt;=800000,0,IF(AND((H79-'[1]Gia cảnh 2 '!I74)&gt;800000,(H79-'[1]Gia cảnh 2 '!I74)&lt;=1250000),(H79-'[1]Gia cảnh 2 '!I74)*5%-40000,IF(AND((H79-'[1]Gia cảnh 2 '!I74)&gt;1250000,(H79-'[1]Gia cảnh 2 '!I74)&lt;=8500000),(H79-'[1]Gia cảnh 2 '!I74)*10%-102500))),2)</f>
        <v>0</v>
      </c>
      <c r="K79" s="172">
        <f t="shared" si="6"/>
        <v>1600</v>
      </c>
      <c r="L79" s="50">
        <f t="shared" si="7"/>
        <v>0</v>
      </c>
      <c r="M79" s="59">
        <f t="shared" si="8"/>
        <v>0</v>
      </c>
      <c r="N79" s="285"/>
    </row>
    <row r="80" spans="1:14" ht="27.75" customHeight="1">
      <c r="A80" s="158">
        <f>'KL tổ 3'!A78</f>
        <v>70</v>
      </c>
      <c r="B80" s="47" t="str">
        <f>'KL tổ 3'!B78</f>
        <v>Lu Lem</v>
      </c>
      <c r="C80" s="236">
        <v>22000</v>
      </c>
      <c r="D80" s="159">
        <f>'KL tổ 3'!CD78</f>
        <v>0</v>
      </c>
      <c r="E80" s="160">
        <f t="shared" si="4"/>
        <v>0</v>
      </c>
      <c r="F80" s="161">
        <v>0</v>
      </c>
      <c r="G80" s="160">
        <v>0</v>
      </c>
      <c r="H80" s="160">
        <f t="shared" si="5"/>
        <v>0</v>
      </c>
      <c r="I80" s="59">
        <v>0</v>
      </c>
      <c r="J80" s="172">
        <f>ROUND(IF(H80&lt;=800000,0,IF(AND((H80-'[1]Gia cảnh 2 '!I75)&gt;800000,(H80-'[1]Gia cảnh 2 '!I75)&lt;=1250000),(H80-'[1]Gia cảnh 2 '!I75)*5%-40000,IF(AND((H80-'[1]Gia cảnh 2 '!I75)&gt;1250000,(H80-'[1]Gia cảnh 2 '!I75)&lt;=8500000),(H80-'[1]Gia cảnh 2 '!I75)*10%-102500))),2)</f>
        <v>0</v>
      </c>
      <c r="K80" s="172">
        <f t="shared" si="6"/>
        <v>1600</v>
      </c>
      <c r="L80" s="50">
        <f t="shared" si="7"/>
        <v>0</v>
      </c>
      <c r="M80" s="59">
        <f t="shared" si="8"/>
        <v>0</v>
      </c>
      <c r="N80" s="285"/>
    </row>
    <row r="81" spans="1:14" ht="27.75" customHeight="1">
      <c r="A81" s="158">
        <f>'KL tổ 3'!A79</f>
        <v>71</v>
      </c>
      <c r="B81" s="47" t="str">
        <f>'KL tổ 3'!B79</f>
        <v>Han Rân</v>
      </c>
      <c r="C81" s="236">
        <v>22000</v>
      </c>
      <c r="D81" s="159">
        <f>'KL tổ 3'!CD79</f>
        <v>0</v>
      </c>
      <c r="E81" s="160">
        <f t="shared" si="4"/>
        <v>0</v>
      </c>
      <c r="F81" s="161">
        <v>0</v>
      </c>
      <c r="G81" s="160">
        <v>0</v>
      </c>
      <c r="H81" s="160">
        <f t="shared" si="5"/>
        <v>0</v>
      </c>
      <c r="I81" s="59">
        <v>0</v>
      </c>
      <c r="J81" s="172">
        <f>ROUND(IF(H81&lt;=800000,0,IF(AND((H81-'[1]Gia cảnh 2 '!I76)&gt;800000,(H81-'[1]Gia cảnh 2 '!I76)&lt;=1250000),(H81-'[1]Gia cảnh 2 '!I76)*5%-40000,IF(AND((H81-'[1]Gia cảnh 2 '!I76)&gt;1250000,(H81-'[1]Gia cảnh 2 '!I76)&lt;=8500000),(H81-'[1]Gia cảnh 2 '!I76)*10%-102500))),2)</f>
        <v>0</v>
      </c>
      <c r="K81" s="172">
        <f t="shared" si="6"/>
        <v>1600</v>
      </c>
      <c r="L81" s="50">
        <f t="shared" si="7"/>
        <v>0</v>
      </c>
      <c r="M81" s="59">
        <f t="shared" si="8"/>
        <v>0</v>
      </c>
      <c r="N81" s="285"/>
    </row>
    <row r="82" spans="1:14" ht="27.75" customHeight="1">
      <c r="A82" s="158">
        <f>'KL tổ 3'!A80</f>
        <v>72</v>
      </c>
      <c r="B82" s="47" t="str">
        <f>'KL tổ 3'!B80</f>
        <v>Dia Lâm</v>
      </c>
      <c r="C82" s="236">
        <v>22000</v>
      </c>
      <c r="D82" s="159">
        <f>'KL tổ 3'!CD80</f>
        <v>0</v>
      </c>
      <c r="E82" s="160">
        <f t="shared" si="4"/>
        <v>0</v>
      </c>
      <c r="F82" s="161">
        <v>0</v>
      </c>
      <c r="G82" s="160">
        <v>0</v>
      </c>
      <c r="H82" s="160">
        <f t="shared" si="5"/>
        <v>0</v>
      </c>
      <c r="I82" s="59">
        <v>0</v>
      </c>
      <c r="J82" s="172">
        <f>ROUND(IF(H82&lt;=800000,0,IF(AND((H82-'[1]Gia cảnh 2 '!I77)&gt;800000,(H82-'[1]Gia cảnh 2 '!I77)&lt;=1250000),(H82-'[1]Gia cảnh 2 '!I77)*5%-40000,IF(AND((H82-'[1]Gia cảnh 2 '!I77)&gt;1250000,(H82-'[1]Gia cảnh 2 '!I77)&lt;=8500000),(H82-'[1]Gia cảnh 2 '!I77)*10%-102500))),2)</f>
        <v>0</v>
      </c>
      <c r="K82" s="172">
        <f t="shared" si="6"/>
        <v>1600</v>
      </c>
      <c r="L82" s="50">
        <f t="shared" si="7"/>
        <v>0</v>
      </c>
      <c r="M82" s="59">
        <f t="shared" si="8"/>
        <v>0</v>
      </c>
      <c r="N82" s="285"/>
    </row>
    <row r="83" spans="1:14" ht="27.75" customHeight="1">
      <c r="A83" s="158">
        <f>'KL tổ 3'!A81</f>
        <v>73</v>
      </c>
      <c r="B83" s="47" t="str">
        <f>'KL tổ 3'!B81</f>
        <v>Khon Ra</v>
      </c>
      <c r="C83" s="236">
        <v>22000</v>
      </c>
      <c r="D83" s="159">
        <f>'KL tổ 3'!CD81</f>
        <v>0</v>
      </c>
      <c r="E83" s="160">
        <f t="shared" si="4"/>
        <v>0</v>
      </c>
      <c r="F83" s="161">
        <v>0</v>
      </c>
      <c r="G83" s="160">
        <v>0</v>
      </c>
      <c r="H83" s="160">
        <f t="shared" si="5"/>
        <v>0</v>
      </c>
      <c r="I83" s="59">
        <v>0</v>
      </c>
      <c r="J83" s="172">
        <f>ROUND(IF(H83&lt;=800000,0,IF(AND((H83-'[1]Gia cảnh 2 '!I78)&gt;800000,(H83-'[1]Gia cảnh 2 '!I78)&lt;=1250000),(H83-'[1]Gia cảnh 2 '!I78)*5%-40000,IF(AND((H83-'[1]Gia cảnh 2 '!I78)&gt;1250000,(H83-'[1]Gia cảnh 2 '!I78)&lt;=8500000),(H83-'[1]Gia cảnh 2 '!I78)*10%-102500))),2)</f>
        <v>0</v>
      </c>
      <c r="K83" s="172">
        <f t="shared" si="6"/>
        <v>1600</v>
      </c>
      <c r="L83" s="50">
        <f t="shared" si="7"/>
        <v>0</v>
      </c>
      <c r="M83" s="59">
        <f t="shared" si="8"/>
        <v>0</v>
      </c>
      <c r="N83" s="285"/>
    </row>
    <row r="84" spans="1:14" ht="27.75" customHeight="1">
      <c r="A84" s="158">
        <f>'KL tổ 3'!A82</f>
        <v>74</v>
      </c>
      <c r="B84" s="47" t="str">
        <f>'KL tổ 3'!B82</f>
        <v>Ta Mau</v>
      </c>
      <c r="C84" s="236">
        <v>22000</v>
      </c>
      <c r="D84" s="159">
        <f>'KL tổ 3'!CD82</f>
        <v>0</v>
      </c>
      <c r="E84" s="160">
        <f t="shared" si="4"/>
        <v>0</v>
      </c>
      <c r="F84" s="161">
        <v>0</v>
      </c>
      <c r="G84" s="160">
        <v>0</v>
      </c>
      <c r="H84" s="160">
        <f t="shared" si="5"/>
        <v>0</v>
      </c>
      <c r="I84" s="59">
        <v>0</v>
      </c>
      <c r="J84" s="172">
        <f>ROUND(IF(H84&lt;=800000,0,IF(AND((H84-'[1]Gia cảnh 2 '!I79)&gt;800000,(H84-'[1]Gia cảnh 2 '!I79)&lt;=1250000),(H84-'[1]Gia cảnh 2 '!I79)*5%-40000,IF(AND((H84-'[1]Gia cảnh 2 '!I79)&gt;1250000,(H84-'[1]Gia cảnh 2 '!I79)&lt;=8500000),(H84-'[1]Gia cảnh 2 '!I79)*10%-102500))),2)</f>
        <v>0</v>
      </c>
      <c r="K84" s="172">
        <f t="shared" si="6"/>
        <v>1600</v>
      </c>
      <c r="L84" s="50">
        <f t="shared" si="7"/>
        <v>0</v>
      </c>
      <c r="M84" s="59">
        <f t="shared" si="8"/>
        <v>0</v>
      </c>
      <c r="N84" s="285"/>
    </row>
    <row r="85" spans="1:14" ht="27.75" customHeight="1">
      <c r="A85" s="158">
        <f>'KL tổ 3'!A83</f>
        <v>75</v>
      </c>
      <c r="B85" s="47" t="str">
        <f>'KL tổ 3'!B83</f>
        <v>Dia Vay</v>
      </c>
      <c r="C85" s="236">
        <v>22000</v>
      </c>
      <c r="D85" s="159">
        <f>'KL tổ 3'!CD83</f>
        <v>0</v>
      </c>
      <c r="E85" s="160">
        <f t="shared" si="4"/>
        <v>0</v>
      </c>
      <c r="F85" s="161">
        <v>0</v>
      </c>
      <c r="G85" s="160">
        <v>0</v>
      </c>
      <c r="H85" s="160">
        <f t="shared" si="5"/>
        <v>0</v>
      </c>
      <c r="I85" s="59">
        <v>0</v>
      </c>
      <c r="J85" s="172">
        <f>ROUND(IF(H85&lt;=800000,0,IF(AND((H85-'[1]Gia cảnh 2 '!I80)&gt;800000,(H85-'[1]Gia cảnh 2 '!I80)&lt;=1250000),(H85-'[1]Gia cảnh 2 '!I80)*5%-40000,IF(AND((H85-'[1]Gia cảnh 2 '!I80)&gt;1250000,(H85-'[1]Gia cảnh 2 '!I80)&lt;=8500000),(H85-'[1]Gia cảnh 2 '!I80)*10%-102500))),2)</f>
        <v>0</v>
      </c>
      <c r="K85" s="172">
        <f t="shared" si="6"/>
        <v>1600</v>
      </c>
      <c r="L85" s="50">
        <f t="shared" si="7"/>
        <v>0</v>
      </c>
      <c r="M85" s="59">
        <f t="shared" si="8"/>
        <v>0</v>
      </c>
      <c r="N85" s="285"/>
    </row>
    <row r="86" spans="1:14" ht="27.75" customHeight="1">
      <c r="A86" s="158">
        <f>'KL tổ 3'!A84</f>
        <v>76</v>
      </c>
      <c r="B86" s="47" t="str">
        <f>'KL tổ 3'!B84</f>
        <v>Tha Dang</v>
      </c>
      <c r="C86" s="236">
        <v>22000</v>
      </c>
      <c r="D86" s="159">
        <f>'KL tổ 3'!CD84</f>
        <v>0</v>
      </c>
      <c r="E86" s="160">
        <f t="shared" si="4"/>
        <v>0</v>
      </c>
      <c r="F86" s="161">
        <v>0</v>
      </c>
      <c r="G86" s="160">
        <v>0</v>
      </c>
      <c r="H86" s="160">
        <f t="shared" si="5"/>
        <v>0</v>
      </c>
      <c r="I86" s="59">
        <v>0</v>
      </c>
      <c r="J86" s="172">
        <f>ROUND(IF(H86&lt;=800000,0,IF(AND((H86-'[1]Gia cảnh 2 '!I81)&gt;800000,(H86-'[1]Gia cảnh 2 '!I81)&lt;=1250000),(H86-'[1]Gia cảnh 2 '!I81)*5%-40000,IF(AND((H86-'[1]Gia cảnh 2 '!I81)&gt;1250000,(H86-'[1]Gia cảnh 2 '!I81)&lt;=8500000),(H86-'[1]Gia cảnh 2 '!I81)*10%-102500))),2)</f>
        <v>0</v>
      </c>
      <c r="K86" s="172">
        <f t="shared" si="6"/>
        <v>1600</v>
      </c>
      <c r="L86" s="50">
        <f t="shared" si="7"/>
        <v>0</v>
      </c>
      <c r="M86" s="59">
        <f t="shared" si="8"/>
        <v>0</v>
      </c>
      <c r="N86" s="285"/>
    </row>
    <row r="87" spans="1:14" ht="27.75" customHeight="1">
      <c r="A87" s="158">
        <f>'KL tổ 3'!A85</f>
        <v>77</v>
      </c>
      <c r="B87" s="47" t="str">
        <f>'KL tổ 3'!B85</f>
        <v>Thươn Hêng</v>
      </c>
      <c r="C87" s="236">
        <v>22000</v>
      </c>
      <c r="D87" s="159">
        <f>'KL tổ 3'!CD85</f>
        <v>0</v>
      </c>
      <c r="E87" s="160">
        <f t="shared" si="4"/>
        <v>0</v>
      </c>
      <c r="F87" s="161">
        <v>0</v>
      </c>
      <c r="G87" s="160">
        <v>0</v>
      </c>
      <c r="H87" s="160">
        <f t="shared" si="5"/>
        <v>0</v>
      </c>
      <c r="I87" s="59">
        <v>0</v>
      </c>
      <c r="J87" s="172">
        <f>ROUND(IF(H87&lt;=800000,0,IF(AND((H87-'[1]Gia cảnh 2 '!I82)&gt;800000,(H87-'[1]Gia cảnh 2 '!I82)&lt;=1250000),(H87-'[1]Gia cảnh 2 '!I82)*5%-40000,IF(AND((H87-'[1]Gia cảnh 2 '!I82)&gt;1250000,(H87-'[1]Gia cảnh 2 '!I82)&lt;=8500000),(H87-'[1]Gia cảnh 2 '!I82)*10%-102500))),2)</f>
        <v>0</v>
      </c>
      <c r="K87" s="172">
        <f t="shared" si="6"/>
        <v>1600</v>
      </c>
      <c r="L87" s="50">
        <f t="shared" si="7"/>
        <v>0</v>
      </c>
      <c r="M87" s="59">
        <f t="shared" si="8"/>
        <v>0</v>
      </c>
      <c r="N87" s="285"/>
    </row>
    <row r="88" spans="1:14" ht="27.75" customHeight="1">
      <c r="A88" s="158">
        <f>'KL tổ 3'!A86</f>
        <v>78</v>
      </c>
      <c r="B88" s="47" t="str">
        <f>'KL tổ 3'!B86</f>
        <v>Hia Sang</v>
      </c>
      <c r="C88" s="236">
        <v>22000</v>
      </c>
      <c r="D88" s="159">
        <f>'KL tổ 3'!CD86</f>
        <v>0</v>
      </c>
      <c r="E88" s="160">
        <f>C88*D88</f>
        <v>0</v>
      </c>
      <c r="F88" s="161">
        <v>0</v>
      </c>
      <c r="G88" s="160">
        <v>0</v>
      </c>
      <c r="H88" s="160">
        <f>E88+G88</f>
        <v>0</v>
      </c>
      <c r="I88" s="59">
        <v>0</v>
      </c>
      <c r="J88" s="172">
        <f>ROUND(IF(H88&lt;=800000,0,IF(AND((H88-'[1]Gia cảnh 2 '!I83)&gt;800000,(H88-'[1]Gia cảnh 2 '!I83)&lt;=1250000),(H88-'[1]Gia cảnh 2 '!I83)*5%-40000,IF(AND((H88-'[1]Gia cảnh 2 '!I83)&gt;1250000,(H88-'[1]Gia cảnh 2 '!I83)&lt;=8500000),(H88-'[1]Gia cảnh 2 '!I83)*10%-102500))),2)</f>
        <v>0</v>
      </c>
      <c r="K88" s="172">
        <f>IF(H88&lt;=200000,1600,IF(AND(H88&gt;200000,H88&lt;=250000),1800,IF(AND(H88&gt;250000,H88&lt;=300000),2200,IF(AND(H88&gt;300000,H88&lt;=350000),2600,IF(AND(H88&gt;350000,H88&lt;=400000),3000,IF(AND(H88&gt;400000,H88&lt;=450000),3400,IF(AND(H88&gt;450000,H88&lt;=500000),3800,IF(AND(H88&gt;500000,H88&lt;=550000),4200,IF(AND(H88&gt;550000,H88&lt;=600000),4600,IF(AND(H88&gt;600000,H88&lt;=650000),5000,IF(AND(H88&gt;650000,H88&lt;=700000),5400,IF(AND(H88&gt;700000,H88&lt;=750000),5800,IF(AND(H88&gt;750000,H88&lt;=800000),6200,IF(AND(H88&gt;800000,H88&lt;=850000),6600,IF(AND(H88&gt;850000,H88&lt;=900000),7000,IF(AND(H88&gt;900000,H88&lt;=950000),7400,IF(AND(H88&gt;950000,H88&lt;=1000000),7800,IF(H88&gt;1000000,8000))))))))))))))))))</f>
        <v>1600</v>
      </c>
      <c r="L88" s="50">
        <f>IF(J88&gt;0,I88+J88,I88)</f>
        <v>0</v>
      </c>
      <c r="M88" s="59">
        <f>IF(L88&gt;0,H88-L88,H88)</f>
        <v>0</v>
      </c>
      <c r="N88" s="285"/>
    </row>
    <row r="89" spans="1:14" ht="27.75" customHeight="1">
      <c r="A89" s="158">
        <f>'KL tổ 3'!A87</f>
        <v>79</v>
      </c>
      <c r="B89" s="47" t="str">
        <f>'KL tổ 3'!B87</f>
        <v>Lang Lon</v>
      </c>
      <c r="C89" s="236">
        <v>22000</v>
      </c>
      <c r="D89" s="159">
        <f>'KL tổ 3'!CD87</f>
        <v>0</v>
      </c>
      <c r="E89" s="160">
        <f>C89*D89</f>
        <v>0</v>
      </c>
      <c r="F89" s="161">
        <v>0</v>
      </c>
      <c r="G89" s="160">
        <v>0</v>
      </c>
      <c r="H89" s="160">
        <f>E89+G89</f>
        <v>0</v>
      </c>
      <c r="I89" s="59">
        <v>0</v>
      </c>
      <c r="J89" s="172">
        <f>ROUND(IF(H89&lt;=800000,0,IF(AND((H89-'[1]Gia cảnh 2 '!I84)&gt;800000,(H89-'[1]Gia cảnh 2 '!I84)&lt;=1250000),(H89-'[1]Gia cảnh 2 '!I84)*5%-40000,IF(AND((H89-'[1]Gia cảnh 2 '!I84)&gt;1250000,(H89-'[1]Gia cảnh 2 '!I84)&lt;=8500000),(H89-'[1]Gia cảnh 2 '!I84)*10%-102500))),2)</f>
        <v>0</v>
      </c>
      <c r="K89" s="172">
        <f>IF(H89&lt;=200000,1600,IF(AND(H89&gt;200000,H89&lt;=250000),1800,IF(AND(H89&gt;250000,H89&lt;=300000),2200,IF(AND(H89&gt;300000,H89&lt;=350000),2600,IF(AND(H89&gt;350000,H89&lt;=400000),3000,IF(AND(H89&gt;400000,H89&lt;=450000),3400,IF(AND(H89&gt;450000,H89&lt;=500000),3800,IF(AND(H89&gt;500000,H89&lt;=550000),4200,IF(AND(H89&gt;550000,H89&lt;=600000),4600,IF(AND(H89&gt;600000,H89&lt;=650000),5000,IF(AND(H89&gt;650000,H89&lt;=700000),5400,IF(AND(H89&gt;700000,H89&lt;=750000),5800,IF(AND(H89&gt;750000,H89&lt;=800000),6200,IF(AND(H89&gt;800000,H89&lt;=850000),6600,IF(AND(H89&gt;850000,H89&lt;=900000),7000,IF(AND(H89&gt;900000,H89&lt;=950000),7400,IF(AND(H89&gt;950000,H89&lt;=1000000),7800,IF(H89&gt;1000000,8000))))))))))))))))))</f>
        <v>1600</v>
      </c>
      <c r="L89" s="50">
        <f>IF(J89&gt;0,I89+J89,I89)</f>
        <v>0</v>
      </c>
      <c r="M89" s="59">
        <f>IF(L89&gt;0,H89-L89,H89)</f>
        <v>0</v>
      </c>
      <c r="N89" s="285"/>
    </row>
    <row r="90" spans="1:14" ht="27.75" customHeight="1">
      <c r="A90" s="158">
        <f>'KL tổ 3'!A88</f>
        <v>80</v>
      </c>
      <c r="B90" s="47" t="str">
        <f>'KL tổ 3'!B88</f>
        <v>Hiên Hum</v>
      </c>
      <c r="C90" s="236">
        <v>22000</v>
      </c>
      <c r="D90" s="159">
        <f>'KL tổ 3'!CD88</f>
        <v>0</v>
      </c>
      <c r="E90" s="160">
        <f t="shared" ref="E90:E104" si="9">C90*D90</f>
        <v>0</v>
      </c>
      <c r="F90" s="161">
        <v>0</v>
      </c>
      <c r="G90" s="160">
        <v>0</v>
      </c>
      <c r="H90" s="160">
        <f t="shared" ref="H90:H104" si="10">E90+G90</f>
        <v>0</v>
      </c>
      <c r="I90" s="59">
        <v>0</v>
      </c>
      <c r="J90" s="172">
        <f>ROUND(IF(H90&lt;=800000,0,IF(AND((H90-'[1]Gia cảnh 2 '!I85)&gt;800000,(H90-'[1]Gia cảnh 2 '!I85)&lt;=1250000),(H90-'[1]Gia cảnh 2 '!I85)*5%-40000,IF(AND((H90-'[1]Gia cảnh 2 '!I85)&gt;1250000,(H90-'[1]Gia cảnh 2 '!I85)&lt;=8500000),(H90-'[1]Gia cảnh 2 '!I85)*10%-102500))),2)</f>
        <v>0</v>
      </c>
      <c r="K90" s="172">
        <f t="shared" ref="K90:K104" si="11">IF(H90&lt;=200000,1600,IF(AND(H90&gt;200000,H90&lt;=250000),1800,IF(AND(H90&gt;250000,H90&lt;=300000),2200,IF(AND(H90&gt;300000,H90&lt;=350000),2600,IF(AND(H90&gt;350000,H90&lt;=400000),3000,IF(AND(H90&gt;400000,H90&lt;=450000),3400,IF(AND(H90&gt;450000,H90&lt;=500000),3800,IF(AND(H90&gt;500000,H90&lt;=550000),4200,IF(AND(H90&gt;550000,H90&lt;=600000),4600,IF(AND(H90&gt;600000,H90&lt;=650000),5000,IF(AND(H90&gt;650000,H90&lt;=700000),5400,IF(AND(H90&gt;700000,H90&lt;=750000),5800,IF(AND(H90&gt;750000,H90&lt;=800000),6200,IF(AND(H90&gt;800000,H90&lt;=850000),6600,IF(AND(H90&gt;850000,H90&lt;=900000),7000,IF(AND(H90&gt;900000,H90&lt;=950000),7400,IF(AND(H90&gt;950000,H90&lt;=1000000),7800,IF(H90&gt;1000000,8000))))))))))))))))))</f>
        <v>1600</v>
      </c>
      <c r="L90" s="50">
        <f t="shared" ref="L90:L104" si="12">IF(J90&gt;0,I90+J90,I90)</f>
        <v>0</v>
      </c>
      <c r="M90" s="59">
        <f t="shared" ref="M90:M104" si="13">IF(L90&gt;0,H90-L90,H90)</f>
        <v>0</v>
      </c>
      <c r="N90" s="285"/>
    </row>
    <row r="91" spans="1:14" ht="27.75" customHeight="1">
      <c r="A91" s="158">
        <f>'KL tổ 3'!A89</f>
        <v>81</v>
      </c>
      <c r="B91" s="47" t="str">
        <f>'KL tổ 3'!B89</f>
        <v>Khan Lay</v>
      </c>
      <c r="C91" s="236">
        <v>22000</v>
      </c>
      <c r="D91" s="159">
        <f>'KL tổ 3'!CD89</f>
        <v>0</v>
      </c>
      <c r="E91" s="160">
        <f t="shared" si="9"/>
        <v>0</v>
      </c>
      <c r="F91" s="161">
        <v>0</v>
      </c>
      <c r="G91" s="160">
        <v>0</v>
      </c>
      <c r="H91" s="160">
        <f t="shared" si="10"/>
        <v>0</v>
      </c>
      <c r="I91" s="59">
        <v>0</v>
      </c>
      <c r="J91" s="172">
        <f>ROUND(IF(H91&lt;=800000,0,IF(AND((H91-'[1]Gia cảnh 2 '!I86)&gt;800000,(H91-'[1]Gia cảnh 2 '!I86)&lt;=1250000),(H91-'[1]Gia cảnh 2 '!I86)*5%-40000,IF(AND((H91-'[1]Gia cảnh 2 '!I86)&gt;1250000,(H91-'[1]Gia cảnh 2 '!I86)&lt;=8500000),(H91-'[1]Gia cảnh 2 '!I86)*10%-102500))),2)</f>
        <v>0</v>
      </c>
      <c r="K91" s="172">
        <f t="shared" si="11"/>
        <v>1600</v>
      </c>
      <c r="L91" s="50">
        <f t="shared" si="12"/>
        <v>0</v>
      </c>
      <c r="M91" s="59">
        <f t="shared" si="13"/>
        <v>0</v>
      </c>
      <c r="N91" s="285"/>
    </row>
    <row r="92" spans="1:14" ht="27.75" customHeight="1">
      <c r="A92" s="158">
        <f>'KL tổ 3'!A90</f>
        <v>82</v>
      </c>
      <c r="B92" s="47" t="str">
        <f>'KL tổ 3'!B90</f>
        <v>Thum Thươn</v>
      </c>
      <c r="C92" s="236">
        <v>22000</v>
      </c>
      <c r="D92" s="159">
        <f>'KL tổ 3'!CD90</f>
        <v>0</v>
      </c>
      <c r="E92" s="160">
        <f t="shared" si="9"/>
        <v>0</v>
      </c>
      <c r="F92" s="161">
        <v>0</v>
      </c>
      <c r="G92" s="160">
        <v>0</v>
      </c>
      <c r="H92" s="160">
        <f t="shared" si="10"/>
        <v>0</v>
      </c>
      <c r="I92" s="59">
        <v>0</v>
      </c>
      <c r="J92" s="172">
        <f>ROUND(IF(H92&lt;=800000,0,IF(AND((H92-'[1]Gia cảnh 2 '!I87)&gt;800000,(H92-'[1]Gia cảnh 2 '!I87)&lt;=1250000),(H92-'[1]Gia cảnh 2 '!I87)*5%-40000,IF(AND((H92-'[1]Gia cảnh 2 '!I87)&gt;1250000,(H92-'[1]Gia cảnh 2 '!I87)&lt;=8500000),(H92-'[1]Gia cảnh 2 '!I87)*10%-102500))),2)</f>
        <v>0</v>
      </c>
      <c r="K92" s="172">
        <f t="shared" si="11"/>
        <v>1600</v>
      </c>
      <c r="L92" s="50">
        <f t="shared" si="12"/>
        <v>0</v>
      </c>
      <c r="M92" s="59">
        <f t="shared" si="13"/>
        <v>0</v>
      </c>
      <c r="N92" s="285"/>
    </row>
    <row r="93" spans="1:14" ht="27.75" customHeight="1">
      <c r="A93" s="158">
        <f>'KL tổ 3'!A91</f>
        <v>83</v>
      </c>
      <c r="B93" s="47" t="str">
        <f>'KL tổ 3'!B91</f>
        <v>Thia Sa</v>
      </c>
      <c r="C93" s="236">
        <v>22000</v>
      </c>
      <c r="D93" s="159">
        <f>'KL tổ 3'!CD91</f>
        <v>0</v>
      </c>
      <c r="E93" s="160">
        <f t="shared" si="9"/>
        <v>0</v>
      </c>
      <c r="F93" s="161">
        <v>0</v>
      </c>
      <c r="G93" s="160">
        <v>0</v>
      </c>
      <c r="H93" s="160">
        <f t="shared" si="10"/>
        <v>0</v>
      </c>
      <c r="I93" s="59">
        <v>0</v>
      </c>
      <c r="J93" s="172">
        <f>ROUND(IF(H93&lt;=800000,0,IF(AND((H93-'[1]Gia cảnh 2 '!I88)&gt;800000,(H93-'[1]Gia cảnh 2 '!I88)&lt;=1250000),(H93-'[1]Gia cảnh 2 '!I88)*5%-40000,IF(AND((H93-'[1]Gia cảnh 2 '!I88)&gt;1250000,(H93-'[1]Gia cảnh 2 '!I88)&lt;=8500000),(H93-'[1]Gia cảnh 2 '!I88)*10%-102500))),2)</f>
        <v>0</v>
      </c>
      <c r="K93" s="172">
        <f t="shared" si="11"/>
        <v>1600</v>
      </c>
      <c r="L93" s="50">
        <f t="shared" si="12"/>
        <v>0</v>
      </c>
      <c r="M93" s="59">
        <f t="shared" si="13"/>
        <v>0</v>
      </c>
      <c r="N93" s="285"/>
    </row>
    <row r="94" spans="1:14" ht="27.75" customHeight="1">
      <c r="A94" s="158">
        <f>'KL tổ 3'!A92</f>
        <v>84</v>
      </c>
      <c r="B94" s="47" t="str">
        <f>'KL tổ 3'!B92</f>
        <v>Son Vy</v>
      </c>
      <c r="C94" s="236">
        <v>22000</v>
      </c>
      <c r="D94" s="159">
        <f>'KL tổ 3'!CD92</f>
        <v>0</v>
      </c>
      <c r="E94" s="160">
        <f t="shared" si="9"/>
        <v>0</v>
      </c>
      <c r="F94" s="161">
        <v>0</v>
      </c>
      <c r="G94" s="160">
        <v>0</v>
      </c>
      <c r="H94" s="160">
        <f t="shared" si="10"/>
        <v>0</v>
      </c>
      <c r="I94" s="59">
        <v>0</v>
      </c>
      <c r="J94" s="172">
        <f>ROUND(IF(H94&lt;=800000,0,IF(AND((H94-'[1]Gia cảnh 2 '!I89)&gt;800000,(H94-'[1]Gia cảnh 2 '!I89)&lt;=1250000),(H94-'[1]Gia cảnh 2 '!I89)*5%-40000,IF(AND((H94-'[1]Gia cảnh 2 '!I89)&gt;1250000,(H94-'[1]Gia cảnh 2 '!I89)&lt;=8500000),(H94-'[1]Gia cảnh 2 '!I89)*10%-102500))),2)</f>
        <v>0</v>
      </c>
      <c r="K94" s="172">
        <f t="shared" si="11"/>
        <v>1600</v>
      </c>
      <c r="L94" s="50">
        <f t="shared" si="12"/>
        <v>0</v>
      </c>
      <c r="M94" s="59">
        <f t="shared" si="13"/>
        <v>0</v>
      </c>
      <c r="N94" s="285"/>
    </row>
    <row r="95" spans="1:14" ht="27.75" customHeight="1">
      <c r="A95" s="158">
        <f>'KL tổ 3'!A93</f>
        <v>85</v>
      </c>
      <c r="B95" s="47" t="str">
        <f>'KL tổ 3'!B93</f>
        <v>Rom Ranh</v>
      </c>
      <c r="C95" s="236">
        <v>22000</v>
      </c>
      <c r="D95" s="159">
        <f>'KL tổ 3'!CD93</f>
        <v>0</v>
      </c>
      <c r="E95" s="160">
        <f t="shared" si="9"/>
        <v>0</v>
      </c>
      <c r="F95" s="161">
        <v>0</v>
      </c>
      <c r="G95" s="160">
        <v>0</v>
      </c>
      <c r="H95" s="160">
        <f t="shared" si="10"/>
        <v>0</v>
      </c>
      <c r="I95" s="59">
        <v>0</v>
      </c>
      <c r="J95" s="172">
        <f>ROUND(IF(H95&lt;=800000,0,IF(AND((H95-'[1]Gia cảnh 2 '!I90)&gt;800000,(H95-'[1]Gia cảnh 2 '!I90)&lt;=1250000),(H95-'[1]Gia cảnh 2 '!I90)*5%-40000,IF(AND((H95-'[1]Gia cảnh 2 '!I90)&gt;1250000,(H95-'[1]Gia cảnh 2 '!I90)&lt;=8500000),(H95-'[1]Gia cảnh 2 '!I90)*10%-102500))),2)</f>
        <v>0</v>
      </c>
      <c r="K95" s="172">
        <f t="shared" si="11"/>
        <v>1600</v>
      </c>
      <c r="L95" s="50">
        <f t="shared" si="12"/>
        <v>0</v>
      </c>
      <c r="M95" s="59">
        <f t="shared" si="13"/>
        <v>0</v>
      </c>
      <c r="N95" s="285"/>
    </row>
    <row r="96" spans="1:14" ht="27.75" customHeight="1">
      <c r="A96" s="158">
        <f>'KL tổ 3'!A94</f>
        <v>86</v>
      </c>
      <c r="B96" s="47" t="str">
        <f>'KL tổ 3'!B94</f>
        <v>Hay Long</v>
      </c>
      <c r="C96" s="236">
        <v>22000</v>
      </c>
      <c r="D96" s="159">
        <f>'KL tổ 3'!CD94</f>
        <v>0</v>
      </c>
      <c r="E96" s="160">
        <f t="shared" si="9"/>
        <v>0</v>
      </c>
      <c r="F96" s="161">
        <v>0</v>
      </c>
      <c r="G96" s="160">
        <v>0</v>
      </c>
      <c r="H96" s="160">
        <f t="shared" si="10"/>
        <v>0</v>
      </c>
      <c r="I96" s="59">
        <v>0</v>
      </c>
      <c r="J96" s="172">
        <f>ROUND(IF(H96&lt;=800000,0,IF(AND((H96-'[1]Gia cảnh 2 '!I91)&gt;800000,(H96-'[1]Gia cảnh 2 '!I91)&lt;=1250000),(H96-'[1]Gia cảnh 2 '!I91)*5%-40000,IF(AND((H96-'[1]Gia cảnh 2 '!I91)&gt;1250000,(H96-'[1]Gia cảnh 2 '!I91)&lt;=8500000),(H96-'[1]Gia cảnh 2 '!I91)*10%-102500))),2)</f>
        <v>0</v>
      </c>
      <c r="K96" s="172">
        <f t="shared" si="11"/>
        <v>1600</v>
      </c>
      <c r="L96" s="50">
        <f t="shared" si="12"/>
        <v>0</v>
      </c>
      <c r="M96" s="59">
        <f t="shared" si="13"/>
        <v>0</v>
      </c>
      <c r="N96" s="285"/>
    </row>
    <row r="97" spans="1:14" ht="27.75" customHeight="1">
      <c r="A97" s="158">
        <f>'KL tổ 3'!A95</f>
        <v>87</v>
      </c>
      <c r="B97" s="47" t="str">
        <f>'KL tổ 3'!B95</f>
        <v>Chi Vit</v>
      </c>
      <c r="C97" s="236">
        <v>22000</v>
      </c>
      <c r="D97" s="159">
        <f>'KL tổ 3'!CD95</f>
        <v>0</v>
      </c>
      <c r="E97" s="160">
        <f t="shared" si="9"/>
        <v>0</v>
      </c>
      <c r="F97" s="161">
        <v>0</v>
      </c>
      <c r="G97" s="160">
        <v>0</v>
      </c>
      <c r="H97" s="160">
        <f t="shared" si="10"/>
        <v>0</v>
      </c>
      <c r="I97" s="59">
        <v>0</v>
      </c>
      <c r="J97" s="172">
        <f>ROUND(IF(H97&lt;=800000,0,IF(AND((H97-'[1]Gia cảnh 2 '!I92)&gt;800000,(H97-'[1]Gia cảnh 2 '!I92)&lt;=1250000),(H97-'[1]Gia cảnh 2 '!I92)*5%-40000,IF(AND((H97-'[1]Gia cảnh 2 '!I92)&gt;1250000,(H97-'[1]Gia cảnh 2 '!I92)&lt;=8500000),(H97-'[1]Gia cảnh 2 '!I92)*10%-102500))),2)</f>
        <v>0</v>
      </c>
      <c r="K97" s="172">
        <f t="shared" si="11"/>
        <v>1600</v>
      </c>
      <c r="L97" s="50">
        <f t="shared" si="12"/>
        <v>0</v>
      </c>
      <c r="M97" s="59">
        <f t="shared" si="13"/>
        <v>0</v>
      </c>
      <c r="N97" s="285"/>
    </row>
    <row r="98" spans="1:14" ht="27.75" customHeight="1">
      <c r="A98" s="158">
        <f>'KL tổ 3'!A96</f>
        <v>88</v>
      </c>
      <c r="B98" s="47" t="str">
        <f>'KL tổ 3'!B96</f>
        <v>Lup Lươn</v>
      </c>
      <c r="C98" s="236">
        <v>22000</v>
      </c>
      <c r="D98" s="159">
        <f>'KL tổ 3'!CD96</f>
        <v>0</v>
      </c>
      <c r="E98" s="160">
        <f t="shared" si="9"/>
        <v>0</v>
      </c>
      <c r="F98" s="161">
        <v>0</v>
      </c>
      <c r="G98" s="160">
        <v>0</v>
      </c>
      <c r="H98" s="160">
        <f t="shared" si="10"/>
        <v>0</v>
      </c>
      <c r="I98" s="59">
        <v>0</v>
      </c>
      <c r="J98" s="172">
        <f>ROUND(IF(H98&lt;=800000,0,IF(AND((H98-'[1]Gia cảnh 2 '!I93)&gt;800000,(H98-'[1]Gia cảnh 2 '!I93)&lt;=1250000),(H98-'[1]Gia cảnh 2 '!I93)*5%-40000,IF(AND((H98-'[1]Gia cảnh 2 '!I93)&gt;1250000,(H98-'[1]Gia cảnh 2 '!I93)&lt;=8500000),(H98-'[1]Gia cảnh 2 '!I93)*10%-102500))),2)</f>
        <v>0</v>
      </c>
      <c r="K98" s="172">
        <f t="shared" si="11"/>
        <v>1600</v>
      </c>
      <c r="L98" s="50">
        <f t="shared" si="12"/>
        <v>0</v>
      </c>
      <c r="M98" s="59">
        <f t="shared" si="13"/>
        <v>0</v>
      </c>
      <c r="N98" s="285"/>
    </row>
    <row r="99" spans="1:14" ht="27.75" customHeight="1">
      <c r="A99" s="158">
        <f>'KL tổ 3'!A97</f>
        <v>89</v>
      </c>
      <c r="B99" s="47" t="str">
        <f>'KL tổ 3'!B97</f>
        <v>Sưa Tem</v>
      </c>
      <c r="C99" s="236">
        <v>22000</v>
      </c>
      <c r="D99" s="159">
        <f>'KL tổ 3'!CD97</f>
        <v>0</v>
      </c>
      <c r="E99" s="160">
        <f t="shared" si="9"/>
        <v>0</v>
      </c>
      <c r="F99" s="161">
        <v>0</v>
      </c>
      <c r="G99" s="160">
        <v>0</v>
      </c>
      <c r="H99" s="160">
        <f t="shared" si="10"/>
        <v>0</v>
      </c>
      <c r="I99" s="59">
        <v>0</v>
      </c>
      <c r="J99" s="172">
        <f>ROUND(IF(H99&lt;=800000,0,IF(AND((H99-'[1]Gia cảnh 2 '!I94)&gt;800000,(H99-'[1]Gia cảnh 2 '!I94)&lt;=1250000),(H99-'[1]Gia cảnh 2 '!I94)*5%-40000,IF(AND((H99-'[1]Gia cảnh 2 '!I94)&gt;1250000,(H99-'[1]Gia cảnh 2 '!I94)&lt;=8500000),(H99-'[1]Gia cảnh 2 '!I94)*10%-102500))),2)</f>
        <v>0</v>
      </c>
      <c r="K99" s="172">
        <f t="shared" si="11"/>
        <v>1600</v>
      </c>
      <c r="L99" s="50">
        <f t="shared" si="12"/>
        <v>0</v>
      </c>
      <c r="M99" s="59">
        <f t="shared" si="13"/>
        <v>0</v>
      </c>
      <c r="N99" s="285"/>
    </row>
    <row r="100" spans="1:14" ht="27.75" customHeight="1">
      <c r="A100" s="158">
        <f>'KL tổ 3'!A98</f>
        <v>90</v>
      </c>
      <c r="B100" s="47" t="str">
        <f>'KL tổ 3'!B98</f>
        <v>Lem Mun</v>
      </c>
      <c r="C100" s="236">
        <v>22000</v>
      </c>
      <c r="D100" s="159">
        <f>'KL tổ 3'!CD98</f>
        <v>0</v>
      </c>
      <c r="E100" s="160">
        <f t="shared" si="9"/>
        <v>0</v>
      </c>
      <c r="F100" s="161">
        <v>0</v>
      </c>
      <c r="G100" s="160">
        <v>0</v>
      </c>
      <c r="H100" s="160">
        <f t="shared" si="10"/>
        <v>0</v>
      </c>
      <c r="I100" s="59">
        <v>0</v>
      </c>
      <c r="J100" s="172">
        <f>ROUND(IF(H100&lt;=800000,0,IF(AND((H100-'[1]Gia cảnh 2 '!I95)&gt;800000,(H100-'[1]Gia cảnh 2 '!I95)&lt;=1250000),(H100-'[1]Gia cảnh 2 '!I95)*5%-40000,IF(AND((H100-'[1]Gia cảnh 2 '!I95)&gt;1250000,(H100-'[1]Gia cảnh 2 '!I95)&lt;=8500000),(H100-'[1]Gia cảnh 2 '!I95)*10%-102500))),2)</f>
        <v>0</v>
      </c>
      <c r="K100" s="172">
        <f t="shared" si="11"/>
        <v>1600</v>
      </c>
      <c r="L100" s="50">
        <f t="shared" si="12"/>
        <v>0</v>
      </c>
      <c r="M100" s="59">
        <f t="shared" si="13"/>
        <v>0</v>
      </c>
      <c r="N100" s="285"/>
    </row>
    <row r="101" spans="1:14" ht="27.75" customHeight="1">
      <c r="A101" s="158">
        <f>'KL tổ 3'!A99</f>
        <v>91</v>
      </c>
      <c r="B101" s="47" t="str">
        <f>'KL tổ 3'!B99</f>
        <v>Mun Dum</v>
      </c>
      <c r="C101" s="236">
        <v>22000</v>
      </c>
      <c r="D101" s="159">
        <f>'KL tổ 3'!CD99</f>
        <v>0</v>
      </c>
      <c r="E101" s="160">
        <f t="shared" si="9"/>
        <v>0</v>
      </c>
      <c r="F101" s="161">
        <v>0</v>
      </c>
      <c r="G101" s="160">
        <v>0</v>
      </c>
      <c r="H101" s="160">
        <f t="shared" si="10"/>
        <v>0</v>
      </c>
      <c r="I101" s="59">
        <v>0</v>
      </c>
      <c r="J101" s="172">
        <f>ROUND(IF(H101&lt;=800000,0,IF(AND((H101-'[1]Gia cảnh 2 '!I96)&gt;800000,(H101-'[1]Gia cảnh 2 '!I96)&lt;=1250000),(H101-'[1]Gia cảnh 2 '!I96)*5%-40000,IF(AND((H101-'[1]Gia cảnh 2 '!I96)&gt;1250000,(H101-'[1]Gia cảnh 2 '!I96)&lt;=8500000),(H101-'[1]Gia cảnh 2 '!I96)*10%-102500))),2)</f>
        <v>0</v>
      </c>
      <c r="K101" s="172">
        <f t="shared" si="11"/>
        <v>1600</v>
      </c>
      <c r="L101" s="50">
        <f t="shared" si="12"/>
        <v>0</v>
      </c>
      <c r="M101" s="59">
        <f t="shared" si="13"/>
        <v>0</v>
      </c>
      <c r="N101" s="285"/>
    </row>
    <row r="102" spans="1:14" ht="27.75" customHeight="1">
      <c r="A102" s="158">
        <f>'KL tổ 3'!A100</f>
        <v>92</v>
      </c>
      <c r="B102" s="47" t="str">
        <f>'KL tổ 3'!B100</f>
        <v>Ti Chia</v>
      </c>
      <c r="C102" s="236">
        <v>22000</v>
      </c>
      <c r="D102" s="159">
        <f>'KL tổ 3'!CD100</f>
        <v>0</v>
      </c>
      <c r="E102" s="160">
        <f t="shared" si="9"/>
        <v>0</v>
      </c>
      <c r="F102" s="161">
        <v>0</v>
      </c>
      <c r="G102" s="160">
        <v>0</v>
      </c>
      <c r="H102" s="160">
        <f t="shared" si="10"/>
        <v>0</v>
      </c>
      <c r="I102" s="59">
        <v>0</v>
      </c>
      <c r="J102" s="172">
        <f>ROUND(IF(H102&lt;=800000,0,IF(AND((H102-'[1]Gia cảnh 2 '!I97)&gt;800000,(H102-'[1]Gia cảnh 2 '!I97)&lt;=1250000),(H102-'[1]Gia cảnh 2 '!I97)*5%-40000,IF(AND((H102-'[1]Gia cảnh 2 '!I97)&gt;1250000,(H102-'[1]Gia cảnh 2 '!I97)&lt;=8500000),(H102-'[1]Gia cảnh 2 '!I97)*10%-102500))),2)</f>
        <v>0</v>
      </c>
      <c r="K102" s="172">
        <f t="shared" si="11"/>
        <v>1600</v>
      </c>
      <c r="L102" s="50">
        <f t="shared" si="12"/>
        <v>0</v>
      </c>
      <c r="M102" s="59">
        <f t="shared" si="13"/>
        <v>0</v>
      </c>
      <c r="N102" s="285"/>
    </row>
    <row r="103" spans="1:14" ht="27.75" customHeight="1">
      <c r="A103" s="158">
        <f>'KL tổ 3'!A101</f>
        <v>93</v>
      </c>
      <c r="B103" s="47" t="str">
        <f>'KL tổ 3'!B101</f>
        <v>Von Don</v>
      </c>
      <c r="C103" s="236">
        <v>22000</v>
      </c>
      <c r="D103" s="159">
        <f>'KL tổ 3'!CD101</f>
        <v>0</v>
      </c>
      <c r="E103" s="160">
        <f t="shared" si="9"/>
        <v>0</v>
      </c>
      <c r="F103" s="161">
        <v>0</v>
      </c>
      <c r="G103" s="160">
        <v>0</v>
      </c>
      <c r="H103" s="160">
        <f t="shared" si="10"/>
        <v>0</v>
      </c>
      <c r="I103" s="59">
        <v>0</v>
      </c>
      <c r="J103" s="172">
        <f>ROUND(IF(H103&lt;=800000,0,IF(AND((H103-'[1]Gia cảnh 2 '!I98)&gt;800000,(H103-'[1]Gia cảnh 2 '!I98)&lt;=1250000),(H103-'[1]Gia cảnh 2 '!I98)*5%-40000,IF(AND((H103-'[1]Gia cảnh 2 '!I98)&gt;1250000,(H103-'[1]Gia cảnh 2 '!I98)&lt;=8500000),(H103-'[1]Gia cảnh 2 '!I98)*10%-102500))),2)</f>
        <v>0</v>
      </c>
      <c r="K103" s="172">
        <f t="shared" si="11"/>
        <v>1600</v>
      </c>
      <c r="L103" s="50">
        <f t="shared" si="12"/>
        <v>0</v>
      </c>
      <c r="M103" s="59">
        <f t="shared" si="13"/>
        <v>0</v>
      </c>
      <c r="N103" s="285"/>
    </row>
    <row r="104" spans="1:14" ht="27.75" customHeight="1">
      <c r="A104" s="158">
        <f>'KL tổ 3'!A102</f>
        <v>94</v>
      </c>
      <c r="B104" s="47" t="str">
        <f>'KL tổ 3'!B102</f>
        <v>Ha Bênh</v>
      </c>
      <c r="C104" s="236">
        <v>22000</v>
      </c>
      <c r="D104" s="159">
        <f>'KL tổ 3'!CD102</f>
        <v>0</v>
      </c>
      <c r="E104" s="160">
        <f t="shared" si="9"/>
        <v>0</v>
      </c>
      <c r="F104" s="161">
        <v>0</v>
      </c>
      <c r="G104" s="160">
        <v>0</v>
      </c>
      <c r="H104" s="160">
        <f t="shared" si="10"/>
        <v>0</v>
      </c>
      <c r="I104" s="59">
        <v>0</v>
      </c>
      <c r="J104" s="172">
        <f>ROUND(IF(H104&lt;=800000,0,IF(AND((H104-'[1]Gia cảnh 2 '!I99)&gt;800000,(H104-'[1]Gia cảnh 2 '!I99)&lt;=1250000),(H104-'[1]Gia cảnh 2 '!I99)*5%-40000,IF(AND((H104-'[1]Gia cảnh 2 '!I99)&gt;1250000,(H104-'[1]Gia cảnh 2 '!I99)&lt;=8500000),(H104-'[1]Gia cảnh 2 '!I99)*10%-102500))),2)</f>
        <v>0</v>
      </c>
      <c r="K104" s="172">
        <f t="shared" si="11"/>
        <v>1600</v>
      </c>
      <c r="L104" s="50">
        <f t="shared" si="12"/>
        <v>0</v>
      </c>
      <c r="M104" s="59">
        <f t="shared" si="13"/>
        <v>0</v>
      </c>
      <c r="N104" s="285"/>
    </row>
    <row r="105" spans="1:14" ht="27.75" customHeight="1">
      <c r="A105" s="158">
        <f>'KL tổ 3'!A103</f>
        <v>95</v>
      </c>
      <c r="B105" s="47" t="str">
        <f>'KL tổ 3'!B103</f>
        <v>Chit Tươn</v>
      </c>
      <c r="C105" s="236">
        <v>22000</v>
      </c>
      <c r="D105" s="159">
        <f>'KL tổ 3'!CD103</f>
        <v>0</v>
      </c>
      <c r="E105" s="160">
        <f>C105*D105</f>
        <v>0</v>
      </c>
      <c r="F105" s="161">
        <v>0</v>
      </c>
      <c r="G105" s="160">
        <v>0</v>
      </c>
      <c r="H105" s="160">
        <f>E105+G105</f>
        <v>0</v>
      </c>
      <c r="I105" s="59">
        <v>0</v>
      </c>
      <c r="J105" s="172">
        <f>ROUND(IF(H105&lt;=800000,0,IF(AND((H105-'[1]Gia cảnh 2 '!I100)&gt;800000,(H105-'[1]Gia cảnh 2 '!I100)&lt;=1250000),(H105-'[1]Gia cảnh 2 '!I100)*5%-40000,IF(AND((H105-'[1]Gia cảnh 2 '!I100)&gt;1250000,(H105-'[1]Gia cảnh 2 '!I100)&lt;=8500000),(H105-'[1]Gia cảnh 2 '!I100)*10%-102500))),2)</f>
        <v>0</v>
      </c>
      <c r="K105" s="172">
        <f>IF(H105&lt;=200000,1600,IF(AND(H105&gt;200000,H105&lt;=250000),1800,IF(AND(H105&gt;250000,H105&lt;=300000),2200,IF(AND(H105&gt;300000,H105&lt;=350000),2600,IF(AND(H105&gt;350000,H105&lt;=400000),3000,IF(AND(H105&gt;400000,H105&lt;=450000),3400,IF(AND(H105&gt;450000,H105&lt;=500000),3800,IF(AND(H105&gt;500000,H105&lt;=550000),4200,IF(AND(H105&gt;550000,H105&lt;=600000),4600,IF(AND(H105&gt;600000,H105&lt;=650000),5000,IF(AND(H105&gt;650000,H105&lt;=700000),5400,IF(AND(H105&gt;700000,H105&lt;=750000),5800,IF(AND(H105&gt;750000,H105&lt;=800000),6200,IF(AND(H105&gt;800000,H105&lt;=850000),6600,IF(AND(H105&gt;850000,H105&lt;=900000),7000,IF(AND(H105&gt;900000,H105&lt;=950000),7400,IF(AND(H105&gt;950000,H105&lt;=1000000),7800,IF(H105&gt;1000000,8000))))))))))))))))))</f>
        <v>1600</v>
      </c>
      <c r="L105" s="50">
        <f>IF(J105&gt;0,I105+J105,I105)</f>
        <v>0</v>
      </c>
      <c r="M105" s="59">
        <f>IF(L105&gt;0,H105-L105,H105)</f>
        <v>0</v>
      </c>
      <c r="N105" s="285"/>
    </row>
    <row r="106" spans="1:14" ht="27.75" customHeight="1">
      <c r="A106" s="158">
        <f>'KL tổ 3'!A104</f>
        <v>96</v>
      </c>
      <c r="B106" s="47" t="str">
        <f>'KL tổ 3'!B104</f>
        <v>Chot Vay</v>
      </c>
      <c r="C106" s="236">
        <v>22000</v>
      </c>
      <c r="D106" s="159">
        <f>'KL tổ 3'!CD104</f>
        <v>0</v>
      </c>
      <c r="E106" s="160">
        <f>C106*D106</f>
        <v>0</v>
      </c>
      <c r="F106" s="161">
        <v>0</v>
      </c>
      <c r="G106" s="160">
        <v>0</v>
      </c>
      <c r="H106" s="160">
        <f>E106+G106</f>
        <v>0</v>
      </c>
      <c r="I106" s="59">
        <v>0</v>
      </c>
      <c r="J106" s="172">
        <f>ROUND(IF(H106&lt;=800000,0,IF(AND((H106-'[1]Gia cảnh 2 '!I85)&gt;800000,(H106-'[1]Gia cảnh 2 '!I85)&lt;=1250000),(H106-'[1]Gia cảnh 2 '!I85)*5%-40000,IF(AND((H106-'[1]Gia cảnh 2 '!I85)&gt;1250000,(H106-'[1]Gia cảnh 2 '!I85)&lt;=8500000),(H106-'[1]Gia cảnh 2 '!I85)*10%-102500))),2)</f>
        <v>0</v>
      </c>
      <c r="K106" s="172">
        <f>IF(H106&lt;=200000,1600,IF(AND(H106&gt;200000,H106&lt;=250000),1800,IF(AND(H106&gt;250000,H106&lt;=300000),2200,IF(AND(H106&gt;300000,H106&lt;=350000),2600,IF(AND(H106&gt;350000,H106&lt;=400000),3000,IF(AND(H106&gt;400000,H106&lt;=450000),3400,IF(AND(H106&gt;450000,H106&lt;=500000),3800,IF(AND(H106&gt;500000,H106&lt;=550000),4200,IF(AND(H106&gt;550000,H106&lt;=600000),4600,IF(AND(H106&gt;600000,H106&lt;=650000),5000,IF(AND(H106&gt;650000,H106&lt;=700000),5400,IF(AND(H106&gt;700000,H106&lt;=750000),5800,IF(AND(H106&gt;750000,H106&lt;=800000),6200,IF(AND(H106&gt;800000,H106&lt;=850000),6600,IF(AND(H106&gt;850000,H106&lt;=900000),7000,IF(AND(H106&gt;900000,H106&lt;=950000),7400,IF(AND(H106&gt;950000,H106&lt;=1000000),7800,IF(H106&gt;1000000,8000))))))))))))))))))</f>
        <v>1600</v>
      </c>
      <c r="L106" s="50">
        <f>IF(J106&gt;0,I106+J106,I106)</f>
        <v>0</v>
      </c>
      <c r="M106" s="59">
        <f>IF(L106&gt;0,H106-L106,H106)</f>
        <v>0</v>
      </c>
      <c r="N106" s="285"/>
    </row>
    <row r="107" spans="1:14" s="279" customFormat="1" ht="32.25" customHeight="1">
      <c r="A107" s="902" t="s">
        <v>227</v>
      </c>
      <c r="B107" s="903"/>
      <c r="C107" s="238"/>
      <c r="D107" s="159">
        <f>SUM(D11:D106)</f>
        <v>0</v>
      </c>
      <c r="E107" s="300">
        <f>SUM(E11:E106)</f>
        <v>0</v>
      </c>
      <c r="F107" s="238">
        <f>SUM(F11:F21)</f>
        <v>0</v>
      </c>
      <c r="G107" s="300">
        <f>SUM(G11:G106)</f>
        <v>0</v>
      </c>
      <c r="H107" s="300">
        <f>SUM(H11:H106)</f>
        <v>0</v>
      </c>
      <c r="I107" s="300">
        <f>SUM(I11:I106)</f>
        <v>0</v>
      </c>
      <c r="J107" s="248">
        <f>L107-I107</f>
        <v>0</v>
      </c>
      <c r="K107" s="300">
        <f>SUM(K11:K106)</f>
        <v>153600</v>
      </c>
      <c r="L107" s="300">
        <f>SUM(L11:L106)</f>
        <v>0</v>
      </c>
      <c r="M107" s="300">
        <f>SUM(M11:M106)</f>
        <v>0</v>
      </c>
      <c r="N107" s="252"/>
    </row>
    <row r="108" spans="1:14" s="35" customFormat="1" ht="15.75">
      <c r="A108" s="904" t="s">
        <v>374</v>
      </c>
      <c r="B108" s="904"/>
      <c r="C108" s="904"/>
      <c r="D108" s="904"/>
      <c r="E108" s="904"/>
      <c r="F108" s="904"/>
      <c r="G108" s="904"/>
      <c r="H108" s="904"/>
      <c r="I108" s="904"/>
      <c r="J108" s="904"/>
      <c r="K108" s="904"/>
      <c r="L108" s="904"/>
      <c r="M108" s="904"/>
      <c r="N108" s="904"/>
    </row>
    <row r="109" spans="1:14" s="35" customFormat="1" ht="15.75">
      <c r="A109" s="150"/>
      <c r="B109" s="363"/>
      <c r="C109" s="364"/>
      <c r="D109" s="364"/>
      <c r="E109" s="68"/>
      <c r="F109" s="68"/>
      <c r="G109" s="68"/>
      <c r="H109" s="68"/>
      <c r="I109" s="68"/>
      <c r="J109" s="68"/>
      <c r="K109" s="68"/>
      <c r="L109" s="68"/>
      <c r="M109" s="68"/>
      <c r="N109" s="68"/>
    </row>
    <row r="110" spans="1:14" s="35" customFormat="1" ht="15.75">
      <c r="A110" s="68"/>
      <c r="B110" s="68"/>
      <c r="C110" s="68"/>
      <c r="D110" s="71"/>
      <c r="E110" s="167"/>
      <c r="F110" s="167"/>
      <c r="G110" s="167"/>
      <c r="H110" s="167"/>
      <c r="I110" s="69"/>
      <c r="J110" s="886" t="s">
        <v>372</v>
      </c>
      <c r="K110" s="886"/>
      <c r="L110" s="886"/>
      <c r="M110" s="886"/>
      <c r="N110" s="886"/>
    </row>
    <row r="111" spans="1:14" s="35" customFormat="1" ht="15.75">
      <c r="B111" s="828" t="s">
        <v>229</v>
      </c>
      <c r="C111" s="828"/>
      <c r="D111" s="828"/>
      <c r="E111" s="33"/>
      <c r="F111" s="33"/>
      <c r="G111" s="33"/>
      <c r="H111" s="33"/>
      <c r="I111" s="72"/>
      <c r="J111" s="828" t="s">
        <v>14</v>
      </c>
      <c r="K111" s="828"/>
      <c r="L111" s="828"/>
      <c r="M111" s="828"/>
      <c r="N111" s="828"/>
    </row>
    <row r="112" spans="1:14" s="35" customFormat="1" ht="15.75">
      <c r="B112" s="68"/>
      <c r="C112" s="68"/>
      <c r="D112" s="68"/>
      <c r="E112" s="68"/>
      <c r="F112" s="68"/>
      <c r="G112" s="68"/>
      <c r="H112" s="68"/>
      <c r="I112" s="72"/>
      <c r="J112" s="72"/>
      <c r="K112" s="72"/>
      <c r="L112" s="72"/>
      <c r="M112" s="68"/>
      <c r="N112" s="68"/>
    </row>
    <row r="113" spans="2:14" s="35" customFormat="1" ht="15.75"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</row>
    <row r="114" spans="2:14" s="35" customFormat="1" ht="15.75">
      <c r="B114" s="68"/>
      <c r="C114" s="244"/>
      <c r="D114" s="244"/>
      <c r="E114" s="68"/>
      <c r="F114" s="68"/>
      <c r="G114" s="68"/>
      <c r="H114" s="68"/>
      <c r="I114" s="68"/>
      <c r="J114" s="68"/>
      <c r="K114" s="68"/>
      <c r="L114" s="68"/>
      <c r="M114" s="68"/>
      <c r="N114" s="68"/>
    </row>
    <row r="115" spans="2:14" s="35" customFormat="1" ht="15.75">
      <c r="B115" s="68"/>
      <c r="C115" s="69"/>
      <c r="D115" s="244"/>
      <c r="E115" s="68"/>
      <c r="F115" s="68"/>
      <c r="G115" s="68"/>
      <c r="H115" s="68"/>
      <c r="I115" s="68"/>
      <c r="J115" s="68"/>
      <c r="K115" s="68"/>
      <c r="L115" s="68"/>
      <c r="M115" s="68"/>
      <c r="N115" s="68"/>
    </row>
    <row r="116" spans="2:14" s="280" customFormat="1" ht="18.75">
      <c r="B116" s="828" t="s">
        <v>230</v>
      </c>
      <c r="C116" s="828"/>
      <c r="D116" s="828"/>
      <c r="E116" s="33"/>
      <c r="F116" s="33"/>
      <c r="G116" s="33"/>
      <c r="H116" s="33"/>
      <c r="I116" s="33"/>
      <c r="J116" s="828" t="s">
        <v>231</v>
      </c>
      <c r="K116" s="828"/>
      <c r="L116" s="828"/>
      <c r="M116" s="828"/>
      <c r="N116" s="828"/>
    </row>
    <row r="117" spans="2:14" s="35" customFormat="1" ht="15"/>
  </sheetData>
  <autoFilter ref="A9:N108"/>
  <mergeCells count="25">
    <mergeCell ref="A1:D1"/>
    <mergeCell ref="J1:N1"/>
    <mergeCell ref="A2:D2"/>
    <mergeCell ref="J2:N2"/>
    <mergeCell ref="J3:N3"/>
    <mergeCell ref="A4:N4"/>
    <mergeCell ref="A5:N5"/>
    <mergeCell ref="I8:K8"/>
    <mergeCell ref="A107:B107"/>
    <mergeCell ref="A108:N108"/>
    <mergeCell ref="A8:A9"/>
    <mergeCell ref="B8:B9"/>
    <mergeCell ref="C8:C9"/>
    <mergeCell ref="D8:D9"/>
    <mergeCell ref="E8:E9"/>
    <mergeCell ref="G8:G9"/>
    <mergeCell ref="H8:H9"/>
    <mergeCell ref="L8:L9"/>
    <mergeCell ref="M8:M9"/>
    <mergeCell ref="N8:N9"/>
    <mergeCell ref="J110:N110"/>
    <mergeCell ref="B111:D111"/>
    <mergeCell ref="J111:N111"/>
    <mergeCell ref="B116:D116"/>
    <mergeCell ref="J116:N116"/>
  </mergeCells>
  <pageMargins left="0.39305555555555599" right="0" top="0" bottom="0" header="0" footer="0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"/>
  <sheetViews>
    <sheetView topLeftCell="A85" workbookViewId="0">
      <selection activeCell="L23" sqref="L23"/>
    </sheetView>
  </sheetViews>
  <sheetFormatPr defaultColWidth="9" defaultRowHeight="15"/>
  <cols>
    <col min="1" max="1" width="5.28515625" style="3" customWidth="1"/>
    <col min="2" max="2" width="21.140625" style="3" customWidth="1"/>
    <col min="3" max="3" width="9" style="2" customWidth="1"/>
    <col min="4" max="4" width="9.42578125" style="2" customWidth="1"/>
    <col min="5" max="6" width="8.28515625" style="2" customWidth="1"/>
    <col min="7" max="7" width="8" style="2" customWidth="1"/>
    <col min="8" max="8" width="9.28515625" style="2" customWidth="1"/>
    <col min="9" max="9" width="11.85546875" style="2" customWidth="1"/>
    <col min="10" max="10" width="12.7109375" style="3" customWidth="1"/>
    <col min="11" max="256" width="9.140625" style="3"/>
    <col min="257" max="257" width="5.28515625" style="3" customWidth="1"/>
    <col min="258" max="258" width="21.140625" style="3" customWidth="1"/>
    <col min="259" max="259" width="9" style="3" customWidth="1"/>
    <col min="260" max="260" width="9.42578125" style="3" customWidth="1"/>
    <col min="261" max="262" width="8.28515625" style="3" customWidth="1"/>
    <col min="263" max="263" width="8" style="3" customWidth="1"/>
    <col min="264" max="264" width="9.28515625" style="3" customWidth="1"/>
    <col min="265" max="265" width="11.85546875" style="3" customWidth="1"/>
    <col min="266" max="266" width="12.7109375" style="3" customWidth="1"/>
    <col min="267" max="512" width="9.140625" style="3"/>
    <col min="513" max="513" width="5.28515625" style="3" customWidth="1"/>
    <col min="514" max="514" width="21.140625" style="3" customWidth="1"/>
    <col min="515" max="515" width="9" style="3" customWidth="1"/>
    <col min="516" max="516" width="9.42578125" style="3" customWidth="1"/>
    <col min="517" max="518" width="8.28515625" style="3" customWidth="1"/>
    <col min="519" max="519" width="8" style="3" customWidth="1"/>
    <col min="520" max="520" width="9.28515625" style="3" customWidth="1"/>
    <col min="521" max="521" width="11.85546875" style="3" customWidth="1"/>
    <col min="522" max="522" width="12.7109375" style="3" customWidth="1"/>
    <col min="523" max="768" width="9.140625" style="3"/>
    <col min="769" max="769" width="5.28515625" style="3" customWidth="1"/>
    <col min="770" max="770" width="21.140625" style="3" customWidth="1"/>
    <col min="771" max="771" width="9" style="3" customWidth="1"/>
    <col min="772" max="772" width="9.42578125" style="3" customWidth="1"/>
    <col min="773" max="774" width="8.28515625" style="3" customWidth="1"/>
    <col min="775" max="775" width="8" style="3" customWidth="1"/>
    <col min="776" max="776" width="9.28515625" style="3" customWidth="1"/>
    <col min="777" max="777" width="11.85546875" style="3" customWidth="1"/>
    <col min="778" max="778" width="12.7109375" style="3" customWidth="1"/>
    <col min="779" max="1024" width="9.140625" style="3"/>
    <col min="1025" max="1025" width="5.28515625" style="3" customWidth="1"/>
    <col min="1026" max="1026" width="21.140625" style="3" customWidth="1"/>
    <col min="1027" max="1027" width="9" style="3" customWidth="1"/>
    <col min="1028" max="1028" width="9.42578125" style="3" customWidth="1"/>
    <col min="1029" max="1030" width="8.28515625" style="3" customWidth="1"/>
    <col min="1031" max="1031" width="8" style="3" customWidth="1"/>
    <col min="1032" max="1032" width="9.28515625" style="3" customWidth="1"/>
    <col min="1033" max="1033" width="11.85546875" style="3" customWidth="1"/>
    <col min="1034" max="1034" width="12.7109375" style="3" customWidth="1"/>
    <col min="1035" max="1280" width="9.140625" style="3"/>
    <col min="1281" max="1281" width="5.28515625" style="3" customWidth="1"/>
    <col min="1282" max="1282" width="21.140625" style="3" customWidth="1"/>
    <col min="1283" max="1283" width="9" style="3" customWidth="1"/>
    <col min="1284" max="1284" width="9.42578125" style="3" customWidth="1"/>
    <col min="1285" max="1286" width="8.28515625" style="3" customWidth="1"/>
    <col min="1287" max="1287" width="8" style="3" customWidth="1"/>
    <col min="1288" max="1288" width="9.28515625" style="3" customWidth="1"/>
    <col min="1289" max="1289" width="11.85546875" style="3" customWidth="1"/>
    <col min="1290" max="1290" width="12.7109375" style="3" customWidth="1"/>
    <col min="1291" max="1536" width="9.140625" style="3"/>
    <col min="1537" max="1537" width="5.28515625" style="3" customWidth="1"/>
    <col min="1538" max="1538" width="21.140625" style="3" customWidth="1"/>
    <col min="1539" max="1539" width="9" style="3" customWidth="1"/>
    <col min="1540" max="1540" width="9.42578125" style="3" customWidth="1"/>
    <col min="1541" max="1542" width="8.28515625" style="3" customWidth="1"/>
    <col min="1543" max="1543" width="8" style="3" customWidth="1"/>
    <col min="1544" max="1544" width="9.28515625" style="3" customWidth="1"/>
    <col min="1545" max="1545" width="11.85546875" style="3" customWidth="1"/>
    <col min="1546" max="1546" width="12.7109375" style="3" customWidth="1"/>
    <col min="1547" max="1792" width="9.140625" style="3"/>
    <col min="1793" max="1793" width="5.28515625" style="3" customWidth="1"/>
    <col min="1794" max="1794" width="21.140625" style="3" customWidth="1"/>
    <col min="1795" max="1795" width="9" style="3" customWidth="1"/>
    <col min="1796" max="1796" width="9.42578125" style="3" customWidth="1"/>
    <col min="1797" max="1798" width="8.28515625" style="3" customWidth="1"/>
    <col min="1799" max="1799" width="8" style="3" customWidth="1"/>
    <col min="1800" max="1800" width="9.28515625" style="3" customWidth="1"/>
    <col min="1801" max="1801" width="11.85546875" style="3" customWidth="1"/>
    <col min="1802" max="1802" width="12.7109375" style="3" customWidth="1"/>
    <col min="1803" max="2048" width="9.140625" style="3"/>
    <col min="2049" max="2049" width="5.28515625" style="3" customWidth="1"/>
    <col min="2050" max="2050" width="21.140625" style="3" customWidth="1"/>
    <col min="2051" max="2051" width="9" style="3" customWidth="1"/>
    <col min="2052" max="2052" width="9.42578125" style="3" customWidth="1"/>
    <col min="2053" max="2054" width="8.28515625" style="3" customWidth="1"/>
    <col min="2055" max="2055" width="8" style="3" customWidth="1"/>
    <col min="2056" max="2056" width="9.28515625" style="3" customWidth="1"/>
    <col min="2057" max="2057" width="11.85546875" style="3" customWidth="1"/>
    <col min="2058" max="2058" width="12.7109375" style="3" customWidth="1"/>
    <col min="2059" max="2304" width="9.140625" style="3"/>
    <col min="2305" max="2305" width="5.28515625" style="3" customWidth="1"/>
    <col min="2306" max="2306" width="21.140625" style="3" customWidth="1"/>
    <col min="2307" max="2307" width="9" style="3" customWidth="1"/>
    <col min="2308" max="2308" width="9.42578125" style="3" customWidth="1"/>
    <col min="2309" max="2310" width="8.28515625" style="3" customWidth="1"/>
    <col min="2311" max="2311" width="8" style="3" customWidth="1"/>
    <col min="2312" max="2312" width="9.28515625" style="3" customWidth="1"/>
    <col min="2313" max="2313" width="11.85546875" style="3" customWidth="1"/>
    <col min="2314" max="2314" width="12.7109375" style="3" customWidth="1"/>
    <col min="2315" max="2560" width="9.140625" style="3"/>
    <col min="2561" max="2561" width="5.28515625" style="3" customWidth="1"/>
    <col min="2562" max="2562" width="21.140625" style="3" customWidth="1"/>
    <col min="2563" max="2563" width="9" style="3" customWidth="1"/>
    <col min="2564" max="2564" width="9.42578125" style="3" customWidth="1"/>
    <col min="2565" max="2566" width="8.28515625" style="3" customWidth="1"/>
    <col min="2567" max="2567" width="8" style="3" customWidth="1"/>
    <col min="2568" max="2568" width="9.28515625" style="3" customWidth="1"/>
    <col min="2569" max="2569" width="11.85546875" style="3" customWidth="1"/>
    <col min="2570" max="2570" width="12.7109375" style="3" customWidth="1"/>
    <col min="2571" max="2816" width="9.140625" style="3"/>
    <col min="2817" max="2817" width="5.28515625" style="3" customWidth="1"/>
    <col min="2818" max="2818" width="21.140625" style="3" customWidth="1"/>
    <col min="2819" max="2819" width="9" style="3" customWidth="1"/>
    <col min="2820" max="2820" width="9.42578125" style="3" customWidth="1"/>
    <col min="2821" max="2822" width="8.28515625" style="3" customWidth="1"/>
    <col min="2823" max="2823" width="8" style="3" customWidth="1"/>
    <col min="2824" max="2824" width="9.28515625" style="3" customWidth="1"/>
    <col min="2825" max="2825" width="11.85546875" style="3" customWidth="1"/>
    <col min="2826" max="2826" width="12.7109375" style="3" customWidth="1"/>
    <col min="2827" max="3072" width="9.140625" style="3"/>
    <col min="3073" max="3073" width="5.28515625" style="3" customWidth="1"/>
    <col min="3074" max="3074" width="21.140625" style="3" customWidth="1"/>
    <col min="3075" max="3075" width="9" style="3" customWidth="1"/>
    <col min="3076" max="3076" width="9.42578125" style="3" customWidth="1"/>
    <col min="3077" max="3078" width="8.28515625" style="3" customWidth="1"/>
    <col min="3079" max="3079" width="8" style="3" customWidth="1"/>
    <col min="3080" max="3080" width="9.28515625" style="3" customWidth="1"/>
    <col min="3081" max="3081" width="11.85546875" style="3" customWidth="1"/>
    <col min="3082" max="3082" width="12.7109375" style="3" customWidth="1"/>
    <col min="3083" max="3328" width="9.140625" style="3"/>
    <col min="3329" max="3329" width="5.28515625" style="3" customWidth="1"/>
    <col min="3330" max="3330" width="21.140625" style="3" customWidth="1"/>
    <col min="3331" max="3331" width="9" style="3" customWidth="1"/>
    <col min="3332" max="3332" width="9.42578125" style="3" customWidth="1"/>
    <col min="3333" max="3334" width="8.28515625" style="3" customWidth="1"/>
    <col min="3335" max="3335" width="8" style="3" customWidth="1"/>
    <col min="3336" max="3336" width="9.28515625" style="3" customWidth="1"/>
    <col min="3337" max="3337" width="11.85546875" style="3" customWidth="1"/>
    <col min="3338" max="3338" width="12.7109375" style="3" customWidth="1"/>
    <col min="3339" max="3584" width="9.140625" style="3"/>
    <col min="3585" max="3585" width="5.28515625" style="3" customWidth="1"/>
    <col min="3586" max="3586" width="21.140625" style="3" customWidth="1"/>
    <col min="3587" max="3587" width="9" style="3" customWidth="1"/>
    <col min="3588" max="3588" width="9.42578125" style="3" customWidth="1"/>
    <col min="3589" max="3590" width="8.28515625" style="3" customWidth="1"/>
    <col min="3591" max="3591" width="8" style="3" customWidth="1"/>
    <col min="3592" max="3592" width="9.28515625" style="3" customWidth="1"/>
    <col min="3593" max="3593" width="11.85546875" style="3" customWidth="1"/>
    <col min="3594" max="3594" width="12.7109375" style="3" customWidth="1"/>
    <col min="3595" max="3840" width="9.140625" style="3"/>
    <col min="3841" max="3841" width="5.28515625" style="3" customWidth="1"/>
    <col min="3842" max="3842" width="21.140625" style="3" customWidth="1"/>
    <col min="3843" max="3843" width="9" style="3" customWidth="1"/>
    <col min="3844" max="3844" width="9.42578125" style="3" customWidth="1"/>
    <col min="3845" max="3846" width="8.28515625" style="3" customWidth="1"/>
    <col min="3847" max="3847" width="8" style="3" customWidth="1"/>
    <col min="3848" max="3848" width="9.28515625" style="3" customWidth="1"/>
    <col min="3849" max="3849" width="11.85546875" style="3" customWidth="1"/>
    <col min="3850" max="3850" width="12.7109375" style="3" customWidth="1"/>
    <col min="3851" max="4096" width="9.140625" style="3"/>
    <col min="4097" max="4097" width="5.28515625" style="3" customWidth="1"/>
    <col min="4098" max="4098" width="21.140625" style="3" customWidth="1"/>
    <col min="4099" max="4099" width="9" style="3" customWidth="1"/>
    <col min="4100" max="4100" width="9.42578125" style="3" customWidth="1"/>
    <col min="4101" max="4102" width="8.28515625" style="3" customWidth="1"/>
    <col min="4103" max="4103" width="8" style="3" customWidth="1"/>
    <col min="4104" max="4104" width="9.28515625" style="3" customWidth="1"/>
    <col min="4105" max="4105" width="11.85546875" style="3" customWidth="1"/>
    <col min="4106" max="4106" width="12.7109375" style="3" customWidth="1"/>
    <col min="4107" max="4352" width="9.140625" style="3"/>
    <col min="4353" max="4353" width="5.28515625" style="3" customWidth="1"/>
    <col min="4354" max="4354" width="21.140625" style="3" customWidth="1"/>
    <col min="4355" max="4355" width="9" style="3" customWidth="1"/>
    <col min="4356" max="4356" width="9.42578125" style="3" customWidth="1"/>
    <col min="4357" max="4358" width="8.28515625" style="3" customWidth="1"/>
    <col min="4359" max="4359" width="8" style="3" customWidth="1"/>
    <col min="4360" max="4360" width="9.28515625" style="3" customWidth="1"/>
    <col min="4361" max="4361" width="11.85546875" style="3" customWidth="1"/>
    <col min="4362" max="4362" width="12.7109375" style="3" customWidth="1"/>
    <col min="4363" max="4608" width="9.140625" style="3"/>
    <col min="4609" max="4609" width="5.28515625" style="3" customWidth="1"/>
    <col min="4610" max="4610" width="21.140625" style="3" customWidth="1"/>
    <col min="4611" max="4611" width="9" style="3" customWidth="1"/>
    <col min="4612" max="4612" width="9.42578125" style="3" customWidth="1"/>
    <col min="4613" max="4614" width="8.28515625" style="3" customWidth="1"/>
    <col min="4615" max="4615" width="8" style="3" customWidth="1"/>
    <col min="4616" max="4616" width="9.28515625" style="3" customWidth="1"/>
    <col min="4617" max="4617" width="11.85546875" style="3" customWidth="1"/>
    <col min="4618" max="4618" width="12.7109375" style="3" customWidth="1"/>
    <col min="4619" max="4864" width="9.140625" style="3"/>
    <col min="4865" max="4865" width="5.28515625" style="3" customWidth="1"/>
    <col min="4866" max="4866" width="21.140625" style="3" customWidth="1"/>
    <col min="4867" max="4867" width="9" style="3" customWidth="1"/>
    <col min="4868" max="4868" width="9.42578125" style="3" customWidth="1"/>
    <col min="4869" max="4870" width="8.28515625" style="3" customWidth="1"/>
    <col min="4871" max="4871" width="8" style="3" customWidth="1"/>
    <col min="4872" max="4872" width="9.28515625" style="3" customWidth="1"/>
    <col min="4873" max="4873" width="11.85546875" style="3" customWidth="1"/>
    <col min="4874" max="4874" width="12.7109375" style="3" customWidth="1"/>
    <col min="4875" max="5120" width="9.140625" style="3"/>
    <col min="5121" max="5121" width="5.28515625" style="3" customWidth="1"/>
    <col min="5122" max="5122" width="21.140625" style="3" customWidth="1"/>
    <col min="5123" max="5123" width="9" style="3" customWidth="1"/>
    <col min="5124" max="5124" width="9.42578125" style="3" customWidth="1"/>
    <col min="5125" max="5126" width="8.28515625" style="3" customWidth="1"/>
    <col min="5127" max="5127" width="8" style="3" customWidth="1"/>
    <col min="5128" max="5128" width="9.28515625" style="3" customWidth="1"/>
    <col min="5129" max="5129" width="11.85546875" style="3" customWidth="1"/>
    <col min="5130" max="5130" width="12.7109375" style="3" customWidth="1"/>
    <col min="5131" max="5376" width="9.140625" style="3"/>
    <col min="5377" max="5377" width="5.28515625" style="3" customWidth="1"/>
    <col min="5378" max="5378" width="21.140625" style="3" customWidth="1"/>
    <col min="5379" max="5379" width="9" style="3" customWidth="1"/>
    <col min="5380" max="5380" width="9.42578125" style="3" customWidth="1"/>
    <col min="5381" max="5382" width="8.28515625" style="3" customWidth="1"/>
    <col min="5383" max="5383" width="8" style="3" customWidth="1"/>
    <col min="5384" max="5384" width="9.28515625" style="3" customWidth="1"/>
    <col min="5385" max="5385" width="11.85546875" style="3" customWidth="1"/>
    <col min="5386" max="5386" width="12.7109375" style="3" customWidth="1"/>
    <col min="5387" max="5632" width="9.140625" style="3"/>
    <col min="5633" max="5633" width="5.28515625" style="3" customWidth="1"/>
    <col min="5634" max="5634" width="21.140625" style="3" customWidth="1"/>
    <col min="5635" max="5635" width="9" style="3" customWidth="1"/>
    <col min="5636" max="5636" width="9.42578125" style="3" customWidth="1"/>
    <col min="5637" max="5638" width="8.28515625" style="3" customWidth="1"/>
    <col min="5639" max="5639" width="8" style="3" customWidth="1"/>
    <col min="5640" max="5640" width="9.28515625" style="3" customWidth="1"/>
    <col min="5641" max="5641" width="11.85546875" style="3" customWidth="1"/>
    <col min="5642" max="5642" width="12.7109375" style="3" customWidth="1"/>
    <col min="5643" max="5888" width="9.140625" style="3"/>
    <col min="5889" max="5889" width="5.28515625" style="3" customWidth="1"/>
    <col min="5890" max="5890" width="21.140625" style="3" customWidth="1"/>
    <col min="5891" max="5891" width="9" style="3" customWidth="1"/>
    <col min="5892" max="5892" width="9.42578125" style="3" customWidth="1"/>
    <col min="5893" max="5894" width="8.28515625" style="3" customWidth="1"/>
    <col min="5895" max="5895" width="8" style="3" customWidth="1"/>
    <col min="5896" max="5896" width="9.28515625" style="3" customWidth="1"/>
    <col min="5897" max="5897" width="11.85546875" style="3" customWidth="1"/>
    <col min="5898" max="5898" width="12.7109375" style="3" customWidth="1"/>
    <col min="5899" max="6144" width="9.140625" style="3"/>
    <col min="6145" max="6145" width="5.28515625" style="3" customWidth="1"/>
    <col min="6146" max="6146" width="21.140625" style="3" customWidth="1"/>
    <col min="6147" max="6147" width="9" style="3" customWidth="1"/>
    <col min="6148" max="6148" width="9.42578125" style="3" customWidth="1"/>
    <col min="6149" max="6150" width="8.28515625" style="3" customWidth="1"/>
    <col min="6151" max="6151" width="8" style="3" customWidth="1"/>
    <col min="6152" max="6152" width="9.28515625" style="3" customWidth="1"/>
    <col min="6153" max="6153" width="11.85546875" style="3" customWidth="1"/>
    <col min="6154" max="6154" width="12.7109375" style="3" customWidth="1"/>
    <col min="6155" max="6400" width="9.140625" style="3"/>
    <col min="6401" max="6401" width="5.28515625" style="3" customWidth="1"/>
    <col min="6402" max="6402" width="21.140625" style="3" customWidth="1"/>
    <col min="6403" max="6403" width="9" style="3" customWidth="1"/>
    <col min="6404" max="6404" width="9.42578125" style="3" customWidth="1"/>
    <col min="6405" max="6406" width="8.28515625" style="3" customWidth="1"/>
    <col min="6407" max="6407" width="8" style="3" customWidth="1"/>
    <col min="6408" max="6408" width="9.28515625" style="3" customWidth="1"/>
    <col min="6409" max="6409" width="11.85546875" style="3" customWidth="1"/>
    <col min="6410" max="6410" width="12.7109375" style="3" customWidth="1"/>
    <col min="6411" max="6656" width="9.140625" style="3"/>
    <col min="6657" max="6657" width="5.28515625" style="3" customWidth="1"/>
    <col min="6658" max="6658" width="21.140625" style="3" customWidth="1"/>
    <col min="6659" max="6659" width="9" style="3" customWidth="1"/>
    <col min="6660" max="6660" width="9.42578125" style="3" customWidth="1"/>
    <col min="6661" max="6662" width="8.28515625" style="3" customWidth="1"/>
    <col min="6663" max="6663" width="8" style="3" customWidth="1"/>
    <col min="6664" max="6664" width="9.28515625" style="3" customWidth="1"/>
    <col min="6665" max="6665" width="11.85546875" style="3" customWidth="1"/>
    <col min="6666" max="6666" width="12.7109375" style="3" customWidth="1"/>
    <col min="6667" max="6912" width="9.140625" style="3"/>
    <col min="6913" max="6913" width="5.28515625" style="3" customWidth="1"/>
    <col min="6914" max="6914" width="21.140625" style="3" customWidth="1"/>
    <col min="6915" max="6915" width="9" style="3" customWidth="1"/>
    <col min="6916" max="6916" width="9.42578125" style="3" customWidth="1"/>
    <col min="6917" max="6918" width="8.28515625" style="3" customWidth="1"/>
    <col min="6919" max="6919" width="8" style="3" customWidth="1"/>
    <col min="6920" max="6920" width="9.28515625" style="3" customWidth="1"/>
    <col min="6921" max="6921" width="11.85546875" style="3" customWidth="1"/>
    <col min="6922" max="6922" width="12.7109375" style="3" customWidth="1"/>
    <col min="6923" max="7168" width="9.140625" style="3"/>
    <col min="7169" max="7169" width="5.28515625" style="3" customWidth="1"/>
    <col min="7170" max="7170" width="21.140625" style="3" customWidth="1"/>
    <col min="7171" max="7171" width="9" style="3" customWidth="1"/>
    <col min="7172" max="7172" width="9.42578125" style="3" customWidth="1"/>
    <col min="7173" max="7174" width="8.28515625" style="3" customWidth="1"/>
    <col min="7175" max="7175" width="8" style="3" customWidth="1"/>
    <col min="7176" max="7176" width="9.28515625" style="3" customWidth="1"/>
    <col min="7177" max="7177" width="11.85546875" style="3" customWidth="1"/>
    <col min="7178" max="7178" width="12.7109375" style="3" customWidth="1"/>
    <col min="7179" max="7424" width="9.140625" style="3"/>
    <col min="7425" max="7425" width="5.28515625" style="3" customWidth="1"/>
    <col min="7426" max="7426" width="21.140625" style="3" customWidth="1"/>
    <col min="7427" max="7427" width="9" style="3" customWidth="1"/>
    <col min="7428" max="7428" width="9.42578125" style="3" customWidth="1"/>
    <col min="7429" max="7430" width="8.28515625" style="3" customWidth="1"/>
    <col min="7431" max="7431" width="8" style="3" customWidth="1"/>
    <col min="7432" max="7432" width="9.28515625" style="3" customWidth="1"/>
    <col min="7433" max="7433" width="11.85546875" style="3" customWidth="1"/>
    <col min="7434" max="7434" width="12.7109375" style="3" customWidth="1"/>
    <col min="7435" max="7680" width="9.140625" style="3"/>
    <col min="7681" max="7681" width="5.28515625" style="3" customWidth="1"/>
    <col min="7682" max="7682" width="21.140625" style="3" customWidth="1"/>
    <col min="7683" max="7683" width="9" style="3" customWidth="1"/>
    <col min="7684" max="7684" width="9.42578125" style="3" customWidth="1"/>
    <col min="7685" max="7686" width="8.28515625" style="3" customWidth="1"/>
    <col min="7687" max="7687" width="8" style="3" customWidth="1"/>
    <col min="7688" max="7688" width="9.28515625" style="3" customWidth="1"/>
    <col min="7689" max="7689" width="11.85546875" style="3" customWidth="1"/>
    <col min="7690" max="7690" width="12.7109375" style="3" customWidth="1"/>
    <col min="7691" max="7936" width="9.140625" style="3"/>
    <col min="7937" max="7937" width="5.28515625" style="3" customWidth="1"/>
    <col min="7938" max="7938" width="21.140625" style="3" customWidth="1"/>
    <col min="7939" max="7939" width="9" style="3" customWidth="1"/>
    <col min="7940" max="7940" width="9.42578125" style="3" customWidth="1"/>
    <col min="7941" max="7942" width="8.28515625" style="3" customWidth="1"/>
    <col min="7943" max="7943" width="8" style="3" customWidth="1"/>
    <col min="7944" max="7944" width="9.28515625" style="3" customWidth="1"/>
    <col min="7945" max="7945" width="11.85546875" style="3" customWidth="1"/>
    <col min="7946" max="7946" width="12.7109375" style="3" customWidth="1"/>
    <col min="7947" max="8192" width="9.140625" style="3"/>
    <col min="8193" max="8193" width="5.28515625" style="3" customWidth="1"/>
    <col min="8194" max="8194" width="21.140625" style="3" customWidth="1"/>
    <col min="8195" max="8195" width="9" style="3" customWidth="1"/>
    <col min="8196" max="8196" width="9.42578125" style="3" customWidth="1"/>
    <col min="8197" max="8198" width="8.28515625" style="3" customWidth="1"/>
    <col min="8199" max="8199" width="8" style="3" customWidth="1"/>
    <col min="8200" max="8200" width="9.28515625" style="3" customWidth="1"/>
    <col min="8201" max="8201" width="11.85546875" style="3" customWidth="1"/>
    <col min="8202" max="8202" width="12.7109375" style="3" customWidth="1"/>
    <col min="8203" max="8448" width="9.140625" style="3"/>
    <col min="8449" max="8449" width="5.28515625" style="3" customWidth="1"/>
    <col min="8450" max="8450" width="21.140625" style="3" customWidth="1"/>
    <col min="8451" max="8451" width="9" style="3" customWidth="1"/>
    <col min="8452" max="8452" width="9.42578125" style="3" customWidth="1"/>
    <col min="8453" max="8454" width="8.28515625" style="3" customWidth="1"/>
    <col min="8455" max="8455" width="8" style="3" customWidth="1"/>
    <col min="8456" max="8456" width="9.28515625" style="3" customWidth="1"/>
    <col min="8457" max="8457" width="11.85546875" style="3" customWidth="1"/>
    <col min="8458" max="8458" width="12.7109375" style="3" customWidth="1"/>
    <col min="8459" max="8704" width="9.140625" style="3"/>
    <col min="8705" max="8705" width="5.28515625" style="3" customWidth="1"/>
    <col min="8706" max="8706" width="21.140625" style="3" customWidth="1"/>
    <col min="8707" max="8707" width="9" style="3" customWidth="1"/>
    <col min="8708" max="8708" width="9.42578125" style="3" customWidth="1"/>
    <col min="8709" max="8710" width="8.28515625" style="3" customWidth="1"/>
    <col min="8711" max="8711" width="8" style="3" customWidth="1"/>
    <col min="8712" max="8712" width="9.28515625" style="3" customWidth="1"/>
    <col min="8713" max="8713" width="11.85546875" style="3" customWidth="1"/>
    <col min="8714" max="8714" width="12.7109375" style="3" customWidth="1"/>
    <col min="8715" max="8960" width="9.140625" style="3"/>
    <col min="8961" max="8961" width="5.28515625" style="3" customWidth="1"/>
    <col min="8962" max="8962" width="21.140625" style="3" customWidth="1"/>
    <col min="8963" max="8963" width="9" style="3" customWidth="1"/>
    <col min="8964" max="8964" width="9.42578125" style="3" customWidth="1"/>
    <col min="8965" max="8966" width="8.28515625" style="3" customWidth="1"/>
    <col min="8967" max="8967" width="8" style="3" customWidth="1"/>
    <col min="8968" max="8968" width="9.28515625" style="3" customWidth="1"/>
    <col min="8969" max="8969" width="11.85546875" style="3" customWidth="1"/>
    <col min="8970" max="8970" width="12.7109375" style="3" customWidth="1"/>
    <col min="8971" max="9216" width="9.140625" style="3"/>
    <col min="9217" max="9217" width="5.28515625" style="3" customWidth="1"/>
    <col min="9218" max="9218" width="21.140625" style="3" customWidth="1"/>
    <col min="9219" max="9219" width="9" style="3" customWidth="1"/>
    <col min="9220" max="9220" width="9.42578125" style="3" customWidth="1"/>
    <col min="9221" max="9222" width="8.28515625" style="3" customWidth="1"/>
    <col min="9223" max="9223" width="8" style="3" customWidth="1"/>
    <col min="9224" max="9224" width="9.28515625" style="3" customWidth="1"/>
    <col min="9225" max="9225" width="11.85546875" style="3" customWidth="1"/>
    <col min="9226" max="9226" width="12.7109375" style="3" customWidth="1"/>
    <col min="9227" max="9472" width="9.140625" style="3"/>
    <col min="9473" max="9473" width="5.28515625" style="3" customWidth="1"/>
    <col min="9474" max="9474" width="21.140625" style="3" customWidth="1"/>
    <col min="9475" max="9475" width="9" style="3" customWidth="1"/>
    <col min="9476" max="9476" width="9.42578125" style="3" customWidth="1"/>
    <col min="9477" max="9478" width="8.28515625" style="3" customWidth="1"/>
    <col min="9479" max="9479" width="8" style="3" customWidth="1"/>
    <col min="9480" max="9480" width="9.28515625" style="3" customWidth="1"/>
    <col min="9481" max="9481" width="11.85546875" style="3" customWidth="1"/>
    <col min="9482" max="9482" width="12.7109375" style="3" customWidth="1"/>
    <col min="9483" max="9728" width="9.140625" style="3"/>
    <col min="9729" max="9729" width="5.28515625" style="3" customWidth="1"/>
    <col min="9730" max="9730" width="21.140625" style="3" customWidth="1"/>
    <col min="9731" max="9731" width="9" style="3" customWidth="1"/>
    <col min="9732" max="9732" width="9.42578125" style="3" customWidth="1"/>
    <col min="9733" max="9734" width="8.28515625" style="3" customWidth="1"/>
    <col min="9735" max="9735" width="8" style="3" customWidth="1"/>
    <col min="9736" max="9736" width="9.28515625" style="3" customWidth="1"/>
    <col min="9737" max="9737" width="11.85546875" style="3" customWidth="1"/>
    <col min="9738" max="9738" width="12.7109375" style="3" customWidth="1"/>
    <col min="9739" max="9984" width="9.140625" style="3"/>
    <col min="9985" max="9985" width="5.28515625" style="3" customWidth="1"/>
    <col min="9986" max="9986" width="21.140625" style="3" customWidth="1"/>
    <col min="9987" max="9987" width="9" style="3" customWidth="1"/>
    <col min="9988" max="9988" width="9.42578125" style="3" customWidth="1"/>
    <col min="9989" max="9990" width="8.28515625" style="3" customWidth="1"/>
    <col min="9991" max="9991" width="8" style="3" customWidth="1"/>
    <col min="9992" max="9992" width="9.28515625" style="3" customWidth="1"/>
    <col min="9993" max="9993" width="11.85546875" style="3" customWidth="1"/>
    <col min="9994" max="9994" width="12.7109375" style="3" customWidth="1"/>
    <col min="9995" max="10240" width="9.140625" style="3"/>
    <col min="10241" max="10241" width="5.28515625" style="3" customWidth="1"/>
    <col min="10242" max="10242" width="21.140625" style="3" customWidth="1"/>
    <col min="10243" max="10243" width="9" style="3" customWidth="1"/>
    <col min="10244" max="10244" width="9.42578125" style="3" customWidth="1"/>
    <col min="10245" max="10246" width="8.28515625" style="3" customWidth="1"/>
    <col min="10247" max="10247" width="8" style="3" customWidth="1"/>
    <col min="10248" max="10248" width="9.28515625" style="3" customWidth="1"/>
    <col min="10249" max="10249" width="11.85546875" style="3" customWidth="1"/>
    <col min="10250" max="10250" width="12.7109375" style="3" customWidth="1"/>
    <col min="10251" max="10496" width="9.140625" style="3"/>
    <col min="10497" max="10497" width="5.28515625" style="3" customWidth="1"/>
    <col min="10498" max="10498" width="21.140625" style="3" customWidth="1"/>
    <col min="10499" max="10499" width="9" style="3" customWidth="1"/>
    <col min="10500" max="10500" width="9.42578125" style="3" customWidth="1"/>
    <col min="10501" max="10502" width="8.28515625" style="3" customWidth="1"/>
    <col min="10503" max="10503" width="8" style="3" customWidth="1"/>
    <col min="10504" max="10504" width="9.28515625" style="3" customWidth="1"/>
    <col min="10505" max="10505" width="11.85546875" style="3" customWidth="1"/>
    <col min="10506" max="10506" width="12.7109375" style="3" customWidth="1"/>
    <col min="10507" max="10752" width="9.140625" style="3"/>
    <col min="10753" max="10753" width="5.28515625" style="3" customWidth="1"/>
    <col min="10754" max="10754" width="21.140625" style="3" customWidth="1"/>
    <col min="10755" max="10755" width="9" style="3" customWidth="1"/>
    <col min="10756" max="10756" width="9.42578125" style="3" customWidth="1"/>
    <col min="10757" max="10758" width="8.28515625" style="3" customWidth="1"/>
    <col min="10759" max="10759" width="8" style="3" customWidth="1"/>
    <col min="10760" max="10760" width="9.28515625" style="3" customWidth="1"/>
    <col min="10761" max="10761" width="11.85546875" style="3" customWidth="1"/>
    <col min="10762" max="10762" width="12.7109375" style="3" customWidth="1"/>
    <col min="10763" max="11008" width="9.140625" style="3"/>
    <col min="11009" max="11009" width="5.28515625" style="3" customWidth="1"/>
    <col min="11010" max="11010" width="21.140625" style="3" customWidth="1"/>
    <col min="11011" max="11011" width="9" style="3" customWidth="1"/>
    <col min="11012" max="11012" width="9.42578125" style="3" customWidth="1"/>
    <col min="11013" max="11014" width="8.28515625" style="3" customWidth="1"/>
    <col min="11015" max="11015" width="8" style="3" customWidth="1"/>
    <col min="11016" max="11016" width="9.28515625" style="3" customWidth="1"/>
    <col min="11017" max="11017" width="11.85546875" style="3" customWidth="1"/>
    <col min="11018" max="11018" width="12.7109375" style="3" customWidth="1"/>
    <col min="11019" max="11264" width="9.140625" style="3"/>
    <col min="11265" max="11265" width="5.28515625" style="3" customWidth="1"/>
    <col min="11266" max="11266" width="21.140625" style="3" customWidth="1"/>
    <col min="11267" max="11267" width="9" style="3" customWidth="1"/>
    <col min="11268" max="11268" width="9.42578125" style="3" customWidth="1"/>
    <col min="11269" max="11270" width="8.28515625" style="3" customWidth="1"/>
    <col min="11271" max="11271" width="8" style="3" customWidth="1"/>
    <col min="11272" max="11272" width="9.28515625" style="3" customWidth="1"/>
    <col min="11273" max="11273" width="11.85546875" style="3" customWidth="1"/>
    <col min="11274" max="11274" width="12.7109375" style="3" customWidth="1"/>
    <col min="11275" max="11520" width="9.140625" style="3"/>
    <col min="11521" max="11521" width="5.28515625" style="3" customWidth="1"/>
    <col min="11522" max="11522" width="21.140625" style="3" customWidth="1"/>
    <col min="11523" max="11523" width="9" style="3" customWidth="1"/>
    <col min="11524" max="11524" width="9.42578125" style="3" customWidth="1"/>
    <col min="11525" max="11526" width="8.28515625" style="3" customWidth="1"/>
    <col min="11527" max="11527" width="8" style="3" customWidth="1"/>
    <col min="11528" max="11528" width="9.28515625" style="3" customWidth="1"/>
    <col min="11529" max="11529" width="11.85546875" style="3" customWidth="1"/>
    <col min="11530" max="11530" width="12.7109375" style="3" customWidth="1"/>
    <col min="11531" max="11776" width="9.140625" style="3"/>
    <col min="11777" max="11777" width="5.28515625" style="3" customWidth="1"/>
    <col min="11778" max="11778" width="21.140625" style="3" customWidth="1"/>
    <col min="11779" max="11779" width="9" style="3" customWidth="1"/>
    <col min="11780" max="11780" width="9.42578125" style="3" customWidth="1"/>
    <col min="11781" max="11782" width="8.28515625" style="3" customWidth="1"/>
    <col min="11783" max="11783" width="8" style="3" customWidth="1"/>
    <col min="11784" max="11784" width="9.28515625" style="3" customWidth="1"/>
    <col min="11785" max="11785" width="11.85546875" style="3" customWidth="1"/>
    <col min="11786" max="11786" width="12.7109375" style="3" customWidth="1"/>
    <col min="11787" max="12032" width="9.140625" style="3"/>
    <col min="12033" max="12033" width="5.28515625" style="3" customWidth="1"/>
    <col min="12034" max="12034" width="21.140625" style="3" customWidth="1"/>
    <col min="12035" max="12035" width="9" style="3" customWidth="1"/>
    <col min="12036" max="12036" width="9.42578125" style="3" customWidth="1"/>
    <col min="12037" max="12038" width="8.28515625" style="3" customWidth="1"/>
    <col min="12039" max="12039" width="8" style="3" customWidth="1"/>
    <col min="12040" max="12040" width="9.28515625" style="3" customWidth="1"/>
    <col min="12041" max="12041" width="11.85546875" style="3" customWidth="1"/>
    <col min="12042" max="12042" width="12.7109375" style="3" customWidth="1"/>
    <col min="12043" max="12288" width="9.140625" style="3"/>
    <col min="12289" max="12289" width="5.28515625" style="3" customWidth="1"/>
    <col min="12290" max="12290" width="21.140625" style="3" customWidth="1"/>
    <col min="12291" max="12291" width="9" style="3" customWidth="1"/>
    <col min="12292" max="12292" width="9.42578125" style="3" customWidth="1"/>
    <col min="12293" max="12294" width="8.28515625" style="3" customWidth="1"/>
    <col min="12295" max="12295" width="8" style="3" customWidth="1"/>
    <col min="12296" max="12296" width="9.28515625" style="3" customWidth="1"/>
    <col min="12297" max="12297" width="11.85546875" style="3" customWidth="1"/>
    <col min="12298" max="12298" width="12.7109375" style="3" customWidth="1"/>
    <col min="12299" max="12544" width="9.140625" style="3"/>
    <col min="12545" max="12545" width="5.28515625" style="3" customWidth="1"/>
    <col min="12546" max="12546" width="21.140625" style="3" customWidth="1"/>
    <col min="12547" max="12547" width="9" style="3" customWidth="1"/>
    <col min="12548" max="12548" width="9.42578125" style="3" customWidth="1"/>
    <col min="12549" max="12550" width="8.28515625" style="3" customWidth="1"/>
    <col min="12551" max="12551" width="8" style="3" customWidth="1"/>
    <col min="12552" max="12552" width="9.28515625" style="3" customWidth="1"/>
    <col min="12553" max="12553" width="11.85546875" style="3" customWidth="1"/>
    <col min="12554" max="12554" width="12.7109375" style="3" customWidth="1"/>
    <col min="12555" max="12800" width="9.140625" style="3"/>
    <col min="12801" max="12801" width="5.28515625" style="3" customWidth="1"/>
    <col min="12802" max="12802" width="21.140625" style="3" customWidth="1"/>
    <col min="12803" max="12803" width="9" style="3" customWidth="1"/>
    <col min="12804" max="12804" width="9.42578125" style="3" customWidth="1"/>
    <col min="12805" max="12806" width="8.28515625" style="3" customWidth="1"/>
    <col min="12807" max="12807" width="8" style="3" customWidth="1"/>
    <col min="12808" max="12808" width="9.28515625" style="3" customWidth="1"/>
    <col min="12809" max="12809" width="11.85546875" style="3" customWidth="1"/>
    <col min="12810" max="12810" width="12.7109375" style="3" customWidth="1"/>
    <col min="12811" max="13056" width="9.140625" style="3"/>
    <col min="13057" max="13057" width="5.28515625" style="3" customWidth="1"/>
    <col min="13058" max="13058" width="21.140625" style="3" customWidth="1"/>
    <col min="13059" max="13059" width="9" style="3" customWidth="1"/>
    <col min="13060" max="13060" width="9.42578125" style="3" customWidth="1"/>
    <col min="13061" max="13062" width="8.28515625" style="3" customWidth="1"/>
    <col min="13063" max="13063" width="8" style="3" customWidth="1"/>
    <col min="13064" max="13064" width="9.28515625" style="3" customWidth="1"/>
    <col min="13065" max="13065" width="11.85546875" style="3" customWidth="1"/>
    <col min="13066" max="13066" width="12.7109375" style="3" customWidth="1"/>
    <col min="13067" max="13312" width="9.140625" style="3"/>
    <col min="13313" max="13313" width="5.28515625" style="3" customWidth="1"/>
    <col min="13314" max="13314" width="21.140625" style="3" customWidth="1"/>
    <col min="13315" max="13315" width="9" style="3" customWidth="1"/>
    <col min="13316" max="13316" width="9.42578125" style="3" customWidth="1"/>
    <col min="13317" max="13318" width="8.28515625" style="3" customWidth="1"/>
    <col min="13319" max="13319" width="8" style="3" customWidth="1"/>
    <col min="13320" max="13320" width="9.28515625" style="3" customWidth="1"/>
    <col min="13321" max="13321" width="11.85546875" style="3" customWidth="1"/>
    <col min="13322" max="13322" width="12.7109375" style="3" customWidth="1"/>
    <col min="13323" max="13568" width="9.140625" style="3"/>
    <col min="13569" max="13569" width="5.28515625" style="3" customWidth="1"/>
    <col min="13570" max="13570" width="21.140625" style="3" customWidth="1"/>
    <col min="13571" max="13571" width="9" style="3" customWidth="1"/>
    <col min="13572" max="13572" width="9.42578125" style="3" customWidth="1"/>
    <col min="13573" max="13574" width="8.28515625" style="3" customWidth="1"/>
    <col min="13575" max="13575" width="8" style="3" customWidth="1"/>
    <col min="13576" max="13576" width="9.28515625" style="3" customWidth="1"/>
    <col min="13577" max="13577" width="11.85546875" style="3" customWidth="1"/>
    <col min="13578" max="13578" width="12.7109375" style="3" customWidth="1"/>
    <col min="13579" max="13824" width="9.140625" style="3"/>
    <col min="13825" max="13825" width="5.28515625" style="3" customWidth="1"/>
    <col min="13826" max="13826" width="21.140625" style="3" customWidth="1"/>
    <col min="13827" max="13827" width="9" style="3" customWidth="1"/>
    <col min="13828" max="13828" width="9.42578125" style="3" customWidth="1"/>
    <col min="13829" max="13830" width="8.28515625" style="3" customWidth="1"/>
    <col min="13831" max="13831" width="8" style="3" customWidth="1"/>
    <col min="13832" max="13832" width="9.28515625" style="3" customWidth="1"/>
    <col min="13833" max="13833" width="11.85546875" style="3" customWidth="1"/>
    <col min="13834" max="13834" width="12.7109375" style="3" customWidth="1"/>
    <col min="13835" max="14080" width="9.140625" style="3"/>
    <col min="14081" max="14081" width="5.28515625" style="3" customWidth="1"/>
    <col min="14082" max="14082" width="21.140625" style="3" customWidth="1"/>
    <col min="14083" max="14083" width="9" style="3" customWidth="1"/>
    <col min="14084" max="14084" width="9.42578125" style="3" customWidth="1"/>
    <col min="14085" max="14086" width="8.28515625" style="3" customWidth="1"/>
    <col min="14087" max="14087" width="8" style="3" customWidth="1"/>
    <col min="14088" max="14088" width="9.28515625" style="3" customWidth="1"/>
    <col min="14089" max="14089" width="11.85546875" style="3" customWidth="1"/>
    <col min="14090" max="14090" width="12.7109375" style="3" customWidth="1"/>
    <col min="14091" max="14336" width="9.140625" style="3"/>
    <col min="14337" max="14337" width="5.28515625" style="3" customWidth="1"/>
    <col min="14338" max="14338" width="21.140625" style="3" customWidth="1"/>
    <col min="14339" max="14339" width="9" style="3" customWidth="1"/>
    <col min="14340" max="14340" width="9.42578125" style="3" customWidth="1"/>
    <col min="14341" max="14342" width="8.28515625" style="3" customWidth="1"/>
    <col min="14343" max="14343" width="8" style="3" customWidth="1"/>
    <col min="14344" max="14344" width="9.28515625" style="3" customWidth="1"/>
    <col min="14345" max="14345" width="11.85546875" style="3" customWidth="1"/>
    <col min="14346" max="14346" width="12.7109375" style="3" customWidth="1"/>
    <col min="14347" max="14592" width="9.140625" style="3"/>
    <col min="14593" max="14593" width="5.28515625" style="3" customWidth="1"/>
    <col min="14594" max="14594" width="21.140625" style="3" customWidth="1"/>
    <col min="14595" max="14595" width="9" style="3" customWidth="1"/>
    <col min="14596" max="14596" width="9.42578125" style="3" customWidth="1"/>
    <col min="14597" max="14598" width="8.28515625" style="3" customWidth="1"/>
    <col min="14599" max="14599" width="8" style="3" customWidth="1"/>
    <col min="14600" max="14600" width="9.28515625" style="3" customWidth="1"/>
    <col min="14601" max="14601" width="11.85546875" style="3" customWidth="1"/>
    <col min="14602" max="14602" width="12.7109375" style="3" customWidth="1"/>
    <col min="14603" max="14848" width="9.140625" style="3"/>
    <col min="14849" max="14849" width="5.28515625" style="3" customWidth="1"/>
    <col min="14850" max="14850" width="21.140625" style="3" customWidth="1"/>
    <col min="14851" max="14851" width="9" style="3" customWidth="1"/>
    <col min="14852" max="14852" width="9.42578125" style="3" customWidth="1"/>
    <col min="14853" max="14854" width="8.28515625" style="3" customWidth="1"/>
    <col min="14855" max="14855" width="8" style="3" customWidth="1"/>
    <col min="14856" max="14856" width="9.28515625" style="3" customWidth="1"/>
    <col min="14857" max="14857" width="11.85546875" style="3" customWidth="1"/>
    <col min="14858" max="14858" width="12.7109375" style="3" customWidth="1"/>
    <col min="14859" max="15104" width="9.140625" style="3"/>
    <col min="15105" max="15105" width="5.28515625" style="3" customWidth="1"/>
    <col min="15106" max="15106" width="21.140625" style="3" customWidth="1"/>
    <col min="15107" max="15107" width="9" style="3" customWidth="1"/>
    <col min="15108" max="15108" width="9.42578125" style="3" customWidth="1"/>
    <col min="15109" max="15110" width="8.28515625" style="3" customWidth="1"/>
    <col min="15111" max="15111" width="8" style="3" customWidth="1"/>
    <col min="15112" max="15112" width="9.28515625" style="3" customWidth="1"/>
    <col min="15113" max="15113" width="11.85546875" style="3" customWidth="1"/>
    <col min="15114" max="15114" width="12.7109375" style="3" customWidth="1"/>
    <col min="15115" max="15360" width="9.140625" style="3"/>
    <col min="15361" max="15361" width="5.28515625" style="3" customWidth="1"/>
    <col min="15362" max="15362" width="21.140625" style="3" customWidth="1"/>
    <col min="15363" max="15363" width="9" style="3" customWidth="1"/>
    <col min="15364" max="15364" width="9.42578125" style="3" customWidth="1"/>
    <col min="15365" max="15366" width="8.28515625" style="3" customWidth="1"/>
    <col min="15367" max="15367" width="8" style="3" customWidth="1"/>
    <col min="15368" max="15368" width="9.28515625" style="3" customWidth="1"/>
    <col min="15369" max="15369" width="11.85546875" style="3" customWidth="1"/>
    <col min="15370" max="15370" width="12.7109375" style="3" customWidth="1"/>
    <col min="15371" max="15616" width="9.140625" style="3"/>
    <col min="15617" max="15617" width="5.28515625" style="3" customWidth="1"/>
    <col min="15618" max="15618" width="21.140625" style="3" customWidth="1"/>
    <col min="15619" max="15619" width="9" style="3" customWidth="1"/>
    <col min="15620" max="15620" width="9.42578125" style="3" customWidth="1"/>
    <col min="15621" max="15622" width="8.28515625" style="3" customWidth="1"/>
    <col min="15623" max="15623" width="8" style="3" customWidth="1"/>
    <col min="15624" max="15624" width="9.28515625" style="3" customWidth="1"/>
    <col min="15625" max="15625" width="11.85546875" style="3" customWidth="1"/>
    <col min="15626" max="15626" width="12.7109375" style="3" customWidth="1"/>
    <col min="15627" max="15872" width="9.140625" style="3"/>
    <col min="15873" max="15873" width="5.28515625" style="3" customWidth="1"/>
    <col min="15874" max="15874" width="21.140625" style="3" customWidth="1"/>
    <col min="15875" max="15875" width="9" style="3" customWidth="1"/>
    <col min="15876" max="15876" width="9.42578125" style="3" customWidth="1"/>
    <col min="15877" max="15878" width="8.28515625" style="3" customWidth="1"/>
    <col min="15879" max="15879" width="8" style="3" customWidth="1"/>
    <col min="15880" max="15880" width="9.28515625" style="3" customWidth="1"/>
    <col min="15881" max="15881" width="11.85546875" style="3" customWidth="1"/>
    <col min="15882" max="15882" width="12.7109375" style="3" customWidth="1"/>
    <col min="15883" max="16128" width="9.140625" style="3"/>
    <col min="16129" max="16129" width="5.28515625" style="3" customWidth="1"/>
    <col min="16130" max="16130" width="21.140625" style="3" customWidth="1"/>
    <col min="16131" max="16131" width="9" style="3" customWidth="1"/>
    <col min="16132" max="16132" width="9.42578125" style="3" customWidth="1"/>
    <col min="16133" max="16134" width="8.28515625" style="3" customWidth="1"/>
    <col min="16135" max="16135" width="8" style="3" customWidth="1"/>
    <col min="16136" max="16136" width="9.28515625" style="3" customWidth="1"/>
    <col min="16137" max="16137" width="11.85546875" style="3" customWidth="1"/>
    <col min="16138" max="16138" width="12.7109375" style="3" customWidth="1"/>
    <col min="16139" max="16384" width="9.140625" style="3"/>
  </cols>
  <sheetData>
    <row r="1" spans="1:10" ht="32.25" customHeight="1">
      <c r="A1" s="893" t="s">
        <v>254</v>
      </c>
      <c r="B1" s="893"/>
      <c r="C1" s="893"/>
      <c r="D1" s="893"/>
      <c r="E1" s="893"/>
      <c r="F1" s="893"/>
      <c r="G1" s="893"/>
      <c r="H1" s="893"/>
      <c r="I1" s="893"/>
      <c r="J1" s="893"/>
    </row>
    <row r="2" spans="1:10" customFormat="1" ht="18.75">
      <c r="A2" s="922" t="s">
        <v>255</v>
      </c>
      <c r="B2" s="922"/>
      <c r="C2" s="922"/>
      <c r="D2" s="922"/>
      <c r="E2" s="922"/>
      <c r="F2" s="922"/>
      <c r="G2" s="922"/>
      <c r="H2" s="922"/>
      <c r="I2" s="922"/>
      <c r="J2" s="922"/>
    </row>
    <row r="4" spans="1:10" s="2" customFormat="1" ht="36" customHeight="1">
      <c r="A4" s="914" t="s">
        <v>93</v>
      </c>
      <c r="B4" s="916" t="s">
        <v>256</v>
      </c>
      <c r="C4" s="923" t="s">
        <v>257</v>
      </c>
      <c r="D4" s="923"/>
      <c r="E4" s="923" t="s">
        <v>258</v>
      </c>
      <c r="F4" s="923"/>
      <c r="G4" s="923"/>
      <c r="H4" s="918" t="s">
        <v>259</v>
      </c>
      <c r="I4" s="918" t="s">
        <v>260</v>
      </c>
      <c r="J4" s="920" t="s">
        <v>261</v>
      </c>
    </row>
    <row r="5" spans="1:10" s="2" customFormat="1" ht="58.5" customHeight="1">
      <c r="A5" s="915"/>
      <c r="B5" s="917"/>
      <c r="C5" s="6" t="s">
        <v>262</v>
      </c>
      <c r="D5" s="6" t="s">
        <v>263</v>
      </c>
      <c r="E5" s="6" t="s">
        <v>264</v>
      </c>
      <c r="F5" s="6" t="s">
        <v>265</v>
      </c>
      <c r="G5" s="6" t="s">
        <v>266</v>
      </c>
      <c r="H5" s="919"/>
      <c r="I5" s="919"/>
      <c r="J5" s="921"/>
    </row>
    <row r="6" spans="1:10" ht="15.75">
      <c r="A6" s="270">
        <f>'TTTL tổ 3'!A11</f>
        <v>1</v>
      </c>
      <c r="B6" s="271" t="str">
        <f>'TTTL tổ 3'!B11</f>
        <v>Tum Vit</v>
      </c>
      <c r="C6" s="272"/>
      <c r="D6" s="272"/>
      <c r="E6" s="273"/>
      <c r="F6" s="274"/>
      <c r="G6" s="273">
        <f>E6+F6</f>
        <v>0</v>
      </c>
      <c r="H6" s="273">
        <f>D6+E6</f>
        <v>0</v>
      </c>
      <c r="I6" s="275">
        <f>H6*75000</f>
        <v>0</v>
      </c>
      <c r="J6" s="276"/>
    </row>
    <row r="7" spans="1:10" ht="15.75">
      <c r="A7" s="270">
        <f>'TTTL tổ 3'!A12</f>
        <v>2</v>
      </c>
      <c r="B7" s="271" t="str">
        <f>'TTTL tổ 3'!B12</f>
        <v>Rit Hêng</v>
      </c>
      <c r="C7" s="272"/>
      <c r="D7" s="272"/>
      <c r="E7" s="273"/>
      <c r="F7" s="274"/>
      <c r="G7" s="273">
        <f t="shared" ref="G7:G70" si="0">E7+F7</f>
        <v>0</v>
      </c>
      <c r="H7" s="273">
        <f t="shared" ref="H7:H70" si="1">D7+E7</f>
        <v>0</v>
      </c>
      <c r="I7" s="275">
        <f t="shared" ref="I7:I70" si="2">H7*75000</f>
        <v>0</v>
      </c>
      <c r="J7" s="276"/>
    </row>
    <row r="8" spans="1:10" ht="15.75">
      <c r="A8" s="270">
        <f>'TTTL tổ 3'!A13</f>
        <v>3</v>
      </c>
      <c r="B8" s="271" t="str">
        <f>'TTTL tổ 3'!B13</f>
        <v>Nên Non</v>
      </c>
      <c r="C8" s="272"/>
      <c r="D8" s="272"/>
      <c r="E8" s="273"/>
      <c r="F8" s="274"/>
      <c r="G8" s="273">
        <f t="shared" si="0"/>
        <v>0</v>
      </c>
      <c r="H8" s="273">
        <f t="shared" si="1"/>
        <v>0</v>
      </c>
      <c r="I8" s="275">
        <f t="shared" si="2"/>
        <v>0</v>
      </c>
      <c r="J8" s="276"/>
    </row>
    <row r="9" spans="1:10" ht="15.75">
      <c r="A9" s="270">
        <f>'TTTL tổ 3'!A14</f>
        <v>4</v>
      </c>
      <c r="B9" s="271" t="str">
        <f>'TTTL tổ 3'!B14</f>
        <v>Ron Rit</v>
      </c>
      <c r="C9" s="272"/>
      <c r="D9" s="272"/>
      <c r="E9" s="273"/>
      <c r="F9" s="274"/>
      <c r="G9" s="273">
        <f t="shared" si="0"/>
        <v>0</v>
      </c>
      <c r="H9" s="273">
        <f t="shared" si="1"/>
        <v>0</v>
      </c>
      <c r="I9" s="275">
        <f t="shared" si="2"/>
        <v>0</v>
      </c>
      <c r="J9" s="276"/>
    </row>
    <row r="10" spans="1:10" ht="15.75">
      <c r="A10" s="270">
        <f>'TTTL tổ 3'!A15</f>
        <v>5</v>
      </c>
      <c r="B10" s="271" t="str">
        <f>'TTTL tổ 3'!B15</f>
        <v>Ron Hum</v>
      </c>
      <c r="C10" s="272"/>
      <c r="D10" s="272"/>
      <c r="E10" s="273"/>
      <c r="F10" s="274"/>
      <c r="G10" s="273">
        <f t="shared" si="0"/>
        <v>0</v>
      </c>
      <c r="H10" s="273">
        <f t="shared" si="1"/>
        <v>0</v>
      </c>
      <c r="I10" s="275">
        <f t="shared" si="2"/>
        <v>0</v>
      </c>
      <c r="J10" s="276"/>
    </row>
    <row r="11" spans="1:10" ht="15.75">
      <c r="A11" s="270">
        <f>'TTTL tổ 3'!A16</f>
        <v>6</v>
      </c>
      <c r="B11" s="271" t="str">
        <f>'TTTL tổ 3'!B16</f>
        <v>Dum Da</v>
      </c>
      <c r="C11" s="272"/>
      <c r="D11" s="272"/>
      <c r="E11" s="273"/>
      <c r="F11" s="274"/>
      <c r="G11" s="273">
        <f t="shared" si="0"/>
        <v>0</v>
      </c>
      <c r="H11" s="273">
        <f t="shared" si="1"/>
        <v>0</v>
      </c>
      <c r="I11" s="275">
        <f t="shared" si="2"/>
        <v>0</v>
      </c>
      <c r="J11" s="276"/>
    </row>
    <row r="12" spans="1:10" ht="15.75">
      <c r="A12" s="270">
        <f>'TTTL tổ 3'!A17</f>
        <v>7</v>
      </c>
      <c r="B12" s="271" t="str">
        <f>'TTTL tổ 3'!B17</f>
        <v>Tha Chia</v>
      </c>
      <c r="C12" s="272"/>
      <c r="D12" s="272"/>
      <c r="E12" s="273"/>
      <c r="F12" s="274"/>
      <c r="G12" s="273">
        <f t="shared" si="0"/>
        <v>0</v>
      </c>
      <c r="H12" s="273">
        <f t="shared" si="1"/>
        <v>0</v>
      </c>
      <c r="I12" s="275">
        <f t="shared" si="2"/>
        <v>0</v>
      </c>
      <c r="J12" s="276"/>
    </row>
    <row r="13" spans="1:10" ht="15.75">
      <c r="A13" s="270">
        <f>'TTTL tổ 3'!A18</f>
        <v>8</v>
      </c>
      <c r="B13" s="271" t="str">
        <f>'TTTL tổ 3'!B18</f>
        <v>Tha Lum</v>
      </c>
      <c r="C13" s="272"/>
      <c r="D13" s="272"/>
      <c r="E13" s="273"/>
      <c r="F13" s="274"/>
      <c r="G13" s="273">
        <f t="shared" si="0"/>
        <v>0</v>
      </c>
      <c r="H13" s="273">
        <f t="shared" si="1"/>
        <v>0</v>
      </c>
      <c r="I13" s="275">
        <f t="shared" si="2"/>
        <v>0</v>
      </c>
      <c r="J13" s="276"/>
    </row>
    <row r="14" spans="1:10" ht="15.75">
      <c r="A14" s="270">
        <f>'TTTL tổ 3'!A19</f>
        <v>9</v>
      </c>
      <c r="B14" s="271" t="str">
        <f>'TTTL tổ 3'!B19</f>
        <v>Ton Hia</v>
      </c>
      <c r="C14" s="272"/>
      <c r="D14" s="272"/>
      <c r="E14" s="273"/>
      <c r="F14" s="274"/>
      <c r="G14" s="273">
        <f t="shared" si="0"/>
        <v>0</v>
      </c>
      <c r="H14" s="273">
        <f t="shared" si="1"/>
        <v>0</v>
      </c>
      <c r="I14" s="275">
        <f t="shared" si="2"/>
        <v>0</v>
      </c>
      <c r="J14" s="276"/>
    </row>
    <row r="15" spans="1:10" ht="15.75">
      <c r="A15" s="270">
        <f>'TTTL tổ 3'!A20</f>
        <v>10</v>
      </c>
      <c r="B15" s="271" t="str">
        <f>'TTTL tổ 3'!B20</f>
        <v>Tia Say</v>
      </c>
      <c r="C15" s="272"/>
      <c r="D15" s="272"/>
      <c r="E15" s="273"/>
      <c r="F15" s="274"/>
      <c r="G15" s="273">
        <f t="shared" si="0"/>
        <v>0</v>
      </c>
      <c r="H15" s="273">
        <f t="shared" si="1"/>
        <v>0</v>
      </c>
      <c r="I15" s="275">
        <f t="shared" si="2"/>
        <v>0</v>
      </c>
      <c r="J15" s="276"/>
    </row>
    <row r="16" spans="1:10" ht="15.75">
      <c r="A16" s="270">
        <f>'TTTL tổ 3'!A21</f>
        <v>11</v>
      </c>
      <c r="B16" s="271" t="str">
        <f>'TTTL tổ 3'!B21</f>
        <v>Tia Von</v>
      </c>
      <c r="C16" s="272"/>
      <c r="D16" s="272"/>
      <c r="E16" s="273"/>
      <c r="F16" s="274"/>
      <c r="G16" s="273">
        <f t="shared" si="0"/>
        <v>0</v>
      </c>
      <c r="H16" s="273">
        <f t="shared" si="1"/>
        <v>0</v>
      </c>
      <c r="I16" s="275">
        <f t="shared" si="2"/>
        <v>0</v>
      </c>
      <c r="J16" s="276"/>
    </row>
    <row r="17" spans="1:10" ht="15.75">
      <c r="A17" s="270">
        <f>'TTTL tổ 3'!A22</f>
        <v>12</v>
      </c>
      <c r="B17" s="271" t="str">
        <f>'TTTL tổ 3'!B22</f>
        <v>Not Ra</v>
      </c>
      <c r="C17" s="272"/>
      <c r="D17" s="272"/>
      <c r="E17" s="273"/>
      <c r="F17" s="274"/>
      <c r="G17" s="273">
        <f t="shared" si="0"/>
        <v>0</v>
      </c>
      <c r="H17" s="273">
        <f t="shared" si="1"/>
        <v>0</v>
      </c>
      <c r="I17" s="275">
        <f t="shared" si="2"/>
        <v>0</v>
      </c>
      <c r="J17" s="276"/>
    </row>
    <row r="18" spans="1:10" ht="15.75">
      <c r="A18" s="270">
        <f>'TTTL tổ 3'!A23</f>
        <v>13</v>
      </c>
      <c r="B18" s="271" t="str">
        <f>'TTTL tổ 3'!B23</f>
        <v>Tum Tươn</v>
      </c>
      <c r="C18" s="272"/>
      <c r="D18" s="272"/>
      <c r="E18" s="273"/>
      <c r="F18" s="274"/>
      <c r="G18" s="273">
        <f t="shared" si="0"/>
        <v>0</v>
      </c>
      <c r="H18" s="273">
        <f t="shared" si="1"/>
        <v>0</v>
      </c>
      <c r="I18" s="275">
        <f t="shared" si="2"/>
        <v>0</v>
      </c>
      <c r="J18" s="276"/>
    </row>
    <row r="19" spans="1:10" ht="15.75">
      <c r="A19" s="270">
        <f>'TTTL tổ 3'!A24</f>
        <v>14</v>
      </c>
      <c r="B19" s="271" t="str">
        <f>'TTTL tổ 3'!B24</f>
        <v>Thim Thươn</v>
      </c>
      <c r="C19" s="272"/>
      <c r="D19" s="272"/>
      <c r="E19" s="273"/>
      <c r="F19" s="274"/>
      <c r="G19" s="273">
        <f t="shared" si="0"/>
        <v>0</v>
      </c>
      <c r="H19" s="273">
        <f t="shared" si="1"/>
        <v>0</v>
      </c>
      <c r="I19" s="275">
        <f t="shared" si="2"/>
        <v>0</v>
      </c>
      <c r="J19" s="276"/>
    </row>
    <row r="20" spans="1:10" ht="15.75">
      <c r="A20" s="270">
        <f>'TTTL tổ 3'!A25</f>
        <v>15</v>
      </c>
      <c r="B20" s="271" t="str">
        <f>'TTTL tổ 3'!B25</f>
        <v>Ru Mên</v>
      </c>
      <c r="C20" s="272"/>
      <c r="D20" s="272"/>
      <c r="E20" s="273"/>
      <c r="F20" s="274"/>
      <c r="G20" s="273">
        <f t="shared" si="0"/>
        <v>0</v>
      </c>
      <c r="H20" s="273">
        <f t="shared" si="1"/>
        <v>0</v>
      </c>
      <c r="I20" s="275">
        <f t="shared" si="2"/>
        <v>0</v>
      </c>
      <c r="J20" s="276"/>
    </row>
    <row r="21" spans="1:10" ht="15.75">
      <c r="A21" s="270">
        <f>'TTTL tổ 3'!A26</f>
        <v>16</v>
      </c>
      <c r="B21" s="271" t="str">
        <f>'TTTL tổ 3'!B26</f>
        <v>Lum Tia</v>
      </c>
      <c r="C21" s="272"/>
      <c r="D21" s="272"/>
      <c r="E21" s="273"/>
      <c r="F21" s="274"/>
      <c r="G21" s="273">
        <f t="shared" si="0"/>
        <v>0</v>
      </c>
      <c r="H21" s="273">
        <f t="shared" si="1"/>
        <v>0</v>
      </c>
      <c r="I21" s="275">
        <f t="shared" si="2"/>
        <v>0</v>
      </c>
      <c r="J21" s="276"/>
    </row>
    <row r="22" spans="1:10" ht="15.75">
      <c r="A22" s="270">
        <f>'TTTL tổ 3'!A27</f>
        <v>17</v>
      </c>
      <c r="B22" s="271" t="str">
        <f>'TTTL tổ 3'!B27</f>
        <v>Dia Phon</v>
      </c>
      <c r="C22" s="272"/>
      <c r="D22" s="272"/>
      <c r="E22" s="273"/>
      <c r="F22" s="274"/>
      <c r="G22" s="273">
        <f t="shared" si="0"/>
        <v>0</v>
      </c>
      <c r="H22" s="273">
        <f t="shared" si="1"/>
        <v>0</v>
      </c>
      <c r="I22" s="275">
        <f t="shared" si="2"/>
        <v>0</v>
      </c>
      <c r="J22" s="276"/>
    </row>
    <row r="23" spans="1:10" ht="15.75">
      <c r="A23" s="270">
        <f>'TTTL tổ 3'!A28</f>
        <v>18</v>
      </c>
      <c r="B23" s="271" t="str">
        <f>'TTTL tổ 3'!B28</f>
        <v>Phon Va</v>
      </c>
      <c r="C23" s="272"/>
      <c r="D23" s="272"/>
      <c r="E23" s="273"/>
      <c r="F23" s="274"/>
      <c r="G23" s="273">
        <f t="shared" si="0"/>
        <v>0</v>
      </c>
      <c r="H23" s="273">
        <f t="shared" si="1"/>
        <v>0</v>
      </c>
      <c r="I23" s="275">
        <f t="shared" si="2"/>
        <v>0</v>
      </c>
      <c r="J23" s="276"/>
    </row>
    <row r="24" spans="1:10" ht="15.75">
      <c r="A24" s="270">
        <f>'TTTL tổ 3'!A29</f>
        <v>19</v>
      </c>
      <c r="B24" s="271" t="str">
        <f>'TTTL tổ 3'!B29</f>
        <v>Va Vy</v>
      </c>
      <c r="C24" s="272"/>
      <c r="D24" s="272"/>
      <c r="E24" s="273"/>
      <c r="F24" s="274"/>
      <c r="G24" s="273">
        <f t="shared" si="0"/>
        <v>0</v>
      </c>
      <c r="H24" s="273">
        <f t="shared" si="1"/>
        <v>0</v>
      </c>
      <c r="I24" s="275">
        <f t="shared" si="2"/>
        <v>0</v>
      </c>
      <c r="J24" s="276"/>
    </row>
    <row r="25" spans="1:10" ht="15.75">
      <c r="A25" s="270">
        <f>'TTTL tổ 3'!A30</f>
        <v>20</v>
      </c>
      <c r="B25" s="271" t="str">
        <f>'TTTL tổ 3'!B30</f>
        <v>Van Tu</v>
      </c>
      <c r="C25" s="272"/>
      <c r="D25" s="272"/>
      <c r="E25" s="273"/>
      <c r="F25" s="274"/>
      <c r="G25" s="273">
        <f t="shared" si="0"/>
        <v>0</v>
      </c>
      <c r="H25" s="273">
        <f t="shared" si="1"/>
        <v>0</v>
      </c>
      <c r="I25" s="275">
        <f t="shared" si="2"/>
        <v>0</v>
      </c>
      <c r="J25" s="276"/>
    </row>
    <row r="26" spans="1:10" ht="15.75">
      <c r="A26" s="270">
        <f>'TTTL tổ 3'!A31</f>
        <v>21</v>
      </c>
      <c r="B26" s="271" t="str">
        <f>'TTTL tổ 3'!B31</f>
        <v>Van Nay</v>
      </c>
      <c r="C26" s="272"/>
      <c r="D26" s="272"/>
      <c r="E26" s="273"/>
      <c r="F26" s="274"/>
      <c r="G26" s="273">
        <f t="shared" si="0"/>
        <v>0</v>
      </c>
      <c r="H26" s="273">
        <f t="shared" si="1"/>
        <v>0</v>
      </c>
      <c r="I26" s="275">
        <f t="shared" si="2"/>
        <v>0</v>
      </c>
      <c r="J26" s="276"/>
    </row>
    <row r="27" spans="1:10" ht="15.75">
      <c r="A27" s="270">
        <f>'TTTL tổ 3'!A32</f>
        <v>22</v>
      </c>
      <c r="B27" s="271" t="str">
        <f>'TTTL tổ 3'!B32</f>
        <v>Dăm Du</v>
      </c>
      <c r="C27" s="272"/>
      <c r="D27" s="272"/>
      <c r="E27" s="273"/>
      <c r="F27" s="274"/>
      <c r="G27" s="273">
        <f t="shared" si="0"/>
        <v>0</v>
      </c>
      <c r="H27" s="273">
        <f t="shared" si="1"/>
        <v>0</v>
      </c>
      <c r="I27" s="275">
        <f t="shared" si="2"/>
        <v>0</v>
      </c>
      <c r="J27" s="276"/>
    </row>
    <row r="28" spans="1:10" ht="15.75">
      <c r="A28" s="270">
        <f>'TTTL tổ 3'!A33</f>
        <v>23</v>
      </c>
      <c r="B28" s="271" t="str">
        <f>'TTTL tổ 3'!B33</f>
        <v>Vum Lia</v>
      </c>
      <c r="C28" s="272"/>
      <c r="D28" s="272"/>
      <c r="E28" s="273"/>
      <c r="F28" s="274"/>
      <c r="G28" s="273">
        <f t="shared" si="0"/>
        <v>0</v>
      </c>
      <c r="H28" s="273">
        <f t="shared" si="1"/>
        <v>0</v>
      </c>
      <c r="I28" s="275">
        <f t="shared" si="2"/>
        <v>0</v>
      </c>
      <c r="J28" s="276"/>
    </row>
    <row r="29" spans="1:10" ht="15.75">
      <c r="A29" s="270">
        <f>'TTTL tổ 3'!A34</f>
        <v>24</v>
      </c>
      <c r="B29" s="271" t="str">
        <f>'TTTL tổ 3'!B34</f>
        <v>Vu Hêt</v>
      </c>
      <c r="C29" s="272"/>
      <c r="D29" s="272"/>
      <c r="E29" s="273"/>
      <c r="F29" s="274"/>
      <c r="G29" s="273">
        <f t="shared" si="0"/>
        <v>0</v>
      </c>
      <c r="H29" s="273">
        <f t="shared" si="1"/>
        <v>0</v>
      </c>
      <c r="I29" s="275">
        <f t="shared" si="2"/>
        <v>0</v>
      </c>
      <c r="J29" s="276"/>
    </row>
    <row r="30" spans="1:10" ht="15.75">
      <c r="A30" s="270">
        <f>'TTTL tổ 3'!A35</f>
        <v>25</v>
      </c>
      <c r="B30" s="271" t="str">
        <f>'TTTL tổ 3'!B35</f>
        <v>Nêt Ranh</v>
      </c>
      <c r="C30" s="272"/>
      <c r="D30" s="272"/>
      <c r="E30" s="273"/>
      <c r="F30" s="274"/>
      <c r="G30" s="273">
        <f t="shared" si="0"/>
        <v>0</v>
      </c>
      <c r="H30" s="273">
        <f t="shared" si="1"/>
        <v>0</v>
      </c>
      <c r="I30" s="275">
        <f t="shared" si="2"/>
        <v>0</v>
      </c>
      <c r="J30" s="276"/>
    </row>
    <row r="31" spans="1:10" ht="15.75">
      <c r="A31" s="270">
        <f>'TTTL tổ 3'!A36</f>
        <v>26</v>
      </c>
      <c r="B31" s="271" t="str">
        <f>'TTTL tổ 3'!B36</f>
        <v>Ra Khum</v>
      </c>
      <c r="C31" s="272"/>
      <c r="D31" s="272"/>
      <c r="E31" s="273"/>
      <c r="F31" s="274"/>
      <c r="G31" s="273">
        <f t="shared" si="0"/>
        <v>0</v>
      </c>
      <c r="H31" s="273">
        <f t="shared" si="1"/>
        <v>0</v>
      </c>
      <c r="I31" s="275">
        <f t="shared" si="2"/>
        <v>0</v>
      </c>
      <c r="J31" s="276"/>
    </row>
    <row r="32" spans="1:10" ht="15.75">
      <c r="A32" s="270">
        <f>'TTTL tổ 3'!A37</f>
        <v>27</v>
      </c>
      <c r="B32" s="271" t="str">
        <f>'TTTL tổ 3'!B37</f>
        <v>Ra Khươn</v>
      </c>
      <c r="C32" s="272"/>
      <c r="D32" s="272"/>
      <c r="E32" s="273"/>
      <c r="F32" s="274"/>
      <c r="G32" s="273">
        <f t="shared" si="0"/>
        <v>0</v>
      </c>
      <c r="H32" s="273">
        <f t="shared" si="1"/>
        <v>0</v>
      </c>
      <c r="I32" s="275">
        <f t="shared" si="2"/>
        <v>0</v>
      </c>
      <c r="J32" s="276"/>
    </row>
    <row r="33" spans="1:10" ht="15.75">
      <c r="A33" s="270">
        <f>'TTTL tổ 3'!A38</f>
        <v>28</v>
      </c>
      <c r="B33" s="271" t="str">
        <f>'TTTL tổ 3'!B38</f>
        <v>Thu Lon</v>
      </c>
      <c r="C33" s="272"/>
      <c r="D33" s="272"/>
      <c r="E33" s="273"/>
      <c r="F33" s="274"/>
      <c r="G33" s="273">
        <f t="shared" si="0"/>
        <v>0</v>
      </c>
      <c r="H33" s="273">
        <f t="shared" si="1"/>
        <v>0</v>
      </c>
      <c r="I33" s="275">
        <f t="shared" si="2"/>
        <v>0</v>
      </c>
      <c r="J33" s="276"/>
    </row>
    <row r="34" spans="1:10" ht="15.75">
      <c r="A34" s="270">
        <f>'TTTL tổ 3'!A39</f>
        <v>29</v>
      </c>
      <c r="B34" s="271" t="str">
        <f>'TTTL tổ 3'!B39</f>
        <v>Hên Via</v>
      </c>
      <c r="C34" s="272"/>
      <c r="D34" s="272"/>
      <c r="E34" s="273"/>
      <c r="F34" s="274"/>
      <c r="G34" s="273">
        <f t="shared" si="0"/>
        <v>0</v>
      </c>
      <c r="H34" s="273">
        <f t="shared" si="1"/>
        <v>0</v>
      </c>
      <c r="I34" s="275">
        <f t="shared" si="2"/>
        <v>0</v>
      </c>
      <c r="J34" s="276"/>
    </row>
    <row r="35" spans="1:10" ht="15.75">
      <c r="A35" s="270">
        <f>'TTTL tổ 3'!A40</f>
        <v>30</v>
      </c>
      <c r="B35" s="271" t="str">
        <f>'TTTL tổ 3'!B40</f>
        <v>Vit Sa</v>
      </c>
      <c r="C35" s="272"/>
      <c r="D35" s="272"/>
      <c r="E35" s="273"/>
      <c r="F35" s="274"/>
      <c r="G35" s="273">
        <f t="shared" si="0"/>
        <v>0</v>
      </c>
      <c r="H35" s="273">
        <f t="shared" si="1"/>
        <v>0</v>
      </c>
      <c r="I35" s="275">
        <f t="shared" si="2"/>
        <v>0</v>
      </c>
      <c r="J35" s="276"/>
    </row>
    <row r="36" spans="1:10" ht="15.75">
      <c r="A36" s="270">
        <f>'TTTL tổ 3'!A41</f>
        <v>31</v>
      </c>
      <c r="B36" s="271" t="str">
        <f>'TTTL tổ 3'!B41</f>
        <v>Sa Khon</v>
      </c>
      <c r="C36" s="272"/>
      <c r="D36" s="272"/>
      <c r="E36" s="273"/>
      <c r="F36" s="274"/>
      <c r="G36" s="273">
        <f t="shared" si="0"/>
        <v>0</v>
      </c>
      <c r="H36" s="273">
        <f t="shared" si="1"/>
        <v>0</v>
      </c>
      <c r="I36" s="275">
        <f t="shared" si="2"/>
        <v>0</v>
      </c>
      <c r="J36" s="276"/>
    </row>
    <row r="37" spans="1:10" ht="15.75">
      <c r="A37" s="270">
        <f>'TTTL tổ 3'!A42</f>
        <v>32</v>
      </c>
      <c r="B37" s="271" t="str">
        <f>'TTTL tổ 3'!B42</f>
        <v>Ria Hon</v>
      </c>
      <c r="C37" s="272"/>
      <c r="D37" s="272"/>
      <c r="E37" s="273"/>
      <c r="F37" s="274"/>
      <c r="G37" s="273">
        <f t="shared" si="0"/>
        <v>0</v>
      </c>
      <c r="H37" s="273">
        <f t="shared" si="1"/>
        <v>0</v>
      </c>
      <c r="I37" s="275">
        <f t="shared" si="2"/>
        <v>0</v>
      </c>
      <c r="J37" s="276"/>
    </row>
    <row r="38" spans="1:10" ht="15.75">
      <c r="A38" s="270">
        <f>'TTTL tổ 3'!A43</f>
        <v>33</v>
      </c>
      <c r="B38" s="271" t="str">
        <f>'TTTL tổ 3'!B43</f>
        <v>Ria Vêt</v>
      </c>
      <c r="C38" s="272"/>
      <c r="D38" s="272"/>
      <c r="E38" s="273"/>
      <c r="F38" s="274"/>
      <c r="G38" s="273">
        <f t="shared" si="0"/>
        <v>0</v>
      </c>
      <c r="H38" s="273">
        <f t="shared" si="1"/>
        <v>0</v>
      </c>
      <c r="I38" s="275">
        <f t="shared" si="2"/>
        <v>0</v>
      </c>
      <c r="J38" s="276"/>
    </row>
    <row r="39" spans="1:10" ht="15.75">
      <c r="A39" s="270">
        <f>'TTTL tổ 3'!A44</f>
        <v>34</v>
      </c>
      <c r="B39" s="271" t="str">
        <f>'TTTL tổ 3'!B44</f>
        <v>Nêt Num</v>
      </c>
      <c r="C39" s="272"/>
      <c r="D39" s="272"/>
      <c r="E39" s="273"/>
      <c r="F39" s="274"/>
      <c r="G39" s="273">
        <f t="shared" si="0"/>
        <v>0</v>
      </c>
      <c r="H39" s="273">
        <f t="shared" si="1"/>
        <v>0</v>
      </c>
      <c r="I39" s="275">
        <f t="shared" si="2"/>
        <v>0</v>
      </c>
      <c r="J39" s="276"/>
    </row>
    <row r="40" spans="1:10" ht="15.75">
      <c r="A40" s="270">
        <f>'TTTL tổ 3'!A45</f>
        <v>35</v>
      </c>
      <c r="B40" s="271" t="str">
        <f>'TTTL tổ 3'!B45</f>
        <v>Thua Chum</v>
      </c>
      <c r="C40" s="272"/>
      <c r="D40" s="272"/>
      <c r="E40" s="273"/>
      <c r="F40" s="274"/>
      <c r="G40" s="273">
        <f t="shared" si="0"/>
        <v>0</v>
      </c>
      <c r="H40" s="273">
        <f t="shared" si="1"/>
        <v>0</v>
      </c>
      <c r="I40" s="275">
        <f t="shared" si="2"/>
        <v>0</v>
      </c>
      <c r="J40" s="276"/>
    </row>
    <row r="41" spans="1:10" ht="15.75">
      <c r="A41" s="270">
        <f>'TTTL tổ 3'!A46</f>
        <v>36</v>
      </c>
      <c r="B41" s="271" t="str">
        <f>'TTTL tổ 3'!B46</f>
        <v>Son Thy</v>
      </c>
      <c r="C41" s="272"/>
      <c r="D41" s="272"/>
      <c r="E41" s="273"/>
      <c r="F41" s="274"/>
      <c r="G41" s="273">
        <f t="shared" si="0"/>
        <v>0</v>
      </c>
      <c r="H41" s="273">
        <f t="shared" si="1"/>
        <v>0</v>
      </c>
      <c r="I41" s="275">
        <f t="shared" si="2"/>
        <v>0</v>
      </c>
      <c r="J41" s="276"/>
    </row>
    <row r="42" spans="1:10" ht="15.75">
      <c r="A42" s="270">
        <f>'TTTL tổ 3'!A47</f>
        <v>37</v>
      </c>
      <c r="B42" s="271" t="str">
        <f>'TTTL tổ 3'!B47</f>
        <v>Thy Thu</v>
      </c>
      <c r="C42" s="272"/>
      <c r="D42" s="272"/>
      <c r="E42" s="273"/>
      <c r="F42" s="274"/>
      <c r="G42" s="273">
        <f t="shared" si="0"/>
        <v>0</v>
      </c>
      <c r="H42" s="273">
        <f t="shared" si="1"/>
        <v>0</v>
      </c>
      <c r="I42" s="275">
        <f t="shared" si="2"/>
        <v>0</v>
      </c>
      <c r="J42" s="276"/>
    </row>
    <row r="43" spans="1:10" ht="15.75">
      <c r="A43" s="270">
        <f>'TTTL tổ 3'!A48</f>
        <v>38</v>
      </c>
      <c r="B43" s="271" t="str">
        <f>'TTTL tổ 3'!B48</f>
        <v>Chum Vot</v>
      </c>
      <c r="C43" s="272"/>
      <c r="D43" s="272"/>
      <c r="E43" s="273"/>
      <c r="F43" s="274"/>
      <c r="G43" s="273">
        <f t="shared" si="0"/>
        <v>0</v>
      </c>
      <c r="H43" s="273">
        <f t="shared" si="1"/>
        <v>0</v>
      </c>
      <c r="I43" s="275">
        <f t="shared" si="2"/>
        <v>0</v>
      </c>
      <c r="J43" s="276"/>
    </row>
    <row r="44" spans="1:10" ht="15.75">
      <c r="A44" s="270">
        <f>'TTTL tổ 3'!A49</f>
        <v>39</v>
      </c>
      <c r="B44" s="271" t="str">
        <f>'TTTL tổ 3'!B49</f>
        <v>Hu Hay</v>
      </c>
      <c r="C44" s="272"/>
      <c r="D44" s="272"/>
      <c r="E44" s="273"/>
      <c r="F44" s="274"/>
      <c r="G44" s="273">
        <f t="shared" si="0"/>
        <v>0</v>
      </c>
      <c r="H44" s="273">
        <f t="shared" si="1"/>
        <v>0</v>
      </c>
      <c r="I44" s="275">
        <f t="shared" si="2"/>
        <v>0</v>
      </c>
      <c r="J44" s="276"/>
    </row>
    <row r="45" spans="1:10" ht="15.75">
      <c r="A45" s="270">
        <f>'TTTL tổ 3'!A50</f>
        <v>40</v>
      </c>
      <c r="B45" s="271" t="str">
        <f>'TTTL tổ 3'!B50</f>
        <v>Dat Mau</v>
      </c>
      <c r="C45" s="272"/>
      <c r="D45" s="272"/>
      <c r="E45" s="273"/>
      <c r="F45" s="274"/>
      <c r="G45" s="273">
        <f t="shared" si="0"/>
        <v>0</v>
      </c>
      <c r="H45" s="273">
        <f t="shared" si="1"/>
        <v>0</v>
      </c>
      <c r="I45" s="275">
        <f t="shared" si="2"/>
        <v>0</v>
      </c>
      <c r="J45" s="276"/>
    </row>
    <row r="46" spans="1:10" ht="15.75">
      <c r="A46" s="270">
        <f>'TTTL tổ 3'!A51</f>
        <v>41</v>
      </c>
      <c r="B46" s="271" t="str">
        <f>'TTTL tổ 3'!B51</f>
        <v>Dip Đi</v>
      </c>
      <c r="C46" s="272"/>
      <c r="D46" s="272"/>
      <c r="E46" s="273"/>
      <c r="F46" s="274"/>
      <c r="G46" s="273">
        <f t="shared" si="0"/>
        <v>0</v>
      </c>
      <c r="H46" s="273">
        <f t="shared" si="1"/>
        <v>0</v>
      </c>
      <c r="I46" s="275">
        <f t="shared" si="2"/>
        <v>0</v>
      </c>
      <c r="J46" s="276"/>
    </row>
    <row r="47" spans="1:10" ht="15.75">
      <c r="A47" s="270">
        <f>'TTTL tổ 3'!A52</f>
        <v>42</v>
      </c>
      <c r="B47" s="271" t="str">
        <f>'TTTL tổ 3'!B52</f>
        <v>Lay Han</v>
      </c>
      <c r="C47" s="272"/>
      <c r="D47" s="272"/>
      <c r="E47" s="273"/>
      <c r="F47" s="274"/>
      <c r="G47" s="273">
        <f t="shared" si="0"/>
        <v>0</v>
      </c>
      <c r="H47" s="273">
        <f t="shared" si="1"/>
        <v>0</v>
      </c>
      <c r="I47" s="275">
        <f t="shared" si="2"/>
        <v>0</v>
      </c>
      <c r="J47" s="276"/>
    </row>
    <row r="48" spans="1:10" ht="15.75">
      <c r="A48" s="270">
        <f>'TTTL tổ 3'!A53</f>
        <v>43</v>
      </c>
      <c r="B48" s="271" t="str">
        <f>'TTTL tổ 3'!B53</f>
        <v>Dang Ra</v>
      </c>
      <c r="C48" s="272"/>
      <c r="D48" s="272"/>
      <c r="E48" s="273"/>
      <c r="F48" s="274"/>
      <c r="G48" s="273">
        <f t="shared" si="0"/>
        <v>0</v>
      </c>
      <c r="H48" s="273">
        <f t="shared" si="1"/>
        <v>0</v>
      </c>
      <c r="I48" s="275">
        <f t="shared" si="2"/>
        <v>0</v>
      </c>
      <c r="J48" s="276"/>
    </row>
    <row r="49" spans="1:10" ht="15.75">
      <c r="A49" s="270">
        <f>'TTTL tổ 3'!A54</f>
        <v>44</v>
      </c>
      <c r="B49" s="271" t="str">
        <f>'TTTL tổ 3'!B54</f>
        <v>Cha Tum</v>
      </c>
      <c r="C49" s="272"/>
      <c r="D49" s="272"/>
      <c r="E49" s="273"/>
      <c r="F49" s="274"/>
      <c r="G49" s="273">
        <f t="shared" si="0"/>
        <v>0</v>
      </c>
      <c r="H49" s="273">
        <f t="shared" si="1"/>
        <v>0</v>
      </c>
      <c r="I49" s="275">
        <f t="shared" si="2"/>
        <v>0</v>
      </c>
      <c r="J49" s="276"/>
    </row>
    <row r="50" spans="1:10" ht="15.75">
      <c r="A50" s="270">
        <f>'TTTL tổ 3'!A55</f>
        <v>45</v>
      </c>
      <c r="B50" s="271" t="str">
        <f>'TTTL tổ 3'!B55</f>
        <v>Phon Ru</v>
      </c>
      <c r="C50" s="272"/>
      <c r="D50" s="272"/>
      <c r="E50" s="273"/>
      <c r="F50" s="274"/>
      <c r="G50" s="273">
        <f t="shared" si="0"/>
        <v>0</v>
      </c>
      <c r="H50" s="273">
        <f t="shared" si="1"/>
        <v>0</v>
      </c>
      <c r="I50" s="275">
        <f t="shared" si="2"/>
        <v>0</v>
      </c>
      <c r="J50" s="276"/>
    </row>
    <row r="51" spans="1:10" ht="15.75">
      <c r="A51" s="270">
        <f>'TTTL tổ 3'!A56</f>
        <v>46</v>
      </c>
      <c r="B51" s="271" t="str">
        <f>'TTTL tổ 3'!B56</f>
        <v>Tia Rum</v>
      </c>
      <c r="C51" s="272"/>
      <c r="D51" s="272"/>
      <c r="E51" s="273"/>
      <c r="F51" s="274"/>
      <c r="G51" s="273">
        <f t="shared" si="0"/>
        <v>0</v>
      </c>
      <c r="H51" s="273">
        <f t="shared" si="1"/>
        <v>0</v>
      </c>
      <c r="I51" s="275">
        <f t="shared" si="2"/>
        <v>0</v>
      </c>
      <c r="J51" s="276"/>
    </row>
    <row r="52" spans="1:10" ht="15.75">
      <c r="A52" s="270">
        <f>'TTTL tổ 3'!A57</f>
        <v>47</v>
      </c>
      <c r="B52" s="271" t="str">
        <f>'TTTL tổ 3'!B57</f>
        <v>Tut Mau</v>
      </c>
      <c r="C52" s="272"/>
      <c r="D52" s="272"/>
      <c r="E52" s="273"/>
      <c r="F52" s="274"/>
      <c r="G52" s="273">
        <f t="shared" si="0"/>
        <v>0</v>
      </c>
      <c r="H52" s="273">
        <f t="shared" si="1"/>
        <v>0</v>
      </c>
      <c r="I52" s="275">
        <f t="shared" si="2"/>
        <v>0</v>
      </c>
      <c r="J52" s="276"/>
    </row>
    <row r="53" spans="1:10" ht="15.75">
      <c r="A53" s="270">
        <f>'TTTL tổ 3'!A58</f>
        <v>48</v>
      </c>
      <c r="B53" s="271" t="str">
        <f>'TTTL tổ 3'!B58</f>
        <v>Kha Lay</v>
      </c>
      <c r="C53" s="272"/>
      <c r="D53" s="272"/>
      <c r="E53" s="273"/>
      <c r="F53" s="274"/>
      <c r="G53" s="273">
        <f t="shared" si="0"/>
        <v>0</v>
      </c>
      <c r="H53" s="273">
        <f t="shared" si="1"/>
        <v>0</v>
      </c>
      <c r="I53" s="275">
        <f t="shared" si="2"/>
        <v>0</v>
      </c>
      <c r="J53" s="276"/>
    </row>
    <row r="54" spans="1:10" ht="15.75">
      <c r="A54" s="270">
        <f>'TTTL tổ 3'!A59</f>
        <v>49</v>
      </c>
      <c r="B54" s="271" t="str">
        <f>'TTTL tổ 3'!B59</f>
        <v>Hươn Chia</v>
      </c>
      <c r="C54" s="272"/>
      <c r="D54" s="272"/>
      <c r="E54" s="273"/>
      <c r="F54" s="274"/>
      <c r="G54" s="273">
        <f t="shared" si="0"/>
        <v>0</v>
      </c>
      <c r="H54" s="273">
        <f t="shared" si="1"/>
        <v>0</v>
      </c>
      <c r="I54" s="275">
        <f t="shared" si="2"/>
        <v>0</v>
      </c>
      <c r="J54" s="276"/>
    </row>
    <row r="55" spans="1:10" ht="15.75">
      <c r="A55" s="270">
        <f>'TTTL tổ 3'!A60</f>
        <v>50</v>
      </c>
      <c r="B55" s="271" t="str">
        <f>'TTTL tổ 3'!B60</f>
        <v>Khum Lum</v>
      </c>
      <c r="C55" s="272"/>
      <c r="D55" s="272"/>
      <c r="E55" s="273"/>
      <c r="F55" s="274"/>
      <c r="G55" s="273">
        <f t="shared" si="0"/>
        <v>0</v>
      </c>
      <c r="H55" s="273">
        <f t="shared" si="1"/>
        <v>0</v>
      </c>
      <c r="I55" s="275">
        <f t="shared" si="2"/>
        <v>0</v>
      </c>
      <c r="J55" s="276"/>
    </row>
    <row r="56" spans="1:10" ht="15.75">
      <c r="A56" s="270">
        <f>'TTTL tổ 3'!A61</f>
        <v>51</v>
      </c>
      <c r="B56" s="271" t="str">
        <f>'TTTL tổ 3'!B61</f>
        <v>Na Ra</v>
      </c>
      <c r="C56" s="272"/>
      <c r="D56" s="272"/>
      <c r="E56" s="273"/>
      <c r="F56" s="274"/>
      <c r="G56" s="273">
        <f t="shared" si="0"/>
        <v>0</v>
      </c>
      <c r="H56" s="273">
        <f t="shared" si="1"/>
        <v>0</v>
      </c>
      <c r="I56" s="275">
        <f t="shared" si="2"/>
        <v>0</v>
      </c>
      <c r="J56" s="276"/>
    </row>
    <row r="57" spans="1:10" ht="15.75">
      <c r="A57" s="270">
        <f>'TTTL tổ 3'!A62</f>
        <v>52</v>
      </c>
      <c r="B57" s="271" t="str">
        <f>'TTTL tổ 3'!B62</f>
        <v>Thia Vot</v>
      </c>
      <c r="C57" s="272"/>
      <c r="D57" s="272"/>
      <c r="E57" s="273"/>
      <c r="F57" s="274"/>
      <c r="G57" s="273">
        <f t="shared" si="0"/>
        <v>0</v>
      </c>
      <c r="H57" s="273">
        <f t="shared" si="1"/>
        <v>0</v>
      </c>
      <c r="I57" s="275">
        <f t="shared" si="2"/>
        <v>0</v>
      </c>
      <c r="J57" s="276"/>
    </row>
    <row r="58" spans="1:10" ht="15.75">
      <c r="A58" s="270">
        <f>'TTTL tổ 3'!A63</f>
        <v>53</v>
      </c>
      <c r="B58" s="271" t="str">
        <f>'TTTL tổ 3'!B63</f>
        <v>Vot Him</v>
      </c>
      <c r="C58" s="272"/>
      <c r="D58" s="272"/>
      <c r="E58" s="273"/>
      <c r="F58" s="274"/>
      <c r="G58" s="273">
        <f t="shared" si="0"/>
        <v>0</v>
      </c>
      <c r="H58" s="273">
        <f t="shared" si="1"/>
        <v>0</v>
      </c>
      <c r="I58" s="275">
        <f t="shared" si="2"/>
        <v>0</v>
      </c>
      <c r="J58" s="276"/>
    </row>
    <row r="59" spans="1:10" ht="15.75">
      <c r="A59" s="270">
        <f>'TTTL tổ 3'!A64</f>
        <v>54</v>
      </c>
      <c r="B59" s="271" t="str">
        <f>'TTTL tổ 3'!B64</f>
        <v>Hum Du</v>
      </c>
      <c r="C59" s="272"/>
      <c r="D59" s="272"/>
      <c r="E59" s="273"/>
      <c r="F59" s="274"/>
      <c r="G59" s="273">
        <f t="shared" si="0"/>
        <v>0</v>
      </c>
      <c r="H59" s="273">
        <f t="shared" si="1"/>
        <v>0</v>
      </c>
      <c r="I59" s="275">
        <f t="shared" si="2"/>
        <v>0</v>
      </c>
      <c r="J59" s="276"/>
    </row>
    <row r="60" spans="1:10" ht="15.75">
      <c r="A60" s="270">
        <f>'TTTL tổ 3'!A65</f>
        <v>55</v>
      </c>
      <c r="B60" s="271" t="str">
        <f>'TTTL tổ 3'!B65</f>
        <v>Du Kha</v>
      </c>
      <c r="C60" s="272"/>
      <c r="D60" s="272"/>
      <c r="E60" s="273"/>
      <c r="F60" s="274"/>
      <c r="G60" s="273">
        <f t="shared" si="0"/>
        <v>0</v>
      </c>
      <c r="H60" s="273">
        <f t="shared" si="1"/>
        <v>0</v>
      </c>
      <c r="I60" s="275">
        <f t="shared" si="2"/>
        <v>0</v>
      </c>
      <c r="J60" s="276"/>
    </row>
    <row r="61" spans="1:10" ht="15.75">
      <c r="A61" s="270">
        <f>'TTTL tổ 3'!A66</f>
        <v>56</v>
      </c>
      <c r="B61" s="271" t="str">
        <f>'TTTL tổ 3'!B66</f>
        <v>Khia Xe</v>
      </c>
      <c r="C61" s="272"/>
      <c r="D61" s="272"/>
      <c r="E61" s="273"/>
      <c r="F61" s="274"/>
      <c r="G61" s="273">
        <f t="shared" si="0"/>
        <v>0</v>
      </c>
      <c r="H61" s="273">
        <f t="shared" si="1"/>
        <v>0</v>
      </c>
      <c r="I61" s="275">
        <f t="shared" si="2"/>
        <v>0</v>
      </c>
      <c r="J61" s="276"/>
    </row>
    <row r="62" spans="1:10" ht="15.75">
      <c r="A62" s="270">
        <f>'TTTL tổ 3'!A67</f>
        <v>57</v>
      </c>
      <c r="B62" s="271" t="str">
        <f>'TTTL tổ 3'!B67</f>
        <v>An Chia</v>
      </c>
      <c r="C62" s="272"/>
      <c r="D62" s="272"/>
      <c r="E62" s="273"/>
      <c r="F62" s="274"/>
      <c r="G62" s="273">
        <f t="shared" si="0"/>
        <v>0</v>
      </c>
      <c r="H62" s="273">
        <f t="shared" si="1"/>
        <v>0</v>
      </c>
      <c r="I62" s="275">
        <f t="shared" si="2"/>
        <v>0</v>
      </c>
      <c r="J62" s="276"/>
    </row>
    <row r="63" spans="1:10" ht="15.75">
      <c r="A63" s="270">
        <f>'TTTL tổ 3'!A68</f>
        <v>58</v>
      </c>
      <c r="B63" s="271" t="str">
        <f>'TTTL tổ 3'!B68</f>
        <v>Ru Rươn</v>
      </c>
      <c r="C63" s="272"/>
      <c r="D63" s="272"/>
      <c r="E63" s="273"/>
      <c r="F63" s="274"/>
      <c r="G63" s="273">
        <f t="shared" si="0"/>
        <v>0</v>
      </c>
      <c r="H63" s="273">
        <f t="shared" si="1"/>
        <v>0</v>
      </c>
      <c r="I63" s="275">
        <f t="shared" si="2"/>
        <v>0</v>
      </c>
      <c r="J63" s="276"/>
    </row>
    <row r="64" spans="1:10" ht="15.75">
      <c r="A64" s="270">
        <f>'TTTL tổ 3'!A69</f>
        <v>59</v>
      </c>
      <c r="B64" s="271" t="str">
        <f>'TTTL tổ 3'!B69</f>
        <v>Kon Ra</v>
      </c>
      <c r="C64" s="272"/>
      <c r="D64" s="272"/>
      <c r="E64" s="273"/>
      <c r="F64" s="274"/>
      <c r="G64" s="273">
        <f t="shared" si="0"/>
        <v>0</v>
      </c>
      <c r="H64" s="273">
        <f t="shared" si="1"/>
        <v>0</v>
      </c>
      <c r="I64" s="275">
        <f t="shared" si="2"/>
        <v>0</v>
      </c>
      <c r="J64" s="276"/>
    </row>
    <row r="65" spans="1:10" ht="15.75">
      <c r="A65" s="270">
        <f>'TTTL tổ 3'!A70</f>
        <v>60</v>
      </c>
      <c r="B65" s="271" t="str">
        <f>'TTTL tổ 3'!B70</f>
        <v>Dua Hơi</v>
      </c>
      <c r="C65" s="272"/>
      <c r="D65" s="272"/>
      <c r="E65" s="273"/>
      <c r="F65" s="274"/>
      <c r="G65" s="273">
        <f t="shared" si="0"/>
        <v>0</v>
      </c>
      <c r="H65" s="273">
        <f t="shared" si="1"/>
        <v>0</v>
      </c>
      <c r="I65" s="275">
        <f t="shared" si="2"/>
        <v>0</v>
      </c>
      <c r="J65" s="276"/>
    </row>
    <row r="66" spans="1:10" ht="15.75">
      <c r="A66" s="270">
        <f>'TTTL tổ 3'!A71</f>
        <v>61</v>
      </c>
      <c r="B66" s="271" t="str">
        <f>'TTTL tổ 3'!B71</f>
        <v>Du Thươn</v>
      </c>
      <c r="C66" s="272"/>
      <c r="D66" s="272"/>
      <c r="E66" s="273"/>
      <c r="F66" s="274"/>
      <c r="G66" s="273">
        <f t="shared" si="0"/>
        <v>0</v>
      </c>
      <c r="H66" s="273">
        <f t="shared" si="1"/>
        <v>0</v>
      </c>
      <c r="I66" s="275">
        <f t="shared" si="2"/>
        <v>0</v>
      </c>
      <c r="J66" s="276"/>
    </row>
    <row r="67" spans="1:10" ht="15.75">
      <c r="A67" s="270">
        <f>'TTTL tổ 3'!A72</f>
        <v>62</v>
      </c>
      <c r="B67" s="271" t="str">
        <f>'TTTL tổ 3'!B72</f>
        <v>Chum Chia</v>
      </c>
      <c r="C67" s="272"/>
      <c r="D67" s="272"/>
      <c r="E67" s="273"/>
      <c r="F67" s="274"/>
      <c r="G67" s="273">
        <f t="shared" si="0"/>
        <v>0</v>
      </c>
      <c r="H67" s="273">
        <f t="shared" si="1"/>
        <v>0</v>
      </c>
      <c r="I67" s="275">
        <f t="shared" si="2"/>
        <v>0</v>
      </c>
      <c r="J67" s="276"/>
    </row>
    <row r="68" spans="1:10" ht="15.75">
      <c r="A68" s="270">
        <f>'TTTL tổ 3'!A73</f>
        <v>63</v>
      </c>
      <c r="B68" s="271" t="str">
        <f>'TTTL tổ 3'!B73</f>
        <v>Tum Tưa</v>
      </c>
      <c r="C68" s="272"/>
      <c r="D68" s="272"/>
      <c r="E68" s="273"/>
      <c r="F68" s="274"/>
      <c r="G68" s="273">
        <f t="shared" si="0"/>
        <v>0</v>
      </c>
      <c r="H68" s="273">
        <f t="shared" si="1"/>
        <v>0</v>
      </c>
      <c r="I68" s="275">
        <f t="shared" si="2"/>
        <v>0</v>
      </c>
      <c r="J68" s="276"/>
    </row>
    <row r="69" spans="1:10" ht="15.75">
      <c r="A69" s="270">
        <f>'TTTL tổ 3'!A74</f>
        <v>64</v>
      </c>
      <c r="B69" s="271" t="str">
        <f>'TTTL tổ 3'!B74</f>
        <v>Dut Hat</v>
      </c>
      <c r="C69" s="272"/>
      <c r="D69" s="272"/>
      <c r="E69" s="273"/>
      <c r="F69" s="274"/>
      <c r="G69" s="273">
        <f t="shared" si="0"/>
        <v>0</v>
      </c>
      <c r="H69" s="273">
        <f t="shared" si="1"/>
        <v>0</v>
      </c>
      <c r="I69" s="275">
        <f t="shared" si="2"/>
        <v>0</v>
      </c>
      <c r="J69" s="276"/>
    </row>
    <row r="70" spans="1:10" ht="15.75">
      <c r="A70" s="270">
        <f>'TTTL tổ 3'!A75</f>
        <v>65</v>
      </c>
      <c r="B70" s="271" t="str">
        <f>'TTTL tổ 3'!B75</f>
        <v>Tia Hay</v>
      </c>
      <c r="C70" s="272"/>
      <c r="D70" s="272"/>
      <c r="E70" s="273"/>
      <c r="F70" s="274"/>
      <c r="G70" s="273">
        <f t="shared" si="0"/>
        <v>0</v>
      </c>
      <c r="H70" s="273">
        <f t="shared" si="1"/>
        <v>0</v>
      </c>
      <c r="I70" s="275">
        <f t="shared" si="2"/>
        <v>0</v>
      </c>
      <c r="J70" s="276"/>
    </row>
    <row r="71" spans="1:10" ht="15.75">
      <c r="A71" s="270">
        <f>'TTTL tổ 3'!A76</f>
        <v>66</v>
      </c>
      <c r="B71" s="271" t="str">
        <f>'TTTL tổ 3'!B76</f>
        <v>Dot Mươt</v>
      </c>
      <c r="C71" s="272"/>
      <c r="D71" s="272"/>
      <c r="E71" s="273"/>
      <c r="F71" s="274"/>
      <c r="G71" s="273">
        <f t="shared" ref="G71:G81" si="3">E71+F71</f>
        <v>0</v>
      </c>
      <c r="H71" s="273">
        <f t="shared" ref="H71:H81" si="4">D71+E71</f>
        <v>0</v>
      </c>
      <c r="I71" s="275">
        <f t="shared" ref="I71:I101" si="5">H71*75000</f>
        <v>0</v>
      </c>
      <c r="J71" s="276"/>
    </row>
    <row r="72" spans="1:10" ht="15.75">
      <c r="A72" s="270">
        <f>'TTTL tổ 3'!A77</f>
        <v>67</v>
      </c>
      <c r="B72" s="271" t="str">
        <f>'TTTL tổ 3'!B77</f>
        <v>Thia Ra</v>
      </c>
      <c r="C72" s="272"/>
      <c r="D72" s="272"/>
      <c r="E72" s="273"/>
      <c r="F72" s="274"/>
      <c r="G72" s="273">
        <f t="shared" si="3"/>
        <v>0</v>
      </c>
      <c r="H72" s="273">
        <f t="shared" si="4"/>
        <v>0</v>
      </c>
      <c r="I72" s="275">
        <f t="shared" si="5"/>
        <v>0</v>
      </c>
      <c r="J72" s="276"/>
    </row>
    <row r="73" spans="1:10" ht="15.75">
      <c r="A73" s="270">
        <f>'TTTL tổ 3'!A78</f>
        <v>68</v>
      </c>
      <c r="B73" s="271" t="str">
        <f>'TTTL tổ 3'!B78</f>
        <v>Dang Da</v>
      </c>
      <c r="C73" s="272"/>
      <c r="D73" s="272"/>
      <c r="E73" s="273"/>
      <c r="F73" s="274"/>
      <c r="G73" s="273">
        <f t="shared" si="3"/>
        <v>0</v>
      </c>
      <c r="H73" s="273">
        <f t="shared" si="4"/>
        <v>0</v>
      </c>
      <c r="I73" s="275">
        <f t="shared" si="5"/>
        <v>0</v>
      </c>
      <c r="J73" s="276"/>
    </row>
    <row r="74" spans="1:10" ht="15.75">
      <c r="A74" s="270">
        <f>'TTTL tổ 3'!A79</f>
        <v>69</v>
      </c>
      <c r="B74" s="271" t="str">
        <f>'TTTL tổ 3'!B79</f>
        <v>Dut Mum</v>
      </c>
      <c r="C74" s="272"/>
      <c r="D74" s="272"/>
      <c r="E74" s="273"/>
      <c r="F74" s="274"/>
      <c r="G74" s="273">
        <f t="shared" si="3"/>
        <v>0</v>
      </c>
      <c r="H74" s="273">
        <f t="shared" si="4"/>
        <v>0</v>
      </c>
      <c r="I74" s="275">
        <f t="shared" si="5"/>
        <v>0</v>
      </c>
      <c r="J74" s="276"/>
    </row>
    <row r="75" spans="1:10" ht="15.75">
      <c r="A75" s="270">
        <f>'TTTL tổ 3'!A80</f>
        <v>70</v>
      </c>
      <c r="B75" s="271" t="str">
        <f>'TTTL tổ 3'!B80</f>
        <v>Lu Lem</v>
      </c>
      <c r="C75" s="272"/>
      <c r="D75" s="272"/>
      <c r="E75" s="273"/>
      <c r="F75" s="274"/>
      <c r="G75" s="273">
        <f t="shared" si="3"/>
        <v>0</v>
      </c>
      <c r="H75" s="273">
        <f t="shared" si="4"/>
        <v>0</v>
      </c>
      <c r="I75" s="275">
        <f t="shared" si="5"/>
        <v>0</v>
      </c>
      <c r="J75" s="276"/>
    </row>
    <row r="76" spans="1:10" ht="15.75">
      <c r="A76" s="270">
        <f>'TTTL tổ 3'!A81</f>
        <v>71</v>
      </c>
      <c r="B76" s="271" t="str">
        <f>'TTTL tổ 3'!B81</f>
        <v>Han Rân</v>
      </c>
      <c r="C76" s="272"/>
      <c r="D76" s="272"/>
      <c r="E76" s="273"/>
      <c r="F76" s="274"/>
      <c r="G76" s="273">
        <f t="shared" si="3"/>
        <v>0</v>
      </c>
      <c r="H76" s="273">
        <f t="shared" si="4"/>
        <v>0</v>
      </c>
      <c r="I76" s="275">
        <f t="shared" si="5"/>
        <v>0</v>
      </c>
      <c r="J76" s="276"/>
    </row>
    <row r="77" spans="1:10" ht="15.75">
      <c r="A77" s="270">
        <f>'TTTL tổ 3'!A82</f>
        <v>72</v>
      </c>
      <c r="B77" s="271" t="str">
        <f>'TTTL tổ 3'!B82</f>
        <v>Dia Lâm</v>
      </c>
      <c r="C77" s="272"/>
      <c r="D77" s="272"/>
      <c r="E77" s="273"/>
      <c r="F77" s="274"/>
      <c r="G77" s="273">
        <f t="shared" si="3"/>
        <v>0</v>
      </c>
      <c r="H77" s="273">
        <f t="shared" si="4"/>
        <v>0</v>
      </c>
      <c r="I77" s="275">
        <f t="shared" si="5"/>
        <v>0</v>
      </c>
      <c r="J77" s="276"/>
    </row>
    <row r="78" spans="1:10" ht="15.75">
      <c r="A78" s="270">
        <f>'TTTL tổ 3'!A83</f>
        <v>73</v>
      </c>
      <c r="B78" s="271" t="str">
        <f>'TTTL tổ 3'!B83</f>
        <v>Khon Ra</v>
      </c>
      <c r="C78" s="272"/>
      <c r="D78" s="272"/>
      <c r="E78" s="273"/>
      <c r="F78" s="274"/>
      <c r="G78" s="273">
        <f t="shared" si="3"/>
        <v>0</v>
      </c>
      <c r="H78" s="273">
        <f t="shared" si="4"/>
        <v>0</v>
      </c>
      <c r="I78" s="275">
        <f t="shared" si="5"/>
        <v>0</v>
      </c>
      <c r="J78" s="276"/>
    </row>
    <row r="79" spans="1:10" ht="15.75">
      <c r="A79" s="270">
        <f>'TTTL tổ 3'!A84</f>
        <v>74</v>
      </c>
      <c r="B79" s="271" t="str">
        <f>'TTTL tổ 3'!B84</f>
        <v>Ta Mau</v>
      </c>
      <c r="C79" s="272"/>
      <c r="D79" s="272"/>
      <c r="E79" s="273"/>
      <c r="F79" s="274"/>
      <c r="G79" s="273">
        <f t="shared" si="3"/>
        <v>0</v>
      </c>
      <c r="H79" s="273">
        <f t="shared" si="4"/>
        <v>0</v>
      </c>
      <c r="I79" s="275">
        <f t="shared" si="5"/>
        <v>0</v>
      </c>
      <c r="J79" s="276"/>
    </row>
    <row r="80" spans="1:10" ht="15.75">
      <c r="A80" s="270">
        <f>'TTTL tổ 3'!A85</f>
        <v>75</v>
      </c>
      <c r="B80" s="271" t="str">
        <f>'TTTL tổ 3'!B85</f>
        <v>Dia Vay</v>
      </c>
      <c r="C80" s="272"/>
      <c r="D80" s="272"/>
      <c r="E80" s="273"/>
      <c r="F80" s="274"/>
      <c r="G80" s="273">
        <f t="shared" si="3"/>
        <v>0</v>
      </c>
      <c r="H80" s="273">
        <f t="shared" si="4"/>
        <v>0</v>
      </c>
      <c r="I80" s="275">
        <f t="shared" si="5"/>
        <v>0</v>
      </c>
      <c r="J80" s="276"/>
    </row>
    <row r="81" spans="1:10" ht="15.75">
      <c r="A81" s="270">
        <f>'TTTL tổ 3'!A86</f>
        <v>76</v>
      </c>
      <c r="B81" s="271" t="str">
        <f>'TTTL tổ 3'!B86</f>
        <v>Tha Dang</v>
      </c>
      <c r="C81" s="272"/>
      <c r="D81" s="272"/>
      <c r="E81" s="273"/>
      <c r="F81" s="274"/>
      <c r="G81" s="273">
        <f t="shared" si="3"/>
        <v>0</v>
      </c>
      <c r="H81" s="273">
        <f t="shared" si="4"/>
        <v>0</v>
      </c>
      <c r="I81" s="275">
        <f t="shared" si="5"/>
        <v>0</v>
      </c>
      <c r="J81" s="276"/>
    </row>
    <row r="82" spans="1:10" ht="15.75">
      <c r="A82" s="270">
        <f>'TTTL tổ 3'!A87</f>
        <v>77</v>
      </c>
      <c r="B82" s="271" t="str">
        <f>'TTTL tổ 3'!B87</f>
        <v>Thươn Hêng</v>
      </c>
      <c r="C82" s="272"/>
      <c r="D82" s="272"/>
      <c r="E82" s="273"/>
      <c r="F82" s="274"/>
      <c r="G82" s="273">
        <f t="shared" ref="G82:G94" si="6">E82+F82</f>
        <v>0</v>
      </c>
      <c r="H82" s="273">
        <f t="shared" ref="H82:H94" si="7">D82+E82</f>
        <v>0</v>
      </c>
      <c r="I82" s="275">
        <f t="shared" si="5"/>
        <v>0</v>
      </c>
      <c r="J82" s="276"/>
    </row>
    <row r="83" spans="1:10" ht="15.75">
      <c r="A83" s="270">
        <f>'TTTL tổ 3'!A88</f>
        <v>78</v>
      </c>
      <c r="B83" s="271" t="str">
        <f>'TTTL tổ 3'!B88</f>
        <v>Hia Sang</v>
      </c>
      <c r="C83" s="272"/>
      <c r="D83" s="272"/>
      <c r="E83" s="273"/>
      <c r="F83" s="274"/>
      <c r="G83" s="273">
        <f t="shared" si="6"/>
        <v>0</v>
      </c>
      <c r="H83" s="273">
        <f t="shared" si="7"/>
        <v>0</v>
      </c>
      <c r="I83" s="275">
        <f t="shared" si="5"/>
        <v>0</v>
      </c>
      <c r="J83" s="276"/>
    </row>
    <row r="84" spans="1:10" ht="15.75">
      <c r="A84" s="270">
        <f>'TTTL tổ 3'!A89</f>
        <v>79</v>
      </c>
      <c r="B84" s="271" t="str">
        <f>'TTTL tổ 3'!B89</f>
        <v>Lang Lon</v>
      </c>
      <c r="C84" s="272"/>
      <c r="D84" s="272"/>
      <c r="E84" s="273"/>
      <c r="F84" s="274"/>
      <c r="G84" s="273">
        <f t="shared" si="6"/>
        <v>0</v>
      </c>
      <c r="H84" s="273">
        <f t="shared" si="7"/>
        <v>0</v>
      </c>
      <c r="I84" s="275">
        <f t="shared" si="5"/>
        <v>0</v>
      </c>
      <c r="J84" s="276"/>
    </row>
    <row r="85" spans="1:10" ht="15.75">
      <c r="A85" s="270">
        <f>'TTTL tổ 3'!A90</f>
        <v>80</v>
      </c>
      <c r="B85" s="271" t="str">
        <f>'TTTL tổ 3'!B90</f>
        <v>Hiên Hum</v>
      </c>
      <c r="C85" s="272"/>
      <c r="D85" s="272"/>
      <c r="E85" s="273"/>
      <c r="F85" s="274"/>
      <c r="G85" s="273">
        <f t="shared" si="6"/>
        <v>0</v>
      </c>
      <c r="H85" s="273">
        <f t="shared" si="7"/>
        <v>0</v>
      </c>
      <c r="I85" s="275">
        <f t="shared" si="5"/>
        <v>0</v>
      </c>
      <c r="J85" s="276"/>
    </row>
    <row r="86" spans="1:10" ht="15.75">
      <c r="A86" s="270">
        <f>'TTTL tổ 3'!A91</f>
        <v>81</v>
      </c>
      <c r="B86" s="271" t="str">
        <f>'TTTL tổ 3'!B91</f>
        <v>Khan Lay</v>
      </c>
      <c r="C86" s="272"/>
      <c r="D86" s="272"/>
      <c r="E86" s="273"/>
      <c r="F86" s="274"/>
      <c r="G86" s="273">
        <f t="shared" si="6"/>
        <v>0</v>
      </c>
      <c r="H86" s="273">
        <f t="shared" si="7"/>
        <v>0</v>
      </c>
      <c r="I86" s="275">
        <f t="shared" si="5"/>
        <v>0</v>
      </c>
      <c r="J86" s="276"/>
    </row>
    <row r="87" spans="1:10" ht="15.75">
      <c r="A87" s="270">
        <f>'TTTL tổ 3'!A92</f>
        <v>82</v>
      </c>
      <c r="B87" s="271" t="str">
        <f>'TTTL tổ 3'!B92</f>
        <v>Thum Thươn</v>
      </c>
      <c r="C87" s="272"/>
      <c r="D87" s="272"/>
      <c r="E87" s="273"/>
      <c r="F87" s="274"/>
      <c r="G87" s="273">
        <f t="shared" si="6"/>
        <v>0</v>
      </c>
      <c r="H87" s="273">
        <f t="shared" si="7"/>
        <v>0</v>
      </c>
      <c r="I87" s="275">
        <f t="shared" si="5"/>
        <v>0</v>
      </c>
      <c r="J87" s="276"/>
    </row>
    <row r="88" spans="1:10" ht="15.75">
      <c r="A88" s="270">
        <f>'TTTL tổ 3'!A93</f>
        <v>83</v>
      </c>
      <c r="B88" s="271" t="str">
        <f>'TTTL tổ 3'!B93</f>
        <v>Thia Sa</v>
      </c>
      <c r="C88" s="272"/>
      <c r="D88" s="272"/>
      <c r="E88" s="273"/>
      <c r="F88" s="274"/>
      <c r="G88" s="273">
        <f t="shared" si="6"/>
        <v>0</v>
      </c>
      <c r="H88" s="273">
        <f t="shared" si="7"/>
        <v>0</v>
      </c>
      <c r="I88" s="275">
        <f t="shared" si="5"/>
        <v>0</v>
      </c>
      <c r="J88" s="276"/>
    </row>
    <row r="89" spans="1:10" ht="15.75">
      <c r="A89" s="270">
        <f>'TTTL tổ 3'!A94</f>
        <v>84</v>
      </c>
      <c r="B89" s="271" t="str">
        <f>'TTTL tổ 3'!B94</f>
        <v>Son Vy</v>
      </c>
      <c r="C89" s="272"/>
      <c r="D89" s="272"/>
      <c r="E89" s="273"/>
      <c r="F89" s="274"/>
      <c r="G89" s="273">
        <f t="shared" si="6"/>
        <v>0</v>
      </c>
      <c r="H89" s="273">
        <f t="shared" si="7"/>
        <v>0</v>
      </c>
      <c r="I89" s="275">
        <f t="shared" si="5"/>
        <v>0</v>
      </c>
      <c r="J89" s="276"/>
    </row>
    <row r="90" spans="1:10" ht="15.75">
      <c r="A90" s="270">
        <f>'TTTL tổ 3'!A95</f>
        <v>85</v>
      </c>
      <c r="B90" s="271" t="str">
        <f>'TTTL tổ 3'!B95</f>
        <v>Rom Ranh</v>
      </c>
      <c r="C90" s="272"/>
      <c r="D90" s="272"/>
      <c r="E90" s="273"/>
      <c r="F90" s="274"/>
      <c r="G90" s="273">
        <f t="shared" si="6"/>
        <v>0</v>
      </c>
      <c r="H90" s="273">
        <f t="shared" si="7"/>
        <v>0</v>
      </c>
      <c r="I90" s="275">
        <f t="shared" si="5"/>
        <v>0</v>
      </c>
      <c r="J90" s="276"/>
    </row>
    <row r="91" spans="1:10" ht="15.75">
      <c r="A91" s="270">
        <f>'TTTL tổ 3'!A96</f>
        <v>86</v>
      </c>
      <c r="B91" s="271" t="str">
        <f>'TTTL tổ 3'!B96</f>
        <v>Hay Long</v>
      </c>
      <c r="C91" s="272"/>
      <c r="D91" s="272"/>
      <c r="E91" s="273"/>
      <c r="F91" s="274"/>
      <c r="G91" s="273">
        <f t="shared" si="6"/>
        <v>0</v>
      </c>
      <c r="H91" s="273">
        <f t="shared" si="7"/>
        <v>0</v>
      </c>
      <c r="I91" s="275">
        <f t="shared" si="5"/>
        <v>0</v>
      </c>
      <c r="J91" s="276"/>
    </row>
    <row r="92" spans="1:10" ht="15.75">
      <c r="A92" s="270">
        <f>'TTTL tổ 3'!A97</f>
        <v>87</v>
      </c>
      <c r="B92" s="271" t="str">
        <f>'TTTL tổ 3'!B97</f>
        <v>Chi Vit</v>
      </c>
      <c r="C92" s="272"/>
      <c r="D92" s="272"/>
      <c r="E92" s="273"/>
      <c r="F92" s="274"/>
      <c r="G92" s="273">
        <f t="shared" si="6"/>
        <v>0</v>
      </c>
      <c r="H92" s="273">
        <f t="shared" si="7"/>
        <v>0</v>
      </c>
      <c r="I92" s="275">
        <f t="shared" si="5"/>
        <v>0</v>
      </c>
      <c r="J92" s="276"/>
    </row>
    <row r="93" spans="1:10" ht="15.75">
      <c r="A93" s="270">
        <f>'TTTL tổ 3'!A98</f>
        <v>88</v>
      </c>
      <c r="B93" s="271" t="str">
        <f>'TTTL tổ 3'!B98</f>
        <v>Lup Lươn</v>
      </c>
      <c r="C93" s="272"/>
      <c r="D93" s="272"/>
      <c r="E93" s="273"/>
      <c r="F93" s="274"/>
      <c r="G93" s="273">
        <f t="shared" si="6"/>
        <v>0</v>
      </c>
      <c r="H93" s="273">
        <f t="shared" si="7"/>
        <v>0</v>
      </c>
      <c r="I93" s="275">
        <f t="shared" si="5"/>
        <v>0</v>
      </c>
      <c r="J93" s="276"/>
    </row>
    <row r="94" spans="1:10" ht="15.75">
      <c r="A94" s="270">
        <f>'TTTL tổ 3'!A99</f>
        <v>89</v>
      </c>
      <c r="B94" s="271" t="str">
        <f>'TTTL tổ 3'!B99</f>
        <v>Sưa Tem</v>
      </c>
      <c r="C94" s="272"/>
      <c r="D94" s="272"/>
      <c r="E94" s="273"/>
      <c r="F94" s="274"/>
      <c r="G94" s="273">
        <f t="shared" si="6"/>
        <v>0</v>
      </c>
      <c r="H94" s="273">
        <f t="shared" si="7"/>
        <v>0</v>
      </c>
      <c r="I94" s="275">
        <f t="shared" si="5"/>
        <v>0</v>
      </c>
      <c r="J94" s="276"/>
    </row>
    <row r="95" spans="1:10" ht="15.75">
      <c r="A95" s="270">
        <f>'TTTL tổ 3'!A100</f>
        <v>90</v>
      </c>
      <c r="B95" s="271" t="str">
        <f>'TTTL tổ 3'!B100</f>
        <v>Lem Mun</v>
      </c>
      <c r="C95" s="272"/>
      <c r="D95" s="272"/>
      <c r="E95" s="273"/>
      <c r="F95" s="274"/>
      <c r="G95" s="273">
        <f t="shared" ref="G95:G101" si="8">E95+F95</f>
        <v>0</v>
      </c>
      <c r="H95" s="273">
        <f t="shared" ref="H95:H101" si="9">D95+E95</f>
        <v>0</v>
      </c>
      <c r="I95" s="275">
        <f t="shared" si="5"/>
        <v>0</v>
      </c>
      <c r="J95" s="276"/>
    </row>
    <row r="96" spans="1:10" ht="15.75">
      <c r="A96" s="270">
        <f>'TTTL tổ 3'!A101</f>
        <v>91</v>
      </c>
      <c r="B96" s="271" t="str">
        <f>'TTTL tổ 3'!B101</f>
        <v>Mun Dum</v>
      </c>
      <c r="C96" s="272"/>
      <c r="D96" s="272"/>
      <c r="E96" s="273"/>
      <c r="F96" s="274"/>
      <c r="G96" s="273">
        <f t="shared" si="8"/>
        <v>0</v>
      </c>
      <c r="H96" s="273">
        <f t="shared" si="9"/>
        <v>0</v>
      </c>
      <c r="I96" s="275">
        <f t="shared" si="5"/>
        <v>0</v>
      </c>
      <c r="J96" s="276"/>
    </row>
    <row r="97" spans="1:10" ht="15.75">
      <c r="A97" s="270">
        <f>'TTTL tổ 3'!A102</f>
        <v>92</v>
      </c>
      <c r="B97" s="271" t="str">
        <f>'TTTL tổ 3'!B102</f>
        <v>Ti Chia</v>
      </c>
      <c r="C97" s="272"/>
      <c r="D97" s="272"/>
      <c r="E97" s="273"/>
      <c r="F97" s="274"/>
      <c r="G97" s="273">
        <f t="shared" si="8"/>
        <v>0</v>
      </c>
      <c r="H97" s="273">
        <f t="shared" si="9"/>
        <v>0</v>
      </c>
      <c r="I97" s="275">
        <f t="shared" si="5"/>
        <v>0</v>
      </c>
      <c r="J97" s="276"/>
    </row>
    <row r="98" spans="1:10" ht="15.75">
      <c r="A98" s="270">
        <f>'TTTL tổ 3'!A103</f>
        <v>93</v>
      </c>
      <c r="B98" s="271" t="str">
        <f>'TTTL tổ 3'!B103</f>
        <v>Von Don</v>
      </c>
      <c r="C98" s="272"/>
      <c r="D98" s="272"/>
      <c r="E98" s="273"/>
      <c r="F98" s="274"/>
      <c r="G98" s="273">
        <f t="shared" si="8"/>
        <v>0</v>
      </c>
      <c r="H98" s="273">
        <f t="shared" si="9"/>
        <v>0</v>
      </c>
      <c r="I98" s="275">
        <f t="shared" si="5"/>
        <v>0</v>
      </c>
      <c r="J98" s="276"/>
    </row>
    <row r="99" spans="1:10" ht="15.75">
      <c r="A99" s="270">
        <f>'TTTL tổ 3'!A104</f>
        <v>94</v>
      </c>
      <c r="B99" s="271" t="str">
        <f>'TTTL tổ 3'!B104</f>
        <v>Ha Bênh</v>
      </c>
      <c r="C99" s="272"/>
      <c r="D99" s="272"/>
      <c r="E99" s="273"/>
      <c r="F99" s="274"/>
      <c r="G99" s="273">
        <f t="shared" si="8"/>
        <v>0</v>
      </c>
      <c r="H99" s="273">
        <f t="shared" si="9"/>
        <v>0</v>
      </c>
      <c r="I99" s="275">
        <f t="shared" si="5"/>
        <v>0</v>
      </c>
      <c r="J99" s="276"/>
    </row>
    <row r="100" spans="1:10" ht="15.75">
      <c r="A100" s="270">
        <f>'TTTL tổ 3'!A105</f>
        <v>95</v>
      </c>
      <c r="B100" s="271" t="str">
        <f>'TTTL tổ 3'!B105</f>
        <v>Chit Tươn</v>
      </c>
      <c r="C100" s="272"/>
      <c r="D100" s="272"/>
      <c r="E100" s="273"/>
      <c r="F100" s="274"/>
      <c r="G100" s="273">
        <f t="shared" si="8"/>
        <v>0</v>
      </c>
      <c r="H100" s="273">
        <f t="shared" si="9"/>
        <v>0</v>
      </c>
      <c r="I100" s="275">
        <f t="shared" si="5"/>
        <v>0</v>
      </c>
      <c r="J100" s="276"/>
    </row>
    <row r="101" spans="1:10" ht="15.75">
      <c r="A101" s="270">
        <f>'TTTL tổ 3'!A106</f>
        <v>96</v>
      </c>
      <c r="B101" s="271" t="str">
        <f>'TTTL tổ 3'!B106</f>
        <v>Chot Vay</v>
      </c>
      <c r="C101" s="272"/>
      <c r="D101" s="272"/>
      <c r="E101" s="273"/>
      <c r="F101" s="274"/>
      <c r="G101" s="273">
        <f t="shared" si="8"/>
        <v>0</v>
      </c>
      <c r="H101" s="273">
        <f t="shared" si="9"/>
        <v>0</v>
      </c>
      <c r="I101" s="275">
        <f t="shared" si="5"/>
        <v>0</v>
      </c>
      <c r="J101" s="276"/>
    </row>
    <row r="102" spans="1:10" ht="15.75">
      <c r="A102" s="924" t="s">
        <v>267</v>
      </c>
      <c r="B102" s="925"/>
      <c r="C102" s="277">
        <f>SUM(C6:C16)</f>
        <v>0</v>
      </c>
      <c r="D102" s="277">
        <f t="shared" ref="D102:I102" si="10">SUM(D6:D49)</f>
        <v>0</v>
      </c>
      <c r="E102" s="277">
        <f t="shared" si="10"/>
        <v>0</v>
      </c>
      <c r="F102" s="277">
        <f t="shared" si="10"/>
        <v>0</v>
      </c>
      <c r="G102" s="277">
        <f t="shared" si="10"/>
        <v>0</v>
      </c>
      <c r="H102" s="277">
        <f t="shared" si="10"/>
        <v>0</v>
      </c>
      <c r="I102" s="277">
        <f t="shared" si="10"/>
        <v>0</v>
      </c>
      <c r="J102" s="278"/>
    </row>
    <row r="103" spans="1:10" ht="15.75">
      <c r="B103" s="225"/>
    </row>
    <row r="104" spans="1:10" ht="15.75">
      <c r="B104" s="226"/>
      <c r="E104" s="24"/>
      <c r="F104" s="24"/>
      <c r="G104" s="24"/>
      <c r="H104" s="912" t="s">
        <v>268</v>
      </c>
      <c r="I104" s="912"/>
      <c r="J104" s="912"/>
    </row>
    <row r="105" spans="1:10">
      <c r="C105" s="3"/>
      <c r="D105" s="3"/>
      <c r="E105" s="3"/>
      <c r="F105" s="3"/>
      <c r="G105" s="3"/>
      <c r="H105" s="913" t="s">
        <v>269</v>
      </c>
      <c r="I105" s="913"/>
      <c r="J105" s="913"/>
    </row>
  </sheetData>
  <mergeCells count="12">
    <mergeCell ref="A1:J1"/>
    <mergeCell ref="A2:J2"/>
    <mergeCell ref="C4:D4"/>
    <mergeCell ref="E4:G4"/>
    <mergeCell ref="A102:B102"/>
    <mergeCell ref="H104:J104"/>
    <mergeCell ref="H105:J105"/>
    <mergeCell ref="A4:A5"/>
    <mergeCell ref="B4:B5"/>
    <mergeCell ref="H4:H5"/>
    <mergeCell ref="I4:I5"/>
    <mergeCell ref="J4:J5"/>
  </mergeCells>
  <pageMargins left="0.69930555555555596" right="0.69930555555555596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F615"/>
  <sheetViews>
    <sheetView view="pageBreakPreview" topLeftCell="A589" zoomScale="60" zoomScaleNormal="100" workbookViewId="0">
      <selection activeCell="W607" sqref="W607"/>
    </sheetView>
  </sheetViews>
  <sheetFormatPr defaultColWidth="9" defaultRowHeight="15"/>
  <cols>
    <col min="1" max="2" width="6.5703125" style="698" customWidth="1"/>
    <col min="3" max="3" width="14" style="698" hidden="1" customWidth="1"/>
    <col min="4" max="4" width="14" style="698" customWidth="1"/>
    <col min="5" max="5" width="16.28515625" style="698" customWidth="1"/>
    <col min="6" max="6" width="11.42578125" style="698" customWidth="1"/>
    <col min="7" max="7" width="10" style="698" customWidth="1"/>
    <col min="8" max="8" width="14.28515625" style="698" customWidth="1"/>
    <col min="9" max="9" width="8" style="698" hidden="1" customWidth="1"/>
    <col min="10" max="10" width="13.42578125" style="698" hidden="1" customWidth="1"/>
    <col min="11" max="13" width="13.85546875" style="698" hidden="1" customWidth="1"/>
    <col min="14" max="14" width="14.28515625" style="698" hidden="1" customWidth="1"/>
    <col min="15" max="15" width="12.85546875" style="698" hidden="1" customWidth="1"/>
    <col min="16" max="16" width="13.140625" style="698" hidden="1" customWidth="1"/>
    <col min="17" max="17" width="11" style="698" customWidth="1"/>
    <col min="18" max="18" width="13.140625" style="698" customWidth="1"/>
    <col min="19" max="22" width="13.140625" style="698" hidden="1" customWidth="1"/>
    <col min="23" max="24" width="13.140625" style="698" customWidth="1"/>
    <col min="25" max="26" width="11.28515625" style="698" customWidth="1"/>
    <col min="27" max="27" width="13.85546875" style="698" customWidth="1"/>
    <col min="28" max="28" width="13.140625" style="698" customWidth="1"/>
    <col min="29" max="29" width="14.42578125" style="698" customWidth="1"/>
    <col min="30" max="30" width="15.7109375" style="698" customWidth="1"/>
    <col min="31" max="31" width="17.140625" style="698" bestFit="1" customWidth="1"/>
    <col min="32" max="32" width="13.28515625" style="698"/>
    <col min="33" max="272" width="9.140625" style="698"/>
    <col min="273" max="273" width="6" style="698" customWidth="1"/>
    <col min="274" max="274" width="17.42578125" style="698" customWidth="1"/>
    <col min="275" max="275" width="10.28515625" style="698" customWidth="1"/>
    <col min="276" max="276" width="11.140625" style="698" customWidth="1"/>
    <col min="277" max="277" width="15" style="698" customWidth="1"/>
    <col min="278" max="278" width="8.42578125" style="698" customWidth="1"/>
    <col min="279" max="279" width="9.5703125" style="698" customWidth="1"/>
    <col min="280" max="280" width="13" style="698" customWidth="1"/>
    <col min="281" max="281" width="10.5703125" style="698" customWidth="1"/>
    <col min="282" max="282" width="10.7109375" style="698" customWidth="1"/>
    <col min="283" max="283" width="11.7109375" style="698" customWidth="1"/>
    <col min="284" max="284" width="14.28515625" style="698" customWidth="1"/>
    <col min="285" max="285" width="12.7109375" style="698" customWidth="1"/>
    <col min="286" max="528" width="9.140625" style="698"/>
    <col min="529" max="529" width="6" style="698" customWidth="1"/>
    <col min="530" max="530" width="17.42578125" style="698" customWidth="1"/>
    <col min="531" max="531" width="10.28515625" style="698" customWidth="1"/>
    <col min="532" max="532" width="11.140625" style="698" customWidth="1"/>
    <col min="533" max="533" width="15" style="698" customWidth="1"/>
    <col min="534" max="534" width="8.42578125" style="698" customWidth="1"/>
    <col min="535" max="535" width="9.5703125" style="698" customWidth="1"/>
    <col min="536" max="536" width="13" style="698" customWidth="1"/>
    <col min="537" max="537" width="10.5703125" style="698" customWidth="1"/>
    <col min="538" max="538" width="10.7109375" style="698" customWidth="1"/>
    <col min="539" max="539" width="11.7109375" style="698" customWidth="1"/>
    <col min="540" max="540" width="14.28515625" style="698" customWidth="1"/>
    <col min="541" max="541" width="12.7109375" style="698" customWidth="1"/>
    <col min="542" max="784" width="9.140625" style="698"/>
    <col min="785" max="785" width="6" style="698" customWidth="1"/>
    <col min="786" max="786" width="17.42578125" style="698" customWidth="1"/>
    <col min="787" max="787" width="10.28515625" style="698" customWidth="1"/>
    <col min="788" max="788" width="11.140625" style="698" customWidth="1"/>
    <col min="789" max="789" width="15" style="698" customWidth="1"/>
    <col min="790" max="790" width="8.42578125" style="698" customWidth="1"/>
    <col min="791" max="791" width="9.5703125" style="698" customWidth="1"/>
    <col min="792" max="792" width="13" style="698" customWidth="1"/>
    <col min="793" max="793" width="10.5703125" style="698" customWidth="1"/>
    <col min="794" max="794" width="10.7109375" style="698" customWidth="1"/>
    <col min="795" max="795" width="11.7109375" style="698" customWidth="1"/>
    <col min="796" max="796" width="14.28515625" style="698" customWidth="1"/>
    <col min="797" max="797" width="12.7109375" style="698" customWidth="1"/>
    <col min="798" max="1040" width="9.140625" style="698"/>
    <col min="1041" max="1041" width="6" style="698" customWidth="1"/>
    <col min="1042" max="1042" width="17.42578125" style="698" customWidth="1"/>
    <col min="1043" max="1043" width="10.28515625" style="698" customWidth="1"/>
    <col min="1044" max="1044" width="11.140625" style="698" customWidth="1"/>
    <col min="1045" max="1045" width="15" style="698" customWidth="1"/>
    <col min="1046" max="1046" width="8.42578125" style="698" customWidth="1"/>
    <col min="1047" max="1047" width="9.5703125" style="698" customWidth="1"/>
    <col min="1048" max="1048" width="13" style="698" customWidth="1"/>
    <col min="1049" max="1049" width="10.5703125" style="698" customWidth="1"/>
    <col min="1050" max="1050" width="10.7109375" style="698" customWidth="1"/>
    <col min="1051" max="1051" width="11.7109375" style="698" customWidth="1"/>
    <col min="1052" max="1052" width="14.28515625" style="698" customWidth="1"/>
    <col min="1053" max="1053" width="12.7109375" style="698" customWidth="1"/>
    <col min="1054" max="1296" width="9.140625" style="698"/>
    <col min="1297" max="1297" width="6" style="698" customWidth="1"/>
    <col min="1298" max="1298" width="17.42578125" style="698" customWidth="1"/>
    <col min="1299" max="1299" width="10.28515625" style="698" customWidth="1"/>
    <col min="1300" max="1300" width="11.140625" style="698" customWidth="1"/>
    <col min="1301" max="1301" width="15" style="698" customWidth="1"/>
    <col min="1302" max="1302" width="8.42578125" style="698" customWidth="1"/>
    <col min="1303" max="1303" width="9.5703125" style="698" customWidth="1"/>
    <col min="1304" max="1304" width="13" style="698" customWidth="1"/>
    <col min="1305" max="1305" width="10.5703125" style="698" customWidth="1"/>
    <col min="1306" max="1306" width="10.7109375" style="698" customWidth="1"/>
    <col min="1307" max="1307" width="11.7109375" style="698" customWidth="1"/>
    <col min="1308" max="1308" width="14.28515625" style="698" customWidth="1"/>
    <col min="1309" max="1309" width="12.7109375" style="698" customWidth="1"/>
    <col min="1310" max="1552" width="9.140625" style="698"/>
    <col min="1553" max="1553" width="6" style="698" customWidth="1"/>
    <col min="1554" max="1554" width="17.42578125" style="698" customWidth="1"/>
    <col min="1555" max="1555" width="10.28515625" style="698" customWidth="1"/>
    <col min="1556" max="1556" width="11.140625" style="698" customWidth="1"/>
    <col min="1557" max="1557" width="15" style="698" customWidth="1"/>
    <col min="1558" max="1558" width="8.42578125" style="698" customWidth="1"/>
    <col min="1559" max="1559" width="9.5703125" style="698" customWidth="1"/>
    <col min="1560" max="1560" width="13" style="698" customWidth="1"/>
    <col min="1561" max="1561" width="10.5703125" style="698" customWidth="1"/>
    <col min="1562" max="1562" width="10.7109375" style="698" customWidth="1"/>
    <col min="1563" max="1563" width="11.7109375" style="698" customWidth="1"/>
    <col min="1564" max="1564" width="14.28515625" style="698" customWidth="1"/>
    <col min="1565" max="1565" width="12.7109375" style="698" customWidth="1"/>
    <col min="1566" max="1808" width="9.140625" style="698"/>
    <col min="1809" max="1809" width="6" style="698" customWidth="1"/>
    <col min="1810" max="1810" width="17.42578125" style="698" customWidth="1"/>
    <col min="1811" max="1811" width="10.28515625" style="698" customWidth="1"/>
    <col min="1812" max="1812" width="11.140625" style="698" customWidth="1"/>
    <col min="1813" max="1813" width="15" style="698" customWidth="1"/>
    <col min="1814" max="1814" width="8.42578125" style="698" customWidth="1"/>
    <col min="1815" max="1815" width="9.5703125" style="698" customWidth="1"/>
    <col min="1816" max="1816" width="13" style="698" customWidth="1"/>
    <col min="1817" max="1817" width="10.5703125" style="698" customWidth="1"/>
    <col min="1818" max="1818" width="10.7109375" style="698" customWidth="1"/>
    <col min="1819" max="1819" width="11.7109375" style="698" customWidth="1"/>
    <col min="1820" max="1820" width="14.28515625" style="698" customWidth="1"/>
    <col min="1821" max="1821" width="12.7109375" style="698" customWidth="1"/>
    <col min="1822" max="2064" width="9.140625" style="698"/>
    <col min="2065" max="2065" width="6" style="698" customWidth="1"/>
    <col min="2066" max="2066" width="17.42578125" style="698" customWidth="1"/>
    <col min="2067" max="2067" width="10.28515625" style="698" customWidth="1"/>
    <col min="2068" max="2068" width="11.140625" style="698" customWidth="1"/>
    <col min="2069" max="2069" width="15" style="698" customWidth="1"/>
    <col min="2070" max="2070" width="8.42578125" style="698" customWidth="1"/>
    <col min="2071" max="2071" width="9.5703125" style="698" customWidth="1"/>
    <col min="2072" max="2072" width="13" style="698" customWidth="1"/>
    <col min="2073" max="2073" width="10.5703125" style="698" customWidth="1"/>
    <col min="2074" max="2074" width="10.7109375" style="698" customWidth="1"/>
    <col min="2075" max="2075" width="11.7109375" style="698" customWidth="1"/>
    <col min="2076" max="2076" width="14.28515625" style="698" customWidth="1"/>
    <col min="2077" max="2077" width="12.7109375" style="698" customWidth="1"/>
    <col min="2078" max="2320" width="9.140625" style="698"/>
    <col min="2321" max="2321" width="6" style="698" customWidth="1"/>
    <col min="2322" max="2322" width="17.42578125" style="698" customWidth="1"/>
    <col min="2323" max="2323" width="10.28515625" style="698" customWidth="1"/>
    <col min="2324" max="2324" width="11.140625" style="698" customWidth="1"/>
    <col min="2325" max="2325" width="15" style="698" customWidth="1"/>
    <col min="2326" max="2326" width="8.42578125" style="698" customWidth="1"/>
    <col min="2327" max="2327" width="9.5703125" style="698" customWidth="1"/>
    <col min="2328" max="2328" width="13" style="698" customWidth="1"/>
    <col min="2329" max="2329" width="10.5703125" style="698" customWidth="1"/>
    <col min="2330" max="2330" width="10.7109375" style="698" customWidth="1"/>
    <col min="2331" max="2331" width="11.7109375" style="698" customWidth="1"/>
    <col min="2332" max="2332" width="14.28515625" style="698" customWidth="1"/>
    <col min="2333" max="2333" width="12.7109375" style="698" customWidth="1"/>
    <col min="2334" max="2576" width="9.140625" style="698"/>
    <col min="2577" max="2577" width="6" style="698" customWidth="1"/>
    <col min="2578" max="2578" width="17.42578125" style="698" customWidth="1"/>
    <col min="2579" max="2579" width="10.28515625" style="698" customWidth="1"/>
    <col min="2580" max="2580" width="11.140625" style="698" customWidth="1"/>
    <col min="2581" max="2581" width="15" style="698" customWidth="1"/>
    <col min="2582" max="2582" width="8.42578125" style="698" customWidth="1"/>
    <col min="2583" max="2583" width="9.5703125" style="698" customWidth="1"/>
    <col min="2584" max="2584" width="13" style="698" customWidth="1"/>
    <col min="2585" max="2585" width="10.5703125" style="698" customWidth="1"/>
    <col min="2586" max="2586" width="10.7109375" style="698" customWidth="1"/>
    <col min="2587" max="2587" width="11.7109375" style="698" customWidth="1"/>
    <col min="2588" max="2588" width="14.28515625" style="698" customWidth="1"/>
    <col min="2589" max="2589" width="12.7109375" style="698" customWidth="1"/>
    <col min="2590" max="2832" width="9.140625" style="698"/>
    <col min="2833" max="2833" width="6" style="698" customWidth="1"/>
    <col min="2834" max="2834" width="17.42578125" style="698" customWidth="1"/>
    <col min="2835" max="2835" width="10.28515625" style="698" customWidth="1"/>
    <col min="2836" max="2836" width="11.140625" style="698" customWidth="1"/>
    <col min="2837" max="2837" width="15" style="698" customWidth="1"/>
    <col min="2838" max="2838" width="8.42578125" style="698" customWidth="1"/>
    <col min="2839" max="2839" width="9.5703125" style="698" customWidth="1"/>
    <col min="2840" max="2840" width="13" style="698" customWidth="1"/>
    <col min="2841" max="2841" width="10.5703125" style="698" customWidth="1"/>
    <col min="2842" max="2842" width="10.7109375" style="698" customWidth="1"/>
    <col min="2843" max="2843" width="11.7109375" style="698" customWidth="1"/>
    <col min="2844" max="2844" width="14.28515625" style="698" customWidth="1"/>
    <col min="2845" max="2845" width="12.7109375" style="698" customWidth="1"/>
    <col min="2846" max="3088" width="9.140625" style="698"/>
    <col min="3089" max="3089" width="6" style="698" customWidth="1"/>
    <col min="3090" max="3090" width="17.42578125" style="698" customWidth="1"/>
    <col min="3091" max="3091" width="10.28515625" style="698" customWidth="1"/>
    <col min="3092" max="3092" width="11.140625" style="698" customWidth="1"/>
    <col min="3093" max="3093" width="15" style="698" customWidth="1"/>
    <col min="3094" max="3094" width="8.42578125" style="698" customWidth="1"/>
    <col min="3095" max="3095" width="9.5703125" style="698" customWidth="1"/>
    <col min="3096" max="3096" width="13" style="698" customWidth="1"/>
    <col min="3097" max="3097" width="10.5703125" style="698" customWidth="1"/>
    <col min="3098" max="3098" width="10.7109375" style="698" customWidth="1"/>
    <col min="3099" max="3099" width="11.7109375" style="698" customWidth="1"/>
    <col min="3100" max="3100" width="14.28515625" style="698" customWidth="1"/>
    <col min="3101" max="3101" width="12.7109375" style="698" customWidth="1"/>
    <col min="3102" max="3344" width="9.140625" style="698"/>
    <col min="3345" max="3345" width="6" style="698" customWidth="1"/>
    <col min="3346" max="3346" width="17.42578125" style="698" customWidth="1"/>
    <col min="3347" max="3347" width="10.28515625" style="698" customWidth="1"/>
    <col min="3348" max="3348" width="11.140625" style="698" customWidth="1"/>
    <col min="3349" max="3349" width="15" style="698" customWidth="1"/>
    <col min="3350" max="3350" width="8.42578125" style="698" customWidth="1"/>
    <col min="3351" max="3351" width="9.5703125" style="698" customWidth="1"/>
    <col min="3352" max="3352" width="13" style="698" customWidth="1"/>
    <col min="3353" max="3353" width="10.5703125" style="698" customWidth="1"/>
    <col min="3354" max="3354" width="10.7109375" style="698" customWidth="1"/>
    <col min="3355" max="3355" width="11.7109375" style="698" customWidth="1"/>
    <col min="3356" max="3356" width="14.28515625" style="698" customWidth="1"/>
    <col min="3357" max="3357" width="12.7109375" style="698" customWidth="1"/>
    <col min="3358" max="3600" width="9.140625" style="698"/>
    <col min="3601" max="3601" width="6" style="698" customWidth="1"/>
    <col min="3602" max="3602" width="17.42578125" style="698" customWidth="1"/>
    <col min="3603" max="3603" width="10.28515625" style="698" customWidth="1"/>
    <col min="3604" max="3604" width="11.140625" style="698" customWidth="1"/>
    <col min="3605" max="3605" width="15" style="698" customWidth="1"/>
    <col min="3606" max="3606" width="8.42578125" style="698" customWidth="1"/>
    <col min="3607" max="3607" width="9.5703125" style="698" customWidth="1"/>
    <col min="3608" max="3608" width="13" style="698" customWidth="1"/>
    <col min="3609" max="3609" width="10.5703125" style="698" customWidth="1"/>
    <col min="3610" max="3610" width="10.7109375" style="698" customWidth="1"/>
    <col min="3611" max="3611" width="11.7109375" style="698" customWidth="1"/>
    <col min="3612" max="3612" width="14.28515625" style="698" customWidth="1"/>
    <col min="3613" max="3613" width="12.7109375" style="698" customWidth="1"/>
    <col min="3614" max="3856" width="9.140625" style="698"/>
    <col min="3857" max="3857" width="6" style="698" customWidth="1"/>
    <col min="3858" max="3858" width="17.42578125" style="698" customWidth="1"/>
    <col min="3859" max="3859" width="10.28515625" style="698" customWidth="1"/>
    <col min="3860" max="3860" width="11.140625" style="698" customWidth="1"/>
    <col min="3861" max="3861" width="15" style="698" customWidth="1"/>
    <col min="3862" max="3862" width="8.42578125" style="698" customWidth="1"/>
    <col min="3863" max="3863" width="9.5703125" style="698" customWidth="1"/>
    <col min="3864" max="3864" width="13" style="698" customWidth="1"/>
    <col min="3865" max="3865" width="10.5703125" style="698" customWidth="1"/>
    <col min="3866" max="3866" width="10.7109375" style="698" customWidth="1"/>
    <col min="3867" max="3867" width="11.7109375" style="698" customWidth="1"/>
    <col min="3868" max="3868" width="14.28515625" style="698" customWidth="1"/>
    <col min="3869" max="3869" width="12.7109375" style="698" customWidth="1"/>
    <col min="3870" max="4112" width="9.140625" style="698"/>
    <col min="4113" max="4113" width="6" style="698" customWidth="1"/>
    <col min="4114" max="4114" width="17.42578125" style="698" customWidth="1"/>
    <col min="4115" max="4115" width="10.28515625" style="698" customWidth="1"/>
    <col min="4116" max="4116" width="11.140625" style="698" customWidth="1"/>
    <col min="4117" max="4117" width="15" style="698" customWidth="1"/>
    <col min="4118" max="4118" width="8.42578125" style="698" customWidth="1"/>
    <col min="4119" max="4119" width="9.5703125" style="698" customWidth="1"/>
    <col min="4120" max="4120" width="13" style="698" customWidth="1"/>
    <col min="4121" max="4121" width="10.5703125" style="698" customWidth="1"/>
    <col min="4122" max="4122" width="10.7109375" style="698" customWidth="1"/>
    <col min="4123" max="4123" width="11.7109375" style="698" customWidth="1"/>
    <col min="4124" max="4124" width="14.28515625" style="698" customWidth="1"/>
    <col min="4125" max="4125" width="12.7109375" style="698" customWidth="1"/>
    <col min="4126" max="4368" width="9.140625" style="698"/>
    <col min="4369" max="4369" width="6" style="698" customWidth="1"/>
    <col min="4370" max="4370" width="17.42578125" style="698" customWidth="1"/>
    <col min="4371" max="4371" width="10.28515625" style="698" customWidth="1"/>
    <col min="4372" max="4372" width="11.140625" style="698" customWidth="1"/>
    <col min="4373" max="4373" width="15" style="698" customWidth="1"/>
    <col min="4374" max="4374" width="8.42578125" style="698" customWidth="1"/>
    <col min="4375" max="4375" width="9.5703125" style="698" customWidth="1"/>
    <col min="4376" max="4376" width="13" style="698" customWidth="1"/>
    <col min="4377" max="4377" width="10.5703125" style="698" customWidth="1"/>
    <col min="4378" max="4378" width="10.7109375" style="698" customWidth="1"/>
    <col min="4379" max="4379" width="11.7109375" style="698" customWidth="1"/>
    <col min="4380" max="4380" width="14.28515625" style="698" customWidth="1"/>
    <col min="4381" max="4381" width="12.7109375" style="698" customWidth="1"/>
    <col min="4382" max="4624" width="9.140625" style="698"/>
    <col min="4625" max="4625" width="6" style="698" customWidth="1"/>
    <col min="4626" max="4626" width="17.42578125" style="698" customWidth="1"/>
    <col min="4627" max="4627" width="10.28515625" style="698" customWidth="1"/>
    <col min="4628" max="4628" width="11.140625" style="698" customWidth="1"/>
    <col min="4629" max="4629" width="15" style="698" customWidth="1"/>
    <col min="4630" max="4630" width="8.42578125" style="698" customWidth="1"/>
    <col min="4631" max="4631" width="9.5703125" style="698" customWidth="1"/>
    <col min="4632" max="4632" width="13" style="698" customWidth="1"/>
    <col min="4633" max="4633" width="10.5703125" style="698" customWidth="1"/>
    <col min="4634" max="4634" width="10.7109375" style="698" customWidth="1"/>
    <col min="4635" max="4635" width="11.7109375" style="698" customWidth="1"/>
    <col min="4636" max="4636" width="14.28515625" style="698" customWidth="1"/>
    <col min="4637" max="4637" width="12.7109375" style="698" customWidth="1"/>
    <col min="4638" max="4880" width="9.140625" style="698"/>
    <col min="4881" max="4881" width="6" style="698" customWidth="1"/>
    <col min="4882" max="4882" width="17.42578125" style="698" customWidth="1"/>
    <col min="4883" max="4883" width="10.28515625" style="698" customWidth="1"/>
    <col min="4884" max="4884" width="11.140625" style="698" customWidth="1"/>
    <col min="4885" max="4885" width="15" style="698" customWidth="1"/>
    <col min="4886" max="4886" width="8.42578125" style="698" customWidth="1"/>
    <col min="4887" max="4887" width="9.5703125" style="698" customWidth="1"/>
    <col min="4888" max="4888" width="13" style="698" customWidth="1"/>
    <col min="4889" max="4889" width="10.5703125" style="698" customWidth="1"/>
    <col min="4890" max="4890" width="10.7109375" style="698" customWidth="1"/>
    <col min="4891" max="4891" width="11.7109375" style="698" customWidth="1"/>
    <col min="4892" max="4892" width="14.28515625" style="698" customWidth="1"/>
    <col min="4893" max="4893" width="12.7109375" style="698" customWidth="1"/>
    <col min="4894" max="5136" width="9.140625" style="698"/>
    <col min="5137" max="5137" width="6" style="698" customWidth="1"/>
    <col min="5138" max="5138" width="17.42578125" style="698" customWidth="1"/>
    <col min="5139" max="5139" width="10.28515625" style="698" customWidth="1"/>
    <col min="5140" max="5140" width="11.140625" style="698" customWidth="1"/>
    <col min="5141" max="5141" width="15" style="698" customWidth="1"/>
    <col min="5142" max="5142" width="8.42578125" style="698" customWidth="1"/>
    <col min="5143" max="5143" width="9.5703125" style="698" customWidth="1"/>
    <col min="5144" max="5144" width="13" style="698" customWidth="1"/>
    <col min="5145" max="5145" width="10.5703125" style="698" customWidth="1"/>
    <col min="5146" max="5146" width="10.7109375" style="698" customWidth="1"/>
    <col min="5147" max="5147" width="11.7109375" style="698" customWidth="1"/>
    <col min="5148" max="5148" width="14.28515625" style="698" customWidth="1"/>
    <col min="5149" max="5149" width="12.7109375" style="698" customWidth="1"/>
    <col min="5150" max="5392" width="9.140625" style="698"/>
    <col min="5393" max="5393" width="6" style="698" customWidth="1"/>
    <col min="5394" max="5394" width="17.42578125" style="698" customWidth="1"/>
    <col min="5395" max="5395" width="10.28515625" style="698" customWidth="1"/>
    <col min="5396" max="5396" width="11.140625" style="698" customWidth="1"/>
    <col min="5397" max="5397" width="15" style="698" customWidth="1"/>
    <col min="5398" max="5398" width="8.42578125" style="698" customWidth="1"/>
    <col min="5399" max="5399" width="9.5703125" style="698" customWidth="1"/>
    <col min="5400" max="5400" width="13" style="698" customWidth="1"/>
    <col min="5401" max="5401" width="10.5703125" style="698" customWidth="1"/>
    <col min="5402" max="5402" width="10.7109375" style="698" customWidth="1"/>
    <col min="5403" max="5403" width="11.7109375" style="698" customWidth="1"/>
    <col min="5404" max="5404" width="14.28515625" style="698" customWidth="1"/>
    <col min="5405" max="5405" width="12.7109375" style="698" customWidth="1"/>
    <col min="5406" max="5648" width="9.140625" style="698"/>
    <col min="5649" max="5649" width="6" style="698" customWidth="1"/>
    <col min="5650" max="5650" width="17.42578125" style="698" customWidth="1"/>
    <col min="5651" max="5651" width="10.28515625" style="698" customWidth="1"/>
    <col min="5652" max="5652" width="11.140625" style="698" customWidth="1"/>
    <col min="5653" max="5653" width="15" style="698" customWidth="1"/>
    <col min="5654" max="5654" width="8.42578125" style="698" customWidth="1"/>
    <col min="5655" max="5655" width="9.5703125" style="698" customWidth="1"/>
    <col min="5656" max="5656" width="13" style="698" customWidth="1"/>
    <col min="5657" max="5657" width="10.5703125" style="698" customWidth="1"/>
    <col min="5658" max="5658" width="10.7109375" style="698" customWidth="1"/>
    <col min="5659" max="5659" width="11.7109375" style="698" customWidth="1"/>
    <col min="5660" max="5660" width="14.28515625" style="698" customWidth="1"/>
    <col min="5661" max="5661" width="12.7109375" style="698" customWidth="1"/>
    <col min="5662" max="5904" width="9.140625" style="698"/>
    <col min="5905" max="5905" width="6" style="698" customWidth="1"/>
    <col min="5906" max="5906" width="17.42578125" style="698" customWidth="1"/>
    <col min="5907" max="5907" width="10.28515625" style="698" customWidth="1"/>
    <col min="5908" max="5908" width="11.140625" style="698" customWidth="1"/>
    <col min="5909" max="5909" width="15" style="698" customWidth="1"/>
    <col min="5910" max="5910" width="8.42578125" style="698" customWidth="1"/>
    <col min="5911" max="5911" width="9.5703125" style="698" customWidth="1"/>
    <col min="5912" max="5912" width="13" style="698" customWidth="1"/>
    <col min="5913" max="5913" width="10.5703125" style="698" customWidth="1"/>
    <col min="5914" max="5914" width="10.7109375" style="698" customWidth="1"/>
    <col min="5915" max="5915" width="11.7109375" style="698" customWidth="1"/>
    <col min="5916" max="5916" width="14.28515625" style="698" customWidth="1"/>
    <col min="5917" max="5917" width="12.7109375" style="698" customWidth="1"/>
    <col min="5918" max="6160" width="9.140625" style="698"/>
    <col min="6161" max="6161" width="6" style="698" customWidth="1"/>
    <col min="6162" max="6162" width="17.42578125" style="698" customWidth="1"/>
    <col min="6163" max="6163" width="10.28515625" style="698" customWidth="1"/>
    <col min="6164" max="6164" width="11.140625" style="698" customWidth="1"/>
    <col min="6165" max="6165" width="15" style="698" customWidth="1"/>
    <col min="6166" max="6166" width="8.42578125" style="698" customWidth="1"/>
    <col min="6167" max="6167" width="9.5703125" style="698" customWidth="1"/>
    <col min="6168" max="6168" width="13" style="698" customWidth="1"/>
    <col min="6169" max="6169" width="10.5703125" style="698" customWidth="1"/>
    <col min="6170" max="6170" width="10.7109375" style="698" customWidth="1"/>
    <col min="6171" max="6171" width="11.7109375" style="698" customWidth="1"/>
    <col min="6172" max="6172" width="14.28515625" style="698" customWidth="1"/>
    <col min="6173" max="6173" width="12.7109375" style="698" customWidth="1"/>
    <col min="6174" max="6416" width="9.140625" style="698"/>
    <col min="6417" max="6417" width="6" style="698" customWidth="1"/>
    <col min="6418" max="6418" width="17.42578125" style="698" customWidth="1"/>
    <col min="6419" max="6419" width="10.28515625" style="698" customWidth="1"/>
    <col min="6420" max="6420" width="11.140625" style="698" customWidth="1"/>
    <col min="6421" max="6421" width="15" style="698" customWidth="1"/>
    <col min="6422" max="6422" width="8.42578125" style="698" customWidth="1"/>
    <col min="6423" max="6423" width="9.5703125" style="698" customWidth="1"/>
    <col min="6424" max="6424" width="13" style="698" customWidth="1"/>
    <col min="6425" max="6425" width="10.5703125" style="698" customWidth="1"/>
    <col min="6426" max="6426" width="10.7109375" style="698" customWidth="1"/>
    <col min="6427" max="6427" width="11.7109375" style="698" customWidth="1"/>
    <col min="6428" max="6428" width="14.28515625" style="698" customWidth="1"/>
    <col min="6429" max="6429" width="12.7109375" style="698" customWidth="1"/>
    <col min="6430" max="6672" width="9.140625" style="698"/>
    <col min="6673" max="6673" width="6" style="698" customWidth="1"/>
    <col min="6674" max="6674" width="17.42578125" style="698" customWidth="1"/>
    <col min="6675" max="6675" width="10.28515625" style="698" customWidth="1"/>
    <col min="6676" max="6676" width="11.140625" style="698" customWidth="1"/>
    <col min="6677" max="6677" width="15" style="698" customWidth="1"/>
    <col min="6678" max="6678" width="8.42578125" style="698" customWidth="1"/>
    <col min="6679" max="6679" width="9.5703125" style="698" customWidth="1"/>
    <col min="6680" max="6680" width="13" style="698" customWidth="1"/>
    <col min="6681" max="6681" width="10.5703125" style="698" customWidth="1"/>
    <col min="6682" max="6682" width="10.7109375" style="698" customWidth="1"/>
    <col min="6683" max="6683" width="11.7109375" style="698" customWidth="1"/>
    <col min="6684" max="6684" width="14.28515625" style="698" customWidth="1"/>
    <col min="6685" max="6685" width="12.7109375" style="698" customWidth="1"/>
    <col min="6686" max="6928" width="9.140625" style="698"/>
    <col min="6929" max="6929" width="6" style="698" customWidth="1"/>
    <col min="6930" max="6930" width="17.42578125" style="698" customWidth="1"/>
    <col min="6931" max="6931" width="10.28515625" style="698" customWidth="1"/>
    <col min="6932" max="6932" width="11.140625" style="698" customWidth="1"/>
    <col min="6933" max="6933" width="15" style="698" customWidth="1"/>
    <col min="6934" max="6934" width="8.42578125" style="698" customWidth="1"/>
    <col min="6935" max="6935" width="9.5703125" style="698" customWidth="1"/>
    <col min="6936" max="6936" width="13" style="698" customWidth="1"/>
    <col min="6937" max="6937" width="10.5703125" style="698" customWidth="1"/>
    <col min="6938" max="6938" width="10.7109375" style="698" customWidth="1"/>
    <col min="6939" max="6939" width="11.7109375" style="698" customWidth="1"/>
    <col min="6940" max="6940" width="14.28515625" style="698" customWidth="1"/>
    <col min="6941" max="6941" width="12.7109375" style="698" customWidth="1"/>
    <col min="6942" max="7184" width="9.140625" style="698"/>
    <col min="7185" max="7185" width="6" style="698" customWidth="1"/>
    <col min="7186" max="7186" width="17.42578125" style="698" customWidth="1"/>
    <col min="7187" max="7187" width="10.28515625" style="698" customWidth="1"/>
    <col min="7188" max="7188" width="11.140625" style="698" customWidth="1"/>
    <col min="7189" max="7189" width="15" style="698" customWidth="1"/>
    <col min="7190" max="7190" width="8.42578125" style="698" customWidth="1"/>
    <col min="7191" max="7191" width="9.5703125" style="698" customWidth="1"/>
    <col min="7192" max="7192" width="13" style="698" customWidth="1"/>
    <col min="7193" max="7193" width="10.5703125" style="698" customWidth="1"/>
    <col min="7194" max="7194" width="10.7109375" style="698" customWidth="1"/>
    <col min="7195" max="7195" width="11.7109375" style="698" customWidth="1"/>
    <col min="7196" max="7196" width="14.28515625" style="698" customWidth="1"/>
    <col min="7197" max="7197" width="12.7109375" style="698" customWidth="1"/>
    <col min="7198" max="7440" width="9.140625" style="698"/>
    <col min="7441" max="7441" width="6" style="698" customWidth="1"/>
    <col min="7442" max="7442" width="17.42578125" style="698" customWidth="1"/>
    <col min="7443" max="7443" width="10.28515625" style="698" customWidth="1"/>
    <col min="7444" max="7444" width="11.140625" style="698" customWidth="1"/>
    <col min="7445" max="7445" width="15" style="698" customWidth="1"/>
    <col min="7446" max="7446" width="8.42578125" style="698" customWidth="1"/>
    <col min="7447" max="7447" width="9.5703125" style="698" customWidth="1"/>
    <col min="7448" max="7448" width="13" style="698" customWidth="1"/>
    <col min="7449" max="7449" width="10.5703125" style="698" customWidth="1"/>
    <col min="7450" max="7450" width="10.7109375" style="698" customWidth="1"/>
    <col min="7451" max="7451" width="11.7109375" style="698" customWidth="1"/>
    <col min="7452" max="7452" width="14.28515625" style="698" customWidth="1"/>
    <col min="7453" max="7453" width="12.7109375" style="698" customWidth="1"/>
    <col min="7454" max="7696" width="9.140625" style="698"/>
    <col min="7697" max="7697" width="6" style="698" customWidth="1"/>
    <col min="7698" max="7698" width="17.42578125" style="698" customWidth="1"/>
    <col min="7699" max="7699" width="10.28515625" style="698" customWidth="1"/>
    <col min="7700" max="7700" width="11.140625" style="698" customWidth="1"/>
    <col min="7701" max="7701" width="15" style="698" customWidth="1"/>
    <col min="7702" max="7702" width="8.42578125" style="698" customWidth="1"/>
    <col min="7703" max="7703" width="9.5703125" style="698" customWidth="1"/>
    <col min="7704" max="7704" width="13" style="698" customWidth="1"/>
    <col min="7705" max="7705" width="10.5703125" style="698" customWidth="1"/>
    <col min="7706" max="7706" width="10.7109375" style="698" customWidth="1"/>
    <col min="7707" max="7707" width="11.7109375" style="698" customWidth="1"/>
    <col min="7708" max="7708" width="14.28515625" style="698" customWidth="1"/>
    <col min="7709" max="7709" width="12.7109375" style="698" customWidth="1"/>
    <col min="7710" max="7952" width="9.140625" style="698"/>
    <col min="7953" max="7953" width="6" style="698" customWidth="1"/>
    <col min="7954" max="7954" width="17.42578125" style="698" customWidth="1"/>
    <col min="7955" max="7955" width="10.28515625" style="698" customWidth="1"/>
    <col min="7956" max="7956" width="11.140625" style="698" customWidth="1"/>
    <col min="7957" max="7957" width="15" style="698" customWidth="1"/>
    <col min="7958" max="7958" width="8.42578125" style="698" customWidth="1"/>
    <col min="7959" max="7959" width="9.5703125" style="698" customWidth="1"/>
    <col min="7960" max="7960" width="13" style="698" customWidth="1"/>
    <col min="7961" max="7961" width="10.5703125" style="698" customWidth="1"/>
    <col min="7962" max="7962" width="10.7109375" style="698" customWidth="1"/>
    <col min="7963" max="7963" width="11.7109375" style="698" customWidth="1"/>
    <col min="7964" max="7964" width="14.28515625" style="698" customWidth="1"/>
    <col min="7965" max="7965" width="12.7109375" style="698" customWidth="1"/>
    <col min="7966" max="8208" width="9.140625" style="698"/>
    <col min="8209" max="8209" width="6" style="698" customWidth="1"/>
    <col min="8210" max="8210" width="17.42578125" style="698" customWidth="1"/>
    <col min="8211" max="8211" width="10.28515625" style="698" customWidth="1"/>
    <col min="8212" max="8212" width="11.140625" style="698" customWidth="1"/>
    <col min="8213" max="8213" width="15" style="698" customWidth="1"/>
    <col min="8214" max="8214" width="8.42578125" style="698" customWidth="1"/>
    <col min="8215" max="8215" width="9.5703125" style="698" customWidth="1"/>
    <col min="8216" max="8216" width="13" style="698" customWidth="1"/>
    <col min="8217" max="8217" width="10.5703125" style="698" customWidth="1"/>
    <col min="8218" max="8218" width="10.7109375" style="698" customWidth="1"/>
    <col min="8219" max="8219" width="11.7109375" style="698" customWidth="1"/>
    <col min="8220" max="8220" width="14.28515625" style="698" customWidth="1"/>
    <col min="8221" max="8221" width="12.7109375" style="698" customWidth="1"/>
    <col min="8222" max="8464" width="9.140625" style="698"/>
    <col min="8465" max="8465" width="6" style="698" customWidth="1"/>
    <col min="8466" max="8466" width="17.42578125" style="698" customWidth="1"/>
    <col min="8467" max="8467" width="10.28515625" style="698" customWidth="1"/>
    <col min="8468" max="8468" width="11.140625" style="698" customWidth="1"/>
    <col min="8469" max="8469" width="15" style="698" customWidth="1"/>
    <col min="8470" max="8470" width="8.42578125" style="698" customWidth="1"/>
    <col min="8471" max="8471" width="9.5703125" style="698" customWidth="1"/>
    <col min="8472" max="8472" width="13" style="698" customWidth="1"/>
    <col min="8473" max="8473" width="10.5703125" style="698" customWidth="1"/>
    <col min="8474" max="8474" width="10.7109375" style="698" customWidth="1"/>
    <col min="8475" max="8475" width="11.7109375" style="698" customWidth="1"/>
    <col min="8476" max="8476" width="14.28515625" style="698" customWidth="1"/>
    <col min="8477" max="8477" width="12.7109375" style="698" customWidth="1"/>
    <col min="8478" max="8720" width="9.140625" style="698"/>
    <col min="8721" max="8721" width="6" style="698" customWidth="1"/>
    <col min="8722" max="8722" width="17.42578125" style="698" customWidth="1"/>
    <col min="8723" max="8723" width="10.28515625" style="698" customWidth="1"/>
    <col min="8724" max="8724" width="11.140625" style="698" customWidth="1"/>
    <col min="8725" max="8725" width="15" style="698" customWidth="1"/>
    <col min="8726" max="8726" width="8.42578125" style="698" customWidth="1"/>
    <col min="8727" max="8727" width="9.5703125" style="698" customWidth="1"/>
    <col min="8728" max="8728" width="13" style="698" customWidth="1"/>
    <col min="8729" max="8729" width="10.5703125" style="698" customWidth="1"/>
    <col min="8730" max="8730" width="10.7109375" style="698" customWidth="1"/>
    <col min="8731" max="8731" width="11.7109375" style="698" customWidth="1"/>
    <col min="8732" max="8732" width="14.28515625" style="698" customWidth="1"/>
    <col min="8733" max="8733" width="12.7109375" style="698" customWidth="1"/>
    <col min="8734" max="8976" width="9.140625" style="698"/>
    <col min="8977" max="8977" width="6" style="698" customWidth="1"/>
    <col min="8978" max="8978" width="17.42578125" style="698" customWidth="1"/>
    <col min="8979" max="8979" width="10.28515625" style="698" customWidth="1"/>
    <col min="8980" max="8980" width="11.140625" style="698" customWidth="1"/>
    <col min="8981" max="8981" width="15" style="698" customWidth="1"/>
    <col min="8982" max="8982" width="8.42578125" style="698" customWidth="1"/>
    <col min="8983" max="8983" width="9.5703125" style="698" customWidth="1"/>
    <col min="8984" max="8984" width="13" style="698" customWidth="1"/>
    <col min="8985" max="8985" width="10.5703125" style="698" customWidth="1"/>
    <col min="8986" max="8986" width="10.7109375" style="698" customWidth="1"/>
    <col min="8987" max="8987" width="11.7109375" style="698" customWidth="1"/>
    <col min="8988" max="8988" width="14.28515625" style="698" customWidth="1"/>
    <col min="8989" max="8989" width="12.7109375" style="698" customWidth="1"/>
    <col min="8990" max="9232" width="9.140625" style="698"/>
    <col min="9233" max="9233" width="6" style="698" customWidth="1"/>
    <col min="9234" max="9234" width="17.42578125" style="698" customWidth="1"/>
    <col min="9235" max="9235" width="10.28515625" style="698" customWidth="1"/>
    <col min="9236" max="9236" width="11.140625" style="698" customWidth="1"/>
    <col min="9237" max="9237" width="15" style="698" customWidth="1"/>
    <col min="9238" max="9238" width="8.42578125" style="698" customWidth="1"/>
    <col min="9239" max="9239" width="9.5703125" style="698" customWidth="1"/>
    <col min="9240" max="9240" width="13" style="698" customWidth="1"/>
    <col min="9241" max="9241" width="10.5703125" style="698" customWidth="1"/>
    <col min="9242" max="9242" width="10.7109375" style="698" customWidth="1"/>
    <col min="9243" max="9243" width="11.7109375" style="698" customWidth="1"/>
    <col min="9244" max="9244" width="14.28515625" style="698" customWidth="1"/>
    <col min="9245" max="9245" width="12.7109375" style="698" customWidth="1"/>
    <col min="9246" max="9488" width="9.140625" style="698"/>
    <col min="9489" max="9489" width="6" style="698" customWidth="1"/>
    <col min="9490" max="9490" width="17.42578125" style="698" customWidth="1"/>
    <col min="9491" max="9491" width="10.28515625" style="698" customWidth="1"/>
    <col min="9492" max="9492" width="11.140625" style="698" customWidth="1"/>
    <col min="9493" max="9493" width="15" style="698" customWidth="1"/>
    <col min="9494" max="9494" width="8.42578125" style="698" customWidth="1"/>
    <col min="9495" max="9495" width="9.5703125" style="698" customWidth="1"/>
    <col min="9496" max="9496" width="13" style="698" customWidth="1"/>
    <col min="9497" max="9497" width="10.5703125" style="698" customWidth="1"/>
    <col min="9498" max="9498" width="10.7109375" style="698" customWidth="1"/>
    <col min="9499" max="9499" width="11.7109375" style="698" customWidth="1"/>
    <col min="9500" max="9500" width="14.28515625" style="698" customWidth="1"/>
    <col min="9501" max="9501" width="12.7109375" style="698" customWidth="1"/>
    <col min="9502" max="9744" width="9.140625" style="698"/>
    <col min="9745" max="9745" width="6" style="698" customWidth="1"/>
    <col min="9746" max="9746" width="17.42578125" style="698" customWidth="1"/>
    <col min="9747" max="9747" width="10.28515625" style="698" customWidth="1"/>
    <col min="9748" max="9748" width="11.140625" style="698" customWidth="1"/>
    <col min="9749" max="9749" width="15" style="698" customWidth="1"/>
    <col min="9750" max="9750" width="8.42578125" style="698" customWidth="1"/>
    <col min="9751" max="9751" width="9.5703125" style="698" customWidth="1"/>
    <col min="9752" max="9752" width="13" style="698" customWidth="1"/>
    <col min="9753" max="9753" width="10.5703125" style="698" customWidth="1"/>
    <col min="9754" max="9754" width="10.7109375" style="698" customWidth="1"/>
    <col min="9755" max="9755" width="11.7109375" style="698" customWidth="1"/>
    <col min="9756" max="9756" width="14.28515625" style="698" customWidth="1"/>
    <col min="9757" max="9757" width="12.7109375" style="698" customWidth="1"/>
    <col min="9758" max="10000" width="9.140625" style="698"/>
    <col min="10001" max="10001" width="6" style="698" customWidth="1"/>
    <col min="10002" max="10002" width="17.42578125" style="698" customWidth="1"/>
    <col min="10003" max="10003" width="10.28515625" style="698" customWidth="1"/>
    <col min="10004" max="10004" width="11.140625" style="698" customWidth="1"/>
    <col min="10005" max="10005" width="15" style="698" customWidth="1"/>
    <col min="10006" max="10006" width="8.42578125" style="698" customWidth="1"/>
    <col min="10007" max="10007" width="9.5703125" style="698" customWidth="1"/>
    <col min="10008" max="10008" width="13" style="698" customWidth="1"/>
    <col min="10009" max="10009" width="10.5703125" style="698" customWidth="1"/>
    <col min="10010" max="10010" width="10.7109375" style="698" customWidth="1"/>
    <col min="10011" max="10011" width="11.7109375" style="698" customWidth="1"/>
    <col min="10012" max="10012" width="14.28515625" style="698" customWidth="1"/>
    <col min="10013" max="10013" width="12.7109375" style="698" customWidth="1"/>
    <col min="10014" max="10256" width="9.140625" style="698"/>
    <col min="10257" max="10257" width="6" style="698" customWidth="1"/>
    <col min="10258" max="10258" width="17.42578125" style="698" customWidth="1"/>
    <col min="10259" max="10259" width="10.28515625" style="698" customWidth="1"/>
    <col min="10260" max="10260" width="11.140625" style="698" customWidth="1"/>
    <col min="10261" max="10261" width="15" style="698" customWidth="1"/>
    <col min="10262" max="10262" width="8.42578125" style="698" customWidth="1"/>
    <col min="10263" max="10263" width="9.5703125" style="698" customWidth="1"/>
    <col min="10264" max="10264" width="13" style="698" customWidth="1"/>
    <col min="10265" max="10265" width="10.5703125" style="698" customWidth="1"/>
    <col min="10266" max="10266" width="10.7109375" style="698" customWidth="1"/>
    <col min="10267" max="10267" width="11.7109375" style="698" customWidth="1"/>
    <col min="10268" max="10268" width="14.28515625" style="698" customWidth="1"/>
    <col min="10269" max="10269" width="12.7109375" style="698" customWidth="1"/>
    <col min="10270" max="10512" width="9.140625" style="698"/>
    <col min="10513" max="10513" width="6" style="698" customWidth="1"/>
    <col min="10514" max="10514" width="17.42578125" style="698" customWidth="1"/>
    <col min="10515" max="10515" width="10.28515625" style="698" customWidth="1"/>
    <col min="10516" max="10516" width="11.140625" style="698" customWidth="1"/>
    <col min="10517" max="10517" width="15" style="698" customWidth="1"/>
    <col min="10518" max="10518" width="8.42578125" style="698" customWidth="1"/>
    <col min="10519" max="10519" width="9.5703125" style="698" customWidth="1"/>
    <col min="10520" max="10520" width="13" style="698" customWidth="1"/>
    <col min="10521" max="10521" width="10.5703125" style="698" customWidth="1"/>
    <col min="10522" max="10522" width="10.7109375" style="698" customWidth="1"/>
    <col min="10523" max="10523" width="11.7109375" style="698" customWidth="1"/>
    <col min="10524" max="10524" width="14.28515625" style="698" customWidth="1"/>
    <col min="10525" max="10525" width="12.7109375" style="698" customWidth="1"/>
    <col min="10526" max="10768" width="9.140625" style="698"/>
    <col min="10769" max="10769" width="6" style="698" customWidth="1"/>
    <col min="10770" max="10770" width="17.42578125" style="698" customWidth="1"/>
    <col min="10771" max="10771" width="10.28515625" style="698" customWidth="1"/>
    <col min="10772" max="10772" width="11.140625" style="698" customWidth="1"/>
    <col min="10773" max="10773" width="15" style="698" customWidth="1"/>
    <col min="10774" max="10774" width="8.42578125" style="698" customWidth="1"/>
    <col min="10775" max="10775" width="9.5703125" style="698" customWidth="1"/>
    <col min="10776" max="10776" width="13" style="698" customWidth="1"/>
    <col min="10777" max="10777" width="10.5703125" style="698" customWidth="1"/>
    <col min="10778" max="10778" width="10.7109375" style="698" customWidth="1"/>
    <col min="10779" max="10779" width="11.7109375" style="698" customWidth="1"/>
    <col min="10780" max="10780" width="14.28515625" style="698" customWidth="1"/>
    <col min="10781" max="10781" width="12.7109375" style="698" customWidth="1"/>
    <col min="10782" max="11024" width="9.140625" style="698"/>
    <col min="11025" max="11025" width="6" style="698" customWidth="1"/>
    <col min="11026" max="11026" width="17.42578125" style="698" customWidth="1"/>
    <col min="11027" max="11027" width="10.28515625" style="698" customWidth="1"/>
    <col min="11028" max="11028" width="11.140625" style="698" customWidth="1"/>
    <col min="11029" max="11029" width="15" style="698" customWidth="1"/>
    <col min="11030" max="11030" width="8.42578125" style="698" customWidth="1"/>
    <col min="11031" max="11031" width="9.5703125" style="698" customWidth="1"/>
    <col min="11032" max="11032" width="13" style="698" customWidth="1"/>
    <col min="11033" max="11033" width="10.5703125" style="698" customWidth="1"/>
    <col min="11034" max="11034" width="10.7109375" style="698" customWidth="1"/>
    <col min="11035" max="11035" width="11.7109375" style="698" customWidth="1"/>
    <col min="11036" max="11036" width="14.28515625" style="698" customWidth="1"/>
    <col min="11037" max="11037" width="12.7109375" style="698" customWidth="1"/>
    <col min="11038" max="11280" width="9.140625" style="698"/>
    <col min="11281" max="11281" width="6" style="698" customWidth="1"/>
    <col min="11282" max="11282" width="17.42578125" style="698" customWidth="1"/>
    <col min="11283" max="11283" width="10.28515625" style="698" customWidth="1"/>
    <col min="11284" max="11284" width="11.140625" style="698" customWidth="1"/>
    <col min="11285" max="11285" width="15" style="698" customWidth="1"/>
    <col min="11286" max="11286" width="8.42578125" style="698" customWidth="1"/>
    <col min="11287" max="11287" width="9.5703125" style="698" customWidth="1"/>
    <col min="11288" max="11288" width="13" style="698" customWidth="1"/>
    <col min="11289" max="11289" width="10.5703125" style="698" customWidth="1"/>
    <col min="11290" max="11290" width="10.7109375" style="698" customWidth="1"/>
    <col min="11291" max="11291" width="11.7109375" style="698" customWidth="1"/>
    <col min="11292" max="11292" width="14.28515625" style="698" customWidth="1"/>
    <col min="11293" max="11293" width="12.7109375" style="698" customWidth="1"/>
    <col min="11294" max="11536" width="9.140625" style="698"/>
    <col min="11537" max="11537" width="6" style="698" customWidth="1"/>
    <col min="11538" max="11538" width="17.42578125" style="698" customWidth="1"/>
    <col min="11539" max="11539" width="10.28515625" style="698" customWidth="1"/>
    <col min="11540" max="11540" width="11.140625" style="698" customWidth="1"/>
    <col min="11541" max="11541" width="15" style="698" customWidth="1"/>
    <col min="11542" max="11542" width="8.42578125" style="698" customWidth="1"/>
    <col min="11543" max="11543" width="9.5703125" style="698" customWidth="1"/>
    <col min="11544" max="11544" width="13" style="698" customWidth="1"/>
    <col min="11545" max="11545" width="10.5703125" style="698" customWidth="1"/>
    <col min="11546" max="11546" width="10.7109375" style="698" customWidth="1"/>
    <col min="11547" max="11547" width="11.7109375" style="698" customWidth="1"/>
    <col min="11548" max="11548" width="14.28515625" style="698" customWidth="1"/>
    <col min="11549" max="11549" width="12.7109375" style="698" customWidth="1"/>
    <col min="11550" max="11792" width="9.140625" style="698"/>
    <col min="11793" max="11793" width="6" style="698" customWidth="1"/>
    <col min="11794" max="11794" width="17.42578125" style="698" customWidth="1"/>
    <col min="11795" max="11795" width="10.28515625" style="698" customWidth="1"/>
    <col min="11796" max="11796" width="11.140625" style="698" customWidth="1"/>
    <col min="11797" max="11797" width="15" style="698" customWidth="1"/>
    <col min="11798" max="11798" width="8.42578125" style="698" customWidth="1"/>
    <col min="11799" max="11799" width="9.5703125" style="698" customWidth="1"/>
    <col min="11800" max="11800" width="13" style="698" customWidth="1"/>
    <col min="11801" max="11801" width="10.5703125" style="698" customWidth="1"/>
    <col min="11802" max="11802" width="10.7109375" style="698" customWidth="1"/>
    <col min="11803" max="11803" width="11.7109375" style="698" customWidth="1"/>
    <col min="11804" max="11804" width="14.28515625" style="698" customWidth="1"/>
    <col min="11805" max="11805" width="12.7109375" style="698" customWidth="1"/>
    <col min="11806" max="12048" width="9.140625" style="698"/>
    <col min="12049" max="12049" width="6" style="698" customWidth="1"/>
    <col min="12050" max="12050" width="17.42578125" style="698" customWidth="1"/>
    <col min="12051" max="12051" width="10.28515625" style="698" customWidth="1"/>
    <col min="12052" max="12052" width="11.140625" style="698" customWidth="1"/>
    <col min="12053" max="12053" width="15" style="698" customWidth="1"/>
    <col min="12054" max="12054" width="8.42578125" style="698" customWidth="1"/>
    <col min="12055" max="12055" width="9.5703125" style="698" customWidth="1"/>
    <col min="12056" max="12056" width="13" style="698" customWidth="1"/>
    <col min="12057" max="12057" width="10.5703125" style="698" customWidth="1"/>
    <col min="12058" max="12058" width="10.7109375" style="698" customWidth="1"/>
    <col min="12059" max="12059" width="11.7109375" style="698" customWidth="1"/>
    <col min="12060" max="12060" width="14.28515625" style="698" customWidth="1"/>
    <col min="12061" max="12061" width="12.7109375" style="698" customWidth="1"/>
    <col min="12062" max="12304" width="9.140625" style="698"/>
    <col min="12305" max="12305" width="6" style="698" customWidth="1"/>
    <col min="12306" max="12306" width="17.42578125" style="698" customWidth="1"/>
    <col min="12307" max="12307" width="10.28515625" style="698" customWidth="1"/>
    <col min="12308" max="12308" width="11.140625" style="698" customWidth="1"/>
    <col min="12309" max="12309" width="15" style="698" customWidth="1"/>
    <col min="12310" max="12310" width="8.42578125" style="698" customWidth="1"/>
    <col min="12311" max="12311" width="9.5703125" style="698" customWidth="1"/>
    <col min="12312" max="12312" width="13" style="698" customWidth="1"/>
    <col min="12313" max="12313" width="10.5703125" style="698" customWidth="1"/>
    <col min="12314" max="12314" width="10.7109375" style="698" customWidth="1"/>
    <col min="12315" max="12315" width="11.7109375" style="698" customWidth="1"/>
    <col min="12316" max="12316" width="14.28515625" style="698" customWidth="1"/>
    <col min="12317" max="12317" width="12.7109375" style="698" customWidth="1"/>
    <col min="12318" max="12560" width="9.140625" style="698"/>
    <col min="12561" max="12561" width="6" style="698" customWidth="1"/>
    <col min="12562" max="12562" width="17.42578125" style="698" customWidth="1"/>
    <col min="12563" max="12563" width="10.28515625" style="698" customWidth="1"/>
    <col min="12564" max="12564" width="11.140625" style="698" customWidth="1"/>
    <col min="12565" max="12565" width="15" style="698" customWidth="1"/>
    <col min="12566" max="12566" width="8.42578125" style="698" customWidth="1"/>
    <col min="12567" max="12567" width="9.5703125" style="698" customWidth="1"/>
    <col min="12568" max="12568" width="13" style="698" customWidth="1"/>
    <col min="12569" max="12569" width="10.5703125" style="698" customWidth="1"/>
    <col min="12570" max="12570" width="10.7109375" style="698" customWidth="1"/>
    <col min="12571" max="12571" width="11.7109375" style="698" customWidth="1"/>
    <col min="12572" max="12572" width="14.28515625" style="698" customWidth="1"/>
    <col min="12573" max="12573" width="12.7109375" style="698" customWidth="1"/>
    <col min="12574" max="12816" width="9.140625" style="698"/>
    <col min="12817" max="12817" width="6" style="698" customWidth="1"/>
    <col min="12818" max="12818" width="17.42578125" style="698" customWidth="1"/>
    <col min="12819" max="12819" width="10.28515625" style="698" customWidth="1"/>
    <col min="12820" max="12820" width="11.140625" style="698" customWidth="1"/>
    <col min="12821" max="12821" width="15" style="698" customWidth="1"/>
    <col min="12822" max="12822" width="8.42578125" style="698" customWidth="1"/>
    <col min="12823" max="12823" width="9.5703125" style="698" customWidth="1"/>
    <col min="12824" max="12824" width="13" style="698" customWidth="1"/>
    <col min="12825" max="12825" width="10.5703125" style="698" customWidth="1"/>
    <col min="12826" max="12826" width="10.7109375" style="698" customWidth="1"/>
    <col min="12827" max="12827" width="11.7109375" style="698" customWidth="1"/>
    <col min="12828" max="12828" width="14.28515625" style="698" customWidth="1"/>
    <col min="12829" max="12829" width="12.7109375" style="698" customWidth="1"/>
    <col min="12830" max="13072" width="9.140625" style="698"/>
    <col min="13073" max="13073" width="6" style="698" customWidth="1"/>
    <col min="13074" max="13074" width="17.42578125" style="698" customWidth="1"/>
    <col min="13075" max="13075" width="10.28515625" style="698" customWidth="1"/>
    <col min="13076" max="13076" width="11.140625" style="698" customWidth="1"/>
    <col min="13077" max="13077" width="15" style="698" customWidth="1"/>
    <col min="13078" max="13078" width="8.42578125" style="698" customWidth="1"/>
    <col min="13079" max="13079" width="9.5703125" style="698" customWidth="1"/>
    <col min="13080" max="13080" width="13" style="698" customWidth="1"/>
    <col min="13081" max="13081" width="10.5703125" style="698" customWidth="1"/>
    <col min="13082" max="13082" width="10.7109375" style="698" customWidth="1"/>
    <col min="13083" max="13083" width="11.7109375" style="698" customWidth="1"/>
    <col min="13084" max="13084" width="14.28515625" style="698" customWidth="1"/>
    <col min="13085" max="13085" width="12.7109375" style="698" customWidth="1"/>
    <col min="13086" max="13328" width="9.140625" style="698"/>
    <col min="13329" max="13329" width="6" style="698" customWidth="1"/>
    <col min="13330" max="13330" width="17.42578125" style="698" customWidth="1"/>
    <col min="13331" max="13331" width="10.28515625" style="698" customWidth="1"/>
    <col min="13332" max="13332" width="11.140625" style="698" customWidth="1"/>
    <col min="13333" max="13333" width="15" style="698" customWidth="1"/>
    <col min="13334" max="13334" width="8.42578125" style="698" customWidth="1"/>
    <col min="13335" max="13335" width="9.5703125" style="698" customWidth="1"/>
    <col min="13336" max="13336" width="13" style="698" customWidth="1"/>
    <col min="13337" max="13337" width="10.5703125" style="698" customWidth="1"/>
    <col min="13338" max="13338" width="10.7109375" style="698" customWidth="1"/>
    <col min="13339" max="13339" width="11.7109375" style="698" customWidth="1"/>
    <col min="13340" max="13340" width="14.28515625" style="698" customWidth="1"/>
    <col min="13341" max="13341" width="12.7109375" style="698" customWidth="1"/>
    <col min="13342" max="13584" width="9.140625" style="698"/>
    <col min="13585" max="13585" width="6" style="698" customWidth="1"/>
    <col min="13586" max="13586" width="17.42578125" style="698" customWidth="1"/>
    <col min="13587" max="13587" width="10.28515625" style="698" customWidth="1"/>
    <col min="13588" max="13588" width="11.140625" style="698" customWidth="1"/>
    <col min="13589" max="13589" width="15" style="698" customWidth="1"/>
    <col min="13590" max="13590" width="8.42578125" style="698" customWidth="1"/>
    <col min="13591" max="13591" width="9.5703125" style="698" customWidth="1"/>
    <col min="13592" max="13592" width="13" style="698" customWidth="1"/>
    <col min="13593" max="13593" width="10.5703125" style="698" customWidth="1"/>
    <col min="13594" max="13594" width="10.7109375" style="698" customWidth="1"/>
    <col min="13595" max="13595" width="11.7109375" style="698" customWidth="1"/>
    <col min="13596" max="13596" width="14.28515625" style="698" customWidth="1"/>
    <col min="13597" max="13597" width="12.7109375" style="698" customWidth="1"/>
    <col min="13598" max="13840" width="9.140625" style="698"/>
    <col min="13841" max="13841" width="6" style="698" customWidth="1"/>
    <col min="13842" max="13842" width="17.42578125" style="698" customWidth="1"/>
    <col min="13843" max="13843" width="10.28515625" style="698" customWidth="1"/>
    <col min="13844" max="13844" width="11.140625" style="698" customWidth="1"/>
    <col min="13845" max="13845" width="15" style="698" customWidth="1"/>
    <col min="13846" max="13846" width="8.42578125" style="698" customWidth="1"/>
    <col min="13847" max="13847" width="9.5703125" style="698" customWidth="1"/>
    <col min="13848" max="13848" width="13" style="698" customWidth="1"/>
    <col min="13849" max="13849" width="10.5703125" style="698" customWidth="1"/>
    <col min="13850" max="13850" width="10.7109375" style="698" customWidth="1"/>
    <col min="13851" max="13851" width="11.7109375" style="698" customWidth="1"/>
    <col min="13852" max="13852" width="14.28515625" style="698" customWidth="1"/>
    <col min="13853" max="13853" width="12.7109375" style="698" customWidth="1"/>
    <col min="13854" max="14096" width="9.140625" style="698"/>
    <col min="14097" max="14097" width="6" style="698" customWidth="1"/>
    <col min="14098" max="14098" width="17.42578125" style="698" customWidth="1"/>
    <col min="14099" max="14099" width="10.28515625" style="698" customWidth="1"/>
    <col min="14100" max="14100" width="11.140625" style="698" customWidth="1"/>
    <col min="14101" max="14101" width="15" style="698" customWidth="1"/>
    <col min="14102" max="14102" width="8.42578125" style="698" customWidth="1"/>
    <col min="14103" max="14103" width="9.5703125" style="698" customWidth="1"/>
    <col min="14104" max="14104" width="13" style="698" customWidth="1"/>
    <col min="14105" max="14105" width="10.5703125" style="698" customWidth="1"/>
    <col min="14106" max="14106" width="10.7109375" style="698" customWidth="1"/>
    <col min="14107" max="14107" width="11.7109375" style="698" customWidth="1"/>
    <col min="14108" max="14108" width="14.28515625" style="698" customWidth="1"/>
    <col min="14109" max="14109" width="12.7109375" style="698" customWidth="1"/>
    <col min="14110" max="14352" width="9.140625" style="698"/>
    <col min="14353" max="14353" width="6" style="698" customWidth="1"/>
    <col min="14354" max="14354" width="17.42578125" style="698" customWidth="1"/>
    <col min="14355" max="14355" width="10.28515625" style="698" customWidth="1"/>
    <col min="14356" max="14356" width="11.140625" style="698" customWidth="1"/>
    <col min="14357" max="14357" width="15" style="698" customWidth="1"/>
    <col min="14358" max="14358" width="8.42578125" style="698" customWidth="1"/>
    <col min="14359" max="14359" width="9.5703125" style="698" customWidth="1"/>
    <col min="14360" max="14360" width="13" style="698" customWidth="1"/>
    <col min="14361" max="14361" width="10.5703125" style="698" customWidth="1"/>
    <col min="14362" max="14362" width="10.7109375" style="698" customWidth="1"/>
    <col min="14363" max="14363" width="11.7109375" style="698" customWidth="1"/>
    <col min="14364" max="14364" width="14.28515625" style="698" customWidth="1"/>
    <col min="14365" max="14365" width="12.7109375" style="698" customWidth="1"/>
    <col min="14366" max="14608" width="9.140625" style="698"/>
    <col min="14609" max="14609" width="6" style="698" customWidth="1"/>
    <col min="14610" max="14610" width="17.42578125" style="698" customWidth="1"/>
    <col min="14611" max="14611" width="10.28515625" style="698" customWidth="1"/>
    <col min="14612" max="14612" width="11.140625" style="698" customWidth="1"/>
    <col min="14613" max="14613" width="15" style="698" customWidth="1"/>
    <col min="14614" max="14614" width="8.42578125" style="698" customWidth="1"/>
    <col min="14615" max="14615" width="9.5703125" style="698" customWidth="1"/>
    <col min="14616" max="14616" width="13" style="698" customWidth="1"/>
    <col min="14617" max="14617" width="10.5703125" style="698" customWidth="1"/>
    <col min="14618" max="14618" width="10.7109375" style="698" customWidth="1"/>
    <col min="14619" max="14619" width="11.7109375" style="698" customWidth="1"/>
    <col min="14620" max="14620" width="14.28515625" style="698" customWidth="1"/>
    <col min="14621" max="14621" width="12.7109375" style="698" customWidth="1"/>
    <col min="14622" max="14864" width="9.140625" style="698"/>
    <col min="14865" max="14865" width="6" style="698" customWidth="1"/>
    <col min="14866" max="14866" width="17.42578125" style="698" customWidth="1"/>
    <col min="14867" max="14867" width="10.28515625" style="698" customWidth="1"/>
    <col min="14868" max="14868" width="11.140625" style="698" customWidth="1"/>
    <col min="14869" max="14869" width="15" style="698" customWidth="1"/>
    <col min="14870" max="14870" width="8.42578125" style="698" customWidth="1"/>
    <col min="14871" max="14871" width="9.5703125" style="698" customWidth="1"/>
    <col min="14872" max="14872" width="13" style="698" customWidth="1"/>
    <col min="14873" max="14873" width="10.5703125" style="698" customWidth="1"/>
    <col min="14874" max="14874" width="10.7109375" style="698" customWidth="1"/>
    <col min="14875" max="14875" width="11.7109375" style="698" customWidth="1"/>
    <col min="14876" max="14876" width="14.28515625" style="698" customWidth="1"/>
    <col min="14877" max="14877" width="12.7109375" style="698" customWidth="1"/>
    <col min="14878" max="15120" width="9.140625" style="698"/>
    <col min="15121" max="15121" width="6" style="698" customWidth="1"/>
    <col min="15122" max="15122" width="17.42578125" style="698" customWidth="1"/>
    <col min="15123" max="15123" width="10.28515625" style="698" customWidth="1"/>
    <col min="15124" max="15124" width="11.140625" style="698" customWidth="1"/>
    <col min="15125" max="15125" width="15" style="698" customWidth="1"/>
    <col min="15126" max="15126" width="8.42578125" style="698" customWidth="1"/>
    <col min="15127" max="15127" width="9.5703125" style="698" customWidth="1"/>
    <col min="15128" max="15128" width="13" style="698" customWidth="1"/>
    <col min="15129" max="15129" width="10.5703125" style="698" customWidth="1"/>
    <col min="15130" max="15130" width="10.7109375" style="698" customWidth="1"/>
    <col min="15131" max="15131" width="11.7109375" style="698" customWidth="1"/>
    <col min="15132" max="15132" width="14.28515625" style="698" customWidth="1"/>
    <col min="15133" max="15133" width="12.7109375" style="698" customWidth="1"/>
    <col min="15134" max="15376" width="9.140625" style="698"/>
    <col min="15377" max="15377" width="6" style="698" customWidth="1"/>
    <col min="15378" max="15378" width="17.42578125" style="698" customWidth="1"/>
    <col min="15379" max="15379" width="10.28515625" style="698" customWidth="1"/>
    <col min="15380" max="15380" width="11.140625" style="698" customWidth="1"/>
    <col min="15381" max="15381" width="15" style="698" customWidth="1"/>
    <col min="15382" max="15382" width="8.42578125" style="698" customWidth="1"/>
    <col min="15383" max="15383" width="9.5703125" style="698" customWidth="1"/>
    <col min="15384" max="15384" width="13" style="698" customWidth="1"/>
    <col min="15385" max="15385" width="10.5703125" style="698" customWidth="1"/>
    <col min="15386" max="15386" width="10.7109375" style="698" customWidth="1"/>
    <col min="15387" max="15387" width="11.7109375" style="698" customWidth="1"/>
    <col min="15388" max="15388" width="14.28515625" style="698" customWidth="1"/>
    <col min="15389" max="15389" width="12.7109375" style="698" customWidth="1"/>
    <col min="15390" max="15632" width="9.140625" style="698"/>
    <col min="15633" max="15633" width="6" style="698" customWidth="1"/>
    <col min="15634" max="15634" width="17.42578125" style="698" customWidth="1"/>
    <col min="15635" max="15635" width="10.28515625" style="698" customWidth="1"/>
    <col min="15636" max="15636" width="11.140625" style="698" customWidth="1"/>
    <col min="15637" max="15637" width="15" style="698" customWidth="1"/>
    <col min="15638" max="15638" width="8.42578125" style="698" customWidth="1"/>
    <col min="15639" max="15639" width="9.5703125" style="698" customWidth="1"/>
    <col min="15640" max="15640" width="13" style="698" customWidth="1"/>
    <col min="15641" max="15641" width="10.5703125" style="698" customWidth="1"/>
    <col min="15642" max="15642" width="10.7109375" style="698" customWidth="1"/>
    <col min="15643" max="15643" width="11.7109375" style="698" customWidth="1"/>
    <col min="15644" max="15644" width="14.28515625" style="698" customWidth="1"/>
    <col min="15645" max="15645" width="12.7109375" style="698" customWidth="1"/>
    <col min="15646" max="15888" width="9.140625" style="698"/>
    <col min="15889" max="15889" width="6" style="698" customWidth="1"/>
    <col min="15890" max="15890" width="17.42578125" style="698" customWidth="1"/>
    <col min="15891" max="15891" width="10.28515625" style="698" customWidth="1"/>
    <col min="15892" max="15892" width="11.140625" style="698" customWidth="1"/>
    <col min="15893" max="15893" width="15" style="698" customWidth="1"/>
    <col min="15894" max="15894" width="8.42578125" style="698" customWidth="1"/>
    <col min="15895" max="15895" width="9.5703125" style="698" customWidth="1"/>
    <col min="15896" max="15896" width="13" style="698" customWidth="1"/>
    <col min="15897" max="15897" width="10.5703125" style="698" customWidth="1"/>
    <col min="15898" max="15898" width="10.7109375" style="698" customWidth="1"/>
    <col min="15899" max="15899" width="11.7109375" style="698" customWidth="1"/>
    <col min="15900" max="15900" width="14.28515625" style="698" customWidth="1"/>
    <col min="15901" max="15901" width="12.7109375" style="698" customWidth="1"/>
    <col min="15902" max="16144" width="9.140625" style="698"/>
    <col min="16145" max="16145" width="6" style="698" customWidth="1"/>
    <col min="16146" max="16146" width="17.42578125" style="698" customWidth="1"/>
    <col min="16147" max="16147" width="10.28515625" style="698" customWidth="1"/>
    <col min="16148" max="16148" width="11.140625" style="698" customWidth="1"/>
    <col min="16149" max="16149" width="15" style="698" customWidth="1"/>
    <col min="16150" max="16150" width="8.42578125" style="698" customWidth="1"/>
    <col min="16151" max="16151" width="9.5703125" style="698" customWidth="1"/>
    <col min="16152" max="16152" width="13" style="698" customWidth="1"/>
    <col min="16153" max="16153" width="10.5703125" style="698" customWidth="1"/>
    <col min="16154" max="16154" width="10.7109375" style="698" customWidth="1"/>
    <col min="16155" max="16155" width="11.7109375" style="698" customWidth="1"/>
    <col min="16156" max="16156" width="14.28515625" style="698" customWidth="1"/>
    <col min="16157" max="16157" width="12.7109375" style="698" customWidth="1"/>
    <col min="16158" max="16384" width="9.140625" style="698"/>
  </cols>
  <sheetData>
    <row r="1" spans="1:31" s="697" customFormat="1" ht="21" customHeight="1">
      <c r="A1" s="937" t="s">
        <v>0</v>
      </c>
      <c r="B1" s="937"/>
      <c r="C1" s="937"/>
      <c r="D1" s="937"/>
      <c r="E1" s="937"/>
      <c r="F1" s="937"/>
      <c r="G1" s="937"/>
      <c r="K1" s="937" t="s">
        <v>1</v>
      </c>
      <c r="L1" s="937"/>
      <c r="M1" s="937"/>
      <c r="N1" s="937"/>
      <c r="O1" s="937"/>
      <c r="P1" s="937"/>
      <c r="Q1" s="937"/>
      <c r="R1" s="937"/>
      <c r="S1" s="937"/>
      <c r="T1" s="937"/>
      <c r="U1" s="937"/>
      <c r="V1" s="937"/>
      <c r="W1" s="937"/>
      <c r="X1" s="937"/>
      <c r="Y1" s="937"/>
      <c r="Z1" s="937"/>
      <c r="AA1" s="937"/>
      <c r="AB1" s="937"/>
      <c r="AC1" s="937"/>
    </row>
    <row r="2" spans="1:31" s="697" customFormat="1" ht="19.5" customHeight="1">
      <c r="A2" s="938" t="s">
        <v>1664</v>
      </c>
      <c r="B2" s="938"/>
      <c r="C2" s="938"/>
      <c r="D2" s="938"/>
      <c r="E2" s="938"/>
      <c r="F2" s="938"/>
      <c r="G2" s="938"/>
      <c r="K2" s="939" t="s">
        <v>3</v>
      </c>
      <c r="L2" s="939"/>
      <c r="M2" s="939"/>
      <c r="N2" s="939"/>
      <c r="O2" s="939"/>
      <c r="P2" s="939"/>
      <c r="Q2" s="939"/>
      <c r="R2" s="939"/>
      <c r="S2" s="939"/>
      <c r="T2" s="939"/>
      <c r="U2" s="939"/>
      <c r="V2" s="939"/>
      <c r="W2" s="939"/>
      <c r="X2" s="939"/>
      <c r="Y2" s="939"/>
      <c r="Z2" s="939"/>
      <c r="AA2" s="939"/>
      <c r="AB2" s="939"/>
      <c r="AC2" s="939"/>
    </row>
    <row r="3" spans="1:31" s="697" customFormat="1" ht="21.75" customHeight="1">
      <c r="A3" s="940" t="s">
        <v>1908</v>
      </c>
      <c r="B3" s="940"/>
      <c r="C3" s="940"/>
      <c r="D3" s="940"/>
      <c r="E3" s="940"/>
      <c r="F3" s="940"/>
      <c r="G3" s="940"/>
      <c r="K3" s="941" t="s">
        <v>5</v>
      </c>
      <c r="L3" s="941"/>
      <c r="M3" s="941"/>
      <c r="N3" s="941"/>
      <c r="O3" s="941"/>
      <c r="P3" s="941"/>
      <c r="Q3" s="941"/>
      <c r="R3" s="941"/>
      <c r="S3" s="941"/>
      <c r="T3" s="941"/>
      <c r="U3" s="941"/>
      <c r="V3" s="941"/>
      <c r="W3" s="941"/>
      <c r="X3" s="941"/>
      <c r="Y3" s="941"/>
      <c r="Z3" s="941"/>
      <c r="AA3" s="941"/>
      <c r="AB3" s="941"/>
      <c r="AC3" s="941"/>
    </row>
    <row r="4" spans="1:31" s="697" customFormat="1" ht="18.75" customHeight="1">
      <c r="A4" s="946" t="s">
        <v>1905</v>
      </c>
      <c r="B4" s="946"/>
      <c r="C4" s="946"/>
      <c r="D4" s="946"/>
      <c r="E4" s="946"/>
      <c r="F4" s="946"/>
      <c r="G4" s="946"/>
      <c r="K4" s="947" t="s">
        <v>6</v>
      </c>
      <c r="L4" s="947"/>
      <c r="M4" s="947"/>
      <c r="N4" s="947"/>
      <c r="O4" s="947"/>
      <c r="P4" s="947"/>
      <c r="Q4" s="947"/>
      <c r="R4" s="947"/>
      <c r="S4" s="947"/>
      <c r="T4" s="947"/>
      <c r="U4" s="947"/>
      <c r="V4" s="947"/>
      <c r="W4" s="947"/>
      <c r="X4" s="947"/>
      <c r="Y4" s="947"/>
      <c r="Z4" s="947"/>
      <c r="AA4" s="947"/>
      <c r="AB4" s="947"/>
      <c r="AC4" s="947"/>
    </row>
    <row r="5" spans="1:31" ht="9" customHeight="1"/>
    <row r="6" spans="1:31" s="699" customFormat="1" ht="21.75" customHeight="1">
      <c r="A6" s="948" t="s">
        <v>2222</v>
      </c>
      <c r="B6" s="948"/>
      <c r="C6" s="948"/>
      <c r="D6" s="948"/>
      <c r="E6" s="948"/>
      <c r="F6" s="948"/>
      <c r="G6" s="948"/>
      <c r="H6" s="948"/>
      <c r="I6" s="948"/>
      <c r="J6" s="948"/>
      <c r="K6" s="948"/>
      <c r="L6" s="948"/>
      <c r="M6" s="948"/>
      <c r="N6" s="948"/>
      <c r="O6" s="948"/>
      <c r="P6" s="948"/>
      <c r="Q6" s="948"/>
      <c r="R6" s="948"/>
      <c r="S6" s="948"/>
      <c r="T6" s="948"/>
      <c r="U6" s="948"/>
      <c r="V6" s="948"/>
      <c r="W6" s="948"/>
      <c r="X6" s="948"/>
      <c r="Y6" s="948"/>
      <c r="Z6" s="948"/>
      <c r="AA6" s="948"/>
      <c r="AB6" s="948"/>
      <c r="AC6" s="948"/>
    </row>
    <row r="7" spans="1:31" s="699" customFormat="1" ht="20.25" customHeight="1">
      <c r="A7" s="949" t="s">
        <v>2221</v>
      </c>
      <c r="B7" s="949"/>
      <c r="C7" s="949"/>
      <c r="D7" s="949"/>
      <c r="E7" s="950"/>
      <c r="F7" s="950"/>
      <c r="G7" s="950"/>
      <c r="H7" s="950"/>
      <c r="I7" s="950"/>
      <c r="J7" s="950"/>
      <c r="K7" s="950"/>
      <c r="L7" s="950"/>
      <c r="M7" s="950"/>
      <c r="N7" s="950"/>
      <c r="O7" s="950"/>
      <c r="P7" s="950"/>
      <c r="Q7" s="950"/>
      <c r="R7" s="950"/>
      <c r="S7" s="950"/>
      <c r="T7" s="950"/>
      <c r="U7" s="950"/>
      <c r="V7" s="950"/>
      <c r="W7" s="950"/>
      <c r="X7" s="950"/>
      <c r="Y7" s="950"/>
      <c r="Z7" s="950"/>
      <c r="AA7" s="950"/>
      <c r="AB7" s="950"/>
      <c r="AC7" s="950"/>
    </row>
    <row r="8" spans="1:31" s="699" customFormat="1" ht="10.5" customHeight="1">
      <c r="A8" s="950"/>
      <c r="B8" s="950"/>
      <c r="C8" s="950"/>
      <c r="D8" s="950"/>
      <c r="E8" s="950"/>
      <c r="F8" s="950"/>
      <c r="G8" s="950"/>
      <c r="H8" s="950"/>
      <c r="I8" s="950"/>
      <c r="J8" s="950"/>
      <c r="K8" s="950"/>
      <c r="L8" s="950"/>
      <c r="M8" s="950"/>
      <c r="N8" s="950"/>
      <c r="O8" s="950"/>
      <c r="P8" s="950"/>
      <c r="Q8" s="950"/>
      <c r="R8" s="950"/>
      <c r="S8" s="950"/>
      <c r="T8" s="950"/>
      <c r="U8" s="950"/>
      <c r="V8" s="950"/>
      <c r="W8" s="950"/>
      <c r="X8" s="950"/>
      <c r="Y8" s="950"/>
      <c r="Z8" s="950"/>
      <c r="AA8" s="950"/>
      <c r="AB8" s="950"/>
      <c r="AC8" s="950"/>
    </row>
    <row r="9" spans="1:31" s="699" customFormat="1" ht="20.25" customHeight="1" thickBot="1">
      <c r="AB9" s="942" t="s">
        <v>2157</v>
      </c>
      <c r="AC9" s="942"/>
    </row>
    <row r="10" spans="1:31" s="699" customFormat="1" ht="38.25" customHeight="1" thickTop="1">
      <c r="A10" s="930" t="s">
        <v>2158</v>
      </c>
      <c r="B10" s="934" t="s">
        <v>962</v>
      </c>
      <c r="C10" s="932" t="s">
        <v>2159</v>
      </c>
      <c r="D10" s="934" t="s">
        <v>2160</v>
      </c>
      <c r="E10" s="961" t="s">
        <v>2160</v>
      </c>
      <c r="F10" s="926" t="s">
        <v>2138</v>
      </c>
      <c r="G10" s="951" t="s">
        <v>2139</v>
      </c>
      <c r="H10" s="952"/>
      <c r="I10" s="689" t="s">
        <v>237</v>
      </c>
      <c r="J10" s="926" t="s">
        <v>2140</v>
      </c>
      <c r="K10" s="926" t="s">
        <v>2141</v>
      </c>
      <c r="L10" s="690"/>
      <c r="M10" s="690"/>
      <c r="N10" s="943" t="s">
        <v>2142</v>
      </c>
      <c r="O10" s="944"/>
      <c r="P10" s="945"/>
      <c r="Q10" s="953" t="s">
        <v>2143</v>
      </c>
      <c r="R10" s="954"/>
      <c r="S10" s="926" t="s">
        <v>2215</v>
      </c>
      <c r="T10" s="926" t="s">
        <v>1890</v>
      </c>
      <c r="U10" s="926" t="s">
        <v>1889</v>
      </c>
      <c r="V10" s="926" t="s">
        <v>2144</v>
      </c>
      <c r="W10" s="928" t="s">
        <v>2145</v>
      </c>
      <c r="X10" s="966" t="s">
        <v>2146</v>
      </c>
      <c r="Y10" s="967"/>
      <c r="Z10" s="968"/>
      <c r="AA10" s="926" t="s">
        <v>2147</v>
      </c>
      <c r="AB10" s="926" t="s">
        <v>2148</v>
      </c>
      <c r="AC10" s="958" t="s">
        <v>2149</v>
      </c>
    </row>
    <row r="11" spans="1:31" s="699" customFormat="1" ht="98.25" customHeight="1">
      <c r="A11" s="931"/>
      <c r="B11" s="935"/>
      <c r="C11" s="933"/>
      <c r="D11" s="935"/>
      <c r="E11" s="962"/>
      <c r="F11" s="963"/>
      <c r="G11" s="692" t="s">
        <v>2150</v>
      </c>
      <c r="H11" s="692" t="s">
        <v>2151</v>
      </c>
      <c r="I11" s="693" t="s">
        <v>47</v>
      </c>
      <c r="J11" s="927"/>
      <c r="K11" s="927"/>
      <c r="L11" s="691"/>
      <c r="M11" s="691"/>
      <c r="N11" s="691" t="s">
        <v>2152</v>
      </c>
      <c r="O11" s="691" t="s">
        <v>2153</v>
      </c>
      <c r="P11" s="694" t="s">
        <v>246</v>
      </c>
      <c r="Q11" s="692" t="s">
        <v>2150</v>
      </c>
      <c r="R11" s="692" t="s">
        <v>2151</v>
      </c>
      <c r="S11" s="927"/>
      <c r="T11" s="927"/>
      <c r="U11" s="927"/>
      <c r="V11" s="927"/>
      <c r="W11" s="929"/>
      <c r="X11" s="695" t="s">
        <v>2154</v>
      </c>
      <c r="Y11" s="696" t="s">
        <v>2155</v>
      </c>
      <c r="Z11" s="696" t="s">
        <v>2156</v>
      </c>
      <c r="AA11" s="936"/>
      <c r="AB11" s="927"/>
      <c r="AC11" s="959"/>
    </row>
    <row r="12" spans="1:31" s="657" customFormat="1" ht="15.75">
      <c r="A12" s="700" t="s">
        <v>247</v>
      </c>
      <c r="B12" s="701"/>
      <c r="C12" s="701"/>
      <c r="D12" s="702"/>
      <c r="E12" s="703" t="s">
        <v>248</v>
      </c>
      <c r="F12" s="704">
        <v>1</v>
      </c>
      <c r="G12" s="704">
        <v>2</v>
      </c>
      <c r="H12" s="704" t="s">
        <v>249</v>
      </c>
      <c r="I12" s="704">
        <v>4</v>
      </c>
      <c r="J12" s="704">
        <v>5</v>
      </c>
      <c r="K12" s="704" t="s">
        <v>250</v>
      </c>
      <c r="L12" s="704"/>
      <c r="M12" s="704"/>
      <c r="N12" s="705">
        <v>7</v>
      </c>
      <c r="O12" s="705">
        <v>8</v>
      </c>
      <c r="P12" s="705">
        <v>9</v>
      </c>
      <c r="Q12" s="705">
        <v>4</v>
      </c>
      <c r="R12" s="705" t="s">
        <v>817</v>
      </c>
      <c r="S12" s="705">
        <v>6</v>
      </c>
      <c r="T12" s="705"/>
      <c r="U12" s="705"/>
      <c r="V12" s="705"/>
      <c r="W12" s="705" t="s">
        <v>250</v>
      </c>
      <c r="X12" s="705">
        <v>7</v>
      </c>
      <c r="Y12" s="706">
        <v>8</v>
      </c>
      <c r="Z12" s="706">
        <v>9</v>
      </c>
      <c r="AA12" s="705" t="s">
        <v>251</v>
      </c>
      <c r="AB12" s="704" t="s">
        <v>978</v>
      </c>
      <c r="AC12" s="707">
        <v>11</v>
      </c>
    </row>
    <row r="13" spans="1:31" s="657" customFormat="1" ht="15.75">
      <c r="A13" s="708"/>
      <c r="B13" s="709"/>
      <c r="C13" s="709"/>
      <c r="D13" s="709"/>
      <c r="E13" s="703"/>
      <c r="F13" s="710"/>
      <c r="G13" s="710"/>
      <c r="H13" s="710"/>
      <c r="I13" s="710"/>
      <c r="J13" s="710"/>
      <c r="K13" s="710"/>
      <c r="L13" s="711"/>
      <c r="M13" s="711"/>
      <c r="N13" s="712"/>
      <c r="O13" s="713"/>
      <c r="P13" s="713"/>
      <c r="Q13" s="713"/>
      <c r="R13" s="713"/>
      <c r="S13" s="713"/>
      <c r="T13" s="713"/>
      <c r="U13" s="713"/>
      <c r="V13" s="713"/>
      <c r="W13" s="713"/>
      <c r="X13" s="713"/>
      <c r="Y13" s="714"/>
      <c r="Z13" s="714"/>
      <c r="AA13" s="713"/>
      <c r="AB13" s="710"/>
      <c r="AC13" s="715"/>
    </row>
    <row r="14" spans="1:31" s="657" customFormat="1" ht="23.25" customHeight="1">
      <c r="A14" s="665">
        <v>1</v>
      </c>
      <c r="B14" s="666">
        <f>'KL VCKD'!B15</f>
        <v>1</v>
      </c>
      <c r="C14" s="716">
        <f>'KL VCKD'!D15</f>
        <v>0</v>
      </c>
      <c r="D14" s="668" t="s">
        <v>1660</v>
      </c>
      <c r="E14" s="669" t="s">
        <v>1661</v>
      </c>
      <c r="F14" s="670">
        <v>31947</v>
      </c>
      <c r="G14" s="671">
        <f>'KL VCKD'!BE15</f>
        <v>31.965000000000003</v>
      </c>
      <c r="H14" s="672">
        <f t="shared" ref="H14:H77" si="0">ROUND(F14*G14,0)</f>
        <v>1021186</v>
      </c>
      <c r="I14" s="673"/>
      <c r="J14" s="674"/>
      <c r="K14" s="674"/>
      <c r="L14" s="674"/>
      <c r="M14" s="674"/>
      <c r="N14" s="675"/>
      <c r="O14" s="676"/>
      <c r="P14" s="677"/>
      <c r="Q14" s="717">
        <v>10.797000000000001</v>
      </c>
      <c r="R14" s="677">
        <v>344932</v>
      </c>
      <c r="S14" s="679"/>
      <c r="T14" s="679"/>
      <c r="U14" s="679"/>
      <c r="V14" s="679"/>
      <c r="W14" s="679">
        <f>H14+R14+S14+V14</f>
        <v>1366118</v>
      </c>
      <c r="X14" s="679">
        <f>R14+U14</f>
        <v>344932</v>
      </c>
      <c r="Y14" s="680">
        <f t="shared" ref="Y14:Y77" si="1">ROUND(IF((W14-S14-Z14)&lt;=1500000,0,IF(AND(((W14-S14-Z14))&gt;1500000,((W14-S14-Z14))&lt;=2000000),((W14-S14-Z14))*5%-75000,IF(AND(((W14-S14-Z14))&gt;2000000,((W14-S14-Z14))&lt;=8500000),((W14-S14-Z14))*10%-175000))),0)</f>
        <v>0</v>
      </c>
      <c r="Z14" s="679">
        <f t="shared" ref="Z14:Z77" si="2">IF(W14&lt;=400000,400000*2%,IF(W14&lt;=1200000,ROUND(W14*2%,0),ROUND(1200000*2%,0)))</f>
        <v>24000</v>
      </c>
      <c r="AA14" s="681">
        <f t="shared" ref="AA14:AA77" si="3">X14+Y14+Z14</f>
        <v>368932</v>
      </c>
      <c r="AB14" s="682">
        <f t="shared" ref="AB14:AB77" si="4">W14-AA14</f>
        <v>997186</v>
      </c>
      <c r="AC14" s="718"/>
      <c r="AD14" s="657">
        <v>8.3219999999999992</v>
      </c>
      <c r="AE14" s="657">
        <v>253455</v>
      </c>
    </row>
    <row r="15" spans="1:31" s="657" customFormat="1" ht="23.25" customHeight="1">
      <c r="A15" s="665">
        <v>2</v>
      </c>
      <c r="B15" s="666">
        <f>'KL VCKD'!B16</f>
        <v>2</v>
      </c>
      <c r="C15" s="716">
        <f>'KL VCKD'!D103</f>
        <v>0</v>
      </c>
      <c r="D15" s="668" t="s">
        <v>2162</v>
      </c>
      <c r="E15" s="669" t="s">
        <v>2163</v>
      </c>
      <c r="F15" s="670">
        <v>31947</v>
      </c>
      <c r="G15" s="671">
        <f>'KL VCKD'!BE16</f>
        <v>30.099</v>
      </c>
      <c r="H15" s="672">
        <f t="shared" si="0"/>
        <v>961573</v>
      </c>
      <c r="I15" s="673"/>
      <c r="J15" s="674"/>
      <c r="K15" s="674"/>
      <c r="L15" s="674"/>
      <c r="M15" s="674"/>
      <c r="N15" s="675"/>
      <c r="O15" s="676"/>
      <c r="P15" s="677"/>
      <c r="Q15" s="717">
        <v>16.387999999999998</v>
      </c>
      <c r="R15" s="677">
        <v>523547</v>
      </c>
      <c r="S15" s="679"/>
      <c r="T15" s="679"/>
      <c r="U15" s="679"/>
      <c r="V15" s="679"/>
      <c r="W15" s="679">
        <f t="shared" ref="W15:W77" si="5">H15+R15+S15+V15</f>
        <v>1485120</v>
      </c>
      <c r="X15" s="679">
        <f t="shared" ref="X15:X78" si="6">R15+U15</f>
        <v>523547</v>
      </c>
      <c r="Y15" s="680">
        <f t="shared" si="1"/>
        <v>0</v>
      </c>
      <c r="Z15" s="679">
        <f t="shared" si="2"/>
        <v>24000</v>
      </c>
      <c r="AA15" s="681">
        <f t="shared" si="3"/>
        <v>547547</v>
      </c>
      <c r="AB15" s="682">
        <f t="shared" si="4"/>
        <v>937573</v>
      </c>
      <c r="AC15" s="718"/>
      <c r="AD15" s="657">
        <v>11.096</v>
      </c>
      <c r="AE15" s="657">
        <v>337940</v>
      </c>
    </row>
    <row r="16" spans="1:31" s="657" customFormat="1" ht="23.25" customHeight="1">
      <c r="A16" s="665">
        <v>3</v>
      </c>
      <c r="B16" s="666">
        <f>'KL VCKD'!B17</f>
        <v>3</v>
      </c>
      <c r="C16" s="716">
        <f>'KL VCKD'!D104</f>
        <v>0</v>
      </c>
      <c r="D16" s="668" t="s">
        <v>1016</v>
      </c>
      <c r="E16" s="669" t="s">
        <v>1017</v>
      </c>
      <c r="F16" s="670">
        <v>31947</v>
      </c>
      <c r="G16" s="671">
        <f>'KL VCKD'!BE17</f>
        <v>30.919999999999998</v>
      </c>
      <c r="H16" s="672">
        <f t="shared" si="0"/>
        <v>987801</v>
      </c>
      <c r="I16" s="673"/>
      <c r="J16" s="674"/>
      <c r="K16" s="674"/>
      <c r="L16" s="674"/>
      <c r="M16" s="674"/>
      <c r="N16" s="675"/>
      <c r="O16" s="676"/>
      <c r="P16" s="677"/>
      <c r="Q16" s="717">
        <v>16.917999999999999</v>
      </c>
      <c r="R16" s="677">
        <v>540479</v>
      </c>
      <c r="S16" s="679"/>
      <c r="T16" s="679"/>
      <c r="U16" s="679"/>
      <c r="V16" s="679"/>
      <c r="W16" s="679">
        <f t="shared" si="5"/>
        <v>1528280</v>
      </c>
      <c r="X16" s="679">
        <f t="shared" si="6"/>
        <v>540479</v>
      </c>
      <c r="Y16" s="680">
        <f t="shared" si="1"/>
        <v>214</v>
      </c>
      <c r="Z16" s="679">
        <f t="shared" si="2"/>
        <v>24000</v>
      </c>
      <c r="AA16" s="681">
        <f t="shared" si="3"/>
        <v>564693</v>
      </c>
      <c r="AB16" s="682">
        <f t="shared" si="4"/>
        <v>963587</v>
      </c>
      <c r="AC16" s="718"/>
      <c r="AD16" s="657">
        <v>11.431999999999999</v>
      </c>
      <c r="AE16" s="657">
        <v>348173</v>
      </c>
    </row>
    <row r="17" spans="1:31" s="657" customFormat="1" ht="23.25" customHeight="1">
      <c r="A17" s="665">
        <v>4</v>
      </c>
      <c r="B17" s="666">
        <f>'KL VCKD'!B18</f>
        <v>4</v>
      </c>
      <c r="C17" s="716">
        <f>'KL VCKD'!D105</f>
        <v>0</v>
      </c>
      <c r="D17" s="668" t="s">
        <v>1740</v>
      </c>
      <c r="E17" s="669" t="s">
        <v>1741</v>
      </c>
      <c r="F17" s="670">
        <v>31947</v>
      </c>
      <c r="G17" s="671">
        <f>'KL VCKD'!BE18</f>
        <v>26.872</v>
      </c>
      <c r="H17" s="672">
        <f t="shared" si="0"/>
        <v>858480</v>
      </c>
      <c r="I17" s="673"/>
      <c r="J17" s="674"/>
      <c r="K17" s="674"/>
      <c r="L17" s="674"/>
      <c r="M17" s="674"/>
      <c r="N17" s="675"/>
      <c r="O17" s="676"/>
      <c r="P17" s="677"/>
      <c r="Q17" s="717">
        <v>14.962</v>
      </c>
      <c r="R17" s="677">
        <v>477991</v>
      </c>
      <c r="S17" s="679"/>
      <c r="T17" s="679"/>
      <c r="U17" s="679"/>
      <c r="V17" s="679"/>
      <c r="W17" s="679">
        <f t="shared" si="5"/>
        <v>1336471</v>
      </c>
      <c r="X17" s="679">
        <f t="shared" si="6"/>
        <v>477991</v>
      </c>
      <c r="Y17" s="680">
        <f t="shared" si="1"/>
        <v>0</v>
      </c>
      <c r="Z17" s="679">
        <f t="shared" si="2"/>
        <v>24000</v>
      </c>
      <c r="AA17" s="681">
        <f t="shared" si="3"/>
        <v>501991</v>
      </c>
      <c r="AB17" s="682">
        <f t="shared" si="4"/>
        <v>834480</v>
      </c>
      <c r="AC17" s="718"/>
      <c r="AD17" s="657">
        <v>9.6120000000000001</v>
      </c>
      <c r="AE17" s="657">
        <v>292743</v>
      </c>
    </row>
    <row r="18" spans="1:31" s="657" customFormat="1" ht="23.25" customHeight="1">
      <c r="A18" s="665">
        <v>5</v>
      </c>
      <c r="B18" s="666">
        <f>'KL VCKD'!B19</f>
        <v>5</v>
      </c>
      <c r="C18" s="716">
        <f>'KL VCKD'!D106</f>
        <v>0</v>
      </c>
      <c r="D18" s="668" t="s">
        <v>1018</v>
      </c>
      <c r="E18" s="669" t="s">
        <v>1019</v>
      </c>
      <c r="F18" s="670">
        <v>31947</v>
      </c>
      <c r="G18" s="671">
        <f>'KL VCKD'!BE19</f>
        <v>31.277999999999999</v>
      </c>
      <c r="H18" s="672">
        <f t="shared" si="0"/>
        <v>999238</v>
      </c>
      <c r="I18" s="673"/>
      <c r="J18" s="674"/>
      <c r="K18" s="674"/>
      <c r="L18" s="674"/>
      <c r="M18" s="674"/>
      <c r="N18" s="675"/>
      <c r="O18" s="676"/>
      <c r="P18" s="677"/>
      <c r="Q18" s="717">
        <v>16.860999999999997</v>
      </c>
      <c r="R18" s="677">
        <v>538658</v>
      </c>
      <c r="S18" s="679"/>
      <c r="T18" s="679"/>
      <c r="U18" s="679"/>
      <c r="V18" s="679"/>
      <c r="W18" s="679">
        <f t="shared" si="5"/>
        <v>1537896</v>
      </c>
      <c r="X18" s="679">
        <f t="shared" si="6"/>
        <v>538658</v>
      </c>
      <c r="Y18" s="680">
        <f t="shared" si="1"/>
        <v>695</v>
      </c>
      <c r="Z18" s="679">
        <f t="shared" si="2"/>
        <v>24000</v>
      </c>
      <c r="AA18" s="681">
        <f t="shared" si="3"/>
        <v>563353</v>
      </c>
      <c r="AB18" s="682">
        <f t="shared" si="4"/>
        <v>974543</v>
      </c>
      <c r="AC18" s="718"/>
      <c r="AD18" s="657">
        <v>10.263</v>
      </c>
      <c r="AE18" s="657">
        <v>312570</v>
      </c>
    </row>
    <row r="19" spans="1:31" s="657" customFormat="1" ht="23.25" customHeight="1">
      <c r="A19" s="665">
        <v>6</v>
      </c>
      <c r="B19" s="666">
        <f>'KL VCKD'!B20</f>
        <v>6</v>
      </c>
      <c r="C19" s="716">
        <f>'KL VCKD'!D107</f>
        <v>0</v>
      </c>
      <c r="D19" s="668" t="s">
        <v>1020</v>
      </c>
      <c r="E19" s="669" t="s">
        <v>1021</v>
      </c>
      <c r="F19" s="670">
        <v>31947</v>
      </c>
      <c r="G19" s="671">
        <f>'KL VCKD'!BE20</f>
        <v>31.311</v>
      </c>
      <c r="H19" s="672">
        <f t="shared" si="0"/>
        <v>1000293</v>
      </c>
      <c r="I19" s="673"/>
      <c r="J19" s="674"/>
      <c r="K19" s="674"/>
      <c r="L19" s="674"/>
      <c r="M19" s="674"/>
      <c r="N19" s="675"/>
      <c r="O19" s="676"/>
      <c r="P19" s="677"/>
      <c r="Q19" s="717">
        <v>14.286</v>
      </c>
      <c r="R19" s="677">
        <v>456395</v>
      </c>
      <c r="S19" s="679"/>
      <c r="T19" s="679"/>
      <c r="U19" s="679"/>
      <c r="V19" s="679"/>
      <c r="W19" s="679">
        <f t="shared" si="5"/>
        <v>1456688</v>
      </c>
      <c r="X19" s="679">
        <f t="shared" si="6"/>
        <v>456395</v>
      </c>
      <c r="Y19" s="680">
        <f t="shared" si="1"/>
        <v>0</v>
      </c>
      <c r="Z19" s="679">
        <f t="shared" si="2"/>
        <v>24000</v>
      </c>
      <c r="AA19" s="681">
        <f t="shared" si="3"/>
        <v>480395</v>
      </c>
      <c r="AB19" s="682">
        <f t="shared" si="4"/>
        <v>976293</v>
      </c>
      <c r="AC19" s="718"/>
      <c r="AD19" s="657">
        <v>9.0760000000000005</v>
      </c>
      <c r="AE19" s="657">
        <v>276419</v>
      </c>
    </row>
    <row r="20" spans="1:31" s="657" customFormat="1" ht="23.25" customHeight="1">
      <c r="A20" s="665">
        <v>7</v>
      </c>
      <c r="B20" s="666">
        <f>'KL VCKD'!B21</f>
        <v>7</v>
      </c>
      <c r="C20" s="716">
        <f>'KL VCKD'!D108</f>
        <v>0</v>
      </c>
      <c r="D20" s="668" t="s">
        <v>1022</v>
      </c>
      <c r="E20" s="669" t="s">
        <v>1023</v>
      </c>
      <c r="F20" s="670">
        <v>31947</v>
      </c>
      <c r="G20" s="671">
        <f>'KL VCKD'!BE21</f>
        <v>34.268999999999998</v>
      </c>
      <c r="H20" s="672">
        <f t="shared" si="0"/>
        <v>1094792</v>
      </c>
      <c r="I20" s="673"/>
      <c r="J20" s="674"/>
      <c r="K20" s="674"/>
      <c r="L20" s="674"/>
      <c r="M20" s="674"/>
      <c r="N20" s="675"/>
      <c r="O20" s="676"/>
      <c r="P20" s="677"/>
      <c r="Q20" s="717">
        <v>13.621999999999998</v>
      </c>
      <c r="R20" s="677">
        <v>435182</v>
      </c>
      <c r="S20" s="679"/>
      <c r="T20" s="679"/>
      <c r="U20" s="679"/>
      <c r="V20" s="679"/>
      <c r="W20" s="679">
        <f t="shared" si="5"/>
        <v>1529974</v>
      </c>
      <c r="X20" s="679">
        <f t="shared" si="6"/>
        <v>435182</v>
      </c>
      <c r="Y20" s="680">
        <f t="shared" si="1"/>
        <v>299</v>
      </c>
      <c r="Z20" s="679">
        <f t="shared" si="2"/>
        <v>24000</v>
      </c>
      <c r="AA20" s="681">
        <f t="shared" si="3"/>
        <v>459481</v>
      </c>
      <c r="AB20" s="682">
        <f t="shared" si="4"/>
        <v>1070493</v>
      </c>
      <c r="AC20" s="718"/>
      <c r="AD20" s="657">
        <v>9.2110000000000003</v>
      </c>
      <c r="AE20" s="657">
        <v>280530</v>
      </c>
    </row>
    <row r="21" spans="1:31" s="657" customFormat="1" ht="23.25" customHeight="1">
      <c r="A21" s="665">
        <v>8</v>
      </c>
      <c r="B21" s="666">
        <f>'KL VCKD'!B22</f>
        <v>8</v>
      </c>
      <c r="C21" s="716">
        <f>'KL VCKD'!D109</f>
        <v>0</v>
      </c>
      <c r="D21" s="668" t="s">
        <v>1688</v>
      </c>
      <c r="E21" s="669" t="s">
        <v>1024</v>
      </c>
      <c r="F21" s="670">
        <v>31947</v>
      </c>
      <c r="G21" s="671">
        <f>'KL VCKD'!BE22</f>
        <v>32.373999999999995</v>
      </c>
      <c r="H21" s="672">
        <f t="shared" si="0"/>
        <v>1034252</v>
      </c>
      <c r="I21" s="673"/>
      <c r="J21" s="674"/>
      <c r="K21" s="674"/>
      <c r="L21" s="674"/>
      <c r="M21" s="674"/>
      <c r="N21" s="675"/>
      <c r="O21" s="676"/>
      <c r="P21" s="677"/>
      <c r="Q21" s="717">
        <v>16.382999999999999</v>
      </c>
      <c r="R21" s="677">
        <v>523388</v>
      </c>
      <c r="S21" s="679"/>
      <c r="T21" s="679"/>
      <c r="U21" s="679"/>
      <c r="V21" s="679"/>
      <c r="W21" s="679">
        <f t="shared" si="5"/>
        <v>1557640</v>
      </c>
      <c r="X21" s="679">
        <f t="shared" si="6"/>
        <v>523388</v>
      </c>
      <c r="Y21" s="680">
        <f t="shared" si="1"/>
        <v>1682</v>
      </c>
      <c r="Z21" s="679">
        <f t="shared" si="2"/>
        <v>24000</v>
      </c>
      <c r="AA21" s="681">
        <f t="shared" si="3"/>
        <v>549070</v>
      </c>
      <c r="AB21" s="682">
        <f t="shared" si="4"/>
        <v>1008570</v>
      </c>
      <c r="AC21" s="718"/>
      <c r="AD21" s="657">
        <v>6.8629999999999995</v>
      </c>
      <c r="AE21" s="657">
        <v>209020</v>
      </c>
    </row>
    <row r="22" spans="1:31" s="657" customFormat="1" ht="23.25" customHeight="1">
      <c r="A22" s="665">
        <v>9</v>
      </c>
      <c r="B22" s="666">
        <f>'KL VCKD'!B23</f>
        <v>9</v>
      </c>
      <c r="C22" s="716">
        <f>'KL VCKD'!D110</f>
        <v>0</v>
      </c>
      <c r="D22" s="668" t="s">
        <v>1025</v>
      </c>
      <c r="E22" s="669" t="s">
        <v>1026</v>
      </c>
      <c r="F22" s="670">
        <v>31947</v>
      </c>
      <c r="G22" s="671">
        <f>'KL VCKD'!BE23</f>
        <v>31.05</v>
      </c>
      <c r="H22" s="672">
        <f t="shared" si="0"/>
        <v>991954</v>
      </c>
      <c r="I22" s="673"/>
      <c r="J22" s="674"/>
      <c r="K22" s="674"/>
      <c r="L22" s="674"/>
      <c r="M22" s="674"/>
      <c r="N22" s="675"/>
      <c r="O22" s="676"/>
      <c r="P22" s="677"/>
      <c r="Q22" s="717">
        <v>16.521999999999998</v>
      </c>
      <c r="R22" s="677">
        <v>527828</v>
      </c>
      <c r="S22" s="679"/>
      <c r="T22" s="679"/>
      <c r="U22" s="679"/>
      <c r="V22" s="679"/>
      <c r="W22" s="679">
        <f t="shared" si="5"/>
        <v>1519782</v>
      </c>
      <c r="X22" s="679">
        <f t="shared" si="6"/>
        <v>527828</v>
      </c>
      <c r="Y22" s="680">
        <f t="shared" si="1"/>
        <v>0</v>
      </c>
      <c r="Z22" s="679">
        <f t="shared" si="2"/>
        <v>24000</v>
      </c>
      <c r="AA22" s="681">
        <f t="shared" si="3"/>
        <v>551828</v>
      </c>
      <c r="AB22" s="682">
        <f t="shared" si="4"/>
        <v>967954</v>
      </c>
      <c r="AC22" s="718"/>
      <c r="AD22" s="657">
        <v>9.64</v>
      </c>
      <c r="AE22" s="657">
        <v>293596</v>
      </c>
    </row>
    <row r="23" spans="1:31" s="657" customFormat="1" ht="23.25" customHeight="1">
      <c r="A23" s="665">
        <v>10</v>
      </c>
      <c r="B23" s="666">
        <f>'KL VCKD'!B24</f>
        <v>10</v>
      </c>
      <c r="C23" s="716">
        <f>'KL VCKD'!D111</f>
        <v>0</v>
      </c>
      <c r="D23" s="668" t="s">
        <v>1027</v>
      </c>
      <c r="E23" s="669" t="s">
        <v>1028</v>
      </c>
      <c r="F23" s="670">
        <v>31947</v>
      </c>
      <c r="G23" s="671">
        <f>'KL VCKD'!BE24</f>
        <v>32.832999999999998</v>
      </c>
      <c r="H23" s="672">
        <f t="shared" si="0"/>
        <v>1048916</v>
      </c>
      <c r="I23" s="673"/>
      <c r="J23" s="674"/>
      <c r="K23" s="674"/>
      <c r="L23" s="674"/>
      <c r="M23" s="674"/>
      <c r="N23" s="675"/>
      <c r="O23" s="676"/>
      <c r="P23" s="677"/>
      <c r="Q23" s="717">
        <v>15.536</v>
      </c>
      <c r="R23" s="677">
        <v>496329</v>
      </c>
      <c r="S23" s="679"/>
      <c r="T23" s="679"/>
      <c r="U23" s="679"/>
      <c r="V23" s="679"/>
      <c r="W23" s="679">
        <f t="shared" si="5"/>
        <v>1545245</v>
      </c>
      <c r="X23" s="679">
        <f t="shared" si="6"/>
        <v>496329</v>
      </c>
      <c r="Y23" s="680">
        <f t="shared" si="1"/>
        <v>1062</v>
      </c>
      <c r="Z23" s="679">
        <f t="shared" si="2"/>
        <v>24000</v>
      </c>
      <c r="AA23" s="681">
        <f t="shared" si="3"/>
        <v>521391</v>
      </c>
      <c r="AB23" s="682">
        <f t="shared" si="4"/>
        <v>1023854</v>
      </c>
      <c r="AC23" s="718"/>
      <c r="AD23" s="657">
        <v>11.481999999999999</v>
      </c>
      <c r="AE23" s="657">
        <v>349696</v>
      </c>
    </row>
    <row r="24" spans="1:31" s="657" customFormat="1" ht="23.25" customHeight="1">
      <c r="A24" s="665">
        <v>11</v>
      </c>
      <c r="B24" s="666">
        <f>'KL VCKD'!B25</f>
        <v>11</v>
      </c>
      <c r="C24" s="716">
        <f>'KL VCKD'!D112</f>
        <v>0</v>
      </c>
      <c r="D24" s="668" t="s">
        <v>1029</v>
      </c>
      <c r="E24" s="669" t="s">
        <v>1030</v>
      </c>
      <c r="F24" s="670">
        <v>31947</v>
      </c>
      <c r="G24" s="671">
        <f>'KL VCKD'!BE25</f>
        <v>30.721</v>
      </c>
      <c r="H24" s="672">
        <f t="shared" si="0"/>
        <v>981444</v>
      </c>
      <c r="I24" s="673"/>
      <c r="J24" s="674"/>
      <c r="K24" s="674"/>
      <c r="L24" s="674"/>
      <c r="M24" s="674"/>
      <c r="N24" s="675"/>
      <c r="O24" s="676"/>
      <c r="P24" s="677"/>
      <c r="Q24" s="717">
        <v>16.538</v>
      </c>
      <c r="R24" s="677">
        <v>528339</v>
      </c>
      <c r="S24" s="679"/>
      <c r="T24" s="679"/>
      <c r="U24" s="679"/>
      <c r="V24" s="679"/>
      <c r="W24" s="679">
        <f t="shared" si="5"/>
        <v>1509783</v>
      </c>
      <c r="X24" s="679">
        <f t="shared" si="6"/>
        <v>528339</v>
      </c>
      <c r="Y24" s="680">
        <f t="shared" si="1"/>
        <v>0</v>
      </c>
      <c r="Z24" s="679">
        <f t="shared" si="2"/>
        <v>24000</v>
      </c>
      <c r="AA24" s="681">
        <f t="shared" si="3"/>
        <v>552339</v>
      </c>
      <c r="AB24" s="682">
        <f t="shared" si="4"/>
        <v>957444</v>
      </c>
      <c r="AC24" s="718"/>
      <c r="AD24" s="657">
        <v>12.597999999999999</v>
      </c>
      <c r="AE24" s="657">
        <v>383685</v>
      </c>
    </row>
    <row r="25" spans="1:31" s="657" customFormat="1" ht="23.25" customHeight="1">
      <c r="A25" s="665">
        <v>12</v>
      </c>
      <c r="B25" s="666">
        <f>'KL VCKD'!B26</f>
        <v>12</v>
      </c>
      <c r="C25" s="716">
        <f>'KL VCKD'!D113</f>
        <v>0</v>
      </c>
      <c r="D25" s="668" t="s">
        <v>2164</v>
      </c>
      <c r="E25" s="669" t="s">
        <v>2165</v>
      </c>
      <c r="F25" s="670">
        <v>31947</v>
      </c>
      <c r="G25" s="671">
        <f>'KL VCKD'!BE26</f>
        <v>31.404</v>
      </c>
      <c r="H25" s="672">
        <f t="shared" si="0"/>
        <v>1003264</v>
      </c>
      <c r="I25" s="673"/>
      <c r="J25" s="674"/>
      <c r="K25" s="674"/>
      <c r="L25" s="674"/>
      <c r="M25" s="674"/>
      <c r="N25" s="675"/>
      <c r="O25" s="676"/>
      <c r="P25" s="677"/>
      <c r="Q25" s="717">
        <v>16.565999999999999</v>
      </c>
      <c r="R25" s="677">
        <v>529234</v>
      </c>
      <c r="S25" s="679"/>
      <c r="T25" s="679"/>
      <c r="U25" s="679"/>
      <c r="V25" s="679"/>
      <c r="W25" s="679">
        <f t="shared" si="5"/>
        <v>1532498</v>
      </c>
      <c r="X25" s="679">
        <f t="shared" si="6"/>
        <v>529234</v>
      </c>
      <c r="Y25" s="680">
        <f t="shared" si="1"/>
        <v>425</v>
      </c>
      <c r="Z25" s="679">
        <f t="shared" si="2"/>
        <v>24000</v>
      </c>
      <c r="AA25" s="681">
        <f t="shared" si="3"/>
        <v>553659</v>
      </c>
      <c r="AB25" s="682">
        <f t="shared" si="4"/>
        <v>978839</v>
      </c>
      <c r="AC25" s="718"/>
      <c r="AD25" s="657">
        <v>10.463000000000001</v>
      </c>
      <c r="AE25" s="657">
        <v>318661</v>
      </c>
    </row>
    <row r="26" spans="1:31" s="657" customFormat="1" ht="23.25" customHeight="1">
      <c r="A26" s="665">
        <v>13</v>
      </c>
      <c r="B26" s="666">
        <f>'KL VCKD'!B27</f>
        <v>13</v>
      </c>
      <c r="C26" s="716">
        <f>'KL VCKD'!D114</f>
        <v>0</v>
      </c>
      <c r="D26" s="668" t="s">
        <v>1031</v>
      </c>
      <c r="E26" s="669" t="s">
        <v>1032</v>
      </c>
      <c r="F26" s="670">
        <v>31947</v>
      </c>
      <c r="G26" s="671">
        <f>'KL VCKD'!BE27</f>
        <v>31.776</v>
      </c>
      <c r="H26" s="672">
        <f t="shared" si="0"/>
        <v>1015148</v>
      </c>
      <c r="I26" s="673"/>
      <c r="J26" s="674"/>
      <c r="K26" s="674"/>
      <c r="L26" s="674"/>
      <c r="M26" s="674"/>
      <c r="N26" s="675"/>
      <c r="O26" s="676"/>
      <c r="P26" s="677"/>
      <c r="Q26" s="717">
        <v>16.491999999999997</v>
      </c>
      <c r="R26" s="677">
        <v>526870</v>
      </c>
      <c r="S26" s="679"/>
      <c r="T26" s="679"/>
      <c r="U26" s="679"/>
      <c r="V26" s="679"/>
      <c r="W26" s="679">
        <f t="shared" si="5"/>
        <v>1542018</v>
      </c>
      <c r="X26" s="679">
        <f t="shared" si="6"/>
        <v>526870</v>
      </c>
      <c r="Y26" s="680">
        <f t="shared" si="1"/>
        <v>901</v>
      </c>
      <c r="Z26" s="679">
        <f t="shared" si="2"/>
        <v>24000</v>
      </c>
      <c r="AA26" s="681">
        <f t="shared" si="3"/>
        <v>551771</v>
      </c>
      <c r="AB26" s="682">
        <f t="shared" si="4"/>
        <v>990247</v>
      </c>
      <c r="AC26" s="718"/>
      <c r="AD26" s="657">
        <v>11.314</v>
      </c>
      <c r="AE26" s="657">
        <v>344579</v>
      </c>
    </row>
    <row r="27" spans="1:31" s="657" customFormat="1" ht="23.25" customHeight="1">
      <c r="A27" s="665">
        <v>14</v>
      </c>
      <c r="B27" s="666">
        <f>'KL VCKD'!B28</f>
        <v>14</v>
      </c>
      <c r="C27" s="716">
        <f>'KL VCKD'!D115</f>
        <v>0</v>
      </c>
      <c r="D27" s="668" t="s">
        <v>1033</v>
      </c>
      <c r="E27" s="669" t="s">
        <v>1034</v>
      </c>
      <c r="F27" s="670">
        <v>31947</v>
      </c>
      <c r="G27" s="671">
        <f>'KL VCKD'!BE28</f>
        <v>30.139000000000003</v>
      </c>
      <c r="H27" s="672">
        <f t="shared" si="0"/>
        <v>962851</v>
      </c>
      <c r="I27" s="673"/>
      <c r="J27" s="674"/>
      <c r="K27" s="674"/>
      <c r="L27" s="674"/>
      <c r="M27" s="674"/>
      <c r="N27" s="675"/>
      <c r="O27" s="676"/>
      <c r="P27" s="677"/>
      <c r="Q27" s="717">
        <v>17.148999999999997</v>
      </c>
      <c r="R27" s="677">
        <v>547859</v>
      </c>
      <c r="S27" s="679"/>
      <c r="T27" s="679"/>
      <c r="U27" s="679"/>
      <c r="V27" s="679"/>
      <c r="W27" s="679">
        <f t="shared" si="5"/>
        <v>1510710</v>
      </c>
      <c r="X27" s="679">
        <f t="shared" si="6"/>
        <v>547859</v>
      </c>
      <c r="Y27" s="680">
        <f t="shared" si="1"/>
        <v>0</v>
      </c>
      <c r="Z27" s="679">
        <f t="shared" si="2"/>
        <v>24000</v>
      </c>
      <c r="AA27" s="681">
        <f t="shared" si="3"/>
        <v>571859</v>
      </c>
      <c r="AB27" s="682">
        <f t="shared" si="4"/>
        <v>938851</v>
      </c>
      <c r="AC27" s="718"/>
      <c r="AD27" s="657">
        <v>9.9379999999999988</v>
      </c>
      <c r="AE27" s="657">
        <v>302672</v>
      </c>
    </row>
    <row r="28" spans="1:31" s="657" customFormat="1" ht="23.25" customHeight="1">
      <c r="A28" s="665">
        <v>15</v>
      </c>
      <c r="B28" s="666">
        <f>'KL VCKD'!B29</f>
        <v>15</v>
      </c>
      <c r="C28" s="716">
        <f>'KL VCKD'!D116</f>
        <v>0</v>
      </c>
      <c r="D28" s="668" t="s">
        <v>1742</v>
      </c>
      <c r="E28" s="669" t="s">
        <v>1743</v>
      </c>
      <c r="F28" s="670">
        <v>31947</v>
      </c>
      <c r="G28" s="671">
        <f>'KL VCKD'!BE29</f>
        <v>33.24</v>
      </c>
      <c r="H28" s="672">
        <f t="shared" si="0"/>
        <v>1061918</v>
      </c>
      <c r="I28" s="673"/>
      <c r="J28" s="674"/>
      <c r="K28" s="674"/>
      <c r="L28" s="674"/>
      <c r="M28" s="674"/>
      <c r="N28" s="675"/>
      <c r="O28" s="676"/>
      <c r="P28" s="677"/>
      <c r="Q28" s="717">
        <v>14.148</v>
      </c>
      <c r="R28" s="677">
        <v>451986</v>
      </c>
      <c r="S28" s="679"/>
      <c r="T28" s="679"/>
      <c r="U28" s="679"/>
      <c r="V28" s="679"/>
      <c r="W28" s="679">
        <f t="shared" si="5"/>
        <v>1513904</v>
      </c>
      <c r="X28" s="679">
        <f t="shared" si="6"/>
        <v>451986</v>
      </c>
      <c r="Y28" s="680">
        <f t="shared" si="1"/>
        <v>0</v>
      </c>
      <c r="Z28" s="679">
        <f t="shared" si="2"/>
        <v>24000</v>
      </c>
      <c r="AA28" s="681">
        <f t="shared" si="3"/>
        <v>475986</v>
      </c>
      <c r="AB28" s="682">
        <f t="shared" si="4"/>
        <v>1037918</v>
      </c>
      <c r="AC28" s="718"/>
      <c r="AD28" s="657">
        <v>10.145</v>
      </c>
      <c r="AE28" s="657">
        <v>308976</v>
      </c>
    </row>
    <row r="29" spans="1:31" s="657" customFormat="1" ht="23.25" customHeight="1">
      <c r="A29" s="665">
        <v>16</v>
      </c>
      <c r="B29" s="666">
        <f>'KL VCKD'!B30</f>
        <v>16</v>
      </c>
      <c r="C29" s="716">
        <f>'KL VCKD'!D117</f>
        <v>0</v>
      </c>
      <c r="D29" s="668" t="s">
        <v>1037</v>
      </c>
      <c r="E29" s="669" t="s">
        <v>1038</v>
      </c>
      <c r="F29" s="670">
        <v>31947</v>
      </c>
      <c r="G29" s="671">
        <f>'KL VCKD'!BE30</f>
        <v>32.992999999999995</v>
      </c>
      <c r="H29" s="672">
        <f t="shared" si="0"/>
        <v>1054027</v>
      </c>
      <c r="I29" s="673"/>
      <c r="J29" s="674"/>
      <c r="K29" s="674"/>
      <c r="L29" s="674"/>
      <c r="M29" s="674"/>
      <c r="N29" s="675"/>
      <c r="O29" s="676"/>
      <c r="P29" s="677"/>
      <c r="Q29" s="717">
        <v>16.613999999999997</v>
      </c>
      <c r="R29" s="677">
        <v>530767</v>
      </c>
      <c r="S29" s="679"/>
      <c r="T29" s="679"/>
      <c r="U29" s="679"/>
      <c r="V29" s="679"/>
      <c r="W29" s="679">
        <f t="shared" si="5"/>
        <v>1584794</v>
      </c>
      <c r="X29" s="679">
        <f t="shared" si="6"/>
        <v>530767</v>
      </c>
      <c r="Y29" s="680">
        <f t="shared" si="1"/>
        <v>3040</v>
      </c>
      <c r="Z29" s="679">
        <f t="shared" si="2"/>
        <v>24000</v>
      </c>
      <c r="AA29" s="681">
        <f t="shared" si="3"/>
        <v>557807</v>
      </c>
      <c r="AB29" s="682">
        <f t="shared" si="4"/>
        <v>1026987</v>
      </c>
      <c r="AC29" s="718"/>
      <c r="AD29" s="657">
        <v>5.3150000000000004</v>
      </c>
      <c r="AE29" s="657">
        <v>161874</v>
      </c>
    </row>
    <row r="30" spans="1:31" s="657" customFormat="1" ht="23.25" customHeight="1">
      <c r="A30" s="665">
        <v>17</v>
      </c>
      <c r="B30" s="666">
        <f>'KL VCKD'!B31</f>
        <v>17</v>
      </c>
      <c r="C30" s="716">
        <f>'KL VCKD'!D118</f>
        <v>0</v>
      </c>
      <c r="D30" s="668" t="s">
        <v>1039</v>
      </c>
      <c r="E30" s="669" t="s">
        <v>1040</v>
      </c>
      <c r="F30" s="670">
        <v>31947</v>
      </c>
      <c r="G30" s="671">
        <f>'KL VCKD'!BE31</f>
        <v>32.487000000000002</v>
      </c>
      <c r="H30" s="672">
        <f t="shared" si="0"/>
        <v>1037862</v>
      </c>
      <c r="I30" s="673"/>
      <c r="J30" s="674"/>
      <c r="K30" s="674"/>
      <c r="L30" s="674"/>
      <c r="M30" s="674"/>
      <c r="N30" s="675"/>
      <c r="O30" s="676"/>
      <c r="P30" s="677"/>
      <c r="Q30" s="717">
        <v>16.323999999999998</v>
      </c>
      <c r="R30" s="677">
        <v>521503</v>
      </c>
      <c r="S30" s="679"/>
      <c r="T30" s="679"/>
      <c r="U30" s="679"/>
      <c r="V30" s="679"/>
      <c r="W30" s="679">
        <f t="shared" si="5"/>
        <v>1559365</v>
      </c>
      <c r="X30" s="679">
        <f t="shared" si="6"/>
        <v>521503</v>
      </c>
      <c r="Y30" s="680">
        <f t="shared" si="1"/>
        <v>1768</v>
      </c>
      <c r="Z30" s="679">
        <f t="shared" si="2"/>
        <v>24000</v>
      </c>
      <c r="AA30" s="681">
        <f t="shared" si="3"/>
        <v>547271</v>
      </c>
      <c r="AB30" s="682">
        <f t="shared" si="4"/>
        <v>1012094</v>
      </c>
      <c r="AC30" s="718"/>
      <c r="AD30" s="657">
        <v>5.23</v>
      </c>
      <c r="AE30" s="657">
        <v>159285</v>
      </c>
    </row>
    <row r="31" spans="1:31" s="657" customFormat="1" ht="23.25" customHeight="1">
      <c r="A31" s="665">
        <v>18</v>
      </c>
      <c r="B31" s="666">
        <f>'KL VCKD'!B32</f>
        <v>18</v>
      </c>
      <c r="C31" s="716">
        <f>'KL VCKD'!D119</f>
        <v>0</v>
      </c>
      <c r="D31" s="668" t="s">
        <v>1744</v>
      </c>
      <c r="E31" s="669" t="s">
        <v>1745</v>
      </c>
      <c r="F31" s="670">
        <v>31947</v>
      </c>
      <c r="G31" s="671">
        <f>'KL VCKD'!BE32</f>
        <v>34.273000000000003</v>
      </c>
      <c r="H31" s="672">
        <f t="shared" si="0"/>
        <v>1094920</v>
      </c>
      <c r="I31" s="673"/>
      <c r="J31" s="674"/>
      <c r="K31" s="674"/>
      <c r="L31" s="674"/>
      <c r="M31" s="674"/>
      <c r="N31" s="675"/>
      <c r="O31" s="676"/>
      <c r="P31" s="677"/>
      <c r="Q31" s="717">
        <v>15.892999999999999</v>
      </c>
      <c r="R31" s="677">
        <v>507734</v>
      </c>
      <c r="S31" s="679"/>
      <c r="T31" s="679"/>
      <c r="U31" s="679"/>
      <c r="V31" s="679"/>
      <c r="W31" s="679">
        <f t="shared" si="5"/>
        <v>1602654</v>
      </c>
      <c r="X31" s="679">
        <f t="shared" si="6"/>
        <v>507734</v>
      </c>
      <c r="Y31" s="680">
        <f t="shared" si="1"/>
        <v>3933</v>
      </c>
      <c r="Z31" s="679">
        <f t="shared" si="2"/>
        <v>24000</v>
      </c>
      <c r="AA31" s="681">
        <f t="shared" si="3"/>
        <v>535667</v>
      </c>
      <c r="AB31" s="682">
        <f t="shared" si="4"/>
        <v>1066987</v>
      </c>
      <c r="AC31" s="718"/>
      <c r="AD31" s="657">
        <v>11.871</v>
      </c>
      <c r="AE31" s="657">
        <v>361543</v>
      </c>
    </row>
    <row r="32" spans="1:31" s="657" customFormat="1" ht="23.25" customHeight="1">
      <c r="A32" s="665">
        <v>19</v>
      </c>
      <c r="B32" s="666">
        <f>'KL VCKD'!B33</f>
        <v>19</v>
      </c>
      <c r="C32" s="716">
        <f>'KL VCKD'!D120</f>
        <v>0</v>
      </c>
      <c r="D32" s="668" t="s">
        <v>1041</v>
      </c>
      <c r="E32" s="669" t="s">
        <v>1042</v>
      </c>
      <c r="F32" s="670">
        <v>31947</v>
      </c>
      <c r="G32" s="671">
        <f>'KL VCKD'!BE33</f>
        <v>30.569000000000003</v>
      </c>
      <c r="H32" s="672">
        <f t="shared" si="0"/>
        <v>976588</v>
      </c>
      <c r="I32" s="673"/>
      <c r="J32" s="674"/>
      <c r="K32" s="674"/>
      <c r="L32" s="674"/>
      <c r="M32" s="674"/>
      <c r="N32" s="675"/>
      <c r="O32" s="676"/>
      <c r="P32" s="677"/>
      <c r="Q32" s="717">
        <v>18.140999999999998</v>
      </c>
      <c r="R32" s="677">
        <v>579551</v>
      </c>
      <c r="S32" s="679"/>
      <c r="T32" s="679"/>
      <c r="U32" s="679"/>
      <c r="V32" s="679"/>
      <c r="W32" s="679">
        <f t="shared" si="5"/>
        <v>1556139</v>
      </c>
      <c r="X32" s="679">
        <f t="shared" si="6"/>
        <v>579551</v>
      </c>
      <c r="Y32" s="680">
        <f t="shared" si="1"/>
        <v>1607</v>
      </c>
      <c r="Z32" s="679">
        <f t="shared" si="2"/>
        <v>24000</v>
      </c>
      <c r="AA32" s="681">
        <f t="shared" si="3"/>
        <v>605158</v>
      </c>
      <c r="AB32" s="682">
        <f t="shared" si="4"/>
        <v>950981</v>
      </c>
      <c r="AC32" s="718"/>
      <c r="AD32" s="657">
        <v>10.835000000000001</v>
      </c>
      <c r="AE32" s="657">
        <v>329991</v>
      </c>
    </row>
    <row r="33" spans="1:31" s="657" customFormat="1" ht="23.25" customHeight="1">
      <c r="A33" s="665">
        <v>20</v>
      </c>
      <c r="B33" s="666">
        <f>'KL VCKD'!B34</f>
        <v>20</v>
      </c>
      <c r="C33" s="716">
        <f>'KL VCKD'!D121</f>
        <v>0</v>
      </c>
      <c r="D33" s="668" t="s">
        <v>1043</v>
      </c>
      <c r="E33" s="669" t="s">
        <v>1044</v>
      </c>
      <c r="F33" s="670">
        <v>31947</v>
      </c>
      <c r="G33" s="671">
        <f>'KL VCKD'!BE34</f>
        <v>29.783999999999999</v>
      </c>
      <c r="H33" s="672">
        <f t="shared" si="0"/>
        <v>951509</v>
      </c>
      <c r="I33" s="673"/>
      <c r="J33" s="674"/>
      <c r="K33" s="674"/>
      <c r="L33" s="674"/>
      <c r="M33" s="674"/>
      <c r="N33" s="675"/>
      <c r="O33" s="676"/>
      <c r="P33" s="677"/>
      <c r="Q33" s="717">
        <v>16.343999999999998</v>
      </c>
      <c r="R33" s="677">
        <v>522142</v>
      </c>
      <c r="S33" s="679"/>
      <c r="T33" s="679"/>
      <c r="U33" s="679"/>
      <c r="V33" s="679"/>
      <c r="W33" s="679">
        <f t="shared" si="5"/>
        <v>1473651</v>
      </c>
      <c r="X33" s="679">
        <f t="shared" si="6"/>
        <v>522142</v>
      </c>
      <c r="Y33" s="680">
        <f t="shared" si="1"/>
        <v>0</v>
      </c>
      <c r="Z33" s="679">
        <f t="shared" si="2"/>
        <v>24000</v>
      </c>
      <c r="AA33" s="681">
        <f t="shared" si="3"/>
        <v>546142</v>
      </c>
      <c r="AB33" s="682">
        <f t="shared" si="4"/>
        <v>927509</v>
      </c>
      <c r="AC33" s="718"/>
      <c r="AD33" s="657">
        <v>12.24</v>
      </c>
      <c r="AE33" s="657">
        <v>372781</v>
      </c>
    </row>
    <row r="34" spans="1:31" s="657" customFormat="1" ht="23.25" customHeight="1">
      <c r="A34" s="665">
        <v>21</v>
      </c>
      <c r="B34" s="666">
        <f>'KL VCKD'!B35</f>
        <v>21</v>
      </c>
      <c r="C34" s="716">
        <f>'KL VCKD'!D122</f>
        <v>0</v>
      </c>
      <c r="D34" s="668" t="s">
        <v>1045</v>
      </c>
      <c r="E34" s="669" t="s">
        <v>1046</v>
      </c>
      <c r="F34" s="670">
        <v>31947</v>
      </c>
      <c r="G34" s="671">
        <f>'KL VCKD'!BE35</f>
        <v>30.398</v>
      </c>
      <c r="H34" s="672">
        <f t="shared" si="0"/>
        <v>971125</v>
      </c>
      <c r="I34" s="673"/>
      <c r="J34" s="674"/>
      <c r="K34" s="674"/>
      <c r="L34" s="674"/>
      <c r="M34" s="674"/>
      <c r="N34" s="675"/>
      <c r="O34" s="676"/>
      <c r="P34" s="677"/>
      <c r="Q34" s="717">
        <v>15.947000000000001</v>
      </c>
      <c r="R34" s="677">
        <v>509459</v>
      </c>
      <c r="S34" s="679"/>
      <c r="T34" s="679"/>
      <c r="U34" s="679"/>
      <c r="V34" s="679"/>
      <c r="W34" s="679">
        <f t="shared" si="5"/>
        <v>1480584</v>
      </c>
      <c r="X34" s="679">
        <f t="shared" si="6"/>
        <v>509459</v>
      </c>
      <c r="Y34" s="680">
        <f t="shared" si="1"/>
        <v>0</v>
      </c>
      <c r="Z34" s="679">
        <f t="shared" si="2"/>
        <v>24000</v>
      </c>
      <c r="AA34" s="681">
        <f t="shared" si="3"/>
        <v>533459</v>
      </c>
      <c r="AB34" s="682">
        <f t="shared" si="4"/>
        <v>947125</v>
      </c>
      <c r="AC34" s="718"/>
      <c r="AD34" s="657">
        <v>9.6690000000000005</v>
      </c>
      <c r="AE34" s="657">
        <v>294479</v>
      </c>
    </row>
    <row r="35" spans="1:31" s="657" customFormat="1" ht="23.25" customHeight="1">
      <c r="A35" s="665">
        <v>22</v>
      </c>
      <c r="B35" s="666">
        <f>'KL VCKD'!B36</f>
        <v>22</v>
      </c>
      <c r="C35" s="716">
        <f>'KL VCKD'!D123</f>
        <v>0</v>
      </c>
      <c r="D35" s="668" t="s">
        <v>1047</v>
      </c>
      <c r="E35" s="669" t="s">
        <v>1048</v>
      </c>
      <c r="F35" s="670">
        <v>31947</v>
      </c>
      <c r="G35" s="671">
        <f>'KL VCKD'!BE36</f>
        <v>32.853000000000002</v>
      </c>
      <c r="H35" s="672">
        <f t="shared" si="0"/>
        <v>1049555</v>
      </c>
      <c r="I35" s="673"/>
      <c r="J35" s="674"/>
      <c r="K35" s="674"/>
      <c r="L35" s="674"/>
      <c r="M35" s="674"/>
      <c r="N35" s="675"/>
      <c r="O35" s="676"/>
      <c r="P35" s="677"/>
      <c r="Q35" s="717">
        <v>15.32</v>
      </c>
      <c r="R35" s="677">
        <v>489428</v>
      </c>
      <c r="S35" s="679"/>
      <c r="T35" s="679"/>
      <c r="U35" s="679"/>
      <c r="V35" s="679"/>
      <c r="W35" s="679">
        <f t="shared" si="5"/>
        <v>1538983</v>
      </c>
      <c r="X35" s="679">
        <f t="shared" si="6"/>
        <v>489428</v>
      </c>
      <c r="Y35" s="680">
        <f t="shared" si="1"/>
        <v>749</v>
      </c>
      <c r="Z35" s="679">
        <f t="shared" si="2"/>
        <v>24000</v>
      </c>
      <c r="AA35" s="681">
        <f t="shared" si="3"/>
        <v>514177</v>
      </c>
      <c r="AB35" s="682">
        <f t="shared" si="4"/>
        <v>1024806</v>
      </c>
      <c r="AC35" s="718"/>
      <c r="AD35" s="657">
        <v>9.8550000000000004</v>
      </c>
      <c r="AE35" s="657">
        <v>300144</v>
      </c>
    </row>
    <row r="36" spans="1:31" s="657" customFormat="1" ht="23.25" customHeight="1">
      <c r="A36" s="665">
        <v>23</v>
      </c>
      <c r="B36" s="666">
        <f>'KL VCKD'!B37</f>
        <v>23</v>
      </c>
      <c r="C36" s="716">
        <f>'KL VCKD'!D124</f>
        <v>0</v>
      </c>
      <c r="D36" s="668" t="s">
        <v>1049</v>
      </c>
      <c r="E36" s="669" t="s">
        <v>1050</v>
      </c>
      <c r="F36" s="670">
        <v>31947</v>
      </c>
      <c r="G36" s="671">
        <f>'KL VCKD'!BE37</f>
        <v>34.316000000000003</v>
      </c>
      <c r="H36" s="672">
        <f t="shared" si="0"/>
        <v>1096293</v>
      </c>
      <c r="I36" s="673"/>
      <c r="J36" s="674"/>
      <c r="K36" s="674"/>
      <c r="L36" s="674"/>
      <c r="M36" s="674"/>
      <c r="N36" s="675"/>
      <c r="O36" s="676"/>
      <c r="P36" s="677"/>
      <c r="Q36" s="717">
        <v>14.734</v>
      </c>
      <c r="R36" s="677">
        <v>470707</v>
      </c>
      <c r="S36" s="679"/>
      <c r="T36" s="679"/>
      <c r="U36" s="679"/>
      <c r="V36" s="679"/>
      <c r="W36" s="679">
        <f t="shared" si="5"/>
        <v>1567000</v>
      </c>
      <c r="X36" s="679">
        <f t="shared" si="6"/>
        <v>470707</v>
      </c>
      <c r="Y36" s="680">
        <f t="shared" si="1"/>
        <v>2150</v>
      </c>
      <c r="Z36" s="679">
        <f t="shared" si="2"/>
        <v>24000</v>
      </c>
      <c r="AA36" s="681">
        <f t="shared" si="3"/>
        <v>496857</v>
      </c>
      <c r="AB36" s="682">
        <f t="shared" si="4"/>
        <v>1070143</v>
      </c>
      <c r="AC36" s="718"/>
      <c r="AD36" s="657">
        <v>5.2539999999999996</v>
      </c>
      <c r="AE36" s="657">
        <v>160016</v>
      </c>
    </row>
    <row r="37" spans="1:31" s="657" customFormat="1" ht="23.25" customHeight="1">
      <c r="A37" s="665">
        <v>24</v>
      </c>
      <c r="B37" s="666">
        <f>'KL VCKD'!B38</f>
        <v>24</v>
      </c>
      <c r="C37" s="716">
        <f>'KL VCKD'!D125</f>
        <v>0</v>
      </c>
      <c r="D37" s="668" t="s">
        <v>1051</v>
      </c>
      <c r="E37" s="669" t="s">
        <v>1052</v>
      </c>
      <c r="F37" s="670">
        <v>31947</v>
      </c>
      <c r="G37" s="671">
        <f>'KL VCKD'!BE38</f>
        <v>34.286000000000001</v>
      </c>
      <c r="H37" s="672">
        <f t="shared" si="0"/>
        <v>1095335</v>
      </c>
      <c r="I37" s="673"/>
      <c r="J37" s="674"/>
      <c r="K37" s="674"/>
      <c r="L37" s="674"/>
      <c r="M37" s="674"/>
      <c r="N37" s="675"/>
      <c r="O37" s="676"/>
      <c r="P37" s="677"/>
      <c r="Q37" s="717">
        <v>13.780999999999999</v>
      </c>
      <c r="R37" s="677">
        <v>440262</v>
      </c>
      <c r="S37" s="679"/>
      <c r="T37" s="679"/>
      <c r="U37" s="679"/>
      <c r="V37" s="679"/>
      <c r="W37" s="679">
        <f t="shared" si="5"/>
        <v>1535597</v>
      </c>
      <c r="X37" s="679">
        <f t="shared" si="6"/>
        <v>440262</v>
      </c>
      <c r="Y37" s="680">
        <f t="shared" si="1"/>
        <v>580</v>
      </c>
      <c r="Z37" s="679">
        <f t="shared" si="2"/>
        <v>24000</v>
      </c>
      <c r="AA37" s="681">
        <f t="shared" si="3"/>
        <v>464842</v>
      </c>
      <c r="AB37" s="682">
        <f t="shared" si="4"/>
        <v>1070755</v>
      </c>
      <c r="AC37" s="718"/>
      <c r="AD37" s="657">
        <v>4.7290000000000001</v>
      </c>
      <c r="AE37" s="657">
        <v>144026</v>
      </c>
    </row>
    <row r="38" spans="1:31" s="657" customFormat="1" ht="23.25" customHeight="1">
      <c r="A38" s="665">
        <v>25</v>
      </c>
      <c r="B38" s="666">
        <f>'KL VCKD'!B39</f>
        <v>25</v>
      </c>
      <c r="C38" s="716">
        <f>'KL VCKD'!D126</f>
        <v>0</v>
      </c>
      <c r="D38" s="668" t="s">
        <v>1053</v>
      </c>
      <c r="E38" s="669" t="s">
        <v>1054</v>
      </c>
      <c r="F38" s="670">
        <v>31947</v>
      </c>
      <c r="G38" s="671">
        <f>'KL VCKD'!BE39</f>
        <v>28.302</v>
      </c>
      <c r="H38" s="672">
        <f t="shared" si="0"/>
        <v>904164</v>
      </c>
      <c r="I38" s="673"/>
      <c r="J38" s="674"/>
      <c r="K38" s="674"/>
      <c r="L38" s="674"/>
      <c r="M38" s="674"/>
      <c r="N38" s="675"/>
      <c r="O38" s="676"/>
      <c r="P38" s="677"/>
      <c r="Q38" s="717">
        <v>18.721999999999998</v>
      </c>
      <c r="R38" s="677">
        <v>598112</v>
      </c>
      <c r="S38" s="679"/>
      <c r="T38" s="679"/>
      <c r="U38" s="679"/>
      <c r="V38" s="679"/>
      <c r="W38" s="679">
        <f t="shared" si="5"/>
        <v>1502276</v>
      </c>
      <c r="X38" s="679">
        <f t="shared" si="6"/>
        <v>598112</v>
      </c>
      <c r="Y38" s="680">
        <f t="shared" si="1"/>
        <v>0</v>
      </c>
      <c r="Z38" s="679">
        <f t="shared" si="2"/>
        <v>24000</v>
      </c>
      <c r="AA38" s="681">
        <f t="shared" si="3"/>
        <v>622112</v>
      </c>
      <c r="AB38" s="682">
        <f t="shared" si="4"/>
        <v>880164</v>
      </c>
      <c r="AC38" s="718"/>
      <c r="AD38" s="657">
        <v>8.6790000000000003</v>
      </c>
      <c r="AE38" s="657">
        <v>264328</v>
      </c>
    </row>
    <row r="39" spans="1:31" s="657" customFormat="1" ht="23.25" customHeight="1">
      <c r="A39" s="665">
        <v>26</v>
      </c>
      <c r="B39" s="666">
        <f>'KL VCKD'!B40</f>
        <v>26</v>
      </c>
      <c r="C39" s="716">
        <f>'KL VCKD'!D127</f>
        <v>0</v>
      </c>
      <c r="D39" s="668" t="s">
        <v>1055</v>
      </c>
      <c r="E39" s="669" t="s">
        <v>1056</v>
      </c>
      <c r="F39" s="670">
        <v>31947</v>
      </c>
      <c r="G39" s="671">
        <f>'KL VCKD'!BE40</f>
        <v>28.561999999999998</v>
      </c>
      <c r="H39" s="672">
        <f t="shared" si="0"/>
        <v>912470</v>
      </c>
      <c r="I39" s="673"/>
      <c r="J39" s="674"/>
      <c r="K39" s="674"/>
      <c r="L39" s="674"/>
      <c r="M39" s="674"/>
      <c r="N39" s="675"/>
      <c r="O39" s="676"/>
      <c r="P39" s="677"/>
      <c r="Q39" s="717">
        <v>18.056999999999999</v>
      </c>
      <c r="R39" s="677">
        <v>576867</v>
      </c>
      <c r="S39" s="679"/>
      <c r="T39" s="679"/>
      <c r="U39" s="679"/>
      <c r="V39" s="679"/>
      <c r="W39" s="679">
        <f t="shared" si="5"/>
        <v>1489337</v>
      </c>
      <c r="X39" s="679">
        <f t="shared" si="6"/>
        <v>576867</v>
      </c>
      <c r="Y39" s="680">
        <f t="shared" si="1"/>
        <v>0</v>
      </c>
      <c r="Z39" s="679">
        <f t="shared" si="2"/>
        <v>24000</v>
      </c>
      <c r="AA39" s="681">
        <f t="shared" si="3"/>
        <v>600867</v>
      </c>
      <c r="AB39" s="682">
        <f t="shared" si="4"/>
        <v>888470</v>
      </c>
      <c r="AC39" s="718"/>
      <c r="AD39" s="657">
        <v>10.317</v>
      </c>
      <c r="AE39" s="657">
        <v>314215</v>
      </c>
    </row>
    <row r="40" spans="1:31" s="657" customFormat="1" ht="23.25" customHeight="1">
      <c r="A40" s="665">
        <v>27</v>
      </c>
      <c r="B40" s="666">
        <f>'KL VCKD'!B41</f>
        <v>27</v>
      </c>
      <c r="C40" s="716">
        <f>'KL VCKD'!D128</f>
        <v>0</v>
      </c>
      <c r="D40" s="668" t="s">
        <v>1057</v>
      </c>
      <c r="E40" s="669" t="s">
        <v>1058</v>
      </c>
      <c r="F40" s="670">
        <v>31947</v>
      </c>
      <c r="G40" s="671">
        <f>'KL VCKD'!BE41</f>
        <v>33.646999999999998</v>
      </c>
      <c r="H40" s="672">
        <f t="shared" si="0"/>
        <v>1074921</v>
      </c>
      <c r="I40" s="673"/>
      <c r="J40" s="674"/>
      <c r="K40" s="674"/>
      <c r="L40" s="674"/>
      <c r="M40" s="674"/>
      <c r="N40" s="675"/>
      <c r="O40" s="676"/>
      <c r="P40" s="677"/>
      <c r="Q40" s="717">
        <v>18.663</v>
      </c>
      <c r="R40" s="677">
        <v>596227</v>
      </c>
      <c r="S40" s="679"/>
      <c r="T40" s="679"/>
      <c r="U40" s="679"/>
      <c r="V40" s="679"/>
      <c r="W40" s="679">
        <f t="shared" si="5"/>
        <v>1671148</v>
      </c>
      <c r="X40" s="679">
        <f t="shared" si="6"/>
        <v>596227</v>
      </c>
      <c r="Y40" s="680">
        <f t="shared" si="1"/>
        <v>7357</v>
      </c>
      <c r="Z40" s="679">
        <f t="shared" si="2"/>
        <v>24000</v>
      </c>
      <c r="AA40" s="681">
        <f t="shared" si="3"/>
        <v>627584</v>
      </c>
      <c r="AB40" s="682">
        <f t="shared" si="4"/>
        <v>1043564</v>
      </c>
      <c r="AC40" s="718"/>
      <c r="AD40" s="657">
        <v>9.6159999999999997</v>
      </c>
      <c r="AE40" s="657">
        <v>292865</v>
      </c>
    </row>
    <row r="41" spans="1:31" s="657" customFormat="1" ht="23.25" customHeight="1">
      <c r="A41" s="665">
        <v>28</v>
      </c>
      <c r="B41" s="666">
        <f>'KL VCKD'!B42</f>
        <v>28</v>
      </c>
      <c r="C41" s="716">
        <f>'KL VCKD'!D129</f>
        <v>0</v>
      </c>
      <c r="D41" s="668" t="s">
        <v>1689</v>
      </c>
      <c r="E41" s="669" t="s">
        <v>1059</v>
      </c>
      <c r="F41" s="670">
        <v>31947</v>
      </c>
      <c r="G41" s="671">
        <f>'KL VCKD'!BE42</f>
        <v>32.745000000000005</v>
      </c>
      <c r="H41" s="672">
        <f t="shared" si="0"/>
        <v>1046105</v>
      </c>
      <c r="I41" s="673"/>
      <c r="J41" s="674"/>
      <c r="K41" s="674"/>
      <c r="L41" s="674"/>
      <c r="M41" s="674"/>
      <c r="N41" s="675"/>
      <c r="O41" s="676"/>
      <c r="P41" s="677"/>
      <c r="Q41" s="717">
        <v>18.149999999999999</v>
      </c>
      <c r="R41" s="677">
        <v>579838</v>
      </c>
      <c r="S41" s="679"/>
      <c r="T41" s="679"/>
      <c r="U41" s="679"/>
      <c r="V41" s="679"/>
      <c r="W41" s="679">
        <f t="shared" si="5"/>
        <v>1625943</v>
      </c>
      <c r="X41" s="679">
        <f t="shared" si="6"/>
        <v>579838</v>
      </c>
      <c r="Y41" s="680">
        <f t="shared" si="1"/>
        <v>5097</v>
      </c>
      <c r="Z41" s="679">
        <f t="shared" si="2"/>
        <v>24000</v>
      </c>
      <c r="AA41" s="681">
        <f t="shared" si="3"/>
        <v>608935</v>
      </c>
      <c r="AB41" s="682">
        <f t="shared" si="4"/>
        <v>1017008</v>
      </c>
      <c r="AC41" s="718"/>
      <c r="AD41" s="657">
        <v>9.5299999999999994</v>
      </c>
      <c r="AE41" s="657">
        <v>290246</v>
      </c>
    </row>
    <row r="42" spans="1:31" s="657" customFormat="1" ht="23.25" customHeight="1">
      <c r="A42" s="665">
        <v>29</v>
      </c>
      <c r="B42" s="666">
        <f>'KL VCKD'!B43</f>
        <v>29</v>
      </c>
      <c r="C42" s="716">
        <f>'KL VCKD'!D130</f>
        <v>0</v>
      </c>
      <c r="D42" s="668" t="s">
        <v>1930</v>
      </c>
      <c r="E42" s="669" t="s">
        <v>1931</v>
      </c>
      <c r="F42" s="670">
        <v>31947</v>
      </c>
      <c r="G42" s="671">
        <f>'KL VCKD'!BE43</f>
        <v>29.313000000000002</v>
      </c>
      <c r="H42" s="672">
        <f t="shared" si="0"/>
        <v>936462</v>
      </c>
      <c r="I42" s="673"/>
      <c r="J42" s="674"/>
      <c r="K42" s="674"/>
      <c r="L42" s="674"/>
      <c r="M42" s="674"/>
      <c r="N42" s="675"/>
      <c r="O42" s="676"/>
      <c r="P42" s="677"/>
      <c r="Q42" s="717">
        <v>20.029</v>
      </c>
      <c r="R42" s="677">
        <v>639866</v>
      </c>
      <c r="S42" s="679"/>
      <c r="T42" s="679"/>
      <c r="U42" s="679"/>
      <c r="V42" s="679"/>
      <c r="W42" s="679">
        <f t="shared" si="5"/>
        <v>1576328</v>
      </c>
      <c r="X42" s="679">
        <f t="shared" si="6"/>
        <v>639866</v>
      </c>
      <c r="Y42" s="680">
        <f t="shared" si="1"/>
        <v>2616</v>
      </c>
      <c r="Z42" s="679">
        <f t="shared" si="2"/>
        <v>24000</v>
      </c>
      <c r="AA42" s="681">
        <f t="shared" si="3"/>
        <v>666482</v>
      </c>
      <c r="AB42" s="682">
        <f t="shared" si="4"/>
        <v>909846</v>
      </c>
      <c r="AC42" s="718"/>
      <c r="AD42" s="657">
        <v>8.1389999999999993</v>
      </c>
      <c r="AE42" s="657">
        <v>247881</v>
      </c>
    </row>
    <row r="43" spans="1:31" s="657" customFormat="1" ht="23.25" customHeight="1">
      <c r="A43" s="665">
        <v>30</v>
      </c>
      <c r="B43" s="666">
        <f>'KL VCKD'!B44</f>
        <v>30</v>
      </c>
      <c r="C43" s="716">
        <f>'KL VCKD'!D131</f>
        <v>0</v>
      </c>
      <c r="D43" s="668" t="s">
        <v>1062</v>
      </c>
      <c r="E43" s="669" t="s">
        <v>1063</v>
      </c>
      <c r="F43" s="670">
        <v>31947</v>
      </c>
      <c r="G43" s="671">
        <f>'KL VCKD'!BE44</f>
        <v>27.501000000000001</v>
      </c>
      <c r="H43" s="672">
        <f t="shared" si="0"/>
        <v>878574</v>
      </c>
      <c r="I43" s="673"/>
      <c r="J43" s="674"/>
      <c r="K43" s="674"/>
      <c r="L43" s="674"/>
      <c r="M43" s="674"/>
      <c r="N43" s="675"/>
      <c r="O43" s="676"/>
      <c r="P43" s="677"/>
      <c r="Q43" s="717">
        <v>19.18</v>
      </c>
      <c r="R43" s="677">
        <v>612743</v>
      </c>
      <c r="S43" s="679"/>
      <c r="T43" s="679"/>
      <c r="U43" s="679"/>
      <c r="V43" s="679"/>
      <c r="W43" s="679">
        <f t="shared" si="5"/>
        <v>1491317</v>
      </c>
      <c r="X43" s="679">
        <f t="shared" si="6"/>
        <v>612743</v>
      </c>
      <c r="Y43" s="680">
        <f t="shared" si="1"/>
        <v>0</v>
      </c>
      <c r="Z43" s="679">
        <f t="shared" si="2"/>
        <v>24000</v>
      </c>
      <c r="AA43" s="681">
        <f t="shared" si="3"/>
        <v>636743</v>
      </c>
      <c r="AB43" s="682">
        <f t="shared" si="4"/>
        <v>854574</v>
      </c>
      <c r="AC43" s="718"/>
      <c r="AD43" s="657">
        <v>8.4930000000000003</v>
      </c>
      <c r="AE43" s="657">
        <v>258663</v>
      </c>
    </row>
    <row r="44" spans="1:31" s="657" customFormat="1" ht="23.25" customHeight="1">
      <c r="A44" s="665">
        <v>31</v>
      </c>
      <c r="B44" s="666">
        <f>'KL VCKD'!B45</f>
        <v>31</v>
      </c>
      <c r="C44" s="716">
        <f>'KL VCKD'!D132</f>
        <v>0</v>
      </c>
      <c r="D44" s="668" t="s">
        <v>1064</v>
      </c>
      <c r="E44" s="669" t="s">
        <v>1065</v>
      </c>
      <c r="F44" s="670">
        <v>31947</v>
      </c>
      <c r="G44" s="671">
        <f>'KL VCKD'!BE45</f>
        <v>33.126999999999995</v>
      </c>
      <c r="H44" s="672">
        <f t="shared" si="0"/>
        <v>1058308</v>
      </c>
      <c r="I44" s="673"/>
      <c r="J44" s="674"/>
      <c r="K44" s="674"/>
      <c r="L44" s="674"/>
      <c r="M44" s="674"/>
      <c r="N44" s="675"/>
      <c r="O44" s="676"/>
      <c r="P44" s="677"/>
      <c r="Q44" s="717">
        <v>18.476999999999997</v>
      </c>
      <c r="R44" s="677">
        <v>590285</v>
      </c>
      <c r="S44" s="679"/>
      <c r="T44" s="679"/>
      <c r="U44" s="679"/>
      <c r="V44" s="679"/>
      <c r="W44" s="679">
        <f t="shared" si="5"/>
        <v>1648593</v>
      </c>
      <c r="X44" s="679">
        <f t="shared" si="6"/>
        <v>590285</v>
      </c>
      <c r="Y44" s="680">
        <f t="shared" si="1"/>
        <v>6230</v>
      </c>
      <c r="Z44" s="679">
        <f t="shared" si="2"/>
        <v>24000</v>
      </c>
      <c r="AA44" s="681">
        <f t="shared" si="3"/>
        <v>620515</v>
      </c>
      <c r="AB44" s="682">
        <f t="shared" si="4"/>
        <v>1028078</v>
      </c>
      <c r="AC44" s="718"/>
      <c r="AD44" s="657">
        <v>7.2779999999999996</v>
      </c>
      <c r="AE44" s="657">
        <v>221659</v>
      </c>
    </row>
    <row r="45" spans="1:31" s="657" customFormat="1" ht="23.25" customHeight="1">
      <c r="A45" s="665">
        <v>32</v>
      </c>
      <c r="B45" s="666">
        <f>'KL VCKD'!B46</f>
        <v>32</v>
      </c>
      <c r="C45" s="716">
        <f>'KL VCKD'!D133</f>
        <v>0</v>
      </c>
      <c r="D45" s="668" t="s">
        <v>2194</v>
      </c>
      <c r="E45" s="669" t="s">
        <v>2195</v>
      </c>
      <c r="F45" s="670">
        <v>31947</v>
      </c>
      <c r="G45" s="671">
        <f>'KL VCKD'!BE46</f>
        <v>31.421000000000003</v>
      </c>
      <c r="H45" s="672">
        <f t="shared" si="0"/>
        <v>1003807</v>
      </c>
      <c r="I45" s="673"/>
      <c r="J45" s="674"/>
      <c r="K45" s="674"/>
      <c r="L45" s="674"/>
      <c r="M45" s="674"/>
      <c r="N45" s="675"/>
      <c r="O45" s="676"/>
      <c r="P45" s="677"/>
      <c r="Q45" s="717">
        <v>15.523999999999999</v>
      </c>
      <c r="R45" s="677">
        <v>495945</v>
      </c>
      <c r="S45" s="679"/>
      <c r="T45" s="679"/>
      <c r="U45" s="679"/>
      <c r="V45" s="679"/>
      <c r="W45" s="679">
        <f t="shared" si="5"/>
        <v>1499752</v>
      </c>
      <c r="X45" s="679">
        <f t="shared" si="6"/>
        <v>495945</v>
      </c>
      <c r="Y45" s="680">
        <f t="shared" si="1"/>
        <v>0</v>
      </c>
      <c r="Z45" s="679">
        <f t="shared" si="2"/>
        <v>24000</v>
      </c>
      <c r="AA45" s="681">
        <f t="shared" si="3"/>
        <v>519945</v>
      </c>
      <c r="AB45" s="682">
        <f t="shared" si="4"/>
        <v>979807</v>
      </c>
      <c r="AC45" s="718"/>
      <c r="AD45" s="657">
        <v>10.474</v>
      </c>
      <c r="AE45" s="657">
        <v>318996</v>
      </c>
    </row>
    <row r="46" spans="1:31" s="657" customFormat="1" ht="23.25" customHeight="1">
      <c r="A46" s="665">
        <v>33</v>
      </c>
      <c r="B46" s="666">
        <f>'KL VCKD'!B47</f>
        <v>33</v>
      </c>
      <c r="C46" s="716">
        <f>'KL VCKD'!D134</f>
        <v>0</v>
      </c>
      <c r="D46" s="668" t="s">
        <v>1068</v>
      </c>
      <c r="E46" s="669" t="s">
        <v>1069</v>
      </c>
      <c r="F46" s="670">
        <v>31947</v>
      </c>
      <c r="G46" s="671">
        <f>'KL VCKD'!BE47</f>
        <v>30.475999999999999</v>
      </c>
      <c r="H46" s="672">
        <f t="shared" si="0"/>
        <v>973617</v>
      </c>
      <c r="I46" s="673"/>
      <c r="J46" s="674"/>
      <c r="K46" s="674"/>
      <c r="L46" s="674"/>
      <c r="M46" s="674"/>
      <c r="N46" s="675"/>
      <c r="O46" s="676"/>
      <c r="P46" s="677"/>
      <c r="Q46" s="717">
        <v>15.952</v>
      </c>
      <c r="R46" s="677">
        <v>509619</v>
      </c>
      <c r="S46" s="679"/>
      <c r="T46" s="679"/>
      <c r="U46" s="679"/>
      <c r="V46" s="679"/>
      <c r="W46" s="679">
        <f t="shared" si="5"/>
        <v>1483236</v>
      </c>
      <c r="X46" s="679">
        <f t="shared" si="6"/>
        <v>509619</v>
      </c>
      <c r="Y46" s="680">
        <f t="shared" si="1"/>
        <v>0</v>
      </c>
      <c r="Z46" s="679">
        <f t="shared" si="2"/>
        <v>24000</v>
      </c>
      <c r="AA46" s="681">
        <f t="shared" si="3"/>
        <v>533619</v>
      </c>
      <c r="AB46" s="682">
        <f t="shared" si="4"/>
        <v>949617</v>
      </c>
      <c r="AC46" s="718"/>
      <c r="AD46" s="657">
        <v>10.530999999999999</v>
      </c>
      <c r="AE46" s="657">
        <v>320732</v>
      </c>
    </row>
    <row r="47" spans="1:31" s="657" customFormat="1" ht="23.25" customHeight="1">
      <c r="A47" s="665">
        <v>34</v>
      </c>
      <c r="B47" s="666">
        <f>'KL VCKD'!B48</f>
        <v>34</v>
      </c>
      <c r="C47" s="716">
        <f>'KL VCKD'!D135</f>
        <v>0</v>
      </c>
      <c r="D47" s="668" t="s">
        <v>1070</v>
      </c>
      <c r="E47" s="669" t="s">
        <v>1071</v>
      </c>
      <c r="F47" s="670">
        <v>31947</v>
      </c>
      <c r="G47" s="671">
        <f>'KL VCKD'!BE48</f>
        <v>38.721000000000004</v>
      </c>
      <c r="H47" s="672">
        <f t="shared" si="0"/>
        <v>1237020</v>
      </c>
      <c r="I47" s="673"/>
      <c r="J47" s="674"/>
      <c r="K47" s="674"/>
      <c r="L47" s="674"/>
      <c r="M47" s="674"/>
      <c r="N47" s="675"/>
      <c r="O47" s="676"/>
      <c r="P47" s="677"/>
      <c r="Q47" s="717">
        <v>16.050999999999998</v>
      </c>
      <c r="R47" s="677">
        <v>512781</v>
      </c>
      <c r="S47" s="679"/>
      <c r="T47" s="679"/>
      <c r="U47" s="679"/>
      <c r="V47" s="679"/>
      <c r="W47" s="679">
        <f t="shared" si="5"/>
        <v>1749801</v>
      </c>
      <c r="X47" s="679">
        <f t="shared" si="6"/>
        <v>512781</v>
      </c>
      <c r="Y47" s="680">
        <f t="shared" si="1"/>
        <v>11290</v>
      </c>
      <c r="Z47" s="679">
        <f t="shared" si="2"/>
        <v>24000</v>
      </c>
      <c r="AA47" s="681">
        <f t="shared" si="3"/>
        <v>548071</v>
      </c>
      <c r="AB47" s="682">
        <f t="shared" si="4"/>
        <v>1201730</v>
      </c>
      <c r="AC47" s="718"/>
      <c r="AD47" s="657">
        <v>9.891</v>
      </c>
      <c r="AE47" s="657">
        <v>301240</v>
      </c>
    </row>
    <row r="48" spans="1:31" s="657" customFormat="1" ht="23.25" customHeight="1">
      <c r="A48" s="665">
        <v>35</v>
      </c>
      <c r="B48" s="666">
        <f>'KL VCKD'!B49</f>
        <v>35</v>
      </c>
      <c r="C48" s="716">
        <f>'KL VCKD'!D136</f>
        <v>0</v>
      </c>
      <c r="D48" s="668" t="s">
        <v>1072</v>
      </c>
      <c r="E48" s="669" t="s">
        <v>1073</v>
      </c>
      <c r="F48" s="670">
        <v>31947</v>
      </c>
      <c r="G48" s="671">
        <f>'KL VCKD'!BE49</f>
        <v>32.231000000000002</v>
      </c>
      <c r="H48" s="672">
        <f t="shared" si="0"/>
        <v>1029684</v>
      </c>
      <c r="I48" s="673"/>
      <c r="J48" s="674"/>
      <c r="K48" s="674"/>
      <c r="L48" s="674"/>
      <c r="M48" s="674"/>
      <c r="N48" s="675"/>
      <c r="O48" s="676"/>
      <c r="P48" s="677"/>
      <c r="Q48" s="717">
        <v>16.846</v>
      </c>
      <c r="R48" s="677">
        <v>538179</v>
      </c>
      <c r="S48" s="679"/>
      <c r="T48" s="679"/>
      <c r="U48" s="679"/>
      <c r="V48" s="679"/>
      <c r="W48" s="679">
        <f t="shared" si="5"/>
        <v>1567863</v>
      </c>
      <c r="X48" s="679">
        <f t="shared" si="6"/>
        <v>538179</v>
      </c>
      <c r="Y48" s="680">
        <f t="shared" si="1"/>
        <v>2193</v>
      </c>
      <c r="Z48" s="679">
        <f t="shared" si="2"/>
        <v>24000</v>
      </c>
      <c r="AA48" s="681">
        <f t="shared" si="3"/>
        <v>564372</v>
      </c>
      <c r="AB48" s="682">
        <f t="shared" si="4"/>
        <v>1003491</v>
      </c>
      <c r="AC48" s="718"/>
      <c r="AD48" s="657">
        <v>9.3159999999999989</v>
      </c>
      <c r="AE48" s="657">
        <v>283728</v>
      </c>
    </row>
    <row r="49" spans="1:31" s="657" customFormat="1" ht="23.25" customHeight="1">
      <c r="A49" s="665">
        <v>36</v>
      </c>
      <c r="B49" s="666">
        <f>'KL VCKD'!B50</f>
        <v>36</v>
      </c>
      <c r="C49" s="716">
        <f>'KL VCKD'!D137</f>
        <v>0</v>
      </c>
      <c r="D49" s="668" t="s">
        <v>2071</v>
      </c>
      <c r="E49" s="669" t="s">
        <v>2072</v>
      </c>
      <c r="F49" s="670">
        <v>31947</v>
      </c>
      <c r="G49" s="671">
        <f>'KL VCKD'!BE50</f>
        <v>29.814</v>
      </c>
      <c r="H49" s="672">
        <f t="shared" si="0"/>
        <v>952468</v>
      </c>
      <c r="I49" s="673"/>
      <c r="J49" s="674"/>
      <c r="K49" s="674"/>
      <c r="L49" s="674"/>
      <c r="M49" s="674"/>
      <c r="N49" s="675"/>
      <c r="O49" s="676"/>
      <c r="P49" s="677"/>
      <c r="Q49" s="717">
        <v>16.754999999999999</v>
      </c>
      <c r="R49" s="677">
        <v>535272</v>
      </c>
      <c r="S49" s="679"/>
      <c r="T49" s="679"/>
      <c r="U49" s="679"/>
      <c r="V49" s="679"/>
      <c r="W49" s="679">
        <f t="shared" si="5"/>
        <v>1487740</v>
      </c>
      <c r="X49" s="679">
        <f t="shared" si="6"/>
        <v>535272</v>
      </c>
      <c r="Y49" s="680">
        <f t="shared" si="1"/>
        <v>0</v>
      </c>
      <c r="Z49" s="679">
        <f t="shared" si="2"/>
        <v>24000</v>
      </c>
      <c r="AA49" s="681">
        <f t="shared" si="3"/>
        <v>559272</v>
      </c>
      <c r="AB49" s="682">
        <f t="shared" si="4"/>
        <v>928468</v>
      </c>
      <c r="AC49" s="718"/>
      <c r="AD49" s="657">
        <v>9.0730000000000004</v>
      </c>
      <c r="AE49" s="657">
        <v>276327</v>
      </c>
    </row>
    <row r="50" spans="1:31" s="657" customFormat="1" ht="23.25" customHeight="1">
      <c r="A50" s="665">
        <v>37</v>
      </c>
      <c r="B50" s="666">
        <f>'KL VCKD'!B51</f>
        <v>37</v>
      </c>
      <c r="C50" s="716">
        <f>'KL VCKD'!D138</f>
        <v>0</v>
      </c>
      <c r="D50" s="668" t="s">
        <v>2196</v>
      </c>
      <c r="E50" s="669" t="s">
        <v>2197</v>
      </c>
      <c r="F50" s="670">
        <v>31947</v>
      </c>
      <c r="G50" s="671">
        <f>'KL VCKD'!BE51</f>
        <v>31.503</v>
      </c>
      <c r="H50" s="672">
        <f t="shared" si="0"/>
        <v>1006426</v>
      </c>
      <c r="I50" s="673"/>
      <c r="J50" s="674"/>
      <c r="K50" s="674"/>
      <c r="L50" s="674"/>
      <c r="M50" s="674"/>
      <c r="N50" s="675"/>
      <c r="O50" s="676"/>
      <c r="P50" s="677"/>
      <c r="Q50" s="717">
        <v>17.780999999999999</v>
      </c>
      <c r="R50" s="677">
        <v>568050</v>
      </c>
      <c r="S50" s="679"/>
      <c r="T50" s="679"/>
      <c r="U50" s="679"/>
      <c r="V50" s="679"/>
      <c r="W50" s="679">
        <f t="shared" si="5"/>
        <v>1574476</v>
      </c>
      <c r="X50" s="679">
        <f t="shared" si="6"/>
        <v>568050</v>
      </c>
      <c r="Y50" s="680">
        <f t="shared" si="1"/>
        <v>2524</v>
      </c>
      <c r="Z50" s="679">
        <f t="shared" si="2"/>
        <v>24000</v>
      </c>
      <c r="AA50" s="681">
        <f t="shared" si="3"/>
        <v>594574</v>
      </c>
      <c r="AB50" s="682">
        <f t="shared" si="4"/>
        <v>979902</v>
      </c>
      <c r="AC50" s="718"/>
      <c r="AD50" s="657">
        <v>9.8049999999999997</v>
      </c>
      <c r="AE50" s="657">
        <v>298621</v>
      </c>
    </row>
    <row r="51" spans="1:31" s="657" customFormat="1" ht="23.25" customHeight="1">
      <c r="A51" s="665">
        <v>38</v>
      </c>
      <c r="B51" s="666">
        <f>'KL VCKD'!B52</f>
        <v>38</v>
      </c>
      <c r="C51" s="716">
        <f>'KL VCKD'!D139</f>
        <v>0</v>
      </c>
      <c r="D51" s="668" t="s">
        <v>2059</v>
      </c>
      <c r="E51" s="669" t="s">
        <v>2060</v>
      </c>
      <c r="F51" s="670">
        <v>31947</v>
      </c>
      <c r="G51" s="671">
        <f>'KL VCKD'!BE52</f>
        <v>31.845000000000002</v>
      </c>
      <c r="H51" s="672">
        <f t="shared" si="0"/>
        <v>1017352</v>
      </c>
      <c r="I51" s="673"/>
      <c r="J51" s="674"/>
      <c r="K51" s="674"/>
      <c r="L51" s="674"/>
      <c r="M51" s="674"/>
      <c r="N51" s="675"/>
      <c r="O51" s="676"/>
      <c r="P51" s="677"/>
      <c r="Q51" s="717">
        <v>15.257</v>
      </c>
      <c r="R51" s="677">
        <v>487415</v>
      </c>
      <c r="S51" s="679"/>
      <c r="T51" s="679"/>
      <c r="U51" s="679"/>
      <c r="V51" s="679"/>
      <c r="W51" s="679">
        <f t="shared" si="5"/>
        <v>1504767</v>
      </c>
      <c r="X51" s="679">
        <f t="shared" si="6"/>
        <v>487415</v>
      </c>
      <c r="Y51" s="680">
        <f t="shared" si="1"/>
        <v>0</v>
      </c>
      <c r="Z51" s="679">
        <f t="shared" si="2"/>
        <v>24000</v>
      </c>
      <c r="AA51" s="681">
        <f t="shared" si="3"/>
        <v>511415</v>
      </c>
      <c r="AB51" s="682">
        <f t="shared" si="4"/>
        <v>993352</v>
      </c>
      <c r="AC51" s="718"/>
      <c r="AD51" s="657">
        <v>9.7050000000000001</v>
      </c>
      <c r="AE51" s="657">
        <v>295575</v>
      </c>
    </row>
    <row r="52" spans="1:31" s="657" customFormat="1" ht="23.25" customHeight="1">
      <c r="A52" s="665">
        <v>39</v>
      </c>
      <c r="B52" s="666">
        <f>'KL VCKD'!B53</f>
        <v>39</v>
      </c>
      <c r="C52" s="716">
        <f>'KL VCKD'!D140</f>
        <v>0</v>
      </c>
      <c r="D52" s="668" t="s">
        <v>1074</v>
      </c>
      <c r="E52" s="669" t="s">
        <v>1075</v>
      </c>
      <c r="F52" s="670">
        <v>31947</v>
      </c>
      <c r="G52" s="671">
        <f>'KL VCKD'!BE53</f>
        <v>33.908000000000001</v>
      </c>
      <c r="H52" s="672">
        <f t="shared" si="0"/>
        <v>1083259</v>
      </c>
      <c r="I52" s="673"/>
      <c r="J52" s="674"/>
      <c r="K52" s="674"/>
      <c r="L52" s="674"/>
      <c r="M52" s="674"/>
      <c r="N52" s="675"/>
      <c r="O52" s="676"/>
      <c r="P52" s="677"/>
      <c r="Q52" s="717">
        <v>17.681999999999999</v>
      </c>
      <c r="R52" s="677">
        <v>564887</v>
      </c>
      <c r="S52" s="679"/>
      <c r="T52" s="679"/>
      <c r="U52" s="679"/>
      <c r="V52" s="679"/>
      <c r="W52" s="679">
        <f t="shared" si="5"/>
        <v>1648146</v>
      </c>
      <c r="X52" s="679">
        <f t="shared" si="6"/>
        <v>564887</v>
      </c>
      <c r="Y52" s="680">
        <f t="shared" si="1"/>
        <v>6207</v>
      </c>
      <c r="Z52" s="679">
        <f t="shared" si="2"/>
        <v>24000</v>
      </c>
      <c r="AA52" s="681">
        <f t="shared" si="3"/>
        <v>595094</v>
      </c>
      <c r="AB52" s="682">
        <f t="shared" si="4"/>
        <v>1053052</v>
      </c>
      <c r="AC52" s="718"/>
      <c r="AD52" s="657">
        <v>8.9870000000000001</v>
      </c>
      <c r="AE52" s="657">
        <v>273708</v>
      </c>
    </row>
    <row r="53" spans="1:31" s="657" customFormat="1" ht="23.25" customHeight="1">
      <c r="A53" s="665">
        <v>40</v>
      </c>
      <c r="B53" s="666">
        <f>'KL VCKD'!B54</f>
        <v>40</v>
      </c>
      <c r="C53" s="716">
        <f>'KL VCKD'!D141</f>
        <v>0</v>
      </c>
      <c r="D53" s="668" t="s">
        <v>1076</v>
      </c>
      <c r="E53" s="669" t="s">
        <v>1077</v>
      </c>
      <c r="F53" s="670">
        <v>31947</v>
      </c>
      <c r="G53" s="671">
        <f>'KL VCKD'!BE54</f>
        <v>33.743000000000002</v>
      </c>
      <c r="H53" s="672">
        <f t="shared" si="0"/>
        <v>1077988</v>
      </c>
      <c r="I53" s="673"/>
      <c r="J53" s="674"/>
      <c r="K53" s="674"/>
      <c r="L53" s="674"/>
      <c r="M53" s="674"/>
      <c r="N53" s="675"/>
      <c r="O53" s="676"/>
      <c r="P53" s="677"/>
      <c r="Q53" s="717">
        <v>18.652999999999999</v>
      </c>
      <c r="R53" s="677">
        <v>595907</v>
      </c>
      <c r="S53" s="679"/>
      <c r="T53" s="679"/>
      <c r="U53" s="679"/>
      <c r="V53" s="679"/>
      <c r="W53" s="679">
        <f t="shared" si="5"/>
        <v>1673895</v>
      </c>
      <c r="X53" s="679">
        <f t="shared" si="6"/>
        <v>595907</v>
      </c>
      <c r="Y53" s="680">
        <f t="shared" si="1"/>
        <v>7495</v>
      </c>
      <c r="Z53" s="679">
        <f t="shared" si="2"/>
        <v>24000</v>
      </c>
      <c r="AA53" s="681">
        <f t="shared" si="3"/>
        <v>627402</v>
      </c>
      <c r="AB53" s="682">
        <f t="shared" si="4"/>
        <v>1046493</v>
      </c>
      <c r="AC53" s="718"/>
      <c r="AD53" s="657">
        <v>8.8650000000000002</v>
      </c>
      <c r="AE53" s="657">
        <v>269992</v>
      </c>
    </row>
    <row r="54" spans="1:31" s="657" customFormat="1" ht="23.25" customHeight="1">
      <c r="A54" s="665">
        <v>41</v>
      </c>
      <c r="B54" s="666">
        <f>'KL VCKD'!B55</f>
        <v>41</v>
      </c>
      <c r="C54" s="716">
        <f>'KL VCKD'!D142</f>
        <v>0</v>
      </c>
      <c r="D54" s="668" t="s">
        <v>1746</v>
      </c>
      <c r="E54" s="669" t="s">
        <v>1747</v>
      </c>
      <c r="F54" s="670">
        <v>31947</v>
      </c>
      <c r="G54" s="671">
        <f>'KL VCKD'!BE55</f>
        <v>32.447000000000003</v>
      </c>
      <c r="H54" s="672">
        <f t="shared" si="0"/>
        <v>1036584</v>
      </c>
      <c r="I54" s="673"/>
      <c r="J54" s="674"/>
      <c r="K54" s="674"/>
      <c r="L54" s="674"/>
      <c r="M54" s="674"/>
      <c r="N54" s="675"/>
      <c r="O54" s="676"/>
      <c r="P54" s="677"/>
      <c r="Q54" s="717">
        <v>17.584999999999997</v>
      </c>
      <c r="R54" s="677">
        <v>561788</v>
      </c>
      <c r="S54" s="679"/>
      <c r="T54" s="679"/>
      <c r="U54" s="679"/>
      <c r="V54" s="679"/>
      <c r="W54" s="679">
        <f t="shared" si="5"/>
        <v>1598372</v>
      </c>
      <c r="X54" s="679">
        <f t="shared" si="6"/>
        <v>561788</v>
      </c>
      <c r="Y54" s="680">
        <f t="shared" si="1"/>
        <v>3719</v>
      </c>
      <c r="Z54" s="679">
        <f t="shared" si="2"/>
        <v>24000</v>
      </c>
      <c r="AA54" s="681">
        <f t="shared" si="3"/>
        <v>589507</v>
      </c>
      <c r="AB54" s="682">
        <f t="shared" si="4"/>
        <v>1008865</v>
      </c>
      <c r="AC54" s="718"/>
      <c r="AD54" s="657">
        <v>10.41</v>
      </c>
      <c r="AE54" s="657">
        <v>317047</v>
      </c>
    </row>
    <row r="55" spans="1:31" s="657" customFormat="1" ht="23.25" customHeight="1">
      <c r="A55" s="665">
        <v>42</v>
      </c>
      <c r="B55" s="666">
        <f>'KL VCKD'!B56</f>
        <v>42</v>
      </c>
      <c r="C55" s="716">
        <f>'KL VCKD'!D143</f>
        <v>0</v>
      </c>
      <c r="D55" s="668" t="s">
        <v>1748</v>
      </c>
      <c r="E55" s="669" t="s">
        <v>1749</v>
      </c>
      <c r="F55" s="670">
        <v>31947</v>
      </c>
      <c r="G55" s="671">
        <f>'KL VCKD'!BE56</f>
        <v>31.295000000000002</v>
      </c>
      <c r="H55" s="672">
        <f t="shared" si="0"/>
        <v>999781</v>
      </c>
      <c r="I55" s="673"/>
      <c r="J55" s="674"/>
      <c r="K55" s="674"/>
      <c r="L55" s="674"/>
      <c r="M55" s="674"/>
      <c r="N55" s="675"/>
      <c r="O55" s="676"/>
      <c r="P55" s="677"/>
      <c r="Q55" s="717">
        <v>16.613999999999997</v>
      </c>
      <c r="R55" s="677">
        <v>530767</v>
      </c>
      <c r="S55" s="679"/>
      <c r="T55" s="679"/>
      <c r="U55" s="679"/>
      <c r="V55" s="679"/>
      <c r="W55" s="679">
        <f t="shared" si="5"/>
        <v>1530548</v>
      </c>
      <c r="X55" s="679">
        <f t="shared" si="6"/>
        <v>530767</v>
      </c>
      <c r="Y55" s="680">
        <f t="shared" si="1"/>
        <v>327</v>
      </c>
      <c r="Z55" s="679">
        <f t="shared" si="2"/>
        <v>24000</v>
      </c>
      <c r="AA55" s="681">
        <f t="shared" si="3"/>
        <v>555094</v>
      </c>
      <c r="AB55" s="682">
        <f t="shared" si="4"/>
        <v>975454</v>
      </c>
      <c r="AC55" s="718"/>
      <c r="AD55" s="657">
        <v>7.7809999999999997</v>
      </c>
      <c r="AE55" s="657">
        <v>236978</v>
      </c>
    </row>
    <row r="56" spans="1:31" s="657" customFormat="1" ht="23.25" customHeight="1">
      <c r="A56" s="665">
        <v>43</v>
      </c>
      <c r="B56" s="666">
        <f>'KL VCKD'!B57</f>
        <v>43</v>
      </c>
      <c r="C56" s="716">
        <f>'KL VCKD'!D144</f>
        <v>0</v>
      </c>
      <c r="D56" s="668" t="s">
        <v>2061</v>
      </c>
      <c r="E56" s="669" t="s">
        <v>2062</v>
      </c>
      <c r="F56" s="670">
        <v>31947</v>
      </c>
      <c r="G56" s="671">
        <f>'KL VCKD'!BE57</f>
        <v>26.055000000000003</v>
      </c>
      <c r="H56" s="672">
        <f t="shared" si="0"/>
        <v>832379</v>
      </c>
      <c r="I56" s="673"/>
      <c r="J56" s="674"/>
      <c r="K56" s="674"/>
      <c r="L56" s="674"/>
      <c r="M56" s="674"/>
      <c r="N56" s="675"/>
      <c r="O56" s="676"/>
      <c r="P56" s="677"/>
      <c r="Q56" s="717">
        <v>21.192999999999998</v>
      </c>
      <c r="R56" s="677">
        <v>677053</v>
      </c>
      <c r="S56" s="679"/>
      <c r="T56" s="679"/>
      <c r="U56" s="679"/>
      <c r="V56" s="679"/>
      <c r="W56" s="679">
        <f t="shared" si="5"/>
        <v>1509432</v>
      </c>
      <c r="X56" s="679">
        <f t="shared" si="6"/>
        <v>677053</v>
      </c>
      <c r="Y56" s="680">
        <f t="shared" si="1"/>
        <v>0</v>
      </c>
      <c r="Z56" s="679">
        <f t="shared" si="2"/>
        <v>24000</v>
      </c>
      <c r="AA56" s="681">
        <f t="shared" si="3"/>
        <v>701053</v>
      </c>
      <c r="AB56" s="682">
        <f t="shared" si="4"/>
        <v>808379</v>
      </c>
      <c r="AC56" s="718"/>
      <c r="AD56" s="657">
        <v>10.091000000000001</v>
      </c>
      <c r="AE56" s="657">
        <v>307331</v>
      </c>
    </row>
    <row r="57" spans="1:31" s="657" customFormat="1" ht="23.25" customHeight="1">
      <c r="A57" s="665">
        <v>44</v>
      </c>
      <c r="B57" s="666">
        <f>'KL VCKD'!B58</f>
        <v>44</v>
      </c>
      <c r="C57" s="667"/>
      <c r="D57" s="668" t="s">
        <v>2122</v>
      </c>
      <c r="E57" s="669" t="s">
        <v>2123</v>
      </c>
      <c r="F57" s="670">
        <v>31947</v>
      </c>
      <c r="G57" s="671">
        <f>'KL VCKD'!BE58</f>
        <v>35</v>
      </c>
      <c r="H57" s="672">
        <f t="shared" si="0"/>
        <v>1118145</v>
      </c>
      <c r="I57" s="673"/>
      <c r="J57" s="674"/>
      <c r="K57" s="674"/>
      <c r="L57" s="674"/>
      <c r="M57" s="674"/>
      <c r="N57" s="675"/>
      <c r="O57" s="676"/>
      <c r="P57" s="677"/>
      <c r="Q57" s="688">
        <v>18.707999999999998</v>
      </c>
      <c r="R57" s="677">
        <v>597664</v>
      </c>
      <c r="S57" s="679"/>
      <c r="T57" s="679"/>
      <c r="U57" s="679"/>
      <c r="V57" s="679"/>
      <c r="W57" s="679">
        <f t="shared" si="5"/>
        <v>1715809</v>
      </c>
      <c r="X57" s="679">
        <f t="shared" si="6"/>
        <v>597664</v>
      </c>
      <c r="Y57" s="680">
        <f t="shared" si="1"/>
        <v>9590</v>
      </c>
      <c r="Z57" s="679">
        <f t="shared" si="2"/>
        <v>24000</v>
      </c>
      <c r="AA57" s="681">
        <f t="shared" si="3"/>
        <v>631254</v>
      </c>
      <c r="AB57" s="682">
        <f t="shared" si="4"/>
        <v>1084555</v>
      </c>
      <c r="AC57" s="718"/>
    </row>
    <row r="58" spans="1:31" s="657" customFormat="1" ht="23.25" customHeight="1">
      <c r="A58" s="665">
        <v>45</v>
      </c>
      <c r="B58" s="666">
        <f>'KL VCKD'!B59</f>
        <v>45</v>
      </c>
      <c r="C58" s="667"/>
      <c r="D58" s="668" t="s">
        <v>2063</v>
      </c>
      <c r="E58" s="669" t="s">
        <v>2064</v>
      </c>
      <c r="F58" s="670">
        <v>31947</v>
      </c>
      <c r="G58" s="671">
        <f>'KL VCKD'!BE59</f>
        <v>31.984999999999999</v>
      </c>
      <c r="H58" s="672">
        <f t="shared" si="0"/>
        <v>1021825</v>
      </c>
      <c r="I58" s="673"/>
      <c r="J58" s="674"/>
      <c r="K58" s="674"/>
      <c r="L58" s="674"/>
      <c r="M58" s="674"/>
      <c r="N58" s="675"/>
      <c r="O58" s="676"/>
      <c r="P58" s="677"/>
      <c r="Q58" s="688">
        <v>17.302</v>
      </c>
      <c r="R58" s="677">
        <v>552747</v>
      </c>
      <c r="S58" s="679"/>
      <c r="T58" s="679"/>
      <c r="U58" s="679"/>
      <c r="V58" s="679"/>
      <c r="W58" s="679">
        <f t="shared" si="5"/>
        <v>1574572</v>
      </c>
      <c r="X58" s="679">
        <f t="shared" si="6"/>
        <v>552747</v>
      </c>
      <c r="Y58" s="680">
        <f t="shared" si="1"/>
        <v>2529</v>
      </c>
      <c r="Z58" s="679">
        <f t="shared" si="2"/>
        <v>24000</v>
      </c>
      <c r="AA58" s="681">
        <f t="shared" si="3"/>
        <v>579276</v>
      </c>
      <c r="AB58" s="682">
        <f t="shared" si="4"/>
        <v>995296</v>
      </c>
      <c r="AC58" s="718"/>
    </row>
    <row r="59" spans="1:31" s="657" customFormat="1" ht="23.25" customHeight="1">
      <c r="A59" s="665">
        <v>46</v>
      </c>
      <c r="B59" s="666">
        <f>'KL VCKD'!B60</f>
        <v>46</v>
      </c>
      <c r="C59" s="667"/>
      <c r="D59" s="668" t="s">
        <v>1083</v>
      </c>
      <c r="E59" s="669" t="s">
        <v>1084</v>
      </c>
      <c r="F59" s="670">
        <v>31947</v>
      </c>
      <c r="G59" s="671">
        <f>'KL VCKD'!BE60</f>
        <v>36.074000000000005</v>
      </c>
      <c r="H59" s="672">
        <f t="shared" si="0"/>
        <v>1152456</v>
      </c>
      <c r="I59" s="673"/>
      <c r="J59" s="674"/>
      <c r="K59" s="674"/>
      <c r="L59" s="674"/>
      <c r="M59" s="674"/>
      <c r="N59" s="675"/>
      <c r="O59" s="676"/>
      <c r="P59" s="677"/>
      <c r="Q59" s="688">
        <v>16.391999999999999</v>
      </c>
      <c r="R59" s="677">
        <v>523675</v>
      </c>
      <c r="S59" s="679"/>
      <c r="T59" s="679"/>
      <c r="U59" s="679"/>
      <c r="V59" s="679"/>
      <c r="W59" s="679">
        <f t="shared" si="5"/>
        <v>1676131</v>
      </c>
      <c r="X59" s="679">
        <f t="shared" si="6"/>
        <v>523675</v>
      </c>
      <c r="Y59" s="680">
        <f t="shared" si="1"/>
        <v>7607</v>
      </c>
      <c r="Z59" s="679">
        <f t="shared" si="2"/>
        <v>24000</v>
      </c>
      <c r="AA59" s="681">
        <f t="shared" si="3"/>
        <v>555282</v>
      </c>
      <c r="AB59" s="682">
        <f t="shared" si="4"/>
        <v>1120849</v>
      </c>
      <c r="AC59" s="683"/>
    </row>
    <row r="60" spans="1:31" s="657" customFormat="1" ht="23.25" customHeight="1">
      <c r="A60" s="665">
        <v>47</v>
      </c>
      <c r="B60" s="666">
        <f>'KL VCKD'!B61</f>
        <v>47</v>
      </c>
      <c r="C60" s="667"/>
      <c r="D60" s="668" t="s">
        <v>1081</v>
      </c>
      <c r="E60" s="669" t="s">
        <v>1082</v>
      </c>
      <c r="F60" s="670">
        <v>31947</v>
      </c>
      <c r="G60" s="671">
        <f>'KL VCKD'!BE61</f>
        <v>34.72</v>
      </c>
      <c r="H60" s="672">
        <f t="shared" si="0"/>
        <v>1109200</v>
      </c>
      <c r="I60" s="673"/>
      <c r="J60" s="674"/>
      <c r="K60" s="674"/>
      <c r="L60" s="674"/>
      <c r="M60" s="674"/>
      <c r="N60" s="675"/>
      <c r="O60" s="676"/>
      <c r="P60" s="677"/>
      <c r="Q60" s="688">
        <v>16.085999999999999</v>
      </c>
      <c r="R60" s="677">
        <v>513899</v>
      </c>
      <c r="S60" s="679"/>
      <c r="T60" s="679"/>
      <c r="U60" s="679"/>
      <c r="V60" s="679"/>
      <c r="W60" s="679">
        <f t="shared" si="5"/>
        <v>1623099</v>
      </c>
      <c r="X60" s="679">
        <f t="shared" si="6"/>
        <v>513899</v>
      </c>
      <c r="Y60" s="680">
        <f t="shared" si="1"/>
        <v>4955</v>
      </c>
      <c r="Z60" s="679">
        <f t="shared" si="2"/>
        <v>24000</v>
      </c>
      <c r="AA60" s="681">
        <f t="shared" si="3"/>
        <v>542854</v>
      </c>
      <c r="AB60" s="682">
        <f t="shared" si="4"/>
        <v>1080245</v>
      </c>
      <c r="AC60" s="683"/>
    </row>
    <row r="61" spans="1:31" s="657" customFormat="1" ht="23.25" customHeight="1">
      <c r="A61" s="665">
        <v>48</v>
      </c>
      <c r="B61" s="666">
        <f>'KL VCKD'!B62</f>
        <v>48</v>
      </c>
      <c r="C61" s="667"/>
      <c r="D61" s="668" t="s">
        <v>1148</v>
      </c>
      <c r="E61" s="669" t="s">
        <v>1149</v>
      </c>
      <c r="F61" s="670">
        <v>31947</v>
      </c>
      <c r="G61" s="671">
        <f>'KL VCKD'!BE62</f>
        <v>33.061</v>
      </c>
      <c r="H61" s="672">
        <f t="shared" si="0"/>
        <v>1056200</v>
      </c>
      <c r="I61" s="673"/>
      <c r="J61" s="674"/>
      <c r="K61" s="674"/>
      <c r="L61" s="674"/>
      <c r="M61" s="674"/>
      <c r="N61" s="675"/>
      <c r="O61" s="676"/>
      <c r="P61" s="677"/>
      <c r="Q61" s="688">
        <v>16.308</v>
      </c>
      <c r="R61" s="677">
        <v>520992</v>
      </c>
      <c r="S61" s="679"/>
      <c r="T61" s="679"/>
      <c r="U61" s="679"/>
      <c r="V61" s="679"/>
      <c r="W61" s="679">
        <f t="shared" si="5"/>
        <v>1577192</v>
      </c>
      <c r="X61" s="679">
        <f t="shared" si="6"/>
        <v>520992</v>
      </c>
      <c r="Y61" s="680">
        <f t="shared" si="1"/>
        <v>2660</v>
      </c>
      <c r="Z61" s="679">
        <f t="shared" si="2"/>
        <v>24000</v>
      </c>
      <c r="AA61" s="681">
        <f t="shared" si="3"/>
        <v>547652</v>
      </c>
      <c r="AB61" s="682">
        <f t="shared" si="4"/>
        <v>1029540</v>
      </c>
      <c r="AC61" s="683"/>
    </row>
    <row r="62" spans="1:31" s="657" customFormat="1" ht="23.25" customHeight="1">
      <c r="A62" s="665">
        <v>49</v>
      </c>
      <c r="B62" s="666">
        <f>'KL VCKD'!B63</f>
        <v>49</v>
      </c>
      <c r="C62" s="667"/>
      <c r="D62" s="668" t="s">
        <v>1150</v>
      </c>
      <c r="E62" s="669" t="s">
        <v>1151</v>
      </c>
      <c r="F62" s="670">
        <v>31947</v>
      </c>
      <c r="G62" s="671">
        <f>'KL VCKD'!BE63</f>
        <v>31.156000000000002</v>
      </c>
      <c r="H62" s="672">
        <f t="shared" si="0"/>
        <v>995341</v>
      </c>
      <c r="I62" s="673"/>
      <c r="J62" s="674"/>
      <c r="K62" s="674"/>
      <c r="L62" s="674"/>
      <c r="M62" s="674"/>
      <c r="N62" s="675"/>
      <c r="O62" s="676"/>
      <c r="P62" s="677"/>
      <c r="Q62" s="688">
        <v>16.728999999999999</v>
      </c>
      <c r="R62" s="677">
        <v>534441</v>
      </c>
      <c r="S62" s="679"/>
      <c r="T62" s="679"/>
      <c r="U62" s="679"/>
      <c r="V62" s="679"/>
      <c r="W62" s="679">
        <f t="shared" si="5"/>
        <v>1529782</v>
      </c>
      <c r="X62" s="679">
        <f t="shared" si="6"/>
        <v>534441</v>
      </c>
      <c r="Y62" s="680">
        <f t="shared" si="1"/>
        <v>289</v>
      </c>
      <c r="Z62" s="679">
        <f t="shared" si="2"/>
        <v>24000</v>
      </c>
      <c r="AA62" s="681">
        <f t="shared" si="3"/>
        <v>558730</v>
      </c>
      <c r="AB62" s="682">
        <f t="shared" si="4"/>
        <v>971052</v>
      </c>
      <c r="AC62" s="683"/>
    </row>
    <row r="63" spans="1:31" s="657" customFormat="1" ht="23.25" customHeight="1">
      <c r="A63" s="665">
        <v>50</v>
      </c>
      <c r="B63" s="666">
        <f>'KL VCKD'!B64</f>
        <v>50</v>
      </c>
      <c r="C63" s="667"/>
      <c r="D63" s="668" t="s">
        <v>1152</v>
      </c>
      <c r="E63" s="669" t="s">
        <v>1153</v>
      </c>
      <c r="F63" s="670">
        <v>31947</v>
      </c>
      <c r="G63" s="671">
        <f>'KL VCKD'!BE64</f>
        <v>31.775000000000002</v>
      </c>
      <c r="H63" s="672">
        <f t="shared" si="0"/>
        <v>1015116</v>
      </c>
      <c r="I63" s="673"/>
      <c r="J63" s="674"/>
      <c r="K63" s="674"/>
      <c r="L63" s="674"/>
      <c r="M63" s="674"/>
      <c r="N63" s="675"/>
      <c r="O63" s="676"/>
      <c r="P63" s="677"/>
      <c r="Q63" s="688">
        <v>15.872999999999999</v>
      </c>
      <c r="R63" s="677">
        <v>507095</v>
      </c>
      <c r="S63" s="679"/>
      <c r="T63" s="679"/>
      <c r="U63" s="679"/>
      <c r="V63" s="679"/>
      <c r="W63" s="679">
        <f t="shared" si="5"/>
        <v>1522211</v>
      </c>
      <c r="X63" s="679">
        <f t="shared" si="6"/>
        <v>507095</v>
      </c>
      <c r="Y63" s="680">
        <f t="shared" si="1"/>
        <v>0</v>
      </c>
      <c r="Z63" s="679">
        <f t="shared" si="2"/>
        <v>24000</v>
      </c>
      <c r="AA63" s="681">
        <f t="shared" si="3"/>
        <v>531095</v>
      </c>
      <c r="AB63" s="682">
        <f t="shared" si="4"/>
        <v>991116</v>
      </c>
      <c r="AC63" s="683"/>
    </row>
    <row r="64" spans="1:31" s="657" customFormat="1" ht="23.25" customHeight="1">
      <c r="A64" s="665">
        <v>51</v>
      </c>
      <c r="B64" s="666">
        <f>'KL VCKD'!B65</f>
        <v>51</v>
      </c>
      <c r="C64" s="667"/>
      <c r="D64" s="668" t="s">
        <v>1085</v>
      </c>
      <c r="E64" s="669" t="s">
        <v>1086</v>
      </c>
      <c r="F64" s="670">
        <v>31947</v>
      </c>
      <c r="G64" s="671">
        <f>'KL VCKD'!BE65</f>
        <v>33.238</v>
      </c>
      <c r="H64" s="672">
        <f t="shared" si="0"/>
        <v>1061854</v>
      </c>
      <c r="I64" s="673"/>
      <c r="J64" s="674"/>
      <c r="K64" s="674"/>
      <c r="L64" s="674"/>
      <c r="M64" s="674"/>
      <c r="N64" s="675"/>
      <c r="O64" s="676"/>
      <c r="P64" s="677"/>
      <c r="Q64" s="688">
        <v>16.152999999999999</v>
      </c>
      <c r="R64" s="677">
        <v>516040</v>
      </c>
      <c r="S64" s="679"/>
      <c r="T64" s="679"/>
      <c r="U64" s="679"/>
      <c r="V64" s="679"/>
      <c r="W64" s="679">
        <f t="shared" si="5"/>
        <v>1577894</v>
      </c>
      <c r="X64" s="679">
        <f t="shared" si="6"/>
        <v>516040</v>
      </c>
      <c r="Y64" s="680">
        <f t="shared" si="1"/>
        <v>2695</v>
      </c>
      <c r="Z64" s="679">
        <f t="shared" si="2"/>
        <v>24000</v>
      </c>
      <c r="AA64" s="681">
        <f t="shared" si="3"/>
        <v>542735</v>
      </c>
      <c r="AB64" s="682">
        <f t="shared" si="4"/>
        <v>1035159</v>
      </c>
      <c r="AC64" s="683"/>
    </row>
    <row r="65" spans="1:29" s="657" customFormat="1" ht="23.25" customHeight="1">
      <c r="A65" s="665">
        <v>52</v>
      </c>
      <c r="B65" s="666">
        <f>'KL VCKD'!B66</f>
        <v>52</v>
      </c>
      <c r="C65" s="667"/>
      <c r="D65" s="668" t="s">
        <v>1087</v>
      </c>
      <c r="E65" s="669" t="s">
        <v>1088</v>
      </c>
      <c r="F65" s="670">
        <v>31947</v>
      </c>
      <c r="G65" s="671">
        <f>'KL VCKD'!BE66</f>
        <v>30.855999999999998</v>
      </c>
      <c r="H65" s="672">
        <f t="shared" si="0"/>
        <v>985757</v>
      </c>
      <c r="I65" s="673"/>
      <c r="J65" s="674"/>
      <c r="K65" s="674"/>
      <c r="L65" s="674"/>
      <c r="M65" s="674"/>
      <c r="N65" s="675"/>
      <c r="O65" s="676"/>
      <c r="P65" s="677"/>
      <c r="Q65" s="688">
        <v>16</v>
      </c>
      <c r="R65" s="677">
        <v>511152</v>
      </c>
      <c r="S65" s="679"/>
      <c r="T65" s="679"/>
      <c r="U65" s="679"/>
      <c r="V65" s="679"/>
      <c r="W65" s="679">
        <f t="shared" si="5"/>
        <v>1496909</v>
      </c>
      <c r="X65" s="679">
        <f t="shared" si="6"/>
        <v>511152</v>
      </c>
      <c r="Y65" s="680">
        <f t="shared" si="1"/>
        <v>0</v>
      </c>
      <c r="Z65" s="679">
        <f t="shared" si="2"/>
        <v>24000</v>
      </c>
      <c r="AA65" s="681">
        <f t="shared" si="3"/>
        <v>535152</v>
      </c>
      <c r="AB65" s="682">
        <f t="shared" si="4"/>
        <v>961757</v>
      </c>
      <c r="AC65" s="683"/>
    </row>
    <row r="66" spans="1:29" s="657" customFormat="1" ht="23.25" customHeight="1">
      <c r="A66" s="665">
        <v>53</v>
      </c>
      <c r="B66" s="666">
        <f>'KL VCKD'!B67</f>
        <v>53</v>
      </c>
      <c r="C66" s="667"/>
      <c r="D66" s="668" t="s">
        <v>1096</v>
      </c>
      <c r="E66" s="669" t="s">
        <v>1097</v>
      </c>
      <c r="F66" s="670">
        <v>31947</v>
      </c>
      <c r="G66" s="671">
        <f>'KL VCKD'!BE67</f>
        <v>28.53</v>
      </c>
      <c r="H66" s="672">
        <f t="shared" si="0"/>
        <v>911448</v>
      </c>
      <c r="I66" s="673"/>
      <c r="J66" s="674"/>
      <c r="K66" s="674"/>
      <c r="L66" s="674"/>
      <c r="M66" s="674"/>
      <c r="N66" s="675"/>
      <c r="O66" s="676"/>
      <c r="P66" s="677"/>
      <c r="Q66" s="688">
        <v>16.521999999999998</v>
      </c>
      <c r="R66" s="677">
        <v>527828</v>
      </c>
      <c r="S66" s="679"/>
      <c r="T66" s="679"/>
      <c r="U66" s="679"/>
      <c r="V66" s="679"/>
      <c r="W66" s="679">
        <f t="shared" si="5"/>
        <v>1439276</v>
      </c>
      <c r="X66" s="679">
        <f t="shared" si="6"/>
        <v>527828</v>
      </c>
      <c r="Y66" s="680">
        <f t="shared" si="1"/>
        <v>0</v>
      </c>
      <c r="Z66" s="679">
        <f t="shared" si="2"/>
        <v>24000</v>
      </c>
      <c r="AA66" s="681">
        <f t="shared" si="3"/>
        <v>551828</v>
      </c>
      <c r="AB66" s="682">
        <f t="shared" si="4"/>
        <v>887448</v>
      </c>
      <c r="AC66" s="683"/>
    </row>
    <row r="67" spans="1:29" s="657" customFormat="1" ht="23.25" customHeight="1">
      <c r="A67" s="665">
        <v>54</v>
      </c>
      <c r="B67" s="666">
        <f>'KL VCKD'!B68</f>
        <v>54</v>
      </c>
      <c r="C67" s="667"/>
      <c r="D67" s="668" t="s">
        <v>1750</v>
      </c>
      <c r="E67" s="669" t="s">
        <v>1751</v>
      </c>
      <c r="F67" s="670">
        <v>31947</v>
      </c>
      <c r="G67" s="671">
        <f>'KL VCKD'!BE68</f>
        <v>33.122999999999998</v>
      </c>
      <c r="H67" s="672">
        <f t="shared" si="0"/>
        <v>1058180</v>
      </c>
      <c r="I67" s="673"/>
      <c r="J67" s="674"/>
      <c r="K67" s="674"/>
      <c r="L67" s="674"/>
      <c r="M67" s="674"/>
      <c r="N67" s="675"/>
      <c r="O67" s="676"/>
      <c r="P67" s="677"/>
      <c r="Q67" s="688">
        <v>19.210999999999999</v>
      </c>
      <c r="R67" s="677">
        <v>613734</v>
      </c>
      <c r="S67" s="679"/>
      <c r="T67" s="679"/>
      <c r="U67" s="679"/>
      <c r="V67" s="679"/>
      <c r="W67" s="679">
        <f t="shared" si="5"/>
        <v>1671914</v>
      </c>
      <c r="X67" s="679">
        <f t="shared" si="6"/>
        <v>613734</v>
      </c>
      <c r="Y67" s="680">
        <f t="shared" si="1"/>
        <v>7396</v>
      </c>
      <c r="Z67" s="679">
        <f t="shared" si="2"/>
        <v>24000</v>
      </c>
      <c r="AA67" s="681">
        <f t="shared" si="3"/>
        <v>645130</v>
      </c>
      <c r="AB67" s="682">
        <f t="shared" si="4"/>
        <v>1026784</v>
      </c>
      <c r="AC67" s="683"/>
    </row>
    <row r="68" spans="1:29" s="657" customFormat="1" ht="23.25" customHeight="1">
      <c r="A68" s="665">
        <v>55</v>
      </c>
      <c r="B68" s="666">
        <f>'KL VCKD'!B69</f>
        <v>55</v>
      </c>
      <c r="C68" s="667"/>
      <c r="D68" s="668" t="s">
        <v>1154</v>
      </c>
      <c r="E68" s="669" t="s">
        <v>1155</v>
      </c>
      <c r="F68" s="670">
        <v>31947</v>
      </c>
      <c r="G68" s="671">
        <f>'KL VCKD'!BE69</f>
        <v>33.451999999999998</v>
      </c>
      <c r="H68" s="672">
        <f t="shared" si="0"/>
        <v>1068691</v>
      </c>
      <c r="I68" s="673"/>
      <c r="J68" s="674"/>
      <c r="K68" s="674"/>
      <c r="L68" s="674"/>
      <c r="M68" s="674"/>
      <c r="N68" s="675"/>
      <c r="O68" s="676"/>
      <c r="P68" s="677"/>
      <c r="Q68" s="688">
        <v>17.574999999999999</v>
      </c>
      <c r="R68" s="677">
        <v>561469</v>
      </c>
      <c r="S68" s="679"/>
      <c r="T68" s="679"/>
      <c r="U68" s="679"/>
      <c r="V68" s="679"/>
      <c r="W68" s="679">
        <f t="shared" si="5"/>
        <v>1630160</v>
      </c>
      <c r="X68" s="679">
        <f t="shared" si="6"/>
        <v>561469</v>
      </c>
      <c r="Y68" s="680">
        <f t="shared" si="1"/>
        <v>5308</v>
      </c>
      <c r="Z68" s="679">
        <f t="shared" si="2"/>
        <v>24000</v>
      </c>
      <c r="AA68" s="681">
        <f t="shared" si="3"/>
        <v>590777</v>
      </c>
      <c r="AB68" s="682">
        <f t="shared" si="4"/>
        <v>1039383</v>
      </c>
      <c r="AC68" s="683"/>
    </row>
    <row r="69" spans="1:29" s="657" customFormat="1" ht="23.25" customHeight="1">
      <c r="A69" s="665">
        <v>56</v>
      </c>
      <c r="B69" s="666">
        <f>'KL VCKD'!B70</f>
        <v>56</v>
      </c>
      <c r="C69" s="667"/>
      <c r="D69" s="668" t="s">
        <v>1158</v>
      </c>
      <c r="E69" s="669" t="s">
        <v>1159</v>
      </c>
      <c r="F69" s="670">
        <v>31947</v>
      </c>
      <c r="G69" s="671">
        <f>'KL VCKD'!BE70</f>
        <v>32.373000000000005</v>
      </c>
      <c r="H69" s="672">
        <f t="shared" si="0"/>
        <v>1034220</v>
      </c>
      <c r="I69" s="673"/>
      <c r="J69" s="674"/>
      <c r="K69" s="674"/>
      <c r="L69" s="674"/>
      <c r="M69" s="674"/>
      <c r="N69" s="675"/>
      <c r="O69" s="676"/>
      <c r="P69" s="677"/>
      <c r="Q69" s="688">
        <v>14.978</v>
      </c>
      <c r="R69" s="677">
        <v>478502</v>
      </c>
      <c r="S69" s="679"/>
      <c r="T69" s="679"/>
      <c r="U69" s="679"/>
      <c r="V69" s="679"/>
      <c r="W69" s="679">
        <f t="shared" si="5"/>
        <v>1512722</v>
      </c>
      <c r="X69" s="679">
        <f t="shared" si="6"/>
        <v>478502</v>
      </c>
      <c r="Y69" s="680">
        <f t="shared" si="1"/>
        <v>0</v>
      </c>
      <c r="Z69" s="679">
        <f t="shared" si="2"/>
        <v>24000</v>
      </c>
      <c r="AA69" s="681">
        <f t="shared" si="3"/>
        <v>502502</v>
      </c>
      <c r="AB69" s="682">
        <f t="shared" si="4"/>
        <v>1010220</v>
      </c>
      <c r="AC69" s="683"/>
    </row>
    <row r="70" spans="1:29" s="657" customFormat="1" ht="23.25" customHeight="1">
      <c r="A70" s="665">
        <v>57</v>
      </c>
      <c r="B70" s="666">
        <f>'KL VCKD'!B71</f>
        <v>57</v>
      </c>
      <c r="C70" s="667"/>
      <c r="D70" s="668" t="s">
        <v>1160</v>
      </c>
      <c r="E70" s="669" t="s">
        <v>1161</v>
      </c>
      <c r="F70" s="670">
        <v>31947</v>
      </c>
      <c r="G70" s="671">
        <f>'KL VCKD'!BE71</f>
        <v>31.933</v>
      </c>
      <c r="H70" s="672">
        <f t="shared" si="0"/>
        <v>1020164</v>
      </c>
      <c r="I70" s="673"/>
      <c r="J70" s="674"/>
      <c r="K70" s="674"/>
      <c r="L70" s="674"/>
      <c r="M70" s="674"/>
      <c r="N70" s="675"/>
      <c r="O70" s="676"/>
      <c r="P70" s="677"/>
      <c r="Q70" s="688">
        <v>15.353</v>
      </c>
      <c r="R70" s="677">
        <v>490482</v>
      </c>
      <c r="S70" s="679"/>
      <c r="T70" s="679"/>
      <c r="U70" s="679"/>
      <c r="V70" s="679"/>
      <c r="W70" s="679">
        <f t="shared" si="5"/>
        <v>1510646</v>
      </c>
      <c r="X70" s="679">
        <f t="shared" si="6"/>
        <v>490482</v>
      </c>
      <c r="Y70" s="680">
        <f t="shared" si="1"/>
        <v>0</v>
      </c>
      <c r="Z70" s="679">
        <f t="shared" si="2"/>
        <v>24000</v>
      </c>
      <c r="AA70" s="681">
        <f t="shared" si="3"/>
        <v>514482</v>
      </c>
      <c r="AB70" s="682">
        <f t="shared" si="4"/>
        <v>996164</v>
      </c>
      <c r="AC70" s="683"/>
    </row>
    <row r="71" spans="1:29" s="657" customFormat="1" ht="23.25" customHeight="1">
      <c r="A71" s="665">
        <v>58</v>
      </c>
      <c r="B71" s="666">
        <f>'KL VCKD'!B72</f>
        <v>58</v>
      </c>
      <c r="C71" s="667"/>
      <c r="D71" s="668" t="s">
        <v>1089</v>
      </c>
      <c r="E71" s="669" t="s">
        <v>971</v>
      </c>
      <c r="F71" s="670">
        <v>31947</v>
      </c>
      <c r="G71" s="671">
        <f>'KL VCKD'!BE72</f>
        <v>32.631</v>
      </c>
      <c r="H71" s="672">
        <f t="shared" si="0"/>
        <v>1042463</v>
      </c>
      <c r="I71" s="673"/>
      <c r="J71" s="674"/>
      <c r="K71" s="674"/>
      <c r="L71" s="674"/>
      <c r="M71" s="674"/>
      <c r="N71" s="675"/>
      <c r="O71" s="676"/>
      <c r="P71" s="677"/>
      <c r="Q71" s="688">
        <v>15.848000000000001</v>
      </c>
      <c r="R71" s="677">
        <v>506296</v>
      </c>
      <c r="S71" s="679"/>
      <c r="T71" s="679"/>
      <c r="U71" s="679"/>
      <c r="V71" s="679"/>
      <c r="W71" s="679">
        <f t="shared" si="5"/>
        <v>1548759</v>
      </c>
      <c r="X71" s="679">
        <f t="shared" si="6"/>
        <v>506296</v>
      </c>
      <c r="Y71" s="680">
        <f t="shared" si="1"/>
        <v>1238</v>
      </c>
      <c r="Z71" s="679">
        <f t="shared" si="2"/>
        <v>24000</v>
      </c>
      <c r="AA71" s="681">
        <f t="shared" si="3"/>
        <v>531534</v>
      </c>
      <c r="AB71" s="682">
        <f t="shared" si="4"/>
        <v>1017225</v>
      </c>
      <c r="AC71" s="683"/>
    </row>
    <row r="72" spans="1:29" s="657" customFormat="1" ht="23.25" customHeight="1">
      <c r="A72" s="665">
        <v>59</v>
      </c>
      <c r="B72" s="666">
        <f>'KL VCKD'!B73</f>
        <v>59</v>
      </c>
      <c r="C72" s="667"/>
      <c r="D72" s="668" t="s">
        <v>1092</v>
      </c>
      <c r="E72" s="669" t="s">
        <v>1093</v>
      </c>
      <c r="F72" s="670">
        <v>31947</v>
      </c>
      <c r="G72" s="671">
        <f>'KL VCKD'!BE73</f>
        <v>32.548999999999999</v>
      </c>
      <c r="H72" s="672">
        <f t="shared" si="0"/>
        <v>1039843</v>
      </c>
      <c r="I72" s="673"/>
      <c r="J72" s="674"/>
      <c r="K72" s="674"/>
      <c r="L72" s="674"/>
      <c r="M72" s="674"/>
      <c r="N72" s="675"/>
      <c r="O72" s="676"/>
      <c r="P72" s="677"/>
      <c r="Q72" s="688">
        <v>15.949</v>
      </c>
      <c r="R72" s="677">
        <v>509523</v>
      </c>
      <c r="S72" s="679"/>
      <c r="T72" s="679"/>
      <c r="U72" s="679"/>
      <c r="V72" s="679"/>
      <c r="W72" s="679">
        <f t="shared" si="5"/>
        <v>1549366</v>
      </c>
      <c r="X72" s="679">
        <f t="shared" si="6"/>
        <v>509523</v>
      </c>
      <c r="Y72" s="680">
        <f t="shared" si="1"/>
        <v>1268</v>
      </c>
      <c r="Z72" s="679">
        <f t="shared" si="2"/>
        <v>24000</v>
      </c>
      <c r="AA72" s="681">
        <f t="shared" si="3"/>
        <v>534791</v>
      </c>
      <c r="AB72" s="682">
        <f t="shared" si="4"/>
        <v>1014575</v>
      </c>
      <c r="AC72" s="683"/>
    </row>
    <row r="73" spans="1:29" s="657" customFormat="1" ht="23.25" customHeight="1">
      <c r="A73" s="665">
        <v>60</v>
      </c>
      <c r="B73" s="666">
        <f>'KL VCKD'!B74</f>
        <v>60</v>
      </c>
      <c r="C73" s="667"/>
      <c r="D73" s="668" t="s">
        <v>1094</v>
      </c>
      <c r="E73" s="669" t="s">
        <v>1095</v>
      </c>
      <c r="F73" s="670">
        <v>31947</v>
      </c>
      <c r="G73" s="671">
        <f>'KL VCKD'!BE74</f>
        <v>33.441999999999993</v>
      </c>
      <c r="H73" s="672">
        <f t="shared" si="0"/>
        <v>1068372</v>
      </c>
      <c r="I73" s="673"/>
      <c r="J73" s="674"/>
      <c r="K73" s="674"/>
      <c r="L73" s="674"/>
      <c r="M73" s="674"/>
      <c r="N73" s="675"/>
      <c r="O73" s="676"/>
      <c r="P73" s="677"/>
      <c r="Q73" s="688">
        <v>15.933999999999999</v>
      </c>
      <c r="R73" s="677">
        <v>509043</v>
      </c>
      <c r="S73" s="679"/>
      <c r="T73" s="679"/>
      <c r="U73" s="679"/>
      <c r="V73" s="679"/>
      <c r="W73" s="679">
        <f t="shared" si="5"/>
        <v>1577415</v>
      </c>
      <c r="X73" s="679">
        <f t="shared" si="6"/>
        <v>509043</v>
      </c>
      <c r="Y73" s="680">
        <f t="shared" si="1"/>
        <v>2671</v>
      </c>
      <c r="Z73" s="679">
        <f t="shared" si="2"/>
        <v>24000</v>
      </c>
      <c r="AA73" s="681">
        <f t="shared" si="3"/>
        <v>535714</v>
      </c>
      <c r="AB73" s="682">
        <f t="shared" si="4"/>
        <v>1041701</v>
      </c>
      <c r="AC73" s="683"/>
    </row>
    <row r="74" spans="1:29" s="657" customFormat="1" ht="23.25" customHeight="1">
      <c r="A74" s="665">
        <v>61</v>
      </c>
      <c r="B74" s="666">
        <f>'KL VCKD'!B75</f>
        <v>61</v>
      </c>
      <c r="C74" s="667"/>
      <c r="D74" s="668" t="s">
        <v>1090</v>
      </c>
      <c r="E74" s="669" t="s">
        <v>1091</v>
      </c>
      <c r="F74" s="670">
        <v>31947</v>
      </c>
      <c r="G74" s="671">
        <f>'KL VCKD'!BE75</f>
        <v>30.802</v>
      </c>
      <c r="H74" s="672">
        <f t="shared" si="0"/>
        <v>984031</v>
      </c>
      <c r="I74" s="673"/>
      <c r="J74" s="674"/>
      <c r="K74" s="674"/>
      <c r="L74" s="674"/>
      <c r="M74" s="674"/>
      <c r="N74" s="675"/>
      <c r="O74" s="676"/>
      <c r="P74" s="677"/>
      <c r="Q74" s="688">
        <v>15.672000000000001</v>
      </c>
      <c r="R74" s="677">
        <v>500673</v>
      </c>
      <c r="S74" s="679"/>
      <c r="T74" s="679"/>
      <c r="U74" s="679"/>
      <c r="V74" s="679"/>
      <c r="W74" s="679">
        <f t="shared" si="5"/>
        <v>1484704</v>
      </c>
      <c r="X74" s="679">
        <f t="shared" si="6"/>
        <v>500673</v>
      </c>
      <c r="Y74" s="680">
        <f t="shared" si="1"/>
        <v>0</v>
      </c>
      <c r="Z74" s="679">
        <f t="shared" si="2"/>
        <v>24000</v>
      </c>
      <c r="AA74" s="681">
        <f t="shared" si="3"/>
        <v>524673</v>
      </c>
      <c r="AB74" s="682">
        <f t="shared" si="4"/>
        <v>960031</v>
      </c>
      <c r="AC74" s="683"/>
    </row>
    <row r="75" spans="1:29" s="657" customFormat="1" ht="23.25" customHeight="1">
      <c r="A75" s="665">
        <v>62</v>
      </c>
      <c r="B75" s="666">
        <f>'KL VCKD'!B76</f>
        <v>62</v>
      </c>
      <c r="C75" s="667"/>
      <c r="D75" s="668" t="s">
        <v>1690</v>
      </c>
      <c r="E75" s="669" t="s">
        <v>1691</v>
      </c>
      <c r="F75" s="670">
        <v>31947</v>
      </c>
      <c r="G75" s="671">
        <f>'KL VCKD'!BE76</f>
        <v>32.897999999999996</v>
      </c>
      <c r="H75" s="672">
        <f t="shared" si="0"/>
        <v>1050992</v>
      </c>
      <c r="I75" s="673"/>
      <c r="J75" s="674"/>
      <c r="K75" s="674"/>
      <c r="L75" s="674"/>
      <c r="M75" s="674"/>
      <c r="N75" s="675"/>
      <c r="O75" s="676"/>
      <c r="P75" s="677"/>
      <c r="Q75" s="688">
        <v>15.49</v>
      </c>
      <c r="R75" s="677">
        <v>494859</v>
      </c>
      <c r="S75" s="679"/>
      <c r="T75" s="679"/>
      <c r="U75" s="679"/>
      <c r="V75" s="679"/>
      <c r="W75" s="679">
        <f t="shared" si="5"/>
        <v>1545851</v>
      </c>
      <c r="X75" s="679">
        <f t="shared" si="6"/>
        <v>494859</v>
      </c>
      <c r="Y75" s="680">
        <f t="shared" si="1"/>
        <v>1093</v>
      </c>
      <c r="Z75" s="679">
        <f t="shared" si="2"/>
        <v>24000</v>
      </c>
      <c r="AA75" s="681">
        <f t="shared" si="3"/>
        <v>519952</v>
      </c>
      <c r="AB75" s="682">
        <f t="shared" si="4"/>
        <v>1025899</v>
      </c>
      <c r="AC75" s="683"/>
    </row>
    <row r="76" spans="1:29" s="657" customFormat="1" ht="23.25" customHeight="1">
      <c r="A76" s="665">
        <v>63</v>
      </c>
      <c r="B76" s="666">
        <f>'KL VCKD'!B77</f>
        <v>63</v>
      </c>
      <c r="C76" s="667"/>
      <c r="D76" s="668" t="s">
        <v>1100</v>
      </c>
      <c r="E76" s="669" t="s">
        <v>1101</v>
      </c>
      <c r="F76" s="670">
        <v>31947</v>
      </c>
      <c r="G76" s="671">
        <f>'KL VCKD'!BE77</f>
        <v>34.682000000000002</v>
      </c>
      <c r="H76" s="672">
        <f t="shared" si="0"/>
        <v>1107986</v>
      </c>
      <c r="I76" s="673"/>
      <c r="J76" s="674"/>
      <c r="K76" s="674"/>
      <c r="L76" s="674"/>
      <c r="M76" s="674"/>
      <c r="N76" s="675"/>
      <c r="O76" s="676"/>
      <c r="P76" s="677"/>
      <c r="Q76" s="688">
        <v>15.101000000000001</v>
      </c>
      <c r="R76" s="677">
        <v>482432</v>
      </c>
      <c r="S76" s="679"/>
      <c r="T76" s="679"/>
      <c r="U76" s="679"/>
      <c r="V76" s="679"/>
      <c r="W76" s="679">
        <f t="shared" si="5"/>
        <v>1590418</v>
      </c>
      <c r="X76" s="679">
        <f t="shared" si="6"/>
        <v>482432</v>
      </c>
      <c r="Y76" s="680">
        <f t="shared" si="1"/>
        <v>3321</v>
      </c>
      <c r="Z76" s="679">
        <f t="shared" si="2"/>
        <v>24000</v>
      </c>
      <c r="AA76" s="681">
        <f t="shared" si="3"/>
        <v>509753</v>
      </c>
      <c r="AB76" s="682">
        <f t="shared" si="4"/>
        <v>1080665</v>
      </c>
      <c r="AC76" s="683"/>
    </row>
    <row r="77" spans="1:29" s="657" customFormat="1" ht="23.25" customHeight="1">
      <c r="A77" s="665">
        <v>64</v>
      </c>
      <c r="B77" s="666">
        <f>'KL VCKD'!B78</f>
        <v>64</v>
      </c>
      <c r="C77" s="667"/>
      <c r="D77" s="668" t="s">
        <v>1102</v>
      </c>
      <c r="E77" s="669" t="s">
        <v>1103</v>
      </c>
      <c r="F77" s="670">
        <v>31947</v>
      </c>
      <c r="G77" s="671">
        <f>'KL VCKD'!BE78</f>
        <v>31.548999999999999</v>
      </c>
      <c r="H77" s="672">
        <f t="shared" si="0"/>
        <v>1007896</v>
      </c>
      <c r="I77" s="673"/>
      <c r="J77" s="674"/>
      <c r="K77" s="674"/>
      <c r="L77" s="674"/>
      <c r="M77" s="674"/>
      <c r="N77" s="675"/>
      <c r="O77" s="676"/>
      <c r="P77" s="677"/>
      <c r="Q77" s="688">
        <v>15.307</v>
      </c>
      <c r="R77" s="677">
        <v>489013</v>
      </c>
      <c r="S77" s="679"/>
      <c r="T77" s="679"/>
      <c r="U77" s="679"/>
      <c r="V77" s="679"/>
      <c r="W77" s="679">
        <f t="shared" si="5"/>
        <v>1496909</v>
      </c>
      <c r="X77" s="679">
        <f t="shared" si="6"/>
        <v>489013</v>
      </c>
      <c r="Y77" s="680">
        <f t="shared" si="1"/>
        <v>0</v>
      </c>
      <c r="Z77" s="679">
        <f t="shared" si="2"/>
        <v>24000</v>
      </c>
      <c r="AA77" s="681">
        <f t="shared" si="3"/>
        <v>513013</v>
      </c>
      <c r="AB77" s="682">
        <f t="shared" si="4"/>
        <v>983896</v>
      </c>
      <c r="AC77" s="683"/>
    </row>
    <row r="78" spans="1:29" s="657" customFormat="1" ht="23.25" customHeight="1">
      <c r="A78" s="665">
        <v>65</v>
      </c>
      <c r="B78" s="666">
        <f>'KL VCKD'!B79</f>
        <v>65</v>
      </c>
      <c r="C78" s="667"/>
      <c r="D78" s="668" t="s">
        <v>1104</v>
      </c>
      <c r="E78" s="669" t="s">
        <v>1105</v>
      </c>
      <c r="F78" s="670">
        <v>31947</v>
      </c>
      <c r="G78" s="671">
        <f>'KL VCKD'!BE79</f>
        <v>32.897999999999996</v>
      </c>
      <c r="H78" s="672">
        <f t="shared" ref="H78:H141" si="7">ROUND(F78*G78,0)</f>
        <v>1050992</v>
      </c>
      <c r="I78" s="673"/>
      <c r="J78" s="674"/>
      <c r="K78" s="674"/>
      <c r="L78" s="674"/>
      <c r="M78" s="674"/>
      <c r="N78" s="675"/>
      <c r="O78" s="676"/>
      <c r="P78" s="677"/>
      <c r="Q78" s="688">
        <v>17.727999999999998</v>
      </c>
      <c r="R78" s="677">
        <v>566356</v>
      </c>
      <c r="S78" s="679"/>
      <c r="T78" s="679"/>
      <c r="U78" s="679"/>
      <c r="V78" s="679"/>
      <c r="W78" s="679">
        <f t="shared" ref="W78:W141" si="8">H78+R78+S78+V78</f>
        <v>1617348</v>
      </c>
      <c r="X78" s="679">
        <f t="shared" si="6"/>
        <v>566356</v>
      </c>
      <c r="Y78" s="680">
        <f t="shared" ref="Y78:Y141" si="9">ROUND(IF((W78-S78-Z78)&lt;=1500000,0,IF(AND(((W78-S78-Z78))&gt;1500000,((W78-S78-Z78))&lt;=2000000),((W78-S78-Z78))*5%-75000,IF(AND(((W78-S78-Z78))&gt;2000000,((W78-S78-Z78))&lt;=8500000),((W78-S78-Z78))*10%-175000))),0)</f>
        <v>4667</v>
      </c>
      <c r="Z78" s="679">
        <f t="shared" ref="Z78:Z141" si="10">IF(W78&lt;=400000,400000*2%,IF(W78&lt;=1200000,ROUND(W78*2%,0),ROUND(1200000*2%,0)))</f>
        <v>24000</v>
      </c>
      <c r="AA78" s="681">
        <f t="shared" ref="AA78:AA141" si="11">X78+Y78+Z78</f>
        <v>595023</v>
      </c>
      <c r="AB78" s="682">
        <f t="shared" ref="AB78:AB141" si="12">W78-AA78</f>
        <v>1022325</v>
      </c>
      <c r="AC78" s="683"/>
    </row>
    <row r="79" spans="1:29" s="657" customFormat="1" ht="23.25" customHeight="1">
      <c r="A79" s="665">
        <v>66</v>
      </c>
      <c r="B79" s="666">
        <f>'KL VCKD'!B80</f>
        <v>66</v>
      </c>
      <c r="C79" s="667"/>
      <c r="D79" s="668" t="s">
        <v>1106</v>
      </c>
      <c r="E79" s="669" t="s">
        <v>1107</v>
      </c>
      <c r="F79" s="670">
        <v>31947</v>
      </c>
      <c r="G79" s="671">
        <f>'KL VCKD'!BE80</f>
        <v>32.914000000000001</v>
      </c>
      <c r="H79" s="672">
        <f t="shared" si="7"/>
        <v>1051504</v>
      </c>
      <c r="I79" s="673"/>
      <c r="J79" s="674"/>
      <c r="K79" s="674"/>
      <c r="L79" s="674"/>
      <c r="M79" s="674"/>
      <c r="N79" s="675"/>
      <c r="O79" s="676"/>
      <c r="P79" s="677"/>
      <c r="Q79" s="688">
        <v>18.346999999999998</v>
      </c>
      <c r="R79" s="677">
        <v>586132</v>
      </c>
      <c r="S79" s="679"/>
      <c r="T79" s="679"/>
      <c r="U79" s="679"/>
      <c r="V79" s="679"/>
      <c r="W79" s="679">
        <f t="shared" si="8"/>
        <v>1637636</v>
      </c>
      <c r="X79" s="679">
        <f t="shared" ref="X79:X142" si="13">R79+U79</f>
        <v>586132</v>
      </c>
      <c r="Y79" s="680">
        <f t="shared" si="9"/>
        <v>5682</v>
      </c>
      <c r="Z79" s="679">
        <f t="shared" si="10"/>
        <v>24000</v>
      </c>
      <c r="AA79" s="681">
        <f t="shared" si="11"/>
        <v>615814</v>
      </c>
      <c r="AB79" s="682">
        <f t="shared" si="12"/>
        <v>1021822</v>
      </c>
      <c r="AC79" s="683"/>
    </row>
    <row r="80" spans="1:29" s="657" customFormat="1" ht="23.25" customHeight="1">
      <c r="A80" s="665">
        <v>67</v>
      </c>
      <c r="B80" s="666">
        <f>'KL VCKD'!B81</f>
        <v>67</v>
      </c>
      <c r="C80" s="667"/>
      <c r="D80" s="668" t="s">
        <v>1108</v>
      </c>
      <c r="E80" s="669" t="s">
        <v>1109</v>
      </c>
      <c r="F80" s="670">
        <v>31947</v>
      </c>
      <c r="G80" s="671">
        <f>'KL VCKD'!BE81</f>
        <v>33.450999999999993</v>
      </c>
      <c r="H80" s="672">
        <f t="shared" si="7"/>
        <v>1068659</v>
      </c>
      <c r="I80" s="673"/>
      <c r="J80" s="674"/>
      <c r="K80" s="674"/>
      <c r="L80" s="674"/>
      <c r="M80" s="674"/>
      <c r="N80" s="675"/>
      <c r="O80" s="676"/>
      <c r="P80" s="677"/>
      <c r="Q80" s="688">
        <v>18.387</v>
      </c>
      <c r="R80" s="677">
        <v>587409</v>
      </c>
      <c r="S80" s="679"/>
      <c r="T80" s="679"/>
      <c r="U80" s="679"/>
      <c r="V80" s="679"/>
      <c r="W80" s="679">
        <f t="shared" si="8"/>
        <v>1656068</v>
      </c>
      <c r="X80" s="679">
        <f t="shared" si="13"/>
        <v>587409</v>
      </c>
      <c r="Y80" s="680">
        <f t="shared" si="9"/>
        <v>6603</v>
      </c>
      <c r="Z80" s="679">
        <f t="shared" si="10"/>
        <v>24000</v>
      </c>
      <c r="AA80" s="681">
        <f t="shared" si="11"/>
        <v>618012</v>
      </c>
      <c r="AB80" s="682">
        <f t="shared" si="12"/>
        <v>1038056</v>
      </c>
      <c r="AC80" s="683"/>
    </row>
    <row r="81" spans="1:29" s="657" customFormat="1" ht="23.25" customHeight="1">
      <c r="A81" s="665">
        <v>68</v>
      </c>
      <c r="B81" s="666">
        <f>'KL VCKD'!B82</f>
        <v>68</v>
      </c>
      <c r="C81" s="667"/>
      <c r="D81" s="668" t="s">
        <v>1110</v>
      </c>
      <c r="E81" s="669" t="s">
        <v>1111</v>
      </c>
      <c r="F81" s="670">
        <v>31947</v>
      </c>
      <c r="G81" s="671">
        <f>'KL VCKD'!BE82</f>
        <v>33.853999999999999</v>
      </c>
      <c r="H81" s="672">
        <f t="shared" si="7"/>
        <v>1081534</v>
      </c>
      <c r="I81" s="673"/>
      <c r="J81" s="674"/>
      <c r="K81" s="674"/>
      <c r="L81" s="674"/>
      <c r="M81" s="674"/>
      <c r="N81" s="675"/>
      <c r="O81" s="676"/>
      <c r="P81" s="677"/>
      <c r="Q81" s="688">
        <v>18.545999999999999</v>
      </c>
      <c r="R81" s="677">
        <v>592489</v>
      </c>
      <c r="S81" s="679"/>
      <c r="T81" s="679"/>
      <c r="U81" s="679"/>
      <c r="V81" s="679"/>
      <c r="W81" s="679">
        <f t="shared" si="8"/>
        <v>1674023</v>
      </c>
      <c r="X81" s="679">
        <f t="shared" si="13"/>
        <v>592489</v>
      </c>
      <c r="Y81" s="680">
        <f t="shared" si="9"/>
        <v>7501</v>
      </c>
      <c r="Z81" s="679">
        <f t="shared" si="10"/>
        <v>24000</v>
      </c>
      <c r="AA81" s="681">
        <f t="shared" si="11"/>
        <v>623990</v>
      </c>
      <c r="AB81" s="682">
        <f t="shared" si="12"/>
        <v>1050033</v>
      </c>
      <c r="AC81" s="683"/>
    </row>
    <row r="82" spans="1:29" s="657" customFormat="1" ht="23.25" customHeight="1">
      <c r="A82" s="665">
        <v>69</v>
      </c>
      <c r="B82" s="666">
        <f>'KL VCKD'!B83</f>
        <v>69</v>
      </c>
      <c r="C82" s="667"/>
      <c r="D82" s="668" t="s">
        <v>1112</v>
      </c>
      <c r="E82" s="669" t="s">
        <v>1113</v>
      </c>
      <c r="F82" s="670">
        <v>31947</v>
      </c>
      <c r="G82" s="671">
        <f>'KL VCKD'!BE83</f>
        <v>31.069000000000003</v>
      </c>
      <c r="H82" s="672">
        <f t="shared" si="7"/>
        <v>992561</v>
      </c>
      <c r="I82" s="673"/>
      <c r="J82" s="674"/>
      <c r="K82" s="674"/>
      <c r="L82" s="674"/>
      <c r="M82" s="674"/>
      <c r="N82" s="675"/>
      <c r="O82" s="676"/>
      <c r="P82" s="677"/>
      <c r="Q82" s="688">
        <v>15.997999999999999</v>
      </c>
      <c r="R82" s="677">
        <v>511088</v>
      </c>
      <c r="S82" s="679"/>
      <c r="T82" s="679"/>
      <c r="U82" s="679"/>
      <c r="V82" s="679"/>
      <c r="W82" s="679">
        <f t="shared" si="8"/>
        <v>1503649</v>
      </c>
      <c r="X82" s="679">
        <f t="shared" si="13"/>
        <v>511088</v>
      </c>
      <c r="Y82" s="680">
        <f t="shared" si="9"/>
        <v>0</v>
      </c>
      <c r="Z82" s="679">
        <f t="shared" si="10"/>
        <v>24000</v>
      </c>
      <c r="AA82" s="681">
        <f t="shared" si="11"/>
        <v>535088</v>
      </c>
      <c r="AB82" s="682">
        <f t="shared" si="12"/>
        <v>968561</v>
      </c>
      <c r="AC82" s="683"/>
    </row>
    <row r="83" spans="1:29" s="657" customFormat="1" ht="23.25" customHeight="1">
      <c r="A83" s="665">
        <v>70</v>
      </c>
      <c r="B83" s="666">
        <f>'KL VCKD'!B84</f>
        <v>70</v>
      </c>
      <c r="C83" s="667"/>
      <c r="D83" s="668" t="s">
        <v>1114</v>
      </c>
      <c r="E83" s="669" t="s">
        <v>1115</v>
      </c>
      <c r="F83" s="670">
        <v>31947</v>
      </c>
      <c r="G83" s="671">
        <f>'KL VCKD'!BE84</f>
        <v>30.899000000000001</v>
      </c>
      <c r="H83" s="672">
        <f t="shared" si="7"/>
        <v>987130</v>
      </c>
      <c r="I83" s="673"/>
      <c r="J83" s="674"/>
      <c r="K83" s="674"/>
      <c r="L83" s="674"/>
      <c r="M83" s="674"/>
      <c r="N83" s="675"/>
      <c r="O83" s="676"/>
      <c r="P83" s="677"/>
      <c r="Q83" s="688">
        <v>15.753</v>
      </c>
      <c r="R83" s="677">
        <v>503261</v>
      </c>
      <c r="S83" s="679"/>
      <c r="T83" s="679"/>
      <c r="U83" s="679"/>
      <c r="V83" s="679"/>
      <c r="W83" s="679">
        <f t="shared" si="8"/>
        <v>1490391</v>
      </c>
      <c r="X83" s="679">
        <f t="shared" si="13"/>
        <v>503261</v>
      </c>
      <c r="Y83" s="680">
        <f t="shared" si="9"/>
        <v>0</v>
      </c>
      <c r="Z83" s="679">
        <f t="shared" si="10"/>
        <v>24000</v>
      </c>
      <c r="AA83" s="681">
        <f t="shared" si="11"/>
        <v>527261</v>
      </c>
      <c r="AB83" s="682">
        <f t="shared" si="12"/>
        <v>963130</v>
      </c>
      <c r="AC83" s="683"/>
    </row>
    <row r="84" spans="1:29" s="657" customFormat="1" ht="23.25" customHeight="1">
      <c r="A84" s="665">
        <v>71</v>
      </c>
      <c r="B84" s="666">
        <f>'KL VCKD'!B85</f>
        <v>71</v>
      </c>
      <c r="C84" s="667"/>
      <c r="D84" s="668" t="s">
        <v>1116</v>
      </c>
      <c r="E84" s="669" t="s">
        <v>1117</v>
      </c>
      <c r="F84" s="670">
        <v>31947</v>
      </c>
      <c r="G84" s="671">
        <f>'KL VCKD'!BE85</f>
        <v>30.117999999999999</v>
      </c>
      <c r="H84" s="672">
        <f t="shared" si="7"/>
        <v>962180</v>
      </c>
      <c r="I84" s="673"/>
      <c r="J84" s="674"/>
      <c r="K84" s="674"/>
      <c r="L84" s="674"/>
      <c r="M84" s="674"/>
      <c r="N84" s="675"/>
      <c r="O84" s="676"/>
      <c r="P84" s="677"/>
      <c r="Q84" s="688">
        <v>16.154999999999998</v>
      </c>
      <c r="R84" s="677">
        <v>516104</v>
      </c>
      <c r="S84" s="679"/>
      <c r="T84" s="679"/>
      <c r="U84" s="679"/>
      <c r="V84" s="679"/>
      <c r="W84" s="679">
        <f t="shared" si="8"/>
        <v>1478284</v>
      </c>
      <c r="X84" s="679">
        <f t="shared" si="13"/>
        <v>516104</v>
      </c>
      <c r="Y84" s="680">
        <f t="shared" si="9"/>
        <v>0</v>
      </c>
      <c r="Z84" s="679">
        <f t="shared" si="10"/>
        <v>24000</v>
      </c>
      <c r="AA84" s="681">
        <f t="shared" si="11"/>
        <v>540104</v>
      </c>
      <c r="AB84" s="682">
        <f t="shared" si="12"/>
        <v>938180</v>
      </c>
      <c r="AC84" s="683"/>
    </row>
    <row r="85" spans="1:29" s="657" customFormat="1" ht="23.25" customHeight="1">
      <c r="A85" s="665">
        <v>72</v>
      </c>
      <c r="B85" s="666">
        <f>'KL VCKD'!B86</f>
        <v>72</v>
      </c>
      <c r="C85" s="667"/>
      <c r="D85" s="668" t="s">
        <v>1118</v>
      </c>
      <c r="E85" s="669" t="s">
        <v>1119</v>
      </c>
      <c r="F85" s="670">
        <v>31947</v>
      </c>
      <c r="G85" s="671">
        <f>'KL VCKD'!BE86</f>
        <v>28.356999999999999</v>
      </c>
      <c r="H85" s="672">
        <f t="shared" si="7"/>
        <v>905921</v>
      </c>
      <c r="I85" s="673"/>
      <c r="J85" s="674"/>
      <c r="K85" s="674"/>
      <c r="L85" s="674"/>
      <c r="M85" s="674"/>
      <c r="N85" s="675"/>
      <c r="O85" s="676"/>
      <c r="P85" s="677"/>
      <c r="Q85" s="688">
        <v>18.635000000000002</v>
      </c>
      <c r="R85" s="677">
        <v>595332</v>
      </c>
      <c r="S85" s="677"/>
      <c r="T85" s="677"/>
      <c r="U85" s="677"/>
      <c r="V85" s="677"/>
      <c r="W85" s="679">
        <f t="shared" si="8"/>
        <v>1501253</v>
      </c>
      <c r="X85" s="679">
        <f t="shared" si="13"/>
        <v>595332</v>
      </c>
      <c r="Y85" s="680">
        <f t="shared" si="9"/>
        <v>0</v>
      </c>
      <c r="Z85" s="679">
        <f t="shared" si="10"/>
        <v>24000</v>
      </c>
      <c r="AA85" s="681">
        <f t="shared" si="11"/>
        <v>619332</v>
      </c>
      <c r="AB85" s="682">
        <f t="shared" si="12"/>
        <v>881921</v>
      </c>
      <c r="AC85" s="683"/>
    </row>
    <row r="86" spans="1:29" s="657" customFormat="1" ht="23.25" customHeight="1">
      <c r="A86" s="665">
        <v>73</v>
      </c>
      <c r="B86" s="666">
        <f>'KL VCKD'!B87</f>
        <v>73</v>
      </c>
      <c r="C86" s="667"/>
      <c r="D86" s="668" t="s">
        <v>1120</v>
      </c>
      <c r="E86" s="669" t="s">
        <v>1121</v>
      </c>
      <c r="F86" s="670">
        <v>31947</v>
      </c>
      <c r="G86" s="671">
        <f>'KL VCKD'!BE87</f>
        <v>27.143999999999998</v>
      </c>
      <c r="H86" s="672">
        <f t="shared" si="7"/>
        <v>867169</v>
      </c>
      <c r="I86" s="673"/>
      <c r="J86" s="674"/>
      <c r="K86" s="674"/>
      <c r="L86" s="674"/>
      <c r="M86" s="674"/>
      <c r="N86" s="675"/>
      <c r="O86" s="676"/>
      <c r="P86" s="677"/>
      <c r="Q86" s="688">
        <v>20.378</v>
      </c>
      <c r="R86" s="677">
        <v>651016</v>
      </c>
      <c r="S86" s="677"/>
      <c r="T86" s="677"/>
      <c r="U86" s="677"/>
      <c r="V86" s="677"/>
      <c r="W86" s="679">
        <f t="shared" si="8"/>
        <v>1518185</v>
      </c>
      <c r="X86" s="679">
        <f t="shared" si="13"/>
        <v>651016</v>
      </c>
      <c r="Y86" s="680">
        <f t="shared" si="9"/>
        <v>0</v>
      </c>
      <c r="Z86" s="679">
        <f t="shared" si="10"/>
        <v>24000</v>
      </c>
      <c r="AA86" s="681">
        <f t="shared" si="11"/>
        <v>675016</v>
      </c>
      <c r="AB86" s="682">
        <f t="shared" si="12"/>
        <v>843169</v>
      </c>
      <c r="AC86" s="683"/>
    </row>
    <row r="87" spans="1:29" s="657" customFormat="1" ht="23.25" customHeight="1">
      <c r="A87" s="665">
        <v>74</v>
      </c>
      <c r="B87" s="666">
        <f>'KL VCKD'!B88</f>
        <v>74</v>
      </c>
      <c r="C87" s="667"/>
      <c r="D87" s="668" t="s">
        <v>1122</v>
      </c>
      <c r="E87" s="669" t="s">
        <v>1123</v>
      </c>
      <c r="F87" s="670">
        <v>31947</v>
      </c>
      <c r="G87" s="671">
        <f>'KL VCKD'!BE88</f>
        <v>31.014000000000003</v>
      </c>
      <c r="H87" s="672">
        <f t="shared" si="7"/>
        <v>990804</v>
      </c>
      <c r="I87" s="673"/>
      <c r="J87" s="674"/>
      <c r="K87" s="674"/>
      <c r="L87" s="674"/>
      <c r="M87" s="674"/>
      <c r="N87" s="675"/>
      <c r="O87" s="676"/>
      <c r="P87" s="677"/>
      <c r="Q87" s="688">
        <v>18.864000000000001</v>
      </c>
      <c r="R87" s="677">
        <v>602648</v>
      </c>
      <c r="S87" s="677"/>
      <c r="T87" s="677"/>
      <c r="U87" s="677"/>
      <c r="V87" s="677"/>
      <c r="W87" s="679">
        <f t="shared" si="8"/>
        <v>1593452</v>
      </c>
      <c r="X87" s="679">
        <f t="shared" si="13"/>
        <v>602648</v>
      </c>
      <c r="Y87" s="680">
        <f t="shared" si="9"/>
        <v>3473</v>
      </c>
      <c r="Z87" s="679">
        <f t="shared" si="10"/>
        <v>24000</v>
      </c>
      <c r="AA87" s="681">
        <f t="shared" si="11"/>
        <v>630121</v>
      </c>
      <c r="AB87" s="682">
        <f t="shared" si="12"/>
        <v>963331</v>
      </c>
      <c r="AC87" s="683"/>
    </row>
    <row r="88" spans="1:29" s="657" customFormat="1" ht="23.25" customHeight="1">
      <c r="A88" s="665">
        <v>75</v>
      </c>
      <c r="B88" s="666">
        <f>'KL VCKD'!B89</f>
        <v>75</v>
      </c>
      <c r="C88" s="667"/>
      <c r="D88" s="668" t="s">
        <v>1124</v>
      </c>
      <c r="E88" s="669" t="s">
        <v>1125</v>
      </c>
      <c r="F88" s="670">
        <v>31947</v>
      </c>
      <c r="G88" s="671">
        <f>'KL VCKD'!BE89</f>
        <v>32.892000000000003</v>
      </c>
      <c r="H88" s="672">
        <f t="shared" si="7"/>
        <v>1050801</v>
      </c>
      <c r="I88" s="673"/>
      <c r="J88" s="674"/>
      <c r="K88" s="674"/>
      <c r="L88" s="674"/>
      <c r="M88" s="674"/>
      <c r="N88" s="675"/>
      <c r="O88" s="676"/>
      <c r="P88" s="677"/>
      <c r="Q88" s="688">
        <v>19.343</v>
      </c>
      <c r="R88" s="677">
        <v>617951</v>
      </c>
      <c r="S88" s="677"/>
      <c r="T88" s="677"/>
      <c r="U88" s="677"/>
      <c r="V88" s="677"/>
      <c r="W88" s="679">
        <f t="shared" si="8"/>
        <v>1668752</v>
      </c>
      <c r="X88" s="679">
        <f t="shared" si="13"/>
        <v>617951</v>
      </c>
      <c r="Y88" s="680">
        <f t="shared" si="9"/>
        <v>7238</v>
      </c>
      <c r="Z88" s="679">
        <f t="shared" si="10"/>
        <v>24000</v>
      </c>
      <c r="AA88" s="681">
        <f t="shared" si="11"/>
        <v>649189</v>
      </c>
      <c r="AB88" s="682">
        <f t="shared" si="12"/>
        <v>1019563</v>
      </c>
      <c r="AC88" s="683"/>
    </row>
    <row r="89" spans="1:29" s="657" customFormat="1" ht="23.25" customHeight="1">
      <c r="A89" s="665">
        <v>76</v>
      </c>
      <c r="B89" s="666">
        <f>'KL VCKD'!B90</f>
        <v>76</v>
      </c>
      <c r="C89" s="667"/>
      <c r="D89" s="668" t="s">
        <v>1126</v>
      </c>
      <c r="E89" s="669" t="s">
        <v>1127</v>
      </c>
      <c r="F89" s="670">
        <v>31947</v>
      </c>
      <c r="G89" s="671">
        <f>'KL VCKD'!BE90</f>
        <v>28.827999999999999</v>
      </c>
      <c r="H89" s="672">
        <f t="shared" si="7"/>
        <v>920968</v>
      </c>
      <c r="I89" s="673"/>
      <c r="J89" s="674"/>
      <c r="K89" s="674"/>
      <c r="L89" s="674"/>
      <c r="M89" s="674"/>
      <c r="N89" s="675"/>
      <c r="O89" s="676"/>
      <c r="P89" s="677"/>
      <c r="Q89" s="688">
        <v>21.228999999999999</v>
      </c>
      <c r="R89" s="677">
        <v>678203</v>
      </c>
      <c r="S89" s="677"/>
      <c r="T89" s="677"/>
      <c r="U89" s="677"/>
      <c r="V89" s="677"/>
      <c r="W89" s="679">
        <f t="shared" si="8"/>
        <v>1599171</v>
      </c>
      <c r="X89" s="679">
        <f t="shared" si="13"/>
        <v>678203</v>
      </c>
      <c r="Y89" s="680">
        <f t="shared" si="9"/>
        <v>3759</v>
      </c>
      <c r="Z89" s="679">
        <f t="shared" si="10"/>
        <v>24000</v>
      </c>
      <c r="AA89" s="681">
        <f t="shared" si="11"/>
        <v>705962</v>
      </c>
      <c r="AB89" s="682">
        <f t="shared" si="12"/>
        <v>893209</v>
      </c>
      <c r="AC89" s="683"/>
    </row>
    <row r="90" spans="1:29" s="657" customFormat="1" ht="23.25" customHeight="1">
      <c r="A90" s="665">
        <v>77</v>
      </c>
      <c r="B90" s="666">
        <f>'KL VCKD'!B91</f>
        <v>77</v>
      </c>
      <c r="C90" s="667"/>
      <c r="D90" s="668" t="s">
        <v>1128</v>
      </c>
      <c r="E90" s="669" t="s">
        <v>1129</v>
      </c>
      <c r="F90" s="670">
        <v>31947</v>
      </c>
      <c r="G90" s="671">
        <f>'KL VCKD'!BE91</f>
        <v>27.812999999999999</v>
      </c>
      <c r="H90" s="672">
        <f t="shared" si="7"/>
        <v>888542</v>
      </c>
      <c r="I90" s="673"/>
      <c r="J90" s="674"/>
      <c r="K90" s="674"/>
      <c r="L90" s="674"/>
      <c r="M90" s="674"/>
      <c r="N90" s="675"/>
      <c r="O90" s="676"/>
      <c r="P90" s="677"/>
      <c r="Q90" s="688">
        <v>22.093</v>
      </c>
      <c r="R90" s="677">
        <v>705805</v>
      </c>
      <c r="S90" s="677"/>
      <c r="T90" s="677"/>
      <c r="U90" s="677"/>
      <c r="V90" s="677"/>
      <c r="W90" s="679">
        <f t="shared" si="8"/>
        <v>1594347</v>
      </c>
      <c r="X90" s="679">
        <f t="shared" si="13"/>
        <v>705805</v>
      </c>
      <c r="Y90" s="680">
        <f t="shared" si="9"/>
        <v>3517</v>
      </c>
      <c r="Z90" s="679">
        <f t="shared" si="10"/>
        <v>24000</v>
      </c>
      <c r="AA90" s="681">
        <f t="shared" si="11"/>
        <v>733322</v>
      </c>
      <c r="AB90" s="682">
        <f t="shared" si="12"/>
        <v>861025</v>
      </c>
      <c r="AC90" s="683"/>
    </row>
    <row r="91" spans="1:29" s="657" customFormat="1" ht="23.25" customHeight="1">
      <c r="A91" s="665">
        <v>78</v>
      </c>
      <c r="B91" s="666">
        <f>'KL VCKD'!B92</f>
        <v>78</v>
      </c>
      <c r="C91" s="667"/>
      <c r="D91" s="668" t="s">
        <v>1130</v>
      </c>
      <c r="E91" s="669" t="s">
        <v>1131</v>
      </c>
      <c r="F91" s="670">
        <v>31947</v>
      </c>
      <c r="G91" s="671">
        <f>'KL VCKD'!BE92</f>
        <v>32.784999999999997</v>
      </c>
      <c r="H91" s="672">
        <f t="shared" si="7"/>
        <v>1047382</v>
      </c>
      <c r="I91" s="673"/>
      <c r="J91" s="674"/>
      <c r="K91" s="674"/>
      <c r="L91" s="674"/>
      <c r="M91" s="674"/>
      <c r="N91" s="675"/>
      <c r="O91" s="676"/>
      <c r="P91" s="677"/>
      <c r="Q91" s="688">
        <v>19.332999999999998</v>
      </c>
      <c r="R91" s="677">
        <v>617631</v>
      </c>
      <c r="S91" s="677"/>
      <c r="T91" s="677"/>
      <c r="U91" s="677"/>
      <c r="V91" s="677"/>
      <c r="W91" s="679">
        <f t="shared" si="8"/>
        <v>1665013</v>
      </c>
      <c r="X91" s="679">
        <f t="shared" si="13"/>
        <v>617631</v>
      </c>
      <c r="Y91" s="680">
        <f t="shared" si="9"/>
        <v>7051</v>
      </c>
      <c r="Z91" s="679">
        <f t="shared" si="10"/>
        <v>24000</v>
      </c>
      <c r="AA91" s="681">
        <f t="shared" si="11"/>
        <v>648682</v>
      </c>
      <c r="AB91" s="682">
        <f t="shared" si="12"/>
        <v>1016331</v>
      </c>
      <c r="AC91" s="683"/>
    </row>
    <row r="92" spans="1:29" s="657" customFormat="1" ht="23.25" customHeight="1">
      <c r="A92" s="665">
        <v>79</v>
      </c>
      <c r="B92" s="666">
        <f>'KL VCKD'!B93</f>
        <v>79</v>
      </c>
      <c r="C92" s="667"/>
      <c r="D92" s="668" t="s">
        <v>1132</v>
      </c>
      <c r="E92" s="669" t="s">
        <v>1133</v>
      </c>
      <c r="F92" s="670">
        <v>31947</v>
      </c>
      <c r="G92" s="671">
        <f>'KL VCKD'!BE93</f>
        <v>30.853000000000002</v>
      </c>
      <c r="H92" s="672">
        <f t="shared" si="7"/>
        <v>985661</v>
      </c>
      <c r="I92" s="673"/>
      <c r="J92" s="674"/>
      <c r="K92" s="674"/>
      <c r="L92" s="674"/>
      <c r="M92" s="674"/>
      <c r="N92" s="675"/>
      <c r="O92" s="676"/>
      <c r="P92" s="677"/>
      <c r="Q92" s="688">
        <v>19.370999999999999</v>
      </c>
      <c r="R92" s="677">
        <v>618845</v>
      </c>
      <c r="S92" s="677"/>
      <c r="T92" s="677"/>
      <c r="U92" s="677"/>
      <c r="V92" s="677"/>
      <c r="W92" s="679">
        <f t="shared" si="8"/>
        <v>1604506</v>
      </c>
      <c r="X92" s="679">
        <f t="shared" si="13"/>
        <v>618845</v>
      </c>
      <c r="Y92" s="680">
        <f t="shared" si="9"/>
        <v>4025</v>
      </c>
      <c r="Z92" s="679">
        <f t="shared" si="10"/>
        <v>24000</v>
      </c>
      <c r="AA92" s="681">
        <f t="shared" si="11"/>
        <v>646870</v>
      </c>
      <c r="AB92" s="682">
        <f t="shared" si="12"/>
        <v>957636</v>
      </c>
      <c r="AC92" s="683"/>
    </row>
    <row r="93" spans="1:29" s="657" customFormat="1" ht="23.25" customHeight="1">
      <c r="A93" s="665">
        <v>80</v>
      </c>
      <c r="B93" s="666">
        <f>'KL VCKD'!B94</f>
        <v>80</v>
      </c>
      <c r="C93" s="667"/>
      <c r="D93" s="668" t="s">
        <v>1134</v>
      </c>
      <c r="E93" s="669" t="s">
        <v>1135</v>
      </c>
      <c r="F93" s="670">
        <v>31947</v>
      </c>
      <c r="G93" s="671">
        <f>'KL VCKD'!BE94</f>
        <v>34.432000000000002</v>
      </c>
      <c r="H93" s="672">
        <f t="shared" si="7"/>
        <v>1099999</v>
      </c>
      <c r="I93" s="673"/>
      <c r="J93" s="674"/>
      <c r="K93" s="674"/>
      <c r="L93" s="674"/>
      <c r="M93" s="674"/>
      <c r="N93" s="675"/>
      <c r="O93" s="676"/>
      <c r="P93" s="677"/>
      <c r="Q93" s="688">
        <v>19.105999999999998</v>
      </c>
      <c r="R93" s="677">
        <v>610379</v>
      </c>
      <c r="S93" s="677"/>
      <c r="T93" s="677"/>
      <c r="U93" s="677"/>
      <c r="V93" s="677"/>
      <c r="W93" s="679">
        <f t="shared" si="8"/>
        <v>1710378</v>
      </c>
      <c r="X93" s="679">
        <f t="shared" si="13"/>
        <v>610379</v>
      </c>
      <c r="Y93" s="680">
        <f t="shared" si="9"/>
        <v>9319</v>
      </c>
      <c r="Z93" s="679">
        <f t="shared" si="10"/>
        <v>24000</v>
      </c>
      <c r="AA93" s="681">
        <f t="shared" si="11"/>
        <v>643698</v>
      </c>
      <c r="AB93" s="682">
        <f t="shared" si="12"/>
        <v>1066680</v>
      </c>
      <c r="AC93" s="683"/>
    </row>
    <row r="94" spans="1:29" s="657" customFormat="1" ht="23.25" customHeight="1">
      <c r="A94" s="665">
        <v>81</v>
      </c>
      <c r="B94" s="666">
        <f>'KL VCKD'!B95</f>
        <v>81</v>
      </c>
      <c r="C94" s="667"/>
      <c r="D94" s="668" t="s">
        <v>1756</v>
      </c>
      <c r="E94" s="669" t="s">
        <v>1757</v>
      </c>
      <c r="F94" s="670">
        <v>31947</v>
      </c>
      <c r="G94" s="671">
        <f>'KL VCKD'!BE95</f>
        <v>30.561999999999998</v>
      </c>
      <c r="H94" s="672">
        <f t="shared" si="7"/>
        <v>976364</v>
      </c>
      <c r="I94" s="673"/>
      <c r="J94" s="674"/>
      <c r="K94" s="674"/>
      <c r="L94" s="674"/>
      <c r="M94" s="674"/>
      <c r="N94" s="675"/>
      <c r="O94" s="676"/>
      <c r="P94" s="677"/>
      <c r="Q94" s="688">
        <v>13.245999999999999</v>
      </c>
      <c r="R94" s="677">
        <v>423170</v>
      </c>
      <c r="S94" s="677"/>
      <c r="T94" s="677"/>
      <c r="U94" s="677"/>
      <c r="V94" s="677"/>
      <c r="W94" s="679">
        <f t="shared" si="8"/>
        <v>1399534</v>
      </c>
      <c r="X94" s="679">
        <f t="shared" si="13"/>
        <v>423170</v>
      </c>
      <c r="Y94" s="680">
        <f t="shared" si="9"/>
        <v>0</v>
      </c>
      <c r="Z94" s="679">
        <f t="shared" si="10"/>
        <v>24000</v>
      </c>
      <c r="AA94" s="681">
        <f t="shared" si="11"/>
        <v>447170</v>
      </c>
      <c r="AB94" s="682">
        <f t="shared" si="12"/>
        <v>952364</v>
      </c>
      <c r="AC94" s="683"/>
    </row>
    <row r="95" spans="1:29" s="657" customFormat="1" ht="23.25" customHeight="1">
      <c r="A95" s="665">
        <v>82</v>
      </c>
      <c r="B95" s="666">
        <f>'KL VCKD'!B96</f>
        <v>82</v>
      </c>
      <c r="C95" s="667"/>
      <c r="D95" s="668" t="s">
        <v>1573</v>
      </c>
      <c r="E95" s="669" t="s">
        <v>1574</v>
      </c>
      <c r="F95" s="670">
        <v>31947</v>
      </c>
      <c r="G95" s="671">
        <f>'KL VCKD'!BE96</f>
        <v>27.530000000000005</v>
      </c>
      <c r="H95" s="672">
        <f t="shared" si="7"/>
        <v>879501</v>
      </c>
      <c r="I95" s="673"/>
      <c r="J95" s="674"/>
      <c r="K95" s="674"/>
      <c r="L95" s="674"/>
      <c r="M95" s="674"/>
      <c r="N95" s="675"/>
      <c r="O95" s="676"/>
      <c r="P95" s="677"/>
      <c r="Q95" s="688">
        <v>24.413999999999998</v>
      </c>
      <c r="R95" s="677">
        <v>779954</v>
      </c>
      <c r="S95" s="677"/>
      <c r="T95" s="677"/>
      <c r="U95" s="677"/>
      <c r="V95" s="677"/>
      <c r="W95" s="679">
        <f t="shared" si="8"/>
        <v>1659455</v>
      </c>
      <c r="X95" s="679">
        <f t="shared" si="13"/>
        <v>779954</v>
      </c>
      <c r="Y95" s="680">
        <f t="shared" si="9"/>
        <v>6773</v>
      </c>
      <c r="Z95" s="679">
        <f t="shared" si="10"/>
        <v>24000</v>
      </c>
      <c r="AA95" s="681">
        <f t="shared" si="11"/>
        <v>810727</v>
      </c>
      <c r="AB95" s="682">
        <f t="shared" si="12"/>
        <v>848728</v>
      </c>
      <c r="AC95" s="683"/>
    </row>
    <row r="96" spans="1:29" s="657" customFormat="1" ht="23.25" customHeight="1">
      <c r="A96" s="665">
        <v>83</v>
      </c>
      <c r="B96" s="666">
        <f>'KL VCKD'!B97</f>
        <v>83</v>
      </c>
      <c r="C96" s="667"/>
      <c r="D96" s="668" t="s">
        <v>1758</v>
      </c>
      <c r="E96" s="669" t="s">
        <v>1759</v>
      </c>
      <c r="F96" s="670">
        <v>31947</v>
      </c>
      <c r="G96" s="671">
        <f>'KL VCKD'!BE97</f>
        <v>30.964000000000002</v>
      </c>
      <c r="H96" s="672">
        <f t="shared" si="7"/>
        <v>989207</v>
      </c>
      <c r="I96" s="673"/>
      <c r="J96" s="674"/>
      <c r="K96" s="674"/>
      <c r="L96" s="674"/>
      <c r="M96" s="674"/>
      <c r="N96" s="675"/>
      <c r="O96" s="676"/>
      <c r="P96" s="677"/>
      <c r="Q96" s="688">
        <v>14.507</v>
      </c>
      <c r="R96" s="677">
        <v>463455</v>
      </c>
      <c r="S96" s="677"/>
      <c r="T96" s="677"/>
      <c r="U96" s="677"/>
      <c r="V96" s="677"/>
      <c r="W96" s="679">
        <f t="shared" si="8"/>
        <v>1452662</v>
      </c>
      <c r="X96" s="679">
        <f t="shared" si="13"/>
        <v>463455</v>
      </c>
      <c r="Y96" s="680">
        <f t="shared" si="9"/>
        <v>0</v>
      </c>
      <c r="Z96" s="679">
        <f t="shared" si="10"/>
        <v>24000</v>
      </c>
      <c r="AA96" s="681">
        <f t="shared" si="11"/>
        <v>487455</v>
      </c>
      <c r="AB96" s="682">
        <f t="shared" si="12"/>
        <v>965207</v>
      </c>
      <c r="AC96" s="683"/>
    </row>
    <row r="97" spans="1:29" s="657" customFormat="1" ht="23.25" customHeight="1">
      <c r="A97" s="665">
        <v>84</v>
      </c>
      <c r="B97" s="666">
        <f>'KL VCKD'!B98</f>
        <v>84</v>
      </c>
      <c r="C97" s="667"/>
      <c r="D97" s="668" t="s">
        <v>1138</v>
      </c>
      <c r="E97" s="669" t="s">
        <v>1139</v>
      </c>
      <c r="F97" s="670">
        <v>31947</v>
      </c>
      <c r="G97" s="671">
        <f>'KL VCKD'!BE98</f>
        <v>31.306999999999999</v>
      </c>
      <c r="H97" s="672">
        <f t="shared" si="7"/>
        <v>1000165</v>
      </c>
      <c r="I97" s="673"/>
      <c r="J97" s="674"/>
      <c r="K97" s="674"/>
      <c r="L97" s="674"/>
      <c r="M97" s="674"/>
      <c r="N97" s="675"/>
      <c r="O97" s="676"/>
      <c r="P97" s="677"/>
      <c r="Q97" s="688">
        <v>22.907999999999998</v>
      </c>
      <c r="R97" s="677">
        <v>731842</v>
      </c>
      <c r="S97" s="677"/>
      <c r="T97" s="677"/>
      <c r="U97" s="677"/>
      <c r="V97" s="677"/>
      <c r="W97" s="679">
        <f t="shared" si="8"/>
        <v>1732007</v>
      </c>
      <c r="X97" s="679">
        <f t="shared" si="13"/>
        <v>731842</v>
      </c>
      <c r="Y97" s="680">
        <f t="shared" si="9"/>
        <v>10400</v>
      </c>
      <c r="Z97" s="679">
        <f t="shared" si="10"/>
        <v>24000</v>
      </c>
      <c r="AA97" s="681">
        <f t="shared" si="11"/>
        <v>766242</v>
      </c>
      <c r="AB97" s="682">
        <f t="shared" si="12"/>
        <v>965765</v>
      </c>
      <c r="AC97" s="683"/>
    </row>
    <row r="98" spans="1:29" s="657" customFormat="1" ht="23.25" customHeight="1">
      <c r="A98" s="665">
        <v>85</v>
      </c>
      <c r="B98" s="666">
        <f>'KL VCKD'!B99</f>
        <v>85</v>
      </c>
      <c r="C98" s="667"/>
      <c r="D98" s="668" t="s">
        <v>1140</v>
      </c>
      <c r="E98" s="669" t="s">
        <v>1141</v>
      </c>
      <c r="F98" s="670">
        <v>31947</v>
      </c>
      <c r="G98" s="671">
        <f>'KL VCKD'!BE99</f>
        <v>31.806000000000001</v>
      </c>
      <c r="H98" s="672">
        <f t="shared" si="7"/>
        <v>1016106</v>
      </c>
      <c r="I98" s="673"/>
      <c r="J98" s="674"/>
      <c r="K98" s="674"/>
      <c r="L98" s="674"/>
      <c r="M98" s="674"/>
      <c r="N98" s="675"/>
      <c r="O98" s="676"/>
      <c r="P98" s="677"/>
      <c r="Q98" s="688">
        <v>23.569999999999997</v>
      </c>
      <c r="R98" s="677">
        <v>752991</v>
      </c>
      <c r="S98" s="677"/>
      <c r="T98" s="677"/>
      <c r="U98" s="677"/>
      <c r="V98" s="677"/>
      <c r="W98" s="679">
        <f t="shared" si="8"/>
        <v>1769097</v>
      </c>
      <c r="X98" s="679">
        <f t="shared" si="13"/>
        <v>752991</v>
      </c>
      <c r="Y98" s="680">
        <f t="shared" si="9"/>
        <v>12255</v>
      </c>
      <c r="Z98" s="679">
        <f t="shared" si="10"/>
        <v>24000</v>
      </c>
      <c r="AA98" s="681">
        <f t="shared" si="11"/>
        <v>789246</v>
      </c>
      <c r="AB98" s="682">
        <f t="shared" si="12"/>
        <v>979851</v>
      </c>
      <c r="AC98" s="683"/>
    </row>
    <row r="99" spans="1:29" s="657" customFormat="1" ht="23.25" customHeight="1">
      <c r="A99" s="665">
        <v>86</v>
      </c>
      <c r="B99" s="666">
        <f>'KL VCKD'!B100</f>
        <v>86</v>
      </c>
      <c r="C99" s="667"/>
      <c r="D99" s="668" t="s">
        <v>1760</v>
      </c>
      <c r="E99" s="669" t="s">
        <v>1761</v>
      </c>
      <c r="F99" s="670">
        <v>31947</v>
      </c>
      <c r="G99" s="671">
        <f>'KL VCKD'!BE100</f>
        <v>27.780999999999999</v>
      </c>
      <c r="H99" s="672">
        <f t="shared" si="7"/>
        <v>887520</v>
      </c>
      <c r="I99" s="673"/>
      <c r="J99" s="674"/>
      <c r="K99" s="674"/>
      <c r="L99" s="674"/>
      <c r="M99" s="674"/>
      <c r="N99" s="675"/>
      <c r="O99" s="676"/>
      <c r="P99" s="677"/>
      <c r="Q99" s="688">
        <v>19.956999999999997</v>
      </c>
      <c r="R99" s="677">
        <v>637566</v>
      </c>
      <c r="S99" s="677"/>
      <c r="T99" s="677"/>
      <c r="U99" s="677"/>
      <c r="V99" s="677"/>
      <c r="W99" s="679">
        <f t="shared" si="8"/>
        <v>1525086</v>
      </c>
      <c r="X99" s="679">
        <f t="shared" si="13"/>
        <v>637566</v>
      </c>
      <c r="Y99" s="680">
        <f t="shared" si="9"/>
        <v>54</v>
      </c>
      <c r="Z99" s="679">
        <f t="shared" si="10"/>
        <v>24000</v>
      </c>
      <c r="AA99" s="681">
        <f t="shared" si="11"/>
        <v>661620</v>
      </c>
      <c r="AB99" s="682">
        <f t="shared" si="12"/>
        <v>863466</v>
      </c>
      <c r="AC99" s="683"/>
    </row>
    <row r="100" spans="1:29" s="657" customFormat="1" ht="23.25" customHeight="1">
      <c r="A100" s="665">
        <v>87</v>
      </c>
      <c r="B100" s="666">
        <f>'KL VCKD'!B101</f>
        <v>87</v>
      </c>
      <c r="C100" s="667"/>
      <c r="D100" s="668" t="s">
        <v>1548</v>
      </c>
      <c r="E100" s="669" t="s">
        <v>1545</v>
      </c>
      <c r="F100" s="670">
        <v>31947</v>
      </c>
      <c r="G100" s="671">
        <f>'KL VCKD'!BE101</f>
        <v>34.826999999999998</v>
      </c>
      <c r="H100" s="672">
        <f t="shared" si="7"/>
        <v>1112618</v>
      </c>
      <c r="I100" s="673"/>
      <c r="J100" s="674"/>
      <c r="K100" s="674"/>
      <c r="L100" s="674"/>
      <c r="M100" s="674"/>
      <c r="N100" s="675"/>
      <c r="O100" s="676"/>
      <c r="P100" s="677"/>
      <c r="Q100" s="688">
        <v>18.209999999999997</v>
      </c>
      <c r="R100" s="677">
        <v>581755</v>
      </c>
      <c r="S100" s="677"/>
      <c r="T100" s="677"/>
      <c r="U100" s="677"/>
      <c r="V100" s="677"/>
      <c r="W100" s="679">
        <f t="shared" si="8"/>
        <v>1694373</v>
      </c>
      <c r="X100" s="679">
        <f t="shared" si="13"/>
        <v>581755</v>
      </c>
      <c r="Y100" s="680">
        <f t="shared" si="9"/>
        <v>8519</v>
      </c>
      <c r="Z100" s="679">
        <f t="shared" si="10"/>
        <v>24000</v>
      </c>
      <c r="AA100" s="681">
        <f t="shared" si="11"/>
        <v>614274</v>
      </c>
      <c r="AB100" s="682">
        <f t="shared" si="12"/>
        <v>1080099</v>
      </c>
      <c r="AC100" s="683"/>
    </row>
    <row r="101" spans="1:29" s="657" customFormat="1" ht="23.25" customHeight="1">
      <c r="A101" s="665">
        <v>88</v>
      </c>
      <c r="B101" s="666">
        <f>'KL VCKD'!B102</f>
        <v>88</v>
      </c>
      <c r="C101" s="667"/>
      <c r="D101" s="668" t="s">
        <v>1144</v>
      </c>
      <c r="E101" s="669" t="s">
        <v>1145</v>
      </c>
      <c r="F101" s="670">
        <v>31947</v>
      </c>
      <c r="G101" s="671">
        <f>'KL VCKD'!BE102</f>
        <v>29.029</v>
      </c>
      <c r="H101" s="672">
        <f t="shared" si="7"/>
        <v>927389</v>
      </c>
      <c r="I101" s="673"/>
      <c r="J101" s="674"/>
      <c r="K101" s="674"/>
      <c r="L101" s="674"/>
      <c r="M101" s="674"/>
      <c r="N101" s="675"/>
      <c r="O101" s="676"/>
      <c r="P101" s="677"/>
      <c r="Q101" s="688">
        <v>22.140999999999998</v>
      </c>
      <c r="R101" s="677">
        <v>707339</v>
      </c>
      <c r="S101" s="677"/>
      <c r="T101" s="677"/>
      <c r="U101" s="677"/>
      <c r="V101" s="677"/>
      <c r="W101" s="679">
        <f t="shared" si="8"/>
        <v>1634728</v>
      </c>
      <c r="X101" s="679">
        <f t="shared" si="13"/>
        <v>707339</v>
      </c>
      <c r="Y101" s="680">
        <f t="shared" si="9"/>
        <v>5536</v>
      </c>
      <c r="Z101" s="679">
        <f t="shared" si="10"/>
        <v>24000</v>
      </c>
      <c r="AA101" s="681">
        <f t="shared" si="11"/>
        <v>736875</v>
      </c>
      <c r="AB101" s="682">
        <f t="shared" si="12"/>
        <v>897853</v>
      </c>
      <c r="AC101" s="683"/>
    </row>
    <row r="102" spans="1:29" s="657" customFormat="1" ht="23.25" customHeight="1">
      <c r="A102" s="665">
        <v>89</v>
      </c>
      <c r="B102" s="666">
        <f>'KL VCKD'!B103</f>
        <v>89</v>
      </c>
      <c r="C102" s="667"/>
      <c r="D102" s="668" t="s">
        <v>1146</v>
      </c>
      <c r="E102" s="669" t="s">
        <v>1147</v>
      </c>
      <c r="F102" s="670">
        <v>31947</v>
      </c>
      <c r="G102" s="671">
        <f>'KL VCKD'!BE103</f>
        <v>32.745000000000005</v>
      </c>
      <c r="H102" s="672">
        <f t="shared" si="7"/>
        <v>1046105</v>
      </c>
      <c r="I102" s="673"/>
      <c r="J102" s="674"/>
      <c r="K102" s="674"/>
      <c r="L102" s="674"/>
      <c r="M102" s="674"/>
      <c r="N102" s="675"/>
      <c r="O102" s="676"/>
      <c r="P102" s="677"/>
      <c r="Q102" s="688">
        <v>19.477999999999998</v>
      </c>
      <c r="R102" s="677">
        <v>622264</v>
      </c>
      <c r="S102" s="677"/>
      <c r="T102" s="677"/>
      <c r="U102" s="677"/>
      <c r="V102" s="677"/>
      <c r="W102" s="679">
        <f t="shared" si="8"/>
        <v>1668369</v>
      </c>
      <c r="X102" s="679">
        <f t="shared" si="13"/>
        <v>622264</v>
      </c>
      <c r="Y102" s="680">
        <f t="shared" si="9"/>
        <v>7218</v>
      </c>
      <c r="Z102" s="679">
        <f t="shared" si="10"/>
        <v>24000</v>
      </c>
      <c r="AA102" s="681">
        <f t="shared" si="11"/>
        <v>653482</v>
      </c>
      <c r="AB102" s="682">
        <f t="shared" si="12"/>
        <v>1014887</v>
      </c>
      <c r="AC102" s="683"/>
    </row>
    <row r="103" spans="1:29" s="657" customFormat="1" ht="23.25" customHeight="1">
      <c r="A103" s="665">
        <v>90</v>
      </c>
      <c r="B103" s="666">
        <f>'KL VCKD'!B104</f>
        <v>90</v>
      </c>
      <c r="C103" s="667"/>
      <c r="D103" s="668" t="s">
        <v>1204</v>
      </c>
      <c r="E103" s="669" t="s">
        <v>1205</v>
      </c>
      <c r="F103" s="670">
        <v>31947</v>
      </c>
      <c r="G103" s="671">
        <f>'KL VCKD'!BE104</f>
        <v>30.932000000000002</v>
      </c>
      <c r="H103" s="672">
        <f t="shared" si="7"/>
        <v>988185</v>
      </c>
      <c r="I103" s="673"/>
      <c r="J103" s="674"/>
      <c r="K103" s="674"/>
      <c r="L103" s="674"/>
      <c r="M103" s="674"/>
      <c r="N103" s="675"/>
      <c r="O103" s="676"/>
      <c r="P103" s="677"/>
      <c r="Q103" s="688">
        <v>14.988000000000001</v>
      </c>
      <c r="R103" s="677">
        <v>478822</v>
      </c>
      <c r="S103" s="677"/>
      <c r="T103" s="677"/>
      <c r="U103" s="677"/>
      <c r="V103" s="677"/>
      <c r="W103" s="679">
        <f t="shared" si="8"/>
        <v>1467007</v>
      </c>
      <c r="X103" s="679">
        <f t="shared" si="13"/>
        <v>478822</v>
      </c>
      <c r="Y103" s="680">
        <f t="shared" si="9"/>
        <v>0</v>
      </c>
      <c r="Z103" s="679">
        <f t="shared" si="10"/>
        <v>24000</v>
      </c>
      <c r="AA103" s="681">
        <f t="shared" si="11"/>
        <v>502822</v>
      </c>
      <c r="AB103" s="682">
        <f t="shared" si="12"/>
        <v>964185</v>
      </c>
      <c r="AC103" s="683"/>
    </row>
    <row r="104" spans="1:29" s="657" customFormat="1" ht="23.25" customHeight="1">
      <c r="A104" s="665">
        <v>91</v>
      </c>
      <c r="B104" s="666">
        <f>'KL VCKD'!B105</f>
        <v>91</v>
      </c>
      <c r="C104" s="667"/>
      <c r="D104" s="668" t="s">
        <v>1206</v>
      </c>
      <c r="E104" s="669" t="s">
        <v>1207</v>
      </c>
      <c r="F104" s="670">
        <v>31947</v>
      </c>
      <c r="G104" s="671">
        <f>'KL VCKD'!BE105</f>
        <v>31.693000000000001</v>
      </c>
      <c r="H104" s="672">
        <f t="shared" si="7"/>
        <v>1012496</v>
      </c>
      <c r="I104" s="673"/>
      <c r="J104" s="674"/>
      <c r="K104" s="674"/>
      <c r="L104" s="674"/>
      <c r="M104" s="674"/>
      <c r="N104" s="675"/>
      <c r="O104" s="676"/>
      <c r="P104" s="677"/>
      <c r="Q104" s="688">
        <v>14.819000000000001</v>
      </c>
      <c r="R104" s="677">
        <v>473423</v>
      </c>
      <c r="S104" s="677"/>
      <c r="T104" s="677"/>
      <c r="U104" s="677"/>
      <c r="V104" s="677"/>
      <c r="W104" s="679">
        <f t="shared" si="8"/>
        <v>1485919</v>
      </c>
      <c r="X104" s="679">
        <f t="shared" si="13"/>
        <v>473423</v>
      </c>
      <c r="Y104" s="680">
        <f t="shared" si="9"/>
        <v>0</v>
      </c>
      <c r="Z104" s="679">
        <f t="shared" si="10"/>
        <v>24000</v>
      </c>
      <c r="AA104" s="681">
        <f t="shared" si="11"/>
        <v>497423</v>
      </c>
      <c r="AB104" s="682">
        <f t="shared" si="12"/>
        <v>988496</v>
      </c>
      <c r="AC104" s="683"/>
    </row>
    <row r="105" spans="1:29" s="657" customFormat="1" ht="23.25" customHeight="1">
      <c r="A105" s="665">
        <v>92</v>
      </c>
      <c r="B105" s="666">
        <f>'KL VCKD'!B106</f>
        <v>92</v>
      </c>
      <c r="C105" s="667"/>
      <c r="D105" s="668" t="s">
        <v>1208</v>
      </c>
      <c r="E105" s="669" t="s">
        <v>1209</v>
      </c>
      <c r="F105" s="670">
        <v>31947</v>
      </c>
      <c r="G105" s="671">
        <f>'KL VCKD'!BE106</f>
        <v>32.972999999999999</v>
      </c>
      <c r="H105" s="672">
        <f t="shared" si="7"/>
        <v>1053388</v>
      </c>
      <c r="I105" s="673"/>
      <c r="J105" s="674"/>
      <c r="K105" s="674"/>
      <c r="L105" s="674"/>
      <c r="M105" s="674"/>
      <c r="N105" s="675"/>
      <c r="O105" s="676"/>
      <c r="P105" s="677"/>
      <c r="Q105" s="688">
        <v>15.922000000000001</v>
      </c>
      <c r="R105" s="677">
        <v>508660</v>
      </c>
      <c r="S105" s="677"/>
      <c r="T105" s="677"/>
      <c r="U105" s="677"/>
      <c r="V105" s="677"/>
      <c r="W105" s="679">
        <f t="shared" si="8"/>
        <v>1562048</v>
      </c>
      <c r="X105" s="679">
        <f t="shared" si="13"/>
        <v>508660</v>
      </c>
      <c r="Y105" s="680">
        <f t="shared" si="9"/>
        <v>1902</v>
      </c>
      <c r="Z105" s="679">
        <f t="shared" si="10"/>
        <v>24000</v>
      </c>
      <c r="AA105" s="681">
        <f t="shared" si="11"/>
        <v>534562</v>
      </c>
      <c r="AB105" s="682">
        <f t="shared" si="12"/>
        <v>1027486</v>
      </c>
      <c r="AC105" s="683"/>
    </row>
    <row r="106" spans="1:29" s="657" customFormat="1" ht="23.25" customHeight="1">
      <c r="A106" s="665">
        <v>93</v>
      </c>
      <c r="B106" s="666">
        <f>'KL VCKD'!B107</f>
        <v>93</v>
      </c>
      <c r="C106" s="667"/>
      <c r="D106" s="668" t="s">
        <v>1210</v>
      </c>
      <c r="E106" s="669" t="s">
        <v>1211</v>
      </c>
      <c r="F106" s="670">
        <v>31947</v>
      </c>
      <c r="G106" s="671">
        <f>'KL VCKD'!BE107</f>
        <v>34.497</v>
      </c>
      <c r="H106" s="672">
        <f t="shared" si="7"/>
        <v>1102076</v>
      </c>
      <c r="I106" s="673"/>
      <c r="J106" s="674"/>
      <c r="K106" s="674"/>
      <c r="L106" s="674"/>
      <c r="M106" s="674"/>
      <c r="N106" s="675"/>
      <c r="O106" s="676"/>
      <c r="P106" s="677"/>
      <c r="Q106" s="688">
        <v>16.184999999999999</v>
      </c>
      <c r="R106" s="677">
        <v>517062</v>
      </c>
      <c r="S106" s="677"/>
      <c r="T106" s="677"/>
      <c r="U106" s="677"/>
      <c r="V106" s="677"/>
      <c r="W106" s="679">
        <f t="shared" si="8"/>
        <v>1619138</v>
      </c>
      <c r="X106" s="679">
        <f t="shared" si="13"/>
        <v>517062</v>
      </c>
      <c r="Y106" s="680">
        <f t="shared" si="9"/>
        <v>4757</v>
      </c>
      <c r="Z106" s="679">
        <f t="shared" si="10"/>
        <v>24000</v>
      </c>
      <c r="AA106" s="681">
        <f t="shared" si="11"/>
        <v>545819</v>
      </c>
      <c r="AB106" s="682">
        <f t="shared" si="12"/>
        <v>1073319</v>
      </c>
      <c r="AC106" s="683"/>
    </row>
    <row r="107" spans="1:29" s="657" customFormat="1" ht="23.25" customHeight="1">
      <c r="A107" s="665">
        <v>94</v>
      </c>
      <c r="B107" s="666">
        <f>'KL VCKD'!B108</f>
        <v>94</v>
      </c>
      <c r="C107" s="667"/>
      <c r="D107" s="668" t="s">
        <v>1224</v>
      </c>
      <c r="E107" s="669" t="s">
        <v>1225</v>
      </c>
      <c r="F107" s="670">
        <v>31947</v>
      </c>
      <c r="G107" s="671">
        <f>'KL VCKD'!BE108</f>
        <v>31.757999999999999</v>
      </c>
      <c r="H107" s="672">
        <f t="shared" si="7"/>
        <v>1014573</v>
      </c>
      <c r="I107" s="673"/>
      <c r="J107" s="674"/>
      <c r="K107" s="674"/>
      <c r="L107" s="674"/>
      <c r="M107" s="674"/>
      <c r="N107" s="675"/>
      <c r="O107" s="676"/>
      <c r="P107" s="677"/>
      <c r="Q107" s="688">
        <v>14.769</v>
      </c>
      <c r="R107" s="677">
        <v>471825</v>
      </c>
      <c r="S107" s="677"/>
      <c r="T107" s="677"/>
      <c r="U107" s="677"/>
      <c r="V107" s="677"/>
      <c r="W107" s="679">
        <f t="shared" si="8"/>
        <v>1486398</v>
      </c>
      <c r="X107" s="679">
        <f t="shared" si="13"/>
        <v>471825</v>
      </c>
      <c r="Y107" s="680">
        <f t="shared" si="9"/>
        <v>0</v>
      </c>
      <c r="Z107" s="679">
        <f t="shared" si="10"/>
        <v>24000</v>
      </c>
      <c r="AA107" s="681">
        <f t="shared" si="11"/>
        <v>495825</v>
      </c>
      <c r="AB107" s="682">
        <f t="shared" si="12"/>
        <v>990573</v>
      </c>
      <c r="AC107" s="683"/>
    </row>
    <row r="108" spans="1:29" s="657" customFormat="1" ht="23.25" customHeight="1">
      <c r="A108" s="665">
        <v>95</v>
      </c>
      <c r="B108" s="666">
        <f>'KL VCKD'!B109</f>
        <v>95</v>
      </c>
      <c r="C108" s="667"/>
      <c r="D108" s="668" t="s">
        <v>2065</v>
      </c>
      <c r="E108" s="669" t="s">
        <v>2066</v>
      </c>
      <c r="F108" s="670">
        <v>31947</v>
      </c>
      <c r="G108" s="671">
        <f>'KL VCKD'!BE109</f>
        <v>33.646000000000001</v>
      </c>
      <c r="H108" s="672">
        <f t="shared" si="7"/>
        <v>1074889</v>
      </c>
      <c r="I108" s="673"/>
      <c r="J108" s="674"/>
      <c r="K108" s="674"/>
      <c r="L108" s="674"/>
      <c r="M108" s="674"/>
      <c r="N108" s="675"/>
      <c r="O108" s="676"/>
      <c r="P108" s="677"/>
      <c r="Q108" s="688">
        <v>14.788</v>
      </c>
      <c r="R108" s="677">
        <v>472432</v>
      </c>
      <c r="S108" s="677"/>
      <c r="T108" s="677"/>
      <c r="U108" s="677"/>
      <c r="V108" s="677"/>
      <c r="W108" s="679">
        <f t="shared" si="8"/>
        <v>1547321</v>
      </c>
      <c r="X108" s="679">
        <f t="shared" si="13"/>
        <v>472432</v>
      </c>
      <c r="Y108" s="680">
        <f t="shared" si="9"/>
        <v>1166</v>
      </c>
      <c r="Z108" s="679">
        <f t="shared" si="10"/>
        <v>24000</v>
      </c>
      <c r="AA108" s="681">
        <f t="shared" si="11"/>
        <v>497598</v>
      </c>
      <c r="AB108" s="682">
        <f t="shared" si="12"/>
        <v>1049723</v>
      </c>
      <c r="AC108" s="683"/>
    </row>
    <row r="109" spans="1:29" s="657" customFormat="1" ht="23.25" customHeight="1">
      <c r="A109" s="665">
        <v>96</v>
      </c>
      <c r="B109" s="666">
        <f>'KL VCKD'!B110</f>
        <v>96</v>
      </c>
      <c r="C109" s="667"/>
      <c r="D109" s="668" t="s">
        <v>1778</v>
      </c>
      <c r="E109" s="669" t="s">
        <v>1779</v>
      </c>
      <c r="F109" s="670">
        <v>31947</v>
      </c>
      <c r="G109" s="671">
        <f>'KL VCKD'!BE110</f>
        <v>32.510000000000005</v>
      </c>
      <c r="H109" s="672">
        <f t="shared" si="7"/>
        <v>1038597</v>
      </c>
      <c r="I109" s="673"/>
      <c r="J109" s="674"/>
      <c r="K109" s="674"/>
      <c r="L109" s="674"/>
      <c r="M109" s="674"/>
      <c r="N109" s="675"/>
      <c r="O109" s="676"/>
      <c r="P109" s="677"/>
      <c r="Q109" s="688">
        <v>15.388999999999999</v>
      </c>
      <c r="R109" s="677">
        <v>491632</v>
      </c>
      <c r="S109" s="677"/>
      <c r="T109" s="677"/>
      <c r="U109" s="677"/>
      <c r="V109" s="677"/>
      <c r="W109" s="679">
        <f t="shared" si="8"/>
        <v>1530229</v>
      </c>
      <c r="X109" s="679">
        <f t="shared" si="13"/>
        <v>491632</v>
      </c>
      <c r="Y109" s="680">
        <f t="shared" si="9"/>
        <v>311</v>
      </c>
      <c r="Z109" s="679">
        <f t="shared" si="10"/>
        <v>24000</v>
      </c>
      <c r="AA109" s="681">
        <f t="shared" si="11"/>
        <v>515943</v>
      </c>
      <c r="AB109" s="682">
        <f t="shared" si="12"/>
        <v>1014286</v>
      </c>
      <c r="AC109" s="683"/>
    </row>
    <row r="110" spans="1:29" s="657" customFormat="1" ht="23.25" customHeight="1">
      <c r="A110" s="665">
        <v>97</v>
      </c>
      <c r="B110" s="666">
        <f>'KL VCKD'!B111</f>
        <v>97</v>
      </c>
      <c r="C110" s="667"/>
      <c r="D110" s="668" t="s">
        <v>1216</v>
      </c>
      <c r="E110" s="669" t="s">
        <v>1217</v>
      </c>
      <c r="F110" s="670">
        <v>31947</v>
      </c>
      <c r="G110" s="671">
        <f>'KL VCKD'!BE111</f>
        <v>32.076000000000001</v>
      </c>
      <c r="H110" s="672">
        <f t="shared" si="7"/>
        <v>1024732</v>
      </c>
      <c r="I110" s="673"/>
      <c r="J110" s="674"/>
      <c r="K110" s="674"/>
      <c r="L110" s="674"/>
      <c r="M110" s="674"/>
      <c r="N110" s="675"/>
      <c r="O110" s="676"/>
      <c r="P110" s="677"/>
      <c r="Q110" s="688">
        <v>13.866000000000001</v>
      </c>
      <c r="R110" s="677">
        <v>442977</v>
      </c>
      <c r="S110" s="677"/>
      <c r="T110" s="677"/>
      <c r="U110" s="677"/>
      <c r="V110" s="677"/>
      <c r="W110" s="679">
        <f t="shared" si="8"/>
        <v>1467709</v>
      </c>
      <c r="X110" s="679">
        <f t="shared" si="13"/>
        <v>442977</v>
      </c>
      <c r="Y110" s="680">
        <f t="shared" si="9"/>
        <v>0</v>
      </c>
      <c r="Z110" s="679">
        <f t="shared" si="10"/>
        <v>24000</v>
      </c>
      <c r="AA110" s="681">
        <f t="shared" si="11"/>
        <v>466977</v>
      </c>
      <c r="AB110" s="682">
        <f t="shared" si="12"/>
        <v>1000732</v>
      </c>
      <c r="AC110" s="683"/>
    </row>
    <row r="111" spans="1:29" s="657" customFormat="1" ht="23.25" customHeight="1">
      <c r="A111" s="665">
        <v>98</v>
      </c>
      <c r="B111" s="666">
        <f>'KL VCKD'!B112</f>
        <v>98</v>
      </c>
      <c r="C111" s="667"/>
      <c r="D111" s="668" t="s">
        <v>2124</v>
      </c>
      <c r="E111" s="669" t="s">
        <v>2125</v>
      </c>
      <c r="F111" s="670">
        <v>31947</v>
      </c>
      <c r="G111" s="671">
        <f>'KL VCKD'!BE112</f>
        <v>32.388000000000005</v>
      </c>
      <c r="H111" s="672">
        <f t="shared" si="7"/>
        <v>1034699</v>
      </c>
      <c r="I111" s="673"/>
      <c r="J111" s="674"/>
      <c r="K111" s="674"/>
      <c r="L111" s="674"/>
      <c r="M111" s="674"/>
      <c r="N111" s="675"/>
      <c r="O111" s="676"/>
      <c r="P111" s="677"/>
      <c r="Q111" s="688">
        <v>15.258000000000001</v>
      </c>
      <c r="R111" s="677">
        <v>487447</v>
      </c>
      <c r="S111" s="677"/>
      <c r="T111" s="677"/>
      <c r="U111" s="677"/>
      <c r="V111" s="677"/>
      <c r="W111" s="679">
        <f t="shared" si="8"/>
        <v>1522146</v>
      </c>
      <c r="X111" s="679">
        <f t="shared" si="13"/>
        <v>487447</v>
      </c>
      <c r="Y111" s="680">
        <f t="shared" si="9"/>
        <v>0</v>
      </c>
      <c r="Z111" s="679">
        <f t="shared" si="10"/>
        <v>24000</v>
      </c>
      <c r="AA111" s="681">
        <f t="shared" si="11"/>
        <v>511447</v>
      </c>
      <c r="AB111" s="682">
        <f t="shared" si="12"/>
        <v>1010699</v>
      </c>
      <c r="AC111" s="683"/>
    </row>
    <row r="112" spans="1:29" s="657" customFormat="1" ht="23.25" customHeight="1">
      <c r="A112" s="665">
        <v>99</v>
      </c>
      <c r="B112" s="666">
        <f>'KL VCKD'!B113</f>
        <v>99</v>
      </c>
      <c r="C112" s="667"/>
      <c r="D112" s="668" t="s">
        <v>1220</v>
      </c>
      <c r="E112" s="669" t="s">
        <v>1221</v>
      </c>
      <c r="F112" s="670">
        <v>31947</v>
      </c>
      <c r="G112" s="671">
        <f>'KL VCKD'!BE113</f>
        <v>30.081000000000003</v>
      </c>
      <c r="H112" s="672">
        <f t="shared" si="7"/>
        <v>960998</v>
      </c>
      <c r="I112" s="673"/>
      <c r="J112" s="674"/>
      <c r="K112" s="674"/>
      <c r="L112" s="674"/>
      <c r="M112" s="674"/>
      <c r="N112" s="675"/>
      <c r="O112" s="676"/>
      <c r="P112" s="677"/>
      <c r="Q112" s="688">
        <v>13.139000000000001</v>
      </c>
      <c r="R112" s="677">
        <v>419752</v>
      </c>
      <c r="S112" s="677"/>
      <c r="T112" s="677"/>
      <c r="U112" s="677"/>
      <c r="V112" s="677"/>
      <c r="W112" s="679">
        <f t="shared" si="8"/>
        <v>1380750</v>
      </c>
      <c r="X112" s="679">
        <f t="shared" si="13"/>
        <v>419752</v>
      </c>
      <c r="Y112" s="680">
        <f t="shared" si="9"/>
        <v>0</v>
      </c>
      <c r="Z112" s="679">
        <f t="shared" si="10"/>
        <v>24000</v>
      </c>
      <c r="AA112" s="681">
        <f t="shared" si="11"/>
        <v>443752</v>
      </c>
      <c r="AB112" s="682">
        <f t="shared" si="12"/>
        <v>936998</v>
      </c>
      <c r="AC112" s="683"/>
    </row>
    <row r="113" spans="1:29" s="657" customFormat="1" ht="23.25" customHeight="1">
      <c r="A113" s="665">
        <v>100</v>
      </c>
      <c r="B113" s="666">
        <f>'KL VCKD'!B114</f>
        <v>100</v>
      </c>
      <c r="C113" s="667"/>
      <c r="D113" s="668" t="s">
        <v>1232</v>
      </c>
      <c r="E113" s="669" t="s">
        <v>1233</v>
      </c>
      <c r="F113" s="670">
        <v>31947</v>
      </c>
      <c r="G113" s="671">
        <f>'KL VCKD'!BE114</f>
        <v>29.489000000000001</v>
      </c>
      <c r="H113" s="672">
        <f t="shared" si="7"/>
        <v>942085</v>
      </c>
      <c r="I113" s="673"/>
      <c r="J113" s="674"/>
      <c r="K113" s="674"/>
      <c r="L113" s="674"/>
      <c r="M113" s="674"/>
      <c r="N113" s="675"/>
      <c r="O113" s="676"/>
      <c r="P113" s="677"/>
      <c r="Q113" s="688">
        <v>12.675000000000001</v>
      </c>
      <c r="R113" s="677">
        <v>404928</v>
      </c>
      <c r="S113" s="677"/>
      <c r="T113" s="677"/>
      <c r="U113" s="677"/>
      <c r="V113" s="677"/>
      <c r="W113" s="679">
        <f t="shared" si="8"/>
        <v>1347013</v>
      </c>
      <c r="X113" s="679">
        <f t="shared" si="13"/>
        <v>404928</v>
      </c>
      <c r="Y113" s="680">
        <f t="shared" si="9"/>
        <v>0</v>
      </c>
      <c r="Z113" s="679">
        <f t="shared" si="10"/>
        <v>24000</v>
      </c>
      <c r="AA113" s="681">
        <f t="shared" si="11"/>
        <v>428928</v>
      </c>
      <c r="AB113" s="682">
        <f t="shared" si="12"/>
        <v>918085</v>
      </c>
      <c r="AC113" s="683"/>
    </row>
    <row r="114" spans="1:29" s="657" customFormat="1" ht="23.25" customHeight="1">
      <c r="A114" s="665">
        <v>101</v>
      </c>
      <c r="B114" s="666">
        <f>'KL VCKD'!B115</f>
        <v>101</v>
      </c>
      <c r="C114" s="667"/>
      <c r="D114" s="668" t="s">
        <v>1214</v>
      </c>
      <c r="E114" s="669" t="s">
        <v>1215</v>
      </c>
      <c r="F114" s="670">
        <v>31947</v>
      </c>
      <c r="G114" s="671">
        <f>'KL VCKD'!BE115</f>
        <v>29.801000000000002</v>
      </c>
      <c r="H114" s="672">
        <f t="shared" si="7"/>
        <v>952053</v>
      </c>
      <c r="I114" s="673"/>
      <c r="J114" s="674"/>
      <c r="K114" s="674"/>
      <c r="L114" s="674"/>
      <c r="M114" s="674"/>
      <c r="N114" s="675"/>
      <c r="O114" s="676"/>
      <c r="P114" s="677"/>
      <c r="Q114" s="688">
        <v>13.214</v>
      </c>
      <c r="R114" s="677">
        <v>422148</v>
      </c>
      <c r="S114" s="677"/>
      <c r="T114" s="677"/>
      <c r="U114" s="677"/>
      <c r="V114" s="677"/>
      <c r="W114" s="679">
        <f t="shared" si="8"/>
        <v>1374201</v>
      </c>
      <c r="X114" s="679">
        <f t="shared" si="13"/>
        <v>422148</v>
      </c>
      <c r="Y114" s="680">
        <f t="shared" si="9"/>
        <v>0</v>
      </c>
      <c r="Z114" s="679">
        <f t="shared" si="10"/>
        <v>24000</v>
      </c>
      <c r="AA114" s="681">
        <f t="shared" si="11"/>
        <v>446148</v>
      </c>
      <c r="AB114" s="682">
        <f t="shared" si="12"/>
        <v>928053</v>
      </c>
      <c r="AC114" s="683"/>
    </row>
    <row r="115" spans="1:29" s="657" customFormat="1" ht="23.25" customHeight="1">
      <c r="A115" s="665">
        <v>102</v>
      </c>
      <c r="B115" s="666">
        <f>'KL VCKD'!B116</f>
        <v>102</v>
      </c>
      <c r="C115" s="667"/>
      <c r="D115" s="668" t="s">
        <v>997</v>
      </c>
      <c r="E115" s="669" t="s">
        <v>998</v>
      </c>
      <c r="F115" s="670">
        <v>31947</v>
      </c>
      <c r="G115" s="671">
        <f>'KL VCKD'!BE116</f>
        <v>29.663</v>
      </c>
      <c r="H115" s="672">
        <f t="shared" si="7"/>
        <v>947644</v>
      </c>
      <c r="I115" s="673"/>
      <c r="J115" s="674"/>
      <c r="K115" s="674"/>
      <c r="L115" s="674"/>
      <c r="M115" s="674"/>
      <c r="N115" s="675"/>
      <c r="O115" s="676"/>
      <c r="P115" s="677"/>
      <c r="Q115" s="688">
        <v>15.520999999999999</v>
      </c>
      <c r="R115" s="677">
        <v>495849</v>
      </c>
      <c r="S115" s="677"/>
      <c r="T115" s="677"/>
      <c r="U115" s="677"/>
      <c r="V115" s="677"/>
      <c r="W115" s="679">
        <f t="shared" si="8"/>
        <v>1443493</v>
      </c>
      <c r="X115" s="679">
        <f t="shared" si="13"/>
        <v>495849</v>
      </c>
      <c r="Y115" s="680">
        <f t="shared" si="9"/>
        <v>0</v>
      </c>
      <c r="Z115" s="679">
        <f t="shared" si="10"/>
        <v>24000</v>
      </c>
      <c r="AA115" s="681">
        <f t="shared" si="11"/>
        <v>519849</v>
      </c>
      <c r="AB115" s="682">
        <f t="shared" si="12"/>
        <v>923644</v>
      </c>
      <c r="AC115" s="683"/>
    </row>
    <row r="116" spans="1:29" s="657" customFormat="1" ht="23.25" customHeight="1">
      <c r="A116" s="665">
        <v>103</v>
      </c>
      <c r="B116" s="666">
        <f>'KL VCKD'!B117</f>
        <v>103</v>
      </c>
      <c r="C116" s="667"/>
      <c r="D116" s="668" t="s">
        <v>999</v>
      </c>
      <c r="E116" s="669" t="s">
        <v>1000</v>
      </c>
      <c r="F116" s="670">
        <v>31947</v>
      </c>
      <c r="G116" s="671">
        <f>'KL VCKD'!BE117</f>
        <v>31.217000000000002</v>
      </c>
      <c r="H116" s="672">
        <f t="shared" si="7"/>
        <v>997289</v>
      </c>
      <c r="I116" s="673"/>
      <c r="J116" s="674"/>
      <c r="K116" s="674"/>
      <c r="L116" s="674"/>
      <c r="M116" s="674"/>
      <c r="N116" s="675"/>
      <c r="O116" s="676"/>
      <c r="P116" s="677"/>
      <c r="Q116" s="688">
        <v>14.694000000000001</v>
      </c>
      <c r="R116" s="677">
        <v>469429</v>
      </c>
      <c r="S116" s="677"/>
      <c r="T116" s="677"/>
      <c r="U116" s="677"/>
      <c r="V116" s="677"/>
      <c r="W116" s="679">
        <f t="shared" si="8"/>
        <v>1466718</v>
      </c>
      <c r="X116" s="679">
        <f t="shared" si="13"/>
        <v>469429</v>
      </c>
      <c r="Y116" s="680">
        <f t="shared" si="9"/>
        <v>0</v>
      </c>
      <c r="Z116" s="679">
        <f t="shared" si="10"/>
        <v>24000</v>
      </c>
      <c r="AA116" s="681">
        <f t="shared" si="11"/>
        <v>493429</v>
      </c>
      <c r="AB116" s="682">
        <f t="shared" si="12"/>
        <v>973289</v>
      </c>
      <c r="AC116" s="683"/>
    </row>
    <row r="117" spans="1:29" s="657" customFormat="1" ht="23.25" customHeight="1">
      <c r="A117" s="665">
        <v>104</v>
      </c>
      <c r="B117" s="666">
        <f>'KL VCKD'!B118</f>
        <v>104</v>
      </c>
      <c r="C117" s="667"/>
      <c r="D117" s="668" t="s">
        <v>1782</v>
      </c>
      <c r="E117" s="669" t="s">
        <v>1783</v>
      </c>
      <c r="F117" s="670">
        <v>31947</v>
      </c>
      <c r="G117" s="671">
        <f>'KL VCKD'!BE118</f>
        <v>33.128</v>
      </c>
      <c r="H117" s="672">
        <f t="shared" si="7"/>
        <v>1058340</v>
      </c>
      <c r="I117" s="673"/>
      <c r="J117" s="674"/>
      <c r="K117" s="674"/>
      <c r="L117" s="674"/>
      <c r="M117" s="674"/>
      <c r="N117" s="675"/>
      <c r="O117" s="676"/>
      <c r="P117" s="677"/>
      <c r="Q117" s="688">
        <v>15.189</v>
      </c>
      <c r="R117" s="677">
        <v>485243</v>
      </c>
      <c r="S117" s="677"/>
      <c r="T117" s="677"/>
      <c r="U117" s="677"/>
      <c r="V117" s="677"/>
      <c r="W117" s="679">
        <f t="shared" si="8"/>
        <v>1543583</v>
      </c>
      <c r="X117" s="679">
        <f t="shared" si="13"/>
        <v>485243</v>
      </c>
      <c r="Y117" s="680">
        <f t="shared" si="9"/>
        <v>979</v>
      </c>
      <c r="Z117" s="679">
        <f t="shared" si="10"/>
        <v>24000</v>
      </c>
      <c r="AA117" s="681">
        <f t="shared" si="11"/>
        <v>510222</v>
      </c>
      <c r="AB117" s="682">
        <f t="shared" si="12"/>
        <v>1033361</v>
      </c>
      <c r="AC117" s="683"/>
    </row>
    <row r="118" spans="1:29" s="657" customFormat="1" ht="23.25" customHeight="1">
      <c r="A118" s="665">
        <v>105</v>
      </c>
      <c r="B118" s="666">
        <f>'KL VCKD'!B119</f>
        <v>105</v>
      </c>
      <c r="C118" s="667"/>
      <c r="D118" s="668" t="s">
        <v>1932</v>
      </c>
      <c r="E118" s="669" t="s">
        <v>1933</v>
      </c>
      <c r="F118" s="670">
        <v>31947</v>
      </c>
      <c r="G118" s="671">
        <f>'KL VCKD'!BE119</f>
        <v>32.725999999999999</v>
      </c>
      <c r="H118" s="672">
        <f t="shared" si="7"/>
        <v>1045498</v>
      </c>
      <c r="I118" s="673"/>
      <c r="J118" s="674"/>
      <c r="K118" s="674"/>
      <c r="L118" s="674"/>
      <c r="M118" s="674"/>
      <c r="N118" s="675"/>
      <c r="O118" s="676"/>
      <c r="P118" s="677"/>
      <c r="Q118" s="688">
        <v>14.587000000000002</v>
      </c>
      <c r="R118" s="677">
        <v>466011</v>
      </c>
      <c r="S118" s="677"/>
      <c r="T118" s="677"/>
      <c r="U118" s="677"/>
      <c r="V118" s="677"/>
      <c r="W118" s="679">
        <f t="shared" si="8"/>
        <v>1511509</v>
      </c>
      <c r="X118" s="679">
        <f t="shared" si="13"/>
        <v>466011</v>
      </c>
      <c r="Y118" s="680">
        <f t="shared" si="9"/>
        <v>0</v>
      </c>
      <c r="Z118" s="679">
        <f t="shared" si="10"/>
        <v>24000</v>
      </c>
      <c r="AA118" s="681">
        <f t="shared" si="11"/>
        <v>490011</v>
      </c>
      <c r="AB118" s="682">
        <f t="shared" si="12"/>
        <v>1021498</v>
      </c>
      <c r="AC118" s="683"/>
    </row>
    <row r="119" spans="1:29" s="657" customFormat="1" ht="23.25" customHeight="1">
      <c r="A119" s="665">
        <v>106</v>
      </c>
      <c r="B119" s="666">
        <f>'KL VCKD'!B120</f>
        <v>106</v>
      </c>
      <c r="C119" s="667"/>
      <c r="D119" s="668" t="s">
        <v>2198</v>
      </c>
      <c r="E119" s="669" t="s">
        <v>2199</v>
      </c>
      <c r="F119" s="670">
        <v>31947</v>
      </c>
      <c r="G119" s="671">
        <f>'KL VCKD'!BE120</f>
        <v>33.186</v>
      </c>
      <c r="H119" s="672">
        <f t="shared" si="7"/>
        <v>1060193</v>
      </c>
      <c r="I119" s="673"/>
      <c r="J119" s="674"/>
      <c r="K119" s="674"/>
      <c r="L119" s="674"/>
      <c r="M119" s="674"/>
      <c r="N119" s="675"/>
      <c r="O119" s="676"/>
      <c r="P119" s="677"/>
      <c r="Q119" s="688">
        <v>15.74</v>
      </c>
      <c r="R119" s="677">
        <v>502846</v>
      </c>
      <c r="S119" s="677"/>
      <c r="T119" s="677"/>
      <c r="U119" s="677"/>
      <c r="V119" s="677"/>
      <c r="W119" s="679">
        <f t="shared" si="8"/>
        <v>1563039</v>
      </c>
      <c r="X119" s="679">
        <f t="shared" si="13"/>
        <v>502846</v>
      </c>
      <c r="Y119" s="680">
        <f t="shared" si="9"/>
        <v>1952</v>
      </c>
      <c r="Z119" s="679">
        <f t="shared" si="10"/>
        <v>24000</v>
      </c>
      <c r="AA119" s="681">
        <f t="shared" si="11"/>
        <v>528798</v>
      </c>
      <c r="AB119" s="682">
        <f t="shared" si="12"/>
        <v>1034241</v>
      </c>
      <c r="AC119" s="683"/>
    </row>
    <row r="120" spans="1:29" s="657" customFormat="1" ht="23.25" customHeight="1">
      <c r="A120" s="665">
        <v>107</v>
      </c>
      <c r="B120" s="666">
        <f>'KL VCKD'!B121</f>
        <v>107</v>
      </c>
      <c r="C120" s="667"/>
      <c r="D120" s="668" t="s">
        <v>1195</v>
      </c>
      <c r="E120" s="669" t="s">
        <v>1196</v>
      </c>
      <c r="F120" s="670">
        <v>31947</v>
      </c>
      <c r="G120" s="671">
        <f>'KL VCKD'!BE121</f>
        <v>34.826000000000001</v>
      </c>
      <c r="H120" s="672">
        <f t="shared" si="7"/>
        <v>1112586</v>
      </c>
      <c r="I120" s="673"/>
      <c r="J120" s="674"/>
      <c r="K120" s="674"/>
      <c r="L120" s="674"/>
      <c r="M120" s="674"/>
      <c r="N120" s="675"/>
      <c r="O120" s="676"/>
      <c r="P120" s="677"/>
      <c r="Q120" s="688">
        <v>18.327999999999999</v>
      </c>
      <c r="R120" s="677">
        <v>585525</v>
      </c>
      <c r="S120" s="677"/>
      <c r="T120" s="677"/>
      <c r="U120" s="677"/>
      <c r="V120" s="677"/>
      <c r="W120" s="679">
        <f t="shared" si="8"/>
        <v>1698111</v>
      </c>
      <c r="X120" s="679">
        <f t="shared" si="13"/>
        <v>585525</v>
      </c>
      <c r="Y120" s="680">
        <f t="shared" si="9"/>
        <v>8706</v>
      </c>
      <c r="Z120" s="679">
        <f t="shared" si="10"/>
        <v>24000</v>
      </c>
      <c r="AA120" s="681">
        <f t="shared" si="11"/>
        <v>618231</v>
      </c>
      <c r="AB120" s="682">
        <f t="shared" si="12"/>
        <v>1079880</v>
      </c>
      <c r="AC120" s="683"/>
    </row>
    <row r="121" spans="1:29" s="657" customFormat="1" ht="23.25" customHeight="1">
      <c r="A121" s="665">
        <v>108</v>
      </c>
      <c r="B121" s="666">
        <f>'KL VCKD'!B122</f>
        <v>108</v>
      </c>
      <c r="C121" s="667"/>
      <c r="D121" s="668" t="s">
        <v>1734</v>
      </c>
      <c r="E121" s="669" t="s">
        <v>1735</v>
      </c>
      <c r="F121" s="670">
        <v>31947</v>
      </c>
      <c r="G121" s="671">
        <f>'KL VCKD'!BE122</f>
        <v>32.192999999999998</v>
      </c>
      <c r="H121" s="672">
        <f t="shared" si="7"/>
        <v>1028470</v>
      </c>
      <c r="I121" s="673"/>
      <c r="J121" s="674"/>
      <c r="K121" s="674"/>
      <c r="L121" s="674"/>
      <c r="M121" s="674"/>
      <c r="N121" s="675"/>
      <c r="O121" s="676"/>
      <c r="P121" s="677"/>
      <c r="Q121" s="688">
        <v>15.696</v>
      </c>
      <c r="R121" s="677">
        <v>501440</v>
      </c>
      <c r="S121" s="677"/>
      <c r="T121" s="677"/>
      <c r="U121" s="677"/>
      <c r="V121" s="677"/>
      <c r="W121" s="679">
        <f t="shared" si="8"/>
        <v>1529910</v>
      </c>
      <c r="X121" s="679">
        <f t="shared" si="13"/>
        <v>501440</v>
      </c>
      <c r="Y121" s="680">
        <f t="shared" si="9"/>
        <v>296</v>
      </c>
      <c r="Z121" s="679">
        <f t="shared" si="10"/>
        <v>24000</v>
      </c>
      <c r="AA121" s="681">
        <f t="shared" si="11"/>
        <v>525736</v>
      </c>
      <c r="AB121" s="682">
        <f t="shared" si="12"/>
        <v>1004174</v>
      </c>
      <c r="AC121" s="683"/>
    </row>
    <row r="122" spans="1:29" s="657" customFormat="1" ht="23.25" customHeight="1">
      <c r="A122" s="665">
        <v>109</v>
      </c>
      <c r="B122" s="666">
        <f>'KL VCKD'!B123</f>
        <v>109</v>
      </c>
      <c r="C122" s="667"/>
      <c r="D122" s="668" t="s">
        <v>2200</v>
      </c>
      <c r="E122" s="669" t="s">
        <v>2201</v>
      </c>
      <c r="F122" s="670">
        <v>31947</v>
      </c>
      <c r="G122" s="671">
        <f>'KL VCKD'!BE123</f>
        <v>30.5</v>
      </c>
      <c r="H122" s="672">
        <f t="shared" si="7"/>
        <v>974384</v>
      </c>
      <c r="I122" s="673"/>
      <c r="J122" s="674"/>
      <c r="K122" s="674"/>
      <c r="L122" s="674"/>
      <c r="M122" s="674"/>
      <c r="N122" s="675"/>
      <c r="O122" s="676"/>
      <c r="P122" s="677"/>
      <c r="Q122" s="688">
        <v>15.025</v>
      </c>
      <c r="R122" s="677">
        <v>480004</v>
      </c>
      <c r="S122" s="677"/>
      <c r="T122" s="677"/>
      <c r="U122" s="677"/>
      <c r="V122" s="677"/>
      <c r="W122" s="679">
        <f t="shared" si="8"/>
        <v>1454388</v>
      </c>
      <c r="X122" s="679">
        <f t="shared" si="13"/>
        <v>480004</v>
      </c>
      <c r="Y122" s="680">
        <f t="shared" si="9"/>
        <v>0</v>
      </c>
      <c r="Z122" s="679">
        <f t="shared" si="10"/>
        <v>24000</v>
      </c>
      <c r="AA122" s="681">
        <f t="shared" si="11"/>
        <v>504004</v>
      </c>
      <c r="AB122" s="682">
        <f t="shared" si="12"/>
        <v>950384</v>
      </c>
      <c r="AC122" s="683"/>
    </row>
    <row r="123" spans="1:29" s="657" customFormat="1" ht="23.25" customHeight="1">
      <c r="A123" s="665">
        <v>110</v>
      </c>
      <c r="B123" s="666">
        <f>'KL VCKD'!B124</f>
        <v>110</v>
      </c>
      <c r="C123" s="667"/>
      <c r="D123" s="668" t="s">
        <v>1780</v>
      </c>
      <c r="E123" s="669" t="s">
        <v>1781</v>
      </c>
      <c r="F123" s="670">
        <v>31947</v>
      </c>
      <c r="G123" s="671">
        <f>'KL VCKD'!BE124</f>
        <v>33.006999999999998</v>
      </c>
      <c r="H123" s="672">
        <f t="shared" si="7"/>
        <v>1054475</v>
      </c>
      <c r="I123" s="673"/>
      <c r="J123" s="674"/>
      <c r="K123" s="674"/>
      <c r="L123" s="674"/>
      <c r="M123" s="674"/>
      <c r="N123" s="675"/>
      <c r="O123" s="676"/>
      <c r="P123" s="677"/>
      <c r="Q123" s="688">
        <v>13.471000000000002</v>
      </c>
      <c r="R123" s="677">
        <v>430358</v>
      </c>
      <c r="S123" s="677"/>
      <c r="T123" s="677"/>
      <c r="U123" s="677"/>
      <c r="V123" s="677"/>
      <c r="W123" s="679">
        <f t="shared" si="8"/>
        <v>1484833</v>
      </c>
      <c r="X123" s="679">
        <f t="shared" si="13"/>
        <v>430358</v>
      </c>
      <c r="Y123" s="680">
        <f t="shared" si="9"/>
        <v>0</v>
      </c>
      <c r="Z123" s="679">
        <f t="shared" si="10"/>
        <v>24000</v>
      </c>
      <c r="AA123" s="681">
        <f t="shared" si="11"/>
        <v>454358</v>
      </c>
      <c r="AB123" s="682">
        <f t="shared" si="12"/>
        <v>1030475</v>
      </c>
      <c r="AC123" s="683"/>
    </row>
    <row r="124" spans="1:29" s="657" customFormat="1" ht="23.25" customHeight="1">
      <c r="A124" s="665">
        <v>111</v>
      </c>
      <c r="B124" s="666">
        <f>'KL VCKD'!B125</f>
        <v>111</v>
      </c>
      <c r="C124" s="667"/>
      <c r="D124" s="668" t="s">
        <v>1784</v>
      </c>
      <c r="E124" s="669" t="s">
        <v>1785</v>
      </c>
      <c r="F124" s="670">
        <v>31947</v>
      </c>
      <c r="G124" s="671">
        <f>'KL VCKD'!BE125</f>
        <v>32.286000000000001</v>
      </c>
      <c r="H124" s="672">
        <f t="shared" si="7"/>
        <v>1031441</v>
      </c>
      <c r="I124" s="673"/>
      <c r="J124" s="674"/>
      <c r="K124" s="674"/>
      <c r="L124" s="674"/>
      <c r="M124" s="674"/>
      <c r="N124" s="675"/>
      <c r="O124" s="676"/>
      <c r="P124" s="677"/>
      <c r="Q124" s="688">
        <v>17.061999999999998</v>
      </c>
      <c r="R124" s="677">
        <v>545080</v>
      </c>
      <c r="S124" s="677"/>
      <c r="T124" s="677"/>
      <c r="U124" s="677"/>
      <c r="V124" s="677"/>
      <c r="W124" s="679">
        <f t="shared" si="8"/>
        <v>1576521</v>
      </c>
      <c r="X124" s="679">
        <f t="shared" si="13"/>
        <v>545080</v>
      </c>
      <c r="Y124" s="680">
        <f t="shared" si="9"/>
        <v>2626</v>
      </c>
      <c r="Z124" s="679">
        <f t="shared" si="10"/>
        <v>24000</v>
      </c>
      <c r="AA124" s="681">
        <f t="shared" si="11"/>
        <v>571706</v>
      </c>
      <c r="AB124" s="682">
        <f t="shared" si="12"/>
        <v>1004815</v>
      </c>
      <c r="AC124" s="683"/>
    </row>
    <row r="125" spans="1:29" s="657" customFormat="1" ht="23.25" customHeight="1">
      <c r="A125" s="665">
        <v>112</v>
      </c>
      <c r="B125" s="666">
        <f>'KL VCKD'!B126</f>
        <v>112</v>
      </c>
      <c r="C125" s="667"/>
      <c r="D125" s="668" t="s">
        <v>2202</v>
      </c>
      <c r="E125" s="669" t="s">
        <v>2203</v>
      </c>
      <c r="F125" s="670">
        <v>31947</v>
      </c>
      <c r="G125" s="671">
        <f>'KL VCKD'!BE126</f>
        <v>31.154000000000003</v>
      </c>
      <c r="H125" s="672">
        <f t="shared" si="7"/>
        <v>995277</v>
      </c>
      <c r="I125" s="673"/>
      <c r="J125" s="674"/>
      <c r="K125" s="674"/>
      <c r="L125" s="674"/>
      <c r="M125" s="674"/>
      <c r="N125" s="675"/>
      <c r="O125" s="676"/>
      <c r="P125" s="677"/>
      <c r="Q125" s="688">
        <v>15.927999999999999</v>
      </c>
      <c r="R125" s="677">
        <v>508852</v>
      </c>
      <c r="S125" s="677"/>
      <c r="T125" s="677"/>
      <c r="U125" s="677"/>
      <c r="V125" s="677"/>
      <c r="W125" s="679">
        <f t="shared" si="8"/>
        <v>1504129</v>
      </c>
      <c r="X125" s="679">
        <f t="shared" si="13"/>
        <v>508852</v>
      </c>
      <c r="Y125" s="680">
        <f t="shared" si="9"/>
        <v>0</v>
      </c>
      <c r="Z125" s="679">
        <f t="shared" si="10"/>
        <v>24000</v>
      </c>
      <c r="AA125" s="681">
        <f t="shared" si="11"/>
        <v>532852</v>
      </c>
      <c r="AB125" s="682">
        <f t="shared" si="12"/>
        <v>971277</v>
      </c>
      <c r="AC125" s="683"/>
    </row>
    <row r="126" spans="1:29" s="657" customFormat="1" ht="23.25" customHeight="1">
      <c r="A126" s="665">
        <v>113</v>
      </c>
      <c r="B126" s="666">
        <f>'KL VCKD'!B127</f>
        <v>113</v>
      </c>
      <c r="C126" s="667"/>
      <c r="D126" s="668" t="s">
        <v>1468</v>
      </c>
      <c r="E126" s="669" t="s">
        <v>1469</v>
      </c>
      <c r="F126" s="670">
        <v>31947</v>
      </c>
      <c r="G126" s="671">
        <f>'KL VCKD'!BE127</f>
        <v>30.533999999999999</v>
      </c>
      <c r="H126" s="672">
        <f t="shared" si="7"/>
        <v>975470</v>
      </c>
      <c r="I126" s="673"/>
      <c r="J126" s="674"/>
      <c r="K126" s="674"/>
      <c r="L126" s="674"/>
      <c r="M126" s="674"/>
      <c r="N126" s="675"/>
      <c r="O126" s="676"/>
      <c r="P126" s="677"/>
      <c r="Q126" s="688">
        <v>11.086</v>
      </c>
      <c r="R126" s="677">
        <v>354164</v>
      </c>
      <c r="S126" s="677"/>
      <c r="T126" s="677"/>
      <c r="U126" s="677"/>
      <c r="V126" s="677"/>
      <c r="W126" s="679">
        <f t="shared" si="8"/>
        <v>1329634</v>
      </c>
      <c r="X126" s="679">
        <f t="shared" si="13"/>
        <v>354164</v>
      </c>
      <c r="Y126" s="680">
        <f t="shared" si="9"/>
        <v>0</v>
      </c>
      <c r="Z126" s="679">
        <f t="shared" si="10"/>
        <v>24000</v>
      </c>
      <c r="AA126" s="681">
        <f t="shared" si="11"/>
        <v>378164</v>
      </c>
      <c r="AB126" s="682">
        <f t="shared" si="12"/>
        <v>951470</v>
      </c>
      <c r="AC126" s="683"/>
    </row>
    <row r="127" spans="1:29" s="657" customFormat="1" ht="23.25" customHeight="1">
      <c r="A127" s="665">
        <v>114</v>
      </c>
      <c r="B127" s="666">
        <f>'KL VCKD'!B128</f>
        <v>114</v>
      </c>
      <c r="C127" s="667"/>
      <c r="D127" s="668" t="s">
        <v>1786</v>
      </c>
      <c r="E127" s="669" t="s">
        <v>1787</v>
      </c>
      <c r="F127" s="670">
        <v>31947</v>
      </c>
      <c r="G127" s="671">
        <f>'KL VCKD'!BE128</f>
        <v>31.027000000000001</v>
      </c>
      <c r="H127" s="672">
        <f t="shared" si="7"/>
        <v>991220</v>
      </c>
      <c r="I127" s="673"/>
      <c r="J127" s="674"/>
      <c r="K127" s="674"/>
      <c r="L127" s="674"/>
      <c r="M127" s="674"/>
      <c r="N127" s="675"/>
      <c r="O127" s="676"/>
      <c r="P127" s="677"/>
      <c r="Q127" s="688">
        <v>16.748999999999999</v>
      </c>
      <c r="R127" s="677">
        <v>535080</v>
      </c>
      <c r="S127" s="677"/>
      <c r="T127" s="677"/>
      <c r="U127" s="677"/>
      <c r="V127" s="677"/>
      <c r="W127" s="679">
        <f t="shared" si="8"/>
        <v>1526300</v>
      </c>
      <c r="X127" s="679">
        <f t="shared" si="13"/>
        <v>535080</v>
      </c>
      <c r="Y127" s="680">
        <f t="shared" si="9"/>
        <v>115</v>
      </c>
      <c r="Z127" s="679">
        <f t="shared" si="10"/>
        <v>24000</v>
      </c>
      <c r="AA127" s="681">
        <f t="shared" si="11"/>
        <v>559195</v>
      </c>
      <c r="AB127" s="682">
        <f t="shared" si="12"/>
        <v>967105</v>
      </c>
      <c r="AC127" s="683"/>
    </row>
    <row r="128" spans="1:29" s="657" customFormat="1" ht="23.25" customHeight="1">
      <c r="A128" s="665">
        <v>115</v>
      </c>
      <c r="B128" s="666">
        <f>'KL VCKD'!B129</f>
        <v>115</v>
      </c>
      <c r="C128" s="667"/>
      <c r="D128" s="668" t="s">
        <v>1754</v>
      </c>
      <c r="E128" s="669" t="s">
        <v>1755</v>
      </c>
      <c r="F128" s="670">
        <v>31947</v>
      </c>
      <c r="G128" s="671">
        <f>'KL VCKD'!BE129</f>
        <v>31.756</v>
      </c>
      <c r="H128" s="672">
        <f t="shared" si="7"/>
        <v>1014509</v>
      </c>
      <c r="I128" s="673"/>
      <c r="J128" s="674"/>
      <c r="K128" s="674"/>
      <c r="L128" s="674"/>
      <c r="M128" s="674"/>
      <c r="N128" s="675"/>
      <c r="O128" s="676"/>
      <c r="P128" s="677"/>
      <c r="Q128" s="688">
        <v>14.475</v>
      </c>
      <c r="R128" s="677">
        <v>462433</v>
      </c>
      <c r="S128" s="677"/>
      <c r="T128" s="677"/>
      <c r="U128" s="677"/>
      <c r="V128" s="677"/>
      <c r="W128" s="679">
        <f t="shared" si="8"/>
        <v>1476942</v>
      </c>
      <c r="X128" s="679">
        <f t="shared" si="13"/>
        <v>462433</v>
      </c>
      <c r="Y128" s="680">
        <f t="shared" si="9"/>
        <v>0</v>
      </c>
      <c r="Z128" s="679">
        <f t="shared" si="10"/>
        <v>24000</v>
      </c>
      <c r="AA128" s="681">
        <f t="shared" si="11"/>
        <v>486433</v>
      </c>
      <c r="AB128" s="682">
        <f t="shared" si="12"/>
        <v>990509</v>
      </c>
      <c r="AC128" s="683"/>
    </row>
    <row r="129" spans="1:29" s="657" customFormat="1" ht="23.25" customHeight="1">
      <c r="A129" s="665">
        <v>116</v>
      </c>
      <c r="B129" s="666">
        <f>'KL VCKD'!B130</f>
        <v>116</v>
      </c>
      <c r="C129" s="667"/>
      <c r="D129" s="668" t="s">
        <v>1156</v>
      </c>
      <c r="E129" s="669" t="s">
        <v>1157</v>
      </c>
      <c r="F129" s="670">
        <v>31947</v>
      </c>
      <c r="G129" s="671">
        <f>'KL VCKD'!BE130</f>
        <v>28.942</v>
      </c>
      <c r="H129" s="672">
        <f t="shared" si="7"/>
        <v>924610</v>
      </c>
      <c r="I129" s="673"/>
      <c r="J129" s="674"/>
      <c r="K129" s="674"/>
      <c r="L129" s="674"/>
      <c r="M129" s="674"/>
      <c r="N129" s="675"/>
      <c r="O129" s="676"/>
      <c r="P129" s="677"/>
      <c r="Q129" s="688">
        <v>15.051</v>
      </c>
      <c r="R129" s="677">
        <v>480834</v>
      </c>
      <c r="S129" s="677"/>
      <c r="T129" s="677"/>
      <c r="U129" s="677"/>
      <c r="V129" s="677"/>
      <c r="W129" s="679">
        <f t="shared" si="8"/>
        <v>1405444</v>
      </c>
      <c r="X129" s="679">
        <f t="shared" si="13"/>
        <v>480834</v>
      </c>
      <c r="Y129" s="680">
        <f t="shared" si="9"/>
        <v>0</v>
      </c>
      <c r="Z129" s="679">
        <f t="shared" si="10"/>
        <v>24000</v>
      </c>
      <c r="AA129" s="681">
        <f t="shared" si="11"/>
        <v>504834</v>
      </c>
      <c r="AB129" s="682">
        <f t="shared" si="12"/>
        <v>900610</v>
      </c>
      <c r="AC129" s="683"/>
    </row>
    <row r="130" spans="1:29" s="657" customFormat="1" ht="23.25" customHeight="1">
      <c r="A130" s="665">
        <v>117</v>
      </c>
      <c r="B130" s="666">
        <f>'KL VCKD'!B131</f>
        <v>117</v>
      </c>
      <c r="C130" s="667"/>
      <c r="D130" s="668" t="s">
        <v>1788</v>
      </c>
      <c r="E130" s="669" t="s">
        <v>1789</v>
      </c>
      <c r="F130" s="670">
        <v>31947</v>
      </c>
      <c r="G130" s="671">
        <f>'KL VCKD'!BE131</f>
        <v>29.861000000000001</v>
      </c>
      <c r="H130" s="672">
        <f t="shared" si="7"/>
        <v>953969</v>
      </c>
      <c r="I130" s="673"/>
      <c r="J130" s="674"/>
      <c r="K130" s="674"/>
      <c r="L130" s="674"/>
      <c r="M130" s="674"/>
      <c r="N130" s="675"/>
      <c r="O130" s="676"/>
      <c r="P130" s="677"/>
      <c r="Q130" s="688">
        <v>15.571</v>
      </c>
      <c r="R130" s="677">
        <v>497447</v>
      </c>
      <c r="S130" s="677"/>
      <c r="T130" s="677"/>
      <c r="U130" s="677"/>
      <c r="V130" s="677"/>
      <c r="W130" s="679">
        <f t="shared" si="8"/>
        <v>1451416</v>
      </c>
      <c r="X130" s="679">
        <f t="shared" si="13"/>
        <v>497447</v>
      </c>
      <c r="Y130" s="680">
        <f t="shared" si="9"/>
        <v>0</v>
      </c>
      <c r="Z130" s="679">
        <f t="shared" si="10"/>
        <v>24000</v>
      </c>
      <c r="AA130" s="681">
        <f t="shared" si="11"/>
        <v>521447</v>
      </c>
      <c r="AB130" s="682">
        <f t="shared" si="12"/>
        <v>929969</v>
      </c>
      <c r="AC130" s="683"/>
    </row>
    <row r="131" spans="1:29" s="657" customFormat="1" ht="23.25" customHeight="1">
      <c r="A131" s="665">
        <v>118</v>
      </c>
      <c r="B131" s="666">
        <f>'KL VCKD'!B132</f>
        <v>118</v>
      </c>
      <c r="C131" s="667"/>
      <c r="D131" s="668" t="s">
        <v>1212</v>
      </c>
      <c r="E131" s="669" t="s">
        <v>1213</v>
      </c>
      <c r="F131" s="670">
        <v>31947</v>
      </c>
      <c r="G131" s="671">
        <f>'KL VCKD'!BE132</f>
        <v>33.414999999999999</v>
      </c>
      <c r="H131" s="672">
        <f t="shared" si="7"/>
        <v>1067509</v>
      </c>
      <c r="I131" s="673"/>
      <c r="J131" s="674"/>
      <c r="K131" s="674"/>
      <c r="L131" s="674"/>
      <c r="M131" s="674"/>
      <c r="N131" s="675"/>
      <c r="O131" s="676"/>
      <c r="P131" s="677"/>
      <c r="Q131" s="688">
        <v>16.171999999999997</v>
      </c>
      <c r="R131" s="677">
        <v>516647</v>
      </c>
      <c r="S131" s="677"/>
      <c r="T131" s="677"/>
      <c r="U131" s="677"/>
      <c r="V131" s="677"/>
      <c r="W131" s="679">
        <f t="shared" si="8"/>
        <v>1584156</v>
      </c>
      <c r="X131" s="679">
        <f t="shared" si="13"/>
        <v>516647</v>
      </c>
      <c r="Y131" s="680">
        <f t="shared" si="9"/>
        <v>3008</v>
      </c>
      <c r="Z131" s="679">
        <f t="shared" si="10"/>
        <v>24000</v>
      </c>
      <c r="AA131" s="681">
        <f t="shared" si="11"/>
        <v>543655</v>
      </c>
      <c r="AB131" s="682">
        <f t="shared" si="12"/>
        <v>1040501</v>
      </c>
      <c r="AC131" s="683"/>
    </row>
    <row r="132" spans="1:29" s="657" customFormat="1" ht="23.25" customHeight="1">
      <c r="A132" s="665">
        <v>119</v>
      </c>
      <c r="B132" s="666">
        <f>'KL VCKD'!B133</f>
        <v>119</v>
      </c>
      <c r="C132" s="667"/>
      <c r="D132" s="668" t="s">
        <v>1228</v>
      </c>
      <c r="E132" s="669" t="s">
        <v>1229</v>
      </c>
      <c r="F132" s="670">
        <v>31947</v>
      </c>
      <c r="G132" s="671">
        <f>'KL VCKD'!BE133</f>
        <v>31.166</v>
      </c>
      <c r="H132" s="672">
        <f t="shared" si="7"/>
        <v>995660</v>
      </c>
      <c r="I132" s="673"/>
      <c r="J132" s="674"/>
      <c r="K132" s="674"/>
      <c r="L132" s="674"/>
      <c r="M132" s="674"/>
      <c r="N132" s="675"/>
      <c r="O132" s="676"/>
      <c r="P132" s="677"/>
      <c r="Q132" s="688">
        <v>16.128999999999998</v>
      </c>
      <c r="R132" s="677">
        <v>515273</v>
      </c>
      <c r="S132" s="677"/>
      <c r="T132" s="677"/>
      <c r="U132" s="677"/>
      <c r="V132" s="677"/>
      <c r="W132" s="679">
        <f t="shared" si="8"/>
        <v>1510933</v>
      </c>
      <c r="X132" s="679">
        <f t="shared" si="13"/>
        <v>515273</v>
      </c>
      <c r="Y132" s="680">
        <f t="shared" si="9"/>
        <v>0</v>
      </c>
      <c r="Z132" s="679">
        <f t="shared" si="10"/>
        <v>24000</v>
      </c>
      <c r="AA132" s="681">
        <f t="shared" si="11"/>
        <v>539273</v>
      </c>
      <c r="AB132" s="682">
        <f t="shared" si="12"/>
        <v>971660</v>
      </c>
      <c r="AC132" s="683"/>
    </row>
    <row r="133" spans="1:29" s="657" customFormat="1" ht="23.25" customHeight="1">
      <c r="A133" s="665">
        <v>120</v>
      </c>
      <c r="B133" s="666">
        <f>'KL VCKD'!B134</f>
        <v>120</v>
      </c>
      <c r="C133" s="667"/>
      <c r="D133" s="668" t="s">
        <v>1230</v>
      </c>
      <c r="E133" s="669" t="s">
        <v>1231</v>
      </c>
      <c r="F133" s="670">
        <v>31947</v>
      </c>
      <c r="G133" s="671">
        <f>'KL VCKD'!BE134</f>
        <v>32.486000000000004</v>
      </c>
      <c r="H133" s="672">
        <f t="shared" si="7"/>
        <v>1037830</v>
      </c>
      <c r="I133" s="673"/>
      <c r="J133" s="674"/>
      <c r="K133" s="674"/>
      <c r="L133" s="674"/>
      <c r="M133" s="674"/>
      <c r="N133" s="675"/>
      <c r="O133" s="676"/>
      <c r="P133" s="677"/>
      <c r="Q133" s="688">
        <v>17.343999999999998</v>
      </c>
      <c r="R133" s="677">
        <v>554089</v>
      </c>
      <c r="S133" s="677"/>
      <c r="T133" s="677"/>
      <c r="U133" s="677"/>
      <c r="V133" s="677"/>
      <c r="W133" s="679">
        <f t="shared" si="8"/>
        <v>1591919</v>
      </c>
      <c r="X133" s="679">
        <f t="shared" si="13"/>
        <v>554089</v>
      </c>
      <c r="Y133" s="680">
        <f t="shared" si="9"/>
        <v>3396</v>
      </c>
      <c r="Z133" s="679">
        <f t="shared" si="10"/>
        <v>24000</v>
      </c>
      <c r="AA133" s="681">
        <f t="shared" si="11"/>
        <v>581485</v>
      </c>
      <c r="AB133" s="682">
        <f t="shared" si="12"/>
        <v>1010434</v>
      </c>
      <c r="AC133" s="683"/>
    </row>
    <row r="134" spans="1:29" s="657" customFormat="1" ht="23.25" customHeight="1">
      <c r="A134" s="665">
        <v>121</v>
      </c>
      <c r="B134" s="666">
        <f>'KL VCKD'!B135</f>
        <v>121</v>
      </c>
      <c r="C134" s="667"/>
      <c r="D134" s="668" t="s">
        <v>1136</v>
      </c>
      <c r="E134" s="669" t="s">
        <v>1137</v>
      </c>
      <c r="F134" s="670">
        <v>31947</v>
      </c>
      <c r="G134" s="671">
        <f>'KL VCKD'!BE135</f>
        <v>30.867000000000001</v>
      </c>
      <c r="H134" s="672">
        <f t="shared" si="7"/>
        <v>986108</v>
      </c>
      <c r="I134" s="673"/>
      <c r="J134" s="674"/>
      <c r="K134" s="674"/>
      <c r="L134" s="674"/>
      <c r="M134" s="674"/>
      <c r="N134" s="675"/>
      <c r="O134" s="676"/>
      <c r="P134" s="677"/>
      <c r="Q134" s="688">
        <v>14.430000000000001</v>
      </c>
      <c r="R134" s="677">
        <v>460995</v>
      </c>
      <c r="S134" s="677"/>
      <c r="T134" s="677"/>
      <c r="U134" s="677"/>
      <c r="V134" s="677"/>
      <c r="W134" s="679">
        <f t="shared" si="8"/>
        <v>1447103</v>
      </c>
      <c r="X134" s="679">
        <f t="shared" si="13"/>
        <v>460995</v>
      </c>
      <c r="Y134" s="680">
        <f t="shared" si="9"/>
        <v>0</v>
      </c>
      <c r="Z134" s="679">
        <f t="shared" si="10"/>
        <v>24000</v>
      </c>
      <c r="AA134" s="681">
        <f t="shared" si="11"/>
        <v>484995</v>
      </c>
      <c r="AB134" s="682">
        <f t="shared" si="12"/>
        <v>962108</v>
      </c>
      <c r="AC134" s="683"/>
    </row>
    <row r="135" spans="1:29" s="657" customFormat="1" ht="23.25" customHeight="1">
      <c r="A135" s="665">
        <v>122</v>
      </c>
      <c r="B135" s="666">
        <f>'KL VCKD'!B136</f>
        <v>122</v>
      </c>
      <c r="C135" s="667"/>
      <c r="D135" s="668" t="s">
        <v>1675</v>
      </c>
      <c r="E135" s="669" t="s">
        <v>1676</v>
      </c>
      <c r="F135" s="670">
        <v>31947</v>
      </c>
      <c r="G135" s="671">
        <f>'KL VCKD'!BE136</f>
        <v>31.416</v>
      </c>
      <c r="H135" s="672">
        <f t="shared" si="7"/>
        <v>1003647</v>
      </c>
      <c r="I135" s="673"/>
      <c r="J135" s="674"/>
      <c r="K135" s="674"/>
      <c r="L135" s="674"/>
      <c r="M135" s="674"/>
      <c r="N135" s="675"/>
      <c r="O135" s="676"/>
      <c r="P135" s="677"/>
      <c r="Q135" s="688">
        <v>15.069000000000001</v>
      </c>
      <c r="R135" s="677">
        <v>481409</v>
      </c>
      <c r="S135" s="677"/>
      <c r="T135" s="677"/>
      <c r="U135" s="677"/>
      <c r="V135" s="677"/>
      <c r="W135" s="679">
        <f t="shared" si="8"/>
        <v>1485056</v>
      </c>
      <c r="X135" s="679">
        <f t="shared" si="13"/>
        <v>481409</v>
      </c>
      <c r="Y135" s="680">
        <f t="shared" si="9"/>
        <v>0</v>
      </c>
      <c r="Z135" s="679">
        <f t="shared" si="10"/>
        <v>24000</v>
      </c>
      <c r="AA135" s="681">
        <f t="shared" si="11"/>
        <v>505409</v>
      </c>
      <c r="AB135" s="682">
        <f t="shared" si="12"/>
        <v>979647</v>
      </c>
      <c r="AC135" s="683"/>
    </row>
    <row r="136" spans="1:29" s="657" customFormat="1" ht="23.25" customHeight="1">
      <c r="A136" s="665">
        <v>123</v>
      </c>
      <c r="B136" s="666">
        <f>'KL VCKD'!B137</f>
        <v>123</v>
      </c>
      <c r="C136" s="667"/>
      <c r="D136" s="668" t="s">
        <v>1669</v>
      </c>
      <c r="E136" s="669" t="s">
        <v>1670</v>
      </c>
      <c r="F136" s="670">
        <v>31947</v>
      </c>
      <c r="G136" s="671">
        <f>'KL VCKD'!BE137</f>
        <v>28.968</v>
      </c>
      <c r="H136" s="672">
        <f t="shared" si="7"/>
        <v>925441</v>
      </c>
      <c r="I136" s="673"/>
      <c r="J136" s="674"/>
      <c r="K136" s="674"/>
      <c r="L136" s="674"/>
      <c r="M136" s="674"/>
      <c r="N136" s="675"/>
      <c r="O136" s="676"/>
      <c r="P136" s="677"/>
      <c r="Q136" s="688">
        <v>15.107000000000001</v>
      </c>
      <c r="R136" s="677">
        <v>482623</v>
      </c>
      <c r="S136" s="677"/>
      <c r="T136" s="677"/>
      <c r="U136" s="677"/>
      <c r="V136" s="677"/>
      <c r="W136" s="679">
        <f t="shared" si="8"/>
        <v>1408064</v>
      </c>
      <c r="X136" s="679">
        <f t="shared" si="13"/>
        <v>482623</v>
      </c>
      <c r="Y136" s="680">
        <f t="shared" si="9"/>
        <v>0</v>
      </c>
      <c r="Z136" s="679">
        <f t="shared" si="10"/>
        <v>24000</v>
      </c>
      <c r="AA136" s="681">
        <f t="shared" si="11"/>
        <v>506623</v>
      </c>
      <c r="AB136" s="682">
        <f t="shared" si="12"/>
        <v>901441</v>
      </c>
      <c r="AC136" s="683"/>
    </row>
    <row r="137" spans="1:29" s="657" customFormat="1" ht="23.25" customHeight="1">
      <c r="A137" s="665">
        <v>124</v>
      </c>
      <c r="B137" s="666">
        <f>'KL VCKD'!B138</f>
        <v>124</v>
      </c>
      <c r="C137" s="667"/>
      <c r="D137" s="668" t="s">
        <v>1658</v>
      </c>
      <c r="E137" s="669" t="s">
        <v>1659</v>
      </c>
      <c r="F137" s="670">
        <v>31947</v>
      </c>
      <c r="G137" s="671">
        <f>'KL VCKD'!BE138</f>
        <v>29.297000000000004</v>
      </c>
      <c r="H137" s="672">
        <f t="shared" si="7"/>
        <v>935951</v>
      </c>
      <c r="I137" s="673"/>
      <c r="J137" s="674"/>
      <c r="K137" s="674"/>
      <c r="L137" s="674"/>
      <c r="M137" s="674"/>
      <c r="N137" s="675"/>
      <c r="O137" s="676"/>
      <c r="P137" s="677"/>
      <c r="Q137" s="688">
        <v>14.737</v>
      </c>
      <c r="R137" s="677">
        <v>470803</v>
      </c>
      <c r="S137" s="677"/>
      <c r="T137" s="677"/>
      <c r="U137" s="677"/>
      <c r="V137" s="677"/>
      <c r="W137" s="679">
        <f t="shared" si="8"/>
        <v>1406754</v>
      </c>
      <c r="X137" s="679">
        <f t="shared" si="13"/>
        <v>470803</v>
      </c>
      <c r="Y137" s="680">
        <f t="shared" si="9"/>
        <v>0</v>
      </c>
      <c r="Z137" s="679">
        <f t="shared" si="10"/>
        <v>24000</v>
      </c>
      <c r="AA137" s="681">
        <f t="shared" si="11"/>
        <v>494803</v>
      </c>
      <c r="AB137" s="682">
        <f t="shared" si="12"/>
        <v>911951</v>
      </c>
      <c r="AC137" s="683"/>
    </row>
    <row r="138" spans="1:29" s="657" customFormat="1" ht="23.25" customHeight="1">
      <c r="A138" s="665">
        <v>125</v>
      </c>
      <c r="B138" s="666">
        <f>'KL VCKD'!B139</f>
        <v>125</v>
      </c>
      <c r="C138" s="667"/>
      <c r="D138" s="668" t="s">
        <v>2067</v>
      </c>
      <c r="E138" s="669" t="s">
        <v>2068</v>
      </c>
      <c r="F138" s="670">
        <v>31947</v>
      </c>
      <c r="G138" s="671">
        <f>'KL VCKD'!BE139</f>
        <v>31.049000000000003</v>
      </c>
      <c r="H138" s="672">
        <f t="shared" si="7"/>
        <v>991922</v>
      </c>
      <c r="I138" s="673"/>
      <c r="J138" s="674"/>
      <c r="K138" s="674"/>
      <c r="L138" s="674"/>
      <c r="M138" s="674"/>
      <c r="N138" s="675"/>
      <c r="O138" s="676"/>
      <c r="P138" s="677"/>
      <c r="Q138" s="688">
        <v>15.389000000000001</v>
      </c>
      <c r="R138" s="677">
        <v>491632</v>
      </c>
      <c r="S138" s="677"/>
      <c r="T138" s="677"/>
      <c r="U138" s="677"/>
      <c r="V138" s="677"/>
      <c r="W138" s="679">
        <f t="shared" si="8"/>
        <v>1483554</v>
      </c>
      <c r="X138" s="679">
        <f t="shared" si="13"/>
        <v>491632</v>
      </c>
      <c r="Y138" s="680">
        <f t="shared" si="9"/>
        <v>0</v>
      </c>
      <c r="Z138" s="679">
        <f t="shared" si="10"/>
        <v>24000</v>
      </c>
      <c r="AA138" s="681">
        <f t="shared" si="11"/>
        <v>515632</v>
      </c>
      <c r="AB138" s="682">
        <f t="shared" si="12"/>
        <v>967922</v>
      </c>
      <c r="AC138" s="683"/>
    </row>
    <row r="139" spans="1:29" s="657" customFormat="1" ht="23.25" customHeight="1">
      <c r="A139" s="665">
        <v>126</v>
      </c>
      <c r="B139" s="666">
        <f>'KL VCKD'!B140</f>
        <v>126</v>
      </c>
      <c r="C139" s="667"/>
      <c r="D139" s="668" t="s">
        <v>2069</v>
      </c>
      <c r="E139" s="669" t="s">
        <v>2070</v>
      </c>
      <c r="F139" s="670">
        <v>31947</v>
      </c>
      <c r="G139" s="671">
        <f>'KL VCKD'!BE140</f>
        <v>29.418000000000003</v>
      </c>
      <c r="H139" s="672">
        <f t="shared" si="7"/>
        <v>939817</v>
      </c>
      <c r="I139" s="673"/>
      <c r="J139" s="674"/>
      <c r="K139" s="674"/>
      <c r="L139" s="674"/>
      <c r="M139" s="674"/>
      <c r="N139" s="675"/>
      <c r="O139" s="676"/>
      <c r="P139" s="677"/>
      <c r="Q139" s="688">
        <v>14.049999999999999</v>
      </c>
      <c r="R139" s="677">
        <v>448855</v>
      </c>
      <c r="S139" s="677"/>
      <c r="T139" s="677"/>
      <c r="U139" s="677"/>
      <c r="V139" s="677"/>
      <c r="W139" s="679">
        <f t="shared" si="8"/>
        <v>1388672</v>
      </c>
      <c r="X139" s="679">
        <f t="shared" si="13"/>
        <v>448855</v>
      </c>
      <c r="Y139" s="680">
        <f t="shared" si="9"/>
        <v>0</v>
      </c>
      <c r="Z139" s="679">
        <f t="shared" si="10"/>
        <v>24000</v>
      </c>
      <c r="AA139" s="681">
        <f t="shared" si="11"/>
        <v>472855</v>
      </c>
      <c r="AB139" s="682">
        <f t="shared" si="12"/>
        <v>915817</v>
      </c>
      <c r="AC139" s="683"/>
    </row>
    <row r="140" spans="1:29" s="657" customFormat="1" ht="23.25" customHeight="1">
      <c r="A140" s="665">
        <v>127</v>
      </c>
      <c r="B140" s="666">
        <f>'KL VCKD'!B141</f>
        <v>127</v>
      </c>
      <c r="C140" s="667"/>
      <c r="D140" s="668" t="s">
        <v>1752</v>
      </c>
      <c r="E140" s="669" t="s">
        <v>1753</v>
      </c>
      <c r="F140" s="670">
        <v>31947</v>
      </c>
      <c r="G140" s="671">
        <f>'KL VCKD'!BE141</f>
        <v>31.982000000000003</v>
      </c>
      <c r="H140" s="672">
        <f t="shared" si="7"/>
        <v>1021729</v>
      </c>
      <c r="I140" s="673"/>
      <c r="J140" s="674"/>
      <c r="K140" s="674"/>
      <c r="L140" s="674"/>
      <c r="M140" s="674"/>
      <c r="N140" s="675"/>
      <c r="O140" s="676"/>
      <c r="P140" s="677"/>
      <c r="Q140" s="688">
        <v>15.076000000000001</v>
      </c>
      <c r="R140" s="677">
        <v>481633</v>
      </c>
      <c r="S140" s="677"/>
      <c r="T140" s="677"/>
      <c r="U140" s="677"/>
      <c r="V140" s="677"/>
      <c r="W140" s="679">
        <f t="shared" si="8"/>
        <v>1503362</v>
      </c>
      <c r="X140" s="679">
        <f t="shared" si="13"/>
        <v>481633</v>
      </c>
      <c r="Y140" s="680">
        <f t="shared" si="9"/>
        <v>0</v>
      </c>
      <c r="Z140" s="679">
        <f t="shared" si="10"/>
        <v>24000</v>
      </c>
      <c r="AA140" s="681">
        <f t="shared" si="11"/>
        <v>505633</v>
      </c>
      <c r="AB140" s="682">
        <f t="shared" si="12"/>
        <v>997729</v>
      </c>
      <c r="AC140" s="683"/>
    </row>
    <row r="141" spans="1:29" s="657" customFormat="1" ht="23.25" customHeight="1">
      <c r="A141" s="665">
        <v>128</v>
      </c>
      <c r="B141" s="666">
        <f>'KL VCKD'!B142</f>
        <v>128</v>
      </c>
      <c r="C141" s="667"/>
      <c r="D141" s="668" t="s">
        <v>1934</v>
      </c>
      <c r="E141" s="669" t="s">
        <v>1935</v>
      </c>
      <c r="F141" s="670">
        <v>31947</v>
      </c>
      <c r="G141" s="671">
        <f>'KL VCKD'!BE142</f>
        <v>30.349</v>
      </c>
      <c r="H141" s="672">
        <f t="shared" si="7"/>
        <v>969560</v>
      </c>
      <c r="I141" s="673"/>
      <c r="J141" s="674"/>
      <c r="K141" s="674"/>
      <c r="L141" s="674"/>
      <c r="M141" s="674"/>
      <c r="N141" s="675"/>
      <c r="O141" s="676"/>
      <c r="P141" s="677"/>
      <c r="Q141" s="688">
        <v>16.792999999999999</v>
      </c>
      <c r="R141" s="677">
        <v>536486</v>
      </c>
      <c r="S141" s="677"/>
      <c r="T141" s="677"/>
      <c r="U141" s="677"/>
      <c r="V141" s="677"/>
      <c r="W141" s="679">
        <f t="shared" si="8"/>
        <v>1506046</v>
      </c>
      <c r="X141" s="679">
        <f t="shared" si="13"/>
        <v>536486</v>
      </c>
      <c r="Y141" s="680">
        <f t="shared" si="9"/>
        <v>0</v>
      </c>
      <c r="Z141" s="679">
        <f t="shared" si="10"/>
        <v>24000</v>
      </c>
      <c r="AA141" s="681">
        <f t="shared" si="11"/>
        <v>560486</v>
      </c>
      <c r="AB141" s="682">
        <f t="shared" si="12"/>
        <v>945560</v>
      </c>
      <c r="AC141" s="683"/>
    </row>
    <row r="142" spans="1:29" s="657" customFormat="1" ht="23.25" customHeight="1">
      <c r="A142" s="665">
        <v>129</v>
      </c>
      <c r="B142" s="666">
        <f>'KL VCKD'!B143</f>
        <v>129</v>
      </c>
      <c r="C142" s="667"/>
      <c r="D142" s="668" t="s">
        <v>1236</v>
      </c>
      <c r="E142" s="669" t="s">
        <v>1237</v>
      </c>
      <c r="F142" s="670">
        <v>31947</v>
      </c>
      <c r="G142" s="671">
        <f>'KL VCKD'!BE143</f>
        <v>31.839000000000002</v>
      </c>
      <c r="H142" s="672">
        <f t="shared" ref="H142:H205" si="14">ROUND(F142*G142,0)</f>
        <v>1017161</v>
      </c>
      <c r="I142" s="673"/>
      <c r="J142" s="674"/>
      <c r="K142" s="674"/>
      <c r="L142" s="674"/>
      <c r="M142" s="674"/>
      <c r="N142" s="675"/>
      <c r="O142" s="676"/>
      <c r="P142" s="677"/>
      <c r="Q142" s="688">
        <v>14.52</v>
      </c>
      <c r="R142" s="677">
        <v>463870</v>
      </c>
      <c r="S142" s="677"/>
      <c r="T142" s="677"/>
      <c r="U142" s="677"/>
      <c r="V142" s="677"/>
      <c r="W142" s="679">
        <f t="shared" ref="W142:W205" si="15">H142+R142+S142+V142</f>
        <v>1481031</v>
      </c>
      <c r="X142" s="679">
        <f t="shared" si="13"/>
        <v>463870</v>
      </c>
      <c r="Y142" s="680">
        <f t="shared" ref="Y142:Y205" si="16">ROUND(IF((W142-S142-Z142)&lt;=1500000,0,IF(AND(((W142-S142-Z142))&gt;1500000,((W142-S142-Z142))&lt;=2000000),((W142-S142-Z142))*5%-75000,IF(AND(((W142-S142-Z142))&gt;2000000,((W142-S142-Z142))&lt;=8500000),((W142-S142-Z142))*10%-175000))),0)</f>
        <v>0</v>
      </c>
      <c r="Z142" s="679">
        <f t="shared" ref="Z142:Z205" si="17">IF(W142&lt;=400000,400000*2%,IF(W142&lt;=1200000,ROUND(W142*2%,0),ROUND(1200000*2%,0)))</f>
        <v>24000</v>
      </c>
      <c r="AA142" s="681">
        <f t="shared" ref="AA142:AA204" si="18">X142+Y142+Z142</f>
        <v>487870</v>
      </c>
      <c r="AB142" s="682">
        <f t="shared" ref="AB142:AB204" si="19">W142-AA142</f>
        <v>993161</v>
      </c>
      <c r="AC142" s="683"/>
    </row>
    <row r="143" spans="1:29" s="657" customFormat="1" ht="23.25" customHeight="1">
      <c r="A143" s="665">
        <v>130</v>
      </c>
      <c r="B143" s="666">
        <f>'KL VCKD'!B144</f>
        <v>130</v>
      </c>
      <c r="C143" s="667"/>
      <c r="D143" s="668" t="s">
        <v>1238</v>
      </c>
      <c r="E143" s="669" t="s">
        <v>1239</v>
      </c>
      <c r="F143" s="670">
        <v>31947</v>
      </c>
      <c r="G143" s="671">
        <f>'KL VCKD'!BE144</f>
        <v>31.451000000000004</v>
      </c>
      <c r="H143" s="672">
        <f t="shared" si="14"/>
        <v>1004765</v>
      </c>
      <c r="I143" s="673"/>
      <c r="J143" s="674"/>
      <c r="K143" s="674"/>
      <c r="L143" s="674"/>
      <c r="M143" s="674"/>
      <c r="N143" s="675"/>
      <c r="O143" s="676"/>
      <c r="P143" s="677"/>
      <c r="Q143" s="688">
        <v>13.773999999999999</v>
      </c>
      <c r="R143" s="677">
        <v>440038</v>
      </c>
      <c r="S143" s="677"/>
      <c r="T143" s="677"/>
      <c r="U143" s="677"/>
      <c r="V143" s="677"/>
      <c r="W143" s="679">
        <f t="shared" si="15"/>
        <v>1444803</v>
      </c>
      <c r="X143" s="679">
        <f t="shared" ref="X143:X206" si="20">R143+U143</f>
        <v>440038</v>
      </c>
      <c r="Y143" s="680">
        <f t="shared" si="16"/>
        <v>0</v>
      </c>
      <c r="Z143" s="679">
        <f t="shared" si="17"/>
        <v>24000</v>
      </c>
      <c r="AA143" s="681">
        <f t="shared" si="18"/>
        <v>464038</v>
      </c>
      <c r="AB143" s="682">
        <f t="shared" si="19"/>
        <v>980765</v>
      </c>
      <c r="AC143" s="683"/>
    </row>
    <row r="144" spans="1:29" s="657" customFormat="1" ht="23.25" customHeight="1">
      <c r="A144" s="665">
        <v>131</v>
      </c>
      <c r="B144" s="666">
        <f>'KL VCKD'!B145</f>
        <v>131</v>
      </c>
      <c r="C144" s="667"/>
      <c r="D144" s="668" t="s">
        <v>1549</v>
      </c>
      <c r="E144" s="669" t="s">
        <v>1550</v>
      </c>
      <c r="F144" s="670">
        <v>31947</v>
      </c>
      <c r="G144" s="671">
        <f>'KL VCKD'!BE145</f>
        <v>33.819000000000003</v>
      </c>
      <c r="H144" s="672">
        <f t="shared" si="14"/>
        <v>1080416</v>
      </c>
      <c r="I144" s="673"/>
      <c r="J144" s="674"/>
      <c r="K144" s="674"/>
      <c r="L144" s="674"/>
      <c r="M144" s="674"/>
      <c r="N144" s="675"/>
      <c r="O144" s="676"/>
      <c r="P144" s="677"/>
      <c r="Q144" s="688">
        <v>18.277999999999999</v>
      </c>
      <c r="R144" s="677">
        <v>583927</v>
      </c>
      <c r="S144" s="677"/>
      <c r="T144" s="677"/>
      <c r="U144" s="677"/>
      <c r="V144" s="677"/>
      <c r="W144" s="679">
        <f t="shared" si="15"/>
        <v>1664343</v>
      </c>
      <c r="X144" s="679">
        <f t="shared" si="20"/>
        <v>583927</v>
      </c>
      <c r="Y144" s="680">
        <f t="shared" si="16"/>
        <v>7017</v>
      </c>
      <c r="Z144" s="679">
        <f t="shared" si="17"/>
        <v>24000</v>
      </c>
      <c r="AA144" s="681">
        <f t="shared" si="18"/>
        <v>614944</v>
      </c>
      <c r="AB144" s="682">
        <f t="shared" si="19"/>
        <v>1049399</v>
      </c>
      <c r="AC144" s="683"/>
    </row>
    <row r="145" spans="1:29" s="657" customFormat="1" ht="23.25" customHeight="1">
      <c r="A145" s="665">
        <v>132</v>
      </c>
      <c r="B145" s="666">
        <f>'KL VCKD'!B146</f>
        <v>132</v>
      </c>
      <c r="C145" s="667"/>
      <c r="D145" s="668" t="s">
        <v>1551</v>
      </c>
      <c r="E145" s="669" t="s">
        <v>1552</v>
      </c>
      <c r="F145" s="670">
        <v>31947</v>
      </c>
      <c r="G145" s="671">
        <f>'KL VCKD'!BE146</f>
        <v>33.114999999999995</v>
      </c>
      <c r="H145" s="672">
        <f t="shared" si="14"/>
        <v>1057925</v>
      </c>
      <c r="I145" s="673"/>
      <c r="J145" s="674"/>
      <c r="K145" s="674"/>
      <c r="L145" s="674"/>
      <c r="M145" s="674"/>
      <c r="N145" s="675"/>
      <c r="O145" s="676"/>
      <c r="P145" s="677"/>
      <c r="Q145" s="688">
        <v>18.666</v>
      </c>
      <c r="R145" s="677">
        <v>596323</v>
      </c>
      <c r="S145" s="677"/>
      <c r="T145" s="677"/>
      <c r="U145" s="677"/>
      <c r="V145" s="677"/>
      <c r="W145" s="679">
        <f t="shared" si="15"/>
        <v>1654248</v>
      </c>
      <c r="X145" s="679">
        <f t="shared" si="20"/>
        <v>596323</v>
      </c>
      <c r="Y145" s="680">
        <f t="shared" si="16"/>
        <v>6512</v>
      </c>
      <c r="Z145" s="679">
        <f t="shared" si="17"/>
        <v>24000</v>
      </c>
      <c r="AA145" s="681">
        <f t="shared" si="18"/>
        <v>626835</v>
      </c>
      <c r="AB145" s="682">
        <f t="shared" si="19"/>
        <v>1027413</v>
      </c>
      <c r="AC145" s="683"/>
    </row>
    <row r="146" spans="1:29" s="657" customFormat="1" ht="23.25" customHeight="1">
      <c r="A146" s="665">
        <v>133</v>
      </c>
      <c r="B146" s="666">
        <f>'KL VCKD'!B147</f>
        <v>133</v>
      </c>
      <c r="C146" s="667"/>
      <c r="D146" s="668" t="s">
        <v>1240</v>
      </c>
      <c r="E146" s="669" t="s">
        <v>1241</v>
      </c>
      <c r="F146" s="670">
        <v>31947</v>
      </c>
      <c r="G146" s="671">
        <f>'KL VCKD'!BE147</f>
        <v>33.012999999999998</v>
      </c>
      <c r="H146" s="672">
        <f t="shared" si="14"/>
        <v>1054666</v>
      </c>
      <c r="I146" s="673"/>
      <c r="J146" s="674"/>
      <c r="K146" s="674"/>
      <c r="L146" s="674"/>
      <c r="M146" s="674"/>
      <c r="N146" s="675"/>
      <c r="O146" s="676"/>
      <c r="P146" s="677"/>
      <c r="Q146" s="688">
        <v>16.561</v>
      </c>
      <c r="R146" s="677">
        <v>529074</v>
      </c>
      <c r="S146" s="677"/>
      <c r="T146" s="677"/>
      <c r="U146" s="677"/>
      <c r="V146" s="677"/>
      <c r="W146" s="679">
        <f t="shared" si="15"/>
        <v>1583740</v>
      </c>
      <c r="X146" s="679">
        <f t="shared" si="20"/>
        <v>529074</v>
      </c>
      <c r="Y146" s="680">
        <f t="shared" si="16"/>
        <v>2987</v>
      </c>
      <c r="Z146" s="679">
        <f t="shared" si="17"/>
        <v>24000</v>
      </c>
      <c r="AA146" s="681">
        <f t="shared" si="18"/>
        <v>556061</v>
      </c>
      <c r="AB146" s="682">
        <f t="shared" si="19"/>
        <v>1027679</v>
      </c>
      <c r="AC146" s="683"/>
    </row>
    <row r="147" spans="1:29" s="657" customFormat="1" ht="23.25" customHeight="1">
      <c r="A147" s="665">
        <v>134</v>
      </c>
      <c r="B147" s="666">
        <f>'KL VCKD'!B148</f>
        <v>134</v>
      </c>
      <c r="C147" s="667"/>
      <c r="D147" s="668" t="s">
        <v>1035</v>
      </c>
      <c r="E147" s="669" t="s">
        <v>1036</v>
      </c>
      <c r="F147" s="670">
        <v>31947</v>
      </c>
      <c r="G147" s="671">
        <f>'KL VCKD'!BE148</f>
        <v>29.803999999999998</v>
      </c>
      <c r="H147" s="672">
        <f t="shared" si="14"/>
        <v>952148</v>
      </c>
      <c r="I147" s="673"/>
      <c r="J147" s="674"/>
      <c r="K147" s="674"/>
      <c r="L147" s="674"/>
      <c r="M147" s="674"/>
      <c r="N147" s="675"/>
      <c r="O147" s="676"/>
      <c r="P147" s="677"/>
      <c r="Q147" s="688">
        <v>17.844999999999999</v>
      </c>
      <c r="R147" s="677">
        <v>570094</v>
      </c>
      <c r="S147" s="677"/>
      <c r="T147" s="677"/>
      <c r="U147" s="677"/>
      <c r="V147" s="677"/>
      <c r="W147" s="679">
        <f t="shared" si="15"/>
        <v>1522242</v>
      </c>
      <c r="X147" s="679">
        <f t="shared" si="20"/>
        <v>570094</v>
      </c>
      <c r="Y147" s="680">
        <f t="shared" si="16"/>
        <v>0</v>
      </c>
      <c r="Z147" s="679">
        <f t="shared" si="17"/>
        <v>24000</v>
      </c>
      <c r="AA147" s="681">
        <f t="shared" si="18"/>
        <v>594094</v>
      </c>
      <c r="AB147" s="682">
        <f t="shared" si="19"/>
        <v>928148</v>
      </c>
      <c r="AC147" s="683"/>
    </row>
    <row r="148" spans="1:29" s="657" customFormat="1" ht="23.25" customHeight="1">
      <c r="A148" s="665">
        <v>135</v>
      </c>
      <c r="B148" s="666">
        <f>'KL VCKD'!B149</f>
        <v>135</v>
      </c>
      <c r="C148" s="667"/>
      <c r="D148" s="668" t="s">
        <v>1693</v>
      </c>
      <c r="E148" s="669" t="s">
        <v>1694</v>
      </c>
      <c r="F148" s="670">
        <v>31947</v>
      </c>
      <c r="G148" s="671">
        <f>'KL VCKD'!BE149</f>
        <v>29.738</v>
      </c>
      <c r="H148" s="672">
        <f t="shared" si="14"/>
        <v>950040</v>
      </c>
      <c r="I148" s="673"/>
      <c r="J148" s="674"/>
      <c r="K148" s="674"/>
      <c r="L148" s="674"/>
      <c r="M148" s="674"/>
      <c r="N148" s="675"/>
      <c r="O148" s="676"/>
      <c r="P148" s="677"/>
      <c r="Q148" s="688">
        <v>18.007999999999999</v>
      </c>
      <c r="R148" s="677">
        <v>575302</v>
      </c>
      <c r="S148" s="677"/>
      <c r="T148" s="677"/>
      <c r="U148" s="677"/>
      <c r="V148" s="677"/>
      <c r="W148" s="679">
        <f t="shared" si="15"/>
        <v>1525342</v>
      </c>
      <c r="X148" s="679">
        <f t="shared" si="20"/>
        <v>575302</v>
      </c>
      <c r="Y148" s="680">
        <f t="shared" si="16"/>
        <v>67</v>
      </c>
      <c r="Z148" s="679">
        <f t="shared" si="17"/>
        <v>24000</v>
      </c>
      <c r="AA148" s="681">
        <f t="shared" si="18"/>
        <v>599369</v>
      </c>
      <c r="AB148" s="682">
        <f t="shared" si="19"/>
        <v>925973</v>
      </c>
      <c r="AC148" s="683"/>
    </row>
    <row r="149" spans="1:29" s="657" customFormat="1" ht="23.25" customHeight="1">
      <c r="A149" s="665">
        <v>136</v>
      </c>
      <c r="B149" s="666">
        <f>'KL VCKD'!B150</f>
        <v>136</v>
      </c>
      <c r="C149" s="667"/>
      <c r="D149" s="668" t="s">
        <v>2204</v>
      </c>
      <c r="E149" s="669" t="s">
        <v>2205</v>
      </c>
      <c r="F149" s="670">
        <v>31947</v>
      </c>
      <c r="G149" s="671">
        <f>'KL VCKD'!BE150</f>
        <v>24.131</v>
      </c>
      <c r="H149" s="672">
        <f t="shared" si="14"/>
        <v>770913</v>
      </c>
      <c r="I149" s="673"/>
      <c r="J149" s="674"/>
      <c r="K149" s="674"/>
      <c r="L149" s="674"/>
      <c r="M149" s="674"/>
      <c r="N149" s="675"/>
      <c r="O149" s="676"/>
      <c r="P149" s="677"/>
      <c r="Q149" s="688">
        <v>13.411</v>
      </c>
      <c r="R149" s="677">
        <v>428441</v>
      </c>
      <c r="S149" s="677"/>
      <c r="T149" s="677"/>
      <c r="U149" s="677"/>
      <c r="V149" s="677"/>
      <c r="W149" s="679">
        <f t="shared" si="15"/>
        <v>1199354</v>
      </c>
      <c r="X149" s="679">
        <f t="shared" si="20"/>
        <v>428441</v>
      </c>
      <c r="Y149" s="680">
        <f t="shared" si="16"/>
        <v>0</v>
      </c>
      <c r="Z149" s="679">
        <f t="shared" si="17"/>
        <v>23987</v>
      </c>
      <c r="AA149" s="681">
        <f t="shared" si="18"/>
        <v>452428</v>
      </c>
      <c r="AB149" s="682">
        <f t="shared" si="19"/>
        <v>746926</v>
      </c>
      <c r="AC149" s="683"/>
    </row>
    <row r="150" spans="1:29" s="657" customFormat="1" ht="23.25" customHeight="1">
      <c r="A150" s="665">
        <v>137</v>
      </c>
      <c r="B150" s="666">
        <f>'KL VCKD'!B151</f>
        <v>137</v>
      </c>
      <c r="C150" s="667"/>
      <c r="D150" s="668" t="s">
        <v>1218</v>
      </c>
      <c r="E150" s="669" t="s">
        <v>1219</v>
      </c>
      <c r="F150" s="670">
        <v>31947</v>
      </c>
      <c r="G150" s="671">
        <f>'KL VCKD'!BE151</f>
        <v>33.576999999999998</v>
      </c>
      <c r="H150" s="672">
        <f t="shared" si="14"/>
        <v>1072684</v>
      </c>
      <c r="I150" s="673"/>
      <c r="J150" s="674"/>
      <c r="K150" s="674"/>
      <c r="L150" s="674"/>
      <c r="M150" s="674"/>
      <c r="N150" s="675"/>
      <c r="O150" s="676"/>
      <c r="P150" s="677"/>
      <c r="Q150" s="688">
        <v>20.759999999999998</v>
      </c>
      <c r="R150" s="677">
        <v>663220</v>
      </c>
      <c r="S150" s="677"/>
      <c r="T150" s="677"/>
      <c r="U150" s="677"/>
      <c r="V150" s="677"/>
      <c r="W150" s="679">
        <f t="shared" si="15"/>
        <v>1735904</v>
      </c>
      <c r="X150" s="679">
        <f t="shared" si="20"/>
        <v>663220</v>
      </c>
      <c r="Y150" s="680">
        <f t="shared" si="16"/>
        <v>10595</v>
      </c>
      <c r="Z150" s="679">
        <f t="shared" si="17"/>
        <v>24000</v>
      </c>
      <c r="AA150" s="681">
        <f t="shared" si="18"/>
        <v>697815</v>
      </c>
      <c r="AB150" s="682">
        <f t="shared" si="19"/>
        <v>1038089</v>
      </c>
      <c r="AC150" s="683"/>
    </row>
    <row r="151" spans="1:29" s="657" customFormat="1" ht="23.25" customHeight="1">
      <c r="A151" s="665">
        <v>138</v>
      </c>
      <c r="B151" s="666">
        <f>'KL VCKD'!B152</f>
        <v>138</v>
      </c>
      <c r="C151" s="667"/>
      <c r="D151" s="668" t="s">
        <v>1234</v>
      </c>
      <c r="E151" s="669" t="s">
        <v>1235</v>
      </c>
      <c r="F151" s="670">
        <v>31947</v>
      </c>
      <c r="G151" s="671">
        <f>'KL VCKD'!BE152</f>
        <v>31.791999999999998</v>
      </c>
      <c r="H151" s="672">
        <f t="shared" si="14"/>
        <v>1015659</v>
      </c>
      <c r="I151" s="673"/>
      <c r="J151" s="674"/>
      <c r="K151" s="674"/>
      <c r="L151" s="674"/>
      <c r="M151" s="674"/>
      <c r="N151" s="675"/>
      <c r="O151" s="676"/>
      <c r="P151" s="677"/>
      <c r="Q151" s="688">
        <v>20.640999999999998</v>
      </c>
      <c r="R151" s="677">
        <v>659418</v>
      </c>
      <c r="S151" s="677"/>
      <c r="T151" s="677"/>
      <c r="U151" s="677"/>
      <c r="V151" s="677"/>
      <c r="W151" s="679">
        <f t="shared" si="15"/>
        <v>1675077</v>
      </c>
      <c r="X151" s="679">
        <f t="shared" si="20"/>
        <v>659418</v>
      </c>
      <c r="Y151" s="680">
        <f t="shared" si="16"/>
        <v>7554</v>
      </c>
      <c r="Z151" s="679">
        <f t="shared" si="17"/>
        <v>24000</v>
      </c>
      <c r="AA151" s="681">
        <f t="shared" si="18"/>
        <v>690972</v>
      </c>
      <c r="AB151" s="682">
        <f t="shared" si="19"/>
        <v>984105</v>
      </c>
      <c r="AC151" s="683"/>
    </row>
    <row r="152" spans="1:29" s="657" customFormat="1" ht="23.25" customHeight="1">
      <c r="A152" s="665">
        <v>139</v>
      </c>
      <c r="B152" s="666">
        <f>'KL VCKD'!B153</f>
        <v>139</v>
      </c>
      <c r="C152" s="667"/>
      <c r="D152" s="668" t="s">
        <v>1191</v>
      </c>
      <c r="E152" s="669" t="s">
        <v>1192</v>
      </c>
      <c r="F152" s="670">
        <v>31947</v>
      </c>
      <c r="G152" s="671">
        <f>'KL VCKD'!BE153</f>
        <v>28.747000000000003</v>
      </c>
      <c r="H152" s="672">
        <f t="shared" si="14"/>
        <v>918380</v>
      </c>
      <c r="I152" s="673"/>
      <c r="J152" s="674"/>
      <c r="K152" s="674"/>
      <c r="L152" s="674"/>
      <c r="M152" s="674"/>
      <c r="N152" s="675"/>
      <c r="O152" s="676"/>
      <c r="P152" s="677"/>
      <c r="Q152" s="688">
        <v>17.462999999999997</v>
      </c>
      <c r="R152" s="677">
        <v>557890</v>
      </c>
      <c r="S152" s="677"/>
      <c r="T152" s="677"/>
      <c r="U152" s="677"/>
      <c r="V152" s="677"/>
      <c r="W152" s="679">
        <f t="shared" si="15"/>
        <v>1476270</v>
      </c>
      <c r="X152" s="679">
        <f t="shared" si="20"/>
        <v>557890</v>
      </c>
      <c r="Y152" s="680">
        <f t="shared" si="16"/>
        <v>0</v>
      </c>
      <c r="Z152" s="679">
        <f t="shared" si="17"/>
        <v>24000</v>
      </c>
      <c r="AA152" s="681">
        <f t="shared" si="18"/>
        <v>581890</v>
      </c>
      <c r="AB152" s="682">
        <f t="shared" si="19"/>
        <v>894380</v>
      </c>
      <c r="AC152" s="683"/>
    </row>
    <row r="153" spans="1:29" s="657" customFormat="1" ht="23.25" customHeight="1">
      <c r="A153" s="665">
        <v>140</v>
      </c>
      <c r="B153" s="666">
        <f>'KL VCKD'!B154</f>
        <v>140</v>
      </c>
      <c r="C153" s="667"/>
      <c r="D153" s="668" t="s">
        <v>1790</v>
      </c>
      <c r="E153" s="669" t="s">
        <v>1791</v>
      </c>
      <c r="F153" s="670">
        <v>31947</v>
      </c>
      <c r="G153" s="671">
        <f>'KL VCKD'!BE154</f>
        <v>30.145000000000003</v>
      </c>
      <c r="H153" s="672">
        <f t="shared" si="14"/>
        <v>963042</v>
      </c>
      <c r="I153" s="673"/>
      <c r="J153" s="674"/>
      <c r="K153" s="674"/>
      <c r="L153" s="674"/>
      <c r="M153" s="674"/>
      <c r="N153" s="675"/>
      <c r="O153" s="676"/>
      <c r="P153" s="677"/>
      <c r="Q153" s="688">
        <v>16.641999999999999</v>
      </c>
      <c r="R153" s="677">
        <v>531662</v>
      </c>
      <c r="S153" s="677"/>
      <c r="T153" s="677"/>
      <c r="U153" s="677"/>
      <c r="V153" s="677"/>
      <c r="W153" s="679">
        <f t="shared" si="15"/>
        <v>1494704</v>
      </c>
      <c r="X153" s="679">
        <f t="shared" si="20"/>
        <v>531662</v>
      </c>
      <c r="Y153" s="680">
        <f t="shared" si="16"/>
        <v>0</v>
      </c>
      <c r="Z153" s="679">
        <f t="shared" si="17"/>
        <v>24000</v>
      </c>
      <c r="AA153" s="681">
        <f t="shared" si="18"/>
        <v>555662</v>
      </c>
      <c r="AB153" s="682">
        <f t="shared" si="19"/>
        <v>939042</v>
      </c>
      <c r="AC153" s="683"/>
    </row>
    <row r="154" spans="1:29" s="657" customFormat="1" ht="23.25" customHeight="1">
      <c r="A154" s="665">
        <v>141</v>
      </c>
      <c r="B154" s="666">
        <f>'KL VCKD'!B155</f>
        <v>141</v>
      </c>
      <c r="C154" s="667"/>
      <c r="D154" s="668" t="s">
        <v>1909</v>
      </c>
      <c r="E154" s="669" t="s">
        <v>1910</v>
      </c>
      <c r="F154" s="670">
        <v>31947</v>
      </c>
      <c r="G154" s="671">
        <f>'KL VCKD'!BE155</f>
        <v>32.338999999999999</v>
      </c>
      <c r="H154" s="672">
        <f t="shared" si="14"/>
        <v>1033134</v>
      </c>
      <c r="I154" s="673"/>
      <c r="J154" s="674"/>
      <c r="K154" s="674"/>
      <c r="L154" s="674"/>
      <c r="M154" s="674"/>
      <c r="N154" s="675"/>
      <c r="O154" s="676"/>
      <c r="P154" s="677"/>
      <c r="Q154" s="688">
        <v>16.273</v>
      </c>
      <c r="R154" s="677">
        <v>519874</v>
      </c>
      <c r="S154" s="677"/>
      <c r="T154" s="677"/>
      <c r="U154" s="677"/>
      <c r="V154" s="677"/>
      <c r="W154" s="679">
        <f t="shared" si="15"/>
        <v>1553008</v>
      </c>
      <c r="X154" s="679">
        <f t="shared" si="20"/>
        <v>519874</v>
      </c>
      <c r="Y154" s="680">
        <f t="shared" si="16"/>
        <v>1450</v>
      </c>
      <c r="Z154" s="679">
        <f t="shared" si="17"/>
        <v>24000</v>
      </c>
      <c r="AA154" s="681">
        <f t="shared" si="18"/>
        <v>545324</v>
      </c>
      <c r="AB154" s="682">
        <f t="shared" si="19"/>
        <v>1007684</v>
      </c>
      <c r="AC154" s="683"/>
    </row>
    <row r="155" spans="1:29" s="657" customFormat="1" ht="23.25" customHeight="1">
      <c r="A155" s="665">
        <v>142</v>
      </c>
      <c r="B155" s="666">
        <f>'KL VCKD'!B156</f>
        <v>142</v>
      </c>
      <c r="C155" s="667"/>
      <c r="D155" s="668" t="s">
        <v>1936</v>
      </c>
      <c r="E155" s="669" t="s">
        <v>1937</v>
      </c>
      <c r="F155" s="670">
        <v>31947</v>
      </c>
      <c r="G155" s="671">
        <f>'KL VCKD'!BE156</f>
        <v>31.394000000000002</v>
      </c>
      <c r="H155" s="672">
        <f t="shared" si="14"/>
        <v>1002944</v>
      </c>
      <c r="I155" s="673"/>
      <c r="J155" s="674"/>
      <c r="K155" s="674"/>
      <c r="L155" s="674"/>
      <c r="M155" s="674"/>
      <c r="N155" s="675"/>
      <c r="O155" s="676"/>
      <c r="P155" s="677"/>
      <c r="Q155" s="688">
        <v>16.466999999999999</v>
      </c>
      <c r="R155" s="677">
        <v>526071</v>
      </c>
      <c r="S155" s="677"/>
      <c r="T155" s="677"/>
      <c r="U155" s="677"/>
      <c r="V155" s="677"/>
      <c r="W155" s="679">
        <f t="shared" si="15"/>
        <v>1529015</v>
      </c>
      <c r="X155" s="679">
        <f t="shared" si="20"/>
        <v>526071</v>
      </c>
      <c r="Y155" s="680">
        <f t="shared" si="16"/>
        <v>251</v>
      </c>
      <c r="Z155" s="679">
        <f t="shared" si="17"/>
        <v>24000</v>
      </c>
      <c r="AA155" s="681">
        <f t="shared" si="18"/>
        <v>550322</v>
      </c>
      <c r="AB155" s="682">
        <f t="shared" si="19"/>
        <v>978693</v>
      </c>
      <c r="AC155" s="683"/>
    </row>
    <row r="156" spans="1:29" s="657" customFormat="1" ht="23.25" customHeight="1">
      <c r="A156" s="665">
        <v>143</v>
      </c>
      <c r="B156" s="666">
        <f>'KL VCKD'!B157</f>
        <v>143</v>
      </c>
      <c r="C156" s="667"/>
      <c r="D156" s="668" t="s">
        <v>1792</v>
      </c>
      <c r="E156" s="669" t="s">
        <v>1793</v>
      </c>
      <c r="F156" s="670">
        <v>31947</v>
      </c>
      <c r="G156" s="671">
        <f>'KL VCKD'!BE157</f>
        <v>29.189</v>
      </c>
      <c r="H156" s="672">
        <f t="shared" si="14"/>
        <v>932501</v>
      </c>
      <c r="I156" s="673"/>
      <c r="J156" s="674"/>
      <c r="K156" s="674"/>
      <c r="L156" s="674"/>
      <c r="M156" s="674"/>
      <c r="N156" s="675"/>
      <c r="O156" s="676"/>
      <c r="P156" s="677"/>
      <c r="Q156" s="688">
        <v>17.657999999999998</v>
      </c>
      <c r="R156" s="677">
        <v>564120</v>
      </c>
      <c r="S156" s="677"/>
      <c r="T156" s="677"/>
      <c r="U156" s="677"/>
      <c r="V156" s="677"/>
      <c r="W156" s="679">
        <f t="shared" si="15"/>
        <v>1496621</v>
      </c>
      <c r="X156" s="679">
        <f t="shared" si="20"/>
        <v>564120</v>
      </c>
      <c r="Y156" s="680">
        <f t="shared" si="16"/>
        <v>0</v>
      </c>
      <c r="Z156" s="679">
        <f t="shared" si="17"/>
        <v>24000</v>
      </c>
      <c r="AA156" s="681">
        <f t="shared" si="18"/>
        <v>588120</v>
      </c>
      <c r="AB156" s="682">
        <f t="shared" si="19"/>
        <v>908501</v>
      </c>
      <c r="AC156" s="683"/>
    </row>
    <row r="157" spans="1:29" s="657" customFormat="1" ht="23.25" customHeight="1">
      <c r="A157" s="665">
        <v>144</v>
      </c>
      <c r="B157" s="666">
        <f>'KL VCKD'!B158</f>
        <v>144</v>
      </c>
      <c r="C157" s="667"/>
      <c r="D157" s="668" t="s">
        <v>1567</v>
      </c>
      <c r="E157" s="669" t="s">
        <v>1568</v>
      </c>
      <c r="F157" s="670">
        <v>31947</v>
      </c>
      <c r="G157" s="671">
        <f>'KL VCKD'!BE158</f>
        <v>31.04</v>
      </c>
      <c r="H157" s="672">
        <f t="shared" si="14"/>
        <v>991635</v>
      </c>
      <c r="I157" s="673"/>
      <c r="J157" s="674"/>
      <c r="K157" s="674"/>
      <c r="L157" s="674"/>
      <c r="M157" s="674"/>
      <c r="N157" s="675"/>
      <c r="O157" s="676"/>
      <c r="P157" s="677"/>
      <c r="Q157" s="688">
        <v>18.189999999999998</v>
      </c>
      <c r="R157" s="677">
        <v>581116</v>
      </c>
      <c r="S157" s="677"/>
      <c r="T157" s="677"/>
      <c r="U157" s="677"/>
      <c r="V157" s="677"/>
      <c r="W157" s="679">
        <f t="shared" si="15"/>
        <v>1572751</v>
      </c>
      <c r="X157" s="679">
        <f t="shared" si="20"/>
        <v>581116</v>
      </c>
      <c r="Y157" s="680">
        <f t="shared" si="16"/>
        <v>2438</v>
      </c>
      <c r="Z157" s="679">
        <f t="shared" si="17"/>
        <v>24000</v>
      </c>
      <c r="AA157" s="681">
        <f t="shared" si="18"/>
        <v>607554</v>
      </c>
      <c r="AB157" s="682">
        <f t="shared" si="19"/>
        <v>965197</v>
      </c>
      <c r="AC157" s="683"/>
    </row>
    <row r="158" spans="1:29" s="657" customFormat="1" ht="23.25" customHeight="1">
      <c r="A158" s="665">
        <v>145</v>
      </c>
      <c r="B158" s="666">
        <f>'KL VCKD'!B159</f>
        <v>145</v>
      </c>
      <c r="C158" s="667"/>
      <c r="D158" s="668" t="s">
        <v>1193</v>
      </c>
      <c r="E158" s="669" t="s">
        <v>1194</v>
      </c>
      <c r="F158" s="670">
        <v>31947</v>
      </c>
      <c r="G158" s="671">
        <f>'KL VCKD'!BE159</f>
        <v>34.271000000000001</v>
      </c>
      <c r="H158" s="672">
        <f t="shared" si="14"/>
        <v>1094856</v>
      </c>
      <c r="I158" s="673"/>
      <c r="J158" s="674"/>
      <c r="K158" s="674"/>
      <c r="L158" s="674"/>
      <c r="M158" s="674"/>
      <c r="N158" s="675"/>
      <c r="O158" s="676"/>
      <c r="P158" s="677"/>
      <c r="Q158" s="688">
        <v>17.57</v>
      </c>
      <c r="R158" s="677">
        <v>561309</v>
      </c>
      <c r="S158" s="677"/>
      <c r="T158" s="677"/>
      <c r="U158" s="677"/>
      <c r="V158" s="677"/>
      <c r="W158" s="679">
        <f t="shared" si="15"/>
        <v>1656165</v>
      </c>
      <c r="X158" s="679">
        <f t="shared" si="20"/>
        <v>561309</v>
      </c>
      <c r="Y158" s="680">
        <f t="shared" si="16"/>
        <v>6608</v>
      </c>
      <c r="Z158" s="679">
        <f t="shared" si="17"/>
        <v>24000</v>
      </c>
      <c r="AA158" s="681">
        <f t="shared" si="18"/>
        <v>591917</v>
      </c>
      <c r="AB158" s="682">
        <f t="shared" si="19"/>
        <v>1064248</v>
      </c>
      <c r="AC158" s="683"/>
    </row>
    <row r="159" spans="1:29" s="657" customFormat="1" ht="23.25" customHeight="1">
      <c r="A159" s="665">
        <v>146</v>
      </c>
      <c r="B159" s="666">
        <f>'KL VCKD'!B160</f>
        <v>146</v>
      </c>
      <c r="C159" s="667"/>
      <c r="D159" s="668" t="s">
        <v>2166</v>
      </c>
      <c r="E159" s="669" t="s">
        <v>2167</v>
      </c>
      <c r="F159" s="670">
        <v>31947</v>
      </c>
      <c r="G159" s="671">
        <f>'KL VCKD'!BE160</f>
        <v>36.549999999999997</v>
      </c>
      <c r="H159" s="672">
        <f t="shared" si="14"/>
        <v>1167663</v>
      </c>
      <c r="I159" s="673"/>
      <c r="J159" s="674"/>
      <c r="K159" s="674"/>
      <c r="L159" s="674"/>
      <c r="M159" s="674"/>
      <c r="N159" s="675"/>
      <c r="O159" s="676"/>
      <c r="P159" s="677"/>
      <c r="Q159" s="688">
        <v>18.247</v>
      </c>
      <c r="R159" s="677">
        <v>582937</v>
      </c>
      <c r="S159" s="677"/>
      <c r="T159" s="677"/>
      <c r="U159" s="677"/>
      <c r="V159" s="677"/>
      <c r="W159" s="679">
        <f t="shared" si="15"/>
        <v>1750600</v>
      </c>
      <c r="X159" s="679">
        <f t="shared" si="20"/>
        <v>582937</v>
      </c>
      <c r="Y159" s="680">
        <f t="shared" si="16"/>
        <v>11330</v>
      </c>
      <c r="Z159" s="679">
        <f t="shared" si="17"/>
        <v>24000</v>
      </c>
      <c r="AA159" s="681">
        <f t="shared" si="18"/>
        <v>618267</v>
      </c>
      <c r="AB159" s="682">
        <f t="shared" si="19"/>
        <v>1132333</v>
      </c>
      <c r="AC159" s="683"/>
    </row>
    <row r="160" spans="1:29" s="657" customFormat="1" ht="23.25" customHeight="1">
      <c r="A160" s="665">
        <v>147</v>
      </c>
      <c r="B160" s="666">
        <f>'KL VCKD'!B161</f>
        <v>147</v>
      </c>
      <c r="C160" s="667"/>
      <c r="D160" s="668" t="s">
        <v>2206</v>
      </c>
      <c r="E160" s="669" t="s">
        <v>2207</v>
      </c>
      <c r="F160" s="670">
        <v>31947</v>
      </c>
      <c r="G160" s="671">
        <f>'KL VCKD'!BE161</f>
        <v>35.914999999999999</v>
      </c>
      <c r="H160" s="672">
        <f t="shared" si="14"/>
        <v>1147377</v>
      </c>
      <c r="I160" s="673"/>
      <c r="J160" s="674"/>
      <c r="K160" s="674"/>
      <c r="L160" s="674"/>
      <c r="M160" s="674"/>
      <c r="N160" s="675"/>
      <c r="O160" s="676"/>
      <c r="P160" s="677"/>
      <c r="Q160" s="688">
        <v>16.648999999999997</v>
      </c>
      <c r="R160" s="677">
        <v>531886</v>
      </c>
      <c r="S160" s="677"/>
      <c r="T160" s="677"/>
      <c r="U160" s="677"/>
      <c r="V160" s="677"/>
      <c r="W160" s="679">
        <f t="shared" si="15"/>
        <v>1679263</v>
      </c>
      <c r="X160" s="679">
        <f t="shared" si="20"/>
        <v>531886</v>
      </c>
      <c r="Y160" s="680">
        <f t="shared" si="16"/>
        <v>7763</v>
      </c>
      <c r="Z160" s="679">
        <f t="shared" si="17"/>
        <v>24000</v>
      </c>
      <c r="AA160" s="681">
        <f t="shared" si="18"/>
        <v>563649</v>
      </c>
      <c r="AB160" s="682">
        <f t="shared" si="19"/>
        <v>1115614</v>
      </c>
      <c r="AC160" s="683"/>
    </row>
    <row r="161" spans="1:32" s="657" customFormat="1" ht="23.25" customHeight="1">
      <c r="A161" s="665">
        <v>148</v>
      </c>
      <c r="B161" s="666">
        <f>'KL VCKD'!B162</f>
        <v>148</v>
      </c>
      <c r="C161" s="667"/>
      <c r="D161" s="668" t="s">
        <v>2208</v>
      </c>
      <c r="E161" s="669" t="s">
        <v>2209</v>
      </c>
      <c r="F161" s="670">
        <v>31947</v>
      </c>
      <c r="G161" s="671">
        <f>'KL VCKD'!BE162</f>
        <v>31.199000000000002</v>
      </c>
      <c r="H161" s="672">
        <f t="shared" si="14"/>
        <v>996714</v>
      </c>
      <c r="I161" s="673"/>
      <c r="J161" s="674"/>
      <c r="K161" s="674"/>
      <c r="L161" s="674"/>
      <c r="M161" s="674"/>
      <c r="N161" s="675"/>
      <c r="O161" s="676"/>
      <c r="P161" s="677"/>
      <c r="Q161" s="688">
        <v>17.030999999999999</v>
      </c>
      <c r="R161" s="677">
        <v>544089</v>
      </c>
      <c r="S161" s="677"/>
      <c r="T161" s="677"/>
      <c r="U161" s="677"/>
      <c r="V161" s="677"/>
      <c r="W161" s="679">
        <f t="shared" si="15"/>
        <v>1540803</v>
      </c>
      <c r="X161" s="679">
        <f t="shared" si="20"/>
        <v>544089</v>
      </c>
      <c r="Y161" s="680">
        <f t="shared" si="16"/>
        <v>840</v>
      </c>
      <c r="Z161" s="679">
        <f t="shared" si="17"/>
        <v>24000</v>
      </c>
      <c r="AA161" s="681">
        <f t="shared" si="18"/>
        <v>568929</v>
      </c>
      <c r="AB161" s="682">
        <f t="shared" si="19"/>
        <v>971874</v>
      </c>
      <c r="AC161" s="683"/>
    </row>
    <row r="162" spans="1:32" s="657" customFormat="1" ht="23.25" customHeight="1">
      <c r="A162" s="665">
        <v>149</v>
      </c>
      <c r="B162" s="666">
        <f>'KL VCKD'!B163</f>
        <v>149</v>
      </c>
      <c r="C162" s="667"/>
      <c r="D162" s="668" t="s">
        <v>1762</v>
      </c>
      <c r="E162" s="669" t="s">
        <v>1763</v>
      </c>
      <c r="F162" s="670">
        <v>31947</v>
      </c>
      <c r="G162" s="671">
        <f>'KL VCKD'!BE163</f>
        <v>29.794999999999998</v>
      </c>
      <c r="H162" s="672">
        <f t="shared" si="14"/>
        <v>951861</v>
      </c>
      <c r="I162" s="673"/>
      <c r="J162" s="674"/>
      <c r="K162" s="674"/>
      <c r="L162" s="674"/>
      <c r="M162" s="674"/>
      <c r="N162" s="675"/>
      <c r="O162" s="676"/>
      <c r="P162" s="677"/>
      <c r="Q162" s="688">
        <v>15.201000000000001</v>
      </c>
      <c r="R162" s="677">
        <v>485626</v>
      </c>
      <c r="S162" s="677"/>
      <c r="T162" s="677"/>
      <c r="U162" s="677"/>
      <c r="V162" s="677"/>
      <c r="W162" s="679">
        <f t="shared" si="15"/>
        <v>1437487</v>
      </c>
      <c r="X162" s="679">
        <f t="shared" si="20"/>
        <v>485626</v>
      </c>
      <c r="Y162" s="680">
        <f t="shared" si="16"/>
        <v>0</v>
      </c>
      <c r="Z162" s="679">
        <f t="shared" si="17"/>
        <v>24000</v>
      </c>
      <c r="AA162" s="681">
        <f t="shared" si="18"/>
        <v>509626</v>
      </c>
      <c r="AB162" s="682">
        <f t="shared" si="19"/>
        <v>927861</v>
      </c>
      <c r="AC162" s="683"/>
    </row>
    <row r="163" spans="1:32" s="657" customFormat="1" ht="23.25" customHeight="1">
      <c r="A163" s="665">
        <v>150</v>
      </c>
      <c r="B163" s="666">
        <f>'KL VCKD'!B164</f>
        <v>150</v>
      </c>
      <c r="C163" s="667"/>
      <c r="D163" s="668" t="s">
        <v>2168</v>
      </c>
      <c r="E163" s="669" t="s">
        <v>2169</v>
      </c>
      <c r="F163" s="670">
        <v>31947</v>
      </c>
      <c r="G163" s="671">
        <f>'KL VCKD'!BE164</f>
        <v>30.580000000000002</v>
      </c>
      <c r="H163" s="672">
        <f t="shared" si="14"/>
        <v>976939</v>
      </c>
      <c r="I163" s="673"/>
      <c r="J163" s="674"/>
      <c r="K163" s="674"/>
      <c r="L163" s="674"/>
      <c r="M163" s="674"/>
      <c r="N163" s="675"/>
      <c r="O163" s="676"/>
      <c r="P163" s="677"/>
      <c r="Q163" s="688">
        <v>16.209999999999997</v>
      </c>
      <c r="R163" s="677">
        <v>517861</v>
      </c>
      <c r="S163" s="677"/>
      <c r="T163" s="677"/>
      <c r="U163" s="677"/>
      <c r="V163" s="677"/>
      <c r="W163" s="679">
        <f t="shared" si="15"/>
        <v>1494800</v>
      </c>
      <c r="X163" s="679">
        <f t="shared" si="20"/>
        <v>517861</v>
      </c>
      <c r="Y163" s="680">
        <f t="shared" si="16"/>
        <v>0</v>
      </c>
      <c r="Z163" s="679">
        <f t="shared" si="17"/>
        <v>24000</v>
      </c>
      <c r="AA163" s="681">
        <f t="shared" si="18"/>
        <v>541861</v>
      </c>
      <c r="AB163" s="682">
        <f t="shared" si="19"/>
        <v>952939</v>
      </c>
      <c r="AC163" s="683"/>
    </row>
    <row r="164" spans="1:32" s="657" customFormat="1" ht="23.25" customHeight="1">
      <c r="A164" s="665">
        <v>151</v>
      </c>
      <c r="B164" s="666">
        <f>'KL VCKD'!B165</f>
        <v>151</v>
      </c>
      <c r="C164" s="667"/>
      <c r="D164" s="668" t="s">
        <v>1938</v>
      </c>
      <c r="E164" s="669" t="s">
        <v>2112</v>
      </c>
      <c r="F164" s="670">
        <v>31947</v>
      </c>
      <c r="G164" s="671">
        <f>'KL VCKD'!BE165</f>
        <v>32.503</v>
      </c>
      <c r="H164" s="672">
        <f t="shared" si="14"/>
        <v>1038373</v>
      </c>
      <c r="I164" s="673"/>
      <c r="J164" s="674"/>
      <c r="K164" s="674"/>
      <c r="L164" s="674"/>
      <c r="M164" s="674"/>
      <c r="N164" s="675"/>
      <c r="O164" s="676"/>
      <c r="P164" s="677"/>
      <c r="Q164" s="688">
        <v>15.17</v>
      </c>
      <c r="R164" s="677">
        <v>484636</v>
      </c>
      <c r="S164" s="677"/>
      <c r="T164" s="677"/>
      <c r="U164" s="677"/>
      <c r="V164" s="677"/>
      <c r="W164" s="679">
        <f t="shared" si="15"/>
        <v>1523009</v>
      </c>
      <c r="X164" s="679">
        <f t="shared" si="20"/>
        <v>484636</v>
      </c>
      <c r="Y164" s="680">
        <f t="shared" si="16"/>
        <v>0</v>
      </c>
      <c r="Z164" s="679">
        <f t="shared" si="17"/>
        <v>24000</v>
      </c>
      <c r="AA164" s="681">
        <f t="shared" si="18"/>
        <v>508636</v>
      </c>
      <c r="AB164" s="682">
        <f t="shared" si="19"/>
        <v>1014373</v>
      </c>
      <c r="AC164" s="683"/>
    </row>
    <row r="165" spans="1:32" s="657" customFormat="1" ht="23.25" customHeight="1">
      <c r="A165" s="665">
        <v>152</v>
      </c>
      <c r="B165" s="666">
        <f>'KL VCKD'!B166</f>
        <v>152</v>
      </c>
      <c r="C165" s="667"/>
      <c r="D165" s="668" t="s">
        <v>1692</v>
      </c>
      <c r="E165" s="669" t="s">
        <v>1162</v>
      </c>
      <c r="F165" s="670">
        <v>31947</v>
      </c>
      <c r="G165" s="671">
        <f>'KL VCKD'!BE166</f>
        <v>33.006</v>
      </c>
      <c r="H165" s="672">
        <f t="shared" si="14"/>
        <v>1054443</v>
      </c>
      <c r="I165" s="673"/>
      <c r="J165" s="674"/>
      <c r="K165" s="674"/>
      <c r="L165" s="674"/>
      <c r="M165" s="674"/>
      <c r="N165" s="675"/>
      <c r="O165" s="676"/>
      <c r="P165" s="677"/>
      <c r="Q165" s="688">
        <v>16.497999999999998</v>
      </c>
      <c r="R165" s="677">
        <v>527062</v>
      </c>
      <c r="S165" s="677"/>
      <c r="T165" s="677"/>
      <c r="U165" s="677"/>
      <c r="V165" s="677"/>
      <c r="W165" s="679">
        <f t="shared" si="15"/>
        <v>1581505</v>
      </c>
      <c r="X165" s="679">
        <f t="shared" si="20"/>
        <v>527062</v>
      </c>
      <c r="Y165" s="680">
        <f t="shared" si="16"/>
        <v>2875</v>
      </c>
      <c r="Z165" s="679">
        <f t="shared" si="17"/>
        <v>24000</v>
      </c>
      <c r="AA165" s="681">
        <f t="shared" si="18"/>
        <v>553937</v>
      </c>
      <c r="AB165" s="682">
        <f t="shared" si="19"/>
        <v>1027568</v>
      </c>
      <c r="AC165" s="683"/>
    </row>
    <row r="166" spans="1:32" s="657" customFormat="1" ht="23.25" customHeight="1">
      <c r="A166" s="665">
        <v>153</v>
      </c>
      <c r="B166" s="666">
        <f>'KL VCKD'!B167</f>
        <v>153</v>
      </c>
      <c r="C166" s="667"/>
      <c r="D166" s="668" t="s">
        <v>1163</v>
      </c>
      <c r="E166" s="669" t="s">
        <v>1164</v>
      </c>
      <c r="F166" s="670">
        <v>31947</v>
      </c>
      <c r="G166" s="671">
        <f>'KL VCKD'!BE167</f>
        <v>33.924999999999997</v>
      </c>
      <c r="H166" s="672">
        <f t="shared" si="14"/>
        <v>1083802</v>
      </c>
      <c r="I166" s="673"/>
      <c r="J166" s="674"/>
      <c r="K166" s="674"/>
      <c r="L166" s="674"/>
      <c r="M166" s="674"/>
      <c r="N166" s="675"/>
      <c r="O166" s="676"/>
      <c r="P166" s="677"/>
      <c r="Q166" s="688">
        <v>16.222999999999999</v>
      </c>
      <c r="R166" s="677">
        <v>518276</v>
      </c>
      <c r="S166" s="677"/>
      <c r="T166" s="677"/>
      <c r="U166" s="677"/>
      <c r="V166" s="677"/>
      <c r="W166" s="679">
        <f t="shared" si="15"/>
        <v>1602078</v>
      </c>
      <c r="X166" s="679">
        <f t="shared" si="20"/>
        <v>518276</v>
      </c>
      <c r="Y166" s="680">
        <f t="shared" si="16"/>
        <v>3904</v>
      </c>
      <c r="Z166" s="679">
        <f t="shared" si="17"/>
        <v>24000</v>
      </c>
      <c r="AA166" s="681">
        <f t="shared" si="18"/>
        <v>546180</v>
      </c>
      <c r="AB166" s="682">
        <f t="shared" si="19"/>
        <v>1055898</v>
      </c>
      <c r="AC166" s="683"/>
    </row>
    <row r="167" spans="1:32" s="657" customFormat="1" ht="23.25" customHeight="1">
      <c r="A167" s="665">
        <v>154</v>
      </c>
      <c r="B167" s="666">
        <f>'KL VCKD'!B168</f>
        <v>154</v>
      </c>
      <c r="C167" s="667"/>
      <c r="D167" s="668" t="s">
        <v>1165</v>
      </c>
      <c r="E167" s="669" t="s">
        <v>1166</v>
      </c>
      <c r="F167" s="670">
        <v>31947</v>
      </c>
      <c r="G167" s="671">
        <f>'KL VCKD'!BE168</f>
        <v>33.097999999999999</v>
      </c>
      <c r="H167" s="672">
        <f t="shared" si="14"/>
        <v>1057382</v>
      </c>
      <c r="I167" s="673"/>
      <c r="J167" s="674"/>
      <c r="K167" s="674"/>
      <c r="L167" s="674"/>
      <c r="M167" s="674"/>
      <c r="N167" s="675"/>
      <c r="O167" s="676"/>
      <c r="P167" s="677"/>
      <c r="Q167" s="688">
        <v>17.47</v>
      </c>
      <c r="R167" s="677">
        <v>558114</v>
      </c>
      <c r="S167" s="677"/>
      <c r="T167" s="677"/>
      <c r="U167" s="677"/>
      <c r="V167" s="677"/>
      <c r="W167" s="679">
        <f t="shared" si="15"/>
        <v>1615496</v>
      </c>
      <c r="X167" s="679">
        <f t="shared" si="20"/>
        <v>558114</v>
      </c>
      <c r="Y167" s="680">
        <f t="shared" si="16"/>
        <v>4575</v>
      </c>
      <c r="Z167" s="679">
        <f t="shared" si="17"/>
        <v>24000</v>
      </c>
      <c r="AA167" s="681">
        <f t="shared" si="18"/>
        <v>586689</v>
      </c>
      <c r="AB167" s="682">
        <f t="shared" si="19"/>
        <v>1028807</v>
      </c>
      <c r="AC167" s="683"/>
    </row>
    <row r="168" spans="1:32" s="657" customFormat="1" ht="23.25" customHeight="1">
      <c r="A168" s="665">
        <v>155</v>
      </c>
      <c r="B168" s="666">
        <f>'KL VCKD'!B169</f>
        <v>155</v>
      </c>
      <c r="C168" s="667"/>
      <c r="D168" s="668" t="s">
        <v>2210</v>
      </c>
      <c r="E168" s="669" t="s">
        <v>2211</v>
      </c>
      <c r="F168" s="670">
        <v>31947</v>
      </c>
      <c r="G168" s="671">
        <f>'KL VCKD'!BE169</f>
        <v>32.420999999999999</v>
      </c>
      <c r="H168" s="672">
        <f t="shared" si="14"/>
        <v>1035754</v>
      </c>
      <c r="I168" s="673"/>
      <c r="J168" s="674"/>
      <c r="K168" s="674"/>
      <c r="L168" s="674"/>
      <c r="M168" s="674"/>
      <c r="N168" s="675"/>
      <c r="O168" s="676"/>
      <c r="P168" s="677"/>
      <c r="Q168" s="688">
        <v>16.667999999999999</v>
      </c>
      <c r="R168" s="677">
        <v>532493</v>
      </c>
      <c r="S168" s="677"/>
      <c r="T168" s="677"/>
      <c r="U168" s="677"/>
      <c r="V168" s="677"/>
      <c r="W168" s="679">
        <f t="shared" si="15"/>
        <v>1568247</v>
      </c>
      <c r="X168" s="679">
        <f t="shared" si="20"/>
        <v>532493</v>
      </c>
      <c r="Y168" s="680">
        <f t="shared" si="16"/>
        <v>2212</v>
      </c>
      <c r="Z168" s="679">
        <f t="shared" si="17"/>
        <v>24000</v>
      </c>
      <c r="AA168" s="681">
        <f t="shared" si="18"/>
        <v>558705</v>
      </c>
      <c r="AB168" s="682">
        <f t="shared" si="19"/>
        <v>1009542</v>
      </c>
      <c r="AC168" s="683"/>
    </row>
    <row r="169" spans="1:32" s="657" customFormat="1" ht="23.25" customHeight="1">
      <c r="A169" s="665">
        <v>156</v>
      </c>
      <c r="B169" s="666">
        <f>'KL VCKD'!B170</f>
        <v>156</v>
      </c>
      <c r="C169" s="667"/>
      <c r="D169" s="668" t="s">
        <v>1665</v>
      </c>
      <c r="E169" s="669" t="s">
        <v>1666</v>
      </c>
      <c r="F169" s="670">
        <v>31947</v>
      </c>
      <c r="G169" s="671">
        <f>'KL VCKD'!BE170</f>
        <v>30.606000000000002</v>
      </c>
      <c r="H169" s="672">
        <f t="shared" si="14"/>
        <v>977770</v>
      </c>
      <c r="I169" s="673"/>
      <c r="J169" s="674"/>
      <c r="K169" s="674"/>
      <c r="L169" s="674"/>
      <c r="M169" s="674"/>
      <c r="N169" s="675"/>
      <c r="O169" s="676"/>
      <c r="P169" s="677"/>
      <c r="Q169" s="688">
        <v>16.686</v>
      </c>
      <c r="R169" s="677">
        <v>533068</v>
      </c>
      <c r="S169" s="677"/>
      <c r="T169" s="677"/>
      <c r="U169" s="677"/>
      <c r="V169" s="677"/>
      <c r="W169" s="679">
        <f t="shared" si="15"/>
        <v>1510838</v>
      </c>
      <c r="X169" s="679">
        <f t="shared" si="20"/>
        <v>533068</v>
      </c>
      <c r="Y169" s="680">
        <f t="shared" si="16"/>
        <v>0</v>
      </c>
      <c r="Z169" s="679">
        <f t="shared" si="17"/>
        <v>24000</v>
      </c>
      <c r="AA169" s="681">
        <f t="shared" si="18"/>
        <v>557068</v>
      </c>
      <c r="AB169" s="682">
        <f t="shared" si="19"/>
        <v>953770</v>
      </c>
      <c r="AC169" s="683"/>
    </row>
    <row r="170" spans="1:32" s="657" customFormat="1" ht="23.25" customHeight="1">
      <c r="A170" s="665">
        <v>157</v>
      </c>
      <c r="B170" s="666">
        <f>'KL VCKD'!B171</f>
        <v>157</v>
      </c>
      <c r="C170" s="667"/>
      <c r="D170" s="668" t="s">
        <v>1667</v>
      </c>
      <c r="E170" s="669" t="s">
        <v>1668</v>
      </c>
      <c r="F170" s="670">
        <v>31947</v>
      </c>
      <c r="G170" s="671">
        <f>'KL VCKD'!BE171</f>
        <v>29.534000000000002</v>
      </c>
      <c r="H170" s="672">
        <f t="shared" si="14"/>
        <v>943523</v>
      </c>
      <c r="I170" s="673"/>
      <c r="J170" s="674"/>
      <c r="K170" s="674"/>
      <c r="L170" s="674"/>
      <c r="M170" s="674"/>
      <c r="N170" s="675"/>
      <c r="O170" s="676"/>
      <c r="P170" s="677"/>
      <c r="Q170" s="688">
        <v>16.329000000000001</v>
      </c>
      <c r="R170" s="677">
        <v>521663</v>
      </c>
      <c r="S170" s="677"/>
      <c r="T170" s="677"/>
      <c r="U170" s="677"/>
      <c r="V170" s="677"/>
      <c r="W170" s="679">
        <f t="shared" si="15"/>
        <v>1465186</v>
      </c>
      <c r="X170" s="679">
        <f t="shared" si="20"/>
        <v>521663</v>
      </c>
      <c r="Y170" s="680">
        <f t="shared" si="16"/>
        <v>0</v>
      </c>
      <c r="Z170" s="679">
        <f t="shared" si="17"/>
        <v>24000</v>
      </c>
      <c r="AA170" s="681">
        <f t="shared" si="18"/>
        <v>545663</v>
      </c>
      <c r="AB170" s="682">
        <f t="shared" si="19"/>
        <v>919523</v>
      </c>
      <c r="AC170" s="683"/>
    </row>
    <row r="171" spans="1:32" s="657" customFormat="1" ht="23.25" customHeight="1">
      <c r="A171" s="665">
        <v>158</v>
      </c>
      <c r="B171" s="666">
        <f>'KL VCKD'!B172</f>
        <v>158</v>
      </c>
      <c r="C171" s="667"/>
      <c r="D171" s="668" t="s">
        <v>1939</v>
      </c>
      <c r="E171" s="669" t="s">
        <v>1940</v>
      </c>
      <c r="F171" s="670">
        <v>31947</v>
      </c>
      <c r="G171" s="671">
        <f>'KL VCKD'!BE172</f>
        <v>29.334000000000003</v>
      </c>
      <c r="H171" s="672">
        <f t="shared" si="14"/>
        <v>937133</v>
      </c>
      <c r="I171" s="673"/>
      <c r="J171" s="674"/>
      <c r="K171" s="674"/>
      <c r="L171" s="674"/>
      <c r="M171" s="674"/>
      <c r="N171" s="675"/>
      <c r="O171" s="676"/>
      <c r="P171" s="677"/>
      <c r="Q171" s="688">
        <v>16.265999999999998</v>
      </c>
      <c r="R171" s="677">
        <v>519650</v>
      </c>
      <c r="S171" s="677"/>
      <c r="T171" s="677"/>
      <c r="U171" s="677"/>
      <c r="V171" s="677"/>
      <c r="W171" s="679">
        <f t="shared" si="15"/>
        <v>1456783</v>
      </c>
      <c r="X171" s="679">
        <f t="shared" si="20"/>
        <v>519650</v>
      </c>
      <c r="Y171" s="680">
        <f t="shared" si="16"/>
        <v>0</v>
      </c>
      <c r="Z171" s="679">
        <f t="shared" si="17"/>
        <v>24000</v>
      </c>
      <c r="AA171" s="681">
        <f t="shared" si="18"/>
        <v>543650</v>
      </c>
      <c r="AB171" s="682">
        <f t="shared" si="19"/>
        <v>913133</v>
      </c>
      <c r="AC171" s="683"/>
    </row>
    <row r="172" spans="1:32" s="657" customFormat="1" ht="23.25" customHeight="1">
      <c r="A172" s="665">
        <v>159</v>
      </c>
      <c r="B172" s="666">
        <f>'KL VCKD'!B173</f>
        <v>159</v>
      </c>
      <c r="C172" s="667"/>
      <c r="D172" s="668" t="s">
        <v>1768</v>
      </c>
      <c r="E172" s="669" t="s">
        <v>1769</v>
      </c>
      <c r="F172" s="670">
        <v>31947</v>
      </c>
      <c r="G172" s="671">
        <f>'KL VCKD'!BE173</f>
        <v>23.158999999999999</v>
      </c>
      <c r="H172" s="672">
        <f t="shared" si="14"/>
        <v>739861</v>
      </c>
      <c r="I172" s="673"/>
      <c r="J172" s="674"/>
      <c r="K172" s="674"/>
      <c r="L172" s="674"/>
      <c r="M172" s="674"/>
      <c r="N172" s="675"/>
      <c r="O172" s="676"/>
      <c r="P172" s="677"/>
      <c r="Q172" s="688">
        <v>15.545</v>
      </c>
      <c r="R172" s="677">
        <v>496616</v>
      </c>
      <c r="S172" s="677"/>
      <c r="T172" s="677"/>
      <c r="U172" s="677"/>
      <c r="V172" s="677"/>
      <c r="W172" s="679">
        <f t="shared" si="15"/>
        <v>1236477</v>
      </c>
      <c r="X172" s="679">
        <f t="shared" si="20"/>
        <v>496616</v>
      </c>
      <c r="Y172" s="680">
        <f t="shared" si="16"/>
        <v>0</v>
      </c>
      <c r="Z172" s="679">
        <f t="shared" si="17"/>
        <v>24000</v>
      </c>
      <c r="AA172" s="681">
        <f t="shared" si="18"/>
        <v>520616</v>
      </c>
      <c r="AB172" s="682">
        <f t="shared" si="19"/>
        <v>715861</v>
      </c>
      <c r="AC172" s="683"/>
    </row>
    <row r="173" spans="1:32" s="719" customFormat="1" ht="23.25" customHeight="1">
      <c r="A173" s="665">
        <v>160</v>
      </c>
      <c r="B173" s="666">
        <f>'KL VCKD'!B174</f>
        <v>160</v>
      </c>
      <c r="C173" s="667"/>
      <c r="D173" s="668" t="s">
        <v>1774</v>
      </c>
      <c r="E173" s="669" t="s">
        <v>1775</v>
      </c>
      <c r="F173" s="670">
        <v>31947</v>
      </c>
      <c r="G173" s="671">
        <f>'KL VCKD'!BE174</f>
        <v>31.063000000000002</v>
      </c>
      <c r="H173" s="672">
        <f t="shared" si="14"/>
        <v>992370</v>
      </c>
      <c r="I173" s="673"/>
      <c r="J173" s="674"/>
      <c r="K173" s="674"/>
      <c r="L173" s="674"/>
      <c r="M173" s="674"/>
      <c r="N173" s="675"/>
      <c r="O173" s="676"/>
      <c r="P173" s="677"/>
      <c r="Q173" s="688">
        <v>18.366</v>
      </c>
      <c r="R173" s="677">
        <v>586739</v>
      </c>
      <c r="S173" s="677"/>
      <c r="T173" s="677"/>
      <c r="U173" s="677"/>
      <c r="V173" s="677"/>
      <c r="W173" s="679">
        <f t="shared" si="15"/>
        <v>1579109</v>
      </c>
      <c r="X173" s="679">
        <f t="shared" si="20"/>
        <v>586739</v>
      </c>
      <c r="Y173" s="680">
        <f t="shared" si="16"/>
        <v>2755</v>
      </c>
      <c r="Z173" s="679">
        <f t="shared" si="17"/>
        <v>24000</v>
      </c>
      <c r="AA173" s="681">
        <f t="shared" si="18"/>
        <v>613494</v>
      </c>
      <c r="AB173" s="682">
        <f t="shared" si="19"/>
        <v>965615</v>
      </c>
      <c r="AC173" s="683"/>
      <c r="AD173" s="657"/>
      <c r="AE173" s="657"/>
      <c r="AF173" s="657"/>
    </row>
    <row r="174" spans="1:32" s="657" customFormat="1" ht="23.25" customHeight="1">
      <c r="A174" s="665">
        <v>161</v>
      </c>
      <c r="B174" s="666">
        <f>'KL VCKD'!B175</f>
        <v>161</v>
      </c>
      <c r="C174" s="667"/>
      <c r="D174" s="668" t="s">
        <v>1764</v>
      </c>
      <c r="E174" s="669" t="s">
        <v>1765</v>
      </c>
      <c r="F174" s="670">
        <v>31947</v>
      </c>
      <c r="G174" s="671">
        <f>'KL VCKD'!BE175</f>
        <v>30.635999999999999</v>
      </c>
      <c r="H174" s="672">
        <f t="shared" si="14"/>
        <v>978728</v>
      </c>
      <c r="I174" s="673"/>
      <c r="J174" s="674"/>
      <c r="K174" s="674"/>
      <c r="L174" s="674"/>
      <c r="M174" s="674"/>
      <c r="N174" s="675"/>
      <c r="O174" s="676"/>
      <c r="P174" s="677"/>
      <c r="Q174" s="688">
        <v>17.683</v>
      </c>
      <c r="R174" s="677">
        <v>564919</v>
      </c>
      <c r="S174" s="677"/>
      <c r="T174" s="677"/>
      <c r="U174" s="677"/>
      <c r="V174" s="677"/>
      <c r="W174" s="679">
        <f t="shared" si="15"/>
        <v>1543647</v>
      </c>
      <c r="X174" s="679">
        <f t="shared" si="20"/>
        <v>564919</v>
      </c>
      <c r="Y174" s="680">
        <f t="shared" si="16"/>
        <v>982</v>
      </c>
      <c r="Z174" s="679">
        <f t="shared" si="17"/>
        <v>24000</v>
      </c>
      <c r="AA174" s="681">
        <f t="shared" si="18"/>
        <v>589901</v>
      </c>
      <c r="AB174" s="682">
        <f t="shared" si="19"/>
        <v>953746</v>
      </c>
      <c r="AC174" s="683"/>
    </row>
    <row r="175" spans="1:32" s="657" customFormat="1" ht="23.25" customHeight="1">
      <c r="A175" s="665">
        <v>162</v>
      </c>
      <c r="B175" s="666">
        <f>'KL VCKD'!B176</f>
        <v>162</v>
      </c>
      <c r="C175" s="667"/>
      <c r="D175" s="668" t="s">
        <v>1677</v>
      </c>
      <c r="E175" s="669" t="s">
        <v>1678</v>
      </c>
      <c r="F175" s="670">
        <v>31947</v>
      </c>
      <c r="G175" s="671">
        <f>'KL VCKD'!BE176</f>
        <v>35.082999999999998</v>
      </c>
      <c r="H175" s="672">
        <f t="shared" si="14"/>
        <v>1120797</v>
      </c>
      <c r="I175" s="673"/>
      <c r="J175" s="674"/>
      <c r="K175" s="674"/>
      <c r="L175" s="674"/>
      <c r="M175" s="674"/>
      <c r="N175" s="675"/>
      <c r="O175" s="676"/>
      <c r="P175" s="677"/>
      <c r="Q175" s="688">
        <v>17.795999999999999</v>
      </c>
      <c r="R175" s="677">
        <v>568529</v>
      </c>
      <c r="S175" s="677"/>
      <c r="T175" s="677"/>
      <c r="U175" s="677"/>
      <c r="V175" s="677"/>
      <c r="W175" s="679">
        <f t="shared" si="15"/>
        <v>1689326</v>
      </c>
      <c r="X175" s="679">
        <f t="shared" si="20"/>
        <v>568529</v>
      </c>
      <c r="Y175" s="680">
        <f t="shared" si="16"/>
        <v>8266</v>
      </c>
      <c r="Z175" s="679">
        <f t="shared" si="17"/>
        <v>24000</v>
      </c>
      <c r="AA175" s="681">
        <f t="shared" si="18"/>
        <v>600795</v>
      </c>
      <c r="AB175" s="682">
        <f t="shared" si="19"/>
        <v>1088531</v>
      </c>
      <c r="AC175" s="683"/>
    </row>
    <row r="176" spans="1:32" s="657" customFormat="1" ht="23.25" customHeight="1">
      <c r="A176" s="665">
        <v>163</v>
      </c>
      <c r="B176" s="666">
        <f>'KL VCKD'!B177</f>
        <v>163</v>
      </c>
      <c r="C176" s="667"/>
      <c r="D176" s="668" t="s">
        <v>1941</v>
      </c>
      <c r="E176" s="669" t="s">
        <v>1942</v>
      </c>
      <c r="F176" s="670">
        <v>31947</v>
      </c>
      <c r="G176" s="671">
        <f>'KL VCKD'!BE177</f>
        <v>33.247</v>
      </c>
      <c r="H176" s="672">
        <f t="shared" si="14"/>
        <v>1062142</v>
      </c>
      <c r="I176" s="673"/>
      <c r="J176" s="674"/>
      <c r="K176" s="674"/>
      <c r="L176" s="674"/>
      <c r="M176" s="674"/>
      <c r="N176" s="675"/>
      <c r="O176" s="676"/>
      <c r="P176" s="677"/>
      <c r="Q176" s="688">
        <v>18.709999999999997</v>
      </c>
      <c r="R176" s="677">
        <v>597728</v>
      </c>
      <c r="S176" s="677"/>
      <c r="T176" s="677"/>
      <c r="U176" s="677"/>
      <c r="V176" s="677"/>
      <c r="W176" s="679">
        <f t="shared" si="15"/>
        <v>1659870</v>
      </c>
      <c r="X176" s="679">
        <f t="shared" si="20"/>
        <v>597728</v>
      </c>
      <c r="Y176" s="680">
        <f t="shared" si="16"/>
        <v>6794</v>
      </c>
      <c r="Z176" s="679">
        <f t="shared" si="17"/>
        <v>24000</v>
      </c>
      <c r="AA176" s="681">
        <f t="shared" si="18"/>
        <v>628522</v>
      </c>
      <c r="AB176" s="682">
        <f t="shared" si="19"/>
        <v>1031348</v>
      </c>
      <c r="AC176" s="683"/>
    </row>
    <row r="177" spans="1:29" s="657" customFormat="1" ht="23.25" customHeight="1">
      <c r="A177" s="665">
        <v>164</v>
      </c>
      <c r="B177" s="666">
        <f>'KL VCKD'!B178</f>
        <v>164</v>
      </c>
      <c r="C177" s="667"/>
      <c r="D177" s="668" t="s">
        <v>1342</v>
      </c>
      <c r="E177" s="669" t="s">
        <v>1343</v>
      </c>
      <c r="F177" s="670">
        <v>31947</v>
      </c>
      <c r="G177" s="671">
        <f>'KL VCKD'!BE178</f>
        <v>32.878</v>
      </c>
      <c r="H177" s="672">
        <f t="shared" si="14"/>
        <v>1050353</v>
      </c>
      <c r="I177" s="673"/>
      <c r="J177" s="674"/>
      <c r="K177" s="674"/>
      <c r="L177" s="674"/>
      <c r="M177" s="674"/>
      <c r="N177" s="675"/>
      <c r="O177" s="676"/>
      <c r="P177" s="677"/>
      <c r="Q177" s="688">
        <v>18.974</v>
      </c>
      <c r="R177" s="677">
        <v>606162</v>
      </c>
      <c r="S177" s="677"/>
      <c r="T177" s="677"/>
      <c r="U177" s="677"/>
      <c r="V177" s="677"/>
      <c r="W177" s="679">
        <f t="shared" si="15"/>
        <v>1656515</v>
      </c>
      <c r="X177" s="679">
        <f t="shared" si="20"/>
        <v>606162</v>
      </c>
      <c r="Y177" s="680">
        <f t="shared" si="16"/>
        <v>6626</v>
      </c>
      <c r="Z177" s="679">
        <f t="shared" si="17"/>
        <v>24000</v>
      </c>
      <c r="AA177" s="681">
        <f t="shared" si="18"/>
        <v>636788</v>
      </c>
      <c r="AB177" s="682">
        <f t="shared" si="19"/>
        <v>1019727</v>
      </c>
      <c r="AC177" s="683"/>
    </row>
    <row r="178" spans="1:29" s="657" customFormat="1" ht="23.25" customHeight="1">
      <c r="A178" s="665">
        <v>165</v>
      </c>
      <c r="B178" s="666">
        <f>'KL VCKD'!B179</f>
        <v>165</v>
      </c>
      <c r="C178" s="667"/>
      <c r="D178" s="668" t="s">
        <v>1766</v>
      </c>
      <c r="E178" s="669" t="s">
        <v>1767</v>
      </c>
      <c r="F178" s="670">
        <v>31947</v>
      </c>
      <c r="G178" s="671">
        <f>'KL VCKD'!BE179</f>
        <v>30.982000000000003</v>
      </c>
      <c r="H178" s="672">
        <f t="shared" si="14"/>
        <v>989782</v>
      </c>
      <c r="I178" s="673"/>
      <c r="J178" s="674"/>
      <c r="K178" s="674"/>
      <c r="L178" s="674"/>
      <c r="M178" s="674"/>
      <c r="N178" s="675"/>
      <c r="O178" s="676"/>
      <c r="P178" s="677"/>
      <c r="Q178" s="688">
        <v>18.384999999999998</v>
      </c>
      <c r="R178" s="677">
        <v>587346</v>
      </c>
      <c r="S178" s="677"/>
      <c r="T178" s="677"/>
      <c r="U178" s="677"/>
      <c r="V178" s="677"/>
      <c r="W178" s="679">
        <f t="shared" si="15"/>
        <v>1577128</v>
      </c>
      <c r="X178" s="679">
        <f t="shared" si="20"/>
        <v>587346</v>
      </c>
      <c r="Y178" s="680">
        <f t="shared" si="16"/>
        <v>2656</v>
      </c>
      <c r="Z178" s="679">
        <f t="shared" si="17"/>
        <v>24000</v>
      </c>
      <c r="AA178" s="681">
        <f t="shared" si="18"/>
        <v>614002</v>
      </c>
      <c r="AB178" s="682">
        <f t="shared" si="19"/>
        <v>963126</v>
      </c>
      <c r="AC178" s="683"/>
    </row>
    <row r="179" spans="1:29" s="657" customFormat="1" ht="23.25" customHeight="1">
      <c r="A179" s="665">
        <v>166</v>
      </c>
      <c r="B179" s="666">
        <f>'KL VCKD'!B180</f>
        <v>166</v>
      </c>
      <c r="C179" s="667"/>
      <c r="D179" s="668" t="s">
        <v>1564</v>
      </c>
      <c r="E179" s="669" t="s">
        <v>1565</v>
      </c>
      <c r="F179" s="670">
        <v>31947</v>
      </c>
      <c r="G179" s="671">
        <f>'KL VCKD'!BE180</f>
        <v>31.776999999999997</v>
      </c>
      <c r="H179" s="672">
        <f t="shared" si="14"/>
        <v>1015180</v>
      </c>
      <c r="I179" s="673"/>
      <c r="J179" s="674"/>
      <c r="K179" s="674"/>
      <c r="L179" s="674"/>
      <c r="M179" s="674"/>
      <c r="N179" s="675"/>
      <c r="O179" s="676"/>
      <c r="P179" s="677"/>
      <c r="Q179" s="688">
        <v>17.293999999999997</v>
      </c>
      <c r="R179" s="677">
        <v>552491</v>
      </c>
      <c r="S179" s="677"/>
      <c r="T179" s="677"/>
      <c r="U179" s="677"/>
      <c r="V179" s="677"/>
      <c r="W179" s="679">
        <f t="shared" si="15"/>
        <v>1567671</v>
      </c>
      <c r="X179" s="679">
        <f t="shared" si="20"/>
        <v>552491</v>
      </c>
      <c r="Y179" s="680">
        <f t="shared" si="16"/>
        <v>2184</v>
      </c>
      <c r="Z179" s="679">
        <f t="shared" si="17"/>
        <v>24000</v>
      </c>
      <c r="AA179" s="681">
        <f t="shared" si="18"/>
        <v>578675</v>
      </c>
      <c r="AB179" s="682">
        <f t="shared" si="19"/>
        <v>988996</v>
      </c>
      <c r="AC179" s="683"/>
    </row>
    <row r="180" spans="1:29" s="657" customFormat="1" ht="23.25" customHeight="1">
      <c r="A180" s="665">
        <v>167</v>
      </c>
      <c r="B180" s="666">
        <f>'KL VCKD'!B181</f>
        <v>167</v>
      </c>
      <c r="C180" s="667"/>
      <c r="D180" s="668" t="s">
        <v>1566</v>
      </c>
      <c r="E180" s="669" t="s">
        <v>1575</v>
      </c>
      <c r="F180" s="670">
        <v>31947</v>
      </c>
      <c r="G180" s="671">
        <f>'KL VCKD'!BE181</f>
        <v>32.326000000000001</v>
      </c>
      <c r="H180" s="672">
        <f t="shared" si="14"/>
        <v>1032719</v>
      </c>
      <c r="I180" s="673"/>
      <c r="J180" s="674"/>
      <c r="K180" s="674"/>
      <c r="L180" s="674"/>
      <c r="M180" s="674"/>
      <c r="N180" s="675"/>
      <c r="O180" s="676"/>
      <c r="P180" s="677"/>
      <c r="Q180" s="688">
        <v>17.594999999999999</v>
      </c>
      <c r="R180" s="677">
        <v>562107</v>
      </c>
      <c r="S180" s="677"/>
      <c r="T180" s="677"/>
      <c r="U180" s="677"/>
      <c r="V180" s="677"/>
      <c r="W180" s="679">
        <f t="shared" si="15"/>
        <v>1594826</v>
      </c>
      <c r="X180" s="679">
        <f t="shared" si="20"/>
        <v>562107</v>
      </c>
      <c r="Y180" s="680">
        <f t="shared" si="16"/>
        <v>3541</v>
      </c>
      <c r="Z180" s="679">
        <f t="shared" si="17"/>
        <v>24000</v>
      </c>
      <c r="AA180" s="681">
        <f t="shared" si="18"/>
        <v>589648</v>
      </c>
      <c r="AB180" s="682">
        <f t="shared" si="19"/>
        <v>1005178</v>
      </c>
      <c r="AC180" s="683"/>
    </row>
    <row r="181" spans="1:29" s="657" customFormat="1" ht="23.25" customHeight="1">
      <c r="A181" s="665">
        <v>168</v>
      </c>
      <c r="B181" s="666">
        <f>'KL VCKD'!B182</f>
        <v>168</v>
      </c>
      <c r="C181" s="667"/>
      <c r="D181" s="668" t="s">
        <v>1173</v>
      </c>
      <c r="E181" s="669" t="s">
        <v>1174</v>
      </c>
      <c r="F181" s="670">
        <v>31947</v>
      </c>
      <c r="G181" s="671">
        <f>'KL VCKD'!BE182</f>
        <v>32.676000000000002</v>
      </c>
      <c r="H181" s="672">
        <f t="shared" si="14"/>
        <v>1043900</v>
      </c>
      <c r="I181" s="673"/>
      <c r="J181" s="674"/>
      <c r="K181" s="674"/>
      <c r="L181" s="674"/>
      <c r="M181" s="674"/>
      <c r="N181" s="675"/>
      <c r="O181" s="676"/>
      <c r="P181" s="677"/>
      <c r="Q181" s="688">
        <v>16.573</v>
      </c>
      <c r="R181" s="677">
        <v>529458</v>
      </c>
      <c r="S181" s="677"/>
      <c r="T181" s="677"/>
      <c r="U181" s="677"/>
      <c r="V181" s="677"/>
      <c r="W181" s="679">
        <f t="shared" si="15"/>
        <v>1573358</v>
      </c>
      <c r="X181" s="679">
        <f t="shared" si="20"/>
        <v>529458</v>
      </c>
      <c r="Y181" s="680">
        <f t="shared" si="16"/>
        <v>2468</v>
      </c>
      <c r="Z181" s="679">
        <f t="shared" si="17"/>
        <v>24000</v>
      </c>
      <c r="AA181" s="681">
        <f t="shared" si="18"/>
        <v>555926</v>
      </c>
      <c r="AB181" s="682">
        <f t="shared" si="19"/>
        <v>1017432</v>
      </c>
      <c r="AC181" s="683"/>
    </row>
    <row r="182" spans="1:29" s="657" customFormat="1" ht="23.25" customHeight="1">
      <c r="A182" s="665">
        <v>169</v>
      </c>
      <c r="B182" s="666">
        <f>'KL VCKD'!B183</f>
        <v>169</v>
      </c>
      <c r="C182" s="667"/>
      <c r="D182" s="668" t="s">
        <v>1171</v>
      </c>
      <c r="E182" s="669" t="s">
        <v>1172</v>
      </c>
      <c r="F182" s="670">
        <v>31947</v>
      </c>
      <c r="G182" s="671">
        <f>'KL VCKD'!BE183</f>
        <v>30.391999999999999</v>
      </c>
      <c r="H182" s="672">
        <f t="shared" si="14"/>
        <v>970933</v>
      </c>
      <c r="I182" s="673"/>
      <c r="J182" s="674"/>
      <c r="K182" s="674"/>
      <c r="L182" s="674"/>
      <c r="M182" s="674"/>
      <c r="N182" s="675"/>
      <c r="O182" s="676"/>
      <c r="P182" s="677"/>
      <c r="Q182" s="688">
        <v>16.297000000000001</v>
      </c>
      <c r="R182" s="677">
        <v>520640</v>
      </c>
      <c r="S182" s="677"/>
      <c r="T182" s="677"/>
      <c r="U182" s="677"/>
      <c r="V182" s="677"/>
      <c r="W182" s="679">
        <f t="shared" si="15"/>
        <v>1491573</v>
      </c>
      <c r="X182" s="679">
        <f t="shared" si="20"/>
        <v>520640</v>
      </c>
      <c r="Y182" s="680">
        <f t="shared" si="16"/>
        <v>0</v>
      </c>
      <c r="Z182" s="679">
        <f t="shared" si="17"/>
        <v>24000</v>
      </c>
      <c r="AA182" s="681">
        <f t="shared" si="18"/>
        <v>544640</v>
      </c>
      <c r="AB182" s="682">
        <f t="shared" si="19"/>
        <v>946933</v>
      </c>
      <c r="AC182" s="683"/>
    </row>
    <row r="183" spans="1:29" s="657" customFormat="1" ht="23.25" customHeight="1">
      <c r="A183" s="665">
        <v>170</v>
      </c>
      <c r="B183" s="666">
        <f>'KL VCKD'!B184</f>
        <v>170</v>
      </c>
      <c r="C183" s="667"/>
      <c r="D183" s="668" t="s">
        <v>1776</v>
      </c>
      <c r="E183" s="669" t="s">
        <v>1777</v>
      </c>
      <c r="F183" s="670">
        <v>31947</v>
      </c>
      <c r="G183" s="671">
        <f>'KL VCKD'!BE184</f>
        <v>30.366</v>
      </c>
      <c r="H183" s="672">
        <f t="shared" si="14"/>
        <v>970103</v>
      </c>
      <c r="I183" s="673"/>
      <c r="J183" s="674"/>
      <c r="K183" s="674"/>
      <c r="L183" s="674"/>
      <c r="M183" s="674"/>
      <c r="N183" s="675"/>
      <c r="O183" s="676"/>
      <c r="P183" s="677"/>
      <c r="Q183" s="688">
        <v>17.870999999999999</v>
      </c>
      <c r="R183" s="677">
        <v>570925</v>
      </c>
      <c r="S183" s="677"/>
      <c r="T183" s="677"/>
      <c r="U183" s="677"/>
      <c r="V183" s="677"/>
      <c r="W183" s="679">
        <f t="shared" si="15"/>
        <v>1541028</v>
      </c>
      <c r="X183" s="679">
        <f t="shared" si="20"/>
        <v>570925</v>
      </c>
      <c r="Y183" s="680">
        <f t="shared" si="16"/>
        <v>851</v>
      </c>
      <c r="Z183" s="679">
        <f t="shared" si="17"/>
        <v>24000</v>
      </c>
      <c r="AA183" s="681">
        <f t="shared" si="18"/>
        <v>595776</v>
      </c>
      <c r="AB183" s="682">
        <f t="shared" si="19"/>
        <v>945252</v>
      </c>
      <c r="AC183" s="683"/>
    </row>
    <row r="184" spans="1:29" s="657" customFormat="1" ht="23.25" customHeight="1">
      <c r="A184" s="665">
        <v>171</v>
      </c>
      <c r="B184" s="666">
        <f>'KL VCKD'!B185</f>
        <v>171</v>
      </c>
      <c r="C184" s="667"/>
      <c r="D184" s="668" t="s">
        <v>1671</v>
      </c>
      <c r="E184" s="669" t="s">
        <v>1672</v>
      </c>
      <c r="F184" s="670">
        <v>31947</v>
      </c>
      <c r="G184" s="671">
        <f>'KL VCKD'!BE185</f>
        <v>31.472999999999999</v>
      </c>
      <c r="H184" s="672">
        <f t="shared" si="14"/>
        <v>1005468</v>
      </c>
      <c r="I184" s="673"/>
      <c r="J184" s="674"/>
      <c r="K184" s="674"/>
      <c r="L184" s="674"/>
      <c r="M184" s="674"/>
      <c r="N184" s="675"/>
      <c r="O184" s="676"/>
      <c r="P184" s="677"/>
      <c r="Q184" s="688">
        <v>17.287999999999997</v>
      </c>
      <c r="R184" s="677">
        <v>552300</v>
      </c>
      <c r="S184" s="677"/>
      <c r="T184" s="677"/>
      <c r="U184" s="677"/>
      <c r="V184" s="677"/>
      <c r="W184" s="679">
        <f t="shared" si="15"/>
        <v>1557768</v>
      </c>
      <c r="X184" s="679">
        <f t="shared" si="20"/>
        <v>552300</v>
      </c>
      <c r="Y184" s="680">
        <f t="shared" si="16"/>
        <v>1688</v>
      </c>
      <c r="Z184" s="679">
        <f t="shared" si="17"/>
        <v>24000</v>
      </c>
      <c r="AA184" s="681">
        <f t="shared" si="18"/>
        <v>577988</v>
      </c>
      <c r="AB184" s="682">
        <f t="shared" si="19"/>
        <v>979780</v>
      </c>
      <c r="AC184" s="683"/>
    </row>
    <row r="185" spans="1:29" s="657" customFormat="1" ht="23.25" customHeight="1">
      <c r="A185" s="665">
        <v>172</v>
      </c>
      <c r="B185" s="666">
        <f>'KL VCKD'!B186</f>
        <v>172</v>
      </c>
      <c r="C185" s="667"/>
      <c r="D185" s="668" t="s">
        <v>1183</v>
      </c>
      <c r="E185" s="669" t="s">
        <v>1184</v>
      </c>
      <c r="F185" s="670">
        <v>31947</v>
      </c>
      <c r="G185" s="671">
        <f>'KL VCKD'!BE186</f>
        <v>30.131999999999998</v>
      </c>
      <c r="H185" s="672">
        <f t="shared" si="14"/>
        <v>962627</v>
      </c>
      <c r="I185" s="673"/>
      <c r="J185" s="674"/>
      <c r="K185" s="674"/>
      <c r="L185" s="674"/>
      <c r="M185" s="674"/>
      <c r="N185" s="675"/>
      <c r="O185" s="676"/>
      <c r="P185" s="677"/>
      <c r="Q185" s="688">
        <v>16.561</v>
      </c>
      <c r="R185" s="677">
        <v>529074</v>
      </c>
      <c r="S185" s="677"/>
      <c r="T185" s="677"/>
      <c r="U185" s="677"/>
      <c r="V185" s="677"/>
      <c r="W185" s="679">
        <f t="shared" si="15"/>
        <v>1491701</v>
      </c>
      <c r="X185" s="679">
        <f t="shared" si="20"/>
        <v>529074</v>
      </c>
      <c r="Y185" s="680">
        <f t="shared" si="16"/>
        <v>0</v>
      </c>
      <c r="Z185" s="679">
        <f t="shared" si="17"/>
        <v>24000</v>
      </c>
      <c r="AA185" s="681">
        <f t="shared" si="18"/>
        <v>553074</v>
      </c>
      <c r="AB185" s="682">
        <f t="shared" si="19"/>
        <v>938627</v>
      </c>
      <c r="AC185" s="683"/>
    </row>
    <row r="186" spans="1:29" s="657" customFormat="1" ht="23.25" customHeight="1">
      <c r="A186" s="665">
        <v>173</v>
      </c>
      <c r="B186" s="666">
        <f>'KL VCKD'!B187</f>
        <v>173</v>
      </c>
      <c r="C186" s="667"/>
      <c r="D186" s="668" t="s">
        <v>1187</v>
      </c>
      <c r="E186" s="669" t="s">
        <v>1188</v>
      </c>
      <c r="F186" s="670">
        <v>31947</v>
      </c>
      <c r="G186" s="671">
        <f>'KL VCKD'!BE187</f>
        <v>31.317999999999998</v>
      </c>
      <c r="H186" s="672">
        <f t="shared" si="14"/>
        <v>1000516</v>
      </c>
      <c r="I186" s="673"/>
      <c r="J186" s="674"/>
      <c r="K186" s="674"/>
      <c r="L186" s="674"/>
      <c r="M186" s="674"/>
      <c r="N186" s="675"/>
      <c r="O186" s="676"/>
      <c r="P186" s="677"/>
      <c r="Q186" s="688">
        <v>15.859</v>
      </c>
      <c r="R186" s="677">
        <v>506647</v>
      </c>
      <c r="S186" s="677"/>
      <c r="T186" s="677"/>
      <c r="U186" s="677"/>
      <c r="V186" s="677"/>
      <c r="W186" s="679">
        <f t="shared" si="15"/>
        <v>1507163</v>
      </c>
      <c r="X186" s="679">
        <f t="shared" si="20"/>
        <v>506647</v>
      </c>
      <c r="Y186" s="680">
        <f t="shared" si="16"/>
        <v>0</v>
      </c>
      <c r="Z186" s="679">
        <f t="shared" si="17"/>
        <v>24000</v>
      </c>
      <c r="AA186" s="681">
        <f t="shared" si="18"/>
        <v>530647</v>
      </c>
      <c r="AB186" s="682">
        <f t="shared" si="19"/>
        <v>976516</v>
      </c>
      <c r="AC186" s="683"/>
    </row>
    <row r="187" spans="1:29" s="657" customFormat="1" ht="23.25" customHeight="1">
      <c r="A187" s="665">
        <v>174</v>
      </c>
      <c r="B187" s="666">
        <f>'KL VCKD'!B188</f>
        <v>174</v>
      </c>
      <c r="C187" s="667"/>
      <c r="D187" s="668" t="s">
        <v>1185</v>
      </c>
      <c r="E187" s="669" t="s">
        <v>1186</v>
      </c>
      <c r="F187" s="670">
        <v>31947</v>
      </c>
      <c r="G187" s="671">
        <f>'KL VCKD'!BE188</f>
        <v>32.661000000000001</v>
      </c>
      <c r="H187" s="672">
        <f t="shared" si="14"/>
        <v>1043421</v>
      </c>
      <c r="I187" s="673"/>
      <c r="J187" s="674"/>
      <c r="K187" s="674"/>
      <c r="L187" s="674"/>
      <c r="M187" s="674"/>
      <c r="N187" s="675"/>
      <c r="O187" s="676"/>
      <c r="P187" s="677"/>
      <c r="Q187" s="688">
        <v>17.538</v>
      </c>
      <c r="R187" s="677">
        <v>560286</v>
      </c>
      <c r="S187" s="677"/>
      <c r="T187" s="677"/>
      <c r="U187" s="677"/>
      <c r="V187" s="677"/>
      <c r="W187" s="679">
        <f t="shared" si="15"/>
        <v>1603707</v>
      </c>
      <c r="X187" s="679">
        <f t="shared" si="20"/>
        <v>560286</v>
      </c>
      <c r="Y187" s="680">
        <f t="shared" si="16"/>
        <v>3985</v>
      </c>
      <c r="Z187" s="679">
        <f t="shared" si="17"/>
        <v>24000</v>
      </c>
      <c r="AA187" s="681">
        <f t="shared" si="18"/>
        <v>588271</v>
      </c>
      <c r="AB187" s="682">
        <f t="shared" si="19"/>
        <v>1015436</v>
      </c>
      <c r="AC187" s="683"/>
    </row>
    <row r="188" spans="1:29" s="657" customFormat="1" ht="23.25" customHeight="1">
      <c r="A188" s="665">
        <v>175</v>
      </c>
      <c r="B188" s="666">
        <f>'KL VCKD'!B189</f>
        <v>175</v>
      </c>
      <c r="C188" s="667"/>
      <c r="D188" s="668" t="s">
        <v>1179</v>
      </c>
      <c r="E188" s="669" t="s">
        <v>1180</v>
      </c>
      <c r="F188" s="670">
        <v>31947</v>
      </c>
      <c r="G188" s="671">
        <f>'KL VCKD'!BE189</f>
        <v>32.289000000000001</v>
      </c>
      <c r="H188" s="672">
        <f t="shared" si="14"/>
        <v>1031537</v>
      </c>
      <c r="I188" s="673"/>
      <c r="J188" s="674"/>
      <c r="K188" s="674"/>
      <c r="L188" s="674"/>
      <c r="M188" s="674"/>
      <c r="N188" s="675"/>
      <c r="O188" s="676"/>
      <c r="P188" s="677"/>
      <c r="Q188" s="688">
        <v>16.16</v>
      </c>
      <c r="R188" s="677">
        <v>516264</v>
      </c>
      <c r="S188" s="677"/>
      <c r="T188" s="677"/>
      <c r="U188" s="677"/>
      <c r="V188" s="677"/>
      <c r="W188" s="679">
        <f t="shared" si="15"/>
        <v>1547801</v>
      </c>
      <c r="X188" s="679">
        <f t="shared" si="20"/>
        <v>516264</v>
      </c>
      <c r="Y188" s="680">
        <f t="shared" si="16"/>
        <v>1190</v>
      </c>
      <c r="Z188" s="679">
        <f t="shared" si="17"/>
        <v>24000</v>
      </c>
      <c r="AA188" s="681">
        <f t="shared" si="18"/>
        <v>541454</v>
      </c>
      <c r="AB188" s="682">
        <f t="shared" si="19"/>
        <v>1006347</v>
      </c>
      <c r="AC188" s="683"/>
    </row>
    <row r="189" spans="1:29" s="657" customFormat="1" ht="23.25" customHeight="1">
      <c r="A189" s="665">
        <v>176</v>
      </c>
      <c r="B189" s="666">
        <f>'KL VCKD'!B190</f>
        <v>176</v>
      </c>
      <c r="C189" s="667"/>
      <c r="D189" s="668" t="s">
        <v>1181</v>
      </c>
      <c r="E189" s="669" t="s">
        <v>1182</v>
      </c>
      <c r="F189" s="670">
        <v>31947</v>
      </c>
      <c r="G189" s="671">
        <f>'KL VCKD'!BE190</f>
        <v>31.423999999999999</v>
      </c>
      <c r="H189" s="672">
        <f t="shared" si="14"/>
        <v>1003903</v>
      </c>
      <c r="I189" s="673"/>
      <c r="J189" s="674"/>
      <c r="K189" s="674"/>
      <c r="L189" s="674"/>
      <c r="M189" s="674"/>
      <c r="N189" s="675"/>
      <c r="O189" s="676"/>
      <c r="P189" s="677"/>
      <c r="Q189" s="688">
        <v>17.262999999999998</v>
      </c>
      <c r="R189" s="677">
        <v>551501</v>
      </c>
      <c r="S189" s="677"/>
      <c r="T189" s="677"/>
      <c r="U189" s="677"/>
      <c r="V189" s="677"/>
      <c r="W189" s="679">
        <f t="shared" si="15"/>
        <v>1555404</v>
      </c>
      <c r="X189" s="679">
        <f t="shared" si="20"/>
        <v>551501</v>
      </c>
      <c r="Y189" s="680">
        <f t="shared" si="16"/>
        <v>1570</v>
      </c>
      <c r="Z189" s="679">
        <f t="shared" si="17"/>
        <v>24000</v>
      </c>
      <c r="AA189" s="681">
        <f t="shared" si="18"/>
        <v>577071</v>
      </c>
      <c r="AB189" s="682">
        <f t="shared" si="19"/>
        <v>978333</v>
      </c>
      <c r="AC189" s="683"/>
    </row>
    <row r="190" spans="1:29" s="657" customFormat="1" ht="23.25" customHeight="1">
      <c r="A190" s="665">
        <v>177</v>
      </c>
      <c r="B190" s="666">
        <f>'KL VCKD'!B191</f>
        <v>177</v>
      </c>
      <c r="C190" s="667"/>
      <c r="D190" s="668" t="s">
        <v>1167</v>
      </c>
      <c r="E190" s="669" t="s">
        <v>1168</v>
      </c>
      <c r="F190" s="670">
        <v>31947</v>
      </c>
      <c r="G190" s="671">
        <f>'KL VCKD'!BE191</f>
        <v>33.397999999999996</v>
      </c>
      <c r="H190" s="672">
        <f t="shared" si="14"/>
        <v>1066966</v>
      </c>
      <c r="I190" s="673"/>
      <c r="J190" s="674"/>
      <c r="K190" s="674"/>
      <c r="L190" s="674"/>
      <c r="M190" s="674"/>
      <c r="N190" s="675"/>
      <c r="O190" s="676"/>
      <c r="P190" s="677"/>
      <c r="Q190" s="688">
        <v>17.125</v>
      </c>
      <c r="R190" s="677">
        <v>547092</v>
      </c>
      <c r="S190" s="677"/>
      <c r="T190" s="677"/>
      <c r="U190" s="677"/>
      <c r="V190" s="677"/>
      <c r="W190" s="679">
        <f t="shared" si="15"/>
        <v>1614058</v>
      </c>
      <c r="X190" s="679">
        <f t="shared" si="20"/>
        <v>547092</v>
      </c>
      <c r="Y190" s="680">
        <f t="shared" si="16"/>
        <v>4503</v>
      </c>
      <c r="Z190" s="679">
        <f t="shared" si="17"/>
        <v>24000</v>
      </c>
      <c r="AA190" s="681">
        <f t="shared" si="18"/>
        <v>575595</v>
      </c>
      <c r="AB190" s="682">
        <f t="shared" si="19"/>
        <v>1038463</v>
      </c>
      <c r="AC190" s="683"/>
    </row>
    <row r="191" spans="1:29" s="657" customFormat="1" ht="23.25" customHeight="1">
      <c r="A191" s="665">
        <v>178</v>
      </c>
      <c r="B191" s="666">
        <f>'KL VCKD'!B192</f>
        <v>178</v>
      </c>
      <c r="C191" s="667"/>
      <c r="D191" s="668" t="s">
        <v>1169</v>
      </c>
      <c r="E191" s="669" t="s">
        <v>1170</v>
      </c>
      <c r="F191" s="670">
        <v>31947</v>
      </c>
      <c r="G191" s="671">
        <f>'KL VCKD'!BE192</f>
        <v>32.555</v>
      </c>
      <c r="H191" s="672">
        <f t="shared" si="14"/>
        <v>1040035</v>
      </c>
      <c r="I191" s="673"/>
      <c r="J191" s="674"/>
      <c r="K191" s="674"/>
      <c r="L191" s="674"/>
      <c r="M191" s="674"/>
      <c r="N191" s="675"/>
      <c r="O191" s="676"/>
      <c r="P191" s="677"/>
      <c r="Q191" s="688">
        <v>16.096999999999998</v>
      </c>
      <c r="R191" s="677">
        <v>514251</v>
      </c>
      <c r="S191" s="677"/>
      <c r="T191" s="677"/>
      <c r="U191" s="677"/>
      <c r="V191" s="677"/>
      <c r="W191" s="679">
        <f t="shared" si="15"/>
        <v>1554286</v>
      </c>
      <c r="X191" s="679">
        <f t="shared" si="20"/>
        <v>514251</v>
      </c>
      <c r="Y191" s="680">
        <f t="shared" si="16"/>
        <v>1514</v>
      </c>
      <c r="Z191" s="679">
        <f t="shared" si="17"/>
        <v>24000</v>
      </c>
      <c r="AA191" s="681">
        <f t="shared" si="18"/>
        <v>539765</v>
      </c>
      <c r="AB191" s="682">
        <f t="shared" si="19"/>
        <v>1014521</v>
      </c>
      <c r="AC191" s="683"/>
    </row>
    <row r="192" spans="1:29" s="657" customFormat="1" ht="23.25" customHeight="1">
      <c r="A192" s="665">
        <v>179</v>
      </c>
      <c r="B192" s="666">
        <f>'KL VCKD'!B193</f>
        <v>179</v>
      </c>
      <c r="C192" s="667"/>
      <c r="D192" s="668" t="s">
        <v>1943</v>
      </c>
      <c r="E192" s="669" t="s">
        <v>2113</v>
      </c>
      <c r="F192" s="670">
        <v>31947</v>
      </c>
      <c r="G192" s="671">
        <f>'KL VCKD'!BE193</f>
        <v>32.637</v>
      </c>
      <c r="H192" s="672">
        <f t="shared" si="14"/>
        <v>1042654</v>
      </c>
      <c r="I192" s="673"/>
      <c r="J192" s="674"/>
      <c r="K192" s="674"/>
      <c r="L192" s="674"/>
      <c r="M192" s="674"/>
      <c r="N192" s="675"/>
      <c r="O192" s="676"/>
      <c r="P192" s="677"/>
      <c r="Q192" s="688">
        <v>16.748999999999999</v>
      </c>
      <c r="R192" s="677">
        <v>535080</v>
      </c>
      <c r="S192" s="677"/>
      <c r="T192" s="677"/>
      <c r="U192" s="677"/>
      <c r="V192" s="677"/>
      <c r="W192" s="679">
        <f t="shared" si="15"/>
        <v>1577734</v>
      </c>
      <c r="X192" s="679">
        <f t="shared" si="20"/>
        <v>535080</v>
      </c>
      <c r="Y192" s="680">
        <f t="shared" si="16"/>
        <v>2687</v>
      </c>
      <c r="Z192" s="679">
        <f t="shared" si="17"/>
        <v>24000</v>
      </c>
      <c r="AA192" s="681">
        <f t="shared" si="18"/>
        <v>561767</v>
      </c>
      <c r="AB192" s="682">
        <f t="shared" si="19"/>
        <v>1015967</v>
      </c>
      <c r="AC192" s="683"/>
    </row>
    <row r="193" spans="1:29" s="657" customFormat="1" ht="23.25" customHeight="1">
      <c r="A193" s="665">
        <v>180</v>
      </c>
      <c r="B193" s="666">
        <f>'KL VCKD'!B194</f>
        <v>180</v>
      </c>
      <c r="C193" s="667"/>
      <c r="D193" s="668" t="s">
        <v>1944</v>
      </c>
      <c r="E193" s="669" t="s">
        <v>1945</v>
      </c>
      <c r="F193" s="670">
        <v>31947</v>
      </c>
      <c r="G193" s="671">
        <f>'KL VCKD'!BE194</f>
        <v>31.225999999999999</v>
      </c>
      <c r="H193" s="672">
        <f t="shared" si="14"/>
        <v>997577</v>
      </c>
      <c r="I193" s="673"/>
      <c r="J193" s="674"/>
      <c r="K193" s="674"/>
      <c r="L193" s="674"/>
      <c r="M193" s="674"/>
      <c r="N193" s="675"/>
      <c r="O193" s="676"/>
      <c r="P193" s="677"/>
      <c r="Q193" s="688">
        <v>16.309999999999999</v>
      </c>
      <c r="R193" s="677">
        <v>521056</v>
      </c>
      <c r="S193" s="677"/>
      <c r="T193" s="677"/>
      <c r="U193" s="677"/>
      <c r="V193" s="677"/>
      <c r="W193" s="679">
        <f t="shared" si="15"/>
        <v>1518633</v>
      </c>
      <c r="X193" s="679">
        <f t="shared" si="20"/>
        <v>521056</v>
      </c>
      <c r="Y193" s="680">
        <f t="shared" si="16"/>
        <v>0</v>
      </c>
      <c r="Z193" s="679">
        <f t="shared" si="17"/>
        <v>24000</v>
      </c>
      <c r="AA193" s="681">
        <f t="shared" si="18"/>
        <v>545056</v>
      </c>
      <c r="AB193" s="682">
        <f t="shared" si="19"/>
        <v>973577</v>
      </c>
      <c r="AC193" s="683"/>
    </row>
    <row r="194" spans="1:29" s="657" customFormat="1" ht="23.25" customHeight="1">
      <c r="A194" s="665">
        <v>181</v>
      </c>
      <c r="B194" s="666">
        <f>'KL VCKD'!B195</f>
        <v>181</v>
      </c>
      <c r="C194" s="667"/>
      <c r="D194" s="668" t="s">
        <v>1946</v>
      </c>
      <c r="E194" s="669" t="s">
        <v>1947</v>
      </c>
      <c r="F194" s="670">
        <v>31947</v>
      </c>
      <c r="G194" s="671">
        <f>'KL VCKD'!BE195</f>
        <v>31.449000000000002</v>
      </c>
      <c r="H194" s="672">
        <f t="shared" si="14"/>
        <v>1004701</v>
      </c>
      <c r="I194" s="673"/>
      <c r="J194" s="674"/>
      <c r="K194" s="674"/>
      <c r="L194" s="674"/>
      <c r="M194" s="674"/>
      <c r="N194" s="675"/>
      <c r="O194" s="676"/>
      <c r="P194" s="677"/>
      <c r="Q194" s="688">
        <v>15.933999999999999</v>
      </c>
      <c r="R194" s="677">
        <v>509043</v>
      </c>
      <c r="S194" s="677"/>
      <c r="T194" s="677"/>
      <c r="U194" s="677"/>
      <c r="V194" s="677"/>
      <c r="W194" s="679">
        <f t="shared" si="15"/>
        <v>1513744</v>
      </c>
      <c r="X194" s="679">
        <f t="shared" si="20"/>
        <v>509043</v>
      </c>
      <c r="Y194" s="680">
        <f t="shared" si="16"/>
        <v>0</v>
      </c>
      <c r="Z194" s="679">
        <f t="shared" si="17"/>
        <v>24000</v>
      </c>
      <c r="AA194" s="681">
        <f t="shared" si="18"/>
        <v>533043</v>
      </c>
      <c r="AB194" s="682">
        <f t="shared" si="19"/>
        <v>980701</v>
      </c>
      <c r="AC194" s="683"/>
    </row>
    <row r="195" spans="1:29" s="657" customFormat="1" ht="23.25" customHeight="1">
      <c r="A195" s="665">
        <v>182</v>
      </c>
      <c r="B195" s="666">
        <f>'KL VCKD'!B196</f>
        <v>182</v>
      </c>
      <c r="C195" s="667"/>
      <c r="D195" s="668" t="s">
        <v>1948</v>
      </c>
      <c r="E195" s="669" t="s">
        <v>1949</v>
      </c>
      <c r="F195" s="670">
        <v>31947</v>
      </c>
      <c r="G195" s="671">
        <f>'KL VCKD'!BE196</f>
        <v>31.411999999999999</v>
      </c>
      <c r="H195" s="672">
        <f t="shared" si="14"/>
        <v>1003519</v>
      </c>
      <c r="I195" s="673"/>
      <c r="J195" s="674"/>
      <c r="K195" s="674"/>
      <c r="L195" s="674"/>
      <c r="M195" s="674"/>
      <c r="N195" s="675"/>
      <c r="O195" s="676"/>
      <c r="P195" s="677"/>
      <c r="Q195" s="688">
        <v>16.222999999999999</v>
      </c>
      <c r="R195" s="677">
        <v>518276</v>
      </c>
      <c r="S195" s="677"/>
      <c r="T195" s="677"/>
      <c r="U195" s="677"/>
      <c r="V195" s="677"/>
      <c r="W195" s="679">
        <f t="shared" si="15"/>
        <v>1521795</v>
      </c>
      <c r="X195" s="679">
        <f t="shared" si="20"/>
        <v>518276</v>
      </c>
      <c r="Y195" s="680">
        <f t="shared" si="16"/>
        <v>0</v>
      </c>
      <c r="Z195" s="679">
        <f t="shared" si="17"/>
        <v>24000</v>
      </c>
      <c r="AA195" s="681">
        <f t="shared" si="18"/>
        <v>542276</v>
      </c>
      <c r="AB195" s="682">
        <f t="shared" si="19"/>
        <v>979519</v>
      </c>
      <c r="AC195" s="683"/>
    </row>
    <row r="196" spans="1:29" s="657" customFormat="1" ht="23.25" customHeight="1">
      <c r="A196" s="665">
        <v>183</v>
      </c>
      <c r="B196" s="666">
        <f>'KL VCKD'!B197</f>
        <v>183</v>
      </c>
      <c r="C196" s="667"/>
      <c r="D196" s="668" t="s">
        <v>1950</v>
      </c>
      <c r="E196" s="669" t="s">
        <v>1951</v>
      </c>
      <c r="F196" s="670">
        <v>31947</v>
      </c>
      <c r="G196" s="671">
        <f>'KL VCKD'!BE197</f>
        <v>32.027999999999999</v>
      </c>
      <c r="H196" s="672">
        <f t="shared" si="14"/>
        <v>1023199</v>
      </c>
      <c r="I196" s="673"/>
      <c r="J196" s="674"/>
      <c r="K196" s="674"/>
      <c r="L196" s="674"/>
      <c r="M196" s="674"/>
      <c r="N196" s="675"/>
      <c r="O196" s="676"/>
      <c r="P196" s="677"/>
      <c r="Q196" s="688">
        <v>17.600999999999999</v>
      </c>
      <c r="R196" s="677">
        <v>562299</v>
      </c>
      <c r="S196" s="677"/>
      <c r="T196" s="677"/>
      <c r="U196" s="677"/>
      <c r="V196" s="677"/>
      <c r="W196" s="679">
        <f t="shared" si="15"/>
        <v>1585498</v>
      </c>
      <c r="X196" s="679">
        <f t="shared" si="20"/>
        <v>562299</v>
      </c>
      <c r="Y196" s="680">
        <f t="shared" si="16"/>
        <v>3075</v>
      </c>
      <c r="Z196" s="679">
        <f t="shared" si="17"/>
        <v>24000</v>
      </c>
      <c r="AA196" s="681">
        <f t="shared" si="18"/>
        <v>589374</v>
      </c>
      <c r="AB196" s="682">
        <f t="shared" si="19"/>
        <v>996124</v>
      </c>
      <c r="AC196" s="683"/>
    </row>
    <row r="197" spans="1:29" s="657" customFormat="1" ht="23.25" customHeight="1">
      <c r="A197" s="665">
        <v>184</v>
      </c>
      <c r="B197" s="666">
        <f>'KL VCKD'!B198</f>
        <v>184</v>
      </c>
      <c r="C197" s="667"/>
      <c r="D197" s="668" t="s">
        <v>1952</v>
      </c>
      <c r="E197" s="669" t="s">
        <v>1953</v>
      </c>
      <c r="F197" s="670">
        <v>31947</v>
      </c>
      <c r="G197" s="671">
        <f>'KL VCKD'!BE198</f>
        <v>32.866</v>
      </c>
      <c r="H197" s="672">
        <f t="shared" si="14"/>
        <v>1049970</v>
      </c>
      <c r="I197" s="673"/>
      <c r="J197" s="674"/>
      <c r="K197" s="674"/>
      <c r="L197" s="674"/>
      <c r="M197" s="674"/>
      <c r="N197" s="675"/>
      <c r="O197" s="676"/>
      <c r="P197" s="677"/>
      <c r="Q197" s="688">
        <v>16.472999999999999</v>
      </c>
      <c r="R197" s="677">
        <v>526263</v>
      </c>
      <c r="S197" s="677"/>
      <c r="T197" s="677"/>
      <c r="U197" s="677"/>
      <c r="V197" s="677"/>
      <c r="W197" s="679">
        <f t="shared" si="15"/>
        <v>1576233</v>
      </c>
      <c r="X197" s="679">
        <f t="shared" si="20"/>
        <v>526263</v>
      </c>
      <c r="Y197" s="680">
        <f t="shared" si="16"/>
        <v>2612</v>
      </c>
      <c r="Z197" s="679">
        <f t="shared" si="17"/>
        <v>24000</v>
      </c>
      <c r="AA197" s="681">
        <f t="shared" si="18"/>
        <v>552875</v>
      </c>
      <c r="AB197" s="682">
        <f t="shared" si="19"/>
        <v>1023358</v>
      </c>
      <c r="AC197" s="683"/>
    </row>
    <row r="198" spans="1:29" s="657" customFormat="1" ht="23.25" customHeight="1">
      <c r="A198" s="665">
        <v>185</v>
      </c>
      <c r="B198" s="666">
        <f>'KL VCKD'!B199</f>
        <v>185</v>
      </c>
      <c r="C198" s="667"/>
      <c r="D198" s="668" t="s">
        <v>1189</v>
      </c>
      <c r="E198" s="669" t="s">
        <v>1190</v>
      </c>
      <c r="F198" s="670">
        <v>31947</v>
      </c>
      <c r="G198" s="671">
        <f>'KL VCKD'!BE199</f>
        <v>33.244</v>
      </c>
      <c r="H198" s="672">
        <f t="shared" si="14"/>
        <v>1062046</v>
      </c>
      <c r="I198" s="673"/>
      <c r="J198" s="674"/>
      <c r="K198" s="674"/>
      <c r="L198" s="674"/>
      <c r="M198" s="674"/>
      <c r="N198" s="675"/>
      <c r="O198" s="676"/>
      <c r="P198" s="677"/>
      <c r="Q198" s="688">
        <v>17.193999999999999</v>
      </c>
      <c r="R198" s="677">
        <v>549297</v>
      </c>
      <c r="S198" s="677"/>
      <c r="T198" s="677"/>
      <c r="U198" s="677"/>
      <c r="V198" s="677"/>
      <c r="W198" s="679">
        <f t="shared" si="15"/>
        <v>1611343</v>
      </c>
      <c r="X198" s="679">
        <f t="shared" si="20"/>
        <v>549297</v>
      </c>
      <c r="Y198" s="680">
        <f t="shared" si="16"/>
        <v>4367</v>
      </c>
      <c r="Z198" s="679">
        <f t="shared" si="17"/>
        <v>24000</v>
      </c>
      <c r="AA198" s="681">
        <f t="shared" si="18"/>
        <v>577664</v>
      </c>
      <c r="AB198" s="682">
        <f t="shared" si="19"/>
        <v>1033679</v>
      </c>
      <c r="AC198" s="683"/>
    </row>
    <row r="199" spans="1:29" s="657" customFormat="1" ht="23.25" customHeight="1">
      <c r="A199" s="665">
        <v>186</v>
      </c>
      <c r="B199" s="666">
        <f>'KL VCKD'!B200</f>
        <v>186</v>
      </c>
      <c r="C199" s="667"/>
      <c r="D199" s="668" t="s">
        <v>2170</v>
      </c>
      <c r="E199" s="669" t="s">
        <v>2171</v>
      </c>
      <c r="F199" s="670">
        <v>31947</v>
      </c>
      <c r="G199" s="671">
        <f>'KL VCKD'!BE200</f>
        <v>22.960999999999999</v>
      </c>
      <c r="H199" s="672">
        <f t="shared" si="14"/>
        <v>733535</v>
      </c>
      <c r="I199" s="673"/>
      <c r="J199" s="674"/>
      <c r="K199" s="674"/>
      <c r="L199" s="674"/>
      <c r="M199" s="674"/>
      <c r="N199" s="675"/>
      <c r="O199" s="676"/>
      <c r="P199" s="677"/>
      <c r="Q199" s="688">
        <v>15.891</v>
      </c>
      <c r="R199" s="677">
        <v>507670</v>
      </c>
      <c r="S199" s="677"/>
      <c r="T199" s="677"/>
      <c r="U199" s="677"/>
      <c r="V199" s="677"/>
      <c r="W199" s="679">
        <f t="shared" si="15"/>
        <v>1241205</v>
      </c>
      <c r="X199" s="679">
        <f t="shared" si="20"/>
        <v>507670</v>
      </c>
      <c r="Y199" s="680">
        <f t="shared" si="16"/>
        <v>0</v>
      </c>
      <c r="Z199" s="679">
        <f t="shared" si="17"/>
        <v>24000</v>
      </c>
      <c r="AA199" s="681">
        <f t="shared" si="18"/>
        <v>531670</v>
      </c>
      <c r="AB199" s="682">
        <f t="shared" si="19"/>
        <v>709535</v>
      </c>
      <c r="AC199" s="683"/>
    </row>
    <row r="200" spans="1:29" s="657" customFormat="1" ht="23.25" customHeight="1">
      <c r="A200" s="665">
        <v>187</v>
      </c>
      <c r="B200" s="666">
        <f>'KL VCKD'!B201</f>
        <v>187</v>
      </c>
      <c r="C200" s="667"/>
      <c r="D200" s="668" t="s">
        <v>1695</v>
      </c>
      <c r="E200" s="669" t="s">
        <v>1696</v>
      </c>
      <c r="F200" s="670">
        <v>31947</v>
      </c>
      <c r="G200" s="671">
        <f>'KL VCKD'!BE201</f>
        <v>30.568999999999999</v>
      </c>
      <c r="H200" s="672">
        <f t="shared" si="14"/>
        <v>976588</v>
      </c>
      <c r="I200" s="673"/>
      <c r="J200" s="674"/>
      <c r="K200" s="674"/>
      <c r="L200" s="674"/>
      <c r="M200" s="674"/>
      <c r="N200" s="675"/>
      <c r="O200" s="676"/>
      <c r="P200" s="677"/>
      <c r="Q200" s="688">
        <v>15.113000000000001</v>
      </c>
      <c r="R200" s="677">
        <v>482815</v>
      </c>
      <c r="S200" s="677"/>
      <c r="T200" s="677"/>
      <c r="U200" s="677"/>
      <c r="V200" s="677"/>
      <c r="W200" s="679">
        <f t="shared" si="15"/>
        <v>1459403</v>
      </c>
      <c r="X200" s="679">
        <f t="shared" si="20"/>
        <v>482815</v>
      </c>
      <c r="Y200" s="680">
        <f t="shared" si="16"/>
        <v>0</v>
      </c>
      <c r="Z200" s="679">
        <f t="shared" si="17"/>
        <v>24000</v>
      </c>
      <c r="AA200" s="681">
        <f t="shared" si="18"/>
        <v>506815</v>
      </c>
      <c r="AB200" s="682">
        <f t="shared" si="19"/>
        <v>952588</v>
      </c>
      <c r="AC200" s="683"/>
    </row>
    <row r="201" spans="1:29" s="657" customFormat="1" ht="23.25" customHeight="1">
      <c r="A201" s="665">
        <v>188</v>
      </c>
      <c r="B201" s="666">
        <f>'KL VCKD'!B202</f>
        <v>188</v>
      </c>
      <c r="C201" s="667"/>
      <c r="D201" s="668" t="s">
        <v>1954</v>
      </c>
      <c r="E201" s="669" t="s">
        <v>1955</v>
      </c>
      <c r="F201" s="670">
        <v>31947</v>
      </c>
      <c r="G201" s="671">
        <f>'KL VCKD'!BE202</f>
        <v>31.837999999999997</v>
      </c>
      <c r="H201" s="672">
        <f t="shared" si="14"/>
        <v>1017129</v>
      </c>
      <c r="I201" s="673"/>
      <c r="J201" s="674"/>
      <c r="K201" s="674"/>
      <c r="L201" s="674"/>
      <c r="M201" s="674"/>
      <c r="N201" s="675"/>
      <c r="O201" s="676"/>
      <c r="P201" s="677"/>
      <c r="Q201" s="688">
        <v>15.552000000000001</v>
      </c>
      <c r="R201" s="677">
        <v>496840</v>
      </c>
      <c r="S201" s="677"/>
      <c r="T201" s="677"/>
      <c r="U201" s="677"/>
      <c r="V201" s="677"/>
      <c r="W201" s="679">
        <f t="shared" si="15"/>
        <v>1513969</v>
      </c>
      <c r="X201" s="679">
        <f t="shared" si="20"/>
        <v>496840</v>
      </c>
      <c r="Y201" s="680">
        <f t="shared" si="16"/>
        <v>0</v>
      </c>
      <c r="Z201" s="679">
        <f t="shared" si="17"/>
        <v>24000</v>
      </c>
      <c r="AA201" s="681">
        <f t="shared" si="18"/>
        <v>520840</v>
      </c>
      <c r="AB201" s="682">
        <f t="shared" si="19"/>
        <v>993129</v>
      </c>
      <c r="AC201" s="683"/>
    </row>
    <row r="202" spans="1:29" s="657" customFormat="1" ht="23.25" customHeight="1">
      <c r="A202" s="665">
        <v>189</v>
      </c>
      <c r="B202" s="666">
        <f>'KL VCKD'!B203</f>
        <v>189</v>
      </c>
      <c r="C202" s="667"/>
      <c r="D202" s="668" t="s">
        <v>1809</v>
      </c>
      <c r="E202" s="669" t="s">
        <v>1810</v>
      </c>
      <c r="F202" s="670">
        <v>31947</v>
      </c>
      <c r="G202" s="671">
        <f>'KL VCKD'!BE203</f>
        <v>30.727999999999998</v>
      </c>
      <c r="H202" s="672">
        <f t="shared" si="14"/>
        <v>981667</v>
      </c>
      <c r="I202" s="673"/>
      <c r="J202" s="674"/>
      <c r="K202" s="674"/>
      <c r="L202" s="674"/>
      <c r="M202" s="674"/>
      <c r="N202" s="675"/>
      <c r="O202" s="676"/>
      <c r="P202" s="677"/>
      <c r="Q202" s="688">
        <v>16.904999999999998</v>
      </c>
      <c r="R202" s="677">
        <v>540064</v>
      </c>
      <c r="S202" s="677"/>
      <c r="T202" s="677"/>
      <c r="U202" s="677"/>
      <c r="V202" s="677"/>
      <c r="W202" s="679">
        <f t="shared" si="15"/>
        <v>1521731</v>
      </c>
      <c r="X202" s="679">
        <f t="shared" si="20"/>
        <v>540064</v>
      </c>
      <c r="Y202" s="680">
        <f t="shared" si="16"/>
        <v>0</v>
      </c>
      <c r="Z202" s="679">
        <f t="shared" si="17"/>
        <v>24000</v>
      </c>
      <c r="AA202" s="681">
        <f t="shared" si="18"/>
        <v>564064</v>
      </c>
      <c r="AB202" s="682">
        <f t="shared" si="19"/>
        <v>957667</v>
      </c>
      <c r="AC202" s="683"/>
    </row>
    <row r="203" spans="1:29" s="657" customFormat="1" ht="23.25" customHeight="1">
      <c r="A203" s="665">
        <v>190</v>
      </c>
      <c r="B203" s="666">
        <f>'KL VCKD'!B204</f>
        <v>190</v>
      </c>
      <c r="C203" s="667"/>
      <c r="D203" s="668" t="s">
        <v>1956</v>
      </c>
      <c r="E203" s="669" t="s">
        <v>1957</v>
      </c>
      <c r="F203" s="670">
        <v>31947</v>
      </c>
      <c r="G203" s="671">
        <f>'KL VCKD'!BE204</f>
        <v>32.739999999999995</v>
      </c>
      <c r="H203" s="672">
        <f t="shared" si="14"/>
        <v>1045945</v>
      </c>
      <c r="I203" s="673"/>
      <c r="J203" s="674"/>
      <c r="K203" s="674"/>
      <c r="L203" s="674"/>
      <c r="M203" s="674"/>
      <c r="N203" s="675"/>
      <c r="O203" s="676"/>
      <c r="P203" s="677"/>
      <c r="Q203" s="688">
        <v>17.606999999999999</v>
      </c>
      <c r="R203" s="677">
        <v>562491</v>
      </c>
      <c r="S203" s="677"/>
      <c r="T203" s="677"/>
      <c r="U203" s="677"/>
      <c r="V203" s="677"/>
      <c r="W203" s="679">
        <f t="shared" si="15"/>
        <v>1608436</v>
      </c>
      <c r="X203" s="679">
        <f t="shared" si="20"/>
        <v>562491</v>
      </c>
      <c r="Y203" s="680">
        <f t="shared" si="16"/>
        <v>4222</v>
      </c>
      <c r="Z203" s="679">
        <f t="shared" si="17"/>
        <v>24000</v>
      </c>
      <c r="AA203" s="681">
        <f t="shared" si="18"/>
        <v>590713</v>
      </c>
      <c r="AB203" s="682">
        <f t="shared" si="19"/>
        <v>1017723</v>
      </c>
      <c r="AC203" s="683"/>
    </row>
    <row r="204" spans="1:29" s="657" customFormat="1" ht="23.25" customHeight="1">
      <c r="A204" s="665">
        <v>191</v>
      </c>
      <c r="B204" s="666">
        <f>'KL VCKD'!B205</f>
        <v>191</v>
      </c>
      <c r="C204" s="667"/>
      <c r="D204" s="668" t="s">
        <v>1202</v>
      </c>
      <c r="E204" s="669" t="s">
        <v>1203</v>
      </c>
      <c r="F204" s="670">
        <v>31947</v>
      </c>
      <c r="G204" s="671">
        <f>'KL VCKD'!BE205</f>
        <v>34.912000000000006</v>
      </c>
      <c r="H204" s="672">
        <f t="shared" si="14"/>
        <v>1115334</v>
      </c>
      <c r="I204" s="673"/>
      <c r="J204" s="674"/>
      <c r="K204" s="674"/>
      <c r="L204" s="674"/>
      <c r="M204" s="674"/>
      <c r="N204" s="675"/>
      <c r="O204" s="676"/>
      <c r="P204" s="677"/>
      <c r="Q204" s="688">
        <v>19.831999999999997</v>
      </c>
      <c r="R204" s="677">
        <v>633573</v>
      </c>
      <c r="S204" s="677"/>
      <c r="T204" s="677"/>
      <c r="U204" s="677"/>
      <c r="V204" s="677"/>
      <c r="W204" s="679">
        <f t="shared" si="15"/>
        <v>1748907</v>
      </c>
      <c r="X204" s="679">
        <f t="shared" si="20"/>
        <v>633573</v>
      </c>
      <c r="Y204" s="680">
        <f t="shared" si="16"/>
        <v>11245</v>
      </c>
      <c r="Z204" s="679">
        <f t="shared" si="17"/>
        <v>24000</v>
      </c>
      <c r="AA204" s="681">
        <f t="shared" si="18"/>
        <v>668818</v>
      </c>
      <c r="AB204" s="682">
        <f t="shared" si="19"/>
        <v>1080089</v>
      </c>
      <c r="AC204" s="683"/>
    </row>
    <row r="205" spans="1:29" s="657" customFormat="1" ht="23.25" customHeight="1">
      <c r="A205" s="665">
        <v>192</v>
      </c>
      <c r="B205" s="666">
        <f>'KL VCKD'!B206</f>
        <v>192</v>
      </c>
      <c r="C205" s="667"/>
      <c r="D205" s="668" t="s">
        <v>1201</v>
      </c>
      <c r="E205" s="669" t="s">
        <v>2073</v>
      </c>
      <c r="F205" s="670">
        <v>31947</v>
      </c>
      <c r="G205" s="671">
        <f>'KL VCKD'!BE206</f>
        <v>34.707999999999998</v>
      </c>
      <c r="H205" s="672">
        <f t="shared" si="14"/>
        <v>1108816</v>
      </c>
      <c r="I205" s="673"/>
      <c r="J205" s="674"/>
      <c r="K205" s="674"/>
      <c r="L205" s="674"/>
      <c r="M205" s="674"/>
      <c r="N205" s="675"/>
      <c r="O205" s="676"/>
      <c r="P205" s="677"/>
      <c r="Q205" s="688">
        <v>20.747</v>
      </c>
      <c r="R205" s="677">
        <v>662804</v>
      </c>
      <c r="S205" s="677"/>
      <c r="T205" s="677"/>
      <c r="U205" s="677"/>
      <c r="V205" s="677"/>
      <c r="W205" s="679">
        <f t="shared" si="15"/>
        <v>1771620</v>
      </c>
      <c r="X205" s="679">
        <f t="shared" si="20"/>
        <v>662804</v>
      </c>
      <c r="Y205" s="680">
        <f t="shared" si="16"/>
        <v>12381</v>
      </c>
      <c r="Z205" s="679">
        <f t="shared" si="17"/>
        <v>24000</v>
      </c>
      <c r="AA205" s="681">
        <f t="shared" ref="AA205:AA268" si="21">X205+Y205+Z205</f>
        <v>699185</v>
      </c>
      <c r="AB205" s="682">
        <f t="shared" ref="AB205:AB268" si="22">W205-AA205</f>
        <v>1072435</v>
      </c>
      <c r="AC205" s="683"/>
    </row>
    <row r="206" spans="1:29" s="657" customFormat="1" ht="23.25" customHeight="1">
      <c r="A206" s="665">
        <v>193</v>
      </c>
      <c r="B206" s="666">
        <f>'KL VCKD'!B207</f>
        <v>193</v>
      </c>
      <c r="C206" s="667"/>
      <c r="D206" s="668" t="s">
        <v>1958</v>
      </c>
      <c r="E206" s="669" t="s">
        <v>1959</v>
      </c>
      <c r="F206" s="670">
        <v>31947</v>
      </c>
      <c r="G206" s="671">
        <f>'KL VCKD'!BE207</f>
        <v>28.864000000000001</v>
      </c>
      <c r="H206" s="672">
        <f t="shared" ref="H206:H269" si="23">ROUND(F206*G206,0)</f>
        <v>922118</v>
      </c>
      <c r="I206" s="673"/>
      <c r="J206" s="674"/>
      <c r="K206" s="674"/>
      <c r="L206" s="674"/>
      <c r="M206" s="674"/>
      <c r="N206" s="675"/>
      <c r="O206" s="676"/>
      <c r="P206" s="677"/>
      <c r="Q206" s="688">
        <v>15.026</v>
      </c>
      <c r="R206" s="677">
        <v>480036</v>
      </c>
      <c r="S206" s="677"/>
      <c r="T206" s="677"/>
      <c r="U206" s="677"/>
      <c r="V206" s="677"/>
      <c r="W206" s="679">
        <f t="shared" ref="W206:W269" si="24">H206+R206+S206+V206</f>
        <v>1402154</v>
      </c>
      <c r="X206" s="679">
        <f t="shared" si="20"/>
        <v>480036</v>
      </c>
      <c r="Y206" s="680">
        <f t="shared" ref="Y206:Y269" si="25">ROUND(IF((W206-S206-Z206)&lt;=1500000,0,IF(AND(((W206-S206-Z206))&gt;1500000,((W206-S206-Z206))&lt;=2000000),((W206-S206-Z206))*5%-75000,IF(AND(((W206-S206-Z206))&gt;2000000,((W206-S206-Z206))&lt;=8500000),((W206-S206-Z206))*10%-175000))),0)</f>
        <v>0</v>
      </c>
      <c r="Z206" s="679">
        <f t="shared" ref="Z206:Z269" si="26">IF(W206&lt;=400000,400000*2%,IF(W206&lt;=1200000,ROUND(W206*2%,0),ROUND(1200000*2%,0)))</f>
        <v>24000</v>
      </c>
      <c r="AA206" s="681">
        <f t="shared" si="21"/>
        <v>504036</v>
      </c>
      <c r="AB206" s="682">
        <f t="shared" si="22"/>
        <v>898118</v>
      </c>
      <c r="AC206" s="683"/>
    </row>
    <row r="207" spans="1:29" s="657" customFormat="1" ht="23.25" customHeight="1">
      <c r="A207" s="665">
        <v>194</v>
      </c>
      <c r="B207" s="666">
        <f>'KL VCKD'!B208</f>
        <v>194</v>
      </c>
      <c r="C207" s="667"/>
      <c r="D207" s="668" t="s">
        <v>1772</v>
      </c>
      <c r="E207" s="669" t="s">
        <v>1773</v>
      </c>
      <c r="F207" s="670">
        <v>31947</v>
      </c>
      <c r="G207" s="671">
        <f>'KL VCKD'!BE208</f>
        <v>30.39</v>
      </c>
      <c r="H207" s="672">
        <f t="shared" si="23"/>
        <v>970869</v>
      </c>
      <c r="I207" s="673"/>
      <c r="J207" s="674"/>
      <c r="K207" s="674"/>
      <c r="L207" s="674"/>
      <c r="M207" s="674"/>
      <c r="N207" s="675"/>
      <c r="O207" s="676"/>
      <c r="P207" s="677"/>
      <c r="Q207" s="688">
        <v>17.870999999999999</v>
      </c>
      <c r="R207" s="677">
        <v>570925</v>
      </c>
      <c r="S207" s="677"/>
      <c r="T207" s="677"/>
      <c r="U207" s="677"/>
      <c r="V207" s="677"/>
      <c r="W207" s="679">
        <f t="shared" si="24"/>
        <v>1541794</v>
      </c>
      <c r="X207" s="679">
        <f t="shared" ref="X207:X270" si="27">R207+U207</f>
        <v>570925</v>
      </c>
      <c r="Y207" s="680">
        <f t="shared" si="25"/>
        <v>890</v>
      </c>
      <c r="Z207" s="679">
        <f t="shared" si="26"/>
        <v>24000</v>
      </c>
      <c r="AA207" s="681">
        <f t="shared" si="21"/>
        <v>595815</v>
      </c>
      <c r="AB207" s="682">
        <f t="shared" si="22"/>
        <v>945979</v>
      </c>
      <c r="AC207" s="683"/>
    </row>
    <row r="208" spans="1:29" s="657" customFormat="1" ht="23.25" customHeight="1">
      <c r="A208" s="665">
        <v>195</v>
      </c>
      <c r="B208" s="666">
        <f>'KL VCKD'!B209</f>
        <v>195</v>
      </c>
      <c r="C208" s="667"/>
      <c r="D208" s="668" t="s">
        <v>1770</v>
      </c>
      <c r="E208" s="669" t="s">
        <v>1771</v>
      </c>
      <c r="F208" s="670">
        <v>31947</v>
      </c>
      <c r="G208" s="671">
        <f>'KL VCKD'!BE209</f>
        <v>30.975999999999999</v>
      </c>
      <c r="H208" s="672">
        <f t="shared" si="23"/>
        <v>989590</v>
      </c>
      <c r="I208" s="673"/>
      <c r="J208" s="674"/>
      <c r="K208" s="674"/>
      <c r="L208" s="674"/>
      <c r="M208" s="674"/>
      <c r="N208" s="675"/>
      <c r="O208" s="676"/>
      <c r="P208" s="677"/>
      <c r="Q208" s="688">
        <v>17.663999999999998</v>
      </c>
      <c r="R208" s="677">
        <v>564312</v>
      </c>
      <c r="S208" s="677"/>
      <c r="T208" s="677"/>
      <c r="U208" s="677"/>
      <c r="V208" s="677"/>
      <c r="W208" s="679">
        <f t="shared" si="24"/>
        <v>1553902</v>
      </c>
      <c r="X208" s="679">
        <f t="shared" si="27"/>
        <v>564312</v>
      </c>
      <c r="Y208" s="680">
        <f t="shared" si="25"/>
        <v>1495</v>
      </c>
      <c r="Z208" s="679">
        <f t="shared" si="26"/>
        <v>24000</v>
      </c>
      <c r="AA208" s="681">
        <f t="shared" si="21"/>
        <v>589807</v>
      </c>
      <c r="AB208" s="682">
        <f t="shared" si="22"/>
        <v>964095</v>
      </c>
      <c r="AC208" s="683"/>
    </row>
    <row r="209" spans="1:29" s="657" customFormat="1" ht="23.25" customHeight="1">
      <c r="A209" s="665">
        <v>196</v>
      </c>
      <c r="B209" s="666">
        <f>'KL VCKD'!B210</f>
        <v>196</v>
      </c>
      <c r="C209" s="667"/>
      <c r="D209" s="668" t="s">
        <v>1199</v>
      </c>
      <c r="E209" s="669" t="s">
        <v>1200</v>
      </c>
      <c r="F209" s="670">
        <v>31947</v>
      </c>
      <c r="G209" s="671">
        <f>'KL VCKD'!BE210</f>
        <v>28.469000000000001</v>
      </c>
      <c r="H209" s="672">
        <f t="shared" si="23"/>
        <v>909499</v>
      </c>
      <c r="I209" s="673"/>
      <c r="J209" s="674"/>
      <c r="K209" s="674"/>
      <c r="L209" s="674"/>
      <c r="M209" s="674"/>
      <c r="N209" s="675"/>
      <c r="O209" s="676"/>
      <c r="P209" s="677"/>
      <c r="Q209" s="688">
        <v>16.404</v>
      </c>
      <c r="R209" s="677">
        <v>524059</v>
      </c>
      <c r="S209" s="677"/>
      <c r="T209" s="677"/>
      <c r="U209" s="677"/>
      <c r="V209" s="677"/>
      <c r="W209" s="679">
        <f t="shared" si="24"/>
        <v>1433558</v>
      </c>
      <c r="X209" s="679">
        <f t="shared" si="27"/>
        <v>524059</v>
      </c>
      <c r="Y209" s="680">
        <f t="shared" si="25"/>
        <v>0</v>
      </c>
      <c r="Z209" s="679">
        <f t="shared" si="26"/>
        <v>24000</v>
      </c>
      <c r="AA209" s="681">
        <f t="shared" si="21"/>
        <v>548059</v>
      </c>
      <c r="AB209" s="682">
        <f t="shared" si="22"/>
        <v>885499</v>
      </c>
      <c r="AC209" s="683"/>
    </row>
    <row r="210" spans="1:29" s="657" customFormat="1" ht="23.25" customHeight="1">
      <c r="A210" s="665">
        <v>197</v>
      </c>
      <c r="B210" s="666">
        <f>'KL VCKD'!B211</f>
        <v>197</v>
      </c>
      <c r="C210" s="667"/>
      <c r="D210" s="668" t="s">
        <v>1197</v>
      </c>
      <c r="E210" s="669" t="s">
        <v>1198</v>
      </c>
      <c r="F210" s="670">
        <v>31947</v>
      </c>
      <c r="G210" s="671">
        <f>'KL VCKD'!BE211</f>
        <v>29.748000000000001</v>
      </c>
      <c r="H210" s="672">
        <f t="shared" si="23"/>
        <v>950359</v>
      </c>
      <c r="I210" s="673"/>
      <c r="J210" s="674"/>
      <c r="K210" s="674"/>
      <c r="L210" s="674"/>
      <c r="M210" s="674"/>
      <c r="N210" s="675"/>
      <c r="O210" s="676"/>
      <c r="P210" s="677"/>
      <c r="Q210" s="688">
        <v>15.621</v>
      </c>
      <c r="R210" s="677">
        <v>499044</v>
      </c>
      <c r="S210" s="677"/>
      <c r="T210" s="677"/>
      <c r="U210" s="677"/>
      <c r="V210" s="677"/>
      <c r="W210" s="679">
        <f t="shared" si="24"/>
        <v>1449403</v>
      </c>
      <c r="X210" s="679">
        <f t="shared" si="27"/>
        <v>499044</v>
      </c>
      <c r="Y210" s="680">
        <f t="shared" si="25"/>
        <v>0</v>
      </c>
      <c r="Z210" s="679">
        <f t="shared" si="26"/>
        <v>24000</v>
      </c>
      <c r="AA210" s="681">
        <f t="shared" si="21"/>
        <v>523044</v>
      </c>
      <c r="AB210" s="682">
        <f t="shared" si="22"/>
        <v>926359</v>
      </c>
      <c r="AC210" s="683"/>
    </row>
    <row r="211" spans="1:29" s="657" customFormat="1" ht="23.25" customHeight="1">
      <c r="A211" s="665">
        <v>198</v>
      </c>
      <c r="B211" s="666">
        <f>'KL VCKD'!B212</f>
        <v>198</v>
      </c>
      <c r="C211" s="667"/>
      <c r="D211" s="668" t="s">
        <v>2172</v>
      </c>
      <c r="E211" s="669" t="s">
        <v>2173</v>
      </c>
      <c r="F211" s="670">
        <v>31947</v>
      </c>
      <c r="G211" s="671">
        <f>'KL VCKD'!BE212</f>
        <v>29.172000000000001</v>
      </c>
      <c r="H211" s="672">
        <f t="shared" si="23"/>
        <v>931958</v>
      </c>
      <c r="I211" s="673"/>
      <c r="J211" s="674"/>
      <c r="K211" s="674"/>
      <c r="L211" s="674"/>
      <c r="M211" s="674"/>
      <c r="N211" s="675"/>
      <c r="O211" s="676"/>
      <c r="P211" s="677"/>
      <c r="Q211" s="688">
        <v>16.956</v>
      </c>
      <c r="R211" s="677">
        <v>541693</v>
      </c>
      <c r="S211" s="677"/>
      <c r="T211" s="677"/>
      <c r="U211" s="677"/>
      <c r="V211" s="677"/>
      <c r="W211" s="679">
        <f t="shared" si="24"/>
        <v>1473651</v>
      </c>
      <c r="X211" s="679">
        <f t="shared" si="27"/>
        <v>541693</v>
      </c>
      <c r="Y211" s="680">
        <f t="shared" si="25"/>
        <v>0</v>
      </c>
      <c r="Z211" s="679">
        <f t="shared" si="26"/>
        <v>24000</v>
      </c>
      <c r="AA211" s="681">
        <f t="shared" si="21"/>
        <v>565693</v>
      </c>
      <c r="AB211" s="682">
        <f t="shared" si="22"/>
        <v>907958</v>
      </c>
      <c r="AC211" s="683"/>
    </row>
    <row r="212" spans="1:29" s="657" customFormat="1" ht="23.25" customHeight="1">
      <c r="A212" s="665">
        <v>199</v>
      </c>
      <c r="B212" s="666">
        <f>'KL VCKD'!B213</f>
        <v>199</v>
      </c>
      <c r="C212" s="667"/>
      <c r="D212" s="668" t="s">
        <v>1060</v>
      </c>
      <c r="E212" s="669" t="s">
        <v>1061</v>
      </c>
      <c r="F212" s="670">
        <v>31947</v>
      </c>
      <c r="G212" s="671">
        <f>'KL VCKD'!BE213</f>
        <v>35.436999999999998</v>
      </c>
      <c r="H212" s="672">
        <f t="shared" si="23"/>
        <v>1132106</v>
      </c>
      <c r="I212" s="673"/>
      <c r="J212" s="674"/>
      <c r="K212" s="674"/>
      <c r="L212" s="674"/>
      <c r="M212" s="674"/>
      <c r="N212" s="675"/>
      <c r="O212" s="676"/>
      <c r="P212" s="677"/>
      <c r="Q212" s="688">
        <v>14.142000000000001</v>
      </c>
      <c r="R212" s="677">
        <v>451794</v>
      </c>
      <c r="S212" s="677"/>
      <c r="T212" s="677"/>
      <c r="U212" s="677"/>
      <c r="V212" s="677"/>
      <c r="W212" s="679">
        <f t="shared" si="24"/>
        <v>1583900</v>
      </c>
      <c r="X212" s="679">
        <f t="shared" si="27"/>
        <v>451794</v>
      </c>
      <c r="Y212" s="680">
        <f t="shared" si="25"/>
        <v>2995</v>
      </c>
      <c r="Z212" s="679">
        <f t="shared" si="26"/>
        <v>24000</v>
      </c>
      <c r="AA212" s="681">
        <f t="shared" si="21"/>
        <v>478789</v>
      </c>
      <c r="AB212" s="682">
        <f t="shared" si="22"/>
        <v>1105111</v>
      </c>
      <c r="AC212" s="683"/>
    </row>
    <row r="213" spans="1:29" s="657" customFormat="1" ht="23.25" customHeight="1">
      <c r="A213" s="665">
        <v>200</v>
      </c>
      <c r="B213" s="666">
        <f>'KL VCKD'!B214</f>
        <v>200</v>
      </c>
      <c r="C213" s="667"/>
      <c r="D213" s="668" t="s">
        <v>1697</v>
      </c>
      <c r="E213" s="669" t="s">
        <v>1698</v>
      </c>
      <c r="F213" s="670">
        <v>31947</v>
      </c>
      <c r="G213" s="671">
        <f>'KL VCKD'!BE214</f>
        <v>30.523999999999997</v>
      </c>
      <c r="H213" s="672">
        <f t="shared" si="23"/>
        <v>975150</v>
      </c>
      <c r="I213" s="673"/>
      <c r="J213" s="674"/>
      <c r="K213" s="674"/>
      <c r="L213" s="674"/>
      <c r="M213" s="674"/>
      <c r="N213" s="675"/>
      <c r="O213" s="676"/>
      <c r="P213" s="677"/>
      <c r="Q213" s="688">
        <v>15.834000000000001</v>
      </c>
      <c r="R213" s="677">
        <v>505849</v>
      </c>
      <c r="S213" s="677"/>
      <c r="T213" s="677"/>
      <c r="U213" s="677"/>
      <c r="V213" s="677"/>
      <c r="W213" s="679">
        <f t="shared" si="24"/>
        <v>1480999</v>
      </c>
      <c r="X213" s="679">
        <f t="shared" si="27"/>
        <v>505849</v>
      </c>
      <c r="Y213" s="680">
        <f t="shared" si="25"/>
        <v>0</v>
      </c>
      <c r="Z213" s="679">
        <f t="shared" si="26"/>
        <v>24000</v>
      </c>
      <c r="AA213" s="681">
        <f t="shared" si="21"/>
        <v>529849</v>
      </c>
      <c r="AB213" s="682">
        <f t="shared" si="22"/>
        <v>951150</v>
      </c>
      <c r="AC213" s="683"/>
    </row>
    <row r="214" spans="1:29" s="657" customFormat="1" ht="23.25" customHeight="1">
      <c r="A214" s="665">
        <v>201</v>
      </c>
      <c r="B214" s="666">
        <f>'KL VCKD'!B215</f>
        <v>201</v>
      </c>
      <c r="C214" s="667"/>
      <c r="D214" s="668" t="s">
        <v>1960</v>
      </c>
      <c r="E214" s="669" t="s">
        <v>1961</v>
      </c>
      <c r="F214" s="670">
        <v>31947</v>
      </c>
      <c r="G214" s="671">
        <f>'KL VCKD'!BE215</f>
        <v>32.037999999999997</v>
      </c>
      <c r="H214" s="672">
        <f t="shared" si="23"/>
        <v>1023518</v>
      </c>
      <c r="I214" s="673"/>
      <c r="J214" s="674"/>
      <c r="K214" s="674"/>
      <c r="L214" s="674"/>
      <c r="M214" s="674"/>
      <c r="N214" s="675"/>
      <c r="O214" s="676"/>
      <c r="P214" s="677"/>
      <c r="Q214" s="688">
        <v>15.057</v>
      </c>
      <c r="R214" s="677">
        <v>481026</v>
      </c>
      <c r="S214" s="677"/>
      <c r="T214" s="677"/>
      <c r="U214" s="677"/>
      <c r="V214" s="677"/>
      <c r="W214" s="679">
        <f t="shared" si="24"/>
        <v>1504544</v>
      </c>
      <c r="X214" s="679">
        <f t="shared" si="27"/>
        <v>481026</v>
      </c>
      <c r="Y214" s="680">
        <f t="shared" si="25"/>
        <v>0</v>
      </c>
      <c r="Z214" s="679">
        <f t="shared" si="26"/>
        <v>24000</v>
      </c>
      <c r="AA214" s="681">
        <f t="shared" si="21"/>
        <v>505026</v>
      </c>
      <c r="AB214" s="682">
        <f t="shared" si="22"/>
        <v>999518</v>
      </c>
      <c r="AC214" s="683"/>
    </row>
    <row r="215" spans="1:29" s="657" customFormat="1" ht="23.25" customHeight="1">
      <c r="A215" s="665">
        <v>202</v>
      </c>
      <c r="B215" s="666">
        <f>'KL VCKD'!B216</f>
        <v>202</v>
      </c>
      <c r="C215" s="667"/>
      <c r="D215" s="668" t="s">
        <v>1962</v>
      </c>
      <c r="E215" s="669" t="s">
        <v>1963</v>
      </c>
      <c r="F215" s="670">
        <v>31947</v>
      </c>
      <c r="G215" s="671">
        <f>'KL VCKD'!BE216</f>
        <v>32.311</v>
      </c>
      <c r="H215" s="672">
        <f t="shared" si="23"/>
        <v>1032240</v>
      </c>
      <c r="I215" s="673"/>
      <c r="J215" s="674"/>
      <c r="K215" s="674"/>
      <c r="L215" s="674"/>
      <c r="M215" s="674"/>
      <c r="N215" s="675"/>
      <c r="O215" s="676"/>
      <c r="P215" s="677"/>
      <c r="Q215" s="688">
        <v>14.951000000000001</v>
      </c>
      <c r="R215" s="677">
        <v>477640</v>
      </c>
      <c r="S215" s="677"/>
      <c r="T215" s="677"/>
      <c r="U215" s="677"/>
      <c r="V215" s="677"/>
      <c r="W215" s="679">
        <f t="shared" si="24"/>
        <v>1509880</v>
      </c>
      <c r="X215" s="679">
        <f t="shared" si="27"/>
        <v>477640</v>
      </c>
      <c r="Y215" s="680">
        <f t="shared" si="25"/>
        <v>0</v>
      </c>
      <c r="Z215" s="679">
        <f t="shared" si="26"/>
        <v>24000</v>
      </c>
      <c r="AA215" s="681">
        <f t="shared" si="21"/>
        <v>501640</v>
      </c>
      <c r="AB215" s="682">
        <f t="shared" si="22"/>
        <v>1008240</v>
      </c>
      <c r="AC215" s="683"/>
    </row>
    <row r="216" spans="1:29" s="657" customFormat="1" ht="23.25" customHeight="1">
      <c r="A216" s="665">
        <v>203</v>
      </c>
      <c r="B216" s="666">
        <f>'KL VCKD'!B217</f>
        <v>203</v>
      </c>
      <c r="C216" s="667"/>
      <c r="D216" s="668" t="s">
        <v>1964</v>
      </c>
      <c r="E216" s="669" t="s">
        <v>1965</v>
      </c>
      <c r="F216" s="670">
        <v>31947</v>
      </c>
      <c r="G216" s="671">
        <f>'KL VCKD'!BE217</f>
        <v>32.661999999999999</v>
      </c>
      <c r="H216" s="672">
        <f t="shared" si="23"/>
        <v>1043453</v>
      </c>
      <c r="I216" s="673"/>
      <c r="J216" s="674"/>
      <c r="K216" s="674"/>
      <c r="L216" s="674"/>
      <c r="M216" s="674"/>
      <c r="N216" s="675"/>
      <c r="O216" s="676"/>
      <c r="P216" s="677"/>
      <c r="Q216" s="688">
        <v>14.468</v>
      </c>
      <c r="R216" s="677">
        <v>462209</v>
      </c>
      <c r="S216" s="677"/>
      <c r="T216" s="677"/>
      <c r="U216" s="677"/>
      <c r="V216" s="677"/>
      <c r="W216" s="679">
        <f t="shared" si="24"/>
        <v>1505662</v>
      </c>
      <c r="X216" s="679">
        <f t="shared" si="27"/>
        <v>462209</v>
      </c>
      <c r="Y216" s="680">
        <f t="shared" si="25"/>
        <v>0</v>
      </c>
      <c r="Z216" s="679">
        <f t="shared" si="26"/>
        <v>24000</v>
      </c>
      <c r="AA216" s="681">
        <f t="shared" si="21"/>
        <v>486209</v>
      </c>
      <c r="AB216" s="682">
        <f t="shared" si="22"/>
        <v>1019453</v>
      </c>
      <c r="AC216" s="683"/>
    </row>
    <row r="217" spans="1:29" s="657" customFormat="1" ht="23.25" customHeight="1">
      <c r="A217" s="665">
        <v>204</v>
      </c>
      <c r="B217" s="666">
        <f>'KL VCKD'!B218</f>
        <v>204</v>
      </c>
      <c r="C217" s="667"/>
      <c r="D217" s="668" t="s">
        <v>1175</v>
      </c>
      <c r="E217" s="669" t="s">
        <v>1176</v>
      </c>
      <c r="F217" s="670">
        <v>31947</v>
      </c>
      <c r="G217" s="671">
        <f>'KL VCKD'!BE218</f>
        <v>32.257999999999996</v>
      </c>
      <c r="H217" s="672">
        <f t="shared" si="23"/>
        <v>1030546</v>
      </c>
      <c r="I217" s="673"/>
      <c r="J217" s="674"/>
      <c r="K217" s="674"/>
      <c r="L217" s="674"/>
      <c r="M217" s="674"/>
      <c r="N217" s="675"/>
      <c r="O217" s="676"/>
      <c r="P217" s="677"/>
      <c r="Q217" s="688">
        <v>15.903</v>
      </c>
      <c r="R217" s="677">
        <v>508053</v>
      </c>
      <c r="S217" s="677"/>
      <c r="T217" s="677"/>
      <c r="U217" s="677"/>
      <c r="V217" s="677"/>
      <c r="W217" s="679">
        <f t="shared" si="24"/>
        <v>1538599</v>
      </c>
      <c r="X217" s="679">
        <f t="shared" si="27"/>
        <v>508053</v>
      </c>
      <c r="Y217" s="680">
        <f t="shared" si="25"/>
        <v>730</v>
      </c>
      <c r="Z217" s="679">
        <f t="shared" si="26"/>
        <v>24000</v>
      </c>
      <c r="AA217" s="681">
        <f t="shared" si="21"/>
        <v>532783</v>
      </c>
      <c r="AB217" s="682">
        <f t="shared" si="22"/>
        <v>1005816</v>
      </c>
      <c r="AC217" s="683"/>
    </row>
    <row r="218" spans="1:29" s="657" customFormat="1" ht="23.25" customHeight="1">
      <c r="A218" s="665">
        <v>205</v>
      </c>
      <c r="B218" s="666">
        <f>'KL VCKD'!B219</f>
        <v>205</v>
      </c>
      <c r="C218" s="667"/>
      <c r="D218" s="668" t="s">
        <v>1177</v>
      </c>
      <c r="E218" s="669" t="s">
        <v>1178</v>
      </c>
      <c r="F218" s="670">
        <v>31947</v>
      </c>
      <c r="G218" s="671">
        <f>'KL VCKD'!BE219</f>
        <v>29.148</v>
      </c>
      <c r="H218" s="672">
        <f t="shared" si="23"/>
        <v>931191</v>
      </c>
      <c r="I218" s="673"/>
      <c r="J218" s="674"/>
      <c r="K218" s="674"/>
      <c r="L218" s="674"/>
      <c r="M218" s="674"/>
      <c r="N218" s="675"/>
      <c r="O218" s="676"/>
      <c r="P218" s="677"/>
      <c r="Q218" s="688">
        <v>15.765000000000001</v>
      </c>
      <c r="R218" s="677">
        <v>503644</v>
      </c>
      <c r="S218" s="677"/>
      <c r="T218" s="677"/>
      <c r="U218" s="677"/>
      <c r="V218" s="677"/>
      <c r="W218" s="679">
        <f t="shared" si="24"/>
        <v>1434835</v>
      </c>
      <c r="X218" s="679">
        <f t="shared" si="27"/>
        <v>503644</v>
      </c>
      <c r="Y218" s="680">
        <f t="shared" si="25"/>
        <v>0</v>
      </c>
      <c r="Z218" s="679">
        <f t="shared" si="26"/>
        <v>24000</v>
      </c>
      <c r="AA218" s="681">
        <f t="shared" si="21"/>
        <v>527644</v>
      </c>
      <c r="AB218" s="682">
        <f t="shared" si="22"/>
        <v>907191</v>
      </c>
      <c r="AC218" s="683"/>
    </row>
    <row r="219" spans="1:29" s="657" customFormat="1" ht="23.25" customHeight="1">
      <c r="A219" s="665">
        <v>206</v>
      </c>
      <c r="B219" s="666">
        <f>'KL VCKD'!B220</f>
        <v>206</v>
      </c>
      <c r="C219" s="667"/>
      <c r="D219" s="668" t="s">
        <v>1242</v>
      </c>
      <c r="E219" s="669" t="s">
        <v>1243</v>
      </c>
      <c r="F219" s="670">
        <v>31947</v>
      </c>
      <c r="G219" s="671">
        <f>'KL VCKD'!BE220</f>
        <v>29.786000000000001</v>
      </c>
      <c r="H219" s="672">
        <f t="shared" si="23"/>
        <v>951573</v>
      </c>
      <c r="I219" s="673"/>
      <c r="J219" s="674"/>
      <c r="K219" s="674"/>
      <c r="L219" s="674"/>
      <c r="M219" s="674"/>
      <c r="N219" s="675"/>
      <c r="O219" s="676"/>
      <c r="P219" s="677"/>
      <c r="Q219" s="678">
        <v>15.414</v>
      </c>
      <c r="R219" s="677">
        <v>492431</v>
      </c>
      <c r="S219" s="677"/>
      <c r="T219" s="677"/>
      <c r="U219" s="677"/>
      <c r="V219" s="677"/>
      <c r="W219" s="679">
        <f t="shared" si="24"/>
        <v>1444004</v>
      </c>
      <c r="X219" s="679">
        <f t="shared" si="27"/>
        <v>492431</v>
      </c>
      <c r="Y219" s="680">
        <f t="shared" si="25"/>
        <v>0</v>
      </c>
      <c r="Z219" s="679">
        <f t="shared" si="26"/>
        <v>24000</v>
      </c>
      <c r="AA219" s="681">
        <f t="shared" si="21"/>
        <v>516431</v>
      </c>
      <c r="AB219" s="682">
        <f t="shared" si="22"/>
        <v>927573</v>
      </c>
      <c r="AC219" s="683"/>
    </row>
    <row r="220" spans="1:29" s="657" customFormat="1" ht="23.25" customHeight="1">
      <c r="A220" s="665">
        <v>207</v>
      </c>
      <c r="B220" s="666">
        <f>'KL VCKD'!B221</f>
        <v>207</v>
      </c>
      <c r="C220" s="667"/>
      <c r="D220" s="668" t="s">
        <v>1244</v>
      </c>
      <c r="E220" s="669" t="s">
        <v>1245</v>
      </c>
      <c r="F220" s="670">
        <v>31947</v>
      </c>
      <c r="G220" s="671">
        <f>'KL VCKD'!BE221</f>
        <v>30.529</v>
      </c>
      <c r="H220" s="672">
        <f t="shared" si="23"/>
        <v>975310</v>
      </c>
      <c r="I220" s="673"/>
      <c r="J220" s="674"/>
      <c r="K220" s="674"/>
      <c r="L220" s="674"/>
      <c r="M220" s="674"/>
      <c r="N220" s="675"/>
      <c r="O220" s="676"/>
      <c r="P220" s="677"/>
      <c r="Q220" s="678">
        <v>15.295</v>
      </c>
      <c r="R220" s="677">
        <v>488629</v>
      </c>
      <c r="S220" s="677"/>
      <c r="T220" s="677"/>
      <c r="U220" s="677"/>
      <c r="V220" s="677"/>
      <c r="W220" s="679">
        <f t="shared" si="24"/>
        <v>1463939</v>
      </c>
      <c r="X220" s="679">
        <f t="shared" si="27"/>
        <v>488629</v>
      </c>
      <c r="Y220" s="680">
        <f t="shared" si="25"/>
        <v>0</v>
      </c>
      <c r="Z220" s="679">
        <f t="shared" si="26"/>
        <v>24000</v>
      </c>
      <c r="AA220" s="681">
        <f t="shared" si="21"/>
        <v>512629</v>
      </c>
      <c r="AB220" s="682">
        <f t="shared" si="22"/>
        <v>951310</v>
      </c>
      <c r="AC220" s="683"/>
    </row>
    <row r="221" spans="1:29" s="657" customFormat="1" ht="23.25" customHeight="1">
      <c r="A221" s="665">
        <v>208</v>
      </c>
      <c r="B221" s="666">
        <f>'KL VCKD'!B222</f>
        <v>208</v>
      </c>
      <c r="C221" s="667"/>
      <c r="D221" s="668" t="s">
        <v>1248</v>
      </c>
      <c r="E221" s="669" t="s">
        <v>1249</v>
      </c>
      <c r="F221" s="670">
        <v>31947</v>
      </c>
      <c r="G221" s="671">
        <f>'KL VCKD'!BE222</f>
        <v>31.628</v>
      </c>
      <c r="H221" s="672">
        <f t="shared" si="23"/>
        <v>1010420</v>
      </c>
      <c r="I221" s="673"/>
      <c r="J221" s="674"/>
      <c r="K221" s="674"/>
      <c r="L221" s="674"/>
      <c r="M221" s="674"/>
      <c r="N221" s="675"/>
      <c r="O221" s="676"/>
      <c r="P221" s="677"/>
      <c r="Q221" s="678">
        <v>14.725</v>
      </c>
      <c r="R221" s="677">
        <v>470420</v>
      </c>
      <c r="S221" s="677"/>
      <c r="T221" s="677"/>
      <c r="U221" s="677"/>
      <c r="V221" s="677"/>
      <c r="W221" s="679">
        <f t="shared" si="24"/>
        <v>1480840</v>
      </c>
      <c r="X221" s="679">
        <f t="shared" si="27"/>
        <v>470420</v>
      </c>
      <c r="Y221" s="680">
        <f t="shared" si="25"/>
        <v>0</v>
      </c>
      <c r="Z221" s="679">
        <f t="shared" si="26"/>
        <v>24000</v>
      </c>
      <c r="AA221" s="681">
        <f t="shared" si="21"/>
        <v>494420</v>
      </c>
      <c r="AB221" s="682">
        <f t="shared" si="22"/>
        <v>986420</v>
      </c>
      <c r="AC221" s="683"/>
    </row>
    <row r="222" spans="1:29" s="657" customFormat="1" ht="23.25" customHeight="1">
      <c r="A222" s="665">
        <v>209</v>
      </c>
      <c r="B222" s="666">
        <f>'KL VCKD'!B223</f>
        <v>209</v>
      </c>
      <c r="C222" s="667"/>
      <c r="D222" s="668" t="s">
        <v>1250</v>
      </c>
      <c r="E222" s="669" t="s">
        <v>1251</v>
      </c>
      <c r="F222" s="670">
        <v>31947</v>
      </c>
      <c r="G222" s="671">
        <f>'KL VCKD'!BE223</f>
        <v>30.492999999999999</v>
      </c>
      <c r="H222" s="672">
        <f t="shared" si="23"/>
        <v>974160</v>
      </c>
      <c r="I222" s="673"/>
      <c r="J222" s="674"/>
      <c r="K222" s="674"/>
      <c r="L222" s="674"/>
      <c r="M222" s="674"/>
      <c r="N222" s="675"/>
      <c r="O222" s="676"/>
      <c r="P222" s="677"/>
      <c r="Q222" s="678">
        <v>15.608000000000001</v>
      </c>
      <c r="R222" s="677">
        <v>498629</v>
      </c>
      <c r="S222" s="677"/>
      <c r="T222" s="677"/>
      <c r="U222" s="677"/>
      <c r="V222" s="677"/>
      <c r="W222" s="679">
        <f t="shared" si="24"/>
        <v>1472789</v>
      </c>
      <c r="X222" s="679">
        <f t="shared" si="27"/>
        <v>498629</v>
      </c>
      <c r="Y222" s="680">
        <f t="shared" si="25"/>
        <v>0</v>
      </c>
      <c r="Z222" s="679">
        <f t="shared" si="26"/>
        <v>24000</v>
      </c>
      <c r="AA222" s="681">
        <f t="shared" si="21"/>
        <v>522629</v>
      </c>
      <c r="AB222" s="682">
        <f t="shared" si="22"/>
        <v>950160</v>
      </c>
      <c r="AC222" s="683"/>
    </row>
    <row r="223" spans="1:29" s="657" customFormat="1" ht="23.25" customHeight="1">
      <c r="A223" s="665">
        <v>210</v>
      </c>
      <c r="B223" s="666">
        <f>'KL VCKD'!B224</f>
        <v>210</v>
      </c>
      <c r="C223" s="667"/>
      <c r="D223" s="668" t="s">
        <v>1246</v>
      </c>
      <c r="E223" s="669" t="s">
        <v>1247</v>
      </c>
      <c r="F223" s="670">
        <v>31947</v>
      </c>
      <c r="G223" s="671">
        <f>'KL VCKD'!BE224</f>
        <v>31.453999999999997</v>
      </c>
      <c r="H223" s="672">
        <f t="shared" si="23"/>
        <v>1004861</v>
      </c>
      <c r="I223" s="673"/>
      <c r="J223" s="674"/>
      <c r="K223" s="674"/>
      <c r="L223" s="674"/>
      <c r="M223" s="674"/>
      <c r="N223" s="675"/>
      <c r="O223" s="676"/>
      <c r="P223" s="677"/>
      <c r="Q223" s="678">
        <v>14.994000000000002</v>
      </c>
      <c r="R223" s="677">
        <v>479013</v>
      </c>
      <c r="S223" s="677"/>
      <c r="T223" s="677"/>
      <c r="U223" s="677"/>
      <c r="V223" s="677"/>
      <c r="W223" s="679">
        <f t="shared" si="24"/>
        <v>1483874</v>
      </c>
      <c r="X223" s="679">
        <f t="shared" si="27"/>
        <v>479013</v>
      </c>
      <c r="Y223" s="680">
        <f t="shared" si="25"/>
        <v>0</v>
      </c>
      <c r="Z223" s="679">
        <f t="shared" si="26"/>
        <v>24000</v>
      </c>
      <c r="AA223" s="681">
        <f t="shared" si="21"/>
        <v>503013</v>
      </c>
      <c r="AB223" s="682">
        <f t="shared" si="22"/>
        <v>980861</v>
      </c>
      <c r="AC223" s="683"/>
    </row>
    <row r="224" spans="1:29" s="657" customFormat="1" ht="23.25" customHeight="1">
      <c r="A224" s="665">
        <v>211</v>
      </c>
      <c r="B224" s="666">
        <f>'KL VCKD'!B225</f>
        <v>211</v>
      </c>
      <c r="C224" s="667"/>
      <c r="D224" s="668" t="s">
        <v>1817</v>
      </c>
      <c r="E224" s="669" t="s">
        <v>1818</v>
      </c>
      <c r="F224" s="670">
        <v>31947</v>
      </c>
      <c r="G224" s="671">
        <f>'KL VCKD'!BE225</f>
        <v>31.915999999999997</v>
      </c>
      <c r="H224" s="672">
        <f t="shared" si="23"/>
        <v>1019620</v>
      </c>
      <c r="I224" s="673"/>
      <c r="J224" s="674"/>
      <c r="K224" s="674"/>
      <c r="L224" s="674"/>
      <c r="M224" s="674"/>
      <c r="N224" s="675"/>
      <c r="O224" s="676"/>
      <c r="P224" s="677"/>
      <c r="Q224" s="678">
        <v>15.289</v>
      </c>
      <c r="R224" s="677">
        <v>488438</v>
      </c>
      <c r="S224" s="677"/>
      <c r="T224" s="677"/>
      <c r="U224" s="677"/>
      <c r="V224" s="677"/>
      <c r="W224" s="679">
        <f t="shared" si="24"/>
        <v>1508058</v>
      </c>
      <c r="X224" s="679">
        <f t="shared" si="27"/>
        <v>488438</v>
      </c>
      <c r="Y224" s="680">
        <f t="shared" si="25"/>
        <v>0</v>
      </c>
      <c r="Z224" s="679">
        <f t="shared" si="26"/>
        <v>24000</v>
      </c>
      <c r="AA224" s="681">
        <f t="shared" si="21"/>
        <v>512438</v>
      </c>
      <c r="AB224" s="682">
        <f t="shared" si="22"/>
        <v>995620</v>
      </c>
      <c r="AC224" s="683"/>
    </row>
    <row r="225" spans="1:29" s="657" customFormat="1" ht="23.25" customHeight="1">
      <c r="A225" s="665">
        <v>212</v>
      </c>
      <c r="B225" s="666">
        <f>'KL VCKD'!B226</f>
        <v>212</v>
      </c>
      <c r="C225" s="667"/>
      <c r="D225" s="668" t="s">
        <v>1815</v>
      </c>
      <c r="E225" s="669" t="s">
        <v>1816</v>
      </c>
      <c r="F225" s="670">
        <v>31947</v>
      </c>
      <c r="G225" s="671">
        <f>'KL VCKD'!BE226</f>
        <v>31.622</v>
      </c>
      <c r="H225" s="672">
        <f t="shared" si="23"/>
        <v>1010228</v>
      </c>
      <c r="I225" s="673"/>
      <c r="J225" s="674"/>
      <c r="K225" s="674"/>
      <c r="L225" s="674"/>
      <c r="M225" s="674"/>
      <c r="N225" s="675"/>
      <c r="O225" s="676"/>
      <c r="P225" s="677"/>
      <c r="Q225" s="678">
        <v>15.37</v>
      </c>
      <c r="R225" s="677">
        <v>491025</v>
      </c>
      <c r="S225" s="677"/>
      <c r="T225" s="677"/>
      <c r="U225" s="677"/>
      <c r="V225" s="677"/>
      <c r="W225" s="679">
        <f t="shared" si="24"/>
        <v>1501253</v>
      </c>
      <c r="X225" s="679">
        <f t="shared" si="27"/>
        <v>491025</v>
      </c>
      <c r="Y225" s="680">
        <f t="shared" si="25"/>
        <v>0</v>
      </c>
      <c r="Z225" s="679">
        <f t="shared" si="26"/>
        <v>24000</v>
      </c>
      <c r="AA225" s="681">
        <f t="shared" si="21"/>
        <v>515025</v>
      </c>
      <c r="AB225" s="682">
        <f t="shared" si="22"/>
        <v>986228</v>
      </c>
      <c r="AC225" s="683"/>
    </row>
    <row r="226" spans="1:29" s="657" customFormat="1" ht="23.25" customHeight="1">
      <c r="A226" s="665">
        <v>213</v>
      </c>
      <c r="B226" s="666">
        <f>'KL VCKD'!B227</f>
        <v>213</v>
      </c>
      <c r="C226" s="667"/>
      <c r="D226" s="668" t="s">
        <v>1286</v>
      </c>
      <c r="E226" s="669" t="s">
        <v>1287</v>
      </c>
      <c r="F226" s="670">
        <v>31947</v>
      </c>
      <c r="G226" s="671">
        <f>'KL VCKD'!BE227</f>
        <v>30.992999999999999</v>
      </c>
      <c r="H226" s="672">
        <f t="shared" si="23"/>
        <v>990133</v>
      </c>
      <c r="I226" s="673"/>
      <c r="J226" s="674"/>
      <c r="K226" s="674"/>
      <c r="L226" s="674"/>
      <c r="M226" s="674"/>
      <c r="N226" s="675"/>
      <c r="O226" s="676"/>
      <c r="P226" s="677"/>
      <c r="Q226" s="678">
        <v>15.496</v>
      </c>
      <c r="R226" s="677">
        <v>495051</v>
      </c>
      <c r="S226" s="677"/>
      <c r="T226" s="677"/>
      <c r="U226" s="677"/>
      <c r="V226" s="677"/>
      <c r="W226" s="679">
        <f t="shared" si="24"/>
        <v>1485184</v>
      </c>
      <c r="X226" s="679">
        <f t="shared" si="27"/>
        <v>495051</v>
      </c>
      <c r="Y226" s="680">
        <f t="shared" si="25"/>
        <v>0</v>
      </c>
      <c r="Z226" s="679">
        <f t="shared" si="26"/>
        <v>24000</v>
      </c>
      <c r="AA226" s="681">
        <f t="shared" si="21"/>
        <v>519051</v>
      </c>
      <c r="AB226" s="682">
        <f t="shared" si="22"/>
        <v>966133</v>
      </c>
      <c r="AC226" s="683"/>
    </row>
    <row r="227" spans="1:29" s="657" customFormat="1" ht="23.25" customHeight="1">
      <c r="A227" s="665">
        <v>214</v>
      </c>
      <c r="B227" s="666">
        <f>'KL VCKD'!B228</f>
        <v>214</v>
      </c>
      <c r="C227" s="667"/>
      <c r="D227" s="668" t="s">
        <v>1284</v>
      </c>
      <c r="E227" s="669" t="s">
        <v>1285</v>
      </c>
      <c r="F227" s="670">
        <v>31947</v>
      </c>
      <c r="G227" s="671">
        <f>'KL VCKD'!BE228</f>
        <v>31.25</v>
      </c>
      <c r="H227" s="672">
        <f t="shared" si="23"/>
        <v>998344</v>
      </c>
      <c r="I227" s="673"/>
      <c r="J227" s="674"/>
      <c r="K227" s="674"/>
      <c r="L227" s="674"/>
      <c r="M227" s="674"/>
      <c r="N227" s="675"/>
      <c r="O227" s="676"/>
      <c r="P227" s="677"/>
      <c r="Q227" s="678">
        <v>16.084999999999997</v>
      </c>
      <c r="R227" s="677">
        <v>513867</v>
      </c>
      <c r="S227" s="677"/>
      <c r="T227" s="677"/>
      <c r="U227" s="677"/>
      <c r="V227" s="677"/>
      <c r="W227" s="679">
        <f t="shared" si="24"/>
        <v>1512211</v>
      </c>
      <c r="X227" s="679">
        <f t="shared" si="27"/>
        <v>513867</v>
      </c>
      <c r="Y227" s="680">
        <f t="shared" si="25"/>
        <v>0</v>
      </c>
      <c r="Z227" s="679">
        <f t="shared" si="26"/>
        <v>24000</v>
      </c>
      <c r="AA227" s="681">
        <f t="shared" si="21"/>
        <v>537867</v>
      </c>
      <c r="AB227" s="682">
        <f t="shared" si="22"/>
        <v>974344</v>
      </c>
      <c r="AC227" s="683"/>
    </row>
    <row r="228" spans="1:29" s="657" customFormat="1" ht="23.25" customHeight="1">
      <c r="A228" s="665">
        <v>215</v>
      </c>
      <c r="B228" s="666">
        <f>'KL VCKD'!B229</f>
        <v>215</v>
      </c>
      <c r="C228" s="667"/>
      <c r="D228" s="668" t="s">
        <v>1288</v>
      </c>
      <c r="E228" s="669" t="s">
        <v>1289</v>
      </c>
      <c r="F228" s="670">
        <v>31947</v>
      </c>
      <c r="G228" s="671">
        <f>'KL VCKD'!BE229</f>
        <v>28.952000000000002</v>
      </c>
      <c r="H228" s="672">
        <f t="shared" si="23"/>
        <v>924930</v>
      </c>
      <c r="I228" s="673"/>
      <c r="J228" s="674"/>
      <c r="K228" s="674"/>
      <c r="L228" s="674"/>
      <c r="M228" s="674"/>
      <c r="N228" s="675"/>
      <c r="O228" s="676"/>
      <c r="P228" s="677"/>
      <c r="Q228" s="678">
        <v>16.466999999999999</v>
      </c>
      <c r="R228" s="677">
        <v>526071</v>
      </c>
      <c r="S228" s="677"/>
      <c r="T228" s="677"/>
      <c r="U228" s="677"/>
      <c r="V228" s="677"/>
      <c r="W228" s="679">
        <f t="shared" si="24"/>
        <v>1451001</v>
      </c>
      <c r="X228" s="679">
        <f t="shared" si="27"/>
        <v>526071</v>
      </c>
      <c r="Y228" s="680">
        <f t="shared" si="25"/>
        <v>0</v>
      </c>
      <c r="Z228" s="679">
        <f t="shared" si="26"/>
        <v>24000</v>
      </c>
      <c r="AA228" s="681">
        <f t="shared" si="21"/>
        <v>550071</v>
      </c>
      <c r="AB228" s="682">
        <f t="shared" si="22"/>
        <v>900930</v>
      </c>
      <c r="AC228" s="683"/>
    </row>
    <row r="229" spans="1:29" s="657" customFormat="1" ht="23.25" customHeight="1">
      <c r="A229" s="665">
        <v>216</v>
      </c>
      <c r="B229" s="666">
        <f>'KL VCKD'!B230</f>
        <v>216</v>
      </c>
      <c r="C229" s="667"/>
      <c r="D229" s="668" t="s">
        <v>1290</v>
      </c>
      <c r="E229" s="669" t="s">
        <v>1291</v>
      </c>
      <c r="F229" s="670">
        <v>31947</v>
      </c>
      <c r="G229" s="671">
        <f>'KL VCKD'!BE230</f>
        <v>30.526000000000003</v>
      </c>
      <c r="H229" s="672">
        <f t="shared" si="23"/>
        <v>975214</v>
      </c>
      <c r="I229" s="673"/>
      <c r="J229" s="674"/>
      <c r="K229" s="674"/>
      <c r="L229" s="674"/>
      <c r="M229" s="674"/>
      <c r="N229" s="675"/>
      <c r="O229" s="676"/>
      <c r="P229" s="677"/>
      <c r="Q229" s="678">
        <v>16.116</v>
      </c>
      <c r="R229" s="677">
        <v>514858</v>
      </c>
      <c r="S229" s="677"/>
      <c r="T229" s="677"/>
      <c r="U229" s="677"/>
      <c r="V229" s="677"/>
      <c r="W229" s="679">
        <f t="shared" si="24"/>
        <v>1490072</v>
      </c>
      <c r="X229" s="679">
        <f t="shared" si="27"/>
        <v>514858</v>
      </c>
      <c r="Y229" s="680">
        <f t="shared" si="25"/>
        <v>0</v>
      </c>
      <c r="Z229" s="679">
        <f t="shared" si="26"/>
        <v>24000</v>
      </c>
      <c r="AA229" s="681">
        <f t="shared" si="21"/>
        <v>538858</v>
      </c>
      <c r="AB229" s="682">
        <f t="shared" si="22"/>
        <v>951214</v>
      </c>
      <c r="AC229" s="683"/>
    </row>
    <row r="230" spans="1:29" s="657" customFormat="1" ht="23.25" customHeight="1">
      <c r="A230" s="665">
        <v>217</v>
      </c>
      <c r="B230" s="666">
        <f>'KL VCKD'!B231</f>
        <v>217</v>
      </c>
      <c r="C230" s="667"/>
      <c r="D230" s="668" t="s">
        <v>1292</v>
      </c>
      <c r="E230" s="669" t="s">
        <v>1293</v>
      </c>
      <c r="F230" s="670">
        <v>31947</v>
      </c>
      <c r="G230" s="671">
        <f>'KL VCKD'!BE231</f>
        <v>29.335000000000001</v>
      </c>
      <c r="H230" s="672">
        <f t="shared" si="23"/>
        <v>937165</v>
      </c>
      <c r="I230" s="673"/>
      <c r="J230" s="674"/>
      <c r="K230" s="674"/>
      <c r="L230" s="674"/>
      <c r="M230" s="674"/>
      <c r="N230" s="675"/>
      <c r="O230" s="676"/>
      <c r="P230" s="677"/>
      <c r="Q230" s="678">
        <v>17.149999999999999</v>
      </c>
      <c r="R230" s="677">
        <v>547891</v>
      </c>
      <c r="S230" s="677"/>
      <c r="T230" s="677"/>
      <c r="U230" s="677"/>
      <c r="V230" s="677"/>
      <c r="W230" s="679">
        <f t="shared" si="24"/>
        <v>1485056</v>
      </c>
      <c r="X230" s="679">
        <f t="shared" si="27"/>
        <v>547891</v>
      </c>
      <c r="Y230" s="680">
        <f t="shared" si="25"/>
        <v>0</v>
      </c>
      <c r="Z230" s="679">
        <f t="shared" si="26"/>
        <v>24000</v>
      </c>
      <c r="AA230" s="681">
        <f t="shared" si="21"/>
        <v>571891</v>
      </c>
      <c r="AB230" s="682">
        <f t="shared" si="22"/>
        <v>913165</v>
      </c>
      <c r="AC230" s="683"/>
    </row>
    <row r="231" spans="1:29" s="657" customFormat="1" ht="23.25" customHeight="1">
      <c r="A231" s="665">
        <v>218</v>
      </c>
      <c r="B231" s="666">
        <f>'KL VCKD'!B232</f>
        <v>218</v>
      </c>
      <c r="C231" s="667"/>
      <c r="D231" s="668" t="s">
        <v>1966</v>
      </c>
      <c r="E231" s="669" t="s">
        <v>1967</v>
      </c>
      <c r="F231" s="670">
        <v>31947</v>
      </c>
      <c r="G231" s="671">
        <f>'KL VCKD'!BE232</f>
        <v>33.11</v>
      </c>
      <c r="H231" s="672">
        <f t="shared" si="23"/>
        <v>1057765</v>
      </c>
      <c r="I231" s="673"/>
      <c r="J231" s="674"/>
      <c r="K231" s="674"/>
      <c r="L231" s="674"/>
      <c r="M231" s="674"/>
      <c r="N231" s="675"/>
      <c r="O231" s="676"/>
      <c r="P231" s="677"/>
      <c r="Q231" s="678">
        <v>16.805</v>
      </c>
      <c r="R231" s="677">
        <v>536869</v>
      </c>
      <c r="S231" s="677"/>
      <c r="T231" s="677"/>
      <c r="U231" s="677"/>
      <c r="V231" s="677"/>
      <c r="W231" s="679">
        <f t="shared" si="24"/>
        <v>1594634</v>
      </c>
      <c r="X231" s="679">
        <f t="shared" si="27"/>
        <v>536869</v>
      </c>
      <c r="Y231" s="680">
        <f t="shared" si="25"/>
        <v>3532</v>
      </c>
      <c r="Z231" s="679">
        <f t="shared" si="26"/>
        <v>24000</v>
      </c>
      <c r="AA231" s="681">
        <f t="shared" si="21"/>
        <v>564401</v>
      </c>
      <c r="AB231" s="682">
        <f t="shared" si="22"/>
        <v>1030233</v>
      </c>
      <c r="AC231" s="683"/>
    </row>
    <row r="232" spans="1:29" s="657" customFormat="1" ht="23.25" customHeight="1">
      <c r="A232" s="665">
        <v>219</v>
      </c>
      <c r="B232" s="666">
        <f>'KL VCKD'!B233</f>
        <v>219</v>
      </c>
      <c r="C232" s="667"/>
      <c r="D232" s="668" t="s">
        <v>1662</v>
      </c>
      <c r="E232" s="669" t="s">
        <v>1663</v>
      </c>
      <c r="F232" s="670">
        <v>31947</v>
      </c>
      <c r="G232" s="671">
        <f>'KL VCKD'!BE233</f>
        <v>23.919</v>
      </c>
      <c r="H232" s="672">
        <f t="shared" si="23"/>
        <v>764140</v>
      </c>
      <c r="I232" s="673"/>
      <c r="J232" s="674"/>
      <c r="K232" s="674"/>
      <c r="L232" s="674"/>
      <c r="M232" s="674"/>
      <c r="N232" s="675"/>
      <c r="O232" s="676"/>
      <c r="P232" s="677"/>
      <c r="Q232" s="678">
        <v>13.780999999999999</v>
      </c>
      <c r="R232" s="677">
        <v>440262</v>
      </c>
      <c r="S232" s="677"/>
      <c r="T232" s="677"/>
      <c r="U232" s="677"/>
      <c r="V232" s="677"/>
      <c r="W232" s="679">
        <f t="shared" si="24"/>
        <v>1204402</v>
      </c>
      <c r="X232" s="679">
        <f t="shared" si="27"/>
        <v>440262</v>
      </c>
      <c r="Y232" s="680">
        <f t="shared" si="25"/>
        <v>0</v>
      </c>
      <c r="Z232" s="679">
        <f t="shared" si="26"/>
        <v>24000</v>
      </c>
      <c r="AA232" s="681">
        <f t="shared" si="21"/>
        <v>464262</v>
      </c>
      <c r="AB232" s="682">
        <f t="shared" si="22"/>
        <v>740140</v>
      </c>
      <c r="AC232" s="683"/>
    </row>
    <row r="233" spans="1:29" s="657" customFormat="1" ht="23.25" customHeight="1">
      <c r="A233" s="665">
        <v>220</v>
      </c>
      <c r="B233" s="666">
        <f>'KL VCKD'!B234</f>
        <v>220</v>
      </c>
      <c r="C233" s="667"/>
      <c r="D233" s="668" t="s">
        <v>1298</v>
      </c>
      <c r="E233" s="669" t="s">
        <v>1299</v>
      </c>
      <c r="F233" s="670">
        <v>31947</v>
      </c>
      <c r="G233" s="671">
        <f>'KL VCKD'!BE234</f>
        <v>25.579000000000001</v>
      </c>
      <c r="H233" s="672">
        <f t="shared" si="23"/>
        <v>817172</v>
      </c>
      <c r="I233" s="673"/>
      <c r="J233" s="674"/>
      <c r="K233" s="674"/>
      <c r="L233" s="674"/>
      <c r="M233" s="674"/>
      <c r="N233" s="675"/>
      <c r="O233" s="676"/>
      <c r="P233" s="677"/>
      <c r="Q233" s="678">
        <v>9.3509999999999991</v>
      </c>
      <c r="R233" s="677">
        <v>298736</v>
      </c>
      <c r="S233" s="677"/>
      <c r="T233" s="677"/>
      <c r="U233" s="677"/>
      <c r="V233" s="677"/>
      <c r="W233" s="679">
        <f t="shared" si="24"/>
        <v>1115908</v>
      </c>
      <c r="X233" s="679">
        <f t="shared" si="27"/>
        <v>298736</v>
      </c>
      <c r="Y233" s="680">
        <f t="shared" si="25"/>
        <v>0</v>
      </c>
      <c r="Z233" s="679">
        <f t="shared" si="26"/>
        <v>22318</v>
      </c>
      <c r="AA233" s="681">
        <f t="shared" si="21"/>
        <v>321054</v>
      </c>
      <c r="AB233" s="682">
        <f t="shared" si="22"/>
        <v>794854</v>
      </c>
      <c r="AC233" s="683"/>
    </row>
    <row r="234" spans="1:29" s="657" customFormat="1" ht="23.25" customHeight="1">
      <c r="A234" s="665">
        <v>221</v>
      </c>
      <c r="B234" s="666">
        <f>'KL VCKD'!B235</f>
        <v>221</v>
      </c>
      <c r="C234" s="667"/>
      <c r="D234" s="668" t="s">
        <v>1296</v>
      </c>
      <c r="E234" s="669" t="s">
        <v>1297</v>
      </c>
      <c r="F234" s="670">
        <v>31947</v>
      </c>
      <c r="G234" s="671">
        <f>'KL VCKD'!BE235</f>
        <v>25.338000000000001</v>
      </c>
      <c r="H234" s="672">
        <f t="shared" si="23"/>
        <v>809473</v>
      </c>
      <c r="I234" s="673"/>
      <c r="J234" s="674"/>
      <c r="K234" s="674"/>
      <c r="L234" s="674"/>
      <c r="M234" s="674"/>
      <c r="N234" s="675"/>
      <c r="O234" s="676"/>
      <c r="P234" s="677"/>
      <c r="Q234" s="678">
        <v>9.088000000000001</v>
      </c>
      <c r="R234" s="677">
        <v>290334</v>
      </c>
      <c r="S234" s="677"/>
      <c r="T234" s="677"/>
      <c r="U234" s="677"/>
      <c r="V234" s="677"/>
      <c r="W234" s="679">
        <f t="shared" si="24"/>
        <v>1099807</v>
      </c>
      <c r="X234" s="679">
        <f t="shared" si="27"/>
        <v>290334</v>
      </c>
      <c r="Y234" s="680">
        <f t="shared" si="25"/>
        <v>0</v>
      </c>
      <c r="Z234" s="679">
        <f t="shared" si="26"/>
        <v>21996</v>
      </c>
      <c r="AA234" s="681">
        <f t="shared" si="21"/>
        <v>312330</v>
      </c>
      <c r="AB234" s="682">
        <f t="shared" si="22"/>
        <v>787477</v>
      </c>
      <c r="AC234" s="683"/>
    </row>
    <row r="235" spans="1:29" s="657" customFormat="1" ht="23.25" customHeight="1">
      <c r="A235" s="665">
        <v>222</v>
      </c>
      <c r="B235" s="666">
        <f>'KL VCKD'!B236</f>
        <v>222</v>
      </c>
      <c r="C235" s="667"/>
      <c r="D235" s="668" t="s">
        <v>1580</v>
      </c>
      <c r="E235" s="669" t="s">
        <v>1581</v>
      </c>
      <c r="F235" s="670">
        <v>31947</v>
      </c>
      <c r="G235" s="671">
        <f>'KL VCKD'!BE236</f>
        <v>27.983999999999998</v>
      </c>
      <c r="H235" s="672">
        <f t="shared" si="23"/>
        <v>894005</v>
      </c>
      <c r="I235" s="673"/>
      <c r="J235" s="674"/>
      <c r="K235" s="674"/>
      <c r="L235" s="674"/>
      <c r="M235" s="674"/>
      <c r="N235" s="675"/>
      <c r="O235" s="676"/>
      <c r="P235" s="677"/>
      <c r="Q235" s="678">
        <v>14.079000000000001</v>
      </c>
      <c r="R235" s="677">
        <v>449782</v>
      </c>
      <c r="S235" s="677"/>
      <c r="T235" s="677"/>
      <c r="U235" s="677"/>
      <c r="V235" s="677"/>
      <c r="W235" s="679">
        <f t="shared" si="24"/>
        <v>1343787</v>
      </c>
      <c r="X235" s="679">
        <f t="shared" si="27"/>
        <v>449782</v>
      </c>
      <c r="Y235" s="680">
        <f t="shared" si="25"/>
        <v>0</v>
      </c>
      <c r="Z235" s="679">
        <f t="shared" si="26"/>
        <v>24000</v>
      </c>
      <c r="AA235" s="681">
        <f t="shared" si="21"/>
        <v>473782</v>
      </c>
      <c r="AB235" s="682">
        <f t="shared" si="22"/>
        <v>870005</v>
      </c>
      <c r="AC235" s="683"/>
    </row>
    <row r="236" spans="1:29" s="657" customFormat="1" ht="23.25" customHeight="1">
      <c r="A236" s="665">
        <v>223</v>
      </c>
      <c r="B236" s="666">
        <f>'KL VCKD'!B237</f>
        <v>223</v>
      </c>
      <c r="C236" s="667"/>
      <c r="D236" s="668" t="s">
        <v>1301</v>
      </c>
      <c r="E236" s="669" t="s">
        <v>1302</v>
      </c>
      <c r="F236" s="670">
        <v>31947</v>
      </c>
      <c r="G236" s="671">
        <f>'KL VCKD'!BE237</f>
        <v>22.179000000000002</v>
      </c>
      <c r="H236" s="672">
        <f t="shared" si="23"/>
        <v>708553</v>
      </c>
      <c r="I236" s="673"/>
      <c r="J236" s="674"/>
      <c r="K236" s="674"/>
      <c r="L236" s="674"/>
      <c r="M236" s="674"/>
      <c r="N236" s="675"/>
      <c r="O236" s="676"/>
      <c r="P236" s="677"/>
      <c r="Q236" s="678">
        <v>12.433</v>
      </c>
      <c r="R236" s="677">
        <v>397197</v>
      </c>
      <c r="S236" s="677"/>
      <c r="T236" s="677"/>
      <c r="U236" s="677"/>
      <c r="V236" s="677"/>
      <c r="W236" s="679">
        <f t="shared" si="24"/>
        <v>1105750</v>
      </c>
      <c r="X236" s="679">
        <f t="shared" si="27"/>
        <v>397197</v>
      </c>
      <c r="Y236" s="680">
        <f t="shared" si="25"/>
        <v>0</v>
      </c>
      <c r="Z236" s="679">
        <f t="shared" si="26"/>
        <v>22115</v>
      </c>
      <c r="AA236" s="681">
        <f t="shared" si="21"/>
        <v>419312</v>
      </c>
      <c r="AB236" s="682">
        <f t="shared" si="22"/>
        <v>686438</v>
      </c>
      <c r="AC236" s="683"/>
    </row>
    <row r="237" spans="1:29" s="657" customFormat="1" ht="23.25" customHeight="1">
      <c r="A237" s="665">
        <v>224</v>
      </c>
      <c r="B237" s="666">
        <f>'KL VCKD'!B238</f>
        <v>224</v>
      </c>
      <c r="C237" s="667"/>
      <c r="D237" s="668" t="s">
        <v>1303</v>
      </c>
      <c r="E237" s="669" t="s">
        <v>1304</v>
      </c>
      <c r="F237" s="670">
        <v>31947</v>
      </c>
      <c r="G237" s="671">
        <f>'KL VCKD'!BE238</f>
        <v>29.569000000000003</v>
      </c>
      <c r="H237" s="672">
        <f t="shared" si="23"/>
        <v>944641</v>
      </c>
      <c r="I237" s="673"/>
      <c r="J237" s="674"/>
      <c r="K237" s="674"/>
      <c r="L237" s="674"/>
      <c r="M237" s="674"/>
      <c r="N237" s="675"/>
      <c r="O237" s="676"/>
      <c r="P237" s="677"/>
      <c r="Q237" s="678">
        <v>15.496</v>
      </c>
      <c r="R237" s="677">
        <v>495051</v>
      </c>
      <c r="S237" s="677"/>
      <c r="T237" s="677"/>
      <c r="U237" s="677"/>
      <c r="V237" s="677"/>
      <c r="W237" s="679">
        <f t="shared" si="24"/>
        <v>1439692</v>
      </c>
      <c r="X237" s="679">
        <f t="shared" si="27"/>
        <v>495051</v>
      </c>
      <c r="Y237" s="680">
        <f t="shared" si="25"/>
        <v>0</v>
      </c>
      <c r="Z237" s="679">
        <f t="shared" si="26"/>
        <v>24000</v>
      </c>
      <c r="AA237" s="681">
        <f t="shared" si="21"/>
        <v>519051</v>
      </c>
      <c r="AB237" s="682">
        <f t="shared" si="22"/>
        <v>920641</v>
      </c>
      <c r="AC237" s="683"/>
    </row>
    <row r="238" spans="1:29" s="657" customFormat="1" ht="23.25" customHeight="1">
      <c r="A238" s="665">
        <v>225</v>
      </c>
      <c r="B238" s="666">
        <f>'KL VCKD'!B239</f>
        <v>225</v>
      </c>
      <c r="C238" s="667"/>
      <c r="D238" s="668" t="s">
        <v>1280</v>
      </c>
      <c r="E238" s="669" t="s">
        <v>1281</v>
      </c>
      <c r="F238" s="670">
        <v>31947</v>
      </c>
      <c r="G238" s="671">
        <f>'KL VCKD'!BE239</f>
        <v>29.349</v>
      </c>
      <c r="H238" s="672">
        <f t="shared" si="23"/>
        <v>937613</v>
      </c>
      <c r="I238" s="673"/>
      <c r="J238" s="674"/>
      <c r="K238" s="674"/>
      <c r="L238" s="674"/>
      <c r="M238" s="674"/>
      <c r="N238" s="675"/>
      <c r="O238" s="676"/>
      <c r="P238" s="677"/>
      <c r="Q238" s="678">
        <v>14.913000000000002</v>
      </c>
      <c r="R238" s="677">
        <v>476426</v>
      </c>
      <c r="S238" s="677"/>
      <c r="T238" s="677"/>
      <c r="U238" s="677"/>
      <c r="V238" s="677"/>
      <c r="W238" s="679">
        <f t="shared" si="24"/>
        <v>1414039</v>
      </c>
      <c r="X238" s="679">
        <f t="shared" si="27"/>
        <v>476426</v>
      </c>
      <c r="Y238" s="680">
        <f t="shared" si="25"/>
        <v>0</v>
      </c>
      <c r="Z238" s="679">
        <f t="shared" si="26"/>
        <v>24000</v>
      </c>
      <c r="AA238" s="681">
        <f t="shared" si="21"/>
        <v>500426</v>
      </c>
      <c r="AB238" s="682">
        <f t="shared" si="22"/>
        <v>913613</v>
      </c>
      <c r="AC238" s="683"/>
    </row>
    <row r="239" spans="1:29" s="657" customFormat="1" ht="23.25" customHeight="1">
      <c r="A239" s="665">
        <v>226</v>
      </c>
      <c r="B239" s="666">
        <f>'KL VCKD'!B240</f>
        <v>226</v>
      </c>
      <c r="C239" s="667"/>
      <c r="D239" s="668" t="s">
        <v>1282</v>
      </c>
      <c r="E239" s="669" t="s">
        <v>1283</v>
      </c>
      <c r="F239" s="670">
        <v>31947</v>
      </c>
      <c r="G239" s="671">
        <f>'KL VCKD'!BE240</f>
        <v>27.184000000000001</v>
      </c>
      <c r="H239" s="672">
        <f t="shared" si="23"/>
        <v>868447</v>
      </c>
      <c r="I239" s="673"/>
      <c r="J239" s="674"/>
      <c r="K239" s="674"/>
      <c r="L239" s="674"/>
      <c r="M239" s="674"/>
      <c r="N239" s="675"/>
      <c r="O239" s="676"/>
      <c r="P239" s="677"/>
      <c r="Q239" s="678">
        <v>12.976000000000001</v>
      </c>
      <c r="R239" s="677">
        <v>414544</v>
      </c>
      <c r="S239" s="677"/>
      <c r="T239" s="677"/>
      <c r="U239" s="677"/>
      <c r="V239" s="677"/>
      <c r="W239" s="679">
        <f t="shared" si="24"/>
        <v>1282991</v>
      </c>
      <c r="X239" s="679">
        <f t="shared" si="27"/>
        <v>414544</v>
      </c>
      <c r="Y239" s="680">
        <f t="shared" si="25"/>
        <v>0</v>
      </c>
      <c r="Z239" s="679">
        <f t="shared" si="26"/>
        <v>24000</v>
      </c>
      <c r="AA239" s="681">
        <f t="shared" si="21"/>
        <v>438544</v>
      </c>
      <c r="AB239" s="682">
        <f t="shared" si="22"/>
        <v>844447</v>
      </c>
      <c r="AC239" s="683"/>
    </row>
    <row r="240" spans="1:29" s="657" customFormat="1" ht="23.25" customHeight="1">
      <c r="A240" s="665">
        <v>227</v>
      </c>
      <c r="B240" s="666">
        <f>'KL VCKD'!B241</f>
        <v>227</v>
      </c>
      <c r="C240" s="667"/>
      <c r="D240" s="668" t="s">
        <v>1278</v>
      </c>
      <c r="E240" s="669" t="s">
        <v>1279</v>
      </c>
      <c r="F240" s="670">
        <v>31947</v>
      </c>
      <c r="G240" s="671">
        <f>'KL VCKD'!BE241</f>
        <v>32.244</v>
      </c>
      <c r="H240" s="672">
        <f t="shared" si="23"/>
        <v>1030099</v>
      </c>
      <c r="I240" s="673"/>
      <c r="J240" s="674"/>
      <c r="K240" s="674"/>
      <c r="L240" s="674"/>
      <c r="M240" s="674"/>
      <c r="N240" s="675"/>
      <c r="O240" s="676"/>
      <c r="P240" s="677"/>
      <c r="Q240" s="678">
        <v>15.377000000000001</v>
      </c>
      <c r="R240" s="677">
        <v>491249</v>
      </c>
      <c r="S240" s="677"/>
      <c r="T240" s="677"/>
      <c r="U240" s="677"/>
      <c r="V240" s="677"/>
      <c r="W240" s="679">
        <f t="shared" si="24"/>
        <v>1521348</v>
      </c>
      <c r="X240" s="679">
        <f t="shared" si="27"/>
        <v>491249</v>
      </c>
      <c r="Y240" s="680">
        <f t="shared" si="25"/>
        <v>0</v>
      </c>
      <c r="Z240" s="679">
        <f t="shared" si="26"/>
        <v>24000</v>
      </c>
      <c r="AA240" s="681">
        <f t="shared" si="21"/>
        <v>515249</v>
      </c>
      <c r="AB240" s="682">
        <f t="shared" si="22"/>
        <v>1006099</v>
      </c>
      <c r="AC240" s="683"/>
    </row>
    <row r="241" spans="1:29" s="657" customFormat="1" ht="23.25" customHeight="1">
      <c r="A241" s="665">
        <v>228</v>
      </c>
      <c r="B241" s="666">
        <f>'KL VCKD'!B242</f>
        <v>228</v>
      </c>
      <c r="C241" s="667"/>
      <c r="D241" s="668" t="s">
        <v>1276</v>
      </c>
      <c r="E241" s="669" t="s">
        <v>1277</v>
      </c>
      <c r="F241" s="670">
        <v>31947</v>
      </c>
      <c r="G241" s="671">
        <f>'KL VCKD'!BE242</f>
        <v>29.931999999999999</v>
      </c>
      <c r="H241" s="672">
        <f t="shared" si="23"/>
        <v>956238</v>
      </c>
      <c r="I241" s="673"/>
      <c r="J241" s="674"/>
      <c r="K241" s="674"/>
      <c r="L241" s="674"/>
      <c r="M241" s="674"/>
      <c r="N241" s="675"/>
      <c r="O241" s="676"/>
      <c r="P241" s="677"/>
      <c r="Q241" s="678">
        <v>15.383000000000001</v>
      </c>
      <c r="R241" s="677">
        <v>491441</v>
      </c>
      <c r="S241" s="677"/>
      <c r="T241" s="677"/>
      <c r="U241" s="677"/>
      <c r="V241" s="677"/>
      <c r="W241" s="679">
        <f t="shared" si="24"/>
        <v>1447679</v>
      </c>
      <c r="X241" s="679">
        <f t="shared" si="27"/>
        <v>491441</v>
      </c>
      <c r="Y241" s="680">
        <f t="shared" si="25"/>
        <v>0</v>
      </c>
      <c r="Z241" s="679">
        <f t="shared" si="26"/>
        <v>24000</v>
      </c>
      <c r="AA241" s="681">
        <f t="shared" si="21"/>
        <v>515441</v>
      </c>
      <c r="AB241" s="682">
        <f t="shared" si="22"/>
        <v>932238</v>
      </c>
      <c r="AC241" s="683"/>
    </row>
    <row r="242" spans="1:29" s="657" customFormat="1" ht="23.25" customHeight="1">
      <c r="A242" s="665">
        <v>229</v>
      </c>
      <c r="B242" s="666">
        <f>'KL VCKD'!B243</f>
        <v>229</v>
      </c>
      <c r="C242" s="667"/>
      <c r="D242" s="668" t="s">
        <v>1813</v>
      </c>
      <c r="E242" s="669" t="s">
        <v>1814</v>
      </c>
      <c r="F242" s="670">
        <v>31947</v>
      </c>
      <c r="G242" s="671">
        <f>'KL VCKD'!BE243</f>
        <v>28.774000000000004</v>
      </c>
      <c r="H242" s="672">
        <f t="shared" si="23"/>
        <v>919243</v>
      </c>
      <c r="I242" s="673"/>
      <c r="J242" s="674"/>
      <c r="K242" s="674"/>
      <c r="L242" s="674"/>
      <c r="M242" s="674"/>
      <c r="N242" s="675"/>
      <c r="O242" s="676"/>
      <c r="P242" s="677"/>
      <c r="Q242" s="678">
        <v>15.464</v>
      </c>
      <c r="R242" s="677">
        <v>494028</v>
      </c>
      <c r="S242" s="677"/>
      <c r="T242" s="677"/>
      <c r="U242" s="677"/>
      <c r="V242" s="677"/>
      <c r="W242" s="679">
        <f t="shared" si="24"/>
        <v>1413271</v>
      </c>
      <c r="X242" s="679">
        <f t="shared" si="27"/>
        <v>494028</v>
      </c>
      <c r="Y242" s="680">
        <f t="shared" si="25"/>
        <v>0</v>
      </c>
      <c r="Z242" s="679">
        <f t="shared" si="26"/>
        <v>24000</v>
      </c>
      <c r="AA242" s="681">
        <f t="shared" si="21"/>
        <v>518028</v>
      </c>
      <c r="AB242" s="682">
        <f t="shared" si="22"/>
        <v>895243</v>
      </c>
      <c r="AC242" s="683"/>
    </row>
    <row r="243" spans="1:29" s="657" customFormat="1" ht="23.25" customHeight="1">
      <c r="A243" s="665">
        <v>230</v>
      </c>
      <c r="B243" s="666">
        <f>'KL VCKD'!B244</f>
        <v>230</v>
      </c>
      <c r="C243" s="667"/>
      <c r="D243" s="668" t="s">
        <v>1268</v>
      </c>
      <c r="E243" s="669" t="s">
        <v>1269</v>
      </c>
      <c r="F243" s="670">
        <v>31947</v>
      </c>
      <c r="G243" s="671">
        <f>'KL VCKD'!BE244</f>
        <v>31.393000000000001</v>
      </c>
      <c r="H243" s="672">
        <f t="shared" si="23"/>
        <v>1002912</v>
      </c>
      <c r="I243" s="673"/>
      <c r="J243" s="674"/>
      <c r="K243" s="674"/>
      <c r="L243" s="674"/>
      <c r="M243" s="674"/>
      <c r="N243" s="675"/>
      <c r="O243" s="676"/>
      <c r="P243" s="677"/>
      <c r="Q243" s="678">
        <v>16.805</v>
      </c>
      <c r="R243" s="677">
        <v>536869</v>
      </c>
      <c r="S243" s="677"/>
      <c r="T243" s="677"/>
      <c r="U243" s="677"/>
      <c r="V243" s="677"/>
      <c r="W243" s="679">
        <f t="shared" si="24"/>
        <v>1539781</v>
      </c>
      <c r="X243" s="679">
        <f t="shared" si="27"/>
        <v>536869</v>
      </c>
      <c r="Y243" s="680">
        <f t="shared" si="25"/>
        <v>789</v>
      </c>
      <c r="Z243" s="679">
        <f t="shared" si="26"/>
        <v>24000</v>
      </c>
      <c r="AA243" s="681">
        <f t="shared" si="21"/>
        <v>561658</v>
      </c>
      <c r="AB243" s="682">
        <f t="shared" si="22"/>
        <v>978123</v>
      </c>
      <c r="AC243" s="683"/>
    </row>
    <row r="244" spans="1:29" s="657" customFormat="1" ht="23.25" customHeight="1">
      <c r="A244" s="665">
        <v>231</v>
      </c>
      <c r="B244" s="666">
        <f>'KL VCKD'!B245</f>
        <v>231</v>
      </c>
      <c r="C244" s="667"/>
      <c r="D244" s="668" t="s">
        <v>1266</v>
      </c>
      <c r="E244" s="669" t="s">
        <v>1267</v>
      </c>
      <c r="F244" s="670">
        <v>31947</v>
      </c>
      <c r="G244" s="671">
        <f>'KL VCKD'!BE245</f>
        <v>30.811000000000003</v>
      </c>
      <c r="H244" s="672">
        <f t="shared" si="23"/>
        <v>984319</v>
      </c>
      <c r="I244" s="673"/>
      <c r="J244" s="674"/>
      <c r="K244" s="674"/>
      <c r="L244" s="674"/>
      <c r="M244" s="674"/>
      <c r="N244" s="675"/>
      <c r="O244" s="676"/>
      <c r="P244" s="677"/>
      <c r="Q244" s="678">
        <v>17.268999999999998</v>
      </c>
      <c r="R244" s="677">
        <v>551693</v>
      </c>
      <c r="S244" s="677"/>
      <c r="T244" s="677"/>
      <c r="U244" s="677"/>
      <c r="V244" s="677"/>
      <c r="W244" s="679">
        <f t="shared" si="24"/>
        <v>1536012</v>
      </c>
      <c r="X244" s="679">
        <f t="shared" si="27"/>
        <v>551693</v>
      </c>
      <c r="Y244" s="680">
        <f t="shared" si="25"/>
        <v>601</v>
      </c>
      <c r="Z244" s="679">
        <f t="shared" si="26"/>
        <v>24000</v>
      </c>
      <c r="AA244" s="681">
        <f t="shared" si="21"/>
        <v>576294</v>
      </c>
      <c r="AB244" s="682">
        <f t="shared" si="22"/>
        <v>959718</v>
      </c>
      <c r="AC244" s="683"/>
    </row>
    <row r="245" spans="1:29" s="657" customFormat="1" ht="23.25" customHeight="1">
      <c r="A245" s="665">
        <v>232</v>
      </c>
      <c r="B245" s="666">
        <f>'KL VCKD'!B246</f>
        <v>232</v>
      </c>
      <c r="C245" s="667"/>
      <c r="D245" s="668" t="s">
        <v>1797</v>
      </c>
      <c r="E245" s="669" t="s">
        <v>1798</v>
      </c>
      <c r="F245" s="670">
        <v>31947</v>
      </c>
      <c r="G245" s="671">
        <f>'KL VCKD'!BE246</f>
        <v>30.599000000000004</v>
      </c>
      <c r="H245" s="672">
        <f t="shared" si="23"/>
        <v>977546</v>
      </c>
      <c r="I245" s="673"/>
      <c r="J245" s="674"/>
      <c r="K245" s="674"/>
      <c r="L245" s="674"/>
      <c r="M245" s="674"/>
      <c r="N245" s="675"/>
      <c r="O245" s="676"/>
      <c r="P245" s="677"/>
      <c r="Q245" s="678">
        <v>16.930999999999997</v>
      </c>
      <c r="R245" s="677">
        <v>540895</v>
      </c>
      <c r="S245" s="677"/>
      <c r="T245" s="677"/>
      <c r="U245" s="677"/>
      <c r="V245" s="677"/>
      <c r="W245" s="679">
        <f t="shared" si="24"/>
        <v>1518441</v>
      </c>
      <c r="X245" s="679">
        <f t="shared" si="27"/>
        <v>540895</v>
      </c>
      <c r="Y245" s="680">
        <f t="shared" si="25"/>
        <v>0</v>
      </c>
      <c r="Z245" s="679">
        <f t="shared" si="26"/>
        <v>24000</v>
      </c>
      <c r="AA245" s="681">
        <f t="shared" si="21"/>
        <v>564895</v>
      </c>
      <c r="AB245" s="682">
        <f t="shared" si="22"/>
        <v>953546</v>
      </c>
      <c r="AC245" s="683"/>
    </row>
    <row r="246" spans="1:29" s="657" customFormat="1" ht="23.25" customHeight="1">
      <c r="A246" s="665">
        <v>233</v>
      </c>
      <c r="B246" s="666">
        <f>'KL VCKD'!B247</f>
        <v>233</v>
      </c>
      <c r="C246" s="667"/>
      <c r="D246" s="668" t="s">
        <v>1270</v>
      </c>
      <c r="E246" s="669" t="s">
        <v>1271</v>
      </c>
      <c r="F246" s="670">
        <v>31947</v>
      </c>
      <c r="G246" s="671">
        <f>'KL VCKD'!BE247</f>
        <v>28.041000000000004</v>
      </c>
      <c r="H246" s="672">
        <f t="shared" si="23"/>
        <v>895826</v>
      </c>
      <c r="I246" s="673"/>
      <c r="J246" s="674"/>
      <c r="K246" s="674"/>
      <c r="L246" s="674"/>
      <c r="M246" s="674"/>
      <c r="N246" s="675"/>
      <c r="O246" s="676"/>
      <c r="P246" s="677"/>
      <c r="Q246" s="678">
        <v>14.449</v>
      </c>
      <c r="R246" s="677">
        <v>461602</v>
      </c>
      <c r="S246" s="677"/>
      <c r="T246" s="677"/>
      <c r="U246" s="677"/>
      <c r="V246" s="677"/>
      <c r="W246" s="679">
        <f t="shared" si="24"/>
        <v>1357428</v>
      </c>
      <c r="X246" s="679">
        <f t="shared" si="27"/>
        <v>461602</v>
      </c>
      <c r="Y246" s="680">
        <f t="shared" si="25"/>
        <v>0</v>
      </c>
      <c r="Z246" s="679">
        <f t="shared" si="26"/>
        <v>24000</v>
      </c>
      <c r="AA246" s="681">
        <f t="shared" si="21"/>
        <v>485602</v>
      </c>
      <c r="AB246" s="682">
        <f t="shared" si="22"/>
        <v>871826</v>
      </c>
      <c r="AC246" s="683"/>
    </row>
    <row r="247" spans="1:29" s="657" customFormat="1" ht="23.25" customHeight="1">
      <c r="A247" s="665">
        <v>234</v>
      </c>
      <c r="B247" s="666">
        <f>'KL VCKD'!B248</f>
        <v>234</v>
      </c>
      <c r="C247" s="667"/>
      <c r="D247" s="668" t="s">
        <v>1272</v>
      </c>
      <c r="E247" s="669" t="s">
        <v>1273</v>
      </c>
      <c r="F247" s="670">
        <v>31947</v>
      </c>
      <c r="G247" s="671">
        <f>'KL VCKD'!BE248</f>
        <v>26.576000000000004</v>
      </c>
      <c r="H247" s="672">
        <f t="shared" si="23"/>
        <v>849023</v>
      </c>
      <c r="I247" s="673"/>
      <c r="J247" s="674"/>
      <c r="K247" s="674"/>
      <c r="L247" s="674"/>
      <c r="M247" s="674"/>
      <c r="N247" s="675"/>
      <c r="O247" s="676"/>
      <c r="P247" s="677"/>
      <c r="Q247" s="678">
        <v>13.728999999999999</v>
      </c>
      <c r="R247" s="677">
        <v>438600</v>
      </c>
      <c r="S247" s="677"/>
      <c r="T247" s="677"/>
      <c r="U247" s="677"/>
      <c r="V247" s="677"/>
      <c r="W247" s="679">
        <f t="shared" si="24"/>
        <v>1287623</v>
      </c>
      <c r="X247" s="679">
        <f t="shared" si="27"/>
        <v>438600</v>
      </c>
      <c r="Y247" s="680">
        <f t="shared" si="25"/>
        <v>0</v>
      </c>
      <c r="Z247" s="679">
        <f t="shared" si="26"/>
        <v>24000</v>
      </c>
      <c r="AA247" s="681">
        <f t="shared" si="21"/>
        <v>462600</v>
      </c>
      <c r="AB247" s="682">
        <f t="shared" si="22"/>
        <v>825023</v>
      </c>
      <c r="AC247" s="683"/>
    </row>
    <row r="248" spans="1:29" s="657" customFormat="1" ht="23.25" customHeight="1">
      <c r="A248" s="665">
        <v>235</v>
      </c>
      <c r="B248" s="666">
        <f>'KL VCKD'!B249</f>
        <v>235</v>
      </c>
      <c r="C248" s="667"/>
      <c r="D248" s="668" t="s">
        <v>1258</v>
      </c>
      <c r="E248" s="669" t="s">
        <v>1259</v>
      </c>
      <c r="F248" s="670">
        <v>31947</v>
      </c>
      <c r="G248" s="671">
        <f>'KL VCKD'!BE249</f>
        <v>32.524000000000001</v>
      </c>
      <c r="H248" s="672">
        <f t="shared" si="23"/>
        <v>1039044</v>
      </c>
      <c r="I248" s="673"/>
      <c r="J248" s="674"/>
      <c r="K248" s="674"/>
      <c r="L248" s="674"/>
      <c r="M248" s="674"/>
      <c r="N248" s="675"/>
      <c r="O248" s="676"/>
      <c r="P248" s="677"/>
      <c r="Q248" s="678">
        <v>17.174999999999997</v>
      </c>
      <c r="R248" s="677">
        <v>548690</v>
      </c>
      <c r="S248" s="677"/>
      <c r="T248" s="677"/>
      <c r="U248" s="677"/>
      <c r="V248" s="677"/>
      <c r="W248" s="679">
        <f t="shared" si="24"/>
        <v>1587734</v>
      </c>
      <c r="X248" s="679">
        <f t="shared" si="27"/>
        <v>548690</v>
      </c>
      <c r="Y248" s="680">
        <f t="shared" si="25"/>
        <v>3187</v>
      </c>
      <c r="Z248" s="679">
        <f t="shared" si="26"/>
        <v>24000</v>
      </c>
      <c r="AA248" s="681">
        <f t="shared" si="21"/>
        <v>575877</v>
      </c>
      <c r="AB248" s="682">
        <f t="shared" si="22"/>
        <v>1011857</v>
      </c>
      <c r="AC248" s="683"/>
    </row>
    <row r="249" spans="1:29" s="657" customFormat="1" ht="23.25" customHeight="1">
      <c r="A249" s="665">
        <v>236</v>
      </c>
      <c r="B249" s="666">
        <f>'KL VCKD'!B250</f>
        <v>236</v>
      </c>
      <c r="C249" s="667"/>
      <c r="D249" s="668" t="s">
        <v>1260</v>
      </c>
      <c r="E249" s="669" t="s">
        <v>1261</v>
      </c>
      <c r="F249" s="670">
        <v>31947</v>
      </c>
      <c r="G249" s="671">
        <f>'KL VCKD'!BE250</f>
        <v>31.814</v>
      </c>
      <c r="H249" s="672">
        <f t="shared" si="23"/>
        <v>1016362</v>
      </c>
      <c r="I249" s="673"/>
      <c r="J249" s="674"/>
      <c r="K249" s="674"/>
      <c r="L249" s="674"/>
      <c r="M249" s="674"/>
      <c r="N249" s="675"/>
      <c r="O249" s="676"/>
      <c r="P249" s="677"/>
      <c r="Q249" s="678">
        <v>16.95</v>
      </c>
      <c r="R249" s="677">
        <v>541502</v>
      </c>
      <c r="S249" s="677"/>
      <c r="T249" s="677"/>
      <c r="U249" s="677"/>
      <c r="V249" s="677"/>
      <c r="W249" s="679">
        <f t="shared" si="24"/>
        <v>1557864</v>
      </c>
      <c r="X249" s="679">
        <f t="shared" si="27"/>
        <v>541502</v>
      </c>
      <c r="Y249" s="680">
        <f t="shared" si="25"/>
        <v>1693</v>
      </c>
      <c r="Z249" s="679">
        <f t="shared" si="26"/>
        <v>24000</v>
      </c>
      <c r="AA249" s="681">
        <f t="shared" si="21"/>
        <v>567195</v>
      </c>
      <c r="AB249" s="682">
        <f t="shared" si="22"/>
        <v>990669</v>
      </c>
      <c r="AC249" s="683"/>
    </row>
    <row r="250" spans="1:29" s="657" customFormat="1" ht="23.25" customHeight="1">
      <c r="A250" s="665">
        <v>237</v>
      </c>
      <c r="B250" s="666">
        <f>'KL VCKD'!B251</f>
        <v>237</v>
      </c>
      <c r="C250" s="667"/>
      <c r="D250" s="668" t="s">
        <v>1576</v>
      </c>
      <c r="E250" s="669" t="s">
        <v>1577</v>
      </c>
      <c r="F250" s="670">
        <v>31947</v>
      </c>
      <c r="G250" s="671">
        <f>'KL VCKD'!BE251</f>
        <v>30.364999999999998</v>
      </c>
      <c r="H250" s="672">
        <f t="shared" si="23"/>
        <v>970071</v>
      </c>
      <c r="I250" s="673"/>
      <c r="J250" s="674"/>
      <c r="K250" s="674"/>
      <c r="L250" s="674"/>
      <c r="M250" s="674"/>
      <c r="N250" s="675"/>
      <c r="O250" s="676"/>
      <c r="P250" s="677"/>
      <c r="Q250" s="678">
        <v>15.846000000000002</v>
      </c>
      <c r="R250" s="677">
        <v>506232</v>
      </c>
      <c r="S250" s="677"/>
      <c r="T250" s="677"/>
      <c r="U250" s="677"/>
      <c r="V250" s="677"/>
      <c r="W250" s="679">
        <f t="shared" si="24"/>
        <v>1476303</v>
      </c>
      <c r="X250" s="679">
        <f t="shared" si="27"/>
        <v>506232</v>
      </c>
      <c r="Y250" s="680">
        <f t="shared" si="25"/>
        <v>0</v>
      </c>
      <c r="Z250" s="679">
        <f t="shared" si="26"/>
        <v>24000</v>
      </c>
      <c r="AA250" s="681">
        <f t="shared" si="21"/>
        <v>530232</v>
      </c>
      <c r="AB250" s="682">
        <f t="shared" si="22"/>
        <v>946071</v>
      </c>
      <c r="AC250" s="683"/>
    </row>
    <row r="251" spans="1:29" s="657" customFormat="1" ht="23.25" customHeight="1">
      <c r="A251" s="665">
        <v>238</v>
      </c>
      <c r="B251" s="666">
        <f>'KL VCKD'!B252</f>
        <v>238</v>
      </c>
      <c r="C251" s="667"/>
      <c r="D251" s="668" t="s">
        <v>1578</v>
      </c>
      <c r="E251" s="669" t="s">
        <v>1579</v>
      </c>
      <c r="F251" s="670">
        <v>31947</v>
      </c>
      <c r="G251" s="671">
        <f>'KL VCKD'!BE252</f>
        <v>30.495999999999999</v>
      </c>
      <c r="H251" s="672">
        <f t="shared" si="23"/>
        <v>974256</v>
      </c>
      <c r="I251" s="673"/>
      <c r="J251" s="674"/>
      <c r="K251" s="674"/>
      <c r="L251" s="674"/>
      <c r="M251" s="674"/>
      <c r="N251" s="675"/>
      <c r="O251" s="676"/>
      <c r="P251" s="677"/>
      <c r="Q251" s="678">
        <v>16.491999999999997</v>
      </c>
      <c r="R251" s="677">
        <v>526870</v>
      </c>
      <c r="S251" s="677"/>
      <c r="T251" s="677"/>
      <c r="U251" s="677"/>
      <c r="V251" s="677"/>
      <c r="W251" s="679">
        <f t="shared" si="24"/>
        <v>1501126</v>
      </c>
      <c r="X251" s="679">
        <f t="shared" si="27"/>
        <v>526870</v>
      </c>
      <c r="Y251" s="680">
        <f t="shared" si="25"/>
        <v>0</v>
      </c>
      <c r="Z251" s="679">
        <f t="shared" si="26"/>
        <v>24000</v>
      </c>
      <c r="AA251" s="681">
        <f t="shared" si="21"/>
        <v>550870</v>
      </c>
      <c r="AB251" s="682">
        <f t="shared" si="22"/>
        <v>950256</v>
      </c>
      <c r="AC251" s="683"/>
    </row>
    <row r="252" spans="1:29" s="657" customFormat="1" ht="23.25" customHeight="1">
      <c r="A252" s="665">
        <v>239</v>
      </c>
      <c r="B252" s="666">
        <f>'KL VCKD'!B253</f>
        <v>239</v>
      </c>
      <c r="C252" s="667"/>
      <c r="D252" s="668" t="s">
        <v>1254</v>
      </c>
      <c r="E252" s="669" t="s">
        <v>1255</v>
      </c>
      <c r="F252" s="670">
        <v>31947</v>
      </c>
      <c r="G252" s="671">
        <f>'KL VCKD'!BE253</f>
        <v>30.056000000000001</v>
      </c>
      <c r="H252" s="672">
        <f t="shared" si="23"/>
        <v>960199</v>
      </c>
      <c r="I252" s="673"/>
      <c r="J252" s="674"/>
      <c r="K252" s="674"/>
      <c r="L252" s="674"/>
      <c r="M252" s="674"/>
      <c r="N252" s="675"/>
      <c r="O252" s="676"/>
      <c r="P252" s="677"/>
      <c r="Q252" s="678">
        <v>14.568</v>
      </c>
      <c r="R252" s="677">
        <v>465404</v>
      </c>
      <c r="S252" s="677"/>
      <c r="T252" s="677"/>
      <c r="U252" s="677"/>
      <c r="V252" s="677"/>
      <c r="W252" s="679">
        <f t="shared" si="24"/>
        <v>1425603</v>
      </c>
      <c r="X252" s="679">
        <f t="shared" si="27"/>
        <v>465404</v>
      </c>
      <c r="Y252" s="680">
        <f t="shared" si="25"/>
        <v>0</v>
      </c>
      <c r="Z252" s="679">
        <f t="shared" si="26"/>
        <v>24000</v>
      </c>
      <c r="AA252" s="681">
        <f t="shared" si="21"/>
        <v>489404</v>
      </c>
      <c r="AB252" s="682">
        <f t="shared" si="22"/>
        <v>936199</v>
      </c>
      <c r="AC252" s="683"/>
    </row>
    <row r="253" spans="1:29" s="657" customFormat="1" ht="23.25" customHeight="1">
      <c r="A253" s="665">
        <v>240</v>
      </c>
      <c r="B253" s="666">
        <f>'KL VCKD'!B254</f>
        <v>240</v>
      </c>
      <c r="C253" s="667"/>
      <c r="D253" s="668" t="s">
        <v>1252</v>
      </c>
      <c r="E253" s="669" t="s">
        <v>1253</v>
      </c>
      <c r="F253" s="670">
        <v>31947</v>
      </c>
      <c r="G253" s="671">
        <f>'KL VCKD'!BE254</f>
        <v>29.281999999999996</v>
      </c>
      <c r="H253" s="672">
        <f t="shared" si="23"/>
        <v>935472</v>
      </c>
      <c r="I253" s="673"/>
      <c r="J253" s="674"/>
      <c r="K253" s="674"/>
      <c r="L253" s="674"/>
      <c r="M253" s="674"/>
      <c r="N253" s="675"/>
      <c r="O253" s="676"/>
      <c r="P253" s="677"/>
      <c r="Q253" s="678">
        <v>14.913</v>
      </c>
      <c r="R253" s="677">
        <v>476426</v>
      </c>
      <c r="S253" s="677"/>
      <c r="T253" s="677"/>
      <c r="U253" s="677"/>
      <c r="V253" s="677"/>
      <c r="W253" s="679">
        <f t="shared" si="24"/>
        <v>1411898</v>
      </c>
      <c r="X253" s="679">
        <f t="shared" si="27"/>
        <v>476426</v>
      </c>
      <c r="Y253" s="680">
        <f t="shared" si="25"/>
        <v>0</v>
      </c>
      <c r="Z253" s="679">
        <f t="shared" si="26"/>
        <v>24000</v>
      </c>
      <c r="AA253" s="681">
        <f t="shared" si="21"/>
        <v>500426</v>
      </c>
      <c r="AB253" s="682">
        <f t="shared" si="22"/>
        <v>911472</v>
      </c>
      <c r="AC253" s="683"/>
    </row>
    <row r="254" spans="1:29" s="657" customFormat="1" ht="23.25" customHeight="1">
      <c r="A254" s="665">
        <v>241</v>
      </c>
      <c r="B254" s="666">
        <f>'KL VCKD'!B255</f>
        <v>241</v>
      </c>
      <c r="C254" s="667"/>
      <c r="D254" s="668" t="s">
        <v>1801</v>
      </c>
      <c r="E254" s="669" t="s">
        <v>1802</v>
      </c>
      <c r="F254" s="670">
        <v>31947</v>
      </c>
      <c r="G254" s="671">
        <f>'KL VCKD'!BE255</f>
        <v>30.137999999999998</v>
      </c>
      <c r="H254" s="672">
        <f t="shared" si="23"/>
        <v>962819</v>
      </c>
      <c r="I254" s="673"/>
      <c r="J254" s="674"/>
      <c r="K254" s="674"/>
      <c r="L254" s="674"/>
      <c r="M254" s="674"/>
      <c r="N254" s="675"/>
      <c r="O254" s="676"/>
      <c r="P254" s="677"/>
      <c r="Q254" s="678">
        <v>14.267000000000001</v>
      </c>
      <c r="R254" s="677">
        <v>455788</v>
      </c>
      <c r="S254" s="677"/>
      <c r="T254" s="677"/>
      <c r="U254" s="677"/>
      <c r="V254" s="677"/>
      <c r="W254" s="679">
        <f t="shared" si="24"/>
        <v>1418607</v>
      </c>
      <c r="X254" s="679">
        <f t="shared" si="27"/>
        <v>455788</v>
      </c>
      <c r="Y254" s="680">
        <f t="shared" si="25"/>
        <v>0</v>
      </c>
      <c r="Z254" s="679">
        <f t="shared" si="26"/>
        <v>24000</v>
      </c>
      <c r="AA254" s="681">
        <f t="shared" si="21"/>
        <v>479788</v>
      </c>
      <c r="AB254" s="682">
        <f t="shared" si="22"/>
        <v>938819</v>
      </c>
      <c r="AC254" s="683"/>
    </row>
    <row r="255" spans="1:29" s="657" customFormat="1" ht="23.25" customHeight="1">
      <c r="A255" s="665">
        <v>242</v>
      </c>
      <c r="B255" s="666">
        <f>'KL VCKD'!B256</f>
        <v>242</v>
      </c>
      <c r="C255" s="667"/>
      <c r="D255" s="668" t="s">
        <v>1256</v>
      </c>
      <c r="E255" s="669" t="s">
        <v>1257</v>
      </c>
      <c r="F255" s="670">
        <v>31947</v>
      </c>
      <c r="G255" s="671">
        <f>'KL VCKD'!BE256</f>
        <v>31.201000000000001</v>
      </c>
      <c r="H255" s="672">
        <f t="shared" si="23"/>
        <v>996778</v>
      </c>
      <c r="I255" s="673"/>
      <c r="J255" s="674"/>
      <c r="K255" s="674"/>
      <c r="L255" s="674"/>
      <c r="M255" s="674"/>
      <c r="N255" s="675"/>
      <c r="O255" s="676"/>
      <c r="P255" s="677"/>
      <c r="Q255" s="678">
        <v>13.872000000000002</v>
      </c>
      <c r="R255" s="677">
        <v>443169</v>
      </c>
      <c r="S255" s="677"/>
      <c r="T255" s="677"/>
      <c r="U255" s="677"/>
      <c r="V255" s="677"/>
      <c r="W255" s="679">
        <f t="shared" si="24"/>
        <v>1439947</v>
      </c>
      <c r="X255" s="679">
        <f t="shared" si="27"/>
        <v>443169</v>
      </c>
      <c r="Y255" s="680">
        <f t="shared" si="25"/>
        <v>0</v>
      </c>
      <c r="Z255" s="679">
        <f t="shared" si="26"/>
        <v>24000</v>
      </c>
      <c r="AA255" s="681">
        <f t="shared" si="21"/>
        <v>467169</v>
      </c>
      <c r="AB255" s="682">
        <f t="shared" si="22"/>
        <v>972778</v>
      </c>
      <c r="AC255" s="683"/>
    </row>
    <row r="256" spans="1:29" s="657" customFormat="1" ht="23.25" customHeight="1">
      <c r="A256" s="665">
        <v>243</v>
      </c>
      <c r="B256" s="666">
        <f>'KL VCKD'!B257</f>
        <v>243</v>
      </c>
      <c r="C256" s="667"/>
      <c r="D256" s="668" t="s">
        <v>1796</v>
      </c>
      <c r="E256" s="669" t="s">
        <v>1265</v>
      </c>
      <c r="F256" s="670">
        <v>31947</v>
      </c>
      <c r="G256" s="671">
        <f>'KL VCKD'!BE257</f>
        <v>31.844000000000001</v>
      </c>
      <c r="H256" s="672">
        <f t="shared" si="23"/>
        <v>1017320</v>
      </c>
      <c r="I256" s="673"/>
      <c r="J256" s="674"/>
      <c r="K256" s="674"/>
      <c r="L256" s="674"/>
      <c r="M256" s="674"/>
      <c r="N256" s="675"/>
      <c r="O256" s="676"/>
      <c r="P256" s="677"/>
      <c r="Q256" s="678">
        <v>15.746</v>
      </c>
      <c r="R256" s="677">
        <v>503037</v>
      </c>
      <c r="S256" s="677"/>
      <c r="T256" s="677"/>
      <c r="U256" s="677"/>
      <c r="V256" s="677"/>
      <c r="W256" s="679">
        <f t="shared" si="24"/>
        <v>1520357</v>
      </c>
      <c r="X256" s="679">
        <f t="shared" si="27"/>
        <v>503037</v>
      </c>
      <c r="Y256" s="680">
        <f t="shared" si="25"/>
        <v>0</v>
      </c>
      <c r="Z256" s="679">
        <f t="shared" si="26"/>
        <v>24000</v>
      </c>
      <c r="AA256" s="681">
        <f t="shared" si="21"/>
        <v>527037</v>
      </c>
      <c r="AB256" s="682">
        <f t="shared" si="22"/>
        <v>993320</v>
      </c>
      <c r="AC256" s="683"/>
    </row>
    <row r="257" spans="1:29" s="657" customFormat="1" ht="23.25" customHeight="1">
      <c r="A257" s="665">
        <v>244</v>
      </c>
      <c r="B257" s="666">
        <f>'KL VCKD'!B258</f>
        <v>244</v>
      </c>
      <c r="C257" s="667"/>
      <c r="D257" s="668" t="s">
        <v>1794</v>
      </c>
      <c r="E257" s="669" t="s">
        <v>1795</v>
      </c>
      <c r="F257" s="670">
        <v>31947</v>
      </c>
      <c r="G257" s="671">
        <f>'KL VCKD'!BE258</f>
        <v>30.764000000000006</v>
      </c>
      <c r="H257" s="672">
        <f t="shared" si="23"/>
        <v>982818</v>
      </c>
      <c r="I257" s="673"/>
      <c r="J257" s="674"/>
      <c r="K257" s="674"/>
      <c r="L257" s="674"/>
      <c r="M257" s="674"/>
      <c r="N257" s="675"/>
      <c r="O257" s="676"/>
      <c r="P257" s="677"/>
      <c r="Q257" s="678">
        <v>16.786999999999999</v>
      </c>
      <c r="R257" s="677">
        <v>536294</v>
      </c>
      <c r="S257" s="677"/>
      <c r="T257" s="677"/>
      <c r="U257" s="677"/>
      <c r="V257" s="677"/>
      <c r="W257" s="679">
        <f t="shared" si="24"/>
        <v>1519112</v>
      </c>
      <c r="X257" s="679">
        <f t="shared" si="27"/>
        <v>536294</v>
      </c>
      <c r="Y257" s="680">
        <f t="shared" si="25"/>
        <v>0</v>
      </c>
      <c r="Z257" s="679">
        <f t="shared" si="26"/>
        <v>24000</v>
      </c>
      <c r="AA257" s="681">
        <f t="shared" si="21"/>
        <v>560294</v>
      </c>
      <c r="AB257" s="682">
        <f t="shared" si="22"/>
        <v>958818</v>
      </c>
      <c r="AC257" s="683"/>
    </row>
    <row r="258" spans="1:29" s="657" customFormat="1" ht="23.25" customHeight="1">
      <c r="A258" s="665">
        <v>245</v>
      </c>
      <c r="B258" s="666">
        <f>'KL VCKD'!B259</f>
        <v>245</v>
      </c>
      <c r="C258" s="667"/>
      <c r="D258" s="668" t="s">
        <v>1699</v>
      </c>
      <c r="E258" s="669" t="s">
        <v>1700</v>
      </c>
      <c r="F258" s="670">
        <v>31947</v>
      </c>
      <c r="G258" s="671">
        <f>'KL VCKD'!BE259</f>
        <v>30.17</v>
      </c>
      <c r="H258" s="672">
        <f t="shared" si="23"/>
        <v>963841</v>
      </c>
      <c r="I258" s="673"/>
      <c r="J258" s="674"/>
      <c r="K258" s="674"/>
      <c r="L258" s="674"/>
      <c r="M258" s="674"/>
      <c r="N258" s="675"/>
      <c r="O258" s="676"/>
      <c r="P258" s="677"/>
      <c r="Q258" s="678">
        <v>15.727000000000002</v>
      </c>
      <c r="R258" s="677">
        <v>502430</v>
      </c>
      <c r="S258" s="677"/>
      <c r="T258" s="677"/>
      <c r="U258" s="677"/>
      <c r="V258" s="677"/>
      <c r="W258" s="679">
        <f t="shared" si="24"/>
        <v>1466271</v>
      </c>
      <c r="X258" s="679">
        <f t="shared" si="27"/>
        <v>502430</v>
      </c>
      <c r="Y258" s="680">
        <f t="shared" si="25"/>
        <v>0</v>
      </c>
      <c r="Z258" s="679">
        <f t="shared" si="26"/>
        <v>24000</v>
      </c>
      <c r="AA258" s="681">
        <f t="shared" si="21"/>
        <v>526430</v>
      </c>
      <c r="AB258" s="682">
        <f t="shared" si="22"/>
        <v>939841</v>
      </c>
      <c r="AC258" s="683"/>
    </row>
    <row r="259" spans="1:29" s="657" customFormat="1" ht="23.25" customHeight="1">
      <c r="A259" s="665">
        <v>246</v>
      </c>
      <c r="B259" s="666">
        <f>'KL VCKD'!B260</f>
        <v>246</v>
      </c>
      <c r="C259" s="667"/>
      <c r="D259" s="668" t="s">
        <v>1652</v>
      </c>
      <c r="E259" s="669" t="s">
        <v>1653</v>
      </c>
      <c r="F259" s="670">
        <v>31947</v>
      </c>
      <c r="G259" s="671">
        <f>'KL VCKD'!BE260</f>
        <v>29.946000000000002</v>
      </c>
      <c r="H259" s="672">
        <f t="shared" si="23"/>
        <v>956685</v>
      </c>
      <c r="I259" s="673"/>
      <c r="J259" s="674"/>
      <c r="K259" s="674"/>
      <c r="L259" s="674"/>
      <c r="M259" s="674"/>
      <c r="N259" s="675"/>
      <c r="O259" s="676"/>
      <c r="P259" s="677"/>
      <c r="Q259" s="678">
        <v>14.424000000000001</v>
      </c>
      <c r="R259" s="677">
        <v>460804</v>
      </c>
      <c r="S259" s="677"/>
      <c r="T259" s="677"/>
      <c r="U259" s="677"/>
      <c r="V259" s="677"/>
      <c r="W259" s="679">
        <f t="shared" si="24"/>
        <v>1417489</v>
      </c>
      <c r="X259" s="679">
        <f t="shared" si="27"/>
        <v>460804</v>
      </c>
      <c r="Y259" s="680">
        <f t="shared" si="25"/>
        <v>0</v>
      </c>
      <c r="Z259" s="679">
        <f t="shared" si="26"/>
        <v>24000</v>
      </c>
      <c r="AA259" s="681">
        <f t="shared" si="21"/>
        <v>484804</v>
      </c>
      <c r="AB259" s="682">
        <f t="shared" si="22"/>
        <v>932685</v>
      </c>
      <c r="AC259" s="683"/>
    </row>
    <row r="260" spans="1:29" s="657" customFormat="1" ht="23.25" customHeight="1">
      <c r="A260" s="665">
        <v>247</v>
      </c>
      <c r="B260" s="666">
        <f>'KL VCKD'!B261</f>
        <v>247</v>
      </c>
      <c r="C260" s="667"/>
      <c r="D260" s="668" t="s">
        <v>1805</v>
      </c>
      <c r="E260" s="669" t="s">
        <v>1806</v>
      </c>
      <c r="F260" s="670">
        <v>31947</v>
      </c>
      <c r="G260" s="671">
        <f>'KL VCKD'!BE261</f>
        <v>29.729000000000003</v>
      </c>
      <c r="H260" s="672">
        <f t="shared" si="23"/>
        <v>949752</v>
      </c>
      <c r="I260" s="673"/>
      <c r="J260" s="674"/>
      <c r="K260" s="674"/>
      <c r="L260" s="674"/>
      <c r="M260" s="674"/>
      <c r="N260" s="675"/>
      <c r="O260" s="676"/>
      <c r="P260" s="677"/>
      <c r="Q260" s="678">
        <v>15.375999999999999</v>
      </c>
      <c r="R260" s="677">
        <v>491217</v>
      </c>
      <c r="S260" s="677"/>
      <c r="T260" s="677"/>
      <c r="U260" s="677"/>
      <c r="V260" s="677"/>
      <c r="W260" s="679">
        <f t="shared" si="24"/>
        <v>1440969</v>
      </c>
      <c r="X260" s="679">
        <f t="shared" si="27"/>
        <v>491217</v>
      </c>
      <c r="Y260" s="680">
        <f t="shared" si="25"/>
        <v>0</v>
      </c>
      <c r="Z260" s="679">
        <f t="shared" si="26"/>
        <v>24000</v>
      </c>
      <c r="AA260" s="681">
        <f t="shared" si="21"/>
        <v>515217</v>
      </c>
      <c r="AB260" s="682">
        <f t="shared" si="22"/>
        <v>925752</v>
      </c>
      <c r="AC260" s="683"/>
    </row>
    <row r="261" spans="1:29" s="657" customFormat="1" ht="23.25" customHeight="1">
      <c r="A261" s="665">
        <v>248</v>
      </c>
      <c r="B261" s="666">
        <f>'KL VCKD'!B262</f>
        <v>248</v>
      </c>
      <c r="C261" s="667"/>
      <c r="D261" s="668" t="s">
        <v>1803</v>
      </c>
      <c r="E261" s="669" t="s">
        <v>1804</v>
      </c>
      <c r="F261" s="670">
        <v>31947</v>
      </c>
      <c r="G261" s="671">
        <f>'KL VCKD'!BE262</f>
        <v>27.998000000000001</v>
      </c>
      <c r="H261" s="672">
        <f t="shared" si="23"/>
        <v>894452</v>
      </c>
      <c r="I261" s="673"/>
      <c r="J261" s="674"/>
      <c r="K261" s="674"/>
      <c r="L261" s="674"/>
      <c r="M261" s="674"/>
      <c r="N261" s="675"/>
      <c r="O261" s="676"/>
      <c r="P261" s="677"/>
      <c r="Q261" s="678">
        <v>15.645999999999999</v>
      </c>
      <c r="R261" s="677">
        <v>499843</v>
      </c>
      <c r="S261" s="677"/>
      <c r="T261" s="677"/>
      <c r="U261" s="677"/>
      <c r="V261" s="677"/>
      <c r="W261" s="679">
        <f t="shared" si="24"/>
        <v>1394295</v>
      </c>
      <c r="X261" s="679">
        <f t="shared" si="27"/>
        <v>499843</v>
      </c>
      <c r="Y261" s="680">
        <f t="shared" si="25"/>
        <v>0</v>
      </c>
      <c r="Z261" s="679">
        <f t="shared" si="26"/>
        <v>24000</v>
      </c>
      <c r="AA261" s="681">
        <f t="shared" si="21"/>
        <v>523843</v>
      </c>
      <c r="AB261" s="682">
        <f t="shared" si="22"/>
        <v>870452</v>
      </c>
      <c r="AC261" s="683"/>
    </row>
    <row r="262" spans="1:29" s="657" customFormat="1" ht="23.25" customHeight="1">
      <c r="A262" s="665">
        <v>249</v>
      </c>
      <c r="B262" s="666">
        <f>'KL VCKD'!B263</f>
        <v>249</v>
      </c>
      <c r="C262" s="667"/>
      <c r="D262" s="668" t="s">
        <v>1807</v>
      </c>
      <c r="E262" s="669" t="s">
        <v>1808</v>
      </c>
      <c r="F262" s="670">
        <v>31947</v>
      </c>
      <c r="G262" s="671">
        <f>'KL VCKD'!BE263</f>
        <v>31.41</v>
      </c>
      <c r="H262" s="672">
        <f t="shared" si="23"/>
        <v>1003455</v>
      </c>
      <c r="I262" s="673"/>
      <c r="J262" s="674"/>
      <c r="K262" s="674"/>
      <c r="L262" s="674"/>
      <c r="M262" s="674"/>
      <c r="N262" s="675"/>
      <c r="O262" s="676"/>
      <c r="P262" s="677"/>
      <c r="Q262" s="678">
        <v>15.639000000000001</v>
      </c>
      <c r="R262" s="677">
        <v>499619</v>
      </c>
      <c r="S262" s="677"/>
      <c r="T262" s="677"/>
      <c r="U262" s="677"/>
      <c r="V262" s="677"/>
      <c r="W262" s="679">
        <f t="shared" si="24"/>
        <v>1503074</v>
      </c>
      <c r="X262" s="679">
        <f t="shared" si="27"/>
        <v>499619</v>
      </c>
      <c r="Y262" s="680">
        <f t="shared" si="25"/>
        <v>0</v>
      </c>
      <c r="Z262" s="679">
        <f t="shared" si="26"/>
        <v>24000</v>
      </c>
      <c r="AA262" s="681">
        <f t="shared" si="21"/>
        <v>523619</v>
      </c>
      <c r="AB262" s="682">
        <f t="shared" si="22"/>
        <v>979455</v>
      </c>
      <c r="AC262" s="683"/>
    </row>
    <row r="263" spans="1:29" s="657" customFormat="1" ht="23.25" customHeight="1">
      <c r="A263" s="665">
        <v>250</v>
      </c>
      <c r="B263" s="666">
        <f>'KL VCKD'!B264</f>
        <v>250</v>
      </c>
      <c r="C263" s="667"/>
      <c r="D263" s="668" t="s">
        <v>1582</v>
      </c>
      <c r="E263" s="669" t="s">
        <v>1583</v>
      </c>
      <c r="F263" s="670">
        <v>31947</v>
      </c>
      <c r="G263" s="671">
        <f>'KL VCKD'!BE264</f>
        <v>30.779</v>
      </c>
      <c r="H263" s="672">
        <f t="shared" si="23"/>
        <v>983297</v>
      </c>
      <c r="I263" s="673"/>
      <c r="J263" s="674"/>
      <c r="K263" s="674"/>
      <c r="L263" s="674"/>
      <c r="M263" s="674"/>
      <c r="N263" s="675"/>
      <c r="O263" s="676"/>
      <c r="P263" s="677"/>
      <c r="Q263" s="678">
        <v>15.276000000000002</v>
      </c>
      <c r="R263" s="677">
        <v>488022</v>
      </c>
      <c r="S263" s="677"/>
      <c r="T263" s="677"/>
      <c r="U263" s="677"/>
      <c r="V263" s="677"/>
      <c r="W263" s="679">
        <f t="shared" si="24"/>
        <v>1471319</v>
      </c>
      <c r="X263" s="679">
        <f t="shared" si="27"/>
        <v>488022</v>
      </c>
      <c r="Y263" s="680">
        <f t="shared" si="25"/>
        <v>0</v>
      </c>
      <c r="Z263" s="679">
        <f t="shared" si="26"/>
        <v>24000</v>
      </c>
      <c r="AA263" s="681">
        <f t="shared" si="21"/>
        <v>512022</v>
      </c>
      <c r="AB263" s="682">
        <f t="shared" si="22"/>
        <v>959297</v>
      </c>
      <c r="AC263" s="683"/>
    </row>
    <row r="264" spans="1:29" s="657" customFormat="1" ht="23.25" customHeight="1">
      <c r="A264" s="665">
        <v>251</v>
      </c>
      <c r="B264" s="666">
        <f>'KL VCKD'!B265</f>
        <v>251</v>
      </c>
      <c r="C264" s="667"/>
      <c r="D264" s="668" t="s">
        <v>1511</v>
      </c>
      <c r="E264" s="669" t="s">
        <v>1512</v>
      </c>
      <c r="F264" s="670">
        <v>31947</v>
      </c>
      <c r="G264" s="671">
        <f>'KL VCKD'!BE265</f>
        <v>32.147999999999996</v>
      </c>
      <c r="H264" s="672">
        <f t="shared" si="23"/>
        <v>1027032</v>
      </c>
      <c r="I264" s="673"/>
      <c r="J264" s="674"/>
      <c r="K264" s="674"/>
      <c r="L264" s="674"/>
      <c r="M264" s="674"/>
      <c r="N264" s="675"/>
      <c r="O264" s="676"/>
      <c r="P264" s="677"/>
      <c r="Q264" s="678">
        <v>17.149999999999999</v>
      </c>
      <c r="R264" s="677">
        <v>547891</v>
      </c>
      <c r="S264" s="677"/>
      <c r="T264" s="677"/>
      <c r="U264" s="677"/>
      <c r="V264" s="677"/>
      <c r="W264" s="679">
        <f t="shared" si="24"/>
        <v>1574923</v>
      </c>
      <c r="X264" s="679">
        <f t="shared" si="27"/>
        <v>547891</v>
      </c>
      <c r="Y264" s="680">
        <f t="shared" si="25"/>
        <v>2546</v>
      </c>
      <c r="Z264" s="679">
        <f t="shared" si="26"/>
        <v>24000</v>
      </c>
      <c r="AA264" s="681">
        <f t="shared" si="21"/>
        <v>574437</v>
      </c>
      <c r="AB264" s="682">
        <f t="shared" si="22"/>
        <v>1000486</v>
      </c>
      <c r="AC264" s="683"/>
    </row>
    <row r="265" spans="1:29" s="657" customFormat="1" ht="23.25" customHeight="1">
      <c r="A265" s="665">
        <v>252</v>
      </c>
      <c r="B265" s="666">
        <f>'KL VCKD'!B266</f>
        <v>252</v>
      </c>
      <c r="C265" s="667"/>
      <c r="D265" s="668" t="s">
        <v>1513</v>
      </c>
      <c r="E265" s="669" t="s">
        <v>1514</v>
      </c>
      <c r="F265" s="670">
        <v>31947</v>
      </c>
      <c r="G265" s="671">
        <f>'KL VCKD'!BE266</f>
        <v>30.96</v>
      </c>
      <c r="H265" s="672">
        <f t="shared" si="23"/>
        <v>989079</v>
      </c>
      <c r="I265" s="673"/>
      <c r="J265" s="674"/>
      <c r="K265" s="674"/>
      <c r="L265" s="674"/>
      <c r="M265" s="674"/>
      <c r="N265" s="675"/>
      <c r="O265" s="676"/>
      <c r="P265" s="677"/>
      <c r="Q265" s="678">
        <v>16.166</v>
      </c>
      <c r="R265" s="677">
        <v>516455</v>
      </c>
      <c r="S265" s="677"/>
      <c r="T265" s="677"/>
      <c r="U265" s="677"/>
      <c r="V265" s="677"/>
      <c r="W265" s="679">
        <f t="shared" si="24"/>
        <v>1505534</v>
      </c>
      <c r="X265" s="679">
        <f t="shared" si="27"/>
        <v>516455</v>
      </c>
      <c r="Y265" s="680">
        <f t="shared" si="25"/>
        <v>0</v>
      </c>
      <c r="Z265" s="679">
        <f t="shared" si="26"/>
        <v>24000</v>
      </c>
      <c r="AA265" s="681">
        <f t="shared" si="21"/>
        <v>540455</v>
      </c>
      <c r="AB265" s="682">
        <f t="shared" si="22"/>
        <v>965079</v>
      </c>
      <c r="AC265" s="683"/>
    </row>
    <row r="266" spans="1:29" s="657" customFormat="1" ht="23.25" customHeight="1">
      <c r="A266" s="665">
        <v>253</v>
      </c>
      <c r="B266" s="666">
        <f>'KL VCKD'!B267</f>
        <v>253</v>
      </c>
      <c r="C266" s="667"/>
      <c r="D266" s="668" t="s">
        <v>1294</v>
      </c>
      <c r="E266" s="669" t="s">
        <v>1295</v>
      </c>
      <c r="F266" s="670">
        <v>31947</v>
      </c>
      <c r="G266" s="671">
        <f>'KL VCKD'!BE267</f>
        <v>29.331</v>
      </c>
      <c r="H266" s="672">
        <f t="shared" si="23"/>
        <v>937037</v>
      </c>
      <c r="I266" s="673"/>
      <c r="J266" s="674"/>
      <c r="K266" s="674"/>
      <c r="L266" s="674"/>
      <c r="M266" s="674"/>
      <c r="N266" s="675"/>
      <c r="O266" s="676"/>
      <c r="P266" s="677"/>
      <c r="Q266" s="678">
        <v>15.364000000000001</v>
      </c>
      <c r="R266" s="677">
        <v>490834</v>
      </c>
      <c r="S266" s="677"/>
      <c r="T266" s="677"/>
      <c r="U266" s="677"/>
      <c r="V266" s="677"/>
      <c r="W266" s="679">
        <f t="shared" si="24"/>
        <v>1427871</v>
      </c>
      <c r="X266" s="679">
        <f t="shared" si="27"/>
        <v>490834</v>
      </c>
      <c r="Y266" s="680">
        <f t="shared" si="25"/>
        <v>0</v>
      </c>
      <c r="Z266" s="679">
        <f t="shared" si="26"/>
        <v>24000</v>
      </c>
      <c r="AA266" s="681">
        <f t="shared" si="21"/>
        <v>514834</v>
      </c>
      <c r="AB266" s="682">
        <f t="shared" si="22"/>
        <v>913037</v>
      </c>
      <c r="AC266" s="683"/>
    </row>
    <row r="267" spans="1:29" s="657" customFormat="1" ht="23.25" customHeight="1">
      <c r="A267" s="665">
        <v>254</v>
      </c>
      <c r="B267" s="666">
        <f>'KL VCKD'!B268</f>
        <v>254</v>
      </c>
      <c r="C267" s="667"/>
      <c r="D267" s="668" t="s">
        <v>1811</v>
      </c>
      <c r="E267" s="669" t="s">
        <v>1812</v>
      </c>
      <c r="F267" s="670">
        <v>31947</v>
      </c>
      <c r="G267" s="671">
        <f>'KL VCKD'!BE268</f>
        <v>29.971999999999998</v>
      </c>
      <c r="H267" s="672">
        <f t="shared" si="23"/>
        <v>957515</v>
      </c>
      <c r="I267" s="673"/>
      <c r="J267" s="674"/>
      <c r="K267" s="674"/>
      <c r="L267" s="674"/>
      <c r="M267" s="674"/>
      <c r="N267" s="675"/>
      <c r="O267" s="676"/>
      <c r="P267" s="677"/>
      <c r="Q267" s="678">
        <v>15.846000000000002</v>
      </c>
      <c r="R267" s="677">
        <v>506232</v>
      </c>
      <c r="S267" s="677"/>
      <c r="T267" s="677"/>
      <c r="U267" s="677"/>
      <c r="V267" s="677"/>
      <c r="W267" s="679">
        <f t="shared" si="24"/>
        <v>1463747</v>
      </c>
      <c r="X267" s="679">
        <f t="shared" si="27"/>
        <v>506232</v>
      </c>
      <c r="Y267" s="680">
        <f t="shared" si="25"/>
        <v>0</v>
      </c>
      <c r="Z267" s="679">
        <f t="shared" si="26"/>
        <v>24000</v>
      </c>
      <c r="AA267" s="681">
        <f t="shared" si="21"/>
        <v>530232</v>
      </c>
      <c r="AB267" s="682">
        <f t="shared" si="22"/>
        <v>933515</v>
      </c>
      <c r="AC267" s="683"/>
    </row>
    <row r="268" spans="1:29" s="657" customFormat="1" ht="23.25" customHeight="1">
      <c r="A268" s="665">
        <v>255</v>
      </c>
      <c r="B268" s="666">
        <f>'KL VCKD'!B269</f>
        <v>255</v>
      </c>
      <c r="C268" s="667"/>
      <c r="D268" s="668" t="s">
        <v>2074</v>
      </c>
      <c r="E268" s="669" t="s">
        <v>2075</v>
      </c>
      <c r="F268" s="670">
        <v>31947</v>
      </c>
      <c r="G268" s="671">
        <f>'KL VCKD'!BE269</f>
        <v>29.009</v>
      </c>
      <c r="H268" s="672">
        <f t="shared" si="23"/>
        <v>926751</v>
      </c>
      <c r="I268" s="673"/>
      <c r="J268" s="674"/>
      <c r="K268" s="674"/>
      <c r="L268" s="674"/>
      <c r="M268" s="674"/>
      <c r="N268" s="675"/>
      <c r="O268" s="676"/>
      <c r="P268" s="677"/>
      <c r="Q268" s="678">
        <v>15.075000000000001</v>
      </c>
      <c r="R268" s="677">
        <v>481601</v>
      </c>
      <c r="S268" s="677"/>
      <c r="T268" s="677"/>
      <c r="U268" s="677"/>
      <c r="V268" s="677"/>
      <c r="W268" s="679">
        <f t="shared" si="24"/>
        <v>1408352</v>
      </c>
      <c r="X268" s="679">
        <f t="shared" si="27"/>
        <v>481601</v>
      </c>
      <c r="Y268" s="680">
        <f t="shared" si="25"/>
        <v>0</v>
      </c>
      <c r="Z268" s="679">
        <f t="shared" si="26"/>
        <v>24000</v>
      </c>
      <c r="AA268" s="681">
        <f t="shared" si="21"/>
        <v>505601</v>
      </c>
      <c r="AB268" s="682">
        <f t="shared" si="22"/>
        <v>902751</v>
      </c>
      <c r="AC268" s="683"/>
    </row>
    <row r="269" spans="1:29" s="657" customFormat="1" ht="23.25" customHeight="1">
      <c r="A269" s="665">
        <v>256</v>
      </c>
      <c r="B269" s="666">
        <f>'KL VCKD'!B270</f>
        <v>256</v>
      </c>
      <c r="C269" s="667"/>
      <c r="D269" s="668" t="s">
        <v>1553</v>
      </c>
      <c r="E269" s="669" t="s">
        <v>1300</v>
      </c>
      <c r="F269" s="670">
        <v>31947</v>
      </c>
      <c r="G269" s="671">
        <f>'KL VCKD'!BE270</f>
        <v>28.242000000000001</v>
      </c>
      <c r="H269" s="672">
        <f t="shared" si="23"/>
        <v>902247</v>
      </c>
      <c r="I269" s="673"/>
      <c r="J269" s="674"/>
      <c r="K269" s="674"/>
      <c r="L269" s="674"/>
      <c r="M269" s="674"/>
      <c r="N269" s="675"/>
      <c r="O269" s="676"/>
      <c r="P269" s="677"/>
      <c r="Q269" s="678">
        <v>14.856</v>
      </c>
      <c r="R269" s="677">
        <v>474605</v>
      </c>
      <c r="S269" s="677"/>
      <c r="T269" s="677"/>
      <c r="U269" s="677"/>
      <c r="V269" s="677"/>
      <c r="W269" s="679">
        <f t="shared" si="24"/>
        <v>1376852</v>
      </c>
      <c r="X269" s="679">
        <f t="shared" si="27"/>
        <v>474605</v>
      </c>
      <c r="Y269" s="680">
        <f t="shared" si="25"/>
        <v>0</v>
      </c>
      <c r="Z269" s="679">
        <f t="shared" si="26"/>
        <v>24000</v>
      </c>
      <c r="AA269" s="681">
        <f t="shared" ref="AA269:AA332" si="28">X269+Y269+Z269</f>
        <v>498605</v>
      </c>
      <c r="AB269" s="682">
        <f t="shared" ref="AB269:AB332" si="29">W269-AA269</f>
        <v>878247</v>
      </c>
      <c r="AC269" s="683"/>
    </row>
    <row r="270" spans="1:29" s="657" customFormat="1" ht="23.25" customHeight="1">
      <c r="A270" s="665">
        <v>257</v>
      </c>
      <c r="B270" s="666">
        <f>'KL VCKD'!B271</f>
        <v>257</v>
      </c>
      <c r="C270" s="667"/>
      <c r="D270" s="668" t="s">
        <v>1799</v>
      </c>
      <c r="E270" s="669" t="s">
        <v>1800</v>
      </c>
      <c r="F270" s="670">
        <v>31947</v>
      </c>
      <c r="G270" s="671">
        <f>'KL VCKD'!BE271</f>
        <v>25.776000000000003</v>
      </c>
      <c r="H270" s="672">
        <f t="shared" ref="H270:H333" si="30">ROUND(F270*G270,0)</f>
        <v>823466</v>
      </c>
      <c r="I270" s="673"/>
      <c r="J270" s="674"/>
      <c r="K270" s="674"/>
      <c r="L270" s="674"/>
      <c r="M270" s="674"/>
      <c r="N270" s="675"/>
      <c r="O270" s="676"/>
      <c r="P270" s="677"/>
      <c r="Q270" s="678">
        <v>12.132</v>
      </c>
      <c r="R270" s="677">
        <v>387581</v>
      </c>
      <c r="S270" s="677"/>
      <c r="T270" s="677"/>
      <c r="U270" s="677"/>
      <c r="V270" s="677"/>
      <c r="W270" s="679">
        <f t="shared" ref="W270:W333" si="31">H270+R270+S270+V270</f>
        <v>1211047</v>
      </c>
      <c r="X270" s="679">
        <f t="shared" si="27"/>
        <v>387581</v>
      </c>
      <c r="Y270" s="680">
        <f t="shared" ref="Y270:Y333" si="32">ROUND(IF((W270-S270-Z270)&lt;=1500000,0,IF(AND(((W270-S270-Z270))&gt;1500000,((W270-S270-Z270))&lt;=2000000),((W270-S270-Z270))*5%-75000,IF(AND(((W270-S270-Z270))&gt;2000000,((W270-S270-Z270))&lt;=8500000),((W270-S270-Z270))*10%-175000))),0)</f>
        <v>0</v>
      </c>
      <c r="Z270" s="679">
        <f t="shared" ref="Z270:Z333" si="33">IF(W270&lt;=400000,400000*2%,IF(W270&lt;=1200000,ROUND(W270*2%,0),ROUND(1200000*2%,0)))</f>
        <v>24000</v>
      </c>
      <c r="AA270" s="681">
        <f t="shared" si="28"/>
        <v>411581</v>
      </c>
      <c r="AB270" s="682">
        <f t="shared" si="29"/>
        <v>799466</v>
      </c>
      <c r="AC270" s="683"/>
    </row>
    <row r="271" spans="1:29" s="657" customFormat="1" ht="23.25" customHeight="1">
      <c r="A271" s="665">
        <v>258</v>
      </c>
      <c r="B271" s="666">
        <f>'KL VCKD'!B272</f>
        <v>258</v>
      </c>
      <c r="C271" s="667"/>
      <c r="D271" s="668" t="s">
        <v>1352</v>
      </c>
      <c r="E271" s="669" t="s">
        <v>1353</v>
      </c>
      <c r="F271" s="670">
        <v>31947</v>
      </c>
      <c r="G271" s="671">
        <f>'KL VCKD'!BE272</f>
        <v>34.284999999999997</v>
      </c>
      <c r="H271" s="672">
        <f t="shared" si="30"/>
        <v>1095303</v>
      </c>
      <c r="I271" s="673"/>
      <c r="J271" s="674"/>
      <c r="K271" s="674"/>
      <c r="L271" s="674"/>
      <c r="M271" s="674"/>
      <c r="N271" s="675"/>
      <c r="O271" s="676"/>
      <c r="P271" s="677"/>
      <c r="Q271" s="678">
        <v>18.265999999999998</v>
      </c>
      <c r="R271" s="677">
        <v>583544</v>
      </c>
      <c r="S271" s="677"/>
      <c r="T271" s="677"/>
      <c r="U271" s="677"/>
      <c r="V271" s="677"/>
      <c r="W271" s="679">
        <f t="shared" si="31"/>
        <v>1678847</v>
      </c>
      <c r="X271" s="679">
        <f t="shared" ref="X271:X334" si="34">R271+U271</f>
        <v>583544</v>
      </c>
      <c r="Y271" s="680">
        <f t="shared" si="32"/>
        <v>7742</v>
      </c>
      <c r="Z271" s="679">
        <f t="shared" si="33"/>
        <v>24000</v>
      </c>
      <c r="AA271" s="681">
        <f t="shared" si="28"/>
        <v>615286</v>
      </c>
      <c r="AB271" s="682">
        <f t="shared" si="29"/>
        <v>1063561</v>
      </c>
      <c r="AC271" s="683"/>
    </row>
    <row r="272" spans="1:29" s="657" customFormat="1" ht="23.25" customHeight="1">
      <c r="A272" s="665">
        <v>259</v>
      </c>
      <c r="B272" s="666">
        <f>'KL VCKD'!B273</f>
        <v>259</v>
      </c>
      <c r="C272" s="667"/>
      <c r="D272" s="668" t="s">
        <v>1354</v>
      </c>
      <c r="E272" s="669" t="s">
        <v>1355</v>
      </c>
      <c r="F272" s="670">
        <v>31947</v>
      </c>
      <c r="G272" s="671">
        <f>'KL VCKD'!BE273</f>
        <v>34.914000000000001</v>
      </c>
      <c r="H272" s="672">
        <f t="shared" si="30"/>
        <v>1115398</v>
      </c>
      <c r="I272" s="673"/>
      <c r="J272" s="674"/>
      <c r="K272" s="674"/>
      <c r="L272" s="674"/>
      <c r="M272" s="674"/>
      <c r="N272" s="675"/>
      <c r="O272" s="676"/>
      <c r="P272" s="677"/>
      <c r="Q272" s="678">
        <v>18.672999999999998</v>
      </c>
      <c r="R272" s="677">
        <v>596546</v>
      </c>
      <c r="S272" s="677"/>
      <c r="T272" s="677"/>
      <c r="U272" s="677"/>
      <c r="V272" s="677"/>
      <c r="W272" s="679">
        <f t="shared" si="31"/>
        <v>1711944</v>
      </c>
      <c r="X272" s="679">
        <f t="shared" si="34"/>
        <v>596546</v>
      </c>
      <c r="Y272" s="680">
        <f t="shared" si="32"/>
        <v>9397</v>
      </c>
      <c r="Z272" s="679">
        <f t="shared" si="33"/>
        <v>24000</v>
      </c>
      <c r="AA272" s="681">
        <f t="shared" si="28"/>
        <v>629943</v>
      </c>
      <c r="AB272" s="682">
        <f t="shared" si="29"/>
        <v>1082001</v>
      </c>
      <c r="AC272" s="683"/>
    </row>
    <row r="273" spans="1:29" s="657" customFormat="1" ht="23.25" customHeight="1">
      <c r="A273" s="665">
        <v>260</v>
      </c>
      <c r="B273" s="666">
        <f>'KL VCKD'!B274</f>
        <v>260</v>
      </c>
      <c r="C273" s="667"/>
      <c r="D273" s="668" t="s">
        <v>1701</v>
      </c>
      <c r="E273" s="669" t="s">
        <v>1702</v>
      </c>
      <c r="F273" s="670">
        <v>31947</v>
      </c>
      <c r="G273" s="671">
        <f>'KL VCKD'!BE274</f>
        <v>31.978000000000002</v>
      </c>
      <c r="H273" s="672">
        <f t="shared" si="30"/>
        <v>1021601</v>
      </c>
      <c r="I273" s="673"/>
      <c r="J273" s="674"/>
      <c r="K273" s="674"/>
      <c r="L273" s="674"/>
      <c r="M273" s="674"/>
      <c r="N273" s="675"/>
      <c r="O273" s="676"/>
      <c r="P273" s="677"/>
      <c r="Q273" s="678">
        <v>16.033999999999999</v>
      </c>
      <c r="R273" s="677">
        <v>512238</v>
      </c>
      <c r="S273" s="677"/>
      <c r="T273" s="677"/>
      <c r="U273" s="677"/>
      <c r="V273" s="677"/>
      <c r="W273" s="679">
        <f t="shared" si="31"/>
        <v>1533839</v>
      </c>
      <c r="X273" s="679">
        <f t="shared" si="34"/>
        <v>512238</v>
      </c>
      <c r="Y273" s="680">
        <f t="shared" si="32"/>
        <v>492</v>
      </c>
      <c r="Z273" s="679">
        <f t="shared" si="33"/>
        <v>24000</v>
      </c>
      <c r="AA273" s="681">
        <f t="shared" si="28"/>
        <v>536730</v>
      </c>
      <c r="AB273" s="682">
        <f t="shared" si="29"/>
        <v>997109</v>
      </c>
      <c r="AC273" s="683"/>
    </row>
    <row r="274" spans="1:29" s="657" customFormat="1" ht="23.25" customHeight="1">
      <c r="A274" s="665">
        <v>261</v>
      </c>
      <c r="B274" s="666">
        <f>'KL VCKD'!B275</f>
        <v>261</v>
      </c>
      <c r="C274" s="667"/>
      <c r="D274" s="668" t="s">
        <v>1325</v>
      </c>
      <c r="E274" s="669" t="s">
        <v>1326</v>
      </c>
      <c r="F274" s="670">
        <v>31947</v>
      </c>
      <c r="G274" s="671">
        <f>'KL VCKD'!BE275</f>
        <v>31.282</v>
      </c>
      <c r="H274" s="672">
        <f t="shared" si="30"/>
        <v>999366</v>
      </c>
      <c r="I274" s="673"/>
      <c r="J274" s="674"/>
      <c r="K274" s="674"/>
      <c r="L274" s="674"/>
      <c r="M274" s="674"/>
      <c r="N274" s="675"/>
      <c r="O274" s="676"/>
      <c r="P274" s="677"/>
      <c r="Q274" s="678">
        <v>15.314000000000002</v>
      </c>
      <c r="R274" s="677">
        <v>489236</v>
      </c>
      <c r="S274" s="677"/>
      <c r="T274" s="677"/>
      <c r="U274" s="677"/>
      <c r="V274" s="677"/>
      <c r="W274" s="679">
        <f t="shared" si="31"/>
        <v>1488602</v>
      </c>
      <c r="X274" s="679">
        <f t="shared" si="34"/>
        <v>489236</v>
      </c>
      <c r="Y274" s="680">
        <f t="shared" si="32"/>
        <v>0</v>
      </c>
      <c r="Z274" s="679">
        <f t="shared" si="33"/>
        <v>24000</v>
      </c>
      <c r="AA274" s="681">
        <f t="shared" si="28"/>
        <v>513236</v>
      </c>
      <c r="AB274" s="682">
        <f t="shared" si="29"/>
        <v>975366</v>
      </c>
      <c r="AC274" s="683"/>
    </row>
    <row r="275" spans="1:29" s="657" customFormat="1" ht="23.25" customHeight="1">
      <c r="A275" s="665">
        <v>262</v>
      </c>
      <c r="B275" s="666">
        <f>'KL VCKD'!B276</f>
        <v>262</v>
      </c>
      <c r="C275" s="667"/>
      <c r="D275" s="668" t="s">
        <v>1327</v>
      </c>
      <c r="E275" s="669" t="s">
        <v>1328</v>
      </c>
      <c r="F275" s="670">
        <v>31947</v>
      </c>
      <c r="G275" s="671">
        <f>'KL VCKD'!BE276</f>
        <v>31.321000000000002</v>
      </c>
      <c r="H275" s="672">
        <f t="shared" si="30"/>
        <v>1000612</v>
      </c>
      <c r="I275" s="673"/>
      <c r="J275" s="674"/>
      <c r="K275" s="674"/>
      <c r="L275" s="674"/>
      <c r="M275" s="674"/>
      <c r="N275" s="675"/>
      <c r="O275" s="676"/>
      <c r="P275" s="677"/>
      <c r="Q275" s="678">
        <v>15.182</v>
      </c>
      <c r="R275" s="677">
        <v>485019</v>
      </c>
      <c r="S275" s="677"/>
      <c r="T275" s="677"/>
      <c r="U275" s="677"/>
      <c r="V275" s="677"/>
      <c r="W275" s="679">
        <f t="shared" si="31"/>
        <v>1485631</v>
      </c>
      <c r="X275" s="679">
        <f t="shared" si="34"/>
        <v>485019</v>
      </c>
      <c r="Y275" s="680">
        <f t="shared" si="32"/>
        <v>0</v>
      </c>
      <c r="Z275" s="679">
        <f t="shared" si="33"/>
        <v>24000</v>
      </c>
      <c r="AA275" s="681">
        <f t="shared" si="28"/>
        <v>509019</v>
      </c>
      <c r="AB275" s="682">
        <f t="shared" si="29"/>
        <v>976612</v>
      </c>
      <c r="AC275" s="683"/>
    </row>
    <row r="276" spans="1:29" s="657" customFormat="1" ht="23.25" customHeight="1">
      <c r="A276" s="665">
        <v>263</v>
      </c>
      <c r="B276" s="666">
        <f>'KL VCKD'!B277</f>
        <v>263</v>
      </c>
      <c r="C276" s="667"/>
      <c r="D276" s="668" t="s">
        <v>1329</v>
      </c>
      <c r="E276" s="669" t="s">
        <v>1330</v>
      </c>
      <c r="F276" s="670">
        <v>31947</v>
      </c>
      <c r="G276" s="671">
        <f>'KL VCKD'!BE277</f>
        <v>29.745000000000001</v>
      </c>
      <c r="H276" s="672">
        <f t="shared" si="30"/>
        <v>950264</v>
      </c>
      <c r="I276" s="673"/>
      <c r="J276" s="674"/>
      <c r="K276" s="674"/>
      <c r="L276" s="674"/>
      <c r="M276" s="674"/>
      <c r="N276" s="675"/>
      <c r="O276" s="676"/>
      <c r="P276" s="677"/>
      <c r="Q276" s="678">
        <v>14.58</v>
      </c>
      <c r="R276" s="677">
        <v>465787</v>
      </c>
      <c r="S276" s="677"/>
      <c r="T276" s="677"/>
      <c r="U276" s="677"/>
      <c r="V276" s="677"/>
      <c r="W276" s="679">
        <f t="shared" si="31"/>
        <v>1416051</v>
      </c>
      <c r="X276" s="679">
        <f t="shared" si="34"/>
        <v>465787</v>
      </c>
      <c r="Y276" s="680">
        <f t="shared" si="32"/>
        <v>0</v>
      </c>
      <c r="Z276" s="679">
        <f t="shared" si="33"/>
        <v>24000</v>
      </c>
      <c r="AA276" s="681">
        <f t="shared" si="28"/>
        <v>489787</v>
      </c>
      <c r="AB276" s="682">
        <f t="shared" si="29"/>
        <v>926264</v>
      </c>
      <c r="AC276" s="683"/>
    </row>
    <row r="277" spans="1:29" s="657" customFormat="1" ht="23.25" customHeight="1">
      <c r="A277" s="665">
        <v>264</v>
      </c>
      <c r="B277" s="666">
        <f>'KL VCKD'!B278</f>
        <v>264</v>
      </c>
      <c r="C277" s="667"/>
      <c r="D277" s="668" t="s">
        <v>1348</v>
      </c>
      <c r="E277" s="669" t="s">
        <v>1349</v>
      </c>
      <c r="F277" s="670">
        <v>31947</v>
      </c>
      <c r="G277" s="671">
        <f>'KL VCKD'!BE278</f>
        <v>30.040000000000003</v>
      </c>
      <c r="H277" s="672">
        <f t="shared" si="30"/>
        <v>959688</v>
      </c>
      <c r="I277" s="673"/>
      <c r="J277" s="674"/>
      <c r="K277" s="674"/>
      <c r="L277" s="674"/>
      <c r="M277" s="674"/>
      <c r="N277" s="675"/>
      <c r="O277" s="676"/>
      <c r="P277" s="677"/>
      <c r="Q277" s="678">
        <v>15.320000000000002</v>
      </c>
      <c r="R277" s="677">
        <v>489428</v>
      </c>
      <c r="S277" s="677"/>
      <c r="T277" s="677"/>
      <c r="U277" s="677"/>
      <c r="V277" s="677"/>
      <c r="W277" s="679">
        <f t="shared" si="31"/>
        <v>1449116</v>
      </c>
      <c r="X277" s="679">
        <f t="shared" si="34"/>
        <v>489428</v>
      </c>
      <c r="Y277" s="680">
        <f t="shared" si="32"/>
        <v>0</v>
      </c>
      <c r="Z277" s="679">
        <f t="shared" si="33"/>
        <v>24000</v>
      </c>
      <c r="AA277" s="681">
        <f t="shared" si="28"/>
        <v>513428</v>
      </c>
      <c r="AB277" s="682">
        <f t="shared" si="29"/>
        <v>935688</v>
      </c>
      <c r="AC277" s="683"/>
    </row>
    <row r="278" spans="1:29" s="657" customFormat="1" ht="23.25" customHeight="1">
      <c r="A278" s="665">
        <v>265</v>
      </c>
      <c r="B278" s="666">
        <f>'KL VCKD'!B279</f>
        <v>265</v>
      </c>
      <c r="C278" s="667"/>
      <c r="D278" s="668" t="s">
        <v>1350</v>
      </c>
      <c r="E278" s="669" t="s">
        <v>1351</v>
      </c>
      <c r="F278" s="670">
        <v>31947</v>
      </c>
      <c r="G278" s="671">
        <f>'KL VCKD'!BE279</f>
        <v>29.126999999999999</v>
      </c>
      <c r="H278" s="672">
        <f t="shared" si="30"/>
        <v>930520</v>
      </c>
      <c r="I278" s="673"/>
      <c r="J278" s="674"/>
      <c r="K278" s="674"/>
      <c r="L278" s="674"/>
      <c r="M278" s="674"/>
      <c r="N278" s="675"/>
      <c r="O278" s="676"/>
      <c r="P278" s="677"/>
      <c r="Q278" s="678">
        <v>15.733000000000002</v>
      </c>
      <c r="R278" s="677">
        <v>502622</v>
      </c>
      <c r="S278" s="677"/>
      <c r="T278" s="677"/>
      <c r="U278" s="677"/>
      <c r="V278" s="677"/>
      <c r="W278" s="679">
        <f t="shared" si="31"/>
        <v>1433142</v>
      </c>
      <c r="X278" s="679">
        <f t="shared" si="34"/>
        <v>502622</v>
      </c>
      <c r="Y278" s="680">
        <f t="shared" si="32"/>
        <v>0</v>
      </c>
      <c r="Z278" s="679">
        <f t="shared" si="33"/>
        <v>24000</v>
      </c>
      <c r="AA278" s="681">
        <f t="shared" si="28"/>
        <v>526622</v>
      </c>
      <c r="AB278" s="682">
        <f t="shared" si="29"/>
        <v>906520</v>
      </c>
      <c r="AC278" s="683"/>
    </row>
    <row r="279" spans="1:29" s="657" customFormat="1" ht="23.25" customHeight="1">
      <c r="A279" s="665">
        <v>266</v>
      </c>
      <c r="B279" s="666">
        <f>'KL VCKD'!B280</f>
        <v>266</v>
      </c>
      <c r="C279" s="667"/>
      <c r="D279" s="668" t="s">
        <v>1356</v>
      </c>
      <c r="E279" s="669" t="s">
        <v>1357</v>
      </c>
      <c r="F279" s="670">
        <v>31947</v>
      </c>
      <c r="G279" s="671">
        <f>'KL VCKD'!BE280</f>
        <v>30.645000000000003</v>
      </c>
      <c r="H279" s="672">
        <f t="shared" si="30"/>
        <v>979016</v>
      </c>
      <c r="I279" s="673"/>
      <c r="J279" s="674"/>
      <c r="K279" s="674"/>
      <c r="L279" s="674"/>
      <c r="M279" s="674"/>
      <c r="N279" s="675"/>
      <c r="O279" s="676"/>
      <c r="P279" s="677"/>
      <c r="Q279" s="678">
        <v>17.52</v>
      </c>
      <c r="R279" s="677">
        <v>559711</v>
      </c>
      <c r="S279" s="677"/>
      <c r="T279" s="677"/>
      <c r="U279" s="677"/>
      <c r="V279" s="677"/>
      <c r="W279" s="679">
        <f t="shared" si="31"/>
        <v>1538727</v>
      </c>
      <c r="X279" s="679">
        <f t="shared" si="34"/>
        <v>559711</v>
      </c>
      <c r="Y279" s="680">
        <f t="shared" si="32"/>
        <v>736</v>
      </c>
      <c r="Z279" s="679">
        <f t="shared" si="33"/>
        <v>24000</v>
      </c>
      <c r="AA279" s="681">
        <f t="shared" si="28"/>
        <v>584447</v>
      </c>
      <c r="AB279" s="682">
        <f t="shared" si="29"/>
        <v>954280</v>
      </c>
      <c r="AC279" s="683"/>
    </row>
    <row r="280" spans="1:29" s="657" customFormat="1" ht="23.25" customHeight="1">
      <c r="A280" s="665">
        <v>267</v>
      </c>
      <c r="B280" s="666">
        <f>'KL VCKD'!B281</f>
        <v>267</v>
      </c>
      <c r="C280" s="667"/>
      <c r="D280" s="668" t="s">
        <v>2076</v>
      </c>
      <c r="E280" s="669" t="s">
        <v>2077</v>
      </c>
      <c r="F280" s="670">
        <v>31947</v>
      </c>
      <c r="G280" s="671">
        <f>'KL VCKD'!BE281</f>
        <v>28.742000000000001</v>
      </c>
      <c r="H280" s="672">
        <f t="shared" si="30"/>
        <v>918221</v>
      </c>
      <c r="I280" s="673"/>
      <c r="J280" s="674"/>
      <c r="K280" s="674"/>
      <c r="L280" s="674"/>
      <c r="M280" s="674"/>
      <c r="N280" s="675"/>
      <c r="O280" s="676"/>
      <c r="P280" s="677"/>
      <c r="Q280" s="678">
        <v>16.241</v>
      </c>
      <c r="R280" s="677">
        <v>518851</v>
      </c>
      <c r="S280" s="677"/>
      <c r="T280" s="677"/>
      <c r="U280" s="677"/>
      <c r="V280" s="677"/>
      <c r="W280" s="679">
        <f t="shared" si="31"/>
        <v>1437072</v>
      </c>
      <c r="X280" s="679">
        <f t="shared" si="34"/>
        <v>518851</v>
      </c>
      <c r="Y280" s="680">
        <f t="shared" si="32"/>
        <v>0</v>
      </c>
      <c r="Z280" s="679">
        <f t="shared" si="33"/>
        <v>24000</v>
      </c>
      <c r="AA280" s="681">
        <f t="shared" si="28"/>
        <v>542851</v>
      </c>
      <c r="AB280" s="682">
        <f t="shared" si="29"/>
        <v>894221</v>
      </c>
      <c r="AC280" s="683"/>
    </row>
    <row r="281" spans="1:29" s="657" customFormat="1" ht="23.25" customHeight="1">
      <c r="A281" s="665">
        <v>268</v>
      </c>
      <c r="B281" s="666">
        <f>'KL VCKD'!B282</f>
        <v>268</v>
      </c>
      <c r="C281" s="667"/>
      <c r="D281" s="668" t="s">
        <v>1344</v>
      </c>
      <c r="E281" s="669" t="s">
        <v>1345</v>
      </c>
      <c r="F281" s="670">
        <v>31947</v>
      </c>
      <c r="G281" s="671">
        <f>'KL VCKD'!BE282</f>
        <v>29.492000000000001</v>
      </c>
      <c r="H281" s="672">
        <f t="shared" si="30"/>
        <v>942181</v>
      </c>
      <c r="I281" s="673"/>
      <c r="J281" s="674"/>
      <c r="K281" s="674"/>
      <c r="L281" s="674"/>
      <c r="M281" s="674"/>
      <c r="N281" s="675"/>
      <c r="O281" s="676"/>
      <c r="P281" s="677"/>
      <c r="Q281" s="678">
        <v>15.633000000000001</v>
      </c>
      <c r="R281" s="677">
        <v>499427</v>
      </c>
      <c r="S281" s="677"/>
      <c r="T281" s="677"/>
      <c r="U281" s="677"/>
      <c r="V281" s="677"/>
      <c r="W281" s="679">
        <f t="shared" si="31"/>
        <v>1441608</v>
      </c>
      <c r="X281" s="679">
        <f t="shared" si="34"/>
        <v>499427</v>
      </c>
      <c r="Y281" s="680">
        <f t="shared" si="32"/>
        <v>0</v>
      </c>
      <c r="Z281" s="679">
        <f t="shared" si="33"/>
        <v>24000</v>
      </c>
      <c r="AA281" s="681">
        <f t="shared" si="28"/>
        <v>523427</v>
      </c>
      <c r="AB281" s="682">
        <f t="shared" si="29"/>
        <v>918181</v>
      </c>
      <c r="AC281" s="683"/>
    </row>
    <row r="282" spans="1:29" s="657" customFormat="1" ht="23.25" customHeight="1">
      <c r="A282" s="665">
        <v>269</v>
      </c>
      <c r="B282" s="666">
        <f>'KL VCKD'!B283</f>
        <v>269</v>
      </c>
      <c r="C282" s="667"/>
      <c r="D282" s="668" t="s">
        <v>1346</v>
      </c>
      <c r="E282" s="669" t="s">
        <v>1347</v>
      </c>
      <c r="F282" s="670">
        <v>31947</v>
      </c>
      <c r="G282" s="671">
        <f>'KL VCKD'!BE283</f>
        <v>29.198</v>
      </c>
      <c r="H282" s="672">
        <f t="shared" si="30"/>
        <v>932789</v>
      </c>
      <c r="I282" s="673"/>
      <c r="J282" s="674"/>
      <c r="K282" s="674"/>
      <c r="L282" s="674"/>
      <c r="M282" s="674"/>
      <c r="N282" s="675"/>
      <c r="O282" s="676"/>
      <c r="P282" s="677"/>
      <c r="Q282" s="678">
        <v>15.540000000000001</v>
      </c>
      <c r="R282" s="677">
        <v>496456</v>
      </c>
      <c r="S282" s="677"/>
      <c r="T282" s="677"/>
      <c r="U282" s="677"/>
      <c r="V282" s="677"/>
      <c r="W282" s="679">
        <f t="shared" si="31"/>
        <v>1429245</v>
      </c>
      <c r="X282" s="679">
        <f t="shared" si="34"/>
        <v>496456</v>
      </c>
      <c r="Y282" s="680">
        <f t="shared" si="32"/>
        <v>0</v>
      </c>
      <c r="Z282" s="679">
        <f t="shared" si="33"/>
        <v>24000</v>
      </c>
      <c r="AA282" s="681">
        <f t="shared" si="28"/>
        <v>520456</v>
      </c>
      <c r="AB282" s="682">
        <f t="shared" si="29"/>
        <v>908789</v>
      </c>
      <c r="AC282" s="683"/>
    </row>
    <row r="283" spans="1:29" s="657" customFormat="1" ht="23.25" customHeight="1">
      <c r="A283" s="665">
        <v>270</v>
      </c>
      <c r="B283" s="666">
        <f>'KL VCKD'!B284</f>
        <v>270</v>
      </c>
      <c r="C283" s="667"/>
      <c r="D283" s="668" t="s">
        <v>1828</v>
      </c>
      <c r="E283" s="669" t="s">
        <v>1829</v>
      </c>
      <c r="F283" s="670">
        <v>31947</v>
      </c>
      <c r="G283" s="671">
        <f>'KL VCKD'!BE284</f>
        <v>31.137999999999998</v>
      </c>
      <c r="H283" s="672">
        <f t="shared" si="30"/>
        <v>994766</v>
      </c>
      <c r="I283" s="673"/>
      <c r="J283" s="674"/>
      <c r="K283" s="674"/>
      <c r="L283" s="674"/>
      <c r="M283" s="674"/>
      <c r="N283" s="675"/>
      <c r="O283" s="676"/>
      <c r="P283" s="677"/>
      <c r="Q283" s="678">
        <v>16.027999999999999</v>
      </c>
      <c r="R283" s="677">
        <v>512047</v>
      </c>
      <c r="S283" s="677"/>
      <c r="T283" s="677"/>
      <c r="U283" s="677"/>
      <c r="V283" s="677"/>
      <c r="W283" s="679">
        <f t="shared" si="31"/>
        <v>1506813</v>
      </c>
      <c r="X283" s="679">
        <f t="shared" si="34"/>
        <v>512047</v>
      </c>
      <c r="Y283" s="680">
        <f t="shared" si="32"/>
        <v>0</v>
      </c>
      <c r="Z283" s="679">
        <f t="shared" si="33"/>
        <v>24000</v>
      </c>
      <c r="AA283" s="681">
        <f t="shared" si="28"/>
        <v>536047</v>
      </c>
      <c r="AB283" s="682">
        <f t="shared" si="29"/>
        <v>970766</v>
      </c>
      <c r="AC283" s="683"/>
    </row>
    <row r="284" spans="1:29" s="657" customFormat="1" ht="23.25" customHeight="1">
      <c r="A284" s="665">
        <v>271</v>
      </c>
      <c r="B284" s="666">
        <f>'KL VCKD'!B285</f>
        <v>271</v>
      </c>
      <c r="C284" s="667"/>
      <c r="D284" s="668" t="s">
        <v>1830</v>
      </c>
      <c r="E284" s="669" t="s">
        <v>1831</v>
      </c>
      <c r="F284" s="670">
        <v>31947</v>
      </c>
      <c r="G284" s="671">
        <f>'KL VCKD'!BE285</f>
        <v>29.445999999999998</v>
      </c>
      <c r="H284" s="672">
        <f t="shared" si="30"/>
        <v>940711</v>
      </c>
      <c r="I284" s="673"/>
      <c r="J284" s="674"/>
      <c r="K284" s="674"/>
      <c r="L284" s="674"/>
      <c r="M284" s="674"/>
      <c r="N284" s="675"/>
      <c r="O284" s="676"/>
      <c r="P284" s="677"/>
      <c r="Q284" s="678">
        <v>15.734</v>
      </c>
      <c r="R284" s="677">
        <v>502654</v>
      </c>
      <c r="S284" s="677"/>
      <c r="T284" s="677"/>
      <c r="U284" s="677"/>
      <c r="V284" s="677"/>
      <c r="W284" s="679">
        <f t="shared" si="31"/>
        <v>1443365</v>
      </c>
      <c r="X284" s="679">
        <f t="shared" si="34"/>
        <v>502654</v>
      </c>
      <c r="Y284" s="680">
        <f t="shared" si="32"/>
        <v>0</v>
      </c>
      <c r="Z284" s="679">
        <f t="shared" si="33"/>
        <v>24000</v>
      </c>
      <c r="AA284" s="681">
        <f t="shared" si="28"/>
        <v>526654</v>
      </c>
      <c r="AB284" s="682">
        <f t="shared" si="29"/>
        <v>916711</v>
      </c>
      <c r="AC284" s="683"/>
    </row>
    <row r="285" spans="1:29" s="657" customFormat="1" ht="23.25" customHeight="1">
      <c r="A285" s="665">
        <v>272</v>
      </c>
      <c r="B285" s="666">
        <f>'KL VCKD'!B286</f>
        <v>272</v>
      </c>
      <c r="C285" s="667"/>
      <c r="D285" s="668" t="s">
        <v>1832</v>
      </c>
      <c r="E285" s="669" t="s">
        <v>1833</v>
      </c>
      <c r="F285" s="670">
        <v>31947</v>
      </c>
      <c r="G285" s="671">
        <f>'KL VCKD'!BE286</f>
        <v>29.521999999999998</v>
      </c>
      <c r="H285" s="672">
        <f t="shared" si="30"/>
        <v>943139</v>
      </c>
      <c r="I285" s="673"/>
      <c r="J285" s="674"/>
      <c r="K285" s="674"/>
      <c r="L285" s="674"/>
      <c r="M285" s="674"/>
      <c r="N285" s="675"/>
      <c r="O285" s="676"/>
      <c r="P285" s="677"/>
      <c r="Q285" s="678">
        <v>15.897</v>
      </c>
      <c r="R285" s="677">
        <v>507861</v>
      </c>
      <c r="S285" s="677"/>
      <c r="T285" s="677"/>
      <c r="U285" s="677"/>
      <c r="V285" s="677"/>
      <c r="W285" s="679">
        <f t="shared" si="31"/>
        <v>1451000</v>
      </c>
      <c r="X285" s="679">
        <f t="shared" si="34"/>
        <v>507861</v>
      </c>
      <c r="Y285" s="680">
        <f t="shared" si="32"/>
        <v>0</v>
      </c>
      <c r="Z285" s="679">
        <f t="shared" si="33"/>
        <v>24000</v>
      </c>
      <c r="AA285" s="681">
        <f t="shared" si="28"/>
        <v>531861</v>
      </c>
      <c r="AB285" s="682">
        <f t="shared" si="29"/>
        <v>919139</v>
      </c>
      <c r="AC285" s="683"/>
    </row>
    <row r="286" spans="1:29" s="657" customFormat="1" ht="23.25" customHeight="1">
      <c r="A286" s="665">
        <v>273</v>
      </c>
      <c r="B286" s="666">
        <f>'KL VCKD'!B287</f>
        <v>273</v>
      </c>
      <c r="C286" s="667"/>
      <c r="D286" s="668" t="s">
        <v>2174</v>
      </c>
      <c r="E286" s="669" t="s">
        <v>2175</v>
      </c>
      <c r="F286" s="670">
        <v>31947</v>
      </c>
      <c r="G286" s="671">
        <f>'KL VCKD'!BE287</f>
        <v>27.947000000000003</v>
      </c>
      <c r="H286" s="672">
        <f t="shared" si="30"/>
        <v>892823</v>
      </c>
      <c r="I286" s="673"/>
      <c r="J286" s="674"/>
      <c r="K286" s="674"/>
      <c r="L286" s="674"/>
      <c r="M286" s="674"/>
      <c r="N286" s="675"/>
      <c r="O286" s="676"/>
      <c r="P286" s="677"/>
      <c r="Q286" s="678">
        <v>16.898999999999997</v>
      </c>
      <c r="R286" s="677">
        <v>539872</v>
      </c>
      <c r="S286" s="677"/>
      <c r="T286" s="677"/>
      <c r="U286" s="677"/>
      <c r="V286" s="677"/>
      <c r="W286" s="679">
        <f t="shared" si="31"/>
        <v>1432695</v>
      </c>
      <c r="X286" s="679">
        <f t="shared" si="34"/>
        <v>539872</v>
      </c>
      <c r="Y286" s="680">
        <f t="shared" si="32"/>
        <v>0</v>
      </c>
      <c r="Z286" s="679">
        <f t="shared" si="33"/>
        <v>24000</v>
      </c>
      <c r="AA286" s="681">
        <f t="shared" si="28"/>
        <v>563872</v>
      </c>
      <c r="AB286" s="682">
        <f t="shared" si="29"/>
        <v>868823</v>
      </c>
      <c r="AC286" s="683"/>
    </row>
    <row r="287" spans="1:29" s="657" customFormat="1" ht="23.25" customHeight="1">
      <c r="A287" s="665">
        <v>274</v>
      </c>
      <c r="B287" s="666">
        <f>'KL VCKD'!B288</f>
        <v>274</v>
      </c>
      <c r="C287" s="667"/>
      <c r="D287" s="668" t="s">
        <v>2126</v>
      </c>
      <c r="E287" s="669" t="s">
        <v>2127</v>
      </c>
      <c r="F287" s="670">
        <v>31947</v>
      </c>
      <c r="G287" s="671">
        <f>'KL VCKD'!BE288</f>
        <v>28.198</v>
      </c>
      <c r="H287" s="672">
        <f t="shared" si="30"/>
        <v>900842</v>
      </c>
      <c r="I287" s="673"/>
      <c r="J287" s="674"/>
      <c r="K287" s="674"/>
      <c r="L287" s="674"/>
      <c r="M287" s="674"/>
      <c r="N287" s="675"/>
      <c r="O287" s="676"/>
      <c r="P287" s="677"/>
      <c r="Q287" s="678">
        <v>13.021000000000001</v>
      </c>
      <c r="R287" s="677">
        <v>415982</v>
      </c>
      <c r="S287" s="677"/>
      <c r="T287" s="677"/>
      <c r="U287" s="677"/>
      <c r="V287" s="677"/>
      <c r="W287" s="679">
        <f t="shared" si="31"/>
        <v>1316824</v>
      </c>
      <c r="X287" s="679">
        <f t="shared" si="34"/>
        <v>415982</v>
      </c>
      <c r="Y287" s="680">
        <f t="shared" si="32"/>
        <v>0</v>
      </c>
      <c r="Z287" s="679">
        <f t="shared" si="33"/>
        <v>24000</v>
      </c>
      <c r="AA287" s="681">
        <f t="shared" si="28"/>
        <v>439982</v>
      </c>
      <c r="AB287" s="682">
        <f t="shared" si="29"/>
        <v>876842</v>
      </c>
      <c r="AC287" s="683"/>
    </row>
    <row r="288" spans="1:29" s="657" customFormat="1" ht="23.25" customHeight="1">
      <c r="A288" s="665">
        <v>275</v>
      </c>
      <c r="B288" s="666">
        <f>'KL VCKD'!B289</f>
        <v>275</v>
      </c>
      <c r="C288" s="667"/>
      <c r="D288" s="668" t="s">
        <v>1358</v>
      </c>
      <c r="E288" s="669" t="s">
        <v>1359</v>
      </c>
      <c r="F288" s="670">
        <v>31947</v>
      </c>
      <c r="G288" s="671">
        <f>'KL VCKD'!BE289</f>
        <v>30.140000000000004</v>
      </c>
      <c r="H288" s="672">
        <f t="shared" si="30"/>
        <v>962883</v>
      </c>
      <c r="I288" s="673"/>
      <c r="J288" s="674"/>
      <c r="K288" s="674"/>
      <c r="L288" s="674"/>
      <c r="M288" s="674"/>
      <c r="N288" s="675"/>
      <c r="O288" s="676"/>
      <c r="P288" s="677"/>
      <c r="Q288" s="678">
        <v>17.462999999999997</v>
      </c>
      <c r="R288" s="677">
        <v>557890</v>
      </c>
      <c r="S288" s="677"/>
      <c r="T288" s="677"/>
      <c r="U288" s="677"/>
      <c r="V288" s="677"/>
      <c r="W288" s="679">
        <f t="shared" si="31"/>
        <v>1520773</v>
      </c>
      <c r="X288" s="679">
        <f t="shared" si="34"/>
        <v>557890</v>
      </c>
      <c r="Y288" s="680">
        <f t="shared" si="32"/>
        <v>0</v>
      </c>
      <c r="Z288" s="679">
        <f t="shared" si="33"/>
        <v>24000</v>
      </c>
      <c r="AA288" s="681">
        <f t="shared" si="28"/>
        <v>581890</v>
      </c>
      <c r="AB288" s="682">
        <f t="shared" si="29"/>
        <v>938883</v>
      </c>
      <c r="AC288" s="683"/>
    </row>
    <row r="289" spans="1:29" s="657" customFormat="1" ht="23.25" customHeight="1">
      <c r="A289" s="665">
        <v>276</v>
      </c>
      <c r="B289" s="666">
        <f>'KL VCKD'!B290</f>
        <v>276</v>
      </c>
      <c r="C289" s="667"/>
      <c r="D289" s="668" t="s">
        <v>1360</v>
      </c>
      <c r="E289" s="669" t="s">
        <v>1361</v>
      </c>
      <c r="F289" s="670">
        <v>31947</v>
      </c>
      <c r="G289" s="671">
        <f>'KL VCKD'!BE290</f>
        <v>30.152000000000001</v>
      </c>
      <c r="H289" s="672">
        <f t="shared" si="30"/>
        <v>963266</v>
      </c>
      <c r="I289" s="673"/>
      <c r="J289" s="674"/>
      <c r="K289" s="674"/>
      <c r="L289" s="674"/>
      <c r="M289" s="674"/>
      <c r="N289" s="675"/>
      <c r="O289" s="676"/>
      <c r="P289" s="677"/>
      <c r="Q289" s="678">
        <v>16.523</v>
      </c>
      <c r="R289" s="677">
        <v>527860</v>
      </c>
      <c r="S289" s="677"/>
      <c r="T289" s="677"/>
      <c r="U289" s="677"/>
      <c r="V289" s="677"/>
      <c r="W289" s="679">
        <f t="shared" si="31"/>
        <v>1491126</v>
      </c>
      <c r="X289" s="679">
        <f t="shared" si="34"/>
        <v>527860</v>
      </c>
      <c r="Y289" s="680">
        <f t="shared" si="32"/>
        <v>0</v>
      </c>
      <c r="Z289" s="679">
        <f t="shared" si="33"/>
        <v>24000</v>
      </c>
      <c r="AA289" s="681">
        <f t="shared" si="28"/>
        <v>551860</v>
      </c>
      <c r="AB289" s="682">
        <f t="shared" si="29"/>
        <v>939266</v>
      </c>
      <c r="AC289" s="683"/>
    </row>
    <row r="290" spans="1:29" s="657" customFormat="1" ht="23.25" customHeight="1">
      <c r="A290" s="665">
        <v>277</v>
      </c>
      <c r="B290" s="666">
        <f>'KL VCKD'!B291</f>
        <v>277</v>
      </c>
      <c r="C290" s="667"/>
      <c r="D290" s="668" t="s">
        <v>1317</v>
      </c>
      <c r="E290" s="669" t="s">
        <v>1318</v>
      </c>
      <c r="F290" s="670">
        <v>31947</v>
      </c>
      <c r="G290" s="671">
        <f>'KL VCKD'!BE291</f>
        <v>33.448999999999998</v>
      </c>
      <c r="H290" s="672">
        <f t="shared" si="30"/>
        <v>1068595</v>
      </c>
      <c r="I290" s="673"/>
      <c r="J290" s="674"/>
      <c r="K290" s="674"/>
      <c r="L290" s="674"/>
      <c r="M290" s="674"/>
      <c r="N290" s="675"/>
      <c r="O290" s="676"/>
      <c r="P290" s="677"/>
      <c r="Q290" s="678">
        <v>13.786999999999999</v>
      </c>
      <c r="R290" s="677">
        <v>440453</v>
      </c>
      <c r="S290" s="677"/>
      <c r="T290" s="677"/>
      <c r="U290" s="677"/>
      <c r="V290" s="677"/>
      <c r="W290" s="679">
        <f t="shared" si="31"/>
        <v>1509048</v>
      </c>
      <c r="X290" s="679">
        <f t="shared" si="34"/>
        <v>440453</v>
      </c>
      <c r="Y290" s="680">
        <f t="shared" si="32"/>
        <v>0</v>
      </c>
      <c r="Z290" s="679">
        <f t="shared" si="33"/>
        <v>24000</v>
      </c>
      <c r="AA290" s="681">
        <f t="shared" si="28"/>
        <v>464453</v>
      </c>
      <c r="AB290" s="682">
        <f t="shared" si="29"/>
        <v>1044595</v>
      </c>
      <c r="AC290" s="683"/>
    </row>
    <row r="291" spans="1:29" s="657" customFormat="1" ht="23.25" customHeight="1">
      <c r="A291" s="665">
        <v>278</v>
      </c>
      <c r="B291" s="666">
        <f>'KL VCKD'!B292</f>
        <v>278</v>
      </c>
      <c r="C291" s="667"/>
      <c r="D291" s="668" t="s">
        <v>1319</v>
      </c>
      <c r="E291" s="669" t="s">
        <v>1320</v>
      </c>
      <c r="F291" s="670">
        <v>31947</v>
      </c>
      <c r="G291" s="671">
        <f>'KL VCKD'!BE292</f>
        <v>30.762999999999998</v>
      </c>
      <c r="H291" s="672">
        <f t="shared" si="30"/>
        <v>982786</v>
      </c>
      <c r="I291" s="673"/>
      <c r="J291" s="674"/>
      <c r="K291" s="674"/>
      <c r="L291" s="674"/>
      <c r="M291" s="674"/>
      <c r="N291" s="675"/>
      <c r="O291" s="676"/>
      <c r="P291" s="677"/>
      <c r="Q291" s="678">
        <v>13.773999999999999</v>
      </c>
      <c r="R291" s="677">
        <v>440038</v>
      </c>
      <c r="S291" s="677"/>
      <c r="T291" s="677"/>
      <c r="U291" s="677"/>
      <c r="V291" s="677"/>
      <c r="W291" s="679">
        <f t="shared" si="31"/>
        <v>1422824</v>
      </c>
      <c r="X291" s="679">
        <f t="shared" si="34"/>
        <v>440038</v>
      </c>
      <c r="Y291" s="680">
        <f t="shared" si="32"/>
        <v>0</v>
      </c>
      <c r="Z291" s="679">
        <f t="shared" si="33"/>
        <v>24000</v>
      </c>
      <c r="AA291" s="681">
        <f t="shared" si="28"/>
        <v>464038</v>
      </c>
      <c r="AB291" s="682">
        <f t="shared" si="29"/>
        <v>958786</v>
      </c>
      <c r="AC291" s="683"/>
    </row>
    <row r="292" spans="1:29" s="657" customFormat="1" ht="23.25" customHeight="1">
      <c r="A292" s="665">
        <v>279</v>
      </c>
      <c r="B292" s="666">
        <f>'KL VCKD'!B293</f>
        <v>279</v>
      </c>
      <c r="C292" s="667"/>
      <c r="D292" s="668" t="s">
        <v>1819</v>
      </c>
      <c r="E292" s="669" t="s">
        <v>1820</v>
      </c>
      <c r="F292" s="670">
        <v>31947</v>
      </c>
      <c r="G292" s="671">
        <f>'KL VCKD'!BE293</f>
        <v>30.555000000000003</v>
      </c>
      <c r="H292" s="672">
        <f t="shared" si="30"/>
        <v>976141</v>
      </c>
      <c r="I292" s="673"/>
      <c r="J292" s="674"/>
      <c r="K292" s="674"/>
      <c r="L292" s="674"/>
      <c r="M292" s="674"/>
      <c r="N292" s="675"/>
      <c r="O292" s="676"/>
      <c r="P292" s="677"/>
      <c r="Q292" s="678">
        <v>17.081</v>
      </c>
      <c r="R292" s="677">
        <v>545687</v>
      </c>
      <c r="S292" s="677"/>
      <c r="T292" s="677"/>
      <c r="U292" s="677"/>
      <c r="V292" s="677"/>
      <c r="W292" s="679">
        <f t="shared" si="31"/>
        <v>1521828</v>
      </c>
      <c r="X292" s="679">
        <f t="shared" si="34"/>
        <v>545687</v>
      </c>
      <c r="Y292" s="680">
        <f t="shared" si="32"/>
        <v>0</v>
      </c>
      <c r="Z292" s="679">
        <f t="shared" si="33"/>
        <v>24000</v>
      </c>
      <c r="AA292" s="681">
        <f t="shared" si="28"/>
        <v>569687</v>
      </c>
      <c r="AB292" s="682">
        <f t="shared" si="29"/>
        <v>952141</v>
      </c>
      <c r="AC292" s="683"/>
    </row>
    <row r="293" spans="1:29" s="657" customFormat="1" ht="23.25" customHeight="1">
      <c r="A293" s="665">
        <v>280</v>
      </c>
      <c r="B293" s="666">
        <f>'KL VCKD'!B294</f>
        <v>280</v>
      </c>
      <c r="C293" s="667"/>
      <c r="D293" s="668" t="s">
        <v>1968</v>
      </c>
      <c r="E293" s="669" t="s">
        <v>1969</v>
      </c>
      <c r="F293" s="670">
        <v>31947</v>
      </c>
      <c r="G293" s="671">
        <f>'KL VCKD'!BE294</f>
        <v>30.795999999999999</v>
      </c>
      <c r="H293" s="672">
        <f t="shared" si="30"/>
        <v>983840</v>
      </c>
      <c r="I293" s="673"/>
      <c r="J293" s="674"/>
      <c r="K293" s="674"/>
      <c r="L293" s="674"/>
      <c r="M293" s="674"/>
      <c r="N293" s="675"/>
      <c r="O293" s="676"/>
      <c r="P293" s="677"/>
      <c r="Q293" s="678">
        <v>15.125999999999999</v>
      </c>
      <c r="R293" s="677">
        <v>483230</v>
      </c>
      <c r="S293" s="677"/>
      <c r="T293" s="677"/>
      <c r="U293" s="677"/>
      <c r="V293" s="677"/>
      <c r="W293" s="679">
        <f t="shared" si="31"/>
        <v>1467070</v>
      </c>
      <c r="X293" s="679">
        <f t="shared" si="34"/>
        <v>483230</v>
      </c>
      <c r="Y293" s="680">
        <f t="shared" si="32"/>
        <v>0</v>
      </c>
      <c r="Z293" s="679">
        <f t="shared" si="33"/>
        <v>24000</v>
      </c>
      <c r="AA293" s="681">
        <f t="shared" si="28"/>
        <v>507230</v>
      </c>
      <c r="AB293" s="682">
        <f t="shared" si="29"/>
        <v>959840</v>
      </c>
      <c r="AC293" s="683"/>
    </row>
    <row r="294" spans="1:29" s="657" customFormat="1" ht="23.25" customHeight="1">
      <c r="A294" s="665">
        <v>281</v>
      </c>
      <c r="B294" s="666">
        <f>'KL VCKD'!B295</f>
        <v>281</v>
      </c>
      <c r="C294" s="667"/>
      <c r="D294" s="668" t="s">
        <v>1321</v>
      </c>
      <c r="E294" s="669" t="s">
        <v>1322</v>
      </c>
      <c r="F294" s="670">
        <v>31947</v>
      </c>
      <c r="G294" s="671">
        <f>'KL VCKD'!BE295</f>
        <v>31.947000000000003</v>
      </c>
      <c r="H294" s="672">
        <f t="shared" si="30"/>
        <v>1020611</v>
      </c>
      <c r="I294" s="673"/>
      <c r="J294" s="674"/>
      <c r="K294" s="674"/>
      <c r="L294" s="674"/>
      <c r="M294" s="674"/>
      <c r="N294" s="675"/>
      <c r="O294" s="676"/>
      <c r="P294" s="677"/>
      <c r="Q294" s="678">
        <v>18.253</v>
      </c>
      <c r="R294" s="677">
        <v>583129</v>
      </c>
      <c r="S294" s="677"/>
      <c r="T294" s="677"/>
      <c r="U294" s="677"/>
      <c r="V294" s="677"/>
      <c r="W294" s="679">
        <f t="shared" si="31"/>
        <v>1603740</v>
      </c>
      <c r="X294" s="679">
        <f t="shared" si="34"/>
        <v>583129</v>
      </c>
      <c r="Y294" s="680">
        <f t="shared" si="32"/>
        <v>3987</v>
      </c>
      <c r="Z294" s="679">
        <f t="shared" si="33"/>
        <v>24000</v>
      </c>
      <c r="AA294" s="681">
        <f t="shared" si="28"/>
        <v>611116</v>
      </c>
      <c r="AB294" s="682">
        <f t="shared" si="29"/>
        <v>992624</v>
      </c>
      <c r="AC294" s="683"/>
    </row>
    <row r="295" spans="1:29" s="657" customFormat="1" ht="23.25" customHeight="1">
      <c r="A295" s="665">
        <v>282</v>
      </c>
      <c r="B295" s="666">
        <f>'KL VCKD'!B296</f>
        <v>282</v>
      </c>
      <c r="C295" s="667"/>
      <c r="D295" s="668" t="s">
        <v>1323</v>
      </c>
      <c r="E295" s="669" t="s">
        <v>1324</v>
      </c>
      <c r="F295" s="670">
        <v>31947</v>
      </c>
      <c r="G295" s="671">
        <f>'KL VCKD'!BE296</f>
        <v>31.577999999999999</v>
      </c>
      <c r="H295" s="672">
        <f t="shared" si="30"/>
        <v>1008822</v>
      </c>
      <c r="I295" s="673"/>
      <c r="J295" s="674"/>
      <c r="K295" s="674"/>
      <c r="L295" s="674"/>
      <c r="M295" s="674"/>
      <c r="N295" s="675"/>
      <c r="O295" s="676"/>
      <c r="P295" s="677"/>
      <c r="Q295" s="678">
        <v>18.102</v>
      </c>
      <c r="R295" s="677">
        <v>578305</v>
      </c>
      <c r="S295" s="677"/>
      <c r="T295" s="677"/>
      <c r="U295" s="677"/>
      <c r="V295" s="677"/>
      <c r="W295" s="679">
        <f t="shared" si="31"/>
        <v>1587127</v>
      </c>
      <c r="X295" s="679">
        <f t="shared" si="34"/>
        <v>578305</v>
      </c>
      <c r="Y295" s="680">
        <f t="shared" si="32"/>
        <v>3156</v>
      </c>
      <c r="Z295" s="679">
        <f t="shared" si="33"/>
        <v>24000</v>
      </c>
      <c r="AA295" s="681">
        <f t="shared" si="28"/>
        <v>605461</v>
      </c>
      <c r="AB295" s="682">
        <f t="shared" si="29"/>
        <v>981666</v>
      </c>
      <c r="AC295" s="683"/>
    </row>
    <row r="296" spans="1:29" s="657" customFormat="1" ht="23.25" customHeight="1">
      <c r="A296" s="665">
        <v>283</v>
      </c>
      <c r="B296" s="666">
        <f>'KL VCKD'!B297</f>
        <v>283</v>
      </c>
      <c r="C296" s="667"/>
      <c r="D296" s="668" t="s">
        <v>1331</v>
      </c>
      <c r="E296" s="669" t="s">
        <v>1332</v>
      </c>
      <c r="F296" s="670">
        <v>31947</v>
      </c>
      <c r="G296" s="671">
        <f>'KL VCKD'!BE297</f>
        <v>34.039000000000001</v>
      </c>
      <c r="H296" s="672">
        <f t="shared" si="30"/>
        <v>1087444</v>
      </c>
      <c r="I296" s="673"/>
      <c r="J296" s="674"/>
      <c r="K296" s="674"/>
      <c r="L296" s="674"/>
      <c r="M296" s="674"/>
      <c r="N296" s="675"/>
      <c r="O296" s="676"/>
      <c r="P296" s="677"/>
      <c r="Q296" s="678">
        <v>17.206999999999997</v>
      </c>
      <c r="R296" s="677">
        <v>549712</v>
      </c>
      <c r="S296" s="677"/>
      <c r="T296" s="677"/>
      <c r="U296" s="677"/>
      <c r="V296" s="677"/>
      <c r="W296" s="679">
        <f t="shared" si="31"/>
        <v>1637156</v>
      </c>
      <c r="X296" s="679">
        <f t="shared" si="34"/>
        <v>549712</v>
      </c>
      <c r="Y296" s="680">
        <f t="shared" si="32"/>
        <v>5658</v>
      </c>
      <c r="Z296" s="679">
        <f t="shared" si="33"/>
        <v>24000</v>
      </c>
      <c r="AA296" s="681">
        <f t="shared" si="28"/>
        <v>579370</v>
      </c>
      <c r="AB296" s="682">
        <f t="shared" si="29"/>
        <v>1057786</v>
      </c>
      <c r="AC296" s="683"/>
    </row>
    <row r="297" spans="1:29" s="657" customFormat="1" ht="23.25" customHeight="1">
      <c r="A297" s="665">
        <v>284</v>
      </c>
      <c r="B297" s="666">
        <f>'KL VCKD'!B298</f>
        <v>284</v>
      </c>
      <c r="C297" s="667"/>
      <c r="D297" s="668" t="s">
        <v>1333</v>
      </c>
      <c r="E297" s="669" t="s">
        <v>1334</v>
      </c>
      <c r="F297" s="670">
        <v>31947</v>
      </c>
      <c r="G297" s="671">
        <f>'KL VCKD'!BE298</f>
        <v>35.07</v>
      </c>
      <c r="H297" s="672">
        <f t="shared" si="30"/>
        <v>1120381</v>
      </c>
      <c r="I297" s="673"/>
      <c r="J297" s="674"/>
      <c r="K297" s="674"/>
      <c r="L297" s="674"/>
      <c r="M297" s="674"/>
      <c r="N297" s="675"/>
      <c r="O297" s="676"/>
      <c r="P297" s="677"/>
      <c r="Q297" s="678">
        <v>17.363</v>
      </c>
      <c r="R297" s="677">
        <v>554696</v>
      </c>
      <c r="S297" s="677"/>
      <c r="T297" s="677"/>
      <c r="U297" s="677"/>
      <c r="V297" s="677"/>
      <c r="W297" s="679">
        <f t="shared" si="31"/>
        <v>1675077</v>
      </c>
      <c r="X297" s="679">
        <f t="shared" si="34"/>
        <v>554696</v>
      </c>
      <c r="Y297" s="680">
        <f t="shared" si="32"/>
        <v>7554</v>
      </c>
      <c r="Z297" s="679">
        <f t="shared" si="33"/>
        <v>24000</v>
      </c>
      <c r="AA297" s="681">
        <f t="shared" si="28"/>
        <v>586250</v>
      </c>
      <c r="AB297" s="682">
        <f t="shared" si="29"/>
        <v>1088827</v>
      </c>
      <c r="AC297" s="683"/>
    </row>
    <row r="298" spans="1:29" s="657" customFormat="1" ht="23.25" customHeight="1">
      <c r="A298" s="665">
        <v>285</v>
      </c>
      <c r="B298" s="666">
        <f>'KL VCKD'!B299</f>
        <v>285</v>
      </c>
      <c r="C298" s="667"/>
      <c r="D298" s="668" t="s">
        <v>1339</v>
      </c>
      <c r="E298" s="669" t="s">
        <v>1340</v>
      </c>
      <c r="F298" s="670">
        <v>31947</v>
      </c>
      <c r="G298" s="671">
        <f>'KL VCKD'!BE299</f>
        <v>32.200000000000003</v>
      </c>
      <c r="H298" s="672">
        <f t="shared" si="30"/>
        <v>1028693</v>
      </c>
      <c r="I298" s="673"/>
      <c r="J298" s="674"/>
      <c r="K298" s="674"/>
      <c r="L298" s="674"/>
      <c r="M298" s="674"/>
      <c r="N298" s="675"/>
      <c r="O298" s="676"/>
      <c r="P298" s="677"/>
      <c r="Q298" s="678">
        <v>17.995999999999999</v>
      </c>
      <c r="R298" s="677">
        <v>574918</v>
      </c>
      <c r="S298" s="677"/>
      <c r="T298" s="677"/>
      <c r="U298" s="677"/>
      <c r="V298" s="677"/>
      <c r="W298" s="679">
        <f t="shared" si="31"/>
        <v>1603611</v>
      </c>
      <c r="X298" s="679">
        <f t="shared" si="34"/>
        <v>574918</v>
      </c>
      <c r="Y298" s="680">
        <f t="shared" si="32"/>
        <v>3981</v>
      </c>
      <c r="Z298" s="679">
        <f t="shared" si="33"/>
        <v>24000</v>
      </c>
      <c r="AA298" s="681">
        <f t="shared" si="28"/>
        <v>602899</v>
      </c>
      <c r="AB298" s="682">
        <f t="shared" si="29"/>
        <v>1000712</v>
      </c>
      <c r="AC298" s="683"/>
    </row>
    <row r="299" spans="1:29" s="657" customFormat="1" ht="23.25" customHeight="1">
      <c r="A299" s="665">
        <v>286</v>
      </c>
      <c r="B299" s="666">
        <f>'KL VCKD'!B300</f>
        <v>286</v>
      </c>
      <c r="C299" s="667"/>
      <c r="D299" s="668" t="s">
        <v>1823</v>
      </c>
      <c r="E299" s="669" t="s">
        <v>1341</v>
      </c>
      <c r="F299" s="670">
        <v>31947</v>
      </c>
      <c r="G299" s="671">
        <f>'KL VCKD'!BE300</f>
        <v>33.960999999999999</v>
      </c>
      <c r="H299" s="672">
        <f t="shared" si="30"/>
        <v>1084952</v>
      </c>
      <c r="I299" s="673"/>
      <c r="J299" s="674"/>
      <c r="K299" s="674"/>
      <c r="L299" s="674"/>
      <c r="M299" s="674"/>
      <c r="N299" s="675"/>
      <c r="O299" s="676"/>
      <c r="P299" s="677"/>
      <c r="Q299" s="678">
        <v>18.923999999999999</v>
      </c>
      <c r="R299" s="677">
        <v>604565</v>
      </c>
      <c r="S299" s="677"/>
      <c r="T299" s="677"/>
      <c r="U299" s="677"/>
      <c r="V299" s="677"/>
      <c r="W299" s="679">
        <f t="shared" si="31"/>
        <v>1689517</v>
      </c>
      <c r="X299" s="679">
        <f t="shared" si="34"/>
        <v>604565</v>
      </c>
      <c r="Y299" s="680">
        <f t="shared" si="32"/>
        <v>8276</v>
      </c>
      <c r="Z299" s="679">
        <f t="shared" si="33"/>
        <v>24000</v>
      </c>
      <c r="AA299" s="681">
        <f t="shared" si="28"/>
        <v>636841</v>
      </c>
      <c r="AB299" s="682">
        <f t="shared" si="29"/>
        <v>1052676</v>
      </c>
      <c r="AC299" s="683"/>
    </row>
    <row r="300" spans="1:29" s="657" customFormat="1" ht="23.25" customHeight="1">
      <c r="A300" s="665">
        <v>287</v>
      </c>
      <c r="B300" s="666">
        <f>'KL VCKD'!B301</f>
        <v>287</v>
      </c>
      <c r="C300" s="667"/>
      <c r="D300" s="668" t="s">
        <v>1584</v>
      </c>
      <c r="E300" s="669" t="s">
        <v>1585</v>
      </c>
      <c r="F300" s="670">
        <v>31947</v>
      </c>
      <c r="G300" s="671">
        <f>'KL VCKD'!BE301</f>
        <v>30.572999999999997</v>
      </c>
      <c r="H300" s="672">
        <f t="shared" si="30"/>
        <v>976716</v>
      </c>
      <c r="I300" s="673"/>
      <c r="J300" s="674"/>
      <c r="K300" s="674"/>
      <c r="L300" s="674"/>
      <c r="M300" s="674"/>
      <c r="N300" s="675"/>
      <c r="O300" s="676"/>
      <c r="P300" s="677"/>
      <c r="Q300" s="678">
        <v>17.363</v>
      </c>
      <c r="R300" s="677">
        <v>554696</v>
      </c>
      <c r="S300" s="677"/>
      <c r="T300" s="677"/>
      <c r="U300" s="677"/>
      <c r="V300" s="677"/>
      <c r="W300" s="679">
        <f t="shared" si="31"/>
        <v>1531412</v>
      </c>
      <c r="X300" s="679">
        <f t="shared" si="34"/>
        <v>554696</v>
      </c>
      <c r="Y300" s="680">
        <f t="shared" si="32"/>
        <v>371</v>
      </c>
      <c r="Z300" s="679">
        <f t="shared" si="33"/>
        <v>24000</v>
      </c>
      <c r="AA300" s="681">
        <f t="shared" si="28"/>
        <v>579067</v>
      </c>
      <c r="AB300" s="682">
        <f t="shared" si="29"/>
        <v>952345</v>
      </c>
      <c r="AC300" s="683"/>
    </row>
    <row r="301" spans="1:29" s="657" customFormat="1" ht="23.25" customHeight="1">
      <c r="A301" s="665">
        <v>288</v>
      </c>
      <c r="B301" s="666">
        <f>'KL VCKD'!B302</f>
        <v>288</v>
      </c>
      <c r="C301" s="667"/>
      <c r="D301" s="668" t="s">
        <v>1586</v>
      </c>
      <c r="E301" s="669" t="s">
        <v>1587</v>
      </c>
      <c r="F301" s="670">
        <v>31947</v>
      </c>
      <c r="G301" s="671">
        <f>'KL VCKD'!BE302</f>
        <v>30.376000000000001</v>
      </c>
      <c r="H301" s="672">
        <f t="shared" si="30"/>
        <v>970422</v>
      </c>
      <c r="I301" s="673"/>
      <c r="J301" s="674"/>
      <c r="K301" s="674"/>
      <c r="L301" s="674"/>
      <c r="M301" s="674"/>
      <c r="N301" s="675"/>
      <c r="O301" s="676"/>
      <c r="P301" s="677"/>
      <c r="Q301" s="678">
        <v>17.550999999999998</v>
      </c>
      <c r="R301" s="677">
        <v>560702</v>
      </c>
      <c r="S301" s="677"/>
      <c r="T301" s="677"/>
      <c r="U301" s="677"/>
      <c r="V301" s="677"/>
      <c r="W301" s="679">
        <f t="shared" si="31"/>
        <v>1531124</v>
      </c>
      <c r="X301" s="679">
        <f t="shared" si="34"/>
        <v>560702</v>
      </c>
      <c r="Y301" s="680">
        <f t="shared" si="32"/>
        <v>356</v>
      </c>
      <c r="Z301" s="679">
        <f t="shared" si="33"/>
        <v>24000</v>
      </c>
      <c r="AA301" s="681">
        <f t="shared" si="28"/>
        <v>585058</v>
      </c>
      <c r="AB301" s="682">
        <f t="shared" si="29"/>
        <v>946066</v>
      </c>
      <c r="AC301" s="683"/>
    </row>
    <row r="302" spans="1:29" s="657" customFormat="1" ht="23.25" customHeight="1">
      <c r="A302" s="665">
        <v>289</v>
      </c>
      <c r="B302" s="666">
        <f>'KL VCKD'!B303</f>
        <v>289</v>
      </c>
      <c r="C302" s="667"/>
      <c r="D302" s="668" t="s">
        <v>1588</v>
      </c>
      <c r="E302" s="669" t="s">
        <v>1589</v>
      </c>
      <c r="F302" s="670">
        <v>31947</v>
      </c>
      <c r="G302" s="671">
        <f>'KL VCKD'!BE303</f>
        <v>31.173999999999999</v>
      </c>
      <c r="H302" s="672">
        <f t="shared" si="30"/>
        <v>995916</v>
      </c>
      <c r="I302" s="673"/>
      <c r="J302" s="674"/>
      <c r="K302" s="674"/>
      <c r="L302" s="674"/>
      <c r="M302" s="674"/>
      <c r="N302" s="675"/>
      <c r="O302" s="676"/>
      <c r="P302" s="677"/>
      <c r="Q302" s="678">
        <v>16.954999999999998</v>
      </c>
      <c r="R302" s="677">
        <v>541661</v>
      </c>
      <c r="S302" s="677"/>
      <c r="T302" s="677"/>
      <c r="U302" s="677"/>
      <c r="V302" s="677"/>
      <c r="W302" s="679">
        <f t="shared" si="31"/>
        <v>1537577</v>
      </c>
      <c r="X302" s="679">
        <f t="shared" si="34"/>
        <v>541661</v>
      </c>
      <c r="Y302" s="680">
        <f t="shared" si="32"/>
        <v>679</v>
      </c>
      <c r="Z302" s="679">
        <f t="shared" si="33"/>
        <v>24000</v>
      </c>
      <c r="AA302" s="681">
        <f t="shared" si="28"/>
        <v>566340</v>
      </c>
      <c r="AB302" s="682">
        <f t="shared" si="29"/>
        <v>971237</v>
      </c>
      <c r="AC302" s="683"/>
    </row>
    <row r="303" spans="1:29" s="657" customFormat="1" ht="23.25" customHeight="1">
      <c r="A303" s="665">
        <v>290</v>
      </c>
      <c r="B303" s="666">
        <f>'KL VCKD'!B304</f>
        <v>290</v>
      </c>
      <c r="C303" s="667"/>
      <c r="D303" s="668" t="s">
        <v>2078</v>
      </c>
      <c r="E303" s="669" t="s">
        <v>2079</v>
      </c>
      <c r="F303" s="670">
        <v>31947</v>
      </c>
      <c r="G303" s="671">
        <f>'KL VCKD'!BE304</f>
        <v>29.041000000000004</v>
      </c>
      <c r="H303" s="672">
        <f t="shared" si="30"/>
        <v>927773</v>
      </c>
      <c r="I303" s="673"/>
      <c r="J303" s="674"/>
      <c r="K303" s="674"/>
      <c r="L303" s="674"/>
      <c r="M303" s="674"/>
      <c r="N303" s="675"/>
      <c r="O303" s="676"/>
      <c r="P303" s="677"/>
      <c r="Q303" s="678">
        <v>14.287999999999998</v>
      </c>
      <c r="R303" s="677">
        <v>456459</v>
      </c>
      <c r="S303" s="677"/>
      <c r="T303" s="677"/>
      <c r="U303" s="677"/>
      <c r="V303" s="677"/>
      <c r="W303" s="679">
        <f t="shared" si="31"/>
        <v>1384232</v>
      </c>
      <c r="X303" s="679">
        <f t="shared" si="34"/>
        <v>456459</v>
      </c>
      <c r="Y303" s="680">
        <f t="shared" si="32"/>
        <v>0</v>
      </c>
      <c r="Z303" s="679">
        <f t="shared" si="33"/>
        <v>24000</v>
      </c>
      <c r="AA303" s="681">
        <f t="shared" si="28"/>
        <v>480459</v>
      </c>
      <c r="AB303" s="682">
        <f t="shared" si="29"/>
        <v>903773</v>
      </c>
      <c r="AC303" s="683"/>
    </row>
    <row r="304" spans="1:29" s="657" customFormat="1" ht="23.25" customHeight="1">
      <c r="A304" s="665">
        <v>291</v>
      </c>
      <c r="B304" s="666">
        <f>'KL VCKD'!B305</f>
        <v>291</v>
      </c>
      <c r="C304" s="667"/>
      <c r="D304" s="668" t="s">
        <v>1305</v>
      </c>
      <c r="E304" s="669" t="s">
        <v>1306</v>
      </c>
      <c r="F304" s="670">
        <v>31947</v>
      </c>
      <c r="G304" s="671">
        <f>'KL VCKD'!BE305</f>
        <v>31.577999999999999</v>
      </c>
      <c r="H304" s="672">
        <f t="shared" si="30"/>
        <v>1008822</v>
      </c>
      <c r="I304" s="673"/>
      <c r="J304" s="674"/>
      <c r="K304" s="674"/>
      <c r="L304" s="674"/>
      <c r="M304" s="674"/>
      <c r="N304" s="675"/>
      <c r="O304" s="676"/>
      <c r="P304" s="677"/>
      <c r="Q304" s="678">
        <v>16.021999999999998</v>
      </c>
      <c r="R304" s="677">
        <v>511855</v>
      </c>
      <c r="S304" s="677"/>
      <c r="T304" s="677"/>
      <c r="U304" s="677"/>
      <c r="V304" s="677"/>
      <c r="W304" s="679">
        <f t="shared" si="31"/>
        <v>1520677</v>
      </c>
      <c r="X304" s="679">
        <f t="shared" si="34"/>
        <v>511855</v>
      </c>
      <c r="Y304" s="680">
        <f t="shared" si="32"/>
        <v>0</v>
      </c>
      <c r="Z304" s="679">
        <f t="shared" si="33"/>
        <v>24000</v>
      </c>
      <c r="AA304" s="681">
        <f t="shared" si="28"/>
        <v>535855</v>
      </c>
      <c r="AB304" s="682">
        <f t="shared" si="29"/>
        <v>984822</v>
      </c>
      <c r="AC304" s="683"/>
    </row>
    <row r="305" spans="1:29" s="657" customFormat="1" ht="23.25" customHeight="1">
      <c r="A305" s="665">
        <v>292</v>
      </c>
      <c r="B305" s="666">
        <f>'KL VCKD'!B306</f>
        <v>292</v>
      </c>
      <c r="C305" s="667"/>
      <c r="D305" s="668" t="s">
        <v>1309</v>
      </c>
      <c r="E305" s="669" t="s">
        <v>1310</v>
      </c>
      <c r="F305" s="670">
        <v>31947</v>
      </c>
      <c r="G305" s="671">
        <f>'KL VCKD'!BE306</f>
        <v>31.161999999999999</v>
      </c>
      <c r="H305" s="672">
        <f t="shared" si="30"/>
        <v>995532</v>
      </c>
      <c r="I305" s="673"/>
      <c r="J305" s="674"/>
      <c r="K305" s="674"/>
      <c r="L305" s="674"/>
      <c r="M305" s="674"/>
      <c r="N305" s="675"/>
      <c r="O305" s="676"/>
      <c r="P305" s="677"/>
      <c r="Q305" s="678">
        <v>15.345000000000001</v>
      </c>
      <c r="R305" s="677">
        <v>490227</v>
      </c>
      <c r="S305" s="677"/>
      <c r="T305" s="677"/>
      <c r="U305" s="677"/>
      <c r="V305" s="677"/>
      <c r="W305" s="679">
        <f t="shared" si="31"/>
        <v>1485759</v>
      </c>
      <c r="X305" s="679">
        <f t="shared" si="34"/>
        <v>490227</v>
      </c>
      <c r="Y305" s="680">
        <f t="shared" si="32"/>
        <v>0</v>
      </c>
      <c r="Z305" s="679">
        <f t="shared" si="33"/>
        <v>24000</v>
      </c>
      <c r="AA305" s="681">
        <f t="shared" si="28"/>
        <v>514227</v>
      </c>
      <c r="AB305" s="682">
        <f t="shared" si="29"/>
        <v>971532</v>
      </c>
      <c r="AC305" s="683"/>
    </row>
    <row r="306" spans="1:29" s="657" customFormat="1" ht="23.25" customHeight="1">
      <c r="A306" s="665">
        <v>293</v>
      </c>
      <c r="B306" s="666">
        <f>'KL VCKD'!B307</f>
        <v>293</v>
      </c>
      <c r="C306" s="667"/>
      <c r="D306" s="668" t="s">
        <v>1311</v>
      </c>
      <c r="E306" s="669" t="s">
        <v>1312</v>
      </c>
      <c r="F306" s="670">
        <v>31947</v>
      </c>
      <c r="G306" s="671">
        <f>'KL VCKD'!BE307</f>
        <v>30.785999999999998</v>
      </c>
      <c r="H306" s="672">
        <f t="shared" si="30"/>
        <v>983520</v>
      </c>
      <c r="I306" s="673"/>
      <c r="J306" s="674"/>
      <c r="K306" s="674"/>
      <c r="L306" s="674"/>
      <c r="M306" s="674"/>
      <c r="N306" s="675"/>
      <c r="O306" s="676"/>
      <c r="P306" s="677"/>
      <c r="Q306" s="678">
        <v>17.581999999999997</v>
      </c>
      <c r="R306" s="677">
        <v>561692</v>
      </c>
      <c r="S306" s="677"/>
      <c r="T306" s="677"/>
      <c r="U306" s="677"/>
      <c r="V306" s="677"/>
      <c r="W306" s="679">
        <f t="shared" si="31"/>
        <v>1545212</v>
      </c>
      <c r="X306" s="679">
        <f t="shared" si="34"/>
        <v>561692</v>
      </c>
      <c r="Y306" s="680">
        <f t="shared" si="32"/>
        <v>1061</v>
      </c>
      <c r="Z306" s="679">
        <f t="shared" si="33"/>
        <v>24000</v>
      </c>
      <c r="AA306" s="681">
        <f t="shared" si="28"/>
        <v>586753</v>
      </c>
      <c r="AB306" s="682">
        <f t="shared" si="29"/>
        <v>958459</v>
      </c>
      <c r="AC306" s="683"/>
    </row>
    <row r="307" spans="1:29" s="657" customFormat="1" ht="23.25" customHeight="1">
      <c r="A307" s="665">
        <v>294</v>
      </c>
      <c r="B307" s="666">
        <f>'KL VCKD'!B308</f>
        <v>294</v>
      </c>
      <c r="C307" s="667"/>
      <c r="D307" s="668" t="s">
        <v>1313</v>
      </c>
      <c r="E307" s="669" t="s">
        <v>1314</v>
      </c>
      <c r="F307" s="670">
        <v>31947</v>
      </c>
      <c r="G307" s="671">
        <f>'KL VCKD'!BE308</f>
        <v>32.453000000000003</v>
      </c>
      <c r="H307" s="672">
        <f t="shared" si="30"/>
        <v>1036776</v>
      </c>
      <c r="I307" s="673"/>
      <c r="J307" s="674"/>
      <c r="K307" s="674"/>
      <c r="L307" s="674"/>
      <c r="M307" s="674"/>
      <c r="N307" s="675"/>
      <c r="O307" s="676"/>
      <c r="P307" s="677"/>
      <c r="Q307" s="678">
        <v>17.081</v>
      </c>
      <c r="R307" s="677">
        <v>545687</v>
      </c>
      <c r="S307" s="677"/>
      <c r="T307" s="677"/>
      <c r="U307" s="677"/>
      <c r="V307" s="677"/>
      <c r="W307" s="679">
        <f t="shared" si="31"/>
        <v>1582463</v>
      </c>
      <c r="X307" s="679">
        <f t="shared" si="34"/>
        <v>545687</v>
      </c>
      <c r="Y307" s="680">
        <f t="shared" si="32"/>
        <v>2923</v>
      </c>
      <c r="Z307" s="679">
        <f t="shared" si="33"/>
        <v>24000</v>
      </c>
      <c r="AA307" s="681">
        <f t="shared" si="28"/>
        <v>572610</v>
      </c>
      <c r="AB307" s="682">
        <f t="shared" si="29"/>
        <v>1009853</v>
      </c>
      <c r="AC307" s="683"/>
    </row>
    <row r="308" spans="1:29" s="657" customFormat="1" ht="23.25" customHeight="1">
      <c r="A308" s="665">
        <v>295</v>
      </c>
      <c r="B308" s="666">
        <f>'KL VCKD'!B309</f>
        <v>295</v>
      </c>
      <c r="C308" s="667"/>
      <c r="D308" s="668" t="s">
        <v>1307</v>
      </c>
      <c r="E308" s="669" t="s">
        <v>1308</v>
      </c>
      <c r="F308" s="670">
        <v>31947</v>
      </c>
      <c r="G308" s="671">
        <f>'KL VCKD'!BE309</f>
        <v>30.971</v>
      </c>
      <c r="H308" s="672">
        <f t="shared" si="30"/>
        <v>989431</v>
      </c>
      <c r="I308" s="673"/>
      <c r="J308" s="674"/>
      <c r="K308" s="674"/>
      <c r="L308" s="674"/>
      <c r="M308" s="674"/>
      <c r="N308" s="675"/>
      <c r="O308" s="676"/>
      <c r="P308" s="677"/>
      <c r="Q308" s="678">
        <v>17.356999999999999</v>
      </c>
      <c r="R308" s="677">
        <v>554504</v>
      </c>
      <c r="S308" s="677"/>
      <c r="T308" s="677"/>
      <c r="U308" s="677"/>
      <c r="V308" s="677"/>
      <c r="W308" s="679">
        <f t="shared" si="31"/>
        <v>1543935</v>
      </c>
      <c r="X308" s="679">
        <f t="shared" si="34"/>
        <v>554504</v>
      </c>
      <c r="Y308" s="680">
        <f t="shared" si="32"/>
        <v>997</v>
      </c>
      <c r="Z308" s="679">
        <f t="shared" si="33"/>
        <v>24000</v>
      </c>
      <c r="AA308" s="681">
        <f t="shared" si="28"/>
        <v>579501</v>
      </c>
      <c r="AB308" s="682">
        <f t="shared" si="29"/>
        <v>964434</v>
      </c>
      <c r="AC308" s="683"/>
    </row>
    <row r="309" spans="1:29" s="657" customFormat="1" ht="23.25" customHeight="1">
      <c r="A309" s="665">
        <v>296</v>
      </c>
      <c r="B309" s="666">
        <f>'KL VCKD'!B310</f>
        <v>296</v>
      </c>
      <c r="C309" s="667"/>
      <c r="D309" s="668" t="s">
        <v>1834</v>
      </c>
      <c r="E309" s="669" t="s">
        <v>1835</v>
      </c>
      <c r="F309" s="670">
        <v>31947</v>
      </c>
      <c r="G309" s="671">
        <f>'KL VCKD'!BE310</f>
        <v>31.384999999999998</v>
      </c>
      <c r="H309" s="672">
        <f t="shared" si="30"/>
        <v>1002657</v>
      </c>
      <c r="I309" s="673"/>
      <c r="J309" s="674"/>
      <c r="K309" s="674"/>
      <c r="L309" s="674"/>
      <c r="M309" s="674"/>
      <c r="N309" s="675"/>
      <c r="O309" s="676"/>
      <c r="P309" s="677"/>
      <c r="Q309" s="678">
        <v>16.128</v>
      </c>
      <c r="R309" s="677">
        <v>515241</v>
      </c>
      <c r="S309" s="677"/>
      <c r="T309" s="677"/>
      <c r="U309" s="677"/>
      <c r="V309" s="677"/>
      <c r="W309" s="679">
        <f t="shared" si="31"/>
        <v>1517898</v>
      </c>
      <c r="X309" s="679">
        <f t="shared" si="34"/>
        <v>515241</v>
      </c>
      <c r="Y309" s="680">
        <f t="shared" si="32"/>
        <v>0</v>
      </c>
      <c r="Z309" s="679">
        <f t="shared" si="33"/>
        <v>24000</v>
      </c>
      <c r="AA309" s="681">
        <f t="shared" si="28"/>
        <v>539241</v>
      </c>
      <c r="AB309" s="682">
        <f t="shared" si="29"/>
        <v>978657</v>
      </c>
      <c r="AC309" s="683"/>
    </row>
    <row r="310" spans="1:29" s="657" customFormat="1" ht="23.25" customHeight="1">
      <c r="A310" s="665">
        <v>297</v>
      </c>
      <c r="B310" s="666">
        <f>'KL VCKD'!B311</f>
        <v>297</v>
      </c>
      <c r="C310" s="667"/>
      <c r="D310" s="668" t="s">
        <v>2080</v>
      </c>
      <c r="E310" s="669" t="s">
        <v>2081</v>
      </c>
      <c r="F310" s="670">
        <v>31947</v>
      </c>
      <c r="G310" s="671">
        <f>'KL VCKD'!BE311</f>
        <v>30.024000000000001</v>
      </c>
      <c r="H310" s="672">
        <f t="shared" si="30"/>
        <v>959177</v>
      </c>
      <c r="I310" s="673"/>
      <c r="J310" s="674"/>
      <c r="K310" s="674"/>
      <c r="L310" s="674"/>
      <c r="M310" s="674"/>
      <c r="N310" s="675"/>
      <c r="O310" s="676"/>
      <c r="P310" s="677"/>
      <c r="Q310" s="678">
        <v>16.416999999999998</v>
      </c>
      <c r="R310" s="677">
        <v>524474</v>
      </c>
      <c r="S310" s="677"/>
      <c r="T310" s="677"/>
      <c r="U310" s="677"/>
      <c r="V310" s="677"/>
      <c r="W310" s="679">
        <f t="shared" si="31"/>
        <v>1483651</v>
      </c>
      <c r="X310" s="679">
        <f t="shared" si="34"/>
        <v>524474</v>
      </c>
      <c r="Y310" s="680">
        <f t="shared" si="32"/>
        <v>0</v>
      </c>
      <c r="Z310" s="679">
        <f t="shared" si="33"/>
        <v>24000</v>
      </c>
      <c r="AA310" s="681">
        <f t="shared" si="28"/>
        <v>548474</v>
      </c>
      <c r="AB310" s="682">
        <f t="shared" si="29"/>
        <v>935177</v>
      </c>
      <c r="AC310" s="683"/>
    </row>
    <row r="311" spans="1:29" s="657" customFormat="1" ht="23.25" customHeight="1">
      <c r="A311" s="665">
        <v>298</v>
      </c>
      <c r="B311" s="666">
        <f>'KL VCKD'!B312</f>
        <v>298</v>
      </c>
      <c r="C311" s="667"/>
      <c r="D311" s="668" t="s">
        <v>1821</v>
      </c>
      <c r="E311" s="669" t="s">
        <v>1822</v>
      </c>
      <c r="F311" s="670">
        <v>31947</v>
      </c>
      <c r="G311" s="671">
        <f>'KL VCKD'!BE312</f>
        <v>30.731999999999999</v>
      </c>
      <c r="H311" s="672">
        <f t="shared" si="30"/>
        <v>981795</v>
      </c>
      <c r="I311" s="673"/>
      <c r="J311" s="674"/>
      <c r="K311" s="674"/>
      <c r="L311" s="674"/>
      <c r="M311" s="674"/>
      <c r="N311" s="675"/>
      <c r="O311" s="676"/>
      <c r="P311" s="677"/>
      <c r="Q311" s="678">
        <v>16.366999999999997</v>
      </c>
      <c r="R311" s="677">
        <v>522877</v>
      </c>
      <c r="S311" s="677"/>
      <c r="T311" s="677"/>
      <c r="U311" s="677"/>
      <c r="V311" s="677"/>
      <c r="W311" s="679">
        <f t="shared" si="31"/>
        <v>1504672</v>
      </c>
      <c r="X311" s="679">
        <f t="shared" si="34"/>
        <v>522877</v>
      </c>
      <c r="Y311" s="680">
        <f t="shared" si="32"/>
        <v>0</v>
      </c>
      <c r="Z311" s="679">
        <f t="shared" si="33"/>
        <v>24000</v>
      </c>
      <c r="AA311" s="681">
        <f t="shared" si="28"/>
        <v>546877</v>
      </c>
      <c r="AB311" s="682">
        <f t="shared" si="29"/>
        <v>957795</v>
      </c>
      <c r="AC311" s="683"/>
    </row>
    <row r="312" spans="1:29" s="657" customFormat="1" ht="23.25" customHeight="1">
      <c r="A312" s="665">
        <v>299</v>
      </c>
      <c r="B312" s="666">
        <f>'KL VCKD'!B313</f>
        <v>299</v>
      </c>
      <c r="C312" s="667"/>
      <c r="D312" s="668" t="s">
        <v>1335</v>
      </c>
      <c r="E312" s="669" t="s">
        <v>1336</v>
      </c>
      <c r="F312" s="670">
        <v>31947</v>
      </c>
      <c r="G312" s="671">
        <f>'KL VCKD'!BE313</f>
        <v>26.965999999999998</v>
      </c>
      <c r="H312" s="672">
        <f t="shared" si="30"/>
        <v>861483</v>
      </c>
      <c r="I312" s="673"/>
      <c r="J312" s="674"/>
      <c r="K312" s="674"/>
      <c r="L312" s="674"/>
      <c r="M312" s="674"/>
      <c r="N312" s="675"/>
      <c r="O312" s="676"/>
      <c r="P312" s="677"/>
      <c r="Q312" s="678">
        <v>14.210999999999999</v>
      </c>
      <c r="R312" s="677">
        <v>453999</v>
      </c>
      <c r="S312" s="677"/>
      <c r="T312" s="677"/>
      <c r="U312" s="677"/>
      <c r="V312" s="677"/>
      <c r="W312" s="679">
        <f t="shared" si="31"/>
        <v>1315482</v>
      </c>
      <c r="X312" s="679">
        <f t="shared" si="34"/>
        <v>453999</v>
      </c>
      <c r="Y312" s="680">
        <f t="shared" si="32"/>
        <v>0</v>
      </c>
      <c r="Z312" s="679">
        <f t="shared" si="33"/>
        <v>24000</v>
      </c>
      <c r="AA312" s="681">
        <f t="shared" si="28"/>
        <v>477999</v>
      </c>
      <c r="AB312" s="682">
        <f t="shared" si="29"/>
        <v>837483</v>
      </c>
      <c r="AC312" s="683"/>
    </row>
    <row r="313" spans="1:29" s="657" customFormat="1" ht="23.25" customHeight="1">
      <c r="A313" s="665">
        <v>300</v>
      </c>
      <c r="B313" s="666">
        <f>'KL VCKD'!B314</f>
        <v>300</v>
      </c>
      <c r="C313" s="667"/>
      <c r="D313" s="668" t="s">
        <v>1337</v>
      </c>
      <c r="E313" s="669" t="s">
        <v>1338</v>
      </c>
      <c r="F313" s="670">
        <v>31947</v>
      </c>
      <c r="G313" s="671">
        <f>'KL VCKD'!BE314</f>
        <v>25.913999999999998</v>
      </c>
      <c r="H313" s="672">
        <f t="shared" si="30"/>
        <v>827875</v>
      </c>
      <c r="I313" s="673"/>
      <c r="J313" s="674"/>
      <c r="K313" s="674"/>
      <c r="L313" s="674"/>
      <c r="M313" s="674"/>
      <c r="N313" s="675"/>
      <c r="O313" s="676"/>
      <c r="P313" s="677"/>
      <c r="Q313" s="678">
        <v>13.823</v>
      </c>
      <c r="R313" s="677">
        <v>441603</v>
      </c>
      <c r="S313" s="677"/>
      <c r="T313" s="677"/>
      <c r="U313" s="677"/>
      <c r="V313" s="677"/>
      <c r="W313" s="679">
        <f t="shared" si="31"/>
        <v>1269478</v>
      </c>
      <c r="X313" s="679">
        <f t="shared" si="34"/>
        <v>441603</v>
      </c>
      <c r="Y313" s="680">
        <f t="shared" si="32"/>
        <v>0</v>
      </c>
      <c r="Z313" s="679">
        <f t="shared" si="33"/>
        <v>24000</v>
      </c>
      <c r="AA313" s="681">
        <f t="shared" si="28"/>
        <v>465603</v>
      </c>
      <c r="AB313" s="682">
        <f t="shared" si="29"/>
        <v>803875</v>
      </c>
      <c r="AC313" s="683"/>
    </row>
    <row r="314" spans="1:29" s="657" customFormat="1" ht="23.25" customHeight="1">
      <c r="A314" s="665">
        <v>301</v>
      </c>
      <c r="B314" s="666">
        <f>'KL VCKD'!B315</f>
        <v>301</v>
      </c>
      <c r="C314" s="667"/>
      <c r="D314" s="668" t="s">
        <v>2082</v>
      </c>
      <c r="E314" s="669" t="s">
        <v>2083</v>
      </c>
      <c r="F314" s="670">
        <v>31947</v>
      </c>
      <c r="G314" s="671">
        <f>'KL VCKD'!BE315</f>
        <v>28.146000000000001</v>
      </c>
      <c r="H314" s="672">
        <f t="shared" si="30"/>
        <v>899180</v>
      </c>
      <c r="I314" s="673"/>
      <c r="J314" s="674"/>
      <c r="K314" s="674"/>
      <c r="L314" s="674"/>
      <c r="M314" s="674"/>
      <c r="N314" s="675"/>
      <c r="O314" s="676"/>
      <c r="P314" s="677"/>
      <c r="Q314" s="678">
        <v>15.358000000000001</v>
      </c>
      <c r="R314" s="677">
        <v>490642</v>
      </c>
      <c r="S314" s="677"/>
      <c r="T314" s="677"/>
      <c r="U314" s="677"/>
      <c r="V314" s="677"/>
      <c r="W314" s="679">
        <f t="shared" si="31"/>
        <v>1389822</v>
      </c>
      <c r="X314" s="679">
        <f t="shared" si="34"/>
        <v>490642</v>
      </c>
      <c r="Y314" s="680">
        <f t="shared" si="32"/>
        <v>0</v>
      </c>
      <c r="Z314" s="679">
        <f t="shared" si="33"/>
        <v>24000</v>
      </c>
      <c r="AA314" s="681">
        <f t="shared" si="28"/>
        <v>514642</v>
      </c>
      <c r="AB314" s="682">
        <f t="shared" si="29"/>
        <v>875180</v>
      </c>
      <c r="AC314" s="683"/>
    </row>
    <row r="315" spans="1:29" s="657" customFormat="1" ht="23.25" customHeight="1">
      <c r="A315" s="665">
        <v>302</v>
      </c>
      <c r="B315" s="666">
        <f>'KL VCKD'!B316</f>
        <v>302</v>
      </c>
      <c r="C315" s="667"/>
      <c r="D315" s="668" t="s">
        <v>1840</v>
      </c>
      <c r="E315" s="669" t="s">
        <v>1841</v>
      </c>
      <c r="F315" s="670">
        <v>31947</v>
      </c>
      <c r="G315" s="671">
        <f>'KL VCKD'!BE316</f>
        <v>29.768999999999998</v>
      </c>
      <c r="H315" s="672">
        <f t="shared" si="30"/>
        <v>951030</v>
      </c>
      <c r="I315" s="673"/>
      <c r="J315" s="674"/>
      <c r="K315" s="674"/>
      <c r="L315" s="674"/>
      <c r="M315" s="674"/>
      <c r="N315" s="675"/>
      <c r="O315" s="676"/>
      <c r="P315" s="677"/>
      <c r="Q315" s="678">
        <v>13.817</v>
      </c>
      <c r="R315" s="677">
        <v>441412</v>
      </c>
      <c r="S315" s="677"/>
      <c r="T315" s="677"/>
      <c r="U315" s="677"/>
      <c r="V315" s="677"/>
      <c r="W315" s="679">
        <f t="shared" si="31"/>
        <v>1392442</v>
      </c>
      <c r="X315" s="679">
        <f t="shared" si="34"/>
        <v>441412</v>
      </c>
      <c r="Y315" s="680">
        <f t="shared" si="32"/>
        <v>0</v>
      </c>
      <c r="Z315" s="679">
        <f t="shared" si="33"/>
        <v>24000</v>
      </c>
      <c r="AA315" s="681">
        <f t="shared" si="28"/>
        <v>465412</v>
      </c>
      <c r="AB315" s="682">
        <f t="shared" si="29"/>
        <v>927030</v>
      </c>
      <c r="AC315" s="683"/>
    </row>
    <row r="316" spans="1:29" s="657" customFormat="1" ht="23.25" customHeight="1">
      <c r="A316" s="665">
        <v>303</v>
      </c>
      <c r="B316" s="666">
        <f>'KL VCKD'!B317</f>
        <v>303</v>
      </c>
      <c r="C316" s="667"/>
      <c r="D316" s="668" t="s">
        <v>1838</v>
      </c>
      <c r="E316" s="669" t="s">
        <v>1839</v>
      </c>
      <c r="F316" s="670">
        <v>31947</v>
      </c>
      <c r="G316" s="671">
        <f>'KL VCKD'!BE317</f>
        <v>29.525000000000002</v>
      </c>
      <c r="H316" s="672">
        <f t="shared" si="30"/>
        <v>943235</v>
      </c>
      <c r="I316" s="673"/>
      <c r="J316" s="674"/>
      <c r="K316" s="674"/>
      <c r="L316" s="674"/>
      <c r="M316" s="674"/>
      <c r="N316" s="675"/>
      <c r="O316" s="676"/>
      <c r="P316" s="677"/>
      <c r="Q316" s="678">
        <v>15.602000000000002</v>
      </c>
      <c r="R316" s="677">
        <v>498437</v>
      </c>
      <c r="S316" s="677"/>
      <c r="T316" s="677"/>
      <c r="U316" s="677"/>
      <c r="V316" s="677"/>
      <c r="W316" s="679">
        <f t="shared" si="31"/>
        <v>1441672</v>
      </c>
      <c r="X316" s="679">
        <f t="shared" si="34"/>
        <v>498437</v>
      </c>
      <c r="Y316" s="680">
        <f t="shared" si="32"/>
        <v>0</v>
      </c>
      <c r="Z316" s="679">
        <f t="shared" si="33"/>
        <v>24000</v>
      </c>
      <c r="AA316" s="681">
        <f t="shared" si="28"/>
        <v>522437</v>
      </c>
      <c r="AB316" s="682">
        <f t="shared" si="29"/>
        <v>919235</v>
      </c>
      <c r="AC316" s="683"/>
    </row>
    <row r="317" spans="1:29" s="657" customFormat="1" ht="23.25" customHeight="1">
      <c r="A317" s="665">
        <v>304</v>
      </c>
      <c r="B317" s="666">
        <f>'KL VCKD'!B318</f>
        <v>304</v>
      </c>
      <c r="C317" s="667"/>
      <c r="D317" s="668" t="s">
        <v>2084</v>
      </c>
      <c r="E317" s="669" t="s">
        <v>2085</v>
      </c>
      <c r="F317" s="670">
        <v>31947</v>
      </c>
      <c r="G317" s="671">
        <f>'KL VCKD'!BE318</f>
        <v>27.646000000000004</v>
      </c>
      <c r="H317" s="672">
        <f t="shared" si="30"/>
        <v>883207</v>
      </c>
      <c r="I317" s="673"/>
      <c r="J317" s="674"/>
      <c r="K317" s="674"/>
      <c r="L317" s="674"/>
      <c r="M317" s="674"/>
      <c r="N317" s="675"/>
      <c r="O317" s="676"/>
      <c r="P317" s="677"/>
      <c r="Q317" s="678">
        <v>18.809999999999999</v>
      </c>
      <c r="R317" s="677">
        <v>600923</v>
      </c>
      <c r="S317" s="677"/>
      <c r="T317" s="677"/>
      <c r="U317" s="677"/>
      <c r="V317" s="677"/>
      <c r="W317" s="679">
        <f t="shared" si="31"/>
        <v>1484130</v>
      </c>
      <c r="X317" s="679">
        <f t="shared" si="34"/>
        <v>600923</v>
      </c>
      <c r="Y317" s="680">
        <f t="shared" si="32"/>
        <v>0</v>
      </c>
      <c r="Z317" s="679">
        <f t="shared" si="33"/>
        <v>24000</v>
      </c>
      <c r="AA317" s="681">
        <f t="shared" si="28"/>
        <v>624923</v>
      </c>
      <c r="AB317" s="682">
        <f t="shared" si="29"/>
        <v>859207</v>
      </c>
      <c r="AC317" s="683"/>
    </row>
    <row r="318" spans="1:29" s="657" customFormat="1" ht="23.25" customHeight="1">
      <c r="A318" s="665">
        <v>305</v>
      </c>
      <c r="B318" s="666">
        <f>'KL VCKD'!B319</f>
        <v>305</v>
      </c>
      <c r="C318" s="667"/>
      <c r="D318" s="668" t="s">
        <v>1824</v>
      </c>
      <c r="E318" s="669" t="s">
        <v>1825</v>
      </c>
      <c r="F318" s="670">
        <v>31947</v>
      </c>
      <c r="G318" s="671">
        <f>'KL VCKD'!BE319</f>
        <v>31.039000000000001</v>
      </c>
      <c r="H318" s="672">
        <f t="shared" si="30"/>
        <v>991603</v>
      </c>
      <c r="I318" s="673"/>
      <c r="J318" s="674"/>
      <c r="K318" s="674"/>
      <c r="L318" s="674"/>
      <c r="M318" s="674"/>
      <c r="N318" s="675"/>
      <c r="O318" s="676"/>
      <c r="P318" s="677"/>
      <c r="Q318" s="678">
        <v>16.748999999999999</v>
      </c>
      <c r="R318" s="677">
        <v>535080</v>
      </c>
      <c r="S318" s="677"/>
      <c r="T318" s="677"/>
      <c r="U318" s="677"/>
      <c r="V318" s="677"/>
      <c r="W318" s="679">
        <f t="shared" si="31"/>
        <v>1526683</v>
      </c>
      <c r="X318" s="679">
        <f t="shared" si="34"/>
        <v>535080</v>
      </c>
      <c r="Y318" s="680">
        <f t="shared" si="32"/>
        <v>134</v>
      </c>
      <c r="Z318" s="679">
        <f t="shared" si="33"/>
        <v>24000</v>
      </c>
      <c r="AA318" s="681">
        <f t="shared" si="28"/>
        <v>559214</v>
      </c>
      <c r="AB318" s="682">
        <f t="shared" si="29"/>
        <v>967469</v>
      </c>
      <c r="AC318" s="683"/>
    </row>
    <row r="319" spans="1:29" s="657" customFormat="1" ht="23.25" customHeight="1">
      <c r="A319" s="665">
        <v>306</v>
      </c>
      <c r="B319" s="666">
        <f>'KL VCKD'!B320</f>
        <v>306</v>
      </c>
      <c r="C319" s="667"/>
      <c r="D319" s="668" t="s">
        <v>1826</v>
      </c>
      <c r="E319" s="669" t="s">
        <v>1827</v>
      </c>
      <c r="F319" s="670">
        <v>31947</v>
      </c>
      <c r="G319" s="671">
        <f>'KL VCKD'!BE320</f>
        <v>30.65</v>
      </c>
      <c r="H319" s="672">
        <f t="shared" si="30"/>
        <v>979176</v>
      </c>
      <c r="I319" s="673"/>
      <c r="J319" s="674"/>
      <c r="K319" s="674"/>
      <c r="L319" s="674"/>
      <c r="M319" s="674"/>
      <c r="N319" s="675"/>
      <c r="O319" s="676"/>
      <c r="P319" s="677"/>
      <c r="Q319" s="678">
        <v>15.621</v>
      </c>
      <c r="R319" s="677">
        <v>499044</v>
      </c>
      <c r="S319" s="677"/>
      <c r="T319" s="677"/>
      <c r="U319" s="677"/>
      <c r="V319" s="677"/>
      <c r="W319" s="679">
        <f t="shared" si="31"/>
        <v>1478220</v>
      </c>
      <c r="X319" s="679">
        <f t="shared" si="34"/>
        <v>499044</v>
      </c>
      <c r="Y319" s="680">
        <f t="shared" si="32"/>
        <v>0</v>
      </c>
      <c r="Z319" s="679">
        <f t="shared" si="33"/>
        <v>24000</v>
      </c>
      <c r="AA319" s="681">
        <f t="shared" si="28"/>
        <v>523044</v>
      </c>
      <c r="AB319" s="682">
        <f t="shared" si="29"/>
        <v>955176</v>
      </c>
      <c r="AC319" s="683"/>
    </row>
    <row r="320" spans="1:29" s="657" customFormat="1" ht="23.25" customHeight="1">
      <c r="A320" s="665">
        <v>307</v>
      </c>
      <c r="B320" s="666">
        <f>'KL VCKD'!B321</f>
        <v>307</v>
      </c>
      <c r="C320" s="667"/>
      <c r="D320" s="668" t="s">
        <v>1590</v>
      </c>
      <c r="E320" s="669" t="s">
        <v>1591</v>
      </c>
      <c r="F320" s="670">
        <v>31947</v>
      </c>
      <c r="G320" s="671">
        <f>'KL VCKD'!BE321</f>
        <v>33.928999999999995</v>
      </c>
      <c r="H320" s="672">
        <f t="shared" si="30"/>
        <v>1083930</v>
      </c>
      <c r="I320" s="673"/>
      <c r="J320" s="674"/>
      <c r="K320" s="674"/>
      <c r="L320" s="674"/>
      <c r="M320" s="674"/>
      <c r="N320" s="675"/>
      <c r="O320" s="676"/>
      <c r="P320" s="677"/>
      <c r="Q320" s="678">
        <v>18.164999999999999</v>
      </c>
      <c r="R320" s="677">
        <v>580317</v>
      </c>
      <c r="S320" s="677"/>
      <c r="T320" s="677"/>
      <c r="U320" s="677"/>
      <c r="V320" s="677"/>
      <c r="W320" s="679">
        <f t="shared" si="31"/>
        <v>1664247</v>
      </c>
      <c r="X320" s="679">
        <f t="shared" si="34"/>
        <v>580317</v>
      </c>
      <c r="Y320" s="680">
        <f t="shared" si="32"/>
        <v>7012</v>
      </c>
      <c r="Z320" s="679">
        <f t="shared" si="33"/>
        <v>24000</v>
      </c>
      <c r="AA320" s="681">
        <f t="shared" si="28"/>
        <v>611329</v>
      </c>
      <c r="AB320" s="682">
        <f t="shared" si="29"/>
        <v>1052918</v>
      </c>
      <c r="AC320" s="683"/>
    </row>
    <row r="321" spans="1:32" s="657" customFormat="1" ht="23.25" customHeight="1">
      <c r="A321" s="665">
        <v>308</v>
      </c>
      <c r="B321" s="666">
        <f>'KL VCKD'!B322</f>
        <v>308</v>
      </c>
      <c r="C321" s="667"/>
      <c r="D321" s="668" t="s">
        <v>1592</v>
      </c>
      <c r="E321" s="669" t="s">
        <v>1593</v>
      </c>
      <c r="F321" s="670">
        <v>31947</v>
      </c>
      <c r="G321" s="671">
        <f>'KL VCKD'!BE322</f>
        <v>34.878999999999998</v>
      </c>
      <c r="H321" s="672">
        <f t="shared" si="30"/>
        <v>1114279</v>
      </c>
      <c r="I321" s="673"/>
      <c r="J321" s="674"/>
      <c r="K321" s="674"/>
      <c r="L321" s="674"/>
      <c r="M321" s="674"/>
      <c r="N321" s="675"/>
      <c r="O321" s="676"/>
      <c r="P321" s="677"/>
      <c r="Q321" s="678">
        <v>17.663999999999998</v>
      </c>
      <c r="R321" s="677">
        <v>564312</v>
      </c>
      <c r="S321" s="677"/>
      <c r="T321" s="677"/>
      <c r="U321" s="677"/>
      <c r="V321" s="677"/>
      <c r="W321" s="679">
        <f t="shared" si="31"/>
        <v>1678591</v>
      </c>
      <c r="X321" s="679">
        <f t="shared" si="34"/>
        <v>564312</v>
      </c>
      <c r="Y321" s="680">
        <f t="shared" si="32"/>
        <v>7730</v>
      </c>
      <c r="Z321" s="679">
        <f t="shared" si="33"/>
        <v>24000</v>
      </c>
      <c r="AA321" s="681">
        <f t="shared" si="28"/>
        <v>596042</v>
      </c>
      <c r="AB321" s="682">
        <f t="shared" si="29"/>
        <v>1082549</v>
      </c>
      <c r="AC321" s="683"/>
    </row>
    <row r="322" spans="1:32" s="657" customFormat="1" ht="23.25" customHeight="1">
      <c r="A322" s="665">
        <v>309</v>
      </c>
      <c r="B322" s="666">
        <f>'KL VCKD'!B323</f>
        <v>309</v>
      </c>
      <c r="C322" s="667"/>
      <c r="D322" s="668" t="s">
        <v>1836</v>
      </c>
      <c r="E322" s="669" t="s">
        <v>1837</v>
      </c>
      <c r="F322" s="670">
        <v>31947</v>
      </c>
      <c r="G322" s="671">
        <f>'KL VCKD'!BE323</f>
        <v>36.195</v>
      </c>
      <c r="H322" s="672">
        <f t="shared" si="30"/>
        <v>1156322</v>
      </c>
      <c r="I322" s="673"/>
      <c r="J322" s="674"/>
      <c r="K322" s="674"/>
      <c r="L322" s="674"/>
      <c r="M322" s="674"/>
      <c r="N322" s="675"/>
      <c r="O322" s="676"/>
      <c r="P322" s="677"/>
      <c r="Q322" s="678">
        <v>16.923999999999999</v>
      </c>
      <c r="R322" s="677">
        <v>540671</v>
      </c>
      <c r="S322" s="677"/>
      <c r="T322" s="677"/>
      <c r="U322" s="677"/>
      <c r="V322" s="677"/>
      <c r="W322" s="679">
        <f t="shared" si="31"/>
        <v>1696993</v>
      </c>
      <c r="X322" s="679">
        <f t="shared" si="34"/>
        <v>540671</v>
      </c>
      <c r="Y322" s="680">
        <f t="shared" si="32"/>
        <v>8650</v>
      </c>
      <c r="Z322" s="679">
        <f t="shared" si="33"/>
        <v>24000</v>
      </c>
      <c r="AA322" s="681">
        <f t="shared" si="28"/>
        <v>573321</v>
      </c>
      <c r="AB322" s="682">
        <f t="shared" si="29"/>
        <v>1123672</v>
      </c>
      <c r="AC322" s="683"/>
    </row>
    <row r="323" spans="1:32" s="657" customFormat="1" ht="23.25" customHeight="1">
      <c r="A323" s="665">
        <v>310</v>
      </c>
      <c r="B323" s="666">
        <f>'KL VCKD'!B324</f>
        <v>310</v>
      </c>
      <c r="C323" s="667"/>
      <c r="D323" s="668" t="s">
        <v>941</v>
      </c>
      <c r="E323" s="669" t="s">
        <v>1842</v>
      </c>
      <c r="F323" s="670">
        <v>31947</v>
      </c>
      <c r="G323" s="671">
        <f>'KL VCKD'!BE324</f>
        <v>30.059000000000001</v>
      </c>
      <c r="H323" s="672">
        <f t="shared" si="30"/>
        <v>960295</v>
      </c>
      <c r="I323" s="673"/>
      <c r="J323" s="674"/>
      <c r="K323" s="674"/>
      <c r="L323" s="674"/>
      <c r="M323" s="674"/>
      <c r="N323" s="675"/>
      <c r="O323" s="676"/>
      <c r="P323" s="677"/>
      <c r="Q323" s="678">
        <v>17.619999999999997</v>
      </c>
      <c r="R323" s="677">
        <v>562906</v>
      </c>
      <c r="S323" s="677"/>
      <c r="T323" s="677"/>
      <c r="U323" s="677"/>
      <c r="V323" s="677"/>
      <c r="W323" s="679">
        <f t="shared" si="31"/>
        <v>1523201</v>
      </c>
      <c r="X323" s="679">
        <f t="shared" si="34"/>
        <v>562906</v>
      </c>
      <c r="Y323" s="680">
        <f t="shared" si="32"/>
        <v>0</v>
      </c>
      <c r="Z323" s="679">
        <f t="shared" si="33"/>
        <v>24000</v>
      </c>
      <c r="AA323" s="681">
        <f t="shared" si="28"/>
        <v>586906</v>
      </c>
      <c r="AB323" s="682">
        <f t="shared" si="29"/>
        <v>936295</v>
      </c>
      <c r="AC323" s="683"/>
    </row>
    <row r="324" spans="1:32" s="657" customFormat="1" ht="23.25" customHeight="1">
      <c r="A324" s="665">
        <v>311</v>
      </c>
      <c r="B324" s="666">
        <f>'KL VCKD'!B325</f>
        <v>311</v>
      </c>
      <c r="C324" s="667"/>
      <c r="D324" s="668" t="s">
        <v>940</v>
      </c>
      <c r="E324" s="669" t="s">
        <v>920</v>
      </c>
      <c r="F324" s="670">
        <v>31947</v>
      </c>
      <c r="G324" s="671">
        <f>'KL VCKD'!BE325</f>
        <v>30.084</v>
      </c>
      <c r="H324" s="672">
        <f t="shared" si="30"/>
        <v>961094</v>
      </c>
      <c r="I324" s="673"/>
      <c r="J324" s="674"/>
      <c r="K324" s="674"/>
      <c r="L324" s="674"/>
      <c r="M324" s="674"/>
      <c r="N324" s="675"/>
      <c r="O324" s="676"/>
      <c r="P324" s="677"/>
      <c r="Q324" s="678">
        <v>17.462999999999997</v>
      </c>
      <c r="R324" s="677">
        <v>557890</v>
      </c>
      <c r="S324" s="677"/>
      <c r="T324" s="677"/>
      <c r="U324" s="677"/>
      <c r="V324" s="677"/>
      <c r="W324" s="679">
        <f t="shared" si="31"/>
        <v>1518984</v>
      </c>
      <c r="X324" s="679">
        <f t="shared" si="34"/>
        <v>557890</v>
      </c>
      <c r="Y324" s="680">
        <f t="shared" si="32"/>
        <v>0</v>
      </c>
      <c r="Z324" s="679">
        <f t="shared" si="33"/>
        <v>24000</v>
      </c>
      <c r="AA324" s="681">
        <f t="shared" si="28"/>
        <v>581890</v>
      </c>
      <c r="AB324" s="682">
        <f t="shared" si="29"/>
        <v>937094</v>
      </c>
      <c r="AC324" s="683"/>
    </row>
    <row r="325" spans="1:32" s="657" customFormat="1" ht="23.25" customHeight="1">
      <c r="A325" s="665">
        <v>312</v>
      </c>
      <c r="B325" s="666">
        <f>'KL VCKD'!B326</f>
        <v>312</v>
      </c>
      <c r="C325" s="667"/>
      <c r="D325" s="668" t="s">
        <v>944</v>
      </c>
      <c r="E325" s="669" t="s">
        <v>945</v>
      </c>
      <c r="F325" s="670">
        <v>31947</v>
      </c>
      <c r="G325" s="671">
        <f>'KL VCKD'!BE326</f>
        <v>28.621999999999996</v>
      </c>
      <c r="H325" s="672">
        <f t="shared" si="30"/>
        <v>914387</v>
      </c>
      <c r="I325" s="673"/>
      <c r="J325" s="674"/>
      <c r="K325" s="674"/>
      <c r="L325" s="674"/>
      <c r="M325" s="674"/>
      <c r="N325" s="675"/>
      <c r="O325" s="676"/>
      <c r="P325" s="677"/>
      <c r="Q325" s="678">
        <v>17.074999999999999</v>
      </c>
      <c r="R325" s="677">
        <v>545495</v>
      </c>
      <c r="S325" s="677"/>
      <c r="T325" s="677"/>
      <c r="U325" s="677"/>
      <c r="V325" s="677"/>
      <c r="W325" s="679">
        <f t="shared" si="31"/>
        <v>1459882</v>
      </c>
      <c r="X325" s="679">
        <f t="shared" si="34"/>
        <v>545495</v>
      </c>
      <c r="Y325" s="680">
        <f t="shared" si="32"/>
        <v>0</v>
      </c>
      <c r="Z325" s="679">
        <f t="shared" si="33"/>
        <v>24000</v>
      </c>
      <c r="AA325" s="681">
        <f t="shared" si="28"/>
        <v>569495</v>
      </c>
      <c r="AB325" s="682">
        <f t="shared" si="29"/>
        <v>890387</v>
      </c>
      <c r="AC325" s="683"/>
    </row>
    <row r="326" spans="1:32" s="719" customFormat="1" ht="23.1" customHeight="1">
      <c r="A326" s="665">
        <v>313</v>
      </c>
      <c r="B326" s="666">
        <f>'KL VCKD'!B327</f>
        <v>313</v>
      </c>
      <c r="C326" s="667"/>
      <c r="D326" s="668" t="s">
        <v>987</v>
      </c>
      <c r="E326" s="669" t="s">
        <v>988</v>
      </c>
      <c r="F326" s="670">
        <v>31947</v>
      </c>
      <c r="G326" s="671">
        <f>'KL VCKD'!BE327</f>
        <v>27.59</v>
      </c>
      <c r="H326" s="672">
        <f t="shared" si="30"/>
        <v>881418</v>
      </c>
      <c r="I326" s="673"/>
      <c r="J326" s="674"/>
      <c r="K326" s="674"/>
      <c r="L326" s="674"/>
      <c r="M326" s="674"/>
      <c r="N326" s="675"/>
      <c r="O326" s="676"/>
      <c r="P326" s="677"/>
      <c r="Q326" s="678">
        <v>15.784000000000001</v>
      </c>
      <c r="R326" s="677">
        <v>504251</v>
      </c>
      <c r="S326" s="677"/>
      <c r="T326" s="677"/>
      <c r="U326" s="677"/>
      <c r="V326" s="677"/>
      <c r="W326" s="679">
        <f t="shared" si="31"/>
        <v>1385669</v>
      </c>
      <c r="X326" s="679">
        <f t="shared" si="34"/>
        <v>504251</v>
      </c>
      <c r="Y326" s="680">
        <f t="shared" si="32"/>
        <v>0</v>
      </c>
      <c r="Z326" s="679">
        <f t="shared" si="33"/>
        <v>24000</v>
      </c>
      <c r="AA326" s="681">
        <f t="shared" si="28"/>
        <v>528251</v>
      </c>
      <c r="AB326" s="682">
        <f t="shared" si="29"/>
        <v>857418</v>
      </c>
      <c r="AC326" s="683"/>
      <c r="AD326" s="657"/>
      <c r="AE326" s="657"/>
      <c r="AF326" s="657"/>
    </row>
    <row r="327" spans="1:32" s="657" customFormat="1" ht="23.25" customHeight="1">
      <c r="A327" s="665">
        <v>314</v>
      </c>
      <c r="B327" s="666">
        <f>'KL VCKD'!B328</f>
        <v>314</v>
      </c>
      <c r="C327" s="667"/>
      <c r="D327" s="668" t="s">
        <v>936</v>
      </c>
      <c r="E327" s="669" t="s">
        <v>919</v>
      </c>
      <c r="F327" s="670">
        <v>31947</v>
      </c>
      <c r="G327" s="671">
        <f>'KL VCKD'!BE328</f>
        <v>28.637</v>
      </c>
      <c r="H327" s="672">
        <f t="shared" si="30"/>
        <v>914866</v>
      </c>
      <c r="I327" s="673"/>
      <c r="J327" s="674"/>
      <c r="K327" s="674"/>
      <c r="L327" s="674"/>
      <c r="M327" s="674"/>
      <c r="N327" s="675"/>
      <c r="O327" s="676"/>
      <c r="P327" s="677"/>
      <c r="Q327" s="678">
        <v>15.69</v>
      </c>
      <c r="R327" s="677">
        <v>501248</v>
      </c>
      <c r="S327" s="677"/>
      <c r="T327" s="677"/>
      <c r="U327" s="677"/>
      <c r="V327" s="677"/>
      <c r="W327" s="679">
        <f t="shared" si="31"/>
        <v>1416114</v>
      </c>
      <c r="X327" s="679">
        <f t="shared" si="34"/>
        <v>501248</v>
      </c>
      <c r="Y327" s="680">
        <f t="shared" si="32"/>
        <v>0</v>
      </c>
      <c r="Z327" s="679">
        <f t="shared" si="33"/>
        <v>24000</v>
      </c>
      <c r="AA327" s="681">
        <f t="shared" si="28"/>
        <v>525248</v>
      </c>
      <c r="AB327" s="682">
        <f t="shared" si="29"/>
        <v>890866</v>
      </c>
      <c r="AC327" s="683"/>
    </row>
    <row r="328" spans="1:32" s="657" customFormat="1" ht="23.25" customHeight="1">
      <c r="A328" s="665">
        <v>315</v>
      </c>
      <c r="B328" s="666">
        <f>'KL VCKD'!B329</f>
        <v>315</v>
      </c>
      <c r="C328" s="667"/>
      <c r="D328" s="668" t="s">
        <v>1372</v>
      </c>
      <c r="E328" s="669" t="s">
        <v>1373</v>
      </c>
      <c r="F328" s="670">
        <v>31947</v>
      </c>
      <c r="G328" s="671">
        <f>'KL VCKD'!BE329</f>
        <v>28.196000000000002</v>
      </c>
      <c r="H328" s="672">
        <f t="shared" si="30"/>
        <v>900778</v>
      </c>
      <c r="I328" s="673"/>
      <c r="J328" s="674"/>
      <c r="K328" s="674"/>
      <c r="L328" s="674"/>
      <c r="M328" s="674"/>
      <c r="N328" s="675"/>
      <c r="O328" s="676"/>
      <c r="P328" s="677"/>
      <c r="Q328" s="678">
        <v>16.202999999999999</v>
      </c>
      <c r="R328" s="677">
        <v>517637</v>
      </c>
      <c r="S328" s="677"/>
      <c r="T328" s="677"/>
      <c r="U328" s="677"/>
      <c r="V328" s="677"/>
      <c r="W328" s="679">
        <f t="shared" si="31"/>
        <v>1418415</v>
      </c>
      <c r="X328" s="679">
        <f t="shared" si="34"/>
        <v>517637</v>
      </c>
      <c r="Y328" s="680">
        <f t="shared" si="32"/>
        <v>0</v>
      </c>
      <c r="Z328" s="679">
        <f t="shared" si="33"/>
        <v>24000</v>
      </c>
      <c r="AA328" s="681">
        <f t="shared" si="28"/>
        <v>541637</v>
      </c>
      <c r="AB328" s="682">
        <f t="shared" si="29"/>
        <v>876778</v>
      </c>
      <c r="AC328" s="683"/>
    </row>
    <row r="329" spans="1:32" s="657" customFormat="1" ht="23.25" customHeight="1">
      <c r="A329" s="665">
        <v>316</v>
      </c>
      <c r="B329" s="666">
        <f>'KL VCKD'!B330</f>
        <v>316</v>
      </c>
      <c r="C329" s="667"/>
      <c r="D329" s="668" t="s">
        <v>1364</v>
      </c>
      <c r="E329" s="669" t="s">
        <v>1365</v>
      </c>
      <c r="F329" s="670">
        <v>31947</v>
      </c>
      <c r="G329" s="671">
        <f>'KL VCKD'!BE330</f>
        <v>28.994000000000003</v>
      </c>
      <c r="H329" s="672">
        <f t="shared" si="30"/>
        <v>926271</v>
      </c>
      <c r="I329" s="673"/>
      <c r="J329" s="674"/>
      <c r="K329" s="674"/>
      <c r="L329" s="674"/>
      <c r="M329" s="674"/>
      <c r="N329" s="675"/>
      <c r="O329" s="676"/>
      <c r="P329" s="677"/>
      <c r="Q329" s="678">
        <v>17.042999999999999</v>
      </c>
      <c r="R329" s="677">
        <v>544473</v>
      </c>
      <c r="S329" s="677"/>
      <c r="T329" s="677"/>
      <c r="U329" s="677"/>
      <c r="V329" s="677"/>
      <c r="W329" s="679">
        <f t="shared" si="31"/>
        <v>1470744</v>
      </c>
      <c r="X329" s="679">
        <f t="shared" si="34"/>
        <v>544473</v>
      </c>
      <c r="Y329" s="680">
        <f t="shared" si="32"/>
        <v>0</v>
      </c>
      <c r="Z329" s="679">
        <f t="shared" si="33"/>
        <v>24000</v>
      </c>
      <c r="AA329" s="681">
        <f t="shared" si="28"/>
        <v>568473</v>
      </c>
      <c r="AB329" s="682">
        <f t="shared" si="29"/>
        <v>902271</v>
      </c>
      <c r="AC329" s="683"/>
    </row>
    <row r="330" spans="1:32" s="657" customFormat="1" ht="23.25" customHeight="1">
      <c r="A330" s="665">
        <v>317</v>
      </c>
      <c r="B330" s="666">
        <f>'KL VCKD'!B331</f>
        <v>317</v>
      </c>
      <c r="C330" s="667"/>
      <c r="D330" s="668" t="s">
        <v>930</v>
      </c>
      <c r="E330" s="669" t="s">
        <v>931</v>
      </c>
      <c r="F330" s="670">
        <v>31947</v>
      </c>
      <c r="G330" s="671">
        <f>'KL VCKD'!BE331</f>
        <v>28.349</v>
      </c>
      <c r="H330" s="672">
        <f t="shared" si="30"/>
        <v>905666</v>
      </c>
      <c r="I330" s="673"/>
      <c r="J330" s="674"/>
      <c r="K330" s="674"/>
      <c r="L330" s="674"/>
      <c r="M330" s="674"/>
      <c r="N330" s="675"/>
      <c r="O330" s="676"/>
      <c r="P330" s="677"/>
      <c r="Q330" s="678">
        <v>16.491999999999997</v>
      </c>
      <c r="R330" s="677">
        <v>526870</v>
      </c>
      <c r="S330" s="677"/>
      <c r="T330" s="677"/>
      <c r="U330" s="677"/>
      <c r="V330" s="677"/>
      <c r="W330" s="679">
        <f t="shared" si="31"/>
        <v>1432536</v>
      </c>
      <c r="X330" s="679">
        <f t="shared" si="34"/>
        <v>526870</v>
      </c>
      <c r="Y330" s="680">
        <f t="shared" si="32"/>
        <v>0</v>
      </c>
      <c r="Z330" s="679">
        <f t="shared" si="33"/>
        <v>24000</v>
      </c>
      <c r="AA330" s="681">
        <f t="shared" si="28"/>
        <v>550870</v>
      </c>
      <c r="AB330" s="682">
        <f t="shared" si="29"/>
        <v>881666</v>
      </c>
      <c r="AC330" s="683"/>
    </row>
    <row r="331" spans="1:32" s="657" customFormat="1" ht="23.25" customHeight="1">
      <c r="A331" s="665">
        <v>318</v>
      </c>
      <c r="B331" s="666">
        <f>'KL VCKD'!B332</f>
        <v>318</v>
      </c>
      <c r="C331" s="667"/>
      <c r="D331" s="668" t="s">
        <v>995</v>
      </c>
      <c r="E331" s="669" t="s">
        <v>996</v>
      </c>
      <c r="F331" s="670">
        <v>31947</v>
      </c>
      <c r="G331" s="671">
        <f>'KL VCKD'!BE332</f>
        <v>30.36</v>
      </c>
      <c r="H331" s="672">
        <f t="shared" si="30"/>
        <v>969911</v>
      </c>
      <c r="I331" s="673"/>
      <c r="J331" s="674"/>
      <c r="K331" s="674"/>
      <c r="L331" s="674"/>
      <c r="M331" s="674"/>
      <c r="N331" s="675"/>
      <c r="O331" s="676"/>
      <c r="P331" s="677"/>
      <c r="Q331" s="678">
        <v>17.042999999999999</v>
      </c>
      <c r="R331" s="677">
        <v>544473</v>
      </c>
      <c r="S331" s="677"/>
      <c r="T331" s="677"/>
      <c r="U331" s="677"/>
      <c r="V331" s="677"/>
      <c r="W331" s="679">
        <f t="shared" si="31"/>
        <v>1514384</v>
      </c>
      <c r="X331" s="679">
        <f t="shared" si="34"/>
        <v>544473</v>
      </c>
      <c r="Y331" s="680">
        <f t="shared" si="32"/>
        <v>0</v>
      </c>
      <c r="Z331" s="679">
        <f t="shared" si="33"/>
        <v>24000</v>
      </c>
      <c r="AA331" s="681">
        <f t="shared" si="28"/>
        <v>568473</v>
      </c>
      <c r="AB331" s="682">
        <f t="shared" si="29"/>
        <v>945911</v>
      </c>
      <c r="AC331" s="683"/>
    </row>
    <row r="332" spans="1:32" s="657" customFormat="1" ht="23.25" customHeight="1">
      <c r="A332" s="665">
        <v>319</v>
      </c>
      <c r="B332" s="666">
        <f>'KL VCKD'!B333</f>
        <v>319</v>
      </c>
      <c r="C332" s="667"/>
      <c r="D332" s="668" t="s">
        <v>1843</v>
      </c>
      <c r="E332" s="669" t="s">
        <v>1844</v>
      </c>
      <c r="F332" s="670">
        <v>31947</v>
      </c>
      <c r="G332" s="671">
        <f>'KL VCKD'!BE333</f>
        <v>30.28</v>
      </c>
      <c r="H332" s="672">
        <f t="shared" si="30"/>
        <v>967355</v>
      </c>
      <c r="I332" s="673"/>
      <c r="J332" s="674"/>
      <c r="K332" s="674"/>
      <c r="L332" s="674"/>
      <c r="M332" s="674"/>
      <c r="N332" s="675"/>
      <c r="O332" s="676"/>
      <c r="P332" s="677"/>
      <c r="Q332" s="678">
        <v>16.641999999999999</v>
      </c>
      <c r="R332" s="677">
        <v>531662</v>
      </c>
      <c r="S332" s="677"/>
      <c r="T332" s="677"/>
      <c r="U332" s="677"/>
      <c r="V332" s="677"/>
      <c r="W332" s="679">
        <f t="shared" si="31"/>
        <v>1499017</v>
      </c>
      <c r="X332" s="679">
        <f t="shared" si="34"/>
        <v>531662</v>
      </c>
      <c r="Y332" s="680">
        <f t="shared" si="32"/>
        <v>0</v>
      </c>
      <c r="Z332" s="679">
        <f t="shared" si="33"/>
        <v>24000</v>
      </c>
      <c r="AA332" s="681">
        <f t="shared" si="28"/>
        <v>555662</v>
      </c>
      <c r="AB332" s="682">
        <f t="shared" si="29"/>
        <v>943355</v>
      </c>
      <c r="AC332" s="683"/>
    </row>
    <row r="333" spans="1:32" s="657" customFormat="1" ht="23.25" customHeight="1">
      <c r="A333" s="665">
        <v>320</v>
      </c>
      <c r="B333" s="666">
        <f>'KL VCKD'!B334</f>
        <v>320</v>
      </c>
      <c r="C333" s="667"/>
      <c r="D333" s="668" t="s">
        <v>1849</v>
      </c>
      <c r="E333" s="669" t="s">
        <v>1850</v>
      </c>
      <c r="F333" s="670">
        <v>31947</v>
      </c>
      <c r="G333" s="671">
        <f>'KL VCKD'!BE334</f>
        <v>30.023</v>
      </c>
      <c r="H333" s="672">
        <f t="shared" si="30"/>
        <v>959145</v>
      </c>
      <c r="I333" s="673"/>
      <c r="J333" s="674"/>
      <c r="K333" s="674"/>
      <c r="L333" s="674"/>
      <c r="M333" s="674"/>
      <c r="N333" s="675"/>
      <c r="O333" s="676"/>
      <c r="P333" s="677"/>
      <c r="Q333" s="678">
        <v>18.102999999999998</v>
      </c>
      <c r="R333" s="677">
        <v>578337</v>
      </c>
      <c r="S333" s="677"/>
      <c r="T333" s="677"/>
      <c r="U333" s="677"/>
      <c r="V333" s="677"/>
      <c r="W333" s="679">
        <f t="shared" si="31"/>
        <v>1537482</v>
      </c>
      <c r="X333" s="679">
        <f t="shared" si="34"/>
        <v>578337</v>
      </c>
      <c r="Y333" s="680">
        <f t="shared" si="32"/>
        <v>674</v>
      </c>
      <c r="Z333" s="679">
        <f t="shared" si="33"/>
        <v>24000</v>
      </c>
      <c r="AA333" s="681">
        <f t="shared" ref="AA333:AA395" si="35">X333+Y333+Z333</f>
        <v>603011</v>
      </c>
      <c r="AB333" s="682">
        <f t="shared" ref="AB333:AB395" si="36">W333-AA333</f>
        <v>934471</v>
      </c>
      <c r="AC333" s="683"/>
    </row>
    <row r="334" spans="1:32" s="657" customFormat="1" ht="23.25" customHeight="1">
      <c r="A334" s="665">
        <v>321</v>
      </c>
      <c r="B334" s="666">
        <f>'KL VCKD'!B335</f>
        <v>321</v>
      </c>
      <c r="C334" s="667"/>
      <c r="D334" s="668" t="s">
        <v>2128</v>
      </c>
      <c r="E334" s="669" t="s">
        <v>2129</v>
      </c>
      <c r="F334" s="670">
        <v>31947</v>
      </c>
      <c r="G334" s="671">
        <f>'KL VCKD'!BE335</f>
        <v>29.513999999999999</v>
      </c>
      <c r="H334" s="672">
        <f t="shared" ref="H334:H397" si="37">ROUND(F334*G334,0)</f>
        <v>942884</v>
      </c>
      <c r="I334" s="673"/>
      <c r="J334" s="674"/>
      <c r="K334" s="674"/>
      <c r="L334" s="674"/>
      <c r="M334" s="674"/>
      <c r="N334" s="675"/>
      <c r="O334" s="676"/>
      <c r="P334" s="677"/>
      <c r="Q334" s="678">
        <v>15.540000000000001</v>
      </c>
      <c r="R334" s="677">
        <v>496456</v>
      </c>
      <c r="S334" s="677"/>
      <c r="T334" s="677"/>
      <c r="U334" s="677"/>
      <c r="V334" s="677"/>
      <c r="W334" s="679">
        <f t="shared" ref="W334:W397" si="38">H334+R334+S334+V334</f>
        <v>1439340</v>
      </c>
      <c r="X334" s="679">
        <f t="shared" si="34"/>
        <v>496456</v>
      </c>
      <c r="Y334" s="680">
        <f t="shared" ref="Y334:Y397" si="39">ROUND(IF((W334-S334-Z334)&lt;=1500000,0,IF(AND(((W334-S334-Z334))&gt;1500000,((W334-S334-Z334))&lt;=2000000),((W334-S334-Z334))*5%-75000,IF(AND(((W334-S334-Z334))&gt;2000000,((W334-S334-Z334))&lt;=8500000),((W334-S334-Z334))*10%-175000))),0)</f>
        <v>0</v>
      </c>
      <c r="Z334" s="679">
        <f t="shared" ref="Z334:Z397" si="40">IF(W334&lt;=400000,400000*2%,IF(W334&lt;=1200000,ROUND(W334*2%,0),ROUND(1200000*2%,0)))</f>
        <v>24000</v>
      </c>
      <c r="AA334" s="681">
        <f t="shared" si="35"/>
        <v>520456</v>
      </c>
      <c r="AB334" s="682">
        <f t="shared" si="36"/>
        <v>918884</v>
      </c>
      <c r="AC334" s="683"/>
    </row>
    <row r="335" spans="1:32" s="657" customFormat="1" ht="23.25" customHeight="1">
      <c r="A335" s="665">
        <v>322</v>
      </c>
      <c r="B335" s="666">
        <f>'KL VCKD'!B336</f>
        <v>322</v>
      </c>
      <c r="C335" s="667"/>
      <c r="D335" s="668" t="s">
        <v>959</v>
      </c>
      <c r="E335" s="669" t="s">
        <v>960</v>
      </c>
      <c r="F335" s="670">
        <v>31947</v>
      </c>
      <c r="G335" s="671">
        <f>'KL VCKD'!BE336</f>
        <v>30.242000000000001</v>
      </c>
      <c r="H335" s="672">
        <f t="shared" si="37"/>
        <v>966141</v>
      </c>
      <c r="I335" s="673"/>
      <c r="J335" s="674"/>
      <c r="K335" s="674"/>
      <c r="L335" s="674"/>
      <c r="M335" s="674"/>
      <c r="N335" s="675"/>
      <c r="O335" s="676"/>
      <c r="P335" s="677"/>
      <c r="Q335" s="678">
        <v>16.503999999999998</v>
      </c>
      <c r="R335" s="677">
        <v>527253</v>
      </c>
      <c r="S335" s="677"/>
      <c r="T335" s="677"/>
      <c r="U335" s="677"/>
      <c r="V335" s="677"/>
      <c r="W335" s="679">
        <f t="shared" si="38"/>
        <v>1493394</v>
      </c>
      <c r="X335" s="679">
        <f t="shared" ref="X335:X398" si="41">R335+U335</f>
        <v>527253</v>
      </c>
      <c r="Y335" s="680">
        <f t="shared" si="39"/>
        <v>0</v>
      </c>
      <c r="Z335" s="679">
        <f t="shared" si="40"/>
        <v>24000</v>
      </c>
      <c r="AA335" s="681">
        <f t="shared" si="35"/>
        <v>551253</v>
      </c>
      <c r="AB335" s="682">
        <f t="shared" si="36"/>
        <v>942141</v>
      </c>
      <c r="AC335" s="683"/>
    </row>
    <row r="336" spans="1:32" s="657" customFormat="1" ht="23.25" customHeight="1">
      <c r="A336" s="665">
        <v>323</v>
      </c>
      <c r="B336" s="666">
        <f>'KL VCKD'!B337</f>
        <v>323</v>
      </c>
      <c r="C336" s="667"/>
      <c r="D336" s="668" t="s">
        <v>981</v>
      </c>
      <c r="E336" s="669" t="s">
        <v>982</v>
      </c>
      <c r="F336" s="670">
        <v>31947</v>
      </c>
      <c r="G336" s="671">
        <f>'KL VCKD'!BE337</f>
        <v>30.323999999999998</v>
      </c>
      <c r="H336" s="672">
        <f t="shared" si="37"/>
        <v>968761</v>
      </c>
      <c r="I336" s="673"/>
      <c r="J336" s="674"/>
      <c r="K336" s="674"/>
      <c r="L336" s="674"/>
      <c r="M336" s="674"/>
      <c r="N336" s="675"/>
      <c r="O336" s="676"/>
      <c r="P336" s="677"/>
      <c r="Q336" s="678">
        <v>15.383000000000001</v>
      </c>
      <c r="R336" s="677">
        <v>491441</v>
      </c>
      <c r="S336" s="677"/>
      <c r="T336" s="677"/>
      <c r="U336" s="677"/>
      <c r="V336" s="677"/>
      <c r="W336" s="679">
        <f t="shared" si="38"/>
        <v>1460202</v>
      </c>
      <c r="X336" s="679">
        <f t="shared" si="41"/>
        <v>491441</v>
      </c>
      <c r="Y336" s="680">
        <f t="shared" si="39"/>
        <v>0</v>
      </c>
      <c r="Z336" s="679">
        <f t="shared" si="40"/>
        <v>24000</v>
      </c>
      <c r="AA336" s="681">
        <f t="shared" si="35"/>
        <v>515441</v>
      </c>
      <c r="AB336" s="682">
        <f t="shared" si="36"/>
        <v>944761</v>
      </c>
      <c r="AC336" s="683"/>
    </row>
    <row r="337" spans="1:29" s="657" customFormat="1" ht="23.25" customHeight="1">
      <c r="A337" s="665">
        <v>324</v>
      </c>
      <c r="B337" s="666">
        <f>'KL VCKD'!B338</f>
        <v>324</v>
      </c>
      <c r="C337" s="667"/>
      <c r="D337" s="668" t="s">
        <v>1902</v>
      </c>
      <c r="E337" s="669" t="s">
        <v>1903</v>
      </c>
      <c r="F337" s="670">
        <v>31947</v>
      </c>
      <c r="G337" s="671">
        <f>'KL VCKD'!BE338</f>
        <v>29.634</v>
      </c>
      <c r="H337" s="672">
        <f t="shared" si="37"/>
        <v>946717</v>
      </c>
      <c r="I337" s="673"/>
      <c r="J337" s="674"/>
      <c r="K337" s="674"/>
      <c r="L337" s="674"/>
      <c r="M337" s="674"/>
      <c r="N337" s="675"/>
      <c r="O337" s="676"/>
      <c r="P337" s="677"/>
      <c r="Q337" s="678">
        <v>16.597999999999999</v>
      </c>
      <c r="R337" s="677">
        <v>530256</v>
      </c>
      <c r="S337" s="677"/>
      <c r="T337" s="677"/>
      <c r="U337" s="677"/>
      <c r="V337" s="677"/>
      <c r="W337" s="679">
        <f t="shared" si="38"/>
        <v>1476973</v>
      </c>
      <c r="X337" s="679">
        <f t="shared" si="41"/>
        <v>530256</v>
      </c>
      <c r="Y337" s="680">
        <f t="shared" si="39"/>
        <v>0</v>
      </c>
      <c r="Z337" s="679">
        <f t="shared" si="40"/>
        <v>24000</v>
      </c>
      <c r="AA337" s="681">
        <f t="shared" si="35"/>
        <v>554256</v>
      </c>
      <c r="AB337" s="682">
        <f t="shared" si="36"/>
        <v>922717</v>
      </c>
      <c r="AC337" s="683"/>
    </row>
    <row r="338" spans="1:29" s="657" customFormat="1" ht="23.25" customHeight="1">
      <c r="A338" s="665">
        <v>325</v>
      </c>
      <c r="B338" s="666">
        <f>'KL VCKD'!B339</f>
        <v>325</v>
      </c>
      <c r="C338" s="667"/>
      <c r="D338" s="668" t="s">
        <v>1724</v>
      </c>
      <c r="E338" s="669" t="s">
        <v>1725</v>
      </c>
      <c r="F338" s="670">
        <v>31947</v>
      </c>
      <c r="G338" s="671">
        <f>'KL VCKD'!BE339</f>
        <v>27.300999999999998</v>
      </c>
      <c r="H338" s="672">
        <f t="shared" si="37"/>
        <v>872185</v>
      </c>
      <c r="I338" s="673"/>
      <c r="J338" s="674"/>
      <c r="K338" s="674"/>
      <c r="L338" s="674"/>
      <c r="M338" s="674"/>
      <c r="N338" s="675"/>
      <c r="O338" s="676"/>
      <c r="P338" s="677"/>
      <c r="Q338" s="678">
        <v>14.518000000000001</v>
      </c>
      <c r="R338" s="677">
        <v>463807</v>
      </c>
      <c r="S338" s="677"/>
      <c r="T338" s="677"/>
      <c r="U338" s="677"/>
      <c r="V338" s="677"/>
      <c r="W338" s="679">
        <f t="shared" si="38"/>
        <v>1335992</v>
      </c>
      <c r="X338" s="679">
        <f t="shared" si="41"/>
        <v>463807</v>
      </c>
      <c r="Y338" s="680">
        <f t="shared" si="39"/>
        <v>0</v>
      </c>
      <c r="Z338" s="679">
        <f t="shared" si="40"/>
        <v>24000</v>
      </c>
      <c r="AA338" s="681">
        <f t="shared" si="35"/>
        <v>487807</v>
      </c>
      <c r="AB338" s="682">
        <f t="shared" si="36"/>
        <v>848185</v>
      </c>
      <c r="AC338" s="683"/>
    </row>
    <row r="339" spans="1:29" s="657" customFormat="1" ht="23.25" customHeight="1">
      <c r="A339" s="665">
        <v>326</v>
      </c>
      <c r="B339" s="666">
        <f>'KL VCKD'!B340</f>
        <v>326</v>
      </c>
      <c r="C339" s="667"/>
      <c r="D339" s="668" t="s">
        <v>1847</v>
      </c>
      <c r="E339" s="669" t="s">
        <v>1848</v>
      </c>
      <c r="F339" s="670">
        <v>31947</v>
      </c>
      <c r="G339" s="671">
        <f>'KL VCKD'!BE340</f>
        <v>26.688999999999997</v>
      </c>
      <c r="H339" s="672">
        <f t="shared" si="37"/>
        <v>852633</v>
      </c>
      <c r="I339" s="673"/>
      <c r="J339" s="674"/>
      <c r="K339" s="674"/>
      <c r="L339" s="674"/>
      <c r="M339" s="674"/>
      <c r="N339" s="675"/>
      <c r="O339" s="676"/>
      <c r="P339" s="677"/>
      <c r="Q339" s="678">
        <v>15.245000000000001</v>
      </c>
      <c r="R339" s="677">
        <v>487032</v>
      </c>
      <c r="S339" s="677"/>
      <c r="T339" s="677"/>
      <c r="U339" s="677"/>
      <c r="V339" s="677"/>
      <c r="W339" s="679">
        <f t="shared" si="38"/>
        <v>1339665</v>
      </c>
      <c r="X339" s="679">
        <f t="shared" si="41"/>
        <v>487032</v>
      </c>
      <c r="Y339" s="680">
        <f t="shared" si="39"/>
        <v>0</v>
      </c>
      <c r="Z339" s="679">
        <f t="shared" si="40"/>
        <v>24000</v>
      </c>
      <c r="AA339" s="681">
        <f t="shared" si="35"/>
        <v>511032</v>
      </c>
      <c r="AB339" s="682">
        <f t="shared" si="36"/>
        <v>828633</v>
      </c>
      <c r="AC339" s="683"/>
    </row>
    <row r="340" spans="1:29" s="657" customFormat="1" ht="23.25" customHeight="1">
      <c r="A340" s="665">
        <v>327</v>
      </c>
      <c r="B340" s="666">
        <f>'KL VCKD'!B341</f>
        <v>327</v>
      </c>
      <c r="C340" s="667"/>
      <c r="D340" s="668" t="s">
        <v>1569</v>
      </c>
      <c r="E340" s="669" t="s">
        <v>1570</v>
      </c>
      <c r="F340" s="670">
        <v>31947</v>
      </c>
      <c r="G340" s="671">
        <f>'KL VCKD'!BE341</f>
        <v>30.241999999999997</v>
      </c>
      <c r="H340" s="672">
        <f t="shared" si="37"/>
        <v>966141</v>
      </c>
      <c r="I340" s="673"/>
      <c r="J340" s="674"/>
      <c r="K340" s="674"/>
      <c r="L340" s="674"/>
      <c r="M340" s="674"/>
      <c r="N340" s="675"/>
      <c r="O340" s="676"/>
      <c r="P340" s="677"/>
      <c r="Q340" s="678">
        <v>19.210999999999999</v>
      </c>
      <c r="R340" s="677">
        <v>613734</v>
      </c>
      <c r="S340" s="677"/>
      <c r="T340" s="677"/>
      <c r="U340" s="677"/>
      <c r="V340" s="677"/>
      <c r="W340" s="679">
        <f t="shared" si="38"/>
        <v>1579875</v>
      </c>
      <c r="X340" s="679">
        <f t="shared" si="41"/>
        <v>613734</v>
      </c>
      <c r="Y340" s="680">
        <f t="shared" si="39"/>
        <v>2794</v>
      </c>
      <c r="Z340" s="679">
        <f t="shared" si="40"/>
        <v>24000</v>
      </c>
      <c r="AA340" s="681">
        <f t="shared" si="35"/>
        <v>640528</v>
      </c>
      <c r="AB340" s="682">
        <f t="shared" si="36"/>
        <v>939347</v>
      </c>
      <c r="AC340" s="683"/>
    </row>
    <row r="341" spans="1:29" s="657" customFormat="1" ht="23.25" customHeight="1">
      <c r="A341" s="665">
        <v>328</v>
      </c>
      <c r="B341" s="666">
        <f>'KL VCKD'!B342</f>
        <v>328</v>
      </c>
      <c r="C341" s="667"/>
      <c r="D341" s="668" t="s">
        <v>1571</v>
      </c>
      <c r="E341" s="669" t="s">
        <v>1572</v>
      </c>
      <c r="F341" s="670">
        <v>31947</v>
      </c>
      <c r="G341" s="671">
        <f>'KL VCKD'!BE342</f>
        <v>30.77</v>
      </c>
      <c r="H341" s="672">
        <f t="shared" si="37"/>
        <v>983009</v>
      </c>
      <c r="I341" s="673"/>
      <c r="J341" s="674"/>
      <c r="K341" s="674"/>
      <c r="L341" s="674"/>
      <c r="M341" s="674"/>
      <c r="N341" s="675"/>
      <c r="O341" s="676"/>
      <c r="P341" s="677"/>
      <c r="Q341" s="678">
        <v>20.282999999999998</v>
      </c>
      <c r="R341" s="677">
        <v>647981</v>
      </c>
      <c r="S341" s="677"/>
      <c r="T341" s="677"/>
      <c r="U341" s="677"/>
      <c r="V341" s="677"/>
      <c r="W341" s="679">
        <f t="shared" si="38"/>
        <v>1630990</v>
      </c>
      <c r="X341" s="679">
        <f t="shared" si="41"/>
        <v>647981</v>
      </c>
      <c r="Y341" s="680">
        <f t="shared" si="39"/>
        <v>5350</v>
      </c>
      <c r="Z341" s="679">
        <f t="shared" si="40"/>
        <v>24000</v>
      </c>
      <c r="AA341" s="681">
        <f t="shared" si="35"/>
        <v>677331</v>
      </c>
      <c r="AB341" s="682">
        <f t="shared" si="36"/>
        <v>953659</v>
      </c>
      <c r="AC341" s="683"/>
    </row>
    <row r="342" spans="1:29" s="657" customFormat="1" ht="23.25" customHeight="1">
      <c r="A342" s="665">
        <v>329</v>
      </c>
      <c r="B342" s="666">
        <f>'KL VCKD'!B343</f>
        <v>329</v>
      </c>
      <c r="C342" s="667"/>
      <c r="D342" s="668" t="s">
        <v>2130</v>
      </c>
      <c r="E342" s="669" t="s">
        <v>2131</v>
      </c>
      <c r="F342" s="670">
        <v>31947</v>
      </c>
      <c r="G342" s="671">
        <f>'KL VCKD'!BE343</f>
        <v>30.177</v>
      </c>
      <c r="H342" s="672">
        <f t="shared" si="37"/>
        <v>964065</v>
      </c>
      <c r="I342" s="673"/>
      <c r="J342" s="674"/>
      <c r="K342" s="674"/>
      <c r="L342" s="674"/>
      <c r="M342" s="674"/>
      <c r="N342" s="675"/>
      <c r="O342" s="676"/>
      <c r="P342" s="677"/>
      <c r="Q342" s="678">
        <v>19.963999999999999</v>
      </c>
      <c r="R342" s="677">
        <v>637790</v>
      </c>
      <c r="S342" s="677"/>
      <c r="T342" s="677"/>
      <c r="U342" s="677"/>
      <c r="V342" s="677"/>
      <c r="W342" s="679">
        <f t="shared" si="38"/>
        <v>1601855</v>
      </c>
      <c r="X342" s="679">
        <f t="shared" si="41"/>
        <v>637790</v>
      </c>
      <c r="Y342" s="680">
        <f t="shared" si="39"/>
        <v>3893</v>
      </c>
      <c r="Z342" s="679">
        <f t="shared" si="40"/>
        <v>24000</v>
      </c>
      <c r="AA342" s="681">
        <f t="shared" si="35"/>
        <v>665683</v>
      </c>
      <c r="AB342" s="682">
        <f t="shared" si="36"/>
        <v>936172</v>
      </c>
      <c r="AC342" s="683"/>
    </row>
    <row r="343" spans="1:29" s="657" customFormat="1" ht="23.25" customHeight="1">
      <c r="A343" s="665">
        <v>330</v>
      </c>
      <c r="B343" s="666">
        <f>'KL VCKD'!B344</f>
        <v>330</v>
      </c>
      <c r="C343" s="667"/>
      <c r="D343" s="668" t="s">
        <v>1679</v>
      </c>
      <c r="E343" s="669" t="s">
        <v>1680</v>
      </c>
      <c r="F343" s="670">
        <v>31947</v>
      </c>
      <c r="G343" s="671">
        <f>'KL VCKD'!BE344</f>
        <v>29.110999999999997</v>
      </c>
      <c r="H343" s="672">
        <f t="shared" si="37"/>
        <v>930009</v>
      </c>
      <c r="I343" s="673"/>
      <c r="J343" s="674"/>
      <c r="K343" s="674"/>
      <c r="L343" s="674"/>
      <c r="M343" s="674"/>
      <c r="N343" s="675"/>
      <c r="O343" s="676"/>
      <c r="P343" s="677"/>
      <c r="Q343" s="678">
        <v>20.577999999999999</v>
      </c>
      <c r="R343" s="677">
        <v>657405</v>
      </c>
      <c r="S343" s="677"/>
      <c r="T343" s="677"/>
      <c r="U343" s="677"/>
      <c r="V343" s="677"/>
      <c r="W343" s="679">
        <f t="shared" si="38"/>
        <v>1587414</v>
      </c>
      <c r="X343" s="679">
        <f t="shared" si="41"/>
        <v>657405</v>
      </c>
      <c r="Y343" s="680">
        <f t="shared" si="39"/>
        <v>3171</v>
      </c>
      <c r="Z343" s="679">
        <f t="shared" si="40"/>
        <v>24000</v>
      </c>
      <c r="AA343" s="681">
        <f t="shared" si="35"/>
        <v>684576</v>
      </c>
      <c r="AB343" s="682">
        <f t="shared" si="36"/>
        <v>902838</v>
      </c>
      <c r="AC343" s="683"/>
    </row>
    <row r="344" spans="1:29" s="657" customFormat="1" ht="23.25" customHeight="1">
      <c r="A344" s="665">
        <v>331</v>
      </c>
      <c r="B344" s="666">
        <f>'KL VCKD'!B345</f>
        <v>331</v>
      </c>
      <c r="C344" s="667"/>
      <c r="D344" s="668" t="s">
        <v>1546</v>
      </c>
      <c r="E344" s="669" t="s">
        <v>1547</v>
      </c>
      <c r="F344" s="670">
        <v>31947</v>
      </c>
      <c r="G344" s="671">
        <f>'KL VCKD'!BE345</f>
        <v>32.353999999999999</v>
      </c>
      <c r="H344" s="672">
        <f t="shared" si="37"/>
        <v>1033613</v>
      </c>
      <c r="I344" s="673"/>
      <c r="J344" s="674"/>
      <c r="K344" s="674"/>
      <c r="L344" s="674"/>
      <c r="M344" s="674"/>
      <c r="N344" s="675"/>
      <c r="O344" s="676"/>
      <c r="P344" s="677"/>
      <c r="Q344" s="678">
        <v>20.608999999999998</v>
      </c>
      <c r="R344" s="677">
        <v>658396</v>
      </c>
      <c r="S344" s="677"/>
      <c r="T344" s="677"/>
      <c r="U344" s="677"/>
      <c r="V344" s="677"/>
      <c r="W344" s="679">
        <f t="shared" si="38"/>
        <v>1692009</v>
      </c>
      <c r="X344" s="679">
        <f t="shared" si="41"/>
        <v>658396</v>
      </c>
      <c r="Y344" s="680">
        <f t="shared" si="39"/>
        <v>8400</v>
      </c>
      <c r="Z344" s="679">
        <f t="shared" si="40"/>
        <v>24000</v>
      </c>
      <c r="AA344" s="681">
        <f t="shared" si="35"/>
        <v>690796</v>
      </c>
      <c r="AB344" s="682">
        <f t="shared" si="36"/>
        <v>1001213</v>
      </c>
      <c r="AC344" s="683"/>
    </row>
    <row r="345" spans="1:29" s="657" customFormat="1" ht="23.25" customHeight="1">
      <c r="A345" s="665">
        <v>332</v>
      </c>
      <c r="B345" s="666">
        <f>'KL VCKD'!B346</f>
        <v>332</v>
      </c>
      <c r="C345" s="667"/>
      <c r="D345" s="668" t="s">
        <v>1970</v>
      </c>
      <c r="E345" s="669" t="s">
        <v>1971</v>
      </c>
      <c r="F345" s="670">
        <v>31947</v>
      </c>
      <c r="G345" s="671">
        <f>'KL VCKD'!BE346</f>
        <v>29.888999999999999</v>
      </c>
      <c r="H345" s="672">
        <f t="shared" si="37"/>
        <v>954864</v>
      </c>
      <c r="I345" s="673"/>
      <c r="J345" s="674"/>
      <c r="K345" s="674"/>
      <c r="L345" s="674"/>
      <c r="M345" s="674"/>
      <c r="N345" s="675"/>
      <c r="O345" s="676"/>
      <c r="P345" s="677"/>
      <c r="Q345" s="678">
        <v>12.083</v>
      </c>
      <c r="R345" s="677">
        <v>386016</v>
      </c>
      <c r="S345" s="677"/>
      <c r="T345" s="677"/>
      <c r="U345" s="677"/>
      <c r="V345" s="677"/>
      <c r="W345" s="679">
        <f t="shared" si="38"/>
        <v>1340880</v>
      </c>
      <c r="X345" s="679">
        <f t="shared" si="41"/>
        <v>386016</v>
      </c>
      <c r="Y345" s="680">
        <f t="shared" si="39"/>
        <v>0</v>
      </c>
      <c r="Z345" s="679">
        <f t="shared" si="40"/>
        <v>24000</v>
      </c>
      <c r="AA345" s="681">
        <f t="shared" si="35"/>
        <v>410016</v>
      </c>
      <c r="AB345" s="682">
        <f t="shared" si="36"/>
        <v>930864</v>
      </c>
      <c r="AC345" s="683"/>
    </row>
    <row r="346" spans="1:29" s="657" customFormat="1" ht="23.25" customHeight="1">
      <c r="A346" s="665">
        <v>333</v>
      </c>
      <c r="B346" s="666">
        <f>'KL VCKD'!B347</f>
        <v>333</v>
      </c>
      <c r="C346" s="667"/>
      <c r="D346" s="668" t="s">
        <v>2225</v>
      </c>
      <c r="E346" s="669" t="s">
        <v>2226</v>
      </c>
      <c r="F346" s="670">
        <v>31947</v>
      </c>
      <c r="G346" s="671">
        <f>'KL VCKD'!BE347</f>
        <v>28.638000000000002</v>
      </c>
      <c r="H346" s="672">
        <f t="shared" si="37"/>
        <v>914898</v>
      </c>
      <c r="I346" s="673"/>
      <c r="J346" s="674"/>
      <c r="K346" s="674"/>
      <c r="L346" s="674"/>
      <c r="M346" s="674"/>
      <c r="N346" s="675"/>
      <c r="O346" s="676"/>
      <c r="P346" s="677"/>
      <c r="Q346" s="678">
        <v>17.393999999999998</v>
      </c>
      <c r="R346" s="677">
        <v>555686</v>
      </c>
      <c r="S346" s="677"/>
      <c r="T346" s="677"/>
      <c r="U346" s="677"/>
      <c r="V346" s="677"/>
      <c r="W346" s="679">
        <f t="shared" si="38"/>
        <v>1470584</v>
      </c>
      <c r="X346" s="679">
        <f t="shared" si="41"/>
        <v>555686</v>
      </c>
      <c r="Y346" s="680">
        <f t="shared" si="39"/>
        <v>0</v>
      </c>
      <c r="Z346" s="679">
        <f t="shared" si="40"/>
        <v>24000</v>
      </c>
      <c r="AA346" s="681">
        <f t="shared" si="35"/>
        <v>579686</v>
      </c>
      <c r="AB346" s="682">
        <f t="shared" si="36"/>
        <v>890898</v>
      </c>
      <c r="AC346" s="683"/>
    </row>
    <row r="347" spans="1:29" s="657" customFormat="1" ht="23.25" customHeight="1">
      <c r="A347" s="665">
        <v>334</v>
      </c>
      <c r="B347" s="666">
        <f>'KL VCKD'!B348</f>
        <v>334</v>
      </c>
      <c r="C347" s="667"/>
      <c r="D347" s="668" t="s">
        <v>942</v>
      </c>
      <c r="E347" s="669" t="s">
        <v>923</v>
      </c>
      <c r="F347" s="670">
        <v>31947</v>
      </c>
      <c r="G347" s="671">
        <f>'KL VCKD'!BE348</f>
        <v>30.033999999999999</v>
      </c>
      <c r="H347" s="672">
        <f t="shared" si="37"/>
        <v>959496</v>
      </c>
      <c r="I347" s="673"/>
      <c r="J347" s="674"/>
      <c r="K347" s="674"/>
      <c r="L347" s="674"/>
      <c r="M347" s="674"/>
      <c r="N347" s="675"/>
      <c r="O347" s="676"/>
      <c r="P347" s="677"/>
      <c r="Q347" s="678">
        <v>18.565999999999999</v>
      </c>
      <c r="R347" s="677">
        <v>593128</v>
      </c>
      <c r="S347" s="677"/>
      <c r="T347" s="677"/>
      <c r="U347" s="677"/>
      <c r="V347" s="677"/>
      <c r="W347" s="679">
        <f t="shared" si="38"/>
        <v>1552624</v>
      </c>
      <c r="X347" s="679">
        <f t="shared" si="41"/>
        <v>593128</v>
      </c>
      <c r="Y347" s="680">
        <f t="shared" si="39"/>
        <v>1431</v>
      </c>
      <c r="Z347" s="679">
        <f t="shared" si="40"/>
        <v>24000</v>
      </c>
      <c r="AA347" s="681">
        <f t="shared" si="35"/>
        <v>618559</v>
      </c>
      <c r="AB347" s="682">
        <f t="shared" si="36"/>
        <v>934065</v>
      </c>
      <c r="AC347" s="683"/>
    </row>
    <row r="348" spans="1:29" s="657" customFormat="1" ht="23.25" customHeight="1">
      <c r="A348" s="665">
        <v>335</v>
      </c>
      <c r="B348" s="666">
        <f>'KL VCKD'!B349</f>
        <v>335</v>
      </c>
      <c r="C348" s="667"/>
      <c r="D348" s="668" t="s">
        <v>943</v>
      </c>
      <c r="E348" s="669" t="s">
        <v>924</v>
      </c>
      <c r="F348" s="670">
        <v>31947</v>
      </c>
      <c r="G348" s="671">
        <f>'KL VCKD'!BE349</f>
        <v>30.364000000000001</v>
      </c>
      <c r="H348" s="672">
        <f t="shared" si="37"/>
        <v>970039</v>
      </c>
      <c r="I348" s="673"/>
      <c r="J348" s="674"/>
      <c r="K348" s="674"/>
      <c r="L348" s="674"/>
      <c r="M348" s="674"/>
      <c r="N348" s="675"/>
      <c r="O348" s="676"/>
      <c r="P348" s="677"/>
      <c r="Q348" s="678">
        <v>17.137999999999998</v>
      </c>
      <c r="R348" s="677">
        <v>547508</v>
      </c>
      <c r="S348" s="677"/>
      <c r="T348" s="677"/>
      <c r="U348" s="677"/>
      <c r="V348" s="677"/>
      <c r="W348" s="679">
        <f t="shared" si="38"/>
        <v>1517547</v>
      </c>
      <c r="X348" s="679">
        <f t="shared" si="41"/>
        <v>547508</v>
      </c>
      <c r="Y348" s="680">
        <f t="shared" si="39"/>
        <v>0</v>
      </c>
      <c r="Z348" s="679">
        <f t="shared" si="40"/>
        <v>24000</v>
      </c>
      <c r="AA348" s="681">
        <f t="shared" si="35"/>
        <v>571508</v>
      </c>
      <c r="AB348" s="682">
        <f t="shared" si="36"/>
        <v>946039</v>
      </c>
      <c r="AC348" s="683"/>
    </row>
    <row r="349" spans="1:29" s="657" customFormat="1" ht="23.25" customHeight="1">
      <c r="A349" s="665">
        <v>336</v>
      </c>
      <c r="B349" s="666">
        <f>'KL VCKD'!B350</f>
        <v>336</v>
      </c>
      <c r="C349" s="667"/>
      <c r="D349" s="668" t="s">
        <v>1370</v>
      </c>
      <c r="E349" s="669" t="s">
        <v>1371</v>
      </c>
      <c r="F349" s="670">
        <v>31947</v>
      </c>
      <c r="G349" s="671">
        <f>'KL VCKD'!BE350</f>
        <v>27.650000000000002</v>
      </c>
      <c r="H349" s="672">
        <f t="shared" si="37"/>
        <v>883335</v>
      </c>
      <c r="I349" s="673"/>
      <c r="J349" s="674"/>
      <c r="K349" s="674"/>
      <c r="L349" s="674"/>
      <c r="M349" s="674"/>
      <c r="N349" s="675"/>
      <c r="O349" s="676"/>
      <c r="P349" s="677"/>
      <c r="Q349" s="678">
        <v>17.445</v>
      </c>
      <c r="R349" s="677">
        <v>557315</v>
      </c>
      <c r="S349" s="677"/>
      <c r="T349" s="677"/>
      <c r="U349" s="677"/>
      <c r="V349" s="677"/>
      <c r="W349" s="679">
        <f t="shared" si="38"/>
        <v>1440650</v>
      </c>
      <c r="X349" s="679">
        <f t="shared" si="41"/>
        <v>557315</v>
      </c>
      <c r="Y349" s="680">
        <f t="shared" si="39"/>
        <v>0</v>
      </c>
      <c r="Z349" s="679">
        <f t="shared" si="40"/>
        <v>24000</v>
      </c>
      <c r="AA349" s="681">
        <f t="shared" si="35"/>
        <v>581315</v>
      </c>
      <c r="AB349" s="682">
        <f t="shared" si="36"/>
        <v>859335</v>
      </c>
      <c r="AC349" s="683"/>
    </row>
    <row r="350" spans="1:29" s="657" customFormat="1" ht="23.25" customHeight="1">
      <c r="A350" s="665">
        <v>337</v>
      </c>
      <c r="B350" s="666">
        <f>'KL VCKD'!B351</f>
        <v>337</v>
      </c>
      <c r="C350" s="667"/>
      <c r="D350" s="668" t="s">
        <v>1368</v>
      </c>
      <c r="E350" s="669" t="s">
        <v>1369</v>
      </c>
      <c r="F350" s="670">
        <v>31947</v>
      </c>
      <c r="G350" s="671">
        <f>'KL VCKD'!BE351</f>
        <v>29.065999999999999</v>
      </c>
      <c r="H350" s="672">
        <f t="shared" si="37"/>
        <v>928572</v>
      </c>
      <c r="I350" s="673"/>
      <c r="J350" s="674"/>
      <c r="K350" s="674"/>
      <c r="L350" s="674"/>
      <c r="M350" s="674"/>
      <c r="N350" s="675"/>
      <c r="O350" s="676"/>
      <c r="P350" s="677"/>
      <c r="Q350" s="678">
        <v>16.831</v>
      </c>
      <c r="R350" s="677">
        <v>537700</v>
      </c>
      <c r="S350" s="677"/>
      <c r="T350" s="677"/>
      <c r="U350" s="677"/>
      <c r="V350" s="677"/>
      <c r="W350" s="679">
        <f t="shared" si="38"/>
        <v>1466272</v>
      </c>
      <c r="X350" s="679">
        <f t="shared" si="41"/>
        <v>537700</v>
      </c>
      <c r="Y350" s="680">
        <f t="shared" si="39"/>
        <v>0</v>
      </c>
      <c r="Z350" s="679">
        <f t="shared" si="40"/>
        <v>24000</v>
      </c>
      <c r="AA350" s="681">
        <f t="shared" si="35"/>
        <v>561700</v>
      </c>
      <c r="AB350" s="682">
        <f t="shared" si="36"/>
        <v>904572</v>
      </c>
      <c r="AC350" s="683"/>
    </row>
    <row r="351" spans="1:29" s="657" customFormat="1" ht="23.25" customHeight="1">
      <c r="A351" s="665">
        <v>338</v>
      </c>
      <c r="B351" s="666">
        <f>'KL VCKD'!B352</f>
        <v>338</v>
      </c>
      <c r="C351" s="667"/>
      <c r="D351" s="668" t="s">
        <v>1972</v>
      </c>
      <c r="E351" s="669" t="s">
        <v>1973</v>
      </c>
      <c r="F351" s="670">
        <v>31947</v>
      </c>
      <c r="G351" s="671">
        <f>'KL VCKD'!BE352</f>
        <v>30.370999999999999</v>
      </c>
      <c r="H351" s="672">
        <f t="shared" si="37"/>
        <v>970262</v>
      </c>
      <c r="I351" s="673"/>
      <c r="J351" s="674"/>
      <c r="K351" s="674"/>
      <c r="L351" s="674"/>
      <c r="M351" s="674"/>
      <c r="N351" s="675"/>
      <c r="O351" s="676"/>
      <c r="P351" s="677"/>
      <c r="Q351" s="678">
        <v>19.375</v>
      </c>
      <c r="R351" s="677">
        <v>618973</v>
      </c>
      <c r="S351" s="677"/>
      <c r="T351" s="677"/>
      <c r="U351" s="677"/>
      <c r="V351" s="677"/>
      <c r="W351" s="679">
        <f t="shared" si="38"/>
        <v>1589235</v>
      </c>
      <c r="X351" s="679">
        <f t="shared" si="41"/>
        <v>618973</v>
      </c>
      <c r="Y351" s="680">
        <f t="shared" si="39"/>
        <v>3262</v>
      </c>
      <c r="Z351" s="679">
        <f t="shared" si="40"/>
        <v>24000</v>
      </c>
      <c r="AA351" s="681">
        <f t="shared" si="35"/>
        <v>646235</v>
      </c>
      <c r="AB351" s="682">
        <f t="shared" si="36"/>
        <v>943000</v>
      </c>
      <c r="AC351" s="683"/>
    </row>
    <row r="352" spans="1:29" s="657" customFormat="1" ht="23.25" customHeight="1">
      <c r="A352" s="665">
        <v>339</v>
      </c>
      <c r="B352" s="666">
        <f>'KL VCKD'!B353</f>
        <v>339</v>
      </c>
      <c r="C352" s="667"/>
      <c r="D352" s="668" t="s">
        <v>1366</v>
      </c>
      <c r="E352" s="669" t="s">
        <v>1367</v>
      </c>
      <c r="F352" s="670">
        <v>31947</v>
      </c>
      <c r="G352" s="671">
        <f>'KL VCKD'!BE353</f>
        <v>28.831</v>
      </c>
      <c r="H352" s="672">
        <f t="shared" si="37"/>
        <v>921064</v>
      </c>
      <c r="I352" s="673"/>
      <c r="J352" s="674"/>
      <c r="K352" s="674"/>
      <c r="L352" s="674"/>
      <c r="M352" s="674"/>
      <c r="N352" s="675"/>
      <c r="O352" s="676"/>
      <c r="P352" s="677"/>
      <c r="Q352" s="678">
        <v>19.029999999999998</v>
      </c>
      <c r="R352" s="677">
        <v>607951</v>
      </c>
      <c r="S352" s="677"/>
      <c r="T352" s="677"/>
      <c r="U352" s="677"/>
      <c r="V352" s="677"/>
      <c r="W352" s="679">
        <f t="shared" si="38"/>
        <v>1529015</v>
      </c>
      <c r="X352" s="679">
        <f t="shared" si="41"/>
        <v>607951</v>
      </c>
      <c r="Y352" s="680">
        <f t="shared" si="39"/>
        <v>251</v>
      </c>
      <c r="Z352" s="679">
        <f t="shared" si="40"/>
        <v>24000</v>
      </c>
      <c r="AA352" s="681">
        <f t="shared" si="35"/>
        <v>632202</v>
      </c>
      <c r="AB352" s="682">
        <f t="shared" si="36"/>
        <v>896813</v>
      </c>
      <c r="AC352" s="683"/>
    </row>
    <row r="353" spans="1:29" s="657" customFormat="1" ht="23.25" customHeight="1">
      <c r="A353" s="665">
        <v>340</v>
      </c>
      <c r="B353" s="666">
        <f>'KL VCKD'!B354</f>
        <v>340</v>
      </c>
      <c r="C353" s="667"/>
      <c r="D353" s="668" t="s">
        <v>1001</v>
      </c>
      <c r="E353" s="669" t="s">
        <v>1002</v>
      </c>
      <c r="F353" s="670">
        <v>31947</v>
      </c>
      <c r="G353" s="671">
        <f>'KL VCKD'!BE354</f>
        <v>31.839000000000002</v>
      </c>
      <c r="H353" s="672">
        <f t="shared" si="37"/>
        <v>1017161</v>
      </c>
      <c r="I353" s="673"/>
      <c r="J353" s="674"/>
      <c r="K353" s="674"/>
      <c r="L353" s="674"/>
      <c r="M353" s="674"/>
      <c r="N353" s="675"/>
      <c r="O353" s="676"/>
      <c r="P353" s="677"/>
      <c r="Q353" s="678">
        <v>20.370999999999999</v>
      </c>
      <c r="R353" s="677">
        <v>650792</v>
      </c>
      <c r="S353" s="677"/>
      <c r="T353" s="677"/>
      <c r="U353" s="677"/>
      <c r="V353" s="677"/>
      <c r="W353" s="679">
        <f t="shared" si="38"/>
        <v>1667953</v>
      </c>
      <c r="X353" s="679">
        <f t="shared" si="41"/>
        <v>650792</v>
      </c>
      <c r="Y353" s="680">
        <f t="shared" si="39"/>
        <v>7198</v>
      </c>
      <c r="Z353" s="679">
        <f t="shared" si="40"/>
        <v>24000</v>
      </c>
      <c r="AA353" s="681">
        <f t="shared" si="35"/>
        <v>681990</v>
      </c>
      <c r="AB353" s="682">
        <f t="shared" si="36"/>
        <v>985963</v>
      </c>
      <c r="AC353" s="683"/>
    </row>
    <row r="354" spans="1:29" s="657" customFormat="1" ht="23.25" customHeight="1">
      <c r="A354" s="665">
        <v>341</v>
      </c>
      <c r="B354" s="666">
        <f>'KL VCKD'!B355</f>
        <v>341</v>
      </c>
      <c r="C354" s="667"/>
      <c r="D354" s="668" t="s">
        <v>986</v>
      </c>
      <c r="E354" s="669" t="s">
        <v>2086</v>
      </c>
      <c r="F354" s="670">
        <v>31947</v>
      </c>
      <c r="G354" s="671">
        <f>'KL VCKD'!BE355</f>
        <v>28.904999999999998</v>
      </c>
      <c r="H354" s="672">
        <f t="shared" si="37"/>
        <v>923428</v>
      </c>
      <c r="I354" s="673"/>
      <c r="J354" s="674"/>
      <c r="K354" s="674"/>
      <c r="L354" s="674"/>
      <c r="M354" s="674"/>
      <c r="N354" s="675"/>
      <c r="O354" s="676"/>
      <c r="P354" s="677"/>
      <c r="Q354" s="678">
        <v>18.315999999999999</v>
      </c>
      <c r="R354" s="677">
        <v>585141</v>
      </c>
      <c r="S354" s="677"/>
      <c r="T354" s="677"/>
      <c r="U354" s="677"/>
      <c r="V354" s="677"/>
      <c r="W354" s="679">
        <f t="shared" si="38"/>
        <v>1508569</v>
      </c>
      <c r="X354" s="679">
        <f t="shared" si="41"/>
        <v>585141</v>
      </c>
      <c r="Y354" s="680">
        <f t="shared" si="39"/>
        <v>0</v>
      </c>
      <c r="Z354" s="679">
        <f t="shared" si="40"/>
        <v>24000</v>
      </c>
      <c r="AA354" s="681">
        <f t="shared" si="35"/>
        <v>609141</v>
      </c>
      <c r="AB354" s="682">
        <f t="shared" si="36"/>
        <v>899428</v>
      </c>
      <c r="AC354" s="683"/>
    </row>
    <row r="355" spans="1:29" s="657" customFormat="1" ht="23.25" customHeight="1">
      <c r="A355" s="665">
        <v>342</v>
      </c>
      <c r="B355" s="666">
        <f>'KL VCKD'!B356</f>
        <v>342</v>
      </c>
      <c r="C355" s="667"/>
      <c r="D355" s="668" t="s">
        <v>1853</v>
      </c>
      <c r="E355" s="669" t="s">
        <v>1854</v>
      </c>
      <c r="F355" s="670">
        <v>31947</v>
      </c>
      <c r="G355" s="671">
        <f>'KL VCKD'!BE356</f>
        <v>28.337</v>
      </c>
      <c r="H355" s="672">
        <f t="shared" si="37"/>
        <v>905282</v>
      </c>
      <c r="I355" s="673"/>
      <c r="J355" s="674"/>
      <c r="K355" s="674"/>
      <c r="L355" s="674"/>
      <c r="M355" s="674"/>
      <c r="N355" s="675"/>
      <c r="O355" s="676"/>
      <c r="P355" s="677"/>
      <c r="Q355" s="678">
        <v>16.942999999999998</v>
      </c>
      <c r="R355" s="677">
        <v>541278</v>
      </c>
      <c r="S355" s="677"/>
      <c r="T355" s="677"/>
      <c r="U355" s="677"/>
      <c r="V355" s="677"/>
      <c r="W355" s="679">
        <f t="shared" si="38"/>
        <v>1446560</v>
      </c>
      <c r="X355" s="679">
        <f t="shared" si="41"/>
        <v>541278</v>
      </c>
      <c r="Y355" s="680">
        <f t="shared" si="39"/>
        <v>0</v>
      </c>
      <c r="Z355" s="679">
        <f t="shared" si="40"/>
        <v>24000</v>
      </c>
      <c r="AA355" s="681">
        <f t="shared" si="35"/>
        <v>565278</v>
      </c>
      <c r="AB355" s="682">
        <f t="shared" si="36"/>
        <v>881282</v>
      </c>
      <c r="AC355" s="683"/>
    </row>
    <row r="356" spans="1:29" s="657" customFormat="1" ht="23.25" customHeight="1">
      <c r="A356" s="665">
        <v>343</v>
      </c>
      <c r="B356" s="666">
        <f>'KL VCKD'!B357</f>
        <v>343</v>
      </c>
      <c r="C356" s="667"/>
      <c r="D356" s="668" t="s">
        <v>1374</v>
      </c>
      <c r="E356" s="669" t="s">
        <v>1375</v>
      </c>
      <c r="F356" s="670">
        <v>31947</v>
      </c>
      <c r="G356" s="671">
        <f>'KL VCKD'!BE357</f>
        <v>29.004000000000001</v>
      </c>
      <c r="H356" s="672">
        <f t="shared" si="37"/>
        <v>926591</v>
      </c>
      <c r="I356" s="673"/>
      <c r="J356" s="674"/>
      <c r="K356" s="674"/>
      <c r="L356" s="674"/>
      <c r="M356" s="674"/>
      <c r="N356" s="675"/>
      <c r="O356" s="676"/>
      <c r="P356" s="677"/>
      <c r="Q356" s="678">
        <v>17.675999999999998</v>
      </c>
      <c r="R356" s="677">
        <v>564695</v>
      </c>
      <c r="S356" s="677"/>
      <c r="T356" s="677"/>
      <c r="U356" s="677"/>
      <c r="V356" s="677"/>
      <c r="W356" s="679">
        <f t="shared" si="38"/>
        <v>1491286</v>
      </c>
      <c r="X356" s="679">
        <f t="shared" si="41"/>
        <v>564695</v>
      </c>
      <c r="Y356" s="680">
        <f t="shared" si="39"/>
        <v>0</v>
      </c>
      <c r="Z356" s="679">
        <f t="shared" si="40"/>
        <v>24000</v>
      </c>
      <c r="AA356" s="681">
        <f t="shared" si="35"/>
        <v>588695</v>
      </c>
      <c r="AB356" s="682">
        <f t="shared" si="36"/>
        <v>902591</v>
      </c>
      <c r="AC356" s="683"/>
    </row>
    <row r="357" spans="1:29" s="657" customFormat="1" ht="23.25" customHeight="1">
      <c r="A357" s="665">
        <v>344</v>
      </c>
      <c r="B357" s="666">
        <f>'KL VCKD'!B358</f>
        <v>344</v>
      </c>
      <c r="C357" s="667"/>
      <c r="D357" s="668" t="s">
        <v>932</v>
      </c>
      <c r="E357" s="669" t="s">
        <v>980</v>
      </c>
      <c r="F357" s="670">
        <v>31947</v>
      </c>
      <c r="G357" s="671">
        <f>'KL VCKD'!BE358</f>
        <v>28.567999999999998</v>
      </c>
      <c r="H357" s="672">
        <f t="shared" si="37"/>
        <v>912662</v>
      </c>
      <c r="I357" s="673"/>
      <c r="J357" s="674"/>
      <c r="K357" s="674"/>
      <c r="L357" s="674"/>
      <c r="M357" s="674"/>
      <c r="N357" s="675"/>
      <c r="O357" s="676"/>
      <c r="P357" s="677"/>
      <c r="Q357" s="678">
        <v>15.965999999999999</v>
      </c>
      <c r="R357" s="677">
        <v>510066</v>
      </c>
      <c r="S357" s="677"/>
      <c r="T357" s="677"/>
      <c r="U357" s="677"/>
      <c r="V357" s="677"/>
      <c r="W357" s="679">
        <f t="shared" si="38"/>
        <v>1422728</v>
      </c>
      <c r="X357" s="679">
        <f t="shared" si="41"/>
        <v>510066</v>
      </c>
      <c r="Y357" s="680">
        <f t="shared" si="39"/>
        <v>0</v>
      </c>
      <c r="Z357" s="679">
        <f t="shared" si="40"/>
        <v>24000</v>
      </c>
      <c r="AA357" s="681">
        <f t="shared" si="35"/>
        <v>534066</v>
      </c>
      <c r="AB357" s="682">
        <f t="shared" si="36"/>
        <v>888662</v>
      </c>
      <c r="AC357" s="683"/>
    </row>
    <row r="358" spans="1:29" s="657" customFormat="1" ht="23.25" customHeight="1">
      <c r="A358" s="665">
        <v>345</v>
      </c>
      <c r="B358" s="666">
        <f>'KL VCKD'!B359</f>
        <v>345</v>
      </c>
      <c r="C358" s="667"/>
      <c r="D358" s="668" t="s">
        <v>1845</v>
      </c>
      <c r="E358" s="669" t="s">
        <v>1846</v>
      </c>
      <c r="F358" s="670">
        <v>31947</v>
      </c>
      <c r="G358" s="671">
        <f>'KL VCKD'!BE359</f>
        <v>26.469000000000001</v>
      </c>
      <c r="H358" s="672">
        <f t="shared" si="37"/>
        <v>845605</v>
      </c>
      <c r="I358" s="673"/>
      <c r="J358" s="674"/>
      <c r="K358" s="674"/>
      <c r="L358" s="674"/>
      <c r="M358" s="674"/>
      <c r="N358" s="675"/>
      <c r="O358" s="676"/>
      <c r="P358" s="677"/>
      <c r="Q358" s="678">
        <v>15.903</v>
      </c>
      <c r="R358" s="677">
        <v>508053</v>
      </c>
      <c r="S358" s="677"/>
      <c r="T358" s="677"/>
      <c r="U358" s="677"/>
      <c r="V358" s="677"/>
      <c r="W358" s="679">
        <f t="shared" si="38"/>
        <v>1353658</v>
      </c>
      <c r="X358" s="679">
        <f t="shared" si="41"/>
        <v>508053</v>
      </c>
      <c r="Y358" s="680">
        <f t="shared" si="39"/>
        <v>0</v>
      </c>
      <c r="Z358" s="679">
        <f t="shared" si="40"/>
        <v>24000</v>
      </c>
      <c r="AA358" s="681">
        <f t="shared" si="35"/>
        <v>532053</v>
      </c>
      <c r="AB358" s="682">
        <f t="shared" si="36"/>
        <v>821605</v>
      </c>
      <c r="AC358" s="683"/>
    </row>
    <row r="359" spans="1:29" s="657" customFormat="1" ht="23.25" customHeight="1">
      <c r="A359" s="665">
        <v>346</v>
      </c>
      <c r="B359" s="666">
        <f>'KL VCKD'!B360</f>
        <v>346</v>
      </c>
      <c r="C359" s="667"/>
      <c r="D359" s="668" t="s">
        <v>1594</v>
      </c>
      <c r="E359" s="669" t="s">
        <v>1595</v>
      </c>
      <c r="F359" s="670">
        <v>31947</v>
      </c>
      <c r="G359" s="671">
        <f>'KL VCKD'!BE360</f>
        <v>30.425999999999998</v>
      </c>
      <c r="H359" s="672">
        <f t="shared" si="37"/>
        <v>972019</v>
      </c>
      <c r="I359" s="673"/>
      <c r="J359" s="674"/>
      <c r="K359" s="674"/>
      <c r="L359" s="674"/>
      <c r="M359" s="674"/>
      <c r="N359" s="675"/>
      <c r="O359" s="676"/>
      <c r="P359" s="677"/>
      <c r="Q359" s="678">
        <v>18.04</v>
      </c>
      <c r="R359" s="677">
        <v>576324</v>
      </c>
      <c r="S359" s="677"/>
      <c r="T359" s="677"/>
      <c r="U359" s="677"/>
      <c r="V359" s="677"/>
      <c r="W359" s="679">
        <f t="shared" si="38"/>
        <v>1548343</v>
      </c>
      <c r="X359" s="679">
        <f t="shared" si="41"/>
        <v>576324</v>
      </c>
      <c r="Y359" s="680">
        <f t="shared" si="39"/>
        <v>1217</v>
      </c>
      <c r="Z359" s="679">
        <f t="shared" si="40"/>
        <v>24000</v>
      </c>
      <c r="AA359" s="681">
        <f t="shared" si="35"/>
        <v>601541</v>
      </c>
      <c r="AB359" s="682">
        <f t="shared" si="36"/>
        <v>946802</v>
      </c>
      <c r="AC359" s="683"/>
    </row>
    <row r="360" spans="1:29" s="657" customFormat="1" ht="23.25" customHeight="1">
      <c r="A360" s="665">
        <v>347</v>
      </c>
      <c r="B360" s="666">
        <f>'KL VCKD'!B361</f>
        <v>347</v>
      </c>
      <c r="C360" s="667"/>
      <c r="D360" s="668" t="s">
        <v>1596</v>
      </c>
      <c r="E360" s="669" t="s">
        <v>1597</v>
      </c>
      <c r="F360" s="670">
        <v>31947</v>
      </c>
      <c r="G360" s="671">
        <f>'KL VCKD'!BE361</f>
        <v>30.632999999999999</v>
      </c>
      <c r="H360" s="672">
        <f t="shared" si="37"/>
        <v>978632</v>
      </c>
      <c r="I360" s="673"/>
      <c r="J360" s="674"/>
      <c r="K360" s="674"/>
      <c r="L360" s="674"/>
      <c r="M360" s="674"/>
      <c r="N360" s="675"/>
      <c r="O360" s="676"/>
      <c r="P360" s="677"/>
      <c r="Q360" s="678">
        <v>18.692</v>
      </c>
      <c r="R360" s="677">
        <v>597153</v>
      </c>
      <c r="S360" s="677"/>
      <c r="T360" s="677"/>
      <c r="U360" s="677"/>
      <c r="V360" s="677"/>
      <c r="W360" s="679">
        <f t="shared" si="38"/>
        <v>1575785</v>
      </c>
      <c r="X360" s="679">
        <f t="shared" si="41"/>
        <v>597153</v>
      </c>
      <c r="Y360" s="680">
        <f t="shared" si="39"/>
        <v>2589</v>
      </c>
      <c r="Z360" s="679">
        <f t="shared" si="40"/>
        <v>24000</v>
      </c>
      <c r="AA360" s="681">
        <f t="shared" si="35"/>
        <v>623742</v>
      </c>
      <c r="AB360" s="682">
        <f t="shared" si="36"/>
        <v>952043</v>
      </c>
      <c r="AC360" s="683"/>
    </row>
    <row r="361" spans="1:29" s="657" customFormat="1" ht="23.25" customHeight="1">
      <c r="A361" s="665">
        <v>348</v>
      </c>
      <c r="B361" s="666">
        <f>'KL VCKD'!B362</f>
        <v>348</v>
      </c>
      <c r="C361" s="667"/>
      <c r="D361" s="668" t="s">
        <v>1598</v>
      </c>
      <c r="E361" s="669" t="s">
        <v>1390</v>
      </c>
      <c r="F361" s="670">
        <v>31947</v>
      </c>
      <c r="G361" s="671">
        <f>'KL VCKD'!BE362</f>
        <v>31.932000000000002</v>
      </c>
      <c r="H361" s="672">
        <f t="shared" si="37"/>
        <v>1020132</v>
      </c>
      <c r="I361" s="673"/>
      <c r="J361" s="674"/>
      <c r="K361" s="674"/>
      <c r="L361" s="674"/>
      <c r="M361" s="674"/>
      <c r="N361" s="675"/>
      <c r="O361" s="676"/>
      <c r="P361" s="677"/>
      <c r="Q361" s="678">
        <v>19.931999999999999</v>
      </c>
      <c r="R361" s="677">
        <v>636768</v>
      </c>
      <c r="S361" s="677"/>
      <c r="T361" s="677"/>
      <c r="U361" s="677"/>
      <c r="V361" s="677"/>
      <c r="W361" s="679">
        <f t="shared" si="38"/>
        <v>1656900</v>
      </c>
      <c r="X361" s="679">
        <f t="shared" si="41"/>
        <v>636768</v>
      </c>
      <c r="Y361" s="680">
        <f t="shared" si="39"/>
        <v>6645</v>
      </c>
      <c r="Z361" s="679">
        <f t="shared" si="40"/>
        <v>24000</v>
      </c>
      <c r="AA361" s="681">
        <f t="shared" si="35"/>
        <v>667413</v>
      </c>
      <c r="AB361" s="682">
        <f t="shared" si="36"/>
        <v>989487</v>
      </c>
      <c r="AC361" s="683"/>
    </row>
    <row r="362" spans="1:29" s="657" customFormat="1" ht="23.25" customHeight="1">
      <c r="A362" s="665">
        <v>349</v>
      </c>
      <c r="B362" s="666">
        <f>'KL VCKD'!B363</f>
        <v>349</v>
      </c>
      <c r="C362" s="667"/>
      <c r="D362" s="668" t="s">
        <v>1391</v>
      </c>
      <c r="E362" s="669" t="s">
        <v>1392</v>
      </c>
      <c r="F362" s="670">
        <v>31947</v>
      </c>
      <c r="G362" s="671">
        <f>'KL VCKD'!BE363</f>
        <v>29.484999999999999</v>
      </c>
      <c r="H362" s="672">
        <f t="shared" si="37"/>
        <v>941957</v>
      </c>
      <c r="I362" s="673"/>
      <c r="J362" s="674"/>
      <c r="K362" s="674"/>
      <c r="L362" s="674"/>
      <c r="M362" s="674"/>
      <c r="N362" s="675"/>
      <c r="O362" s="676"/>
      <c r="P362" s="677"/>
      <c r="Q362" s="678">
        <v>19.411999999999999</v>
      </c>
      <c r="R362" s="677">
        <v>620155</v>
      </c>
      <c r="S362" s="677"/>
      <c r="T362" s="677"/>
      <c r="U362" s="677"/>
      <c r="V362" s="677"/>
      <c r="W362" s="679">
        <f t="shared" si="38"/>
        <v>1562112</v>
      </c>
      <c r="X362" s="679">
        <f t="shared" si="41"/>
        <v>620155</v>
      </c>
      <c r="Y362" s="680">
        <f t="shared" si="39"/>
        <v>1906</v>
      </c>
      <c r="Z362" s="679">
        <f t="shared" si="40"/>
        <v>24000</v>
      </c>
      <c r="AA362" s="681">
        <f t="shared" si="35"/>
        <v>646061</v>
      </c>
      <c r="AB362" s="682">
        <f t="shared" si="36"/>
        <v>916051</v>
      </c>
      <c r="AC362" s="683"/>
    </row>
    <row r="363" spans="1:29" s="657" customFormat="1" ht="23.25" customHeight="1">
      <c r="A363" s="665">
        <v>350</v>
      </c>
      <c r="B363" s="666">
        <f>'KL VCKD'!B364</f>
        <v>350</v>
      </c>
      <c r="C363" s="667"/>
      <c r="D363" s="668" t="s">
        <v>1974</v>
      </c>
      <c r="E363" s="669" t="s">
        <v>1975</v>
      </c>
      <c r="F363" s="670">
        <v>31947</v>
      </c>
      <c r="G363" s="671">
        <f>'KL VCKD'!BE364</f>
        <v>31.411999999999999</v>
      </c>
      <c r="H363" s="672">
        <f t="shared" si="37"/>
        <v>1003519</v>
      </c>
      <c r="I363" s="673"/>
      <c r="J363" s="674"/>
      <c r="K363" s="674"/>
      <c r="L363" s="674"/>
      <c r="M363" s="674"/>
      <c r="N363" s="675"/>
      <c r="O363" s="676"/>
      <c r="P363" s="677"/>
      <c r="Q363" s="678">
        <v>17.544999999999998</v>
      </c>
      <c r="R363" s="677">
        <v>560510</v>
      </c>
      <c r="S363" s="677"/>
      <c r="T363" s="677"/>
      <c r="U363" s="677"/>
      <c r="V363" s="677"/>
      <c r="W363" s="679">
        <f t="shared" si="38"/>
        <v>1564029</v>
      </c>
      <c r="X363" s="679">
        <f t="shared" si="41"/>
        <v>560510</v>
      </c>
      <c r="Y363" s="680">
        <f t="shared" si="39"/>
        <v>2001</v>
      </c>
      <c r="Z363" s="679">
        <f t="shared" si="40"/>
        <v>24000</v>
      </c>
      <c r="AA363" s="681">
        <f t="shared" si="35"/>
        <v>586511</v>
      </c>
      <c r="AB363" s="682">
        <f t="shared" si="36"/>
        <v>977518</v>
      </c>
      <c r="AC363" s="683"/>
    </row>
    <row r="364" spans="1:29" s="657" customFormat="1" ht="23.25" customHeight="1">
      <c r="A364" s="665">
        <v>351</v>
      </c>
      <c r="B364" s="666">
        <f>'KL VCKD'!B365</f>
        <v>351</v>
      </c>
      <c r="C364" s="667"/>
      <c r="D364" s="668" t="s">
        <v>928</v>
      </c>
      <c r="E364" s="669" t="s">
        <v>906</v>
      </c>
      <c r="F364" s="670">
        <v>31947</v>
      </c>
      <c r="G364" s="671">
        <f>'KL VCKD'!BE365</f>
        <v>30.244</v>
      </c>
      <c r="H364" s="672">
        <f t="shared" si="37"/>
        <v>966205</v>
      </c>
      <c r="I364" s="673"/>
      <c r="J364" s="674"/>
      <c r="K364" s="674"/>
      <c r="L364" s="674"/>
      <c r="M364" s="674"/>
      <c r="N364" s="675"/>
      <c r="O364" s="676"/>
      <c r="P364" s="677"/>
      <c r="Q364" s="678">
        <v>18.684999999999999</v>
      </c>
      <c r="R364" s="677">
        <v>596930</v>
      </c>
      <c r="S364" s="677"/>
      <c r="T364" s="677"/>
      <c r="U364" s="677"/>
      <c r="V364" s="677"/>
      <c r="W364" s="679">
        <f t="shared" si="38"/>
        <v>1563135</v>
      </c>
      <c r="X364" s="679">
        <f t="shared" si="41"/>
        <v>596930</v>
      </c>
      <c r="Y364" s="680">
        <f t="shared" si="39"/>
        <v>1957</v>
      </c>
      <c r="Z364" s="679">
        <f t="shared" si="40"/>
        <v>24000</v>
      </c>
      <c r="AA364" s="681">
        <f t="shared" si="35"/>
        <v>622887</v>
      </c>
      <c r="AB364" s="682">
        <f t="shared" si="36"/>
        <v>940248</v>
      </c>
      <c r="AC364" s="683"/>
    </row>
    <row r="365" spans="1:29" s="657" customFormat="1" ht="23.25" customHeight="1">
      <c r="A365" s="665">
        <v>352</v>
      </c>
      <c r="B365" s="666">
        <f>'KL VCKD'!B366</f>
        <v>352</v>
      </c>
      <c r="C365" s="667"/>
      <c r="D365" s="668" t="s">
        <v>1603</v>
      </c>
      <c r="E365" s="669" t="s">
        <v>1604</v>
      </c>
      <c r="F365" s="670">
        <v>31947</v>
      </c>
      <c r="G365" s="671">
        <f>'KL VCKD'!BE366</f>
        <v>26.494</v>
      </c>
      <c r="H365" s="672">
        <f t="shared" si="37"/>
        <v>846404</v>
      </c>
      <c r="I365" s="673"/>
      <c r="J365" s="674"/>
      <c r="K365" s="674"/>
      <c r="L365" s="674"/>
      <c r="M365" s="674"/>
      <c r="N365" s="675"/>
      <c r="O365" s="676"/>
      <c r="P365" s="677"/>
      <c r="Q365" s="678">
        <v>13.791</v>
      </c>
      <c r="R365" s="677">
        <v>440581</v>
      </c>
      <c r="S365" s="677"/>
      <c r="T365" s="677"/>
      <c r="U365" s="677"/>
      <c r="V365" s="677"/>
      <c r="W365" s="679">
        <f t="shared" si="38"/>
        <v>1286985</v>
      </c>
      <c r="X365" s="679">
        <f t="shared" si="41"/>
        <v>440581</v>
      </c>
      <c r="Y365" s="680">
        <f t="shared" si="39"/>
        <v>0</v>
      </c>
      <c r="Z365" s="679">
        <f t="shared" si="40"/>
        <v>24000</v>
      </c>
      <c r="AA365" s="681">
        <f t="shared" si="35"/>
        <v>464581</v>
      </c>
      <c r="AB365" s="682">
        <f t="shared" si="36"/>
        <v>822404</v>
      </c>
      <c r="AC365" s="683"/>
    </row>
    <row r="366" spans="1:29" s="657" customFormat="1" ht="23.25" customHeight="1">
      <c r="A366" s="665">
        <v>353</v>
      </c>
      <c r="B366" s="666">
        <f>'KL VCKD'!B367</f>
        <v>353</v>
      </c>
      <c r="C366" s="667"/>
      <c r="D366" s="668" t="s">
        <v>1601</v>
      </c>
      <c r="E366" s="669" t="s">
        <v>1602</v>
      </c>
      <c r="F366" s="670">
        <v>31947</v>
      </c>
      <c r="G366" s="671">
        <f>'KL VCKD'!BE367</f>
        <v>25.743000000000002</v>
      </c>
      <c r="H366" s="672">
        <f t="shared" si="37"/>
        <v>822412</v>
      </c>
      <c r="I366" s="673"/>
      <c r="J366" s="674"/>
      <c r="K366" s="674"/>
      <c r="L366" s="674"/>
      <c r="M366" s="674"/>
      <c r="N366" s="675"/>
      <c r="O366" s="676"/>
      <c r="P366" s="677"/>
      <c r="Q366" s="678">
        <v>13.609</v>
      </c>
      <c r="R366" s="677">
        <v>434767</v>
      </c>
      <c r="S366" s="677"/>
      <c r="T366" s="677"/>
      <c r="U366" s="677"/>
      <c r="V366" s="677"/>
      <c r="W366" s="679">
        <f t="shared" si="38"/>
        <v>1257179</v>
      </c>
      <c r="X366" s="679">
        <f t="shared" si="41"/>
        <v>434767</v>
      </c>
      <c r="Y366" s="680">
        <f t="shared" si="39"/>
        <v>0</v>
      </c>
      <c r="Z366" s="679">
        <f t="shared" si="40"/>
        <v>24000</v>
      </c>
      <c r="AA366" s="681">
        <f t="shared" si="35"/>
        <v>458767</v>
      </c>
      <c r="AB366" s="682">
        <f t="shared" si="36"/>
        <v>798412</v>
      </c>
      <c r="AC366" s="683"/>
    </row>
    <row r="367" spans="1:29" s="657" customFormat="1" ht="23.25" customHeight="1">
      <c r="A367" s="665">
        <v>354</v>
      </c>
      <c r="B367" s="666">
        <f>'KL VCKD'!B368</f>
        <v>354</v>
      </c>
      <c r="C367" s="667"/>
      <c r="D367" s="668" t="s">
        <v>933</v>
      </c>
      <c r="E367" s="669" t="s">
        <v>934</v>
      </c>
      <c r="F367" s="670">
        <v>31947</v>
      </c>
      <c r="G367" s="671">
        <f>'KL VCKD'!BE368</f>
        <v>28.653000000000002</v>
      </c>
      <c r="H367" s="672">
        <f t="shared" si="37"/>
        <v>915377</v>
      </c>
      <c r="I367" s="673"/>
      <c r="J367" s="674"/>
      <c r="K367" s="674"/>
      <c r="L367" s="674"/>
      <c r="M367" s="674"/>
      <c r="N367" s="675"/>
      <c r="O367" s="676"/>
      <c r="P367" s="677"/>
      <c r="Q367" s="678">
        <v>16.241</v>
      </c>
      <c r="R367" s="677">
        <v>518851</v>
      </c>
      <c r="S367" s="677"/>
      <c r="T367" s="677"/>
      <c r="U367" s="677"/>
      <c r="V367" s="677"/>
      <c r="W367" s="679">
        <f t="shared" si="38"/>
        <v>1434228</v>
      </c>
      <c r="X367" s="679">
        <f t="shared" si="41"/>
        <v>518851</v>
      </c>
      <c r="Y367" s="680">
        <f t="shared" si="39"/>
        <v>0</v>
      </c>
      <c r="Z367" s="679">
        <f t="shared" si="40"/>
        <v>24000</v>
      </c>
      <c r="AA367" s="681">
        <f t="shared" si="35"/>
        <v>542851</v>
      </c>
      <c r="AB367" s="682">
        <f t="shared" si="36"/>
        <v>891377</v>
      </c>
      <c r="AC367" s="683"/>
    </row>
    <row r="368" spans="1:29" s="657" customFormat="1" ht="23.25" customHeight="1">
      <c r="A368" s="665">
        <v>355</v>
      </c>
      <c r="B368" s="666">
        <f>'KL VCKD'!B369</f>
        <v>355</v>
      </c>
      <c r="C368" s="667"/>
      <c r="D368" s="668" t="s">
        <v>935</v>
      </c>
      <c r="E368" s="669" t="s">
        <v>922</v>
      </c>
      <c r="F368" s="670">
        <v>31947</v>
      </c>
      <c r="G368" s="671">
        <f>'KL VCKD'!BE369</f>
        <v>27.605</v>
      </c>
      <c r="H368" s="672">
        <f t="shared" si="37"/>
        <v>881897</v>
      </c>
      <c r="I368" s="673"/>
      <c r="J368" s="674"/>
      <c r="K368" s="674"/>
      <c r="L368" s="674"/>
      <c r="M368" s="674"/>
      <c r="N368" s="675"/>
      <c r="O368" s="676"/>
      <c r="P368" s="677"/>
      <c r="Q368" s="678">
        <v>15.276000000000002</v>
      </c>
      <c r="R368" s="677">
        <v>488022</v>
      </c>
      <c r="S368" s="677"/>
      <c r="T368" s="677"/>
      <c r="U368" s="677"/>
      <c r="V368" s="677"/>
      <c r="W368" s="679">
        <f t="shared" si="38"/>
        <v>1369919</v>
      </c>
      <c r="X368" s="679">
        <f t="shared" si="41"/>
        <v>488022</v>
      </c>
      <c r="Y368" s="680">
        <f t="shared" si="39"/>
        <v>0</v>
      </c>
      <c r="Z368" s="679">
        <f t="shared" si="40"/>
        <v>24000</v>
      </c>
      <c r="AA368" s="681">
        <f t="shared" si="35"/>
        <v>512022</v>
      </c>
      <c r="AB368" s="682">
        <f t="shared" si="36"/>
        <v>857897</v>
      </c>
      <c r="AC368" s="683"/>
    </row>
    <row r="369" spans="1:29" s="657" customFormat="1" ht="23.25" customHeight="1">
      <c r="A369" s="665">
        <v>356</v>
      </c>
      <c r="B369" s="666">
        <f>'KL VCKD'!B370</f>
        <v>356</v>
      </c>
      <c r="C369" s="667"/>
      <c r="D369" s="668" t="s">
        <v>1376</v>
      </c>
      <c r="E369" s="669" t="s">
        <v>1377</v>
      </c>
      <c r="F369" s="670">
        <v>31947</v>
      </c>
      <c r="G369" s="671">
        <f>'KL VCKD'!BE370</f>
        <v>26.572000000000003</v>
      </c>
      <c r="H369" s="672">
        <f t="shared" si="37"/>
        <v>848896</v>
      </c>
      <c r="I369" s="673"/>
      <c r="J369" s="674"/>
      <c r="K369" s="674"/>
      <c r="L369" s="674"/>
      <c r="M369" s="674"/>
      <c r="N369" s="675"/>
      <c r="O369" s="676"/>
      <c r="P369" s="677"/>
      <c r="Q369" s="678">
        <v>15.433</v>
      </c>
      <c r="R369" s="677">
        <v>493038</v>
      </c>
      <c r="S369" s="677"/>
      <c r="T369" s="677"/>
      <c r="U369" s="677"/>
      <c r="V369" s="677"/>
      <c r="W369" s="679">
        <f t="shared" si="38"/>
        <v>1341934</v>
      </c>
      <c r="X369" s="679">
        <f t="shared" si="41"/>
        <v>493038</v>
      </c>
      <c r="Y369" s="680">
        <f t="shared" si="39"/>
        <v>0</v>
      </c>
      <c r="Z369" s="679">
        <f t="shared" si="40"/>
        <v>24000</v>
      </c>
      <c r="AA369" s="681">
        <f t="shared" si="35"/>
        <v>517038</v>
      </c>
      <c r="AB369" s="682">
        <f t="shared" si="36"/>
        <v>824896</v>
      </c>
      <c r="AC369" s="683"/>
    </row>
    <row r="370" spans="1:29" s="657" customFormat="1" ht="23.25" customHeight="1">
      <c r="A370" s="665">
        <v>357</v>
      </c>
      <c r="B370" s="666">
        <f>'KL VCKD'!B371</f>
        <v>357</v>
      </c>
      <c r="C370" s="667"/>
      <c r="D370" s="668" t="s">
        <v>1851</v>
      </c>
      <c r="E370" s="669" t="s">
        <v>1852</v>
      </c>
      <c r="F370" s="670">
        <v>31947</v>
      </c>
      <c r="G370" s="671">
        <f>'KL VCKD'!BE371</f>
        <v>26.251999999999999</v>
      </c>
      <c r="H370" s="672">
        <f t="shared" si="37"/>
        <v>838673</v>
      </c>
      <c r="I370" s="673"/>
      <c r="J370" s="674"/>
      <c r="K370" s="674"/>
      <c r="L370" s="674"/>
      <c r="M370" s="674"/>
      <c r="N370" s="675"/>
      <c r="O370" s="676"/>
      <c r="P370" s="677"/>
      <c r="Q370" s="678">
        <v>15.358000000000001</v>
      </c>
      <c r="R370" s="677">
        <v>490642</v>
      </c>
      <c r="S370" s="677"/>
      <c r="T370" s="677"/>
      <c r="U370" s="677"/>
      <c r="V370" s="677"/>
      <c r="W370" s="679">
        <f t="shared" si="38"/>
        <v>1329315</v>
      </c>
      <c r="X370" s="679">
        <f t="shared" si="41"/>
        <v>490642</v>
      </c>
      <c r="Y370" s="680">
        <f t="shared" si="39"/>
        <v>0</v>
      </c>
      <c r="Z370" s="679">
        <f t="shared" si="40"/>
        <v>24000</v>
      </c>
      <c r="AA370" s="681">
        <f t="shared" si="35"/>
        <v>514642</v>
      </c>
      <c r="AB370" s="682">
        <f t="shared" si="36"/>
        <v>814673</v>
      </c>
      <c r="AC370" s="683"/>
    </row>
    <row r="371" spans="1:29" s="657" customFormat="1" ht="23.25" customHeight="1">
      <c r="A371" s="665">
        <v>358</v>
      </c>
      <c r="B371" s="666">
        <f>'KL VCKD'!B372</f>
        <v>358</v>
      </c>
      <c r="C371" s="667"/>
      <c r="D371" s="668" t="s">
        <v>1855</v>
      </c>
      <c r="E371" s="669" t="s">
        <v>1856</v>
      </c>
      <c r="F371" s="670">
        <v>31947</v>
      </c>
      <c r="G371" s="671">
        <f>'KL VCKD'!BE372</f>
        <v>30.468999999999998</v>
      </c>
      <c r="H371" s="672">
        <f t="shared" si="37"/>
        <v>973393</v>
      </c>
      <c r="I371" s="673"/>
      <c r="J371" s="674"/>
      <c r="K371" s="674"/>
      <c r="L371" s="674"/>
      <c r="M371" s="674"/>
      <c r="N371" s="675"/>
      <c r="O371" s="676"/>
      <c r="P371" s="677"/>
      <c r="Q371" s="678">
        <v>17.180999999999997</v>
      </c>
      <c r="R371" s="677">
        <v>548881</v>
      </c>
      <c r="S371" s="677"/>
      <c r="T371" s="677"/>
      <c r="U371" s="677"/>
      <c r="V371" s="677"/>
      <c r="W371" s="679">
        <f t="shared" si="38"/>
        <v>1522274</v>
      </c>
      <c r="X371" s="679">
        <f t="shared" si="41"/>
        <v>548881</v>
      </c>
      <c r="Y371" s="680">
        <f t="shared" si="39"/>
        <v>0</v>
      </c>
      <c r="Z371" s="679">
        <f t="shared" si="40"/>
        <v>24000</v>
      </c>
      <c r="AA371" s="681">
        <f t="shared" si="35"/>
        <v>572881</v>
      </c>
      <c r="AB371" s="682">
        <f t="shared" si="36"/>
        <v>949393</v>
      </c>
      <c r="AC371" s="683"/>
    </row>
    <row r="372" spans="1:29" s="657" customFormat="1" ht="23.25" customHeight="1">
      <c r="A372" s="665">
        <v>359</v>
      </c>
      <c r="B372" s="666">
        <f>'KL VCKD'!B373</f>
        <v>359</v>
      </c>
      <c r="C372" s="667"/>
      <c r="D372" s="668" t="s">
        <v>1362</v>
      </c>
      <c r="E372" s="669" t="s">
        <v>1363</v>
      </c>
      <c r="F372" s="670">
        <v>31947</v>
      </c>
      <c r="G372" s="671">
        <f>'KL VCKD'!BE373</f>
        <v>30.380999999999997</v>
      </c>
      <c r="H372" s="672">
        <f t="shared" si="37"/>
        <v>970582</v>
      </c>
      <c r="I372" s="673"/>
      <c r="J372" s="674"/>
      <c r="K372" s="674"/>
      <c r="L372" s="674"/>
      <c r="M372" s="674"/>
      <c r="N372" s="675"/>
      <c r="O372" s="676"/>
      <c r="P372" s="677"/>
      <c r="Q372" s="678">
        <v>18.128</v>
      </c>
      <c r="R372" s="677">
        <v>579135</v>
      </c>
      <c r="S372" s="677"/>
      <c r="T372" s="677"/>
      <c r="U372" s="677"/>
      <c r="V372" s="677"/>
      <c r="W372" s="679">
        <f t="shared" si="38"/>
        <v>1549717</v>
      </c>
      <c r="X372" s="679">
        <f t="shared" si="41"/>
        <v>579135</v>
      </c>
      <c r="Y372" s="680">
        <f t="shared" si="39"/>
        <v>1286</v>
      </c>
      <c r="Z372" s="679">
        <f t="shared" si="40"/>
        <v>24000</v>
      </c>
      <c r="AA372" s="681">
        <f t="shared" si="35"/>
        <v>604421</v>
      </c>
      <c r="AB372" s="682">
        <f t="shared" si="36"/>
        <v>945296</v>
      </c>
      <c r="AC372" s="683"/>
    </row>
    <row r="373" spans="1:29" s="657" customFormat="1" ht="23.25" customHeight="1">
      <c r="A373" s="665">
        <v>360</v>
      </c>
      <c r="B373" s="666">
        <f>'KL VCKD'!B374</f>
        <v>360</v>
      </c>
      <c r="C373" s="667"/>
      <c r="D373" s="668" t="s">
        <v>1976</v>
      </c>
      <c r="E373" s="669" t="s">
        <v>1977</v>
      </c>
      <c r="F373" s="670">
        <v>31947</v>
      </c>
      <c r="G373" s="671">
        <f>'KL VCKD'!BE374</f>
        <v>27.711000000000002</v>
      </c>
      <c r="H373" s="672">
        <f t="shared" si="37"/>
        <v>885283</v>
      </c>
      <c r="I373" s="673"/>
      <c r="J373" s="674"/>
      <c r="K373" s="674"/>
      <c r="L373" s="674"/>
      <c r="M373" s="674"/>
      <c r="N373" s="675"/>
      <c r="O373" s="676"/>
      <c r="P373" s="677"/>
      <c r="Q373" s="678">
        <v>16.541999999999998</v>
      </c>
      <c r="R373" s="677">
        <v>528467</v>
      </c>
      <c r="S373" s="677"/>
      <c r="T373" s="677"/>
      <c r="U373" s="677"/>
      <c r="V373" s="677"/>
      <c r="W373" s="679">
        <f t="shared" si="38"/>
        <v>1413750</v>
      </c>
      <c r="X373" s="679">
        <f t="shared" si="41"/>
        <v>528467</v>
      </c>
      <c r="Y373" s="680">
        <f t="shared" si="39"/>
        <v>0</v>
      </c>
      <c r="Z373" s="679">
        <f t="shared" si="40"/>
        <v>24000</v>
      </c>
      <c r="AA373" s="681">
        <f t="shared" si="35"/>
        <v>552467</v>
      </c>
      <c r="AB373" s="682">
        <f t="shared" si="36"/>
        <v>861283</v>
      </c>
      <c r="AC373" s="683"/>
    </row>
    <row r="374" spans="1:29" s="657" customFormat="1" ht="23.25" customHeight="1">
      <c r="A374" s="665">
        <v>361</v>
      </c>
      <c r="B374" s="666">
        <f>'KL VCKD'!B375</f>
        <v>361</v>
      </c>
      <c r="C374" s="667"/>
      <c r="D374" s="668" t="s">
        <v>1599</v>
      </c>
      <c r="E374" s="669" t="s">
        <v>1600</v>
      </c>
      <c r="F374" s="670">
        <v>31947</v>
      </c>
      <c r="G374" s="671">
        <f>'KL VCKD'!BE375</f>
        <v>29.817999999999998</v>
      </c>
      <c r="H374" s="672">
        <f t="shared" si="37"/>
        <v>952596</v>
      </c>
      <c r="I374" s="673"/>
      <c r="J374" s="674"/>
      <c r="K374" s="674"/>
      <c r="L374" s="674"/>
      <c r="M374" s="674"/>
      <c r="N374" s="675"/>
      <c r="O374" s="676"/>
      <c r="P374" s="677"/>
      <c r="Q374" s="678">
        <v>18.446999999999999</v>
      </c>
      <c r="R374" s="677">
        <v>589326</v>
      </c>
      <c r="S374" s="677"/>
      <c r="T374" s="677"/>
      <c r="U374" s="677"/>
      <c r="V374" s="677"/>
      <c r="W374" s="679">
        <f t="shared" si="38"/>
        <v>1541922</v>
      </c>
      <c r="X374" s="679">
        <f t="shared" si="41"/>
        <v>589326</v>
      </c>
      <c r="Y374" s="680">
        <f t="shared" si="39"/>
        <v>896</v>
      </c>
      <c r="Z374" s="679">
        <f t="shared" si="40"/>
        <v>24000</v>
      </c>
      <c r="AA374" s="681">
        <f t="shared" si="35"/>
        <v>614222</v>
      </c>
      <c r="AB374" s="682">
        <f t="shared" si="36"/>
        <v>927700</v>
      </c>
      <c r="AC374" s="683"/>
    </row>
    <row r="375" spans="1:29" s="657" customFormat="1" ht="23.25" customHeight="1">
      <c r="A375" s="665">
        <v>362</v>
      </c>
      <c r="B375" s="666">
        <f>'KL VCKD'!B376</f>
        <v>362</v>
      </c>
      <c r="C375" s="667"/>
      <c r="D375" s="668" t="s">
        <v>1142</v>
      </c>
      <c r="E375" s="669" t="s">
        <v>1143</v>
      </c>
      <c r="F375" s="670">
        <v>31947</v>
      </c>
      <c r="G375" s="671">
        <f>'KL VCKD'!BE376</f>
        <v>30.087999999999997</v>
      </c>
      <c r="H375" s="672">
        <f t="shared" si="37"/>
        <v>961221</v>
      </c>
      <c r="I375" s="673"/>
      <c r="J375" s="674"/>
      <c r="K375" s="674"/>
      <c r="L375" s="674"/>
      <c r="M375" s="674"/>
      <c r="N375" s="675"/>
      <c r="O375" s="676"/>
      <c r="P375" s="677"/>
      <c r="Q375" s="678">
        <v>18.716999999999999</v>
      </c>
      <c r="R375" s="677">
        <v>597952</v>
      </c>
      <c r="S375" s="677"/>
      <c r="T375" s="677"/>
      <c r="U375" s="677"/>
      <c r="V375" s="677"/>
      <c r="W375" s="679">
        <f t="shared" si="38"/>
        <v>1559173</v>
      </c>
      <c r="X375" s="679">
        <f t="shared" si="41"/>
        <v>597952</v>
      </c>
      <c r="Y375" s="680">
        <f t="shared" si="39"/>
        <v>1759</v>
      </c>
      <c r="Z375" s="679">
        <f t="shared" si="40"/>
        <v>24000</v>
      </c>
      <c r="AA375" s="681">
        <f t="shared" si="35"/>
        <v>623711</v>
      </c>
      <c r="AB375" s="682">
        <f t="shared" si="36"/>
        <v>935462</v>
      </c>
      <c r="AC375" s="683"/>
    </row>
    <row r="376" spans="1:29" s="657" customFormat="1" ht="23.25" customHeight="1">
      <c r="A376" s="665">
        <v>363</v>
      </c>
      <c r="B376" s="666">
        <f>'KL VCKD'!B377</f>
        <v>363</v>
      </c>
      <c r="C376" s="667"/>
      <c r="D376" s="668" t="s">
        <v>937</v>
      </c>
      <c r="E376" s="669" t="s">
        <v>921</v>
      </c>
      <c r="F376" s="670">
        <v>31947</v>
      </c>
      <c r="G376" s="671">
        <f>'KL VCKD'!BE377</f>
        <v>27.381</v>
      </c>
      <c r="H376" s="672">
        <f t="shared" si="37"/>
        <v>874741</v>
      </c>
      <c r="I376" s="673"/>
      <c r="J376" s="674"/>
      <c r="K376" s="674"/>
      <c r="L376" s="674"/>
      <c r="M376" s="674"/>
      <c r="N376" s="675"/>
      <c r="O376" s="676"/>
      <c r="P376" s="677"/>
      <c r="Q376" s="678">
        <v>15.953000000000001</v>
      </c>
      <c r="R376" s="677">
        <v>509650</v>
      </c>
      <c r="S376" s="677"/>
      <c r="T376" s="677"/>
      <c r="U376" s="677"/>
      <c r="V376" s="677"/>
      <c r="W376" s="679">
        <f t="shared" si="38"/>
        <v>1384391</v>
      </c>
      <c r="X376" s="679">
        <f t="shared" si="41"/>
        <v>509650</v>
      </c>
      <c r="Y376" s="680">
        <f t="shared" si="39"/>
        <v>0</v>
      </c>
      <c r="Z376" s="679">
        <f t="shared" si="40"/>
        <v>24000</v>
      </c>
      <c r="AA376" s="681">
        <f t="shared" si="35"/>
        <v>533650</v>
      </c>
      <c r="AB376" s="682">
        <f t="shared" si="36"/>
        <v>850741</v>
      </c>
      <c r="AC376" s="683"/>
    </row>
    <row r="377" spans="1:29" s="657" customFormat="1" ht="23.25" customHeight="1">
      <c r="A377" s="665">
        <v>364</v>
      </c>
      <c r="B377" s="666">
        <f>'KL VCKD'!B378</f>
        <v>364</v>
      </c>
      <c r="C377" s="667"/>
      <c r="D377" s="668" t="s">
        <v>938</v>
      </c>
      <c r="E377" s="669" t="s">
        <v>939</v>
      </c>
      <c r="F377" s="670">
        <v>31947</v>
      </c>
      <c r="G377" s="671">
        <f>'KL VCKD'!BE378</f>
        <v>27.927999999999997</v>
      </c>
      <c r="H377" s="672">
        <f t="shared" si="37"/>
        <v>892216</v>
      </c>
      <c r="I377" s="673"/>
      <c r="J377" s="674"/>
      <c r="K377" s="674"/>
      <c r="L377" s="674"/>
      <c r="M377" s="674"/>
      <c r="N377" s="675"/>
      <c r="O377" s="676"/>
      <c r="P377" s="677"/>
      <c r="Q377" s="678">
        <v>16.003</v>
      </c>
      <c r="R377" s="677">
        <v>511248</v>
      </c>
      <c r="S377" s="677"/>
      <c r="T377" s="677"/>
      <c r="U377" s="677"/>
      <c r="V377" s="677"/>
      <c r="W377" s="679">
        <f t="shared" si="38"/>
        <v>1403464</v>
      </c>
      <c r="X377" s="679">
        <f t="shared" si="41"/>
        <v>511248</v>
      </c>
      <c r="Y377" s="680">
        <f t="shared" si="39"/>
        <v>0</v>
      </c>
      <c r="Z377" s="679">
        <f t="shared" si="40"/>
        <v>24000</v>
      </c>
      <c r="AA377" s="681">
        <f t="shared" si="35"/>
        <v>535248</v>
      </c>
      <c r="AB377" s="682">
        <f t="shared" si="36"/>
        <v>868216</v>
      </c>
      <c r="AC377" s="683"/>
    </row>
    <row r="378" spans="1:29" s="657" customFormat="1" ht="23.25" customHeight="1">
      <c r="A378" s="665">
        <v>365</v>
      </c>
      <c r="B378" s="666">
        <f>'KL VCKD'!B379</f>
        <v>365</v>
      </c>
      <c r="C378" s="667"/>
      <c r="D378" s="668" t="s">
        <v>1393</v>
      </c>
      <c r="E378" s="669" t="s">
        <v>1901</v>
      </c>
      <c r="F378" s="670">
        <v>31947</v>
      </c>
      <c r="G378" s="671">
        <f>'KL VCKD'!BE379</f>
        <v>27.859000000000002</v>
      </c>
      <c r="H378" s="672">
        <f t="shared" si="37"/>
        <v>890011</v>
      </c>
      <c r="I378" s="673"/>
      <c r="J378" s="674"/>
      <c r="K378" s="674"/>
      <c r="L378" s="674"/>
      <c r="M378" s="674"/>
      <c r="N378" s="675"/>
      <c r="O378" s="676"/>
      <c r="P378" s="677"/>
      <c r="Q378" s="678">
        <v>17.802</v>
      </c>
      <c r="R378" s="677">
        <v>568720</v>
      </c>
      <c r="S378" s="677"/>
      <c r="T378" s="677"/>
      <c r="U378" s="677"/>
      <c r="V378" s="677"/>
      <c r="W378" s="679">
        <f t="shared" si="38"/>
        <v>1458731</v>
      </c>
      <c r="X378" s="679">
        <f t="shared" si="41"/>
        <v>568720</v>
      </c>
      <c r="Y378" s="680">
        <f t="shared" si="39"/>
        <v>0</v>
      </c>
      <c r="Z378" s="679">
        <f t="shared" si="40"/>
        <v>24000</v>
      </c>
      <c r="AA378" s="681">
        <f t="shared" si="35"/>
        <v>592720</v>
      </c>
      <c r="AB378" s="682">
        <f t="shared" si="36"/>
        <v>866011</v>
      </c>
      <c r="AC378" s="683"/>
    </row>
    <row r="379" spans="1:29" s="657" customFormat="1" ht="23.25" customHeight="1">
      <c r="A379" s="665">
        <v>366</v>
      </c>
      <c r="B379" s="666">
        <f>'KL VCKD'!B380</f>
        <v>366</v>
      </c>
      <c r="C379" s="667"/>
      <c r="D379" s="668" t="s">
        <v>1394</v>
      </c>
      <c r="E379" s="669" t="s">
        <v>1395</v>
      </c>
      <c r="F379" s="670">
        <v>31947</v>
      </c>
      <c r="G379" s="671">
        <f>'KL VCKD'!BE380</f>
        <v>29.462</v>
      </c>
      <c r="H379" s="672">
        <f t="shared" si="37"/>
        <v>941223</v>
      </c>
      <c r="I379" s="673"/>
      <c r="J379" s="674"/>
      <c r="K379" s="674"/>
      <c r="L379" s="674"/>
      <c r="M379" s="674"/>
      <c r="N379" s="675"/>
      <c r="O379" s="676"/>
      <c r="P379" s="677"/>
      <c r="Q379" s="678">
        <v>17.802</v>
      </c>
      <c r="R379" s="677">
        <v>568720</v>
      </c>
      <c r="S379" s="677"/>
      <c r="T379" s="677"/>
      <c r="U379" s="677"/>
      <c r="V379" s="677"/>
      <c r="W379" s="679">
        <f t="shared" si="38"/>
        <v>1509943</v>
      </c>
      <c r="X379" s="679">
        <f t="shared" si="41"/>
        <v>568720</v>
      </c>
      <c r="Y379" s="680">
        <f t="shared" si="39"/>
        <v>0</v>
      </c>
      <c r="Z379" s="679">
        <f t="shared" si="40"/>
        <v>24000</v>
      </c>
      <c r="AA379" s="681">
        <f t="shared" si="35"/>
        <v>592720</v>
      </c>
      <c r="AB379" s="682">
        <f t="shared" si="36"/>
        <v>917223</v>
      </c>
      <c r="AC379" s="683"/>
    </row>
    <row r="380" spans="1:29" s="657" customFormat="1" ht="23.25" customHeight="1">
      <c r="A380" s="665">
        <v>367</v>
      </c>
      <c r="B380" s="666">
        <f>'KL VCKD'!B381</f>
        <v>367</v>
      </c>
      <c r="C380" s="667"/>
      <c r="D380" s="668" t="s">
        <v>1608</v>
      </c>
      <c r="E380" s="669" t="s">
        <v>1609</v>
      </c>
      <c r="F380" s="670">
        <v>31947</v>
      </c>
      <c r="G380" s="671">
        <f>'KL VCKD'!BE381</f>
        <v>30.015999999999998</v>
      </c>
      <c r="H380" s="672">
        <f t="shared" si="37"/>
        <v>958921</v>
      </c>
      <c r="I380" s="673"/>
      <c r="J380" s="674"/>
      <c r="K380" s="674"/>
      <c r="L380" s="674"/>
      <c r="M380" s="674"/>
      <c r="N380" s="675"/>
      <c r="O380" s="676"/>
      <c r="P380" s="677"/>
      <c r="Q380" s="678">
        <v>17.632999999999999</v>
      </c>
      <c r="R380" s="677">
        <v>563321</v>
      </c>
      <c r="S380" s="677"/>
      <c r="T380" s="677"/>
      <c r="U380" s="677"/>
      <c r="V380" s="677"/>
      <c r="W380" s="679">
        <f t="shared" si="38"/>
        <v>1522242</v>
      </c>
      <c r="X380" s="679">
        <f t="shared" si="41"/>
        <v>563321</v>
      </c>
      <c r="Y380" s="680">
        <f t="shared" si="39"/>
        <v>0</v>
      </c>
      <c r="Z380" s="679">
        <f t="shared" si="40"/>
        <v>24000</v>
      </c>
      <c r="AA380" s="681">
        <f t="shared" si="35"/>
        <v>587321</v>
      </c>
      <c r="AB380" s="682">
        <f t="shared" si="36"/>
        <v>934921</v>
      </c>
      <c r="AC380" s="683"/>
    </row>
    <row r="381" spans="1:29" s="657" customFormat="1" ht="23.25" customHeight="1">
      <c r="A381" s="665">
        <v>368</v>
      </c>
      <c r="B381" s="666">
        <f>'KL VCKD'!B382</f>
        <v>368</v>
      </c>
      <c r="C381" s="667"/>
      <c r="D381" s="668" t="s">
        <v>1400</v>
      </c>
      <c r="E381" s="669" t="s">
        <v>1401</v>
      </c>
      <c r="F381" s="670">
        <v>31947</v>
      </c>
      <c r="G381" s="671">
        <f>'KL VCKD'!BE382</f>
        <v>26.658000000000005</v>
      </c>
      <c r="H381" s="672">
        <f t="shared" si="37"/>
        <v>851643</v>
      </c>
      <c r="I381" s="673"/>
      <c r="J381" s="674"/>
      <c r="K381" s="674"/>
      <c r="L381" s="674"/>
      <c r="M381" s="674"/>
      <c r="N381" s="675"/>
      <c r="O381" s="676"/>
      <c r="P381" s="677"/>
      <c r="Q381" s="678">
        <v>16.535999999999998</v>
      </c>
      <c r="R381" s="677">
        <v>528276</v>
      </c>
      <c r="S381" s="677"/>
      <c r="T381" s="677"/>
      <c r="U381" s="677"/>
      <c r="V381" s="677"/>
      <c r="W381" s="679">
        <f t="shared" si="38"/>
        <v>1379919</v>
      </c>
      <c r="X381" s="679">
        <f t="shared" si="41"/>
        <v>528276</v>
      </c>
      <c r="Y381" s="680">
        <f t="shared" si="39"/>
        <v>0</v>
      </c>
      <c r="Z381" s="679">
        <f t="shared" si="40"/>
        <v>24000</v>
      </c>
      <c r="AA381" s="681">
        <f t="shared" si="35"/>
        <v>552276</v>
      </c>
      <c r="AB381" s="682">
        <f t="shared" si="36"/>
        <v>827643</v>
      </c>
      <c r="AC381" s="683"/>
    </row>
    <row r="382" spans="1:29" s="657" customFormat="1" ht="23.25" customHeight="1">
      <c r="A382" s="665">
        <v>369</v>
      </c>
      <c r="B382" s="666">
        <f>'KL VCKD'!B383</f>
        <v>369</v>
      </c>
      <c r="C382" s="667"/>
      <c r="D382" s="668" t="s">
        <v>1402</v>
      </c>
      <c r="E382" s="669" t="s">
        <v>1403</v>
      </c>
      <c r="F382" s="670">
        <v>31947</v>
      </c>
      <c r="G382" s="671">
        <f>'KL VCKD'!BE383</f>
        <v>25.045000000000002</v>
      </c>
      <c r="H382" s="672">
        <f t="shared" si="37"/>
        <v>800113</v>
      </c>
      <c r="I382" s="673"/>
      <c r="J382" s="674"/>
      <c r="K382" s="674"/>
      <c r="L382" s="674"/>
      <c r="M382" s="674"/>
      <c r="N382" s="675"/>
      <c r="O382" s="676"/>
      <c r="P382" s="677"/>
      <c r="Q382" s="678">
        <v>15.526999999999999</v>
      </c>
      <c r="R382" s="677">
        <v>496041</v>
      </c>
      <c r="S382" s="677"/>
      <c r="T382" s="677"/>
      <c r="U382" s="677"/>
      <c r="V382" s="677"/>
      <c r="W382" s="679">
        <f t="shared" si="38"/>
        <v>1296154</v>
      </c>
      <c r="X382" s="679">
        <f t="shared" si="41"/>
        <v>496041</v>
      </c>
      <c r="Y382" s="680">
        <f t="shared" si="39"/>
        <v>0</v>
      </c>
      <c r="Z382" s="679">
        <f t="shared" si="40"/>
        <v>24000</v>
      </c>
      <c r="AA382" s="681">
        <f t="shared" si="35"/>
        <v>520041</v>
      </c>
      <c r="AB382" s="682">
        <f t="shared" si="36"/>
        <v>776113</v>
      </c>
      <c r="AC382" s="683"/>
    </row>
    <row r="383" spans="1:29" s="657" customFormat="1" ht="23.25" customHeight="1">
      <c r="A383" s="665">
        <v>370</v>
      </c>
      <c r="B383" s="666">
        <f>'KL VCKD'!B384</f>
        <v>370</v>
      </c>
      <c r="C383" s="667"/>
      <c r="D383" s="668" t="s">
        <v>1978</v>
      </c>
      <c r="E383" s="669" t="s">
        <v>1979</v>
      </c>
      <c r="F383" s="670">
        <v>31947</v>
      </c>
      <c r="G383" s="671">
        <f>'KL VCKD'!BE384</f>
        <v>26.64</v>
      </c>
      <c r="H383" s="672">
        <f t="shared" si="37"/>
        <v>851068</v>
      </c>
      <c r="I383" s="673"/>
      <c r="J383" s="674"/>
      <c r="K383" s="674"/>
      <c r="L383" s="674"/>
      <c r="M383" s="674"/>
      <c r="N383" s="675"/>
      <c r="O383" s="676"/>
      <c r="P383" s="677"/>
      <c r="Q383" s="678">
        <v>15.282000000000002</v>
      </c>
      <c r="R383" s="677">
        <v>488214</v>
      </c>
      <c r="S383" s="677"/>
      <c r="T383" s="677"/>
      <c r="U383" s="677"/>
      <c r="V383" s="677"/>
      <c r="W383" s="679">
        <f t="shared" si="38"/>
        <v>1339282</v>
      </c>
      <c r="X383" s="679">
        <f t="shared" si="41"/>
        <v>488214</v>
      </c>
      <c r="Y383" s="680">
        <f t="shared" si="39"/>
        <v>0</v>
      </c>
      <c r="Z383" s="679">
        <f t="shared" si="40"/>
        <v>24000</v>
      </c>
      <c r="AA383" s="681">
        <f t="shared" si="35"/>
        <v>512214</v>
      </c>
      <c r="AB383" s="682">
        <f t="shared" si="36"/>
        <v>827068</v>
      </c>
      <c r="AC383" s="683"/>
    </row>
    <row r="384" spans="1:29" s="657" customFormat="1" ht="23.25" customHeight="1">
      <c r="A384" s="665">
        <v>371</v>
      </c>
      <c r="B384" s="666">
        <f>'KL VCKD'!B385</f>
        <v>371</v>
      </c>
      <c r="C384" s="667"/>
      <c r="D384" s="668" t="s">
        <v>2087</v>
      </c>
      <c r="E384" s="669" t="s">
        <v>1383</v>
      </c>
      <c r="F384" s="670">
        <v>31947</v>
      </c>
      <c r="G384" s="671">
        <f>'KL VCKD'!BE385</f>
        <v>25.895000000000003</v>
      </c>
      <c r="H384" s="672">
        <f t="shared" si="37"/>
        <v>827268</v>
      </c>
      <c r="I384" s="673"/>
      <c r="J384" s="674"/>
      <c r="K384" s="674"/>
      <c r="L384" s="674"/>
      <c r="M384" s="674"/>
      <c r="N384" s="675"/>
      <c r="O384" s="676"/>
      <c r="P384" s="677"/>
      <c r="Q384" s="678">
        <v>15.577</v>
      </c>
      <c r="R384" s="677">
        <v>497638</v>
      </c>
      <c r="S384" s="677"/>
      <c r="T384" s="677"/>
      <c r="U384" s="677"/>
      <c r="V384" s="677"/>
      <c r="W384" s="679">
        <f t="shared" si="38"/>
        <v>1324906</v>
      </c>
      <c r="X384" s="679">
        <f t="shared" si="41"/>
        <v>497638</v>
      </c>
      <c r="Y384" s="680">
        <f t="shared" si="39"/>
        <v>0</v>
      </c>
      <c r="Z384" s="679">
        <f t="shared" si="40"/>
        <v>24000</v>
      </c>
      <c r="AA384" s="681">
        <f t="shared" si="35"/>
        <v>521638</v>
      </c>
      <c r="AB384" s="682">
        <f t="shared" si="36"/>
        <v>803268</v>
      </c>
      <c r="AC384" s="683"/>
    </row>
    <row r="385" spans="1:29" s="657" customFormat="1" ht="23.25" customHeight="1">
      <c r="A385" s="665">
        <v>372</v>
      </c>
      <c r="B385" s="666">
        <f>'KL VCKD'!B386</f>
        <v>372</v>
      </c>
      <c r="C385" s="667"/>
      <c r="D385" s="668" t="s">
        <v>1381</v>
      </c>
      <c r="E385" s="669" t="s">
        <v>1382</v>
      </c>
      <c r="F385" s="670">
        <v>31947</v>
      </c>
      <c r="G385" s="671">
        <f>'KL VCKD'!BE386</f>
        <v>26.074999999999999</v>
      </c>
      <c r="H385" s="672">
        <f t="shared" si="37"/>
        <v>833018</v>
      </c>
      <c r="I385" s="673"/>
      <c r="J385" s="674"/>
      <c r="K385" s="674"/>
      <c r="L385" s="674"/>
      <c r="M385" s="674"/>
      <c r="N385" s="675"/>
      <c r="O385" s="676"/>
      <c r="P385" s="677"/>
      <c r="Q385" s="678">
        <v>15.59</v>
      </c>
      <c r="R385" s="677">
        <v>498054</v>
      </c>
      <c r="S385" s="677"/>
      <c r="T385" s="677"/>
      <c r="U385" s="677"/>
      <c r="V385" s="677"/>
      <c r="W385" s="679">
        <f t="shared" si="38"/>
        <v>1331072</v>
      </c>
      <c r="X385" s="679">
        <f t="shared" si="41"/>
        <v>498054</v>
      </c>
      <c r="Y385" s="680">
        <f t="shared" si="39"/>
        <v>0</v>
      </c>
      <c r="Z385" s="679">
        <f t="shared" si="40"/>
        <v>24000</v>
      </c>
      <c r="AA385" s="681">
        <f t="shared" si="35"/>
        <v>522054</v>
      </c>
      <c r="AB385" s="682">
        <f t="shared" si="36"/>
        <v>809018</v>
      </c>
      <c r="AC385" s="683"/>
    </row>
    <row r="386" spans="1:29" s="657" customFormat="1" ht="23.25" customHeight="1">
      <c r="A386" s="665">
        <v>373</v>
      </c>
      <c r="B386" s="666">
        <f>'KL VCKD'!B387</f>
        <v>373</v>
      </c>
      <c r="C386" s="667"/>
      <c r="D386" s="668" t="s">
        <v>1554</v>
      </c>
      <c r="E386" s="669" t="s">
        <v>1555</v>
      </c>
      <c r="F386" s="670">
        <v>31947</v>
      </c>
      <c r="G386" s="671">
        <f>'KL VCKD'!BE387</f>
        <v>25.643000000000001</v>
      </c>
      <c r="H386" s="672">
        <f t="shared" si="37"/>
        <v>819217</v>
      </c>
      <c r="I386" s="673"/>
      <c r="J386" s="674"/>
      <c r="K386" s="674"/>
      <c r="L386" s="674"/>
      <c r="M386" s="674"/>
      <c r="N386" s="675"/>
      <c r="O386" s="676"/>
      <c r="P386" s="677"/>
      <c r="Q386" s="678">
        <v>15.445000000000002</v>
      </c>
      <c r="R386" s="677">
        <v>493421</v>
      </c>
      <c r="S386" s="677"/>
      <c r="T386" s="677"/>
      <c r="U386" s="677"/>
      <c r="V386" s="677"/>
      <c r="W386" s="679">
        <f t="shared" si="38"/>
        <v>1312638</v>
      </c>
      <c r="X386" s="679">
        <f t="shared" si="41"/>
        <v>493421</v>
      </c>
      <c r="Y386" s="680">
        <f t="shared" si="39"/>
        <v>0</v>
      </c>
      <c r="Z386" s="679">
        <f t="shared" si="40"/>
        <v>24000</v>
      </c>
      <c r="AA386" s="681">
        <f t="shared" si="35"/>
        <v>517421</v>
      </c>
      <c r="AB386" s="682">
        <f t="shared" si="36"/>
        <v>795217</v>
      </c>
      <c r="AC386" s="683"/>
    </row>
    <row r="387" spans="1:29" s="657" customFormat="1" ht="23.25" customHeight="1">
      <c r="A387" s="665">
        <v>374</v>
      </c>
      <c r="B387" s="666">
        <f>'KL VCKD'!B388</f>
        <v>374</v>
      </c>
      <c r="C387" s="667"/>
      <c r="D387" s="668" t="s">
        <v>1386</v>
      </c>
      <c r="E387" s="669" t="s">
        <v>1387</v>
      </c>
      <c r="F387" s="670">
        <v>31947</v>
      </c>
      <c r="G387" s="671">
        <f>'KL VCKD'!BE388</f>
        <v>27.811000000000003</v>
      </c>
      <c r="H387" s="672">
        <f t="shared" si="37"/>
        <v>888478</v>
      </c>
      <c r="I387" s="673"/>
      <c r="J387" s="674"/>
      <c r="K387" s="674"/>
      <c r="L387" s="674"/>
      <c r="M387" s="674"/>
      <c r="N387" s="675"/>
      <c r="O387" s="676"/>
      <c r="P387" s="677"/>
      <c r="Q387" s="678">
        <v>15.395000000000001</v>
      </c>
      <c r="R387" s="677">
        <v>491824</v>
      </c>
      <c r="S387" s="677"/>
      <c r="T387" s="677"/>
      <c r="U387" s="677"/>
      <c r="V387" s="677"/>
      <c r="W387" s="679">
        <f t="shared" si="38"/>
        <v>1380302</v>
      </c>
      <c r="X387" s="679">
        <f t="shared" si="41"/>
        <v>491824</v>
      </c>
      <c r="Y387" s="680">
        <f t="shared" si="39"/>
        <v>0</v>
      </c>
      <c r="Z387" s="679">
        <f t="shared" si="40"/>
        <v>24000</v>
      </c>
      <c r="AA387" s="681">
        <f t="shared" si="35"/>
        <v>515824</v>
      </c>
      <c r="AB387" s="682">
        <f t="shared" si="36"/>
        <v>864478</v>
      </c>
      <c r="AC387" s="683"/>
    </row>
    <row r="388" spans="1:29" s="657" customFormat="1" ht="23.25" customHeight="1">
      <c r="A388" s="665">
        <v>375</v>
      </c>
      <c r="B388" s="666">
        <f>'KL VCKD'!B389</f>
        <v>375</v>
      </c>
      <c r="C388" s="667"/>
      <c r="D388" s="668" t="s">
        <v>1388</v>
      </c>
      <c r="E388" s="669" t="s">
        <v>1389</v>
      </c>
      <c r="F388" s="670">
        <v>31947</v>
      </c>
      <c r="G388" s="671">
        <f>'KL VCKD'!BE389</f>
        <v>26.959</v>
      </c>
      <c r="H388" s="672">
        <f t="shared" si="37"/>
        <v>861259</v>
      </c>
      <c r="I388" s="673"/>
      <c r="J388" s="674"/>
      <c r="K388" s="674"/>
      <c r="L388" s="674"/>
      <c r="M388" s="674"/>
      <c r="N388" s="675"/>
      <c r="O388" s="676"/>
      <c r="P388" s="677"/>
      <c r="Q388" s="678">
        <v>17.844999999999999</v>
      </c>
      <c r="R388" s="677">
        <v>570094</v>
      </c>
      <c r="S388" s="677"/>
      <c r="T388" s="677"/>
      <c r="U388" s="677"/>
      <c r="V388" s="677"/>
      <c r="W388" s="679">
        <f t="shared" si="38"/>
        <v>1431353</v>
      </c>
      <c r="X388" s="679">
        <f t="shared" si="41"/>
        <v>570094</v>
      </c>
      <c r="Y388" s="680">
        <f t="shared" si="39"/>
        <v>0</v>
      </c>
      <c r="Z388" s="679">
        <f t="shared" si="40"/>
        <v>24000</v>
      </c>
      <c r="AA388" s="681">
        <f t="shared" si="35"/>
        <v>594094</v>
      </c>
      <c r="AB388" s="682">
        <f t="shared" si="36"/>
        <v>837259</v>
      </c>
      <c r="AC388" s="683"/>
    </row>
    <row r="389" spans="1:29" s="657" customFormat="1" ht="23.25" customHeight="1">
      <c r="A389" s="665">
        <v>376</v>
      </c>
      <c r="B389" s="666">
        <f>'KL VCKD'!B390</f>
        <v>376</v>
      </c>
      <c r="C389" s="667"/>
      <c r="D389" s="668" t="s">
        <v>1422</v>
      </c>
      <c r="E389" s="669" t="s">
        <v>1423</v>
      </c>
      <c r="F389" s="670">
        <v>31947</v>
      </c>
      <c r="G389" s="671">
        <f>'KL VCKD'!BE390</f>
        <v>31.36</v>
      </c>
      <c r="H389" s="672">
        <f t="shared" si="37"/>
        <v>1001858</v>
      </c>
      <c r="I389" s="673"/>
      <c r="J389" s="674"/>
      <c r="K389" s="674"/>
      <c r="L389" s="674"/>
      <c r="M389" s="674"/>
      <c r="N389" s="675"/>
      <c r="O389" s="676"/>
      <c r="P389" s="677"/>
      <c r="Q389" s="678">
        <v>19.975999999999999</v>
      </c>
      <c r="R389" s="677">
        <v>638173</v>
      </c>
      <c r="S389" s="677"/>
      <c r="T389" s="677"/>
      <c r="U389" s="677"/>
      <c r="V389" s="677"/>
      <c r="W389" s="679">
        <f t="shared" si="38"/>
        <v>1640031</v>
      </c>
      <c r="X389" s="679">
        <f t="shared" si="41"/>
        <v>638173</v>
      </c>
      <c r="Y389" s="680">
        <f t="shared" si="39"/>
        <v>5802</v>
      </c>
      <c r="Z389" s="679">
        <f t="shared" si="40"/>
        <v>24000</v>
      </c>
      <c r="AA389" s="681">
        <f t="shared" si="35"/>
        <v>667975</v>
      </c>
      <c r="AB389" s="682">
        <f t="shared" si="36"/>
        <v>972056</v>
      </c>
      <c r="AC389" s="683"/>
    </row>
    <row r="390" spans="1:29" s="657" customFormat="1" ht="23.25" customHeight="1">
      <c r="A390" s="665">
        <v>377</v>
      </c>
      <c r="B390" s="666">
        <f>'KL VCKD'!B391</f>
        <v>377</v>
      </c>
      <c r="C390" s="667"/>
      <c r="D390" s="668" t="s">
        <v>1424</v>
      </c>
      <c r="E390" s="669" t="s">
        <v>1425</v>
      </c>
      <c r="F390" s="670">
        <v>31947</v>
      </c>
      <c r="G390" s="671">
        <f>'KL VCKD'!BE391</f>
        <v>29.826999999999998</v>
      </c>
      <c r="H390" s="672">
        <f t="shared" si="37"/>
        <v>952883</v>
      </c>
      <c r="I390" s="673"/>
      <c r="J390" s="674"/>
      <c r="K390" s="674"/>
      <c r="L390" s="674"/>
      <c r="M390" s="674"/>
      <c r="N390" s="675"/>
      <c r="O390" s="676"/>
      <c r="P390" s="677"/>
      <c r="Q390" s="678">
        <v>19.123999999999999</v>
      </c>
      <c r="R390" s="677">
        <v>610954</v>
      </c>
      <c r="S390" s="677"/>
      <c r="T390" s="677"/>
      <c r="U390" s="677"/>
      <c r="V390" s="677"/>
      <c r="W390" s="679">
        <f t="shared" si="38"/>
        <v>1563837</v>
      </c>
      <c r="X390" s="679">
        <f t="shared" si="41"/>
        <v>610954</v>
      </c>
      <c r="Y390" s="680">
        <f t="shared" si="39"/>
        <v>1992</v>
      </c>
      <c r="Z390" s="679">
        <f t="shared" si="40"/>
        <v>24000</v>
      </c>
      <c r="AA390" s="681">
        <f t="shared" si="35"/>
        <v>636946</v>
      </c>
      <c r="AB390" s="682">
        <f t="shared" si="36"/>
        <v>926891</v>
      </c>
      <c r="AC390" s="683"/>
    </row>
    <row r="391" spans="1:29" s="657" customFormat="1" ht="23.25" customHeight="1">
      <c r="A391" s="665">
        <v>378</v>
      </c>
      <c r="B391" s="666">
        <f>'KL VCKD'!B392</f>
        <v>378</v>
      </c>
      <c r="C391" s="667"/>
      <c r="D391" s="668" t="s">
        <v>1621</v>
      </c>
      <c r="E391" s="669" t="s">
        <v>1622</v>
      </c>
      <c r="F391" s="670">
        <v>31947</v>
      </c>
      <c r="G391" s="671">
        <f>'KL VCKD'!BE392</f>
        <v>29.76</v>
      </c>
      <c r="H391" s="672">
        <f t="shared" si="37"/>
        <v>950743</v>
      </c>
      <c r="I391" s="673"/>
      <c r="J391" s="674"/>
      <c r="K391" s="674"/>
      <c r="L391" s="674"/>
      <c r="M391" s="674"/>
      <c r="N391" s="675"/>
      <c r="O391" s="676"/>
      <c r="P391" s="677"/>
      <c r="Q391" s="678">
        <v>20.107999999999997</v>
      </c>
      <c r="R391" s="677">
        <v>642390</v>
      </c>
      <c r="S391" s="677"/>
      <c r="T391" s="677"/>
      <c r="U391" s="677"/>
      <c r="V391" s="677"/>
      <c r="W391" s="679">
        <f t="shared" si="38"/>
        <v>1593133</v>
      </c>
      <c r="X391" s="679">
        <f t="shared" si="41"/>
        <v>642390</v>
      </c>
      <c r="Y391" s="680">
        <f t="shared" si="39"/>
        <v>3457</v>
      </c>
      <c r="Z391" s="679">
        <f t="shared" si="40"/>
        <v>24000</v>
      </c>
      <c r="AA391" s="681">
        <f t="shared" si="35"/>
        <v>669847</v>
      </c>
      <c r="AB391" s="682">
        <f t="shared" si="36"/>
        <v>923286</v>
      </c>
      <c r="AC391" s="683"/>
    </row>
    <row r="392" spans="1:29" s="657" customFormat="1" ht="23.25" customHeight="1">
      <c r="A392" s="665">
        <v>379</v>
      </c>
      <c r="B392" s="666">
        <f>'KL VCKD'!B393</f>
        <v>379</v>
      </c>
      <c r="C392" s="667"/>
      <c r="D392" s="668" t="s">
        <v>1619</v>
      </c>
      <c r="E392" s="669" t="s">
        <v>1620</v>
      </c>
      <c r="F392" s="670">
        <v>31947</v>
      </c>
      <c r="G392" s="671">
        <f>'KL VCKD'!BE393</f>
        <v>29.758000000000003</v>
      </c>
      <c r="H392" s="672">
        <f t="shared" si="37"/>
        <v>950679</v>
      </c>
      <c r="I392" s="673"/>
      <c r="J392" s="674"/>
      <c r="K392" s="674"/>
      <c r="L392" s="674"/>
      <c r="M392" s="674"/>
      <c r="N392" s="675"/>
      <c r="O392" s="676"/>
      <c r="P392" s="677"/>
      <c r="Q392" s="678">
        <v>20.076999999999998</v>
      </c>
      <c r="R392" s="677">
        <v>641400</v>
      </c>
      <c r="S392" s="677"/>
      <c r="T392" s="677"/>
      <c r="U392" s="677"/>
      <c r="V392" s="677"/>
      <c r="W392" s="679">
        <f t="shared" si="38"/>
        <v>1592079</v>
      </c>
      <c r="X392" s="679">
        <f t="shared" si="41"/>
        <v>641400</v>
      </c>
      <c r="Y392" s="680">
        <f t="shared" si="39"/>
        <v>3404</v>
      </c>
      <c r="Z392" s="679">
        <f t="shared" si="40"/>
        <v>24000</v>
      </c>
      <c r="AA392" s="681">
        <f t="shared" si="35"/>
        <v>668804</v>
      </c>
      <c r="AB392" s="682">
        <f t="shared" si="36"/>
        <v>923275</v>
      </c>
      <c r="AC392" s="683"/>
    </row>
    <row r="393" spans="1:29" s="657" customFormat="1" ht="23.25" customHeight="1">
      <c r="A393" s="665">
        <v>380</v>
      </c>
      <c r="B393" s="666">
        <f>'KL VCKD'!B394</f>
        <v>380</v>
      </c>
      <c r="C393" s="667"/>
      <c r="D393" s="668" t="s">
        <v>1556</v>
      </c>
      <c r="E393" s="669" t="s">
        <v>1557</v>
      </c>
      <c r="F393" s="670">
        <v>31947</v>
      </c>
      <c r="G393" s="671">
        <f>'KL VCKD'!BE394</f>
        <v>30.010999999999999</v>
      </c>
      <c r="H393" s="672">
        <f t="shared" si="37"/>
        <v>958761</v>
      </c>
      <c r="I393" s="673"/>
      <c r="J393" s="674"/>
      <c r="K393" s="674"/>
      <c r="L393" s="674"/>
      <c r="M393" s="674"/>
      <c r="N393" s="675"/>
      <c r="O393" s="676"/>
      <c r="P393" s="677"/>
      <c r="Q393" s="678">
        <v>20.02</v>
      </c>
      <c r="R393" s="677">
        <v>639579</v>
      </c>
      <c r="S393" s="677"/>
      <c r="T393" s="677"/>
      <c r="U393" s="677"/>
      <c r="V393" s="677"/>
      <c r="W393" s="679">
        <f t="shared" si="38"/>
        <v>1598340</v>
      </c>
      <c r="X393" s="679">
        <f t="shared" si="41"/>
        <v>639579</v>
      </c>
      <c r="Y393" s="680">
        <f t="shared" si="39"/>
        <v>3717</v>
      </c>
      <c r="Z393" s="679">
        <f t="shared" si="40"/>
        <v>24000</v>
      </c>
      <c r="AA393" s="681">
        <f t="shared" si="35"/>
        <v>667296</v>
      </c>
      <c r="AB393" s="682">
        <f t="shared" si="36"/>
        <v>931044</v>
      </c>
      <c r="AC393" s="683"/>
    </row>
    <row r="394" spans="1:29" s="657" customFormat="1" ht="23.25" customHeight="1">
      <c r="A394" s="665">
        <v>381</v>
      </c>
      <c r="B394" s="666">
        <f>'KL VCKD'!B395</f>
        <v>381</v>
      </c>
      <c r="C394" s="667"/>
      <c r="D394" s="668" t="s">
        <v>1384</v>
      </c>
      <c r="E394" s="669" t="s">
        <v>1385</v>
      </c>
      <c r="F394" s="670">
        <v>31947</v>
      </c>
      <c r="G394" s="671">
        <f>'KL VCKD'!BE395</f>
        <v>30.745000000000005</v>
      </c>
      <c r="H394" s="672">
        <f t="shared" si="37"/>
        <v>982211</v>
      </c>
      <c r="I394" s="673"/>
      <c r="J394" s="674"/>
      <c r="K394" s="674"/>
      <c r="L394" s="674"/>
      <c r="M394" s="674"/>
      <c r="N394" s="675"/>
      <c r="O394" s="676"/>
      <c r="P394" s="677"/>
      <c r="Q394" s="678">
        <v>20.195999999999998</v>
      </c>
      <c r="R394" s="677">
        <v>645202</v>
      </c>
      <c r="S394" s="677"/>
      <c r="T394" s="677"/>
      <c r="U394" s="677"/>
      <c r="V394" s="677"/>
      <c r="W394" s="679">
        <f t="shared" si="38"/>
        <v>1627413</v>
      </c>
      <c r="X394" s="679">
        <f t="shared" si="41"/>
        <v>645202</v>
      </c>
      <c r="Y394" s="680">
        <f t="shared" si="39"/>
        <v>5171</v>
      </c>
      <c r="Z394" s="679">
        <f t="shared" si="40"/>
        <v>24000</v>
      </c>
      <c r="AA394" s="681">
        <f t="shared" si="35"/>
        <v>674373</v>
      </c>
      <c r="AB394" s="682">
        <f t="shared" si="36"/>
        <v>953040</v>
      </c>
      <c r="AC394" s="683"/>
    </row>
    <row r="395" spans="1:29" s="657" customFormat="1" ht="23.25" customHeight="1">
      <c r="A395" s="665">
        <v>382</v>
      </c>
      <c r="B395" s="666">
        <f>'KL VCKD'!B396</f>
        <v>382</v>
      </c>
      <c r="C395" s="667"/>
      <c r="D395" s="668" t="s">
        <v>1404</v>
      </c>
      <c r="E395" s="669" t="s">
        <v>1405</v>
      </c>
      <c r="F395" s="670">
        <v>31947</v>
      </c>
      <c r="G395" s="671">
        <f>'KL VCKD'!BE396</f>
        <v>29.709</v>
      </c>
      <c r="H395" s="672">
        <f t="shared" si="37"/>
        <v>949113</v>
      </c>
      <c r="I395" s="673"/>
      <c r="J395" s="674"/>
      <c r="K395" s="674"/>
      <c r="L395" s="674"/>
      <c r="M395" s="674"/>
      <c r="N395" s="675"/>
      <c r="O395" s="676"/>
      <c r="P395" s="677"/>
      <c r="Q395" s="678">
        <v>19.117999999999999</v>
      </c>
      <c r="R395" s="677">
        <v>610763</v>
      </c>
      <c r="S395" s="677"/>
      <c r="T395" s="677"/>
      <c r="U395" s="677"/>
      <c r="V395" s="677"/>
      <c r="W395" s="679">
        <f t="shared" si="38"/>
        <v>1559876</v>
      </c>
      <c r="X395" s="679">
        <f t="shared" si="41"/>
        <v>610763</v>
      </c>
      <c r="Y395" s="680">
        <f t="shared" si="39"/>
        <v>1794</v>
      </c>
      <c r="Z395" s="679">
        <f t="shared" si="40"/>
        <v>24000</v>
      </c>
      <c r="AA395" s="681">
        <f t="shared" si="35"/>
        <v>636557</v>
      </c>
      <c r="AB395" s="682">
        <f t="shared" si="36"/>
        <v>923319</v>
      </c>
      <c r="AC395" s="683"/>
    </row>
    <row r="396" spans="1:29" s="657" customFormat="1" ht="23.25" customHeight="1">
      <c r="A396" s="665">
        <v>383</v>
      </c>
      <c r="B396" s="666">
        <f>'KL VCKD'!B397</f>
        <v>383</v>
      </c>
      <c r="C396" s="667"/>
      <c r="D396" s="668" t="s">
        <v>1980</v>
      </c>
      <c r="E396" s="669" t="s">
        <v>1981</v>
      </c>
      <c r="F396" s="670">
        <v>31947</v>
      </c>
      <c r="G396" s="671">
        <f>'KL VCKD'!BE397</f>
        <v>30.392000000000003</v>
      </c>
      <c r="H396" s="672">
        <f t="shared" si="37"/>
        <v>970933</v>
      </c>
      <c r="I396" s="673"/>
      <c r="J396" s="674"/>
      <c r="K396" s="674"/>
      <c r="L396" s="674"/>
      <c r="M396" s="674"/>
      <c r="N396" s="675"/>
      <c r="O396" s="676"/>
      <c r="P396" s="677"/>
      <c r="Q396" s="678">
        <v>18.916999999999998</v>
      </c>
      <c r="R396" s="677">
        <v>604341</v>
      </c>
      <c r="S396" s="677"/>
      <c r="T396" s="677"/>
      <c r="U396" s="677"/>
      <c r="V396" s="677"/>
      <c r="W396" s="679">
        <f t="shared" si="38"/>
        <v>1575274</v>
      </c>
      <c r="X396" s="679">
        <f t="shared" si="41"/>
        <v>604341</v>
      </c>
      <c r="Y396" s="680">
        <f t="shared" si="39"/>
        <v>2564</v>
      </c>
      <c r="Z396" s="679">
        <f t="shared" si="40"/>
        <v>24000</v>
      </c>
      <c r="AA396" s="681">
        <f t="shared" ref="AA396:AA603" si="42">X396+Y396+Z396</f>
        <v>630905</v>
      </c>
      <c r="AB396" s="682">
        <f t="shared" ref="AB396:AB603" si="43">W396-AA396</f>
        <v>944369</v>
      </c>
      <c r="AC396" s="683"/>
    </row>
    <row r="397" spans="1:29" s="657" customFormat="1" ht="23.25" customHeight="1">
      <c r="A397" s="665">
        <v>384</v>
      </c>
      <c r="B397" s="666">
        <f>'KL VCKD'!B398</f>
        <v>384</v>
      </c>
      <c r="C397" s="667"/>
      <c r="D397" s="668" t="s">
        <v>1605</v>
      </c>
      <c r="E397" s="669" t="s">
        <v>1606</v>
      </c>
      <c r="F397" s="670">
        <v>31947</v>
      </c>
      <c r="G397" s="671">
        <f>'KL VCKD'!BE398</f>
        <v>27.772000000000002</v>
      </c>
      <c r="H397" s="672">
        <f t="shared" si="37"/>
        <v>887232</v>
      </c>
      <c r="I397" s="673"/>
      <c r="J397" s="674"/>
      <c r="K397" s="674"/>
      <c r="L397" s="674"/>
      <c r="M397" s="674"/>
      <c r="N397" s="675"/>
      <c r="O397" s="676"/>
      <c r="P397" s="677"/>
      <c r="Q397" s="678">
        <v>20.101999999999997</v>
      </c>
      <c r="R397" s="677">
        <v>642199</v>
      </c>
      <c r="S397" s="677"/>
      <c r="T397" s="677"/>
      <c r="U397" s="677"/>
      <c r="V397" s="677"/>
      <c r="W397" s="679">
        <f t="shared" si="38"/>
        <v>1529431</v>
      </c>
      <c r="X397" s="679">
        <f t="shared" si="41"/>
        <v>642199</v>
      </c>
      <c r="Y397" s="680">
        <f t="shared" si="39"/>
        <v>272</v>
      </c>
      <c r="Z397" s="679">
        <f t="shared" si="40"/>
        <v>24000</v>
      </c>
      <c r="AA397" s="681">
        <f t="shared" si="42"/>
        <v>666471</v>
      </c>
      <c r="AB397" s="682">
        <f t="shared" si="43"/>
        <v>862960</v>
      </c>
      <c r="AC397" s="683"/>
    </row>
    <row r="398" spans="1:29" s="657" customFormat="1" ht="23.25" customHeight="1">
      <c r="A398" s="665">
        <v>385</v>
      </c>
      <c r="B398" s="666">
        <f>'KL VCKD'!B399</f>
        <v>385</v>
      </c>
      <c r="C398" s="667"/>
      <c r="D398" s="668" t="s">
        <v>1607</v>
      </c>
      <c r="E398" s="669" t="s">
        <v>989</v>
      </c>
      <c r="F398" s="670">
        <v>31947</v>
      </c>
      <c r="G398" s="671">
        <f>'KL VCKD'!BE399</f>
        <v>28.438000000000002</v>
      </c>
      <c r="H398" s="672">
        <f t="shared" ref="H398:H461" si="44">ROUND(F398*G398,0)</f>
        <v>908509</v>
      </c>
      <c r="I398" s="673"/>
      <c r="J398" s="674"/>
      <c r="K398" s="674"/>
      <c r="L398" s="674"/>
      <c r="M398" s="674"/>
      <c r="N398" s="675"/>
      <c r="O398" s="676"/>
      <c r="P398" s="677"/>
      <c r="Q398" s="678">
        <v>19.337</v>
      </c>
      <c r="R398" s="677">
        <v>617759</v>
      </c>
      <c r="S398" s="677"/>
      <c r="T398" s="677"/>
      <c r="U398" s="677"/>
      <c r="V398" s="677"/>
      <c r="W398" s="679">
        <f t="shared" ref="W398:W461" si="45">H398+R398+S398+V398</f>
        <v>1526268</v>
      </c>
      <c r="X398" s="679">
        <f t="shared" si="41"/>
        <v>617759</v>
      </c>
      <c r="Y398" s="680">
        <f t="shared" ref="Y398:Y461" si="46">ROUND(IF((W398-S398-Z398)&lt;=1500000,0,IF(AND(((W398-S398-Z398))&gt;1500000,((W398-S398-Z398))&lt;=2000000),((W398-S398-Z398))*5%-75000,IF(AND(((W398-S398-Z398))&gt;2000000,((W398-S398-Z398))&lt;=8500000),((W398-S398-Z398))*10%-175000))),0)</f>
        <v>113</v>
      </c>
      <c r="Z398" s="679">
        <f t="shared" ref="Z398:Z461" si="47">IF(W398&lt;=400000,400000*2%,IF(W398&lt;=1200000,ROUND(W398*2%,0),ROUND(1200000*2%,0)))</f>
        <v>24000</v>
      </c>
      <c r="AA398" s="681">
        <f t="shared" si="42"/>
        <v>641872</v>
      </c>
      <c r="AB398" s="682">
        <f t="shared" si="43"/>
        <v>884396</v>
      </c>
      <c r="AC398" s="683"/>
    </row>
    <row r="399" spans="1:29" s="657" customFormat="1" ht="23.25" customHeight="1">
      <c r="A399" s="665">
        <v>386</v>
      </c>
      <c r="B399" s="666">
        <f>'KL VCKD'!B400</f>
        <v>386</v>
      </c>
      <c r="C399" s="667"/>
      <c r="D399" s="668" t="s">
        <v>1613</v>
      </c>
      <c r="E399" s="669" t="s">
        <v>1614</v>
      </c>
      <c r="F399" s="670">
        <v>31947</v>
      </c>
      <c r="G399" s="671">
        <f>'KL VCKD'!BE400</f>
        <v>27.688000000000002</v>
      </c>
      <c r="H399" s="672">
        <f t="shared" si="44"/>
        <v>884549</v>
      </c>
      <c r="I399" s="673"/>
      <c r="J399" s="674"/>
      <c r="K399" s="674"/>
      <c r="L399" s="674"/>
      <c r="M399" s="674"/>
      <c r="N399" s="675"/>
      <c r="O399" s="676"/>
      <c r="P399" s="677"/>
      <c r="Q399" s="678">
        <v>16.635999999999999</v>
      </c>
      <c r="R399" s="677">
        <v>531470</v>
      </c>
      <c r="S399" s="677"/>
      <c r="T399" s="677"/>
      <c r="U399" s="677"/>
      <c r="V399" s="677"/>
      <c r="W399" s="679">
        <f t="shared" si="45"/>
        <v>1416019</v>
      </c>
      <c r="X399" s="679">
        <f t="shared" ref="X399:X462" si="48">R399+U399</f>
        <v>531470</v>
      </c>
      <c r="Y399" s="680">
        <f t="shared" si="46"/>
        <v>0</v>
      </c>
      <c r="Z399" s="679">
        <f t="shared" si="47"/>
        <v>24000</v>
      </c>
      <c r="AA399" s="681">
        <f t="shared" si="42"/>
        <v>555470</v>
      </c>
      <c r="AB399" s="682">
        <f t="shared" si="43"/>
        <v>860549</v>
      </c>
      <c r="AC399" s="683"/>
    </row>
    <row r="400" spans="1:29" s="657" customFormat="1" ht="23.25" customHeight="1">
      <c r="A400" s="665">
        <v>387</v>
      </c>
      <c r="B400" s="666">
        <f>'KL VCKD'!B401</f>
        <v>387</v>
      </c>
      <c r="C400" s="667"/>
      <c r="D400" s="668" t="s">
        <v>1615</v>
      </c>
      <c r="E400" s="669" t="s">
        <v>1616</v>
      </c>
      <c r="F400" s="670">
        <v>31947</v>
      </c>
      <c r="G400" s="671">
        <f>'KL VCKD'!BE401</f>
        <v>28.360999999999997</v>
      </c>
      <c r="H400" s="672">
        <f t="shared" si="44"/>
        <v>906049</v>
      </c>
      <c r="I400" s="673"/>
      <c r="J400" s="674"/>
      <c r="K400" s="674"/>
      <c r="L400" s="674"/>
      <c r="M400" s="674"/>
      <c r="N400" s="675"/>
      <c r="O400" s="676"/>
      <c r="P400" s="677"/>
      <c r="Q400" s="678">
        <v>17.77</v>
      </c>
      <c r="R400" s="677">
        <v>567698</v>
      </c>
      <c r="S400" s="677"/>
      <c r="T400" s="677"/>
      <c r="U400" s="677"/>
      <c r="V400" s="677"/>
      <c r="W400" s="679">
        <f t="shared" si="45"/>
        <v>1473747</v>
      </c>
      <c r="X400" s="679">
        <f t="shared" si="48"/>
        <v>567698</v>
      </c>
      <c r="Y400" s="680">
        <f t="shared" si="46"/>
        <v>0</v>
      </c>
      <c r="Z400" s="679">
        <f t="shared" si="47"/>
        <v>24000</v>
      </c>
      <c r="AA400" s="681">
        <f t="shared" si="42"/>
        <v>591698</v>
      </c>
      <c r="AB400" s="682">
        <f t="shared" si="43"/>
        <v>882049</v>
      </c>
      <c r="AC400" s="683"/>
    </row>
    <row r="401" spans="1:32" s="657" customFormat="1" ht="23.25" customHeight="1">
      <c r="A401" s="665">
        <v>388</v>
      </c>
      <c r="B401" s="666">
        <f>'KL VCKD'!B402</f>
        <v>388</v>
      </c>
      <c r="C401" s="667"/>
      <c r="D401" s="668" t="s">
        <v>1426</v>
      </c>
      <c r="E401" s="669" t="s">
        <v>1427</v>
      </c>
      <c r="F401" s="670">
        <v>31947</v>
      </c>
      <c r="G401" s="671">
        <f>'KL VCKD'!BE402</f>
        <v>30.878</v>
      </c>
      <c r="H401" s="672">
        <f t="shared" si="44"/>
        <v>986459</v>
      </c>
      <c r="I401" s="673"/>
      <c r="J401" s="674"/>
      <c r="K401" s="674"/>
      <c r="L401" s="674"/>
      <c r="M401" s="674"/>
      <c r="N401" s="675"/>
      <c r="O401" s="676"/>
      <c r="P401" s="677"/>
      <c r="Q401" s="678">
        <v>19.725999999999999</v>
      </c>
      <c r="R401" s="677">
        <v>630187</v>
      </c>
      <c r="S401" s="677"/>
      <c r="T401" s="677"/>
      <c r="U401" s="677"/>
      <c r="V401" s="677"/>
      <c r="W401" s="679">
        <f t="shared" si="45"/>
        <v>1616646</v>
      </c>
      <c r="X401" s="679">
        <f t="shared" si="48"/>
        <v>630187</v>
      </c>
      <c r="Y401" s="680">
        <f t="shared" si="46"/>
        <v>4632</v>
      </c>
      <c r="Z401" s="679">
        <f t="shared" si="47"/>
        <v>24000</v>
      </c>
      <c r="AA401" s="681">
        <f t="shared" si="42"/>
        <v>658819</v>
      </c>
      <c r="AB401" s="682">
        <f t="shared" si="43"/>
        <v>957827</v>
      </c>
      <c r="AC401" s="683"/>
    </row>
    <row r="402" spans="1:32" s="657" customFormat="1" ht="23.25" customHeight="1">
      <c r="A402" s="665">
        <v>389</v>
      </c>
      <c r="B402" s="666">
        <f>'KL VCKD'!B403</f>
        <v>389</v>
      </c>
      <c r="C402" s="667"/>
      <c r="D402" s="668" t="s">
        <v>1428</v>
      </c>
      <c r="E402" s="669" t="s">
        <v>1429</v>
      </c>
      <c r="F402" s="670">
        <v>31947</v>
      </c>
      <c r="G402" s="671">
        <f>'KL VCKD'!BE403</f>
        <v>30.211000000000002</v>
      </c>
      <c r="H402" s="672">
        <f t="shared" si="44"/>
        <v>965151</v>
      </c>
      <c r="I402" s="673"/>
      <c r="J402" s="674"/>
      <c r="K402" s="674"/>
      <c r="L402" s="674"/>
      <c r="M402" s="674"/>
      <c r="N402" s="675"/>
      <c r="O402" s="676"/>
      <c r="P402" s="677"/>
      <c r="Q402" s="678">
        <v>19.154999999999998</v>
      </c>
      <c r="R402" s="677">
        <v>611945</v>
      </c>
      <c r="S402" s="677"/>
      <c r="T402" s="677"/>
      <c r="U402" s="677"/>
      <c r="V402" s="677"/>
      <c r="W402" s="679">
        <f t="shared" si="45"/>
        <v>1577096</v>
      </c>
      <c r="X402" s="679">
        <f t="shared" si="48"/>
        <v>611945</v>
      </c>
      <c r="Y402" s="680">
        <f t="shared" si="46"/>
        <v>2655</v>
      </c>
      <c r="Z402" s="679">
        <f t="shared" si="47"/>
        <v>24000</v>
      </c>
      <c r="AA402" s="681">
        <f t="shared" si="42"/>
        <v>638600</v>
      </c>
      <c r="AB402" s="682">
        <f t="shared" si="43"/>
        <v>938496</v>
      </c>
      <c r="AC402" s="683"/>
    </row>
    <row r="403" spans="1:32" s="657" customFormat="1" ht="23.25" customHeight="1">
      <c r="A403" s="665">
        <v>390</v>
      </c>
      <c r="B403" s="666">
        <f>'KL VCKD'!B404</f>
        <v>390</v>
      </c>
      <c r="C403" s="667"/>
      <c r="D403" s="668" t="s">
        <v>1416</v>
      </c>
      <c r="E403" s="669" t="s">
        <v>1417</v>
      </c>
      <c r="F403" s="670">
        <v>31947</v>
      </c>
      <c r="G403" s="671">
        <f>'KL VCKD'!BE404</f>
        <v>26.725000000000001</v>
      </c>
      <c r="H403" s="672">
        <f t="shared" si="44"/>
        <v>853784</v>
      </c>
      <c r="I403" s="673"/>
      <c r="J403" s="674"/>
      <c r="K403" s="674"/>
      <c r="L403" s="674"/>
      <c r="M403" s="674"/>
      <c r="N403" s="675"/>
      <c r="O403" s="676"/>
      <c r="P403" s="677"/>
      <c r="Q403" s="678">
        <v>18.622</v>
      </c>
      <c r="R403" s="677">
        <v>594917</v>
      </c>
      <c r="S403" s="677"/>
      <c r="T403" s="677"/>
      <c r="U403" s="677"/>
      <c r="V403" s="677"/>
      <c r="W403" s="679">
        <f t="shared" si="45"/>
        <v>1448701</v>
      </c>
      <c r="X403" s="679">
        <f t="shared" si="48"/>
        <v>594917</v>
      </c>
      <c r="Y403" s="680">
        <f t="shared" si="46"/>
        <v>0</v>
      </c>
      <c r="Z403" s="679">
        <f t="shared" si="47"/>
        <v>24000</v>
      </c>
      <c r="AA403" s="681">
        <f t="shared" si="42"/>
        <v>618917</v>
      </c>
      <c r="AB403" s="682">
        <f t="shared" si="43"/>
        <v>829784</v>
      </c>
      <c r="AC403" s="683"/>
    </row>
    <row r="404" spans="1:32" s="657" customFormat="1" ht="23.25" customHeight="1">
      <c r="A404" s="665">
        <v>391</v>
      </c>
      <c r="B404" s="666">
        <f>'KL VCKD'!B405</f>
        <v>391</v>
      </c>
      <c r="C404" s="667"/>
      <c r="D404" s="668" t="s">
        <v>1414</v>
      </c>
      <c r="E404" s="669" t="s">
        <v>1415</v>
      </c>
      <c r="F404" s="670">
        <v>31947</v>
      </c>
      <c r="G404" s="671">
        <f>'KL VCKD'!BE405</f>
        <v>27.612000000000002</v>
      </c>
      <c r="H404" s="672">
        <f t="shared" si="44"/>
        <v>882121</v>
      </c>
      <c r="I404" s="673"/>
      <c r="J404" s="674"/>
      <c r="K404" s="674"/>
      <c r="L404" s="674"/>
      <c r="M404" s="674"/>
      <c r="N404" s="675"/>
      <c r="O404" s="676"/>
      <c r="P404" s="677"/>
      <c r="Q404" s="678">
        <v>19.292999999999999</v>
      </c>
      <c r="R404" s="677">
        <v>616353</v>
      </c>
      <c r="S404" s="677"/>
      <c r="T404" s="677"/>
      <c r="U404" s="677"/>
      <c r="V404" s="677"/>
      <c r="W404" s="679">
        <f t="shared" si="45"/>
        <v>1498474</v>
      </c>
      <c r="X404" s="679">
        <f t="shared" si="48"/>
        <v>616353</v>
      </c>
      <c r="Y404" s="680">
        <f t="shared" si="46"/>
        <v>0</v>
      </c>
      <c r="Z404" s="679">
        <f t="shared" si="47"/>
        <v>24000</v>
      </c>
      <c r="AA404" s="681">
        <f t="shared" si="42"/>
        <v>640353</v>
      </c>
      <c r="AB404" s="682">
        <f t="shared" si="43"/>
        <v>858121</v>
      </c>
      <c r="AC404" s="683"/>
    </row>
    <row r="405" spans="1:32" s="657" customFormat="1" ht="23.25" customHeight="1">
      <c r="A405" s="665">
        <v>392</v>
      </c>
      <c r="B405" s="666">
        <f>'KL VCKD'!B406</f>
        <v>392</v>
      </c>
      <c r="C405" s="667"/>
      <c r="D405" s="668" t="s">
        <v>1707</v>
      </c>
      <c r="E405" s="669" t="s">
        <v>1727</v>
      </c>
      <c r="F405" s="670">
        <v>31947</v>
      </c>
      <c r="G405" s="671">
        <f>'KL VCKD'!BE406</f>
        <v>29.491</v>
      </c>
      <c r="H405" s="672">
        <f t="shared" si="44"/>
        <v>942149</v>
      </c>
      <c r="I405" s="673"/>
      <c r="J405" s="674"/>
      <c r="K405" s="674"/>
      <c r="L405" s="674"/>
      <c r="M405" s="674"/>
      <c r="N405" s="675"/>
      <c r="O405" s="676"/>
      <c r="P405" s="677"/>
      <c r="Q405" s="678">
        <v>17.526</v>
      </c>
      <c r="R405" s="677">
        <v>559903</v>
      </c>
      <c r="S405" s="677"/>
      <c r="T405" s="677"/>
      <c r="U405" s="677"/>
      <c r="V405" s="677"/>
      <c r="W405" s="679">
        <f t="shared" si="45"/>
        <v>1502052</v>
      </c>
      <c r="X405" s="679">
        <f t="shared" si="48"/>
        <v>559903</v>
      </c>
      <c r="Y405" s="680">
        <f t="shared" si="46"/>
        <v>0</v>
      </c>
      <c r="Z405" s="679">
        <f t="shared" si="47"/>
        <v>24000</v>
      </c>
      <c r="AA405" s="681">
        <f t="shared" si="42"/>
        <v>583903</v>
      </c>
      <c r="AB405" s="682">
        <f t="shared" si="43"/>
        <v>918149</v>
      </c>
      <c r="AC405" s="683"/>
    </row>
    <row r="406" spans="1:32" s="657" customFormat="1" ht="23.25" customHeight="1">
      <c r="A406" s="665">
        <v>393</v>
      </c>
      <c r="B406" s="666">
        <f>'KL VCKD'!B407</f>
        <v>393</v>
      </c>
      <c r="C406" s="667"/>
      <c r="D406" s="668" t="s">
        <v>1558</v>
      </c>
      <c r="E406" s="669" t="s">
        <v>1559</v>
      </c>
      <c r="F406" s="670">
        <v>31947</v>
      </c>
      <c r="G406" s="671">
        <f>'KL VCKD'!BE407</f>
        <v>29.545000000000002</v>
      </c>
      <c r="H406" s="672">
        <f t="shared" si="44"/>
        <v>943874</v>
      </c>
      <c r="I406" s="673"/>
      <c r="J406" s="674"/>
      <c r="K406" s="674"/>
      <c r="L406" s="674"/>
      <c r="M406" s="674"/>
      <c r="N406" s="675"/>
      <c r="O406" s="676"/>
      <c r="P406" s="677"/>
      <c r="Q406" s="678">
        <v>18.705000000000002</v>
      </c>
      <c r="R406" s="677">
        <v>597569</v>
      </c>
      <c r="S406" s="677"/>
      <c r="T406" s="677"/>
      <c r="U406" s="677"/>
      <c r="V406" s="677"/>
      <c r="W406" s="679">
        <f t="shared" si="45"/>
        <v>1541443</v>
      </c>
      <c r="X406" s="679">
        <f t="shared" si="48"/>
        <v>597569</v>
      </c>
      <c r="Y406" s="680">
        <f t="shared" si="46"/>
        <v>872</v>
      </c>
      <c r="Z406" s="679">
        <f t="shared" si="47"/>
        <v>24000</v>
      </c>
      <c r="AA406" s="681">
        <f t="shared" si="42"/>
        <v>622441</v>
      </c>
      <c r="AB406" s="682">
        <f t="shared" si="43"/>
        <v>919002</v>
      </c>
      <c r="AC406" s="683"/>
    </row>
    <row r="407" spans="1:32" s="657" customFormat="1" ht="23.25" customHeight="1">
      <c r="A407" s="665">
        <v>394</v>
      </c>
      <c r="B407" s="666">
        <f>'KL VCKD'!B408</f>
        <v>394</v>
      </c>
      <c r="C407" s="667"/>
      <c r="D407" s="668" t="s">
        <v>1418</v>
      </c>
      <c r="E407" s="669" t="s">
        <v>1419</v>
      </c>
      <c r="F407" s="670">
        <v>31947</v>
      </c>
      <c r="G407" s="671">
        <f>'KL VCKD'!BE408</f>
        <v>29.366</v>
      </c>
      <c r="H407" s="672">
        <f t="shared" si="44"/>
        <v>938156</v>
      </c>
      <c r="I407" s="673"/>
      <c r="J407" s="674"/>
      <c r="K407" s="674"/>
      <c r="L407" s="674"/>
      <c r="M407" s="674"/>
      <c r="N407" s="675"/>
      <c r="O407" s="676"/>
      <c r="P407" s="677"/>
      <c r="Q407" s="678">
        <v>16.917999999999999</v>
      </c>
      <c r="R407" s="677">
        <v>540479</v>
      </c>
      <c r="S407" s="677"/>
      <c r="T407" s="677"/>
      <c r="U407" s="677"/>
      <c r="V407" s="677"/>
      <c r="W407" s="679">
        <f t="shared" si="45"/>
        <v>1478635</v>
      </c>
      <c r="X407" s="679">
        <f t="shared" si="48"/>
        <v>540479</v>
      </c>
      <c r="Y407" s="680">
        <f t="shared" si="46"/>
        <v>0</v>
      </c>
      <c r="Z407" s="679">
        <f t="shared" si="47"/>
        <v>24000</v>
      </c>
      <c r="AA407" s="681">
        <f t="shared" si="42"/>
        <v>564479</v>
      </c>
      <c r="AB407" s="682">
        <f t="shared" si="43"/>
        <v>914156</v>
      </c>
      <c r="AC407" s="683"/>
    </row>
    <row r="408" spans="1:32" s="657" customFormat="1" ht="23.25" customHeight="1">
      <c r="A408" s="665">
        <v>395</v>
      </c>
      <c r="B408" s="666">
        <f>'KL VCKD'!B409</f>
        <v>395</v>
      </c>
      <c r="C408" s="667"/>
      <c r="D408" s="668" t="s">
        <v>1610</v>
      </c>
      <c r="E408" s="669" t="s">
        <v>1611</v>
      </c>
      <c r="F408" s="670">
        <v>31947</v>
      </c>
      <c r="G408" s="671">
        <f>'KL VCKD'!BE409</f>
        <v>27.532</v>
      </c>
      <c r="H408" s="672">
        <f t="shared" si="44"/>
        <v>879565</v>
      </c>
      <c r="I408" s="673"/>
      <c r="J408" s="674"/>
      <c r="K408" s="674"/>
      <c r="L408" s="674"/>
      <c r="M408" s="674"/>
      <c r="N408" s="675"/>
      <c r="O408" s="676"/>
      <c r="P408" s="677"/>
      <c r="Q408" s="678">
        <v>16.968</v>
      </c>
      <c r="R408" s="677">
        <v>542077</v>
      </c>
      <c r="S408" s="677"/>
      <c r="T408" s="677"/>
      <c r="U408" s="677"/>
      <c r="V408" s="677"/>
      <c r="W408" s="679">
        <f t="shared" si="45"/>
        <v>1421642</v>
      </c>
      <c r="X408" s="679">
        <f t="shared" si="48"/>
        <v>542077</v>
      </c>
      <c r="Y408" s="680">
        <f t="shared" si="46"/>
        <v>0</v>
      </c>
      <c r="Z408" s="679">
        <f t="shared" si="47"/>
        <v>24000</v>
      </c>
      <c r="AA408" s="681">
        <f t="shared" si="42"/>
        <v>566077</v>
      </c>
      <c r="AB408" s="682">
        <f t="shared" si="43"/>
        <v>855565</v>
      </c>
      <c r="AC408" s="683"/>
    </row>
    <row r="409" spans="1:32" s="657" customFormat="1" ht="23.25" customHeight="1">
      <c r="A409" s="665">
        <v>396</v>
      </c>
      <c r="B409" s="666">
        <f>'KL VCKD'!B410</f>
        <v>396</v>
      </c>
      <c r="C409" s="667"/>
      <c r="D409" s="668" t="s">
        <v>1984</v>
      </c>
      <c r="E409" s="669" t="s">
        <v>1985</v>
      </c>
      <c r="F409" s="670">
        <v>31947</v>
      </c>
      <c r="G409" s="671">
        <f>'KL VCKD'!BE410</f>
        <v>28.404</v>
      </c>
      <c r="H409" s="672">
        <f t="shared" si="44"/>
        <v>907423</v>
      </c>
      <c r="I409" s="673"/>
      <c r="J409" s="674"/>
      <c r="K409" s="674"/>
      <c r="L409" s="674"/>
      <c r="M409" s="674"/>
      <c r="N409" s="675"/>
      <c r="O409" s="676"/>
      <c r="P409" s="677"/>
      <c r="Q409" s="678">
        <v>19.135999999999999</v>
      </c>
      <c r="R409" s="677">
        <v>611338</v>
      </c>
      <c r="S409" s="677"/>
      <c r="T409" s="677"/>
      <c r="U409" s="677"/>
      <c r="V409" s="677"/>
      <c r="W409" s="679">
        <f t="shared" si="45"/>
        <v>1518761</v>
      </c>
      <c r="X409" s="679">
        <f t="shared" si="48"/>
        <v>611338</v>
      </c>
      <c r="Y409" s="680">
        <f t="shared" si="46"/>
        <v>0</v>
      </c>
      <c r="Z409" s="679">
        <f t="shared" si="47"/>
        <v>24000</v>
      </c>
      <c r="AA409" s="681">
        <f t="shared" si="42"/>
        <v>635338</v>
      </c>
      <c r="AB409" s="682">
        <f t="shared" si="43"/>
        <v>883423</v>
      </c>
      <c r="AC409" s="683"/>
    </row>
    <row r="410" spans="1:32" s="719" customFormat="1" ht="23.25" customHeight="1">
      <c r="A410" s="665">
        <v>397</v>
      </c>
      <c r="B410" s="666">
        <f>'KL VCKD'!B411</f>
        <v>397</v>
      </c>
      <c r="C410" s="667"/>
      <c r="D410" s="668" t="s">
        <v>1406</v>
      </c>
      <c r="E410" s="669" t="s">
        <v>1407</v>
      </c>
      <c r="F410" s="670">
        <v>31947</v>
      </c>
      <c r="G410" s="671">
        <f>'KL VCKD'!BE411</f>
        <v>28.748000000000001</v>
      </c>
      <c r="H410" s="672">
        <f t="shared" si="44"/>
        <v>918412</v>
      </c>
      <c r="I410" s="673"/>
      <c r="J410" s="674"/>
      <c r="K410" s="674"/>
      <c r="L410" s="674"/>
      <c r="M410" s="674"/>
      <c r="N410" s="675"/>
      <c r="O410" s="676"/>
      <c r="P410" s="677"/>
      <c r="Q410" s="678">
        <v>17.776</v>
      </c>
      <c r="R410" s="677">
        <v>567890</v>
      </c>
      <c r="S410" s="677"/>
      <c r="T410" s="677"/>
      <c r="U410" s="677"/>
      <c r="V410" s="677"/>
      <c r="W410" s="679">
        <f t="shared" si="45"/>
        <v>1486302</v>
      </c>
      <c r="X410" s="679">
        <f t="shared" si="48"/>
        <v>567890</v>
      </c>
      <c r="Y410" s="680">
        <f t="shared" si="46"/>
        <v>0</v>
      </c>
      <c r="Z410" s="679">
        <f t="shared" si="47"/>
        <v>24000</v>
      </c>
      <c r="AA410" s="681">
        <f t="shared" si="42"/>
        <v>591890</v>
      </c>
      <c r="AB410" s="682">
        <f t="shared" si="43"/>
        <v>894412</v>
      </c>
      <c r="AC410" s="683"/>
      <c r="AD410" s="657"/>
      <c r="AE410" s="657"/>
      <c r="AF410" s="657"/>
    </row>
    <row r="411" spans="1:32" s="657" customFormat="1" ht="23.25" customHeight="1">
      <c r="A411" s="665">
        <v>398</v>
      </c>
      <c r="B411" s="666">
        <f>'KL VCKD'!B412</f>
        <v>398</v>
      </c>
      <c r="C411" s="667"/>
      <c r="D411" s="668" t="s">
        <v>1612</v>
      </c>
      <c r="E411" s="669" t="s">
        <v>1262</v>
      </c>
      <c r="F411" s="670">
        <v>31947</v>
      </c>
      <c r="G411" s="671">
        <f>'KL VCKD'!BE412</f>
        <v>29.669</v>
      </c>
      <c r="H411" s="672">
        <f t="shared" si="44"/>
        <v>947836</v>
      </c>
      <c r="I411" s="673"/>
      <c r="J411" s="674"/>
      <c r="K411" s="674"/>
      <c r="L411" s="674"/>
      <c r="M411" s="674"/>
      <c r="N411" s="675"/>
      <c r="O411" s="676"/>
      <c r="P411" s="677"/>
      <c r="Q411" s="678">
        <v>18.735999999999997</v>
      </c>
      <c r="R411" s="677">
        <v>598559</v>
      </c>
      <c r="S411" s="677"/>
      <c r="T411" s="677"/>
      <c r="U411" s="677"/>
      <c r="V411" s="677"/>
      <c r="W411" s="679">
        <f t="shared" si="45"/>
        <v>1546395</v>
      </c>
      <c r="X411" s="679">
        <f t="shared" si="48"/>
        <v>598559</v>
      </c>
      <c r="Y411" s="680">
        <f t="shared" si="46"/>
        <v>1120</v>
      </c>
      <c r="Z411" s="679">
        <f t="shared" si="47"/>
        <v>24000</v>
      </c>
      <c r="AA411" s="681">
        <f t="shared" si="42"/>
        <v>623679</v>
      </c>
      <c r="AB411" s="682">
        <f t="shared" si="43"/>
        <v>922716</v>
      </c>
      <c r="AC411" s="683"/>
    </row>
    <row r="412" spans="1:32" s="657" customFormat="1" ht="23.25" customHeight="1">
      <c r="A412" s="665">
        <v>399</v>
      </c>
      <c r="B412" s="666">
        <f>'KL VCKD'!B413</f>
        <v>399</v>
      </c>
      <c r="C412" s="667"/>
      <c r="D412" s="668" t="s">
        <v>1263</v>
      </c>
      <c r="E412" s="669" t="s">
        <v>1264</v>
      </c>
      <c r="F412" s="670">
        <v>31947</v>
      </c>
      <c r="G412" s="671">
        <f>'KL VCKD'!BE413</f>
        <v>29.461000000000002</v>
      </c>
      <c r="H412" s="672">
        <f t="shared" si="44"/>
        <v>941191</v>
      </c>
      <c r="I412" s="673"/>
      <c r="J412" s="674"/>
      <c r="K412" s="674"/>
      <c r="L412" s="674"/>
      <c r="M412" s="674"/>
      <c r="N412" s="675"/>
      <c r="O412" s="676"/>
      <c r="P412" s="677"/>
      <c r="Q412" s="678">
        <v>19.675999999999998</v>
      </c>
      <c r="R412" s="677">
        <v>628589</v>
      </c>
      <c r="S412" s="677"/>
      <c r="T412" s="677"/>
      <c r="U412" s="677"/>
      <c r="V412" s="677"/>
      <c r="W412" s="679">
        <f t="shared" si="45"/>
        <v>1569780</v>
      </c>
      <c r="X412" s="679">
        <f t="shared" si="48"/>
        <v>628589</v>
      </c>
      <c r="Y412" s="680">
        <f t="shared" si="46"/>
        <v>2289</v>
      </c>
      <c r="Z412" s="679">
        <f t="shared" si="47"/>
        <v>24000</v>
      </c>
      <c r="AA412" s="681">
        <f t="shared" si="42"/>
        <v>654878</v>
      </c>
      <c r="AB412" s="682">
        <f t="shared" si="43"/>
        <v>914902</v>
      </c>
      <c r="AC412" s="683"/>
    </row>
    <row r="413" spans="1:32" s="657" customFormat="1" ht="23.25" customHeight="1">
      <c r="A413" s="665">
        <v>400</v>
      </c>
      <c r="B413" s="666">
        <f>'KL VCKD'!B414</f>
        <v>400</v>
      </c>
      <c r="C413" s="667"/>
      <c r="D413" s="668" t="s">
        <v>1420</v>
      </c>
      <c r="E413" s="669" t="s">
        <v>1421</v>
      </c>
      <c r="F413" s="670">
        <v>31947</v>
      </c>
      <c r="G413" s="671">
        <f>'KL VCKD'!BE414</f>
        <v>30.084</v>
      </c>
      <c r="H413" s="672">
        <f t="shared" si="44"/>
        <v>961094</v>
      </c>
      <c r="I413" s="673"/>
      <c r="J413" s="674"/>
      <c r="K413" s="674"/>
      <c r="L413" s="674"/>
      <c r="M413" s="674"/>
      <c r="N413" s="675"/>
      <c r="O413" s="676"/>
      <c r="P413" s="677"/>
      <c r="Q413" s="678">
        <v>19.192999999999998</v>
      </c>
      <c r="R413" s="677">
        <v>613159</v>
      </c>
      <c r="S413" s="677"/>
      <c r="T413" s="677"/>
      <c r="U413" s="677"/>
      <c r="V413" s="677"/>
      <c r="W413" s="679">
        <f t="shared" si="45"/>
        <v>1574253</v>
      </c>
      <c r="X413" s="679">
        <f t="shared" si="48"/>
        <v>613159</v>
      </c>
      <c r="Y413" s="680">
        <f t="shared" si="46"/>
        <v>2513</v>
      </c>
      <c r="Z413" s="679">
        <f t="shared" si="47"/>
        <v>24000</v>
      </c>
      <c r="AA413" s="681">
        <f t="shared" si="42"/>
        <v>639672</v>
      </c>
      <c r="AB413" s="682">
        <f t="shared" si="43"/>
        <v>934581</v>
      </c>
      <c r="AC413" s="683"/>
    </row>
    <row r="414" spans="1:32" s="657" customFormat="1" ht="23.25" customHeight="1">
      <c r="A414" s="665">
        <v>401</v>
      </c>
      <c r="B414" s="666">
        <f>'KL VCKD'!B415</f>
        <v>401</v>
      </c>
      <c r="C414" s="667"/>
      <c r="D414" s="668" t="s">
        <v>1486</v>
      </c>
      <c r="E414" s="669" t="s">
        <v>1487</v>
      </c>
      <c r="F414" s="670">
        <v>31947</v>
      </c>
      <c r="G414" s="671">
        <f>'KL VCKD'!BE415</f>
        <v>28.145000000000003</v>
      </c>
      <c r="H414" s="672">
        <f t="shared" si="44"/>
        <v>899148</v>
      </c>
      <c r="I414" s="673"/>
      <c r="J414" s="674"/>
      <c r="K414" s="674"/>
      <c r="L414" s="674"/>
      <c r="M414" s="674"/>
      <c r="N414" s="675"/>
      <c r="O414" s="676"/>
      <c r="P414" s="677"/>
      <c r="Q414" s="678">
        <v>15.727000000000002</v>
      </c>
      <c r="R414" s="677">
        <v>502430</v>
      </c>
      <c r="S414" s="677"/>
      <c r="T414" s="677"/>
      <c r="U414" s="677"/>
      <c r="V414" s="677"/>
      <c r="W414" s="679">
        <f t="shared" si="45"/>
        <v>1401578</v>
      </c>
      <c r="X414" s="679">
        <f t="shared" si="48"/>
        <v>502430</v>
      </c>
      <c r="Y414" s="680">
        <f t="shared" si="46"/>
        <v>0</v>
      </c>
      <c r="Z414" s="679">
        <f t="shared" si="47"/>
        <v>24000</v>
      </c>
      <c r="AA414" s="681">
        <f t="shared" si="42"/>
        <v>526430</v>
      </c>
      <c r="AB414" s="682">
        <f t="shared" si="43"/>
        <v>875148</v>
      </c>
      <c r="AC414" s="683"/>
    </row>
    <row r="415" spans="1:32" s="657" customFormat="1" ht="23.25" customHeight="1">
      <c r="A415" s="665">
        <v>402</v>
      </c>
      <c r="B415" s="666">
        <f>'KL VCKD'!B416</f>
        <v>402</v>
      </c>
      <c r="C415" s="667"/>
      <c r="D415" s="668" t="s">
        <v>1488</v>
      </c>
      <c r="E415" s="669" t="s">
        <v>1489</v>
      </c>
      <c r="F415" s="670">
        <v>31947</v>
      </c>
      <c r="G415" s="671">
        <f>'KL VCKD'!BE416</f>
        <v>28.006999999999998</v>
      </c>
      <c r="H415" s="672">
        <f t="shared" si="44"/>
        <v>894740</v>
      </c>
      <c r="I415" s="673"/>
      <c r="J415" s="674"/>
      <c r="K415" s="674"/>
      <c r="L415" s="674"/>
      <c r="M415" s="674"/>
      <c r="N415" s="675"/>
      <c r="O415" s="676"/>
      <c r="P415" s="677"/>
      <c r="Q415" s="678">
        <v>16.567</v>
      </c>
      <c r="R415" s="677">
        <v>529266</v>
      </c>
      <c r="S415" s="677"/>
      <c r="T415" s="677"/>
      <c r="U415" s="677"/>
      <c r="V415" s="677"/>
      <c r="W415" s="679">
        <f t="shared" si="45"/>
        <v>1424006</v>
      </c>
      <c r="X415" s="679">
        <f t="shared" si="48"/>
        <v>529266</v>
      </c>
      <c r="Y415" s="680">
        <f t="shared" si="46"/>
        <v>0</v>
      </c>
      <c r="Z415" s="679">
        <f t="shared" si="47"/>
        <v>24000</v>
      </c>
      <c r="AA415" s="681">
        <f t="shared" si="42"/>
        <v>553266</v>
      </c>
      <c r="AB415" s="682">
        <f t="shared" si="43"/>
        <v>870740</v>
      </c>
      <c r="AC415" s="683"/>
    </row>
    <row r="416" spans="1:32" s="657" customFormat="1" ht="23.25" customHeight="1">
      <c r="A416" s="665">
        <v>403</v>
      </c>
      <c r="B416" s="666">
        <f>'KL VCKD'!B417</f>
        <v>403</v>
      </c>
      <c r="C416" s="667"/>
      <c r="D416" s="668" t="s">
        <v>1398</v>
      </c>
      <c r="E416" s="669" t="s">
        <v>1399</v>
      </c>
      <c r="F416" s="670">
        <v>31947</v>
      </c>
      <c r="G416" s="671">
        <f>'KL VCKD'!BE417</f>
        <v>28.094000000000001</v>
      </c>
      <c r="H416" s="672">
        <f t="shared" si="44"/>
        <v>897519</v>
      </c>
      <c r="I416" s="673"/>
      <c r="J416" s="674"/>
      <c r="K416" s="674"/>
      <c r="L416" s="674"/>
      <c r="M416" s="674"/>
      <c r="N416" s="675"/>
      <c r="O416" s="676"/>
      <c r="P416" s="677"/>
      <c r="Q416" s="678">
        <v>15.526999999999999</v>
      </c>
      <c r="R416" s="677">
        <v>496041</v>
      </c>
      <c r="S416" s="677"/>
      <c r="T416" s="677"/>
      <c r="U416" s="677"/>
      <c r="V416" s="677"/>
      <c r="W416" s="679">
        <f t="shared" si="45"/>
        <v>1393560</v>
      </c>
      <c r="X416" s="679">
        <f t="shared" si="48"/>
        <v>496041</v>
      </c>
      <c r="Y416" s="680">
        <f t="shared" si="46"/>
        <v>0</v>
      </c>
      <c r="Z416" s="679">
        <f t="shared" si="47"/>
        <v>24000</v>
      </c>
      <c r="AA416" s="681">
        <f t="shared" si="42"/>
        <v>520041</v>
      </c>
      <c r="AB416" s="682">
        <f t="shared" si="43"/>
        <v>873519</v>
      </c>
      <c r="AC416" s="683"/>
    </row>
    <row r="417" spans="1:32" s="657" customFormat="1" ht="23.25" customHeight="1">
      <c r="A417" s="665">
        <v>404</v>
      </c>
      <c r="B417" s="666">
        <f>'KL VCKD'!B418</f>
        <v>404</v>
      </c>
      <c r="C417" s="667"/>
      <c r="D417" s="668" t="s">
        <v>1396</v>
      </c>
      <c r="E417" s="669" t="s">
        <v>1397</v>
      </c>
      <c r="F417" s="670">
        <v>31947</v>
      </c>
      <c r="G417" s="671">
        <f>'KL VCKD'!BE418</f>
        <v>27.029</v>
      </c>
      <c r="H417" s="672">
        <f t="shared" si="44"/>
        <v>863495</v>
      </c>
      <c r="I417" s="673"/>
      <c r="J417" s="674"/>
      <c r="K417" s="674"/>
      <c r="L417" s="674"/>
      <c r="M417" s="674"/>
      <c r="N417" s="675"/>
      <c r="O417" s="676"/>
      <c r="P417" s="677"/>
      <c r="Q417" s="678">
        <v>15.106999999999999</v>
      </c>
      <c r="R417" s="677">
        <v>482623</v>
      </c>
      <c r="S417" s="677"/>
      <c r="T417" s="677"/>
      <c r="U417" s="677"/>
      <c r="V417" s="677"/>
      <c r="W417" s="679">
        <f t="shared" si="45"/>
        <v>1346118</v>
      </c>
      <c r="X417" s="679">
        <f t="shared" si="48"/>
        <v>482623</v>
      </c>
      <c r="Y417" s="680">
        <f t="shared" si="46"/>
        <v>0</v>
      </c>
      <c r="Z417" s="679">
        <f t="shared" si="47"/>
        <v>24000</v>
      </c>
      <c r="AA417" s="681">
        <f t="shared" si="42"/>
        <v>506623</v>
      </c>
      <c r="AB417" s="682">
        <f t="shared" si="43"/>
        <v>839495</v>
      </c>
      <c r="AC417" s="683"/>
    </row>
    <row r="418" spans="1:32" s="657" customFormat="1" ht="23.25" customHeight="1">
      <c r="A418" s="665">
        <v>405</v>
      </c>
      <c r="B418" s="666">
        <f>'KL VCKD'!B419</f>
        <v>405</v>
      </c>
      <c r="C418" s="667"/>
      <c r="D418" s="668" t="s">
        <v>1098</v>
      </c>
      <c r="E418" s="669" t="s">
        <v>1099</v>
      </c>
      <c r="F418" s="670">
        <v>31947</v>
      </c>
      <c r="G418" s="671">
        <f>'KL VCKD'!BE419</f>
        <v>28.631</v>
      </c>
      <c r="H418" s="672">
        <f t="shared" si="44"/>
        <v>914675</v>
      </c>
      <c r="I418" s="673"/>
      <c r="J418" s="674"/>
      <c r="K418" s="674"/>
      <c r="L418" s="674"/>
      <c r="M418" s="674"/>
      <c r="N418" s="675"/>
      <c r="O418" s="676"/>
      <c r="P418" s="677"/>
      <c r="Q418" s="678">
        <v>14.946</v>
      </c>
      <c r="R418" s="677">
        <v>477480</v>
      </c>
      <c r="S418" s="677"/>
      <c r="T418" s="677"/>
      <c r="U418" s="677"/>
      <c r="V418" s="677"/>
      <c r="W418" s="679">
        <f t="shared" si="45"/>
        <v>1392155</v>
      </c>
      <c r="X418" s="679">
        <f t="shared" si="48"/>
        <v>477480</v>
      </c>
      <c r="Y418" s="680">
        <f t="shared" si="46"/>
        <v>0</v>
      </c>
      <c r="Z418" s="679">
        <f t="shared" si="47"/>
        <v>24000</v>
      </c>
      <c r="AA418" s="681">
        <f t="shared" si="42"/>
        <v>501480</v>
      </c>
      <c r="AB418" s="682">
        <f t="shared" si="43"/>
        <v>890675</v>
      </c>
      <c r="AC418" s="683"/>
    </row>
    <row r="419" spans="1:32" s="657" customFormat="1" ht="23.25" customHeight="1">
      <c r="A419" s="665">
        <v>406</v>
      </c>
      <c r="B419" s="666">
        <f>'KL VCKD'!B420</f>
        <v>406</v>
      </c>
      <c r="C419" s="667"/>
      <c r="D419" s="668" t="s">
        <v>1378</v>
      </c>
      <c r="E419" s="669" t="s">
        <v>1379</v>
      </c>
      <c r="F419" s="670">
        <v>31947</v>
      </c>
      <c r="G419" s="671">
        <f>'KL VCKD'!BE420</f>
        <v>27.452999999999999</v>
      </c>
      <c r="H419" s="672">
        <f t="shared" si="44"/>
        <v>877041</v>
      </c>
      <c r="I419" s="673"/>
      <c r="J419" s="674"/>
      <c r="K419" s="674"/>
      <c r="L419" s="674"/>
      <c r="M419" s="674"/>
      <c r="N419" s="675"/>
      <c r="O419" s="676"/>
      <c r="P419" s="677"/>
      <c r="Q419" s="678">
        <v>18.152999999999999</v>
      </c>
      <c r="R419" s="677">
        <v>579934</v>
      </c>
      <c r="S419" s="677"/>
      <c r="T419" s="677"/>
      <c r="U419" s="677"/>
      <c r="V419" s="677"/>
      <c r="W419" s="679">
        <f t="shared" si="45"/>
        <v>1456975</v>
      </c>
      <c r="X419" s="679">
        <f t="shared" si="48"/>
        <v>579934</v>
      </c>
      <c r="Y419" s="680">
        <f t="shared" si="46"/>
        <v>0</v>
      </c>
      <c r="Z419" s="679">
        <f t="shared" si="47"/>
        <v>24000</v>
      </c>
      <c r="AA419" s="681">
        <f t="shared" si="42"/>
        <v>603934</v>
      </c>
      <c r="AB419" s="682">
        <f t="shared" si="43"/>
        <v>853041</v>
      </c>
      <c r="AC419" s="683"/>
    </row>
    <row r="420" spans="1:32" s="719" customFormat="1" ht="23.25" customHeight="1">
      <c r="A420" s="665">
        <v>407</v>
      </c>
      <c r="B420" s="666">
        <f>'KL VCKD'!B421</f>
        <v>407</v>
      </c>
      <c r="C420" s="667"/>
      <c r="D420" s="668" t="s">
        <v>2088</v>
      </c>
      <c r="E420" s="669" t="s">
        <v>1380</v>
      </c>
      <c r="F420" s="670">
        <v>31947</v>
      </c>
      <c r="G420" s="671">
        <f>'KL VCKD'!BE421</f>
        <v>27.471999999999998</v>
      </c>
      <c r="H420" s="672">
        <f t="shared" si="44"/>
        <v>877648</v>
      </c>
      <c r="I420" s="673"/>
      <c r="J420" s="674"/>
      <c r="K420" s="674"/>
      <c r="L420" s="674"/>
      <c r="M420" s="674"/>
      <c r="N420" s="675"/>
      <c r="O420" s="676"/>
      <c r="P420" s="677"/>
      <c r="Q420" s="678">
        <v>17.575999999999997</v>
      </c>
      <c r="R420" s="677">
        <v>561500</v>
      </c>
      <c r="S420" s="677"/>
      <c r="T420" s="677"/>
      <c r="U420" s="677"/>
      <c r="V420" s="677"/>
      <c r="W420" s="679">
        <f t="shared" si="45"/>
        <v>1439148</v>
      </c>
      <c r="X420" s="679">
        <f t="shared" si="48"/>
        <v>561500</v>
      </c>
      <c r="Y420" s="680">
        <f t="shared" si="46"/>
        <v>0</v>
      </c>
      <c r="Z420" s="679">
        <f t="shared" si="47"/>
        <v>24000</v>
      </c>
      <c r="AA420" s="681">
        <f t="shared" si="42"/>
        <v>585500</v>
      </c>
      <c r="AB420" s="682">
        <f t="shared" si="43"/>
        <v>853648</v>
      </c>
      <c r="AC420" s="683"/>
      <c r="AD420" s="657"/>
      <c r="AE420" s="657"/>
      <c r="AF420" s="657"/>
    </row>
    <row r="421" spans="1:32" s="657" customFormat="1" ht="23.25" customHeight="1">
      <c r="A421" s="665">
        <v>408</v>
      </c>
      <c r="B421" s="666">
        <f>'KL VCKD'!B422</f>
        <v>408</v>
      </c>
      <c r="C421" s="667"/>
      <c r="D421" s="668" t="s">
        <v>925</v>
      </c>
      <c r="E421" s="669" t="s">
        <v>903</v>
      </c>
      <c r="F421" s="670">
        <v>31947</v>
      </c>
      <c r="G421" s="671">
        <f>'KL VCKD'!BE422</f>
        <v>26.347000000000005</v>
      </c>
      <c r="H421" s="672">
        <f t="shared" si="44"/>
        <v>841708</v>
      </c>
      <c r="I421" s="673"/>
      <c r="J421" s="674"/>
      <c r="K421" s="674"/>
      <c r="L421" s="674"/>
      <c r="M421" s="674"/>
      <c r="N421" s="675"/>
      <c r="O421" s="676"/>
      <c r="P421" s="677"/>
      <c r="Q421" s="678">
        <v>17.061999999999998</v>
      </c>
      <c r="R421" s="677">
        <v>545080</v>
      </c>
      <c r="S421" s="677"/>
      <c r="T421" s="677"/>
      <c r="U421" s="677"/>
      <c r="V421" s="677"/>
      <c r="W421" s="679">
        <f t="shared" si="45"/>
        <v>1386788</v>
      </c>
      <c r="X421" s="679">
        <f t="shared" si="48"/>
        <v>545080</v>
      </c>
      <c r="Y421" s="680">
        <f t="shared" si="46"/>
        <v>0</v>
      </c>
      <c r="Z421" s="679">
        <f t="shared" si="47"/>
        <v>24000</v>
      </c>
      <c r="AA421" s="681">
        <f t="shared" si="42"/>
        <v>569080</v>
      </c>
      <c r="AB421" s="682">
        <f t="shared" si="43"/>
        <v>817708</v>
      </c>
      <c r="AC421" s="683"/>
    </row>
    <row r="422" spans="1:32" s="657" customFormat="1" ht="23.25" customHeight="1">
      <c r="A422" s="665">
        <v>409</v>
      </c>
      <c r="B422" s="666">
        <f>'KL VCKD'!B423</f>
        <v>409</v>
      </c>
      <c r="C422" s="667"/>
      <c r="D422" s="668" t="s">
        <v>1982</v>
      </c>
      <c r="E422" s="669" t="s">
        <v>1983</v>
      </c>
      <c r="F422" s="670">
        <v>31947</v>
      </c>
      <c r="G422" s="671">
        <f>'KL VCKD'!BE423</f>
        <v>28.355</v>
      </c>
      <c r="H422" s="672">
        <f t="shared" si="44"/>
        <v>905857</v>
      </c>
      <c r="I422" s="673"/>
      <c r="J422" s="674"/>
      <c r="K422" s="674"/>
      <c r="L422" s="674"/>
      <c r="M422" s="674"/>
      <c r="N422" s="675"/>
      <c r="O422" s="676"/>
      <c r="P422" s="677"/>
      <c r="Q422" s="678">
        <v>15.759000000000002</v>
      </c>
      <c r="R422" s="677">
        <v>503453</v>
      </c>
      <c r="S422" s="677"/>
      <c r="T422" s="677"/>
      <c r="U422" s="677"/>
      <c r="V422" s="677"/>
      <c r="W422" s="679">
        <f t="shared" si="45"/>
        <v>1409310</v>
      </c>
      <c r="X422" s="679">
        <f t="shared" si="48"/>
        <v>503453</v>
      </c>
      <c r="Y422" s="680">
        <f t="shared" si="46"/>
        <v>0</v>
      </c>
      <c r="Z422" s="679">
        <f t="shared" si="47"/>
        <v>24000</v>
      </c>
      <c r="AA422" s="681">
        <f t="shared" si="42"/>
        <v>527453</v>
      </c>
      <c r="AB422" s="682">
        <f t="shared" si="43"/>
        <v>881857</v>
      </c>
      <c r="AC422" s="683"/>
    </row>
    <row r="423" spans="1:32" s="657" customFormat="1" ht="23.25" customHeight="1">
      <c r="A423" s="665">
        <v>410</v>
      </c>
      <c r="B423" s="666">
        <f>'KL VCKD'!B424</f>
        <v>410</v>
      </c>
      <c r="C423" s="667"/>
      <c r="D423" s="668" t="s">
        <v>1911</v>
      </c>
      <c r="E423" s="669" t="s">
        <v>1912</v>
      </c>
      <c r="F423" s="670">
        <v>31947</v>
      </c>
      <c r="G423" s="671">
        <f>'KL VCKD'!BE424</f>
        <v>28.303000000000004</v>
      </c>
      <c r="H423" s="672">
        <f t="shared" si="44"/>
        <v>904196</v>
      </c>
      <c r="I423" s="673"/>
      <c r="J423" s="674"/>
      <c r="K423" s="674"/>
      <c r="L423" s="674"/>
      <c r="M423" s="674"/>
      <c r="N423" s="675"/>
      <c r="O423" s="676"/>
      <c r="P423" s="677"/>
      <c r="Q423" s="678">
        <v>16.710999999999999</v>
      </c>
      <c r="R423" s="677">
        <v>533866</v>
      </c>
      <c r="S423" s="677"/>
      <c r="T423" s="677"/>
      <c r="U423" s="677"/>
      <c r="V423" s="677"/>
      <c r="W423" s="679">
        <f t="shared" si="45"/>
        <v>1438062</v>
      </c>
      <c r="X423" s="679">
        <f t="shared" si="48"/>
        <v>533866</v>
      </c>
      <c r="Y423" s="680">
        <f t="shared" si="46"/>
        <v>0</v>
      </c>
      <c r="Z423" s="679">
        <f t="shared" si="47"/>
        <v>24000</v>
      </c>
      <c r="AA423" s="681">
        <f t="shared" si="42"/>
        <v>557866</v>
      </c>
      <c r="AB423" s="682">
        <f t="shared" si="43"/>
        <v>880196</v>
      </c>
      <c r="AC423" s="683"/>
    </row>
    <row r="424" spans="1:32" s="657" customFormat="1" ht="23.25" customHeight="1">
      <c r="A424" s="665">
        <v>411</v>
      </c>
      <c r="B424" s="666">
        <f>'KL VCKD'!B425</f>
        <v>411</v>
      </c>
      <c r="C424" s="667"/>
      <c r="D424" s="668" t="s">
        <v>1408</v>
      </c>
      <c r="E424" s="669" t="s">
        <v>1409</v>
      </c>
      <c r="F424" s="670">
        <v>31947</v>
      </c>
      <c r="G424" s="671">
        <f>'KL VCKD'!BE425</f>
        <v>25.882999999999999</v>
      </c>
      <c r="H424" s="672">
        <f t="shared" si="44"/>
        <v>826884</v>
      </c>
      <c r="I424" s="673"/>
      <c r="J424" s="674"/>
      <c r="K424" s="674"/>
      <c r="L424" s="674"/>
      <c r="M424" s="674"/>
      <c r="N424" s="675"/>
      <c r="O424" s="676"/>
      <c r="P424" s="677"/>
      <c r="Q424" s="678">
        <v>15.464</v>
      </c>
      <c r="R424" s="677">
        <v>494028</v>
      </c>
      <c r="S424" s="677"/>
      <c r="T424" s="677"/>
      <c r="U424" s="677"/>
      <c r="V424" s="677"/>
      <c r="W424" s="679">
        <f t="shared" si="45"/>
        <v>1320912</v>
      </c>
      <c r="X424" s="679">
        <f t="shared" si="48"/>
        <v>494028</v>
      </c>
      <c r="Y424" s="680">
        <f t="shared" si="46"/>
        <v>0</v>
      </c>
      <c r="Z424" s="679">
        <f t="shared" si="47"/>
        <v>24000</v>
      </c>
      <c r="AA424" s="681">
        <f t="shared" si="42"/>
        <v>518028</v>
      </c>
      <c r="AB424" s="682">
        <f t="shared" si="43"/>
        <v>802884</v>
      </c>
      <c r="AC424" s="683"/>
    </row>
    <row r="425" spans="1:32" s="657" customFormat="1" ht="23.25" customHeight="1">
      <c r="A425" s="665">
        <v>412</v>
      </c>
      <c r="B425" s="666">
        <f>'KL VCKD'!B426</f>
        <v>412</v>
      </c>
      <c r="C425" s="667"/>
      <c r="D425" s="668" t="s">
        <v>1617</v>
      </c>
      <c r="E425" s="669" t="s">
        <v>1618</v>
      </c>
      <c r="F425" s="670">
        <v>31947</v>
      </c>
      <c r="G425" s="671">
        <f>'KL VCKD'!BE426</f>
        <v>25.812000000000001</v>
      </c>
      <c r="H425" s="672">
        <f t="shared" si="44"/>
        <v>824616</v>
      </c>
      <c r="I425" s="673"/>
      <c r="J425" s="674"/>
      <c r="K425" s="674"/>
      <c r="L425" s="674"/>
      <c r="M425" s="674"/>
      <c r="N425" s="675"/>
      <c r="O425" s="676"/>
      <c r="P425" s="677"/>
      <c r="Q425" s="678">
        <v>14.618</v>
      </c>
      <c r="R425" s="677">
        <v>467001</v>
      </c>
      <c r="S425" s="677"/>
      <c r="T425" s="677"/>
      <c r="U425" s="677"/>
      <c r="V425" s="677"/>
      <c r="W425" s="679">
        <f t="shared" si="45"/>
        <v>1291617</v>
      </c>
      <c r="X425" s="679">
        <f t="shared" si="48"/>
        <v>467001</v>
      </c>
      <c r="Y425" s="680">
        <f t="shared" si="46"/>
        <v>0</v>
      </c>
      <c r="Z425" s="679">
        <f t="shared" si="47"/>
        <v>24000</v>
      </c>
      <c r="AA425" s="681">
        <f t="shared" si="42"/>
        <v>491001</v>
      </c>
      <c r="AB425" s="682">
        <f t="shared" si="43"/>
        <v>800616</v>
      </c>
      <c r="AC425" s="683"/>
    </row>
    <row r="426" spans="1:32" s="657" customFormat="1" ht="23.25" customHeight="1">
      <c r="A426" s="665">
        <v>413</v>
      </c>
      <c r="B426" s="666">
        <f>'KL VCKD'!B427</f>
        <v>413</v>
      </c>
      <c r="C426" s="667"/>
      <c r="D426" s="668" t="s">
        <v>1410</v>
      </c>
      <c r="E426" s="669" t="s">
        <v>1411</v>
      </c>
      <c r="F426" s="670">
        <v>31947</v>
      </c>
      <c r="G426" s="671">
        <f>'KL VCKD'!BE427</f>
        <v>27.383000000000003</v>
      </c>
      <c r="H426" s="672">
        <f t="shared" si="44"/>
        <v>874805</v>
      </c>
      <c r="I426" s="673"/>
      <c r="J426" s="674"/>
      <c r="K426" s="674"/>
      <c r="L426" s="674"/>
      <c r="M426" s="674"/>
      <c r="N426" s="675"/>
      <c r="O426" s="676"/>
      <c r="P426" s="677"/>
      <c r="Q426" s="678">
        <v>17.011999999999997</v>
      </c>
      <c r="R426" s="677">
        <v>543482</v>
      </c>
      <c r="S426" s="677"/>
      <c r="T426" s="677"/>
      <c r="U426" s="677"/>
      <c r="V426" s="677"/>
      <c r="W426" s="679">
        <f t="shared" si="45"/>
        <v>1418287</v>
      </c>
      <c r="X426" s="679">
        <f t="shared" si="48"/>
        <v>543482</v>
      </c>
      <c r="Y426" s="680">
        <f t="shared" si="46"/>
        <v>0</v>
      </c>
      <c r="Z426" s="679">
        <f t="shared" si="47"/>
        <v>24000</v>
      </c>
      <c r="AA426" s="681">
        <f t="shared" si="42"/>
        <v>567482</v>
      </c>
      <c r="AB426" s="682">
        <f t="shared" si="43"/>
        <v>850805</v>
      </c>
      <c r="AC426" s="683"/>
    </row>
    <row r="427" spans="1:32" s="657" customFormat="1" ht="23.25" customHeight="1">
      <c r="A427" s="665">
        <v>414</v>
      </c>
      <c r="B427" s="666">
        <f>'KL VCKD'!B428</f>
        <v>414</v>
      </c>
      <c r="C427" s="667"/>
      <c r="D427" s="668" t="s">
        <v>1412</v>
      </c>
      <c r="E427" s="669" t="s">
        <v>1413</v>
      </c>
      <c r="F427" s="670">
        <v>31947</v>
      </c>
      <c r="G427" s="671">
        <f>'KL VCKD'!BE428</f>
        <v>26.594999999999999</v>
      </c>
      <c r="H427" s="672">
        <f t="shared" si="44"/>
        <v>849630</v>
      </c>
      <c r="I427" s="673"/>
      <c r="J427" s="674"/>
      <c r="K427" s="674"/>
      <c r="L427" s="674"/>
      <c r="M427" s="674"/>
      <c r="N427" s="675"/>
      <c r="O427" s="676"/>
      <c r="P427" s="677"/>
      <c r="Q427" s="678">
        <v>16.911999999999999</v>
      </c>
      <c r="R427" s="677">
        <v>540288</v>
      </c>
      <c r="S427" s="677"/>
      <c r="T427" s="677"/>
      <c r="U427" s="677"/>
      <c r="V427" s="677"/>
      <c r="W427" s="679">
        <f t="shared" si="45"/>
        <v>1389918</v>
      </c>
      <c r="X427" s="679">
        <f t="shared" si="48"/>
        <v>540288</v>
      </c>
      <c r="Y427" s="680">
        <f t="shared" si="46"/>
        <v>0</v>
      </c>
      <c r="Z427" s="679">
        <f t="shared" si="47"/>
        <v>24000</v>
      </c>
      <c r="AA427" s="681">
        <f t="shared" si="42"/>
        <v>564288</v>
      </c>
      <c r="AB427" s="682">
        <f t="shared" si="43"/>
        <v>825630</v>
      </c>
      <c r="AC427" s="683"/>
    </row>
    <row r="428" spans="1:32" s="657" customFormat="1" ht="23.25" customHeight="1">
      <c r="A428" s="665">
        <v>415</v>
      </c>
      <c r="B428" s="666">
        <f>'KL VCKD'!B429</f>
        <v>415</v>
      </c>
      <c r="C428" s="667"/>
      <c r="D428" s="668" t="s">
        <v>1078</v>
      </c>
      <c r="E428" s="669" t="s">
        <v>1681</v>
      </c>
      <c r="F428" s="670">
        <v>31947</v>
      </c>
      <c r="G428" s="671">
        <f>'KL VCKD'!BE429</f>
        <v>30.710000000000004</v>
      </c>
      <c r="H428" s="672">
        <f t="shared" si="44"/>
        <v>981092</v>
      </c>
      <c r="I428" s="673"/>
      <c r="J428" s="674"/>
      <c r="K428" s="674"/>
      <c r="L428" s="674"/>
      <c r="M428" s="674"/>
      <c r="N428" s="675"/>
      <c r="O428" s="676"/>
      <c r="P428" s="677"/>
      <c r="Q428" s="678">
        <v>14.462</v>
      </c>
      <c r="R428" s="677">
        <v>462018</v>
      </c>
      <c r="S428" s="677"/>
      <c r="T428" s="677"/>
      <c r="U428" s="677"/>
      <c r="V428" s="677"/>
      <c r="W428" s="679">
        <f t="shared" si="45"/>
        <v>1443110</v>
      </c>
      <c r="X428" s="679">
        <f t="shared" si="48"/>
        <v>462018</v>
      </c>
      <c r="Y428" s="680">
        <f t="shared" si="46"/>
        <v>0</v>
      </c>
      <c r="Z428" s="679">
        <f t="shared" si="47"/>
        <v>24000</v>
      </c>
      <c r="AA428" s="681">
        <f t="shared" si="42"/>
        <v>486018</v>
      </c>
      <c r="AB428" s="682">
        <f t="shared" si="43"/>
        <v>957092</v>
      </c>
      <c r="AC428" s="683"/>
    </row>
    <row r="429" spans="1:32" s="657" customFormat="1" ht="23.25" customHeight="1">
      <c r="A429" s="665">
        <v>416</v>
      </c>
      <c r="B429" s="666">
        <f>'KL VCKD'!B430</f>
        <v>416</v>
      </c>
      <c r="C429" s="667"/>
      <c r="D429" s="668" t="s">
        <v>1079</v>
      </c>
      <c r="E429" s="669" t="s">
        <v>1080</v>
      </c>
      <c r="F429" s="670">
        <v>31947</v>
      </c>
      <c r="G429" s="671">
        <f>'KL VCKD'!BE430</f>
        <v>33.397000000000006</v>
      </c>
      <c r="H429" s="672">
        <f t="shared" si="44"/>
        <v>1066934</v>
      </c>
      <c r="I429" s="673"/>
      <c r="J429" s="674"/>
      <c r="K429" s="674"/>
      <c r="L429" s="674"/>
      <c r="M429" s="674"/>
      <c r="N429" s="675"/>
      <c r="O429" s="676"/>
      <c r="P429" s="677"/>
      <c r="Q429" s="678">
        <v>14.644</v>
      </c>
      <c r="R429" s="677">
        <v>467832</v>
      </c>
      <c r="S429" s="677"/>
      <c r="T429" s="677"/>
      <c r="U429" s="677"/>
      <c r="V429" s="677"/>
      <c r="W429" s="679">
        <f t="shared" si="45"/>
        <v>1534766</v>
      </c>
      <c r="X429" s="679">
        <f t="shared" si="48"/>
        <v>467832</v>
      </c>
      <c r="Y429" s="680">
        <f t="shared" si="46"/>
        <v>538</v>
      </c>
      <c r="Z429" s="679">
        <f t="shared" si="47"/>
        <v>24000</v>
      </c>
      <c r="AA429" s="681">
        <f t="shared" si="42"/>
        <v>492370</v>
      </c>
      <c r="AB429" s="682">
        <f t="shared" si="43"/>
        <v>1042396</v>
      </c>
      <c r="AC429" s="683"/>
    </row>
    <row r="430" spans="1:32" s="657" customFormat="1" ht="23.25" customHeight="1">
      <c r="A430" s="665">
        <v>417</v>
      </c>
      <c r="B430" s="666">
        <f>'KL VCKD'!B431</f>
        <v>417</v>
      </c>
      <c r="C430" s="667"/>
      <c r="D430" s="668" t="s">
        <v>1857</v>
      </c>
      <c r="E430" s="669" t="s">
        <v>1858</v>
      </c>
      <c r="F430" s="670">
        <v>31947</v>
      </c>
      <c r="G430" s="671">
        <f>'KL VCKD'!BE431</f>
        <v>32.563000000000002</v>
      </c>
      <c r="H430" s="672">
        <f t="shared" si="44"/>
        <v>1040290</v>
      </c>
      <c r="I430" s="673"/>
      <c r="J430" s="674"/>
      <c r="K430" s="674"/>
      <c r="L430" s="674"/>
      <c r="M430" s="674"/>
      <c r="N430" s="675"/>
      <c r="O430" s="676"/>
      <c r="P430" s="677"/>
      <c r="Q430" s="678">
        <v>17.613999999999997</v>
      </c>
      <c r="R430" s="677">
        <v>562714</v>
      </c>
      <c r="S430" s="677"/>
      <c r="T430" s="677"/>
      <c r="U430" s="677"/>
      <c r="V430" s="677"/>
      <c r="W430" s="679">
        <f t="shared" si="45"/>
        <v>1603004</v>
      </c>
      <c r="X430" s="679">
        <f t="shared" si="48"/>
        <v>562714</v>
      </c>
      <c r="Y430" s="680">
        <f t="shared" si="46"/>
        <v>3950</v>
      </c>
      <c r="Z430" s="679">
        <f t="shared" si="47"/>
        <v>24000</v>
      </c>
      <c r="AA430" s="681">
        <f t="shared" si="42"/>
        <v>590664</v>
      </c>
      <c r="AB430" s="682">
        <f t="shared" si="43"/>
        <v>1012340</v>
      </c>
      <c r="AC430" s="683"/>
    </row>
    <row r="431" spans="1:32" s="657" customFormat="1" ht="23.25" customHeight="1">
      <c r="A431" s="665">
        <v>418</v>
      </c>
      <c r="B431" s="666">
        <f>'KL VCKD'!B432</f>
        <v>418</v>
      </c>
      <c r="C431" s="667"/>
      <c r="D431" s="668" t="s">
        <v>1986</v>
      </c>
      <c r="E431" s="669" t="s">
        <v>1987</v>
      </c>
      <c r="F431" s="670">
        <v>31947</v>
      </c>
      <c r="G431" s="671">
        <f>'KL VCKD'!BE432</f>
        <v>31.612000000000002</v>
      </c>
      <c r="H431" s="672">
        <f t="shared" si="44"/>
        <v>1009909</v>
      </c>
      <c r="I431" s="673"/>
      <c r="J431" s="674"/>
      <c r="K431" s="674"/>
      <c r="L431" s="674"/>
      <c r="M431" s="674"/>
      <c r="N431" s="675"/>
      <c r="O431" s="676"/>
      <c r="P431" s="677"/>
      <c r="Q431" s="678">
        <v>17.788999999999998</v>
      </c>
      <c r="R431" s="677">
        <v>568305</v>
      </c>
      <c r="S431" s="677"/>
      <c r="T431" s="677"/>
      <c r="U431" s="677"/>
      <c r="V431" s="677"/>
      <c r="W431" s="679">
        <f t="shared" si="45"/>
        <v>1578214</v>
      </c>
      <c r="X431" s="679">
        <f t="shared" si="48"/>
        <v>568305</v>
      </c>
      <c r="Y431" s="680">
        <f t="shared" si="46"/>
        <v>2711</v>
      </c>
      <c r="Z431" s="679">
        <f t="shared" si="47"/>
        <v>24000</v>
      </c>
      <c r="AA431" s="681">
        <f t="shared" si="42"/>
        <v>595016</v>
      </c>
      <c r="AB431" s="682">
        <f t="shared" si="43"/>
        <v>983198</v>
      </c>
      <c r="AC431" s="683"/>
    </row>
    <row r="432" spans="1:32" s="657" customFormat="1" ht="23.25" customHeight="1">
      <c r="A432" s="665">
        <v>419</v>
      </c>
      <c r="B432" s="666">
        <f>'KL VCKD'!B433</f>
        <v>419</v>
      </c>
      <c r="C432" s="667"/>
      <c r="D432" s="668" t="s">
        <v>1705</v>
      </c>
      <c r="E432" s="669" t="s">
        <v>1706</v>
      </c>
      <c r="F432" s="670">
        <v>31947</v>
      </c>
      <c r="G432" s="671">
        <f>'KL VCKD'!BE433</f>
        <v>31.065999999999999</v>
      </c>
      <c r="H432" s="672">
        <f t="shared" si="44"/>
        <v>992466</v>
      </c>
      <c r="I432" s="673"/>
      <c r="J432" s="674"/>
      <c r="K432" s="674"/>
      <c r="L432" s="674"/>
      <c r="M432" s="674"/>
      <c r="N432" s="675"/>
      <c r="O432" s="676"/>
      <c r="P432" s="677"/>
      <c r="Q432" s="678">
        <v>18.766999999999999</v>
      </c>
      <c r="R432" s="677">
        <v>599549</v>
      </c>
      <c r="S432" s="677"/>
      <c r="T432" s="677"/>
      <c r="U432" s="677"/>
      <c r="V432" s="677"/>
      <c r="W432" s="679">
        <f t="shared" si="45"/>
        <v>1592015</v>
      </c>
      <c r="X432" s="679">
        <f t="shared" si="48"/>
        <v>599549</v>
      </c>
      <c r="Y432" s="680">
        <f t="shared" si="46"/>
        <v>3401</v>
      </c>
      <c r="Z432" s="679">
        <f t="shared" si="47"/>
        <v>24000</v>
      </c>
      <c r="AA432" s="681">
        <f t="shared" si="42"/>
        <v>626950</v>
      </c>
      <c r="AB432" s="682">
        <f t="shared" si="43"/>
        <v>965065</v>
      </c>
      <c r="AC432" s="683"/>
    </row>
    <row r="433" spans="1:32" s="657" customFormat="1" ht="23.25" customHeight="1">
      <c r="A433" s="665">
        <v>420</v>
      </c>
      <c r="B433" s="666">
        <f>'KL VCKD'!B434</f>
        <v>420</v>
      </c>
      <c r="C433" s="667"/>
      <c r="D433" s="668" t="s">
        <v>2089</v>
      </c>
      <c r="E433" s="669" t="s">
        <v>2090</v>
      </c>
      <c r="F433" s="670">
        <v>31947</v>
      </c>
      <c r="G433" s="671">
        <f>'KL VCKD'!BE434</f>
        <v>31.614999999999998</v>
      </c>
      <c r="H433" s="672">
        <f t="shared" si="44"/>
        <v>1010004</v>
      </c>
      <c r="I433" s="673"/>
      <c r="J433" s="674"/>
      <c r="K433" s="674"/>
      <c r="L433" s="674"/>
      <c r="M433" s="674"/>
      <c r="N433" s="675"/>
      <c r="O433" s="676"/>
      <c r="P433" s="677"/>
      <c r="Q433" s="678">
        <v>17.965</v>
      </c>
      <c r="R433" s="677">
        <v>573928</v>
      </c>
      <c r="S433" s="677"/>
      <c r="T433" s="677"/>
      <c r="U433" s="677"/>
      <c r="V433" s="677"/>
      <c r="W433" s="679">
        <f t="shared" si="45"/>
        <v>1583932</v>
      </c>
      <c r="X433" s="679">
        <f t="shared" si="48"/>
        <v>573928</v>
      </c>
      <c r="Y433" s="680">
        <f t="shared" si="46"/>
        <v>2997</v>
      </c>
      <c r="Z433" s="679">
        <f t="shared" si="47"/>
        <v>24000</v>
      </c>
      <c r="AA433" s="681">
        <f t="shared" si="42"/>
        <v>600925</v>
      </c>
      <c r="AB433" s="682">
        <f t="shared" si="43"/>
        <v>983007</v>
      </c>
      <c r="AC433" s="683"/>
    </row>
    <row r="434" spans="1:32" s="657" customFormat="1" ht="23.25" customHeight="1">
      <c r="A434" s="665">
        <v>421</v>
      </c>
      <c r="B434" s="666">
        <f>'KL VCKD'!B435</f>
        <v>421</v>
      </c>
      <c r="C434" s="667"/>
      <c r="D434" s="668" t="s">
        <v>1430</v>
      </c>
      <c r="E434" s="669" t="s">
        <v>1431</v>
      </c>
      <c r="F434" s="670">
        <v>31947</v>
      </c>
      <c r="G434" s="671">
        <f>'KL VCKD'!BE435</f>
        <v>29.128000000000004</v>
      </c>
      <c r="H434" s="672">
        <f t="shared" si="44"/>
        <v>930552</v>
      </c>
      <c r="I434" s="673"/>
      <c r="J434" s="674"/>
      <c r="K434" s="674"/>
      <c r="L434" s="674"/>
      <c r="M434" s="674"/>
      <c r="N434" s="675"/>
      <c r="O434" s="676"/>
      <c r="P434" s="677"/>
      <c r="Q434" s="678">
        <v>18.36</v>
      </c>
      <c r="R434" s="677">
        <v>586547</v>
      </c>
      <c r="S434" s="677"/>
      <c r="T434" s="677"/>
      <c r="U434" s="677"/>
      <c r="V434" s="677"/>
      <c r="W434" s="679">
        <f t="shared" si="45"/>
        <v>1517099</v>
      </c>
      <c r="X434" s="679">
        <f t="shared" si="48"/>
        <v>586547</v>
      </c>
      <c r="Y434" s="680">
        <f t="shared" si="46"/>
        <v>0</v>
      </c>
      <c r="Z434" s="679">
        <f t="shared" si="47"/>
        <v>24000</v>
      </c>
      <c r="AA434" s="681">
        <f t="shared" si="42"/>
        <v>610547</v>
      </c>
      <c r="AB434" s="682">
        <f t="shared" si="43"/>
        <v>906552</v>
      </c>
      <c r="AC434" s="683"/>
    </row>
    <row r="435" spans="1:32" s="657" customFormat="1" ht="23.25" customHeight="1">
      <c r="A435" s="665">
        <v>422</v>
      </c>
      <c r="B435" s="666">
        <f>'KL VCKD'!B436</f>
        <v>422</v>
      </c>
      <c r="C435" s="667"/>
      <c r="D435" s="668" t="s">
        <v>1432</v>
      </c>
      <c r="E435" s="669" t="s">
        <v>1433</v>
      </c>
      <c r="F435" s="670">
        <v>31947</v>
      </c>
      <c r="G435" s="671">
        <f>'KL VCKD'!BE436</f>
        <v>30.056999999999999</v>
      </c>
      <c r="H435" s="672">
        <f t="shared" si="44"/>
        <v>960231</v>
      </c>
      <c r="I435" s="673"/>
      <c r="J435" s="674"/>
      <c r="K435" s="674"/>
      <c r="L435" s="674"/>
      <c r="M435" s="674"/>
      <c r="N435" s="675"/>
      <c r="O435" s="676"/>
      <c r="P435" s="677"/>
      <c r="Q435" s="678">
        <v>17.782999999999998</v>
      </c>
      <c r="R435" s="677">
        <v>568114</v>
      </c>
      <c r="S435" s="677"/>
      <c r="T435" s="677"/>
      <c r="U435" s="677"/>
      <c r="V435" s="677"/>
      <c r="W435" s="679">
        <f t="shared" si="45"/>
        <v>1528345</v>
      </c>
      <c r="X435" s="679">
        <f t="shared" si="48"/>
        <v>568114</v>
      </c>
      <c r="Y435" s="680">
        <f t="shared" si="46"/>
        <v>217</v>
      </c>
      <c r="Z435" s="679">
        <f t="shared" si="47"/>
        <v>24000</v>
      </c>
      <c r="AA435" s="681">
        <f t="shared" si="42"/>
        <v>592331</v>
      </c>
      <c r="AB435" s="682">
        <f t="shared" si="43"/>
        <v>936014</v>
      </c>
      <c r="AC435" s="683"/>
    </row>
    <row r="436" spans="1:32" s="657" customFormat="1" ht="23.25" customHeight="1">
      <c r="A436" s="665">
        <v>423</v>
      </c>
      <c r="B436" s="666">
        <f>'KL VCKD'!B437</f>
        <v>423</v>
      </c>
      <c r="C436" s="667"/>
      <c r="D436" s="668" t="s">
        <v>1434</v>
      </c>
      <c r="E436" s="669" t="s">
        <v>1435</v>
      </c>
      <c r="F436" s="670">
        <v>31947</v>
      </c>
      <c r="G436" s="671">
        <f>'KL VCKD'!BE437</f>
        <v>29.268000000000001</v>
      </c>
      <c r="H436" s="672">
        <f t="shared" si="44"/>
        <v>935025</v>
      </c>
      <c r="I436" s="673"/>
      <c r="J436" s="674"/>
      <c r="K436" s="674"/>
      <c r="L436" s="674"/>
      <c r="M436" s="674"/>
      <c r="N436" s="675"/>
      <c r="O436" s="676"/>
      <c r="P436" s="677"/>
      <c r="Q436" s="678">
        <v>18.233999999999998</v>
      </c>
      <c r="R436" s="677">
        <v>582522</v>
      </c>
      <c r="S436" s="677"/>
      <c r="T436" s="677"/>
      <c r="U436" s="677"/>
      <c r="V436" s="677"/>
      <c r="W436" s="679">
        <f t="shared" si="45"/>
        <v>1517547</v>
      </c>
      <c r="X436" s="679">
        <f t="shared" si="48"/>
        <v>582522</v>
      </c>
      <c r="Y436" s="680">
        <f t="shared" si="46"/>
        <v>0</v>
      </c>
      <c r="Z436" s="679">
        <f t="shared" si="47"/>
        <v>24000</v>
      </c>
      <c r="AA436" s="681">
        <f t="shared" si="42"/>
        <v>606522</v>
      </c>
      <c r="AB436" s="682">
        <f t="shared" si="43"/>
        <v>911025</v>
      </c>
      <c r="AC436" s="683"/>
    </row>
    <row r="437" spans="1:32" s="657" customFormat="1" ht="23.25" customHeight="1">
      <c r="A437" s="665">
        <v>424</v>
      </c>
      <c r="B437" s="666">
        <f>'KL VCKD'!B438</f>
        <v>424</v>
      </c>
      <c r="C437" s="667"/>
      <c r="D437" s="668" t="s">
        <v>1637</v>
      </c>
      <c r="E437" s="669" t="s">
        <v>1638</v>
      </c>
      <c r="F437" s="670">
        <v>31947</v>
      </c>
      <c r="G437" s="671">
        <f>'KL VCKD'!BE438</f>
        <v>30.951000000000001</v>
      </c>
      <c r="H437" s="672">
        <f t="shared" si="44"/>
        <v>988792</v>
      </c>
      <c r="I437" s="673"/>
      <c r="J437" s="674"/>
      <c r="K437" s="674"/>
      <c r="L437" s="674"/>
      <c r="M437" s="674"/>
      <c r="N437" s="675"/>
      <c r="O437" s="676"/>
      <c r="P437" s="677"/>
      <c r="Q437" s="678">
        <v>17.030999999999999</v>
      </c>
      <c r="R437" s="677">
        <v>544089</v>
      </c>
      <c r="S437" s="677"/>
      <c r="T437" s="677"/>
      <c r="U437" s="677"/>
      <c r="V437" s="677"/>
      <c r="W437" s="679">
        <f t="shared" si="45"/>
        <v>1532881</v>
      </c>
      <c r="X437" s="679">
        <f t="shared" si="48"/>
        <v>544089</v>
      </c>
      <c r="Y437" s="680">
        <f t="shared" si="46"/>
        <v>444</v>
      </c>
      <c r="Z437" s="679">
        <f t="shared" si="47"/>
        <v>24000</v>
      </c>
      <c r="AA437" s="681">
        <f t="shared" si="42"/>
        <v>568533</v>
      </c>
      <c r="AB437" s="682">
        <f t="shared" si="43"/>
        <v>964348</v>
      </c>
      <c r="AC437" s="683"/>
    </row>
    <row r="438" spans="1:32" s="657" customFormat="1" ht="23.25" customHeight="1">
      <c r="A438" s="665">
        <v>425</v>
      </c>
      <c r="B438" s="666">
        <f>'KL VCKD'!B439</f>
        <v>425</v>
      </c>
      <c r="C438" s="667"/>
      <c r="D438" s="668" t="s">
        <v>1436</v>
      </c>
      <c r="E438" s="669" t="s">
        <v>1437</v>
      </c>
      <c r="F438" s="670">
        <v>31947</v>
      </c>
      <c r="G438" s="671">
        <f>'KL VCKD'!BE439</f>
        <v>30.022000000000002</v>
      </c>
      <c r="H438" s="672">
        <f t="shared" si="44"/>
        <v>959113</v>
      </c>
      <c r="I438" s="673"/>
      <c r="J438" s="674"/>
      <c r="K438" s="674"/>
      <c r="L438" s="674"/>
      <c r="M438" s="674"/>
      <c r="N438" s="675"/>
      <c r="O438" s="676"/>
      <c r="P438" s="677"/>
      <c r="Q438" s="678">
        <v>16.529</v>
      </c>
      <c r="R438" s="677">
        <v>528052</v>
      </c>
      <c r="S438" s="677"/>
      <c r="T438" s="677"/>
      <c r="U438" s="677"/>
      <c r="V438" s="677"/>
      <c r="W438" s="679">
        <f t="shared" si="45"/>
        <v>1487165</v>
      </c>
      <c r="X438" s="679">
        <f t="shared" si="48"/>
        <v>528052</v>
      </c>
      <c r="Y438" s="680">
        <f t="shared" si="46"/>
        <v>0</v>
      </c>
      <c r="Z438" s="679">
        <f t="shared" si="47"/>
        <v>24000</v>
      </c>
      <c r="AA438" s="681">
        <f t="shared" si="42"/>
        <v>552052</v>
      </c>
      <c r="AB438" s="682">
        <f t="shared" si="43"/>
        <v>935113</v>
      </c>
      <c r="AC438" s="683"/>
    </row>
    <row r="439" spans="1:32" s="657" customFormat="1" ht="23.25" customHeight="1">
      <c r="A439" s="665">
        <v>426</v>
      </c>
      <c r="B439" s="666">
        <f>'KL VCKD'!B440</f>
        <v>426</v>
      </c>
      <c r="C439" s="667"/>
      <c r="D439" s="668" t="s">
        <v>1438</v>
      </c>
      <c r="E439" s="669" t="s">
        <v>1439</v>
      </c>
      <c r="F439" s="670">
        <v>31947</v>
      </c>
      <c r="G439" s="671">
        <f>'KL VCKD'!BE440</f>
        <v>30.276000000000003</v>
      </c>
      <c r="H439" s="672">
        <f t="shared" si="44"/>
        <v>967227</v>
      </c>
      <c r="I439" s="673"/>
      <c r="J439" s="674"/>
      <c r="K439" s="674"/>
      <c r="L439" s="674"/>
      <c r="M439" s="674"/>
      <c r="N439" s="675"/>
      <c r="O439" s="676"/>
      <c r="P439" s="677"/>
      <c r="Q439" s="678">
        <v>19.230999999999998</v>
      </c>
      <c r="R439" s="677">
        <v>614373</v>
      </c>
      <c r="S439" s="677"/>
      <c r="T439" s="677"/>
      <c r="U439" s="677"/>
      <c r="V439" s="677"/>
      <c r="W439" s="679">
        <f t="shared" si="45"/>
        <v>1581600</v>
      </c>
      <c r="X439" s="679">
        <f t="shared" si="48"/>
        <v>614373</v>
      </c>
      <c r="Y439" s="680">
        <f t="shared" si="46"/>
        <v>2880</v>
      </c>
      <c r="Z439" s="679">
        <f t="shared" si="47"/>
        <v>24000</v>
      </c>
      <c r="AA439" s="681">
        <f t="shared" si="42"/>
        <v>641253</v>
      </c>
      <c r="AB439" s="682">
        <f t="shared" si="43"/>
        <v>940347</v>
      </c>
      <c r="AC439" s="683"/>
    </row>
    <row r="440" spans="1:32" s="657" customFormat="1" ht="23.25" customHeight="1">
      <c r="A440" s="665">
        <v>427</v>
      </c>
      <c r="B440" s="666">
        <f>'KL VCKD'!B441</f>
        <v>427</v>
      </c>
      <c r="C440" s="667"/>
      <c r="D440" s="668" t="s">
        <v>1440</v>
      </c>
      <c r="E440" s="669" t="s">
        <v>1441</v>
      </c>
      <c r="F440" s="670">
        <v>31947</v>
      </c>
      <c r="G440" s="671">
        <f>'KL VCKD'!BE441</f>
        <v>29.463000000000001</v>
      </c>
      <c r="H440" s="672">
        <f t="shared" si="44"/>
        <v>941254</v>
      </c>
      <c r="I440" s="673"/>
      <c r="J440" s="674"/>
      <c r="K440" s="674"/>
      <c r="L440" s="674"/>
      <c r="M440" s="674"/>
      <c r="N440" s="675"/>
      <c r="O440" s="676"/>
      <c r="P440" s="677"/>
      <c r="Q440" s="678">
        <v>16.942999999999998</v>
      </c>
      <c r="R440" s="677">
        <v>541278</v>
      </c>
      <c r="S440" s="677"/>
      <c r="T440" s="677"/>
      <c r="U440" s="677"/>
      <c r="V440" s="677"/>
      <c r="W440" s="679">
        <f t="shared" si="45"/>
        <v>1482532</v>
      </c>
      <c r="X440" s="679">
        <f t="shared" si="48"/>
        <v>541278</v>
      </c>
      <c r="Y440" s="680">
        <f t="shared" si="46"/>
        <v>0</v>
      </c>
      <c r="Z440" s="679">
        <f t="shared" si="47"/>
        <v>24000</v>
      </c>
      <c r="AA440" s="681">
        <f t="shared" si="42"/>
        <v>565278</v>
      </c>
      <c r="AB440" s="682">
        <f t="shared" si="43"/>
        <v>917254</v>
      </c>
      <c r="AC440" s="683"/>
    </row>
    <row r="441" spans="1:32" s="657" customFormat="1" ht="23.25" customHeight="1">
      <c r="A441" s="665">
        <v>428</v>
      </c>
      <c r="B441" s="666">
        <f>'KL VCKD'!B442</f>
        <v>428</v>
      </c>
      <c r="C441" s="667"/>
      <c r="D441" s="668" t="s">
        <v>1442</v>
      </c>
      <c r="E441" s="669" t="s">
        <v>1443</v>
      </c>
      <c r="F441" s="670">
        <v>31947</v>
      </c>
      <c r="G441" s="671">
        <f>'KL VCKD'!BE442</f>
        <v>30.245000000000001</v>
      </c>
      <c r="H441" s="672">
        <f t="shared" si="44"/>
        <v>966237</v>
      </c>
      <c r="I441" s="673"/>
      <c r="J441" s="674"/>
      <c r="K441" s="674"/>
      <c r="L441" s="674"/>
      <c r="M441" s="674"/>
      <c r="N441" s="675"/>
      <c r="O441" s="676"/>
      <c r="P441" s="677"/>
      <c r="Q441" s="678">
        <v>17.437999999999999</v>
      </c>
      <c r="R441" s="677">
        <v>557092</v>
      </c>
      <c r="S441" s="677"/>
      <c r="T441" s="677"/>
      <c r="U441" s="677"/>
      <c r="V441" s="677"/>
      <c r="W441" s="679">
        <f t="shared" si="45"/>
        <v>1523329</v>
      </c>
      <c r="X441" s="679">
        <f t="shared" si="48"/>
        <v>557092</v>
      </c>
      <c r="Y441" s="680">
        <f t="shared" si="46"/>
        <v>0</v>
      </c>
      <c r="Z441" s="679">
        <f t="shared" si="47"/>
        <v>24000</v>
      </c>
      <c r="AA441" s="681">
        <f t="shared" si="42"/>
        <v>581092</v>
      </c>
      <c r="AB441" s="682">
        <f t="shared" si="43"/>
        <v>942237</v>
      </c>
      <c r="AC441" s="683"/>
    </row>
    <row r="442" spans="1:32" s="657" customFormat="1" ht="23.25" customHeight="1">
      <c r="A442" s="665">
        <v>429</v>
      </c>
      <c r="B442" s="666">
        <f>'KL VCKD'!B443</f>
        <v>429</v>
      </c>
      <c r="C442" s="667"/>
      <c r="D442" s="668" t="s">
        <v>1729</v>
      </c>
      <c r="E442" s="669" t="s">
        <v>1728</v>
      </c>
      <c r="F442" s="670">
        <v>31947</v>
      </c>
      <c r="G442" s="671">
        <f>'KL VCKD'!BE443</f>
        <v>28.985000000000003</v>
      </c>
      <c r="H442" s="672">
        <f t="shared" si="44"/>
        <v>925984</v>
      </c>
      <c r="I442" s="673"/>
      <c r="J442" s="674"/>
      <c r="K442" s="674"/>
      <c r="L442" s="674"/>
      <c r="M442" s="674"/>
      <c r="N442" s="675"/>
      <c r="O442" s="676"/>
      <c r="P442" s="677"/>
      <c r="Q442" s="678">
        <v>19.657</v>
      </c>
      <c r="R442" s="677">
        <v>627982</v>
      </c>
      <c r="S442" s="677"/>
      <c r="T442" s="677"/>
      <c r="U442" s="677"/>
      <c r="V442" s="677"/>
      <c r="W442" s="679">
        <f t="shared" si="45"/>
        <v>1553966</v>
      </c>
      <c r="X442" s="679">
        <f t="shared" si="48"/>
        <v>627982</v>
      </c>
      <c r="Y442" s="680">
        <f t="shared" si="46"/>
        <v>1498</v>
      </c>
      <c r="Z442" s="679">
        <f t="shared" si="47"/>
        <v>24000</v>
      </c>
      <c r="AA442" s="681">
        <f t="shared" si="42"/>
        <v>653480</v>
      </c>
      <c r="AB442" s="682">
        <f t="shared" si="43"/>
        <v>900486</v>
      </c>
      <c r="AC442" s="683"/>
    </row>
    <row r="443" spans="1:32" s="657" customFormat="1" ht="23.25" customHeight="1">
      <c r="A443" s="665">
        <v>430</v>
      </c>
      <c r="B443" s="666">
        <f>'KL VCKD'!B444</f>
        <v>430</v>
      </c>
      <c r="C443" s="667"/>
      <c r="D443" s="668" t="s">
        <v>1708</v>
      </c>
      <c r="E443" s="669" t="s">
        <v>1709</v>
      </c>
      <c r="F443" s="670">
        <v>31947</v>
      </c>
      <c r="G443" s="671">
        <f>'KL VCKD'!BE444</f>
        <v>28.536999999999999</v>
      </c>
      <c r="H443" s="672">
        <f t="shared" si="44"/>
        <v>911672</v>
      </c>
      <c r="I443" s="673"/>
      <c r="J443" s="674"/>
      <c r="K443" s="674"/>
      <c r="L443" s="674"/>
      <c r="M443" s="674"/>
      <c r="N443" s="675"/>
      <c r="O443" s="676"/>
      <c r="P443" s="677"/>
      <c r="Q443" s="678">
        <v>16.817999999999998</v>
      </c>
      <c r="R443" s="677">
        <v>537285</v>
      </c>
      <c r="S443" s="677"/>
      <c r="T443" s="677"/>
      <c r="U443" s="677"/>
      <c r="V443" s="677"/>
      <c r="W443" s="679">
        <f t="shared" si="45"/>
        <v>1448957</v>
      </c>
      <c r="X443" s="679">
        <f t="shared" si="48"/>
        <v>537285</v>
      </c>
      <c r="Y443" s="680">
        <f t="shared" si="46"/>
        <v>0</v>
      </c>
      <c r="Z443" s="679">
        <f t="shared" si="47"/>
        <v>24000</v>
      </c>
      <c r="AA443" s="681">
        <f t="shared" si="42"/>
        <v>561285</v>
      </c>
      <c r="AB443" s="682">
        <f t="shared" si="43"/>
        <v>887672</v>
      </c>
      <c r="AC443" s="683"/>
    </row>
    <row r="444" spans="1:32" s="719" customFormat="1" ht="23.25" customHeight="1">
      <c r="A444" s="665">
        <v>431</v>
      </c>
      <c r="B444" s="666">
        <f>'KL VCKD'!B445</f>
        <v>431</v>
      </c>
      <c r="C444" s="667"/>
      <c r="D444" s="668" t="s">
        <v>1448</v>
      </c>
      <c r="E444" s="669" t="s">
        <v>1449</v>
      </c>
      <c r="F444" s="670">
        <v>31947</v>
      </c>
      <c r="G444" s="671">
        <f>'KL VCKD'!BE445</f>
        <v>28.279</v>
      </c>
      <c r="H444" s="672">
        <f t="shared" si="44"/>
        <v>903429</v>
      </c>
      <c r="I444" s="673"/>
      <c r="J444" s="674"/>
      <c r="K444" s="674"/>
      <c r="L444" s="674"/>
      <c r="M444" s="674"/>
      <c r="N444" s="675"/>
      <c r="O444" s="676"/>
      <c r="P444" s="677"/>
      <c r="Q444" s="678">
        <v>16.046999999999997</v>
      </c>
      <c r="R444" s="677">
        <v>512654</v>
      </c>
      <c r="S444" s="677"/>
      <c r="T444" s="677"/>
      <c r="U444" s="677"/>
      <c r="V444" s="677"/>
      <c r="W444" s="679">
        <f t="shared" si="45"/>
        <v>1416083</v>
      </c>
      <c r="X444" s="679">
        <f t="shared" si="48"/>
        <v>512654</v>
      </c>
      <c r="Y444" s="680">
        <f t="shared" si="46"/>
        <v>0</v>
      </c>
      <c r="Z444" s="679">
        <f t="shared" si="47"/>
        <v>24000</v>
      </c>
      <c r="AA444" s="681">
        <f t="shared" si="42"/>
        <v>536654</v>
      </c>
      <c r="AB444" s="682">
        <f t="shared" si="43"/>
        <v>879429</v>
      </c>
      <c r="AC444" s="683"/>
      <c r="AD444" s="657"/>
      <c r="AE444" s="657"/>
      <c r="AF444" s="657"/>
    </row>
    <row r="445" spans="1:32" s="657" customFormat="1" ht="23.25" customHeight="1">
      <c r="A445" s="665">
        <v>432</v>
      </c>
      <c r="B445" s="666">
        <f>'KL VCKD'!B446</f>
        <v>432</v>
      </c>
      <c r="C445" s="667"/>
      <c r="D445" s="668" t="s">
        <v>1444</v>
      </c>
      <c r="E445" s="669" t="s">
        <v>1445</v>
      </c>
      <c r="F445" s="670">
        <v>31947</v>
      </c>
      <c r="G445" s="671">
        <f>'KL VCKD'!BE446</f>
        <v>27.562000000000001</v>
      </c>
      <c r="H445" s="672">
        <f t="shared" si="44"/>
        <v>880523</v>
      </c>
      <c r="I445" s="673"/>
      <c r="J445" s="674"/>
      <c r="K445" s="674"/>
      <c r="L445" s="674"/>
      <c r="M445" s="674"/>
      <c r="N445" s="675"/>
      <c r="O445" s="676"/>
      <c r="P445" s="677"/>
      <c r="Q445" s="678">
        <v>16.673999999999999</v>
      </c>
      <c r="R445" s="677">
        <v>532684</v>
      </c>
      <c r="S445" s="677"/>
      <c r="T445" s="677"/>
      <c r="U445" s="677"/>
      <c r="V445" s="677"/>
      <c r="W445" s="679">
        <f t="shared" si="45"/>
        <v>1413207</v>
      </c>
      <c r="X445" s="679">
        <f t="shared" si="48"/>
        <v>532684</v>
      </c>
      <c r="Y445" s="680">
        <f t="shared" si="46"/>
        <v>0</v>
      </c>
      <c r="Z445" s="679">
        <f t="shared" si="47"/>
        <v>24000</v>
      </c>
      <c r="AA445" s="681">
        <f t="shared" si="42"/>
        <v>556684</v>
      </c>
      <c r="AB445" s="682">
        <f t="shared" si="43"/>
        <v>856523</v>
      </c>
      <c r="AC445" s="683"/>
    </row>
    <row r="446" spans="1:32" s="657" customFormat="1" ht="23.25" customHeight="1">
      <c r="A446" s="665">
        <v>433</v>
      </c>
      <c r="B446" s="666">
        <f>'KL VCKD'!B447</f>
        <v>433</v>
      </c>
      <c r="C446" s="667"/>
      <c r="D446" s="668" t="s">
        <v>1446</v>
      </c>
      <c r="E446" s="669" t="s">
        <v>1447</v>
      </c>
      <c r="F446" s="670">
        <v>31947</v>
      </c>
      <c r="G446" s="671">
        <f>'KL VCKD'!BE447</f>
        <v>29.452999999999999</v>
      </c>
      <c r="H446" s="672">
        <f t="shared" si="44"/>
        <v>940935</v>
      </c>
      <c r="I446" s="673"/>
      <c r="J446" s="674"/>
      <c r="K446" s="674"/>
      <c r="L446" s="674"/>
      <c r="M446" s="674"/>
      <c r="N446" s="675"/>
      <c r="O446" s="676"/>
      <c r="P446" s="677"/>
      <c r="Q446" s="678">
        <v>15.959000000000001</v>
      </c>
      <c r="R446" s="677">
        <v>509842</v>
      </c>
      <c r="S446" s="677"/>
      <c r="T446" s="677"/>
      <c r="U446" s="677"/>
      <c r="V446" s="677"/>
      <c r="W446" s="679">
        <f t="shared" si="45"/>
        <v>1450777</v>
      </c>
      <c r="X446" s="679">
        <f t="shared" si="48"/>
        <v>509842</v>
      </c>
      <c r="Y446" s="680">
        <f t="shared" si="46"/>
        <v>0</v>
      </c>
      <c r="Z446" s="679">
        <f t="shared" si="47"/>
        <v>24000</v>
      </c>
      <c r="AA446" s="681">
        <f t="shared" si="42"/>
        <v>533842</v>
      </c>
      <c r="AB446" s="682">
        <f t="shared" si="43"/>
        <v>916935</v>
      </c>
      <c r="AC446" s="683"/>
    </row>
    <row r="447" spans="1:32" s="657" customFormat="1" ht="23.25" customHeight="1">
      <c r="A447" s="665">
        <v>434</v>
      </c>
      <c r="B447" s="666">
        <f>'KL VCKD'!B448</f>
        <v>434</v>
      </c>
      <c r="C447" s="667"/>
      <c r="D447" s="668" t="s">
        <v>1710</v>
      </c>
      <c r="E447" s="669" t="s">
        <v>1711</v>
      </c>
      <c r="F447" s="670">
        <v>31947</v>
      </c>
      <c r="G447" s="671">
        <f>'KL VCKD'!BE448</f>
        <v>27.500999999999998</v>
      </c>
      <c r="H447" s="672">
        <f t="shared" si="44"/>
        <v>878574</v>
      </c>
      <c r="I447" s="673"/>
      <c r="J447" s="674"/>
      <c r="K447" s="674"/>
      <c r="L447" s="674"/>
      <c r="M447" s="674"/>
      <c r="N447" s="675"/>
      <c r="O447" s="676"/>
      <c r="P447" s="677"/>
      <c r="Q447" s="678">
        <v>16.279</v>
      </c>
      <c r="R447" s="677">
        <v>520065</v>
      </c>
      <c r="S447" s="677"/>
      <c r="T447" s="677"/>
      <c r="U447" s="677"/>
      <c r="V447" s="677"/>
      <c r="W447" s="679">
        <f t="shared" si="45"/>
        <v>1398639</v>
      </c>
      <c r="X447" s="679">
        <f t="shared" si="48"/>
        <v>520065</v>
      </c>
      <c r="Y447" s="680">
        <f t="shared" si="46"/>
        <v>0</v>
      </c>
      <c r="Z447" s="679">
        <f t="shared" si="47"/>
        <v>24000</v>
      </c>
      <c r="AA447" s="681">
        <f t="shared" si="42"/>
        <v>544065</v>
      </c>
      <c r="AB447" s="682">
        <f t="shared" si="43"/>
        <v>854574</v>
      </c>
      <c r="AC447" s="683"/>
    </row>
    <row r="448" spans="1:32" s="657" customFormat="1" ht="23.25" customHeight="1">
      <c r="A448" s="665">
        <v>435</v>
      </c>
      <c r="B448" s="666">
        <f>'KL VCKD'!B449</f>
        <v>435</v>
      </c>
      <c r="C448" s="667"/>
      <c r="D448" s="668" t="s">
        <v>1450</v>
      </c>
      <c r="E448" s="669" t="s">
        <v>1451</v>
      </c>
      <c r="F448" s="670">
        <v>31947</v>
      </c>
      <c r="G448" s="671">
        <f>'KL VCKD'!BE449</f>
        <v>26.709</v>
      </c>
      <c r="H448" s="672">
        <f t="shared" si="44"/>
        <v>853272</v>
      </c>
      <c r="I448" s="673"/>
      <c r="J448" s="674"/>
      <c r="K448" s="674"/>
      <c r="L448" s="674"/>
      <c r="M448" s="674"/>
      <c r="N448" s="675"/>
      <c r="O448" s="676"/>
      <c r="P448" s="677"/>
      <c r="Q448" s="678">
        <v>16.303999999999998</v>
      </c>
      <c r="R448" s="677">
        <v>520864</v>
      </c>
      <c r="S448" s="677"/>
      <c r="T448" s="677"/>
      <c r="U448" s="677"/>
      <c r="V448" s="677"/>
      <c r="W448" s="679">
        <f t="shared" si="45"/>
        <v>1374136</v>
      </c>
      <c r="X448" s="679">
        <f t="shared" si="48"/>
        <v>520864</v>
      </c>
      <c r="Y448" s="680">
        <f t="shared" si="46"/>
        <v>0</v>
      </c>
      <c r="Z448" s="679">
        <f t="shared" si="47"/>
        <v>24000</v>
      </c>
      <c r="AA448" s="681">
        <f t="shared" si="42"/>
        <v>544864</v>
      </c>
      <c r="AB448" s="682">
        <f t="shared" si="43"/>
        <v>829272</v>
      </c>
      <c r="AC448" s="683"/>
    </row>
    <row r="449" spans="1:29" s="657" customFormat="1" ht="23.25" customHeight="1">
      <c r="A449" s="665">
        <v>436</v>
      </c>
      <c r="B449" s="666">
        <f>'KL VCKD'!B450</f>
        <v>436</v>
      </c>
      <c r="C449" s="667"/>
      <c r="D449" s="668" t="s">
        <v>1452</v>
      </c>
      <c r="E449" s="669" t="s">
        <v>1453</v>
      </c>
      <c r="F449" s="670">
        <v>31947</v>
      </c>
      <c r="G449" s="671">
        <f>'KL VCKD'!BE450</f>
        <v>29.330000000000002</v>
      </c>
      <c r="H449" s="672">
        <f t="shared" si="44"/>
        <v>937006</v>
      </c>
      <c r="I449" s="673"/>
      <c r="J449" s="674"/>
      <c r="K449" s="674"/>
      <c r="L449" s="674"/>
      <c r="M449" s="674"/>
      <c r="N449" s="675"/>
      <c r="O449" s="676"/>
      <c r="P449" s="677"/>
      <c r="Q449" s="678">
        <v>19.023999999999997</v>
      </c>
      <c r="R449" s="677">
        <v>607760</v>
      </c>
      <c r="S449" s="677"/>
      <c r="T449" s="677"/>
      <c r="U449" s="677"/>
      <c r="V449" s="677"/>
      <c r="W449" s="679">
        <f t="shared" si="45"/>
        <v>1544766</v>
      </c>
      <c r="X449" s="679">
        <f t="shared" si="48"/>
        <v>607760</v>
      </c>
      <c r="Y449" s="680">
        <f t="shared" si="46"/>
        <v>1038</v>
      </c>
      <c r="Z449" s="679">
        <f t="shared" si="47"/>
        <v>24000</v>
      </c>
      <c r="AA449" s="681">
        <f t="shared" si="42"/>
        <v>632798</v>
      </c>
      <c r="AB449" s="682">
        <f t="shared" si="43"/>
        <v>911968</v>
      </c>
      <c r="AC449" s="683"/>
    </row>
    <row r="450" spans="1:29" s="657" customFormat="1" ht="23.25" customHeight="1">
      <c r="A450" s="665">
        <v>437</v>
      </c>
      <c r="B450" s="666">
        <f>'KL VCKD'!B451</f>
        <v>437</v>
      </c>
      <c r="C450" s="667"/>
      <c r="D450" s="668" t="s">
        <v>1454</v>
      </c>
      <c r="E450" s="669" t="s">
        <v>1455</v>
      </c>
      <c r="F450" s="670">
        <v>31947</v>
      </c>
      <c r="G450" s="671">
        <f>'KL VCKD'!BE451</f>
        <v>28.866</v>
      </c>
      <c r="H450" s="672">
        <f t="shared" si="44"/>
        <v>922182</v>
      </c>
      <c r="I450" s="673"/>
      <c r="J450" s="674"/>
      <c r="K450" s="674"/>
      <c r="L450" s="674"/>
      <c r="M450" s="674"/>
      <c r="N450" s="675"/>
      <c r="O450" s="676"/>
      <c r="P450" s="677"/>
      <c r="Q450" s="678">
        <v>17.882999999999999</v>
      </c>
      <c r="R450" s="677">
        <v>571308</v>
      </c>
      <c r="S450" s="677"/>
      <c r="T450" s="677"/>
      <c r="U450" s="677"/>
      <c r="V450" s="677"/>
      <c r="W450" s="679">
        <f t="shared" si="45"/>
        <v>1493490</v>
      </c>
      <c r="X450" s="679">
        <f t="shared" si="48"/>
        <v>571308</v>
      </c>
      <c r="Y450" s="680">
        <f t="shared" si="46"/>
        <v>0</v>
      </c>
      <c r="Z450" s="679">
        <f t="shared" si="47"/>
        <v>24000</v>
      </c>
      <c r="AA450" s="681">
        <f t="shared" si="42"/>
        <v>595308</v>
      </c>
      <c r="AB450" s="682">
        <f t="shared" si="43"/>
        <v>898182</v>
      </c>
      <c r="AC450" s="683"/>
    </row>
    <row r="451" spans="1:29" s="657" customFormat="1" ht="23.25" customHeight="1">
      <c r="A451" s="665">
        <v>438</v>
      </c>
      <c r="B451" s="666">
        <f>'KL VCKD'!B452</f>
        <v>438</v>
      </c>
      <c r="C451" s="667"/>
      <c r="D451" s="668" t="s">
        <v>1456</v>
      </c>
      <c r="E451" s="669" t="s">
        <v>1457</v>
      </c>
      <c r="F451" s="670">
        <v>31947</v>
      </c>
      <c r="G451" s="671">
        <f>'KL VCKD'!BE452</f>
        <v>28.501999999999999</v>
      </c>
      <c r="H451" s="672">
        <f t="shared" si="44"/>
        <v>910553</v>
      </c>
      <c r="I451" s="673"/>
      <c r="J451" s="674"/>
      <c r="K451" s="674"/>
      <c r="L451" s="674"/>
      <c r="M451" s="674"/>
      <c r="N451" s="675"/>
      <c r="O451" s="676"/>
      <c r="P451" s="677"/>
      <c r="Q451" s="678">
        <v>19.375</v>
      </c>
      <c r="R451" s="677">
        <v>618973</v>
      </c>
      <c r="S451" s="677"/>
      <c r="T451" s="677"/>
      <c r="U451" s="677"/>
      <c r="V451" s="677"/>
      <c r="W451" s="679">
        <f t="shared" si="45"/>
        <v>1529526</v>
      </c>
      <c r="X451" s="679">
        <f t="shared" si="48"/>
        <v>618973</v>
      </c>
      <c r="Y451" s="680">
        <f t="shared" si="46"/>
        <v>276</v>
      </c>
      <c r="Z451" s="679">
        <f t="shared" si="47"/>
        <v>24000</v>
      </c>
      <c r="AA451" s="681">
        <f t="shared" si="42"/>
        <v>643249</v>
      </c>
      <c r="AB451" s="682">
        <f t="shared" si="43"/>
        <v>886277</v>
      </c>
      <c r="AC451" s="683"/>
    </row>
    <row r="452" spans="1:29" s="657" customFormat="1" ht="23.25" customHeight="1">
      <c r="A452" s="665">
        <v>439</v>
      </c>
      <c r="B452" s="666">
        <f>'KL VCKD'!B453</f>
        <v>439</v>
      </c>
      <c r="C452" s="667"/>
      <c r="D452" s="668" t="s">
        <v>2132</v>
      </c>
      <c r="E452" s="669" t="s">
        <v>2133</v>
      </c>
      <c r="F452" s="670">
        <v>31947</v>
      </c>
      <c r="G452" s="671">
        <f>'KL VCKD'!BE453</f>
        <v>27.116</v>
      </c>
      <c r="H452" s="672">
        <f t="shared" si="44"/>
        <v>866275</v>
      </c>
      <c r="I452" s="673"/>
      <c r="J452" s="674"/>
      <c r="K452" s="674"/>
      <c r="L452" s="674"/>
      <c r="M452" s="674"/>
      <c r="N452" s="675"/>
      <c r="O452" s="676"/>
      <c r="P452" s="677"/>
      <c r="Q452" s="678">
        <v>17.901999999999997</v>
      </c>
      <c r="R452" s="677">
        <v>571915</v>
      </c>
      <c r="S452" s="677"/>
      <c r="T452" s="677"/>
      <c r="U452" s="677"/>
      <c r="V452" s="677"/>
      <c r="W452" s="679">
        <f t="shared" si="45"/>
        <v>1438190</v>
      </c>
      <c r="X452" s="679">
        <f t="shared" si="48"/>
        <v>571915</v>
      </c>
      <c r="Y452" s="680">
        <f t="shared" si="46"/>
        <v>0</v>
      </c>
      <c r="Z452" s="679">
        <f t="shared" si="47"/>
        <v>24000</v>
      </c>
      <c r="AA452" s="681">
        <f t="shared" si="42"/>
        <v>595915</v>
      </c>
      <c r="AB452" s="682">
        <f t="shared" si="43"/>
        <v>842275</v>
      </c>
      <c r="AC452" s="683"/>
    </row>
    <row r="453" spans="1:29" s="657" customFormat="1" ht="23.25" customHeight="1">
      <c r="A453" s="665">
        <v>440</v>
      </c>
      <c r="B453" s="666">
        <f>'KL VCKD'!B454</f>
        <v>440</v>
      </c>
      <c r="C453" s="667"/>
      <c r="D453" s="668" t="s">
        <v>1458</v>
      </c>
      <c r="E453" s="669" t="s">
        <v>1459</v>
      </c>
      <c r="F453" s="670">
        <v>31947</v>
      </c>
      <c r="G453" s="671">
        <f>'KL VCKD'!BE454</f>
        <v>28.736000000000001</v>
      </c>
      <c r="H453" s="672">
        <f t="shared" si="44"/>
        <v>918029</v>
      </c>
      <c r="I453" s="673"/>
      <c r="J453" s="674"/>
      <c r="K453" s="674"/>
      <c r="L453" s="674"/>
      <c r="M453" s="674"/>
      <c r="N453" s="675"/>
      <c r="O453" s="676"/>
      <c r="P453" s="677"/>
      <c r="Q453" s="678">
        <v>18.277999999999999</v>
      </c>
      <c r="R453" s="677">
        <v>583927</v>
      </c>
      <c r="S453" s="677"/>
      <c r="T453" s="677"/>
      <c r="U453" s="677"/>
      <c r="V453" s="677"/>
      <c r="W453" s="679">
        <f t="shared" si="45"/>
        <v>1501956</v>
      </c>
      <c r="X453" s="679">
        <f t="shared" si="48"/>
        <v>583927</v>
      </c>
      <c r="Y453" s="680">
        <f t="shared" si="46"/>
        <v>0</v>
      </c>
      <c r="Z453" s="679">
        <f t="shared" si="47"/>
        <v>24000</v>
      </c>
      <c r="AA453" s="681">
        <f t="shared" si="42"/>
        <v>607927</v>
      </c>
      <c r="AB453" s="682">
        <f t="shared" si="43"/>
        <v>894029</v>
      </c>
      <c r="AC453" s="683"/>
    </row>
    <row r="454" spans="1:29" s="657" customFormat="1" ht="23.25" customHeight="1">
      <c r="A454" s="665">
        <v>441</v>
      </c>
      <c r="B454" s="666">
        <f>'KL VCKD'!B455</f>
        <v>441</v>
      </c>
      <c r="C454" s="667"/>
      <c r="D454" s="668" t="s">
        <v>1462</v>
      </c>
      <c r="E454" s="669" t="s">
        <v>1463</v>
      </c>
      <c r="F454" s="670">
        <v>31947</v>
      </c>
      <c r="G454" s="671">
        <f>'KL VCKD'!BE455</f>
        <v>28.321000000000002</v>
      </c>
      <c r="H454" s="672">
        <f t="shared" si="44"/>
        <v>904771</v>
      </c>
      <c r="I454" s="673"/>
      <c r="J454" s="674"/>
      <c r="K454" s="674"/>
      <c r="L454" s="674"/>
      <c r="M454" s="674"/>
      <c r="N454" s="675"/>
      <c r="O454" s="676"/>
      <c r="P454" s="677"/>
      <c r="Q454" s="678">
        <v>17.600999999999999</v>
      </c>
      <c r="R454" s="677">
        <v>562299</v>
      </c>
      <c r="S454" s="677"/>
      <c r="T454" s="677"/>
      <c r="U454" s="677"/>
      <c r="V454" s="677"/>
      <c r="W454" s="679">
        <f t="shared" si="45"/>
        <v>1467070</v>
      </c>
      <c r="X454" s="679">
        <f t="shared" si="48"/>
        <v>562299</v>
      </c>
      <c r="Y454" s="680">
        <f t="shared" si="46"/>
        <v>0</v>
      </c>
      <c r="Z454" s="679">
        <f t="shared" si="47"/>
        <v>24000</v>
      </c>
      <c r="AA454" s="681">
        <f t="shared" si="42"/>
        <v>586299</v>
      </c>
      <c r="AB454" s="682">
        <f t="shared" si="43"/>
        <v>880771</v>
      </c>
      <c r="AC454" s="683"/>
    </row>
    <row r="455" spans="1:29" s="657" customFormat="1" ht="23.25" customHeight="1">
      <c r="A455" s="665">
        <v>442</v>
      </c>
      <c r="B455" s="666">
        <f>'KL VCKD'!B456</f>
        <v>442</v>
      </c>
      <c r="C455" s="667"/>
      <c r="D455" s="668" t="s">
        <v>1460</v>
      </c>
      <c r="E455" s="669" t="s">
        <v>1461</v>
      </c>
      <c r="F455" s="670">
        <v>31947</v>
      </c>
      <c r="G455" s="671">
        <f>'KL VCKD'!BE456</f>
        <v>27.652000000000001</v>
      </c>
      <c r="H455" s="672">
        <f t="shared" si="44"/>
        <v>883398</v>
      </c>
      <c r="I455" s="673"/>
      <c r="J455" s="674"/>
      <c r="K455" s="674"/>
      <c r="L455" s="674"/>
      <c r="M455" s="674"/>
      <c r="N455" s="675"/>
      <c r="O455" s="676"/>
      <c r="P455" s="677"/>
      <c r="Q455" s="678">
        <v>17.337999999999997</v>
      </c>
      <c r="R455" s="677">
        <v>553897</v>
      </c>
      <c r="S455" s="677"/>
      <c r="T455" s="677"/>
      <c r="U455" s="677"/>
      <c r="V455" s="677"/>
      <c r="W455" s="679">
        <f t="shared" si="45"/>
        <v>1437295</v>
      </c>
      <c r="X455" s="679">
        <f t="shared" si="48"/>
        <v>553897</v>
      </c>
      <c r="Y455" s="680">
        <f t="shared" si="46"/>
        <v>0</v>
      </c>
      <c r="Z455" s="679">
        <f t="shared" si="47"/>
        <v>24000</v>
      </c>
      <c r="AA455" s="681">
        <f t="shared" si="42"/>
        <v>577897</v>
      </c>
      <c r="AB455" s="682">
        <f t="shared" si="43"/>
        <v>859398</v>
      </c>
      <c r="AC455" s="683"/>
    </row>
    <row r="456" spans="1:29" s="657" customFormat="1" ht="23.25" customHeight="1">
      <c r="A456" s="665">
        <v>443</v>
      </c>
      <c r="B456" s="666">
        <f>'KL VCKD'!B457</f>
        <v>443</v>
      </c>
      <c r="C456" s="667"/>
      <c r="D456" s="668" t="s">
        <v>1625</v>
      </c>
      <c r="E456" s="669" t="s">
        <v>1626</v>
      </c>
      <c r="F456" s="670">
        <v>31947</v>
      </c>
      <c r="G456" s="671">
        <f>'KL VCKD'!BE457</f>
        <v>27.391999999999999</v>
      </c>
      <c r="H456" s="672">
        <f t="shared" si="44"/>
        <v>875092</v>
      </c>
      <c r="I456" s="673"/>
      <c r="J456" s="674"/>
      <c r="K456" s="674"/>
      <c r="L456" s="674"/>
      <c r="M456" s="674"/>
      <c r="N456" s="675"/>
      <c r="O456" s="676"/>
      <c r="P456" s="677"/>
      <c r="Q456" s="678">
        <v>19.738</v>
      </c>
      <c r="R456" s="677">
        <v>630570</v>
      </c>
      <c r="S456" s="677"/>
      <c r="T456" s="677"/>
      <c r="U456" s="677"/>
      <c r="V456" s="677"/>
      <c r="W456" s="679">
        <f t="shared" si="45"/>
        <v>1505662</v>
      </c>
      <c r="X456" s="679">
        <f t="shared" si="48"/>
        <v>630570</v>
      </c>
      <c r="Y456" s="680">
        <f t="shared" si="46"/>
        <v>0</v>
      </c>
      <c r="Z456" s="679">
        <f t="shared" si="47"/>
        <v>24000</v>
      </c>
      <c r="AA456" s="681">
        <f t="shared" si="42"/>
        <v>654570</v>
      </c>
      <c r="AB456" s="682">
        <f t="shared" si="43"/>
        <v>851092</v>
      </c>
      <c r="AC456" s="683"/>
    </row>
    <row r="457" spans="1:29" s="657" customFormat="1" ht="23.25" customHeight="1">
      <c r="A457" s="665">
        <v>444</v>
      </c>
      <c r="B457" s="666">
        <f>'KL VCKD'!B458</f>
        <v>444</v>
      </c>
      <c r="C457" s="667"/>
      <c r="D457" s="668" t="s">
        <v>1464</v>
      </c>
      <c r="E457" s="669" t="s">
        <v>1465</v>
      </c>
      <c r="F457" s="670">
        <v>31947</v>
      </c>
      <c r="G457" s="671">
        <f>'KL VCKD'!BE458</f>
        <v>28.556999999999999</v>
      </c>
      <c r="H457" s="672">
        <f t="shared" si="44"/>
        <v>912310</v>
      </c>
      <c r="I457" s="673"/>
      <c r="J457" s="674"/>
      <c r="K457" s="674"/>
      <c r="L457" s="674"/>
      <c r="M457" s="674"/>
      <c r="N457" s="675"/>
      <c r="O457" s="676"/>
      <c r="P457" s="677"/>
      <c r="Q457" s="678">
        <v>18.979999999999997</v>
      </c>
      <c r="R457" s="677">
        <v>606354</v>
      </c>
      <c r="S457" s="677"/>
      <c r="T457" s="677"/>
      <c r="U457" s="677"/>
      <c r="V457" s="677"/>
      <c r="W457" s="679">
        <f t="shared" si="45"/>
        <v>1518664</v>
      </c>
      <c r="X457" s="679">
        <f t="shared" si="48"/>
        <v>606354</v>
      </c>
      <c r="Y457" s="680">
        <f t="shared" si="46"/>
        <v>0</v>
      </c>
      <c r="Z457" s="679">
        <f t="shared" si="47"/>
        <v>24000</v>
      </c>
      <c r="AA457" s="681">
        <f t="shared" si="42"/>
        <v>630354</v>
      </c>
      <c r="AB457" s="682">
        <f t="shared" si="43"/>
        <v>888310</v>
      </c>
      <c r="AC457" s="683"/>
    </row>
    <row r="458" spans="1:29" s="657" customFormat="1" ht="23.25" customHeight="1">
      <c r="A458" s="665">
        <v>445</v>
      </c>
      <c r="B458" s="666">
        <f>'KL VCKD'!B459</f>
        <v>445</v>
      </c>
      <c r="C458" s="667"/>
      <c r="D458" s="668" t="s">
        <v>1466</v>
      </c>
      <c r="E458" s="669" t="s">
        <v>1467</v>
      </c>
      <c r="F458" s="670">
        <v>31947</v>
      </c>
      <c r="G458" s="671">
        <f>'KL VCKD'!BE459</f>
        <v>29.979999999999997</v>
      </c>
      <c r="H458" s="672">
        <f t="shared" si="44"/>
        <v>957771</v>
      </c>
      <c r="I458" s="673"/>
      <c r="J458" s="674"/>
      <c r="K458" s="674"/>
      <c r="L458" s="674"/>
      <c r="M458" s="674"/>
      <c r="N458" s="675"/>
      <c r="O458" s="676"/>
      <c r="P458" s="677"/>
      <c r="Q458" s="678">
        <v>19.212</v>
      </c>
      <c r="R458" s="677">
        <v>613766</v>
      </c>
      <c r="S458" s="677"/>
      <c r="T458" s="677"/>
      <c r="U458" s="677"/>
      <c r="V458" s="677"/>
      <c r="W458" s="679">
        <f t="shared" si="45"/>
        <v>1571537</v>
      </c>
      <c r="X458" s="679">
        <f t="shared" si="48"/>
        <v>613766</v>
      </c>
      <c r="Y458" s="680">
        <f t="shared" si="46"/>
        <v>2377</v>
      </c>
      <c r="Z458" s="679">
        <f t="shared" si="47"/>
        <v>24000</v>
      </c>
      <c r="AA458" s="681">
        <f t="shared" si="42"/>
        <v>640143</v>
      </c>
      <c r="AB458" s="682">
        <f t="shared" si="43"/>
        <v>931394</v>
      </c>
      <c r="AC458" s="683"/>
    </row>
    <row r="459" spans="1:29" s="657" customFormat="1" ht="23.25" customHeight="1">
      <c r="A459" s="665">
        <v>446</v>
      </c>
      <c r="B459" s="666">
        <f>'KL VCKD'!B460</f>
        <v>446</v>
      </c>
      <c r="C459" s="667"/>
      <c r="D459" s="668" t="s">
        <v>1712</v>
      </c>
      <c r="E459" s="669" t="s">
        <v>1713</v>
      </c>
      <c r="F459" s="670">
        <v>31947</v>
      </c>
      <c r="G459" s="671">
        <f>'KL VCKD'!BE460</f>
        <v>28.995000000000001</v>
      </c>
      <c r="H459" s="672">
        <f t="shared" si="44"/>
        <v>926303</v>
      </c>
      <c r="I459" s="673"/>
      <c r="J459" s="674"/>
      <c r="K459" s="674"/>
      <c r="L459" s="674"/>
      <c r="M459" s="674"/>
      <c r="N459" s="675"/>
      <c r="O459" s="676"/>
      <c r="P459" s="677"/>
      <c r="Q459" s="678">
        <v>16.459999999999997</v>
      </c>
      <c r="R459" s="677">
        <v>525848</v>
      </c>
      <c r="S459" s="677"/>
      <c r="T459" s="677"/>
      <c r="U459" s="677"/>
      <c r="V459" s="677"/>
      <c r="W459" s="679">
        <f t="shared" si="45"/>
        <v>1452151</v>
      </c>
      <c r="X459" s="679">
        <f t="shared" si="48"/>
        <v>525848</v>
      </c>
      <c r="Y459" s="680">
        <f t="shared" si="46"/>
        <v>0</v>
      </c>
      <c r="Z459" s="679">
        <f t="shared" si="47"/>
        <v>24000</v>
      </c>
      <c r="AA459" s="681">
        <f t="shared" si="42"/>
        <v>549848</v>
      </c>
      <c r="AB459" s="682">
        <f t="shared" si="43"/>
        <v>902303</v>
      </c>
      <c r="AC459" s="683"/>
    </row>
    <row r="460" spans="1:29" s="657" customFormat="1" ht="23.25" customHeight="1">
      <c r="A460" s="665">
        <v>447</v>
      </c>
      <c r="B460" s="666">
        <f>'KL VCKD'!B461</f>
        <v>447</v>
      </c>
      <c r="C460" s="667"/>
      <c r="D460" s="668" t="s">
        <v>1472</v>
      </c>
      <c r="E460" s="669" t="s">
        <v>1473</v>
      </c>
      <c r="F460" s="670">
        <v>31947</v>
      </c>
      <c r="G460" s="671">
        <f>'KL VCKD'!BE461</f>
        <v>30.033000000000001</v>
      </c>
      <c r="H460" s="672">
        <f t="shared" si="44"/>
        <v>959464</v>
      </c>
      <c r="I460" s="673"/>
      <c r="J460" s="674"/>
      <c r="K460" s="674"/>
      <c r="L460" s="674"/>
      <c r="M460" s="674"/>
      <c r="N460" s="675"/>
      <c r="O460" s="676"/>
      <c r="P460" s="677"/>
      <c r="Q460" s="678">
        <v>19.242999999999999</v>
      </c>
      <c r="R460" s="677">
        <v>614756</v>
      </c>
      <c r="S460" s="677"/>
      <c r="T460" s="677"/>
      <c r="U460" s="677"/>
      <c r="V460" s="677"/>
      <c r="W460" s="679">
        <f t="shared" si="45"/>
        <v>1574220</v>
      </c>
      <c r="X460" s="679">
        <f t="shared" si="48"/>
        <v>614756</v>
      </c>
      <c r="Y460" s="680">
        <f t="shared" si="46"/>
        <v>2511</v>
      </c>
      <c r="Z460" s="679">
        <f t="shared" si="47"/>
        <v>24000</v>
      </c>
      <c r="AA460" s="681">
        <f t="shared" si="42"/>
        <v>641267</v>
      </c>
      <c r="AB460" s="682">
        <f t="shared" si="43"/>
        <v>932953</v>
      </c>
      <c r="AC460" s="683"/>
    </row>
    <row r="461" spans="1:29" s="657" customFormat="1" ht="23.25" customHeight="1">
      <c r="A461" s="665">
        <v>448</v>
      </c>
      <c r="B461" s="666">
        <f>'KL VCKD'!B462</f>
        <v>448</v>
      </c>
      <c r="C461" s="667"/>
      <c r="D461" s="668" t="s">
        <v>1470</v>
      </c>
      <c r="E461" s="669" t="s">
        <v>1471</v>
      </c>
      <c r="F461" s="670">
        <v>31947</v>
      </c>
      <c r="G461" s="671">
        <f>'KL VCKD'!BE462</f>
        <v>29.878</v>
      </c>
      <c r="H461" s="672">
        <f t="shared" si="44"/>
        <v>954512</v>
      </c>
      <c r="I461" s="673"/>
      <c r="J461" s="674"/>
      <c r="K461" s="674"/>
      <c r="L461" s="674"/>
      <c r="M461" s="674"/>
      <c r="N461" s="675"/>
      <c r="O461" s="676"/>
      <c r="P461" s="677"/>
      <c r="Q461" s="678">
        <v>18.797999999999998</v>
      </c>
      <c r="R461" s="677">
        <v>600540</v>
      </c>
      <c r="S461" s="677"/>
      <c r="T461" s="677"/>
      <c r="U461" s="677"/>
      <c r="V461" s="677"/>
      <c r="W461" s="679">
        <f t="shared" si="45"/>
        <v>1555052</v>
      </c>
      <c r="X461" s="679">
        <f t="shared" si="48"/>
        <v>600540</v>
      </c>
      <c r="Y461" s="680">
        <f t="shared" si="46"/>
        <v>1553</v>
      </c>
      <c r="Z461" s="679">
        <f t="shared" si="47"/>
        <v>24000</v>
      </c>
      <c r="AA461" s="681">
        <f t="shared" si="42"/>
        <v>626093</v>
      </c>
      <c r="AB461" s="682">
        <f t="shared" si="43"/>
        <v>928959</v>
      </c>
      <c r="AC461" s="683"/>
    </row>
    <row r="462" spans="1:29" s="657" customFormat="1" ht="23.25" customHeight="1">
      <c r="A462" s="665">
        <v>449</v>
      </c>
      <c r="B462" s="666">
        <f>'KL VCKD'!B463</f>
        <v>449</v>
      </c>
      <c r="C462" s="667"/>
      <c r="D462" s="668" t="s">
        <v>2182</v>
      </c>
      <c r="E462" s="669" t="s">
        <v>2183</v>
      </c>
      <c r="F462" s="670">
        <v>31947</v>
      </c>
      <c r="G462" s="671">
        <f>'KL VCKD'!BE463</f>
        <v>27.83</v>
      </c>
      <c r="H462" s="672">
        <f t="shared" ref="H462:H594" si="49">ROUND(F462*G462,0)</f>
        <v>889085</v>
      </c>
      <c r="I462" s="673"/>
      <c r="J462" s="674"/>
      <c r="K462" s="674"/>
      <c r="L462" s="674"/>
      <c r="M462" s="674"/>
      <c r="N462" s="675"/>
      <c r="O462" s="676"/>
      <c r="P462" s="677"/>
      <c r="Q462" s="678">
        <v>18.04</v>
      </c>
      <c r="R462" s="677">
        <v>576324</v>
      </c>
      <c r="S462" s="677"/>
      <c r="T462" s="677"/>
      <c r="U462" s="677"/>
      <c r="V462" s="677"/>
      <c r="W462" s="679">
        <f t="shared" ref="W462:W594" si="50">H462+R462+S462+V462</f>
        <v>1465409</v>
      </c>
      <c r="X462" s="679">
        <f t="shared" si="48"/>
        <v>576324</v>
      </c>
      <c r="Y462" s="680">
        <f t="shared" ref="Y462:Y594" si="51">ROUND(IF((W462-S462-Z462)&lt;=1500000,0,IF(AND(((W462-S462-Z462))&gt;1500000,((W462-S462-Z462))&lt;=2000000),((W462-S462-Z462))*5%-75000,IF(AND(((W462-S462-Z462))&gt;2000000,((W462-S462-Z462))&lt;=8500000),((W462-S462-Z462))*10%-175000))),0)</f>
        <v>0</v>
      </c>
      <c r="Z462" s="679">
        <f t="shared" ref="Z462:Z525" si="52">IF(W462&lt;=400000,400000*2%,IF(W462&lt;=1200000,ROUND(W462*2%,0),ROUND(1200000*2%,0)))</f>
        <v>24000</v>
      </c>
      <c r="AA462" s="681">
        <f t="shared" si="42"/>
        <v>600324</v>
      </c>
      <c r="AB462" s="682">
        <f t="shared" si="43"/>
        <v>865085</v>
      </c>
      <c r="AC462" s="683"/>
    </row>
    <row r="463" spans="1:29" s="657" customFormat="1" ht="23.25" customHeight="1">
      <c r="A463" s="665">
        <v>450</v>
      </c>
      <c r="B463" s="666">
        <f>'KL VCKD'!B464</f>
        <v>450</v>
      </c>
      <c r="C463" s="667"/>
      <c r="D463" s="668" t="s">
        <v>1474</v>
      </c>
      <c r="E463" s="669" t="s">
        <v>1475</v>
      </c>
      <c r="F463" s="670">
        <v>31947</v>
      </c>
      <c r="G463" s="671">
        <f>'KL VCKD'!BE464</f>
        <v>27.955000000000002</v>
      </c>
      <c r="H463" s="672">
        <f t="shared" si="49"/>
        <v>893078</v>
      </c>
      <c r="I463" s="673"/>
      <c r="J463" s="674"/>
      <c r="K463" s="674"/>
      <c r="L463" s="674"/>
      <c r="M463" s="674"/>
      <c r="N463" s="675"/>
      <c r="O463" s="676"/>
      <c r="P463" s="677"/>
      <c r="Q463" s="678">
        <v>18.728999999999999</v>
      </c>
      <c r="R463" s="677">
        <v>598335</v>
      </c>
      <c r="S463" s="677"/>
      <c r="T463" s="677"/>
      <c r="U463" s="677"/>
      <c r="V463" s="677"/>
      <c r="W463" s="679">
        <f t="shared" si="50"/>
        <v>1491413</v>
      </c>
      <c r="X463" s="679">
        <f t="shared" ref="X463:X595" si="53">R463+U463</f>
        <v>598335</v>
      </c>
      <c r="Y463" s="680">
        <f t="shared" si="51"/>
        <v>0</v>
      </c>
      <c r="Z463" s="679">
        <f t="shared" si="52"/>
        <v>24000</v>
      </c>
      <c r="AA463" s="681">
        <f t="shared" si="42"/>
        <v>622335</v>
      </c>
      <c r="AB463" s="682">
        <f t="shared" si="43"/>
        <v>869078</v>
      </c>
      <c r="AC463" s="683"/>
    </row>
    <row r="464" spans="1:29" s="657" customFormat="1" ht="23.25" customHeight="1">
      <c r="A464" s="665">
        <v>451</v>
      </c>
      <c r="B464" s="666">
        <f>'KL VCKD'!B465</f>
        <v>451</v>
      </c>
      <c r="C464" s="667"/>
      <c r="D464" s="668" t="s">
        <v>1476</v>
      </c>
      <c r="E464" s="669" t="s">
        <v>1477</v>
      </c>
      <c r="F464" s="670">
        <v>31947</v>
      </c>
      <c r="G464" s="671">
        <f>'KL VCKD'!BE465</f>
        <v>28.521000000000001</v>
      </c>
      <c r="H464" s="672">
        <f t="shared" si="49"/>
        <v>911160</v>
      </c>
      <c r="I464" s="673"/>
      <c r="J464" s="674"/>
      <c r="K464" s="674"/>
      <c r="L464" s="674"/>
      <c r="M464" s="674"/>
      <c r="N464" s="675"/>
      <c r="O464" s="676"/>
      <c r="P464" s="677"/>
      <c r="Q464" s="678">
        <v>18.535</v>
      </c>
      <c r="R464" s="677">
        <v>592138</v>
      </c>
      <c r="S464" s="677"/>
      <c r="T464" s="677"/>
      <c r="U464" s="677"/>
      <c r="V464" s="677"/>
      <c r="W464" s="679">
        <f t="shared" si="50"/>
        <v>1503298</v>
      </c>
      <c r="X464" s="679">
        <f t="shared" si="53"/>
        <v>592138</v>
      </c>
      <c r="Y464" s="680">
        <f t="shared" si="51"/>
        <v>0</v>
      </c>
      <c r="Z464" s="679">
        <f t="shared" si="52"/>
        <v>24000</v>
      </c>
      <c r="AA464" s="681">
        <f t="shared" si="42"/>
        <v>616138</v>
      </c>
      <c r="AB464" s="682">
        <f t="shared" si="43"/>
        <v>887160</v>
      </c>
      <c r="AC464" s="683"/>
    </row>
    <row r="465" spans="1:29" s="657" customFormat="1" ht="23.25" customHeight="1">
      <c r="A465" s="665">
        <v>452</v>
      </c>
      <c r="B465" s="666">
        <f>'KL VCKD'!B466</f>
        <v>452</v>
      </c>
      <c r="C465" s="667"/>
      <c r="D465" s="668" t="s">
        <v>1478</v>
      </c>
      <c r="E465" s="669" t="s">
        <v>1479</v>
      </c>
      <c r="F465" s="670">
        <v>31947</v>
      </c>
      <c r="G465" s="671">
        <f>'KL VCKD'!BE466</f>
        <v>32.778000000000006</v>
      </c>
      <c r="H465" s="672">
        <f t="shared" si="49"/>
        <v>1047159</v>
      </c>
      <c r="I465" s="673"/>
      <c r="J465" s="674"/>
      <c r="K465" s="674"/>
      <c r="L465" s="674"/>
      <c r="M465" s="674"/>
      <c r="N465" s="675"/>
      <c r="O465" s="676"/>
      <c r="P465" s="677"/>
      <c r="Q465" s="678">
        <v>22.263999999999999</v>
      </c>
      <c r="R465" s="677">
        <v>711268</v>
      </c>
      <c r="S465" s="677"/>
      <c r="T465" s="677"/>
      <c r="U465" s="677"/>
      <c r="V465" s="677"/>
      <c r="W465" s="679">
        <f t="shared" si="50"/>
        <v>1758427</v>
      </c>
      <c r="X465" s="679">
        <f t="shared" si="53"/>
        <v>711268</v>
      </c>
      <c r="Y465" s="680">
        <f t="shared" si="51"/>
        <v>11721</v>
      </c>
      <c r="Z465" s="679">
        <f t="shared" si="52"/>
        <v>24000</v>
      </c>
      <c r="AA465" s="681">
        <f t="shared" si="42"/>
        <v>746989</v>
      </c>
      <c r="AB465" s="682">
        <f t="shared" si="43"/>
        <v>1011438</v>
      </c>
      <c r="AC465" s="683"/>
    </row>
    <row r="466" spans="1:29" s="657" customFormat="1" ht="23.25" customHeight="1">
      <c r="A466" s="665">
        <v>453</v>
      </c>
      <c r="B466" s="666">
        <f>'KL VCKD'!B467</f>
        <v>453</v>
      </c>
      <c r="C466" s="667"/>
      <c r="D466" s="668" t="s">
        <v>1480</v>
      </c>
      <c r="E466" s="669" t="s">
        <v>1481</v>
      </c>
      <c r="F466" s="670">
        <v>31947</v>
      </c>
      <c r="G466" s="671">
        <f>'KL VCKD'!BE467</f>
        <v>31.548000000000002</v>
      </c>
      <c r="H466" s="672">
        <f t="shared" si="49"/>
        <v>1007864</v>
      </c>
      <c r="I466" s="673"/>
      <c r="J466" s="674"/>
      <c r="K466" s="674"/>
      <c r="L466" s="674"/>
      <c r="M466" s="674"/>
      <c r="N466" s="675"/>
      <c r="O466" s="676"/>
      <c r="P466" s="677"/>
      <c r="Q466" s="678">
        <v>21.849999999999998</v>
      </c>
      <c r="R466" s="677">
        <v>698042</v>
      </c>
      <c r="S466" s="677"/>
      <c r="T466" s="677"/>
      <c r="U466" s="677"/>
      <c r="V466" s="677"/>
      <c r="W466" s="679">
        <f t="shared" si="50"/>
        <v>1705906</v>
      </c>
      <c r="X466" s="679">
        <f t="shared" si="53"/>
        <v>698042</v>
      </c>
      <c r="Y466" s="680">
        <f t="shared" si="51"/>
        <v>9095</v>
      </c>
      <c r="Z466" s="679">
        <f t="shared" si="52"/>
        <v>24000</v>
      </c>
      <c r="AA466" s="681">
        <f t="shared" si="42"/>
        <v>731137</v>
      </c>
      <c r="AB466" s="682">
        <f t="shared" si="43"/>
        <v>974769</v>
      </c>
      <c r="AC466" s="683"/>
    </row>
    <row r="467" spans="1:29" s="657" customFormat="1" ht="23.25" customHeight="1">
      <c r="A467" s="665">
        <v>454</v>
      </c>
      <c r="B467" s="666">
        <f>'KL VCKD'!B468</f>
        <v>454</v>
      </c>
      <c r="C467" s="667"/>
      <c r="D467" s="668" t="s">
        <v>1859</v>
      </c>
      <c r="E467" s="669" t="s">
        <v>1860</v>
      </c>
      <c r="F467" s="670">
        <v>31947</v>
      </c>
      <c r="G467" s="671">
        <f>'KL VCKD'!BE468</f>
        <v>32.507999999999996</v>
      </c>
      <c r="H467" s="672">
        <f t="shared" si="49"/>
        <v>1038533</v>
      </c>
      <c r="I467" s="673"/>
      <c r="J467" s="674"/>
      <c r="K467" s="674"/>
      <c r="L467" s="674"/>
      <c r="M467" s="674"/>
      <c r="N467" s="675"/>
      <c r="O467" s="676"/>
      <c r="P467" s="677"/>
      <c r="Q467" s="678">
        <v>21.511999999999997</v>
      </c>
      <c r="R467" s="677">
        <v>687244</v>
      </c>
      <c r="S467" s="677"/>
      <c r="T467" s="677"/>
      <c r="U467" s="677"/>
      <c r="V467" s="677"/>
      <c r="W467" s="679">
        <f t="shared" si="50"/>
        <v>1725777</v>
      </c>
      <c r="X467" s="679">
        <f t="shared" si="53"/>
        <v>687244</v>
      </c>
      <c r="Y467" s="680">
        <f t="shared" si="51"/>
        <v>10089</v>
      </c>
      <c r="Z467" s="679">
        <f t="shared" si="52"/>
        <v>24000</v>
      </c>
      <c r="AA467" s="681">
        <f t="shared" si="42"/>
        <v>721333</v>
      </c>
      <c r="AB467" s="682">
        <f t="shared" si="43"/>
        <v>1004444</v>
      </c>
      <c r="AC467" s="683"/>
    </row>
    <row r="468" spans="1:29" s="657" customFormat="1" ht="23.25" customHeight="1">
      <c r="A468" s="665">
        <v>455</v>
      </c>
      <c r="B468" s="666">
        <f>'KL VCKD'!B469</f>
        <v>455</v>
      </c>
      <c r="C468" s="667"/>
      <c r="D468" s="668" t="s">
        <v>1482</v>
      </c>
      <c r="E468" s="669" t="s">
        <v>1483</v>
      </c>
      <c r="F468" s="670">
        <v>31947</v>
      </c>
      <c r="G468" s="671">
        <f>'KL VCKD'!BE469</f>
        <v>30.725000000000001</v>
      </c>
      <c r="H468" s="672">
        <f t="shared" si="49"/>
        <v>981572</v>
      </c>
      <c r="I468" s="673"/>
      <c r="J468" s="674"/>
      <c r="K468" s="674"/>
      <c r="L468" s="674"/>
      <c r="M468" s="674"/>
      <c r="N468" s="675"/>
      <c r="O468" s="676"/>
      <c r="P468" s="677"/>
      <c r="Q468" s="678">
        <v>19.913999999999998</v>
      </c>
      <c r="R468" s="677">
        <v>636193</v>
      </c>
      <c r="S468" s="677"/>
      <c r="T468" s="677"/>
      <c r="U468" s="677"/>
      <c r="V468" s="677"/>
      <c r="W468" s="679">
        <f t="shared" si="50"/>
        <v>1617765</v>
      </c>
      <c r="X468" s="679">
        <f t="shared" si="53"/>
        <v>636193</v>
      </c>
      <c r="Y468" s="680">
        <f t="shared" si="51"/>
        <v>4688</v>
      </c>
      <c r="Z468" s="679">
        <f t="shared" si="52"/>
        <v>24000</v>
      </c>
      <c r="AA468" s="681">
        <f t="shared" si="42"/>
        <v>664881</v>
      </c>
      <c r="AB468" s="682">
        <f t="shared" si="43"/>
        <v>952884</v>
      </c>
      <c r="AC468" s="683"/>
    </row>
    <row r="469" spans="1:29" s="657" customFormat="1" ht="23.25" customHeight="1">
      <c r="A469" s="665">
        <v>456</v>
      </c>
      <c r="B469" s="666">
        <f>'KL VCKD'!B470</f>
        <v>456</v>
      </c>
      <c r="C469" s="667"/>
      <c r="D469" s="668" t="s">
        <v>2178</v>
      </c>
      <c r="E469" s="669" t="s">
        <v>1861</v>
      </c>
      <c r="F469" s="670">
        <v>31947</v>
      </c>
      <c r="G469" s="671">
        <f>'KL VCKD'!BE470</f>
        <v>28.718</v>
      </c>
      <c r="H469" s="672">
        <f t="shared" si="49"/>
        <v>917454</v>
      </c>
      <c r="I469" s="673"/>
      <c r="J469" s="674"/>
      <c r="K469" s="674"/>
      <c r="L469" s="674"/>
      <c r="M469" s="674"/>
      <c r="N469" s="675"/>
      <c r="O469" s="676"/>
      <c r="P469" s="677"/>
      <c r="Q469" s="678">
        <v>18.270999999999997</v>
      </c>
      <c r="R469" s="677">
        <v>583704</v>
      </c>
      <c r="S469" s="677"/>
      <c r="T469" s="677"/>
      <c r="U469" s="677"/>
      <c r="V469" s="677"/>
      <c r="W469" s="679">
        <f t="shared" si="50"/>
        <v>1501158</v>
      </c>
      <c r="X469" s="679">
        <f t="shared" si="53"/>
        <v>583704</v>
      </c>
      <c r="Y469" s="680">
        <f t="shared" si="51"/>
        <v>0</v>
      </c>
      <c r="Z469" s="679">
        <f t="shared" si="52"/>
        <v>24000</v>
      </c>
      <c r="AA469" s="681">
        <f t="shared" si="42"/>
        <v>607704</v>
      </c>
      <c r="AB469" s="682">
        <f t="shared" si="43"/>
        <v>893454</v>
      </c>
      <c r="AC469" s="683"/>
    </row>
    <row r="470" spans="1:29" s="657" customFormat="1" ht="23.25" customHeight="1">
      <c r="A470" s="665">
        <v>457</v>
      </c>
      <c r="B470" s="666">
        <f>'KL VCKD'!B471</f>
        <v>457</v>
      </c>
      <c r="C470" s="667"/>
      <c r="D470" s="668" t="s">
        <v>1862</v>
      </c>
      <c r="E470" s="669" t="s">
        <v>1863</v>
      </c>
      <c r="F470" s="670">
        <v>31947</v>
      </c>
      <c r="G470" s="671">
        <f>'KL VCKD'!BE471</f>
        <v>27.124000000000002</v>
      </c>
      <c r="H470" s="672">
        <f t="shared" si="49"/>
        <v>866530</v>
      </c>
      <c r="I470" s="673"/>
      <c r="J470" s="674"/>
      <c r="K470" s="674"/>
      <c r="L470" s="674"/>
      <c r="M470" s="674"/>
      <c r="N470" s="675"/>
      <c r="O470" s="676"/>
      <c r="P470" s="677"/>
      <c r="Q470" s="678">
        <v>17.305999999999997</v>
      </c>
      <c r="R470" s="677">
        <v>552875</v>
      </c>
      <c r="S470" s="677"/>
      <c r="T470" s="677"/>
      <c r="U470" s="677"/>
      <c r="V470" s="677"/>
      <c r="W470" s="679">
        <f t="shared" si="50"/>
        <v>1419405</v>
      </c>
      <c r="X470" s="679">
        <f t="shared" si="53"/>
        <v>552875</v>
      </c>
      <c r="Y470" s="680">
        <f t="shared" si="51"/>
        <v>0</v>
      </c>
      <c r="Z470" s="679">
        <f t="shared" si="52"/>
        <v>24000</v>
      </c>
      <c r="AA470" s="681">
        <f t="shared" si="42"/>
        <v>576875</v>
      </c>
      <c r="AB470" s="682">
        <f t="shared" si="43"/>
        <v>842530</v>
      </c>
      <c r="AC470" s="683"/>
    </row>
    <row r="471" spans="1:29" s="657" customFormat="1" ht="23.25" customHeight="1">
      <c r="A471" s="665">
        <v>458</v>
      </c>
      <c r="B471" s="666">
        <f>'KL VCKD'!B472</f>
        <v>458</v>
      </c>
      <c r="C471" s="667"/>
      <c r="D471" s="668" t="s">
        <v>1703</v>
      </c>
      <c r="E471" s="669" t="s">
        <v>1704</v>
      </c>
      <c r="F471" s="670">
        <v>31947</v>
      </c>
      <c r="G471" s="671">
        <f>'KL VCKD'!BE472</f>
        <v>29.321999999999999</v>
      </c>
      <c r="H471" s="672">
        <f t="shared" si="49"/>
        <v>936750</v>
      </c>
      <c r="I471" s="673"/>
      <c r="J471" s="674"/>
      <c r="K471" s="674"/>
      <c r="L471" s="674"/>
      <c r="M471" s="674"/>
      <c r="N471" s="675"/>
      <c r="O471" s="676"/>
      <c r="P471" s="677"/>
      <c r="Q471" s="678">
        <v>20.54</v>
      </c>
      <c r="R471" s="677">
        <v>656191</v>
      </c>
      <c r="S471" s="677"/>
      <c r="T471" s="677"/>
      <c r="U471" s="677"/>
      <c r="V471" s="677"/>
      <c r="W471" s="679">
        <f t="shared" si="50"/>
        <v>1592941</v>
      </c>
      <c r="X471" s="679">
        <f t="shared" si="53"/>
        <v>656191</v>
      </c>
      <c r="Y471" s="680">
        <f t="shared" si="51"/>
        <v>3447</v>
      </c>
      <c r="Z471" s="679">
        <f t="shared" si="52"/>
        <v>24000</v>
      </c>
      <c r="AA471" s="681">
        <f t="shared" si="42"/>
        <v>683638</v>
      </c>
      <c r="AB471" s="682">
        <f t="shared" si="43"/>
        <v>909303</v>
      </c>
      <c r="AC471" s="683"/>
    </row>
    <row r="472" spans="1:29" s="657" customFormat="1" ht="23.25" customHeight="1">
      <c r="A472" s="665">
        <v>459</v>
      </c>
      <c r="B472" s="666">
        <f>'KL VCKD'!B473</f>
        <v>459</v>
      </c>
      <c r="C472" s="667"/>
      <c r="D472" s="668" t="s">
        <v>1635</v>
      </c>
      <c r="E472" s="669" t="s">
        <v>1636</v>
      </c>
      <c r="F472" s="670">
        <v>31947</v>
      </c>
      <c r="G472" s="671">
        <f>'KL VCKD'!BE473</f>
        <v>29.786999999999999</v>
      </c>
      <c r="H472" s="672">
        <f t="shared" si="49"/>
        <v>951605</v>
      </c>
      <c r="I472" s="673"/>
      <c r="J472" s="674"/>
      <c r="K472" s="674"/>
      <c r="L472" s="674"/>
      <c r="M472" s="674"/>
      <c r="N472" s="675"/>
      <c r="O472" s="676"/>
      <c r="P472" s="677"/>
      <c r="Q472" s="678">
        <v>18.822999999999997</v>
      </c>
      <c r="R472" s="677">
        <v>601338</v>
      </c>
      <c r="S472" s="677"/>
      <c r="T472" s="677"/>
      <c r="U472" s="677"/>
      <c r="V472" s="677"/>
      <c r="W472" s="679">
        <f t="shared" si="50"/>
        <v>1552943</v>
      </c>
      <c r="X472" s="679">
        <f t="shared" si="53"/>
        <v>601338</v>
      </c>
      <c r="Y472" s="680">
        <f t="shared" si="51"/>
        <v>1447</v>
      </c>
      <c r="Z472" s="679">
        <f t="shared" si="52"/>
        <v>24000</v>
      </c>
      <c r="AA472" s="681">
        <f t="shared" si="42"/>
        <v>626785</v>
      </c>
      <c r="AB472" s="682">
        <f t="shared" si="43"/>
        <v>926158</v>
      </c>
      <c r="AC472" s="683"/>
    </row>
    <row r="473" spans="1:29" s="657" customFormat="1" ht="23.25" customHeight="1">
      <c r="A473" s="665">
        <v>460</v>
      </c>
      <c r="B473" s="666">
        <f>'KL VCKD'!B474</f>
        <v>460</v>
      </c>
      <c r="C473" s="667"/>
      <c r="D473" s="668" t="s">
        <v>1623</v>
      </c>
      <c r="E473" s="669" t="s">
        <v>1624</v>
      </c>
      <c r="F473" s="670">
        <v>31947</v>
      </c>
      <c r="G473" s="671">
        <f>'KL VCKD'!BE474</f>
        <v>26.091000000000001</v>
      </c>
      <c r="H473" s="672">
        <f t="shared" si="49"/>
        <v>833529</v>
      </c>
      <c r="I473" s="673"/>
      <c r="J473" s="674"/>
      <c r="K473" s="674"/>
      <c r="L473" s="674"/>
      <c r="M473" s="674"/>
      <c r="N473" s="675"/>
      <c r="O473" s="676"/>
      <c r="P473" s="677"/>
      <c r="Q473" s="678">
        <v>19.881999999999998</v>
      </c>
      <c r="R473" s="677">
        <v>635170</v>
      </c>
      <c r="S473" s="677"/>
      <c r="T473" s="677"/>
      <c r="U473" s="677"/>
      <c r="V473" s="677"/>
      <c r="W473" s="679">
        <f t="shared" si="50"/>
        <v>1468699</v>
      </c>
      <c r="X473" s="679">
        <f t="shared" si="53"/>
        <v>635170</v>
      </c>
      <c r="Y473" s="680">
        <f t="shared" si="51"/>
        <v>0</v>
      </c>
      <c r="Z473" s="679">
        <f t="shared" si="52"/>
        <v>24000</v>
      </c>
      <c r="AA473" s="681">
        <f t="shared" si="42"/>
        <v>659170</v>
      </c>
      <c r="AB473" s="682">
        <f t="shared" si="43"/>
        <v>809529</v>
      </c>
      <c r="AC473" s="683"/>
    </row>
    <row r="474" spans="1:29" s="657" customFormat="1" ht="23.25" customHeight="1">
      <c r="A474" s="665">
        <v>461</v>
      </c>
      <c r="B474" s="666">
        <f>'KL VCKD'!B475</f>
        <v>461</v>
      </c>
      <c r="C474" s="667"/>
      <c r="D474" s="668" t="s">
        <v>1627</v>
      </c>
      <c r="E474" s="669" t="s">
        <v>1628</v>
      </c>
      <c r="F474" s="670">
        <v>31947</v>
      </c>
      <c r="G474" s="671">
        <f>'KL VCKD'!BE475</f>
        <v>29.536999999999999</v>
      </c>
      <c r="H474" s="672">
        <f t="shared" si="49"/>
        <v>943619</v>
      </c>
      <c r="I474" s="673"/>
      <c r="J474" s="674"/>
      <c r="K474" s="674"/>
      <c r="L474" s="674"/>
      <c r="M474" s="674"/>
      <c r="N474" s="675"/>
      <c r="O474" s="676"/>
      <c r="P474" s="677"/>
      <c r="Q474" s="678">
        <v>20.620999999999999</v>
      </c>
      <c r="R474" s="677">
        <v>658779</v>
      </c>
      <c r="S474" s="677"/>
      <c r="T474" s="677"/>
      <c r="U474" s="677"/>
      <c r="V474" s="677"/>
      <c r="W474" s="679">
        <f t="shared" si="50"/>
        <v>1602398</v>
      </c>
      <c r="X474" s="679">
        <f t="shared" si="53"/>
        <v>658779</v>
      </c>
      <c r="Y474" s="680">
        <f t="shared" si="51"/>
        <v>3920</v>
      </c>
      <c r="Z474" s="679">
        <f t="shared" si="52"/>
        <v>24000</v>
      </c>
      <c r="AA474" s="681">
        <f t="shared" si="42"/>
        <v>686699</v>
      </c>
      <c r="AB474" s="682">
        <f t="shared" si="43"/>
        <v>915699</v>
      </c>
      <c r="AC474" s="683"/>
    </row>
    <row r="475" spans="1:29" s="657" customFormat="1" ht="23.25" customHeight="1">
      <c r="A475" s="665">
        <v>462</v>
      </c>
      <c r="B475" s="666">
        <f>'KL VCKD'!B476</f>
        <v>462</v>
      </c>
      <c r="C475" s="667"/>
      <c r="D475" s="668" t="s">
        <v>1629</v>
      </c>
      <c r="E475" s="669" t="s">
        <v>1630</v>
      </c>
      <c r="F475" s="670">
        <v>31947</v>
      </c>
      <c r="G475" s="671">
        <f>'KL VCKD'!BE476</f>
        <v>29.983000000000004</v>
      </c>
      <c r="H475" s="672">
        <f t="shared" si="49"/>
        <v>957867</v>
      </c>
      <c r="I475" s="673"/>
      <c r="J475" s="674"/>
      <c r="K475" s="674"/>
      <c r="L475" s="674"/>
      <c r="M475" s="674"/>
      <c r="N475" s="675"/>
      <c r="O475" s="676"/>
      <c r="P475" s="677"/>
      <c r="Q475" s="678">
        <v>21.561</v>
      </c>
      <c r="R475" s="677">
        <v>688809</v>
      </c>
      <c r="S475" s="677"/>
      <c r="T475" s="677"/>
      <c r="U475" s="677"/>
      <c r="V475" s="677"/>
      <c r="W475" s="679">
        <f t="shared" si="50"/>
        <v>1646676</v>
      </c>
      <c r="X475" s="679">
        <f t="shared" si="53"/>
        <v>688809</v>
      </c>
      <c r="Y475" s="680">
        <f t="shared" si="51"/>
        <v>6134</v>
      </c>
      <c r="Z475" s="679">
        <f t="shared" si="52"/>
        <v>24000</v>
      </c>
      <c r="AA475" s="681">
        <f t="shared" si="42"/>
        <v>718943</v>
      </c>
      <c r="AB475" s="682">
        <f t="shared" si="43"/>
        <v>927733</v>
      </c>
      <c r="AC475" s="683"/>
    </row>
    <row r="476" spans="1:29" s="657" customFormat="1" ht="23.25" customHeight="1">
      <c r="A476" s="665">
        <v>463</v>
      </c>
      <c r="B476" s="666">
        <f>'KL VCKD'!B477</f>
        <v>463</v>
      </c>
      <c r="C476" s="667"/>
      <c r="D476" s="668" t="s">
        <v>1864</v>
      </c>
      <c r="E476" s="669" t="s">
        <v>1865</v>
      </c>
      <c r="F476" s="670">
        <v>31947</v>
      </c>
      <c r="G476" s="671">
        <f>'KL VCKD'!BE477</f>
        <v>28.016000000000002</v>
      </c>
      <c r="H476" s="672">
        <f t="shared" si="49"/>
        <v>895027</v>
      </c>
      <c r="I476" s="673"/>
      <c r="J476" s="674"/>
      <c r="K476" s="674"/>
      <c r="L476" s="674"/>
      <c r="M476" s="674"/>
      <c r="N476" s="675"/>
      <c r="O476" s="676"/>
      <c r="P476" s="677"/>
      <c r="Q476" s="678">
        <v>17.808</v>
      </c>
      <c r="R476" s="677">
        <v>568912</v>
      </c>
      <c r="S476" s="677"/>
      <c r="T476" s="677"/>
      <c r="U476" s="677"/>
      <c r="V476" s="677"/>
      <c r="W476" s="679">
        <f t="shared" si="50"/>
        <v>1463939</v>
      </c>
      <c r="X476" s="679">
        <f t="shared" si="53"/>
        <v>568912</v>
      </c>
      <c r="Y476" s="680">
        <f t="shared" si="51"/>
        <v>0</v>
      </c>
      <c r="Z476" s="679">
        <f t="shared" si="52"/>
        <v>24000</v>
      </c>
      <c r="AA476" s="681">
        <f t="shared" si="42"/>
        <v>592912</v>
      </c>
      <c r="AB476" s="682">
        <f t="shared" si="43"/>
        <v>871027</v>
      </c>
      <c r="AC476" s="683"/>
    </row>
    <row r="477" spans="1:29" s="657" customFormat="1" ht="23.25" customHeight="1">
      <c r="A477" s="665">
        <v>464</v>
      </c>
      <c r="B477" s="666">
        <f>'KL VCKD'!B478</f>
        <v>464</v>
      </c>
      <c r="C477" s="667"/>
      <c r="D477" s="668" t="s">
        <v>1490</v>
      </c>
      <c r="E477" s="669" t="s">
        <v>1491</v>
      </c>
      <c r="F477" s="670">
        <v>31947</v>
      </c>
      <c r="G477" s="671">
        <f>'KL VCKD'!BE478</f>
        <v>27.530999999999999</v>
      </c>
      <c r="H477" s="672">
        <f t="shared" si="49"/>
        <v>879533</v>
      </c>
      <c r="I477" s="673"/>
      <c r="J477" s="674"/>
      <c r="K477" s="674"/>
      <c r="L477" s="674"/>
      <c r="M477" s="674"/>
      <c r="N477" s="675"/>
      <c r="O477" s="676"/>
      <c r="P477" s="677"/>
      <c r="Q477" s="678">
        <v>16.954999999999998</v>
      </c>
      <c r="R477" s="677">
        <v>541661</v>
      </c>
      <c r="S477" s="677"/>
      <c r="T477" s="677"/>
      <c r="U477" s="677"/>
      <c r="V477" s="677"/>
      <c r="W477" s="679">
        <f t="shared" si="50"/>
        <v>1421194</v>
      </c>
      <c r="X477" s="679">
        <f t="shared" si="53"/>
        <v>541661</v>
      </c>
      <c r="Y477" s="680">
        <f t="shared" si="51"/>
        <v>0</v>
      </c>
      <c r="Z477" s="679">
        <f t="shared" si="52"/>
        <v>24000</v>
      </c>
      <c r="AA477" s="681">
        <f t="shared" si="42"/>
        <v>565661</v>
      </c>
      <c r="AB477" s="682">
        <f t="shared" si="43"/>
        <v>855533</v>
      </c>
      <c r="AC477" s="683"/>
    </row>
    <row r="478" spans="1:29" s="657" customFormat="1" ht="23.25" customHeight="1">
      <c r="A478" s="665">
        <v>465</v>
      </c>
      <c r="B478" s="666">
        <f>'KL VCKD'!B479</f>
        <v>465</v>
      </c>
      <c r="C478" s="667"/>
      <c r="D478" s="668" t="s">
        <v>1631</v>
      </c>
      <c r="E478" s="669" t="s">
        <v>1632</v>
      </c>
      <c r="F478" s="670">
        <v>31947</v>
      </c>
      <c r="G478" s="671">
        <f>'KL VCKD'!BE479</f>
        <v>26.495000000000001</v>
      </c>
      <c r="H478" s="672">
        <f t="shared" si="49"/>
        <v>846436</v>
      </c>
      <c r="I478" s="673"/>
      <c r="J478" s="674"/>
      <c r="K478" s="674"/>
      <c r="L478" s="674"/>
      <c r="M478" s="674"/>
      <c r="N478" s="675"/>
      <c r="O478" s="676"/>
      <c r="P478" s="677"/>
      <c r="Q478" s="678">
        <v>17.337999999999997</v>
      </c>
      <c r="R478" s="677">
        <v>553897</v>
      </c>
      <c r="S478" s="677"/>
      <c r="T478" s="677"/>
      <c r="U478" s="677"/>
      <c r="V478" s="677"/>
      <c r="W478" s="679">
        <f t="shared" si="50"/>
        <v>1400333</v>
      </c>
      <c r="X478" s="679">
        <f t="shared" si="53"/>
        <v>553897</v>
      </c>
      <c r="Y478" s="680">
        <f t="shared" si="51"/>
        <v>0</v>
      </c>
      <c r="Z478" s="679">
        <f t="shared" si="52"/>
        <v>24000</v>
      </c>
      <c r="AA478" s="681">
        <f t="shared" si="42"/>
        <v>577897</v>
      </c>
      <c r="AB478" s="682">
        <f t="shared" si="43"/>
        <v>822436</v>
      </c>
      <c r="AC478" s="683"/>
    </row>
    <row r="479" spans="1:29" s="657" customFormat="1" ht="23.25" customHeight="1">
      <c r="A479" s="665">
        <v>466</v>
      </c>
      <c r="B479" s="666">
        <f>'KL VCKD'!B480</f>
        <v>466</v>
      </c>
      <c r="C479" s="667"/>
      <c r="D479" s="668" t="s">
        <v>1633</v>
      </c>
      <c r="E479" s="669" t="s">
        <v>1634</v>
      </c>
      <c r="F479" s="670">
        <v>31947</v>
      </c>
      <c r="G479" s="671">
        <f>'KL VCKD'!BE480</f>
        <v>27.998000000000001</v>
      </c>
      <c r="H479" s="672">
        <f t="shared" si="49"/>
        <v>894452</v>
      </c>
      <c r="I479" s="673"/>
      <c r="J479" s="674"/>
      <c r="K479" s="674"/>
      <c r="L479" s="674"/>
      <c r="M479" s="674"/>
      <c r="N479" s="675"/>
      <c r="O479" s="676"/>
      <c r="P479" s="677"/>
      <c r="Q479" s="678">
        <v>18.597999999999999</v>
      </c>
      <c r="R479" s="677">
        <v>594150</v>
      </c>
      <c r="S479" s="677"/>
      <c r="T479" s="677"/>
      <c r="U479" s="677"/>
      <c r="V479" s="677"/>
      <c r="W479" s="679">
        <f t="shared" si="50"/>
        <v>1488602</v>
      </c>
      <c r="X479" s="679">
        <f t="shared" si="53"/>
        <v>594150</v>
      </c>
      <c r="Y479" s="680">
        <f t="shared" si="51"/>
        <v>0</v>
      </c>
      <c r="Z479" s="679">
        <f t="shared" si="52"/>
        <v>24000</v>
      </c>
      <c r="AA479" s="681">
        <f t="shared" si="42"/>
        <v>618150</v>
      </c>
      <c r="AB479" s="682">
        <f t="shared" si="43"/>
        <v>870452</v>
      </c>
      <c r="AC479" s="683"/>
    </row>
    <row r="480" spans="1:29" s="657" customFormat="1" ht="23.25" customHeight="1">
      <c r="A480" s="665">
        <v>467</v>
      </c>
      <c r="B480" s="666">
        <f>'KL VCKD'!B481</f>
        <v>467</v>
      </c>
      <c r="C480" s="667"/>
      <c r="D480" s="668" t="s">
        <v>1226</v>
      </c>
      <c r="E480" s="669" t="s">
        <v>1227</v>
      </c>
      <c r="F480" s="670">
        <v>31947</v>
      </c>
      <c r="G480" s="671">
        <f>'KL VCKD'!BE481</f>
        <v>28.268000000000001</v>
      </c>
      <c r="H480" s="672">
        <f t="shared" si="49"/>
        <v>903078</v>
      </c>
      <c r="I480" s="673"/>
      <c r="J480" s="674"/>
      <c r="K480" s="674"/>
      <c r="L480" s="674"/>
      <c r="M480" s="674"/>
      <c r="N480" s="675"/>
      <c r="O480" s="676"/>
      <c r="P480" s="677"/>
      <c r="Q480" s="678">
        <v>19.254999999999999</v>
      </c>
      <c r="R480" s="677">
        <v>615139</v>
      </c>
      <c r="S480" s="677"/>
      <c r="T480" s="677"/>
      <c r="U480" s="677"/>
      <c r="V480" s="677"/>
      <c r="W480" s="679">
        <f t="shared" si="50"/>
        <v>1518217</v>
      </c>
      <c r="X480" s="679">
        <f t="shared" si="53"/>
        <v>615139</v>
      </c>
      <c r="Y480" s="680">
        <f t="shared" si="51"/>
        <v>0</v>
      </c>
      <c r="Z480" s="679">
        <f t="shared" si="52"/>
        <v>24000</v>
      </c>
      <c r="AA480" s="681">
        <f t="shared" si="42"/>
        <v>639139</v>
      </c>
      <c r="AB480" s="682">
        <f t="shared" si="43"/>
        <v>879078</v>
      </c>
      <c r="AC480" s="683"/>
    </row>
    <row r="481" spans="1:29" s="657" customFormat="1" ht="23.25" customHeight="1">
      <c r="A481" s="665">
        <v>468</v>
      </c>
      <c r="B481" s="666">
        <f>'KL VCKD'!B482</f>
        <v>468</v>
      </c>
      <c r="C481" s="667"/>
      <c r="D481" s="668" t="s">
        <v>1904</v>
      </c>
      <c r="E481" s="669" t="s">
        <v>973</v>
      </c>
      <c r="F481" s="670">
        <v>31947</v>
      </c>
      <c r="G481" s="671">
        <f>'KL VCKD'!BE482</f>
        <v>31.268000000000001</v>
      </c>
      <c r="H481" s="672">
        <f t="shared" si="49"/>
        <v>998919</v>
      </c>
      <c r="I481" s="673"/>
      <c r="J481" s="674"/>
      <c r="K481" s="674"/>
      <c r="L481" s="674"/>
      <c r="M481" s="674"/>
      <c r="N481" s="675"/>
      <c r="O481" s="676"/>
      <c r="P481" s="677"/>
      <c r="Q481" s="678">
        <v>19.831999999999997</v>
      </c>
      <c r="R481" s="677">
        <v>633573</v>
      </c>
      <c r="S481" s="677"/>
      <c r="T481" s="677"/>
      <c r="U481" s="677"/>
      <c r="V481" s="677"/>
      <c r="W481" s="679">
        <f t="shared" si="50"/>
        <v>1632492</v>
      </c>
      <c r="X481" s="679">
        <f t="shared" si="53"/>
        <v>633573</v>
      </c>
      <c r="Y481" s="680">
        <f t="shared" si="51"/>
        <v>5425</v>
      </c>
      <c r="Z481" s="679">
        <f t="shared" si="52"/>
        <v>24000</v>
      </c>
      <c r="AA481" s="681">
        <f t="shared" si="42"/>
        <v>662998</v>
      </c>
      <c r="AB481" s="682">
        <f t="shared" si="43"/>
        <v>969494</v>
      </c>
      <c r="AC481" s="683"/>
    </row>
    <row r="482" spans="1:29" s="657" customFormat="1" ht="23.25" customHeight="1">
      <c r="A482" s="665">
        <v>469</v>
      </c>
      <c r="B482" s="666">
        <f>'KL VCKD'!B483</f>
        <v>469</v>
      </c>
      <c r="C482" s="667"/>
      <c r="D482" s="668" t="s">
        <v>2114</v>
      </c>
      <c r="E482" s="669" t="s">
        <v>2115</v>
      </c>
      <c r="F482" s="670">
        <v>31947</v>
      </c>
      <c r="G482" s="671">
        <f>'KL VCKD'!BE483</f>
        <v>27.384</v>
      </c>
      <c r="H482" s="672">
        <f t="shared" si="49"/>
        <v>874837</v>
      </c>
      <c r="I482" s="673"/>
      <c r="J482" s="674"/>
      <c r="K482" s="674"/>
      <c r="L482" s="674"/>
      <c r="M482" s="674"/>
      <c r="N482" s="675"/>
      <c r="O482" s="676"/>
      <c r="P482" s="677"/>
      <c r="Q482" s="678">
        <v>17.274999999999999</v>
      </c>
      <c r="R482" s="677">
        <v>551884</v>
      </c>
      <c r="S482" s="677"/>
      <c r="T482" s="677"/>
      <c r="U482" s="677"/>
      <c r="V482" s="677"/>
      <c r="W482" s="679">
        <f t="shared" si="50"/>
        <v>1426721</v>
      </c>
      <c r="X482" s="679">
        <f t="shared" si="53"/>
        <v>551884</v>
      </c>
      <c r="Y482" s="680">
        <f t="shared" si="51"/>
        <v>0</v>
      </c>
      <c r="Z482" s="679">
        <f t="shared" si="52"/>
        <v>24000</v>
      </c>
      <c r="AA482" s="681">
        <f t="shared" si="42"/>
        <v>575884</v>
      </c>
      <c r="AB482" s="682">
        <f t="shared" si="43"/>
        <v>850837</v>
      </c>
      <c r="AC482" s="683"/>
    </row>
    <row r="483" spans="1:29" s="657" customFormat="1" ht="23.25" customHeight="1">
      <c r="A483" s="665">
        <v>470</v>
      </c>
      <c r="B483" s="666">
        <f>'KL VCKD'!B484</f>
        <v>470</v>
      </c>
      <c r="C483" s="667"/>
      <c r="D483" s="668" t="s">
        <v>2091</v>
      </c>
      <c r="E483" s="669" t="s">
        <v>2092</v>
      </c>
      <c r="F483" s="670">
        <v>31947</v>
      </c>
      <c r="G483" s="671">
        <f>'KL VCKD'!BE484</f>
        <v>25.176000000000002</v>
      </c>
      <c r="H483" s="672">
        <f t="shared" si="49"/>
        <v>804298</v>
      </c>
      <c r="I483" s="673"/>
      <c r="J483" s="674"/>
      <c r="K483" s="674"/>
      <c r="L483" s="674"/>
      <c r="M483" s="674"/>
      <c r="N483" s="675"/>
      <c r="O483" s="676"/>
      <c r="P483" s="677"/>
      <c r="Q483" s="678">
        <v>17.770999999999997</v>
      </c>
      <c r="R483" s="677">
        <v>567730</v>
      </c>
      <c r="S483" s="677"/>
      <c r="T483" s="677"/>
      <c r="U483" s="677"/>
      <c r="V483" s="677"/>
      <c r="W483" s="679">
        <f t="shared" si="50"/>
        <v>1372028</v>
      </c>
      <c r="X483" s="679">
        <f t="shared" si="53"/>
        <v>567730</v>
      </c>
      <c r="Y483" s="680">
        <f t="shared" si="51"/>
        <v>0</v>
      </c>
      <c r="Z483" s="679">
        <f t="shared" si="52"/>
        <v>24000</v>
      </c>
      <c r="AA483" s="681">
        <f t="shared" si="42"/>
        <v>591730</v>
      </c>
      <c r="AB483" s="682">
        <f t="shared" si="43"/>
        <v>780298</v>
      </c>
      <c r="AC483" s="683"/>
    </row>
    <row r="484" spans="1:29" s="657" customFormat="1" ht="23.25" customHeight="1">
      <c r="A484" s="665">
        <v>471</v>
      </c>
      <c r="B484" s="666">
        <f>'KL VCKD'!B485</f>
        <v>471</v>
      </c>
      <c r="C484" s="667"/>
      <c r="D484" s="668" t="s">
        <v>1988</v>
      </c>
      <c r="E484" s="669" t="s">
        <v>1989</v>
      </c>
      <c r="F484" s="670">
        <v>31947</v>
      </c>
      <c r="G484" s="671">
        <f>'KL VCKD'!BE485</f>
        <v>30.791999999999998</v>
      </c>
      <c r="H484" s="672">
        <f t="shared" si="49"/>
        <v>983712</v>
      </c>
      <c r="I484" s="673"/>
      <c r="J484" s="674"/>
      <c r="K484" s="674"/>
      <c r="L484" s="674"/>
      <c r="M484" s="674"/>
      <c r="N484" s="675"/>
      <c r="O484" s="676"/>
      <c r="P484" s="677"/>
      <c r="Q484" s="678">
        <v>19.048999999999999</v>
      </c>
      <c r="R484" s="677">
        <v>608558</v>
      </c>
      <c r="S484" s="677"/>
      <c r="T484" s="677"/>
      <c r="U484" s="677"/>
      <c r="V484" s="677"/>
      <c r="W484" s="679">
        <f t="shared" si="50"/>
        <v>1592270</v>
      </c>
      <c r="X484" s="679">
        <f t="shared" si="53"/>
        <v>608558</v>
      </c>
      <c r="Y484" s="680">
        <f t="shared" si="51"/>
        <v>3414</v>
      </c>
      <c r="Z484" s="679">
        <f t="shared" si="52"/>
        <v>24000</v>
      </c>
      <c r="AA484" s="681">
        <f t="shared" si="42"/>
        <v>635972</v>
      </c>
      <c r="AB484" s="682">
        <f t="shared" si="43"/>
        <v>956298</v>
      </c>
      <c r="AC484" s="683"/>
    </row>
    <row r="485" spans="1:29" s="657" customFormat="1" ht="23.25" customHeight="1">
      <c r="A485" s="665">
        <v>472</v>
      </c>
      <c r="B485" s="666">
        <f>'KL VCKD'!B486</f>
        <v>472</v>
      </c>
      <c r="C485" s="667"/>
      <c r="D485" s="668" t="s">
        <v>1222</v>
      </c>
      <c r="E485" s="669" t="s">
        <v>1223</v>
      </c>
      <c r="F485" s="670">
        <v>31947</v>
      </c>
      <c r="G485" s="671">
        <f>'KL VCKD'!BE486</f>
        <v>27.707000000000004</v>
      </c>
      <c r="H485" s="672">
        <f t="shared" si="49"/>
        <v>885156</v>
      </c>
      <c r="I485" s="673"/>
      <c r="J485" s="674"/>
      <c r="K485" s="674"/>
      <c r="L485" s="674"/>
      <c r="M485" s="674"/>
      <c r="N485" s="675"/>
      <c r="O485" s="676"/>
      <c r="P485" s="677"/>
      <c r="Q485" s="678">
        <v>17.945999999999998</v>
      </c>
      <c r="R485" s="677">
        <v>573321</v>
      </c>
      <c r="S485" s="677"/>
      <c r="T485" s="677"/>
      <c r="U485" s="677"/>
      <c r="V485" s="677"/>
      <c r="W485" s="679">
        <f t="shared" si="50"/>
        <v>1458477</v>
      </c>
      <c r="X485" s="679">
        <f t="shared" si="53"/>
        <v>573321</v>
      </c>
      <c r="Y485" s="680">
        <f t="shared" si="51"/>
        <v>0</v>
      </c>
      <c r="Z485" s="679">
        <f t="shared" si="52"/>
        <v>24000</v>
      </c>
      <c r="AA485" s="681">
        <f t="shared" si="42"/>
        <v>597321</v>
      </c>
      <c r="AB485" s="682">
        <f t="shared" si="43"/>
        <v>861156</v>
      </c>
      <c r="AC485" s="683"/>
    </row>
    <row r="486" spans="1:29" s="657" customFormat="1" ht="23.25" customHeight="1">
      <c r="A486" s="665">
        <v>473</v>
      </c>
      <c r="B486" s="666">
        <f>'KL VCKD'!B487</f>
        <v>473</v>
      </c>
      <c r="C486" s="667"/>
      <c r="D486" s="668" t="s">
        <v>2184</v>
      </c>
      <c r="E486" s="669" t="s">
        <v>2185</v>
      </c>
      <c r="F486" s="670">
        <v>31947</v>
      </c>
      <c r="G486" s="671">
        <f>'KL VCKD'!BE487</f>
        <v>29.425000000000001</v>
      </c>
      <c r="H486" s="672">
        <f t="shared" si="49"/>
        <v>940040</v>
      </c>
      <c r="I486" s="673"/>
      <c r="J486" s="674"/>
      <c r="K486" s="674"/>
      <c r="L486" s="674"/>
      <c r="M486" s="674"/>
      <c r="N486" s="675"/>
      <c r="O486" s="676"/>
      <c r="P486" s="677"/>
      <c r="Q486" s="678">
        <v>18.716999999999999</v>
      </c>
      <c r="R486" s="677">
        <v>597952</v>
      </c>
      <c r="S486" s="677"/>
      <c r="T486" s="677"/>
      <c r="U486" s="677"/>
      <c r="V486" s="677"/>
      <c r="W486" s="679">
        <f t="shared" si="50"/>
        <v>1537992</v>
      </c>
      <c r="X486" s="679">
        <f t="shared" si="53"/>
        <v>597952</v>
      </c>
      <c r="Y486" s="680">
        <f t="shared" si="51"/>
        <v>700</v>
      </c>
      <c r="Z486" s="679">
        <f t="shared" si="52"/>
        <v>24000</v>
      </c>
      <c r="AA486" s="681">
        <f t="shared" si="42"/>
        <v>622652</v>
      </c>
      <c r="AB486" s="682">
        <f t="shared" si="43"/>
        <v>915340</v>
      </c>
      <c r="AC486" s="683"/>
    </row>
    <row r="487" spans="1:29" s="657" customFormat="1" ht="23.25" customHeight="1">
      <c r="A487" s="665">
        <v>474</v>
      </c>
      <c r="B487" s="666">
        <f>'KL VCKD'!B488</f>
        <v>474</v>
      </c>
      <c r="C487" s="667"/>
      <c r="D487" s="668" t="s">
        <v>1990</v>
      </c>
      <c r="E487" s="669" t="s">
        <v>1991</v>
      </c>
      <c r="F487" s="670">
        <v>31947</v>
      </c>
      <c r="G487" s="671">
        <f>'KL VCKD'!BE488</f>
        <v>30.057000000000002</v>
      </c>
      <c r="H487" s="672">
        <f t="shared" si="49"/>
        <v>960231</v>
      </c>
      <c r="I487" s="673"/>
      <c r="J487" s="674"/>
      <c r="K487" s="674"/>
      <c r="L487" s="674"/>
      <c r="M487" s="674"/>
      <c r="N487" s="675"/>
      <c r="O487" s="676"/>
      <c r="P487" s="677"/>
      <c r="Q487" s="678">
        <v>18.697999999999997</v>
      </c>
      <c r="R487" s="677">
        <v>597345</v>
      </c>
      <c r="S487" s="677"/>
      <c r="T487" s="677"/>
      <c r="U487" s="677"/>
      <c r="V487" s="677"/>
      <c r="W487" s="679">
        <f t="shared" si="50"/>
        <v>1557576</v>
      </c>
      <c r="X487" s="679">
        <f t="shared" si="53"/>
        <v>597345</v>
      </c>
      <c r="Y487" s="680">
        <f t="shared" si="51"/>
        <v>1679</v>
      </c>
      <c r="Z487" s="679">
        <f t="shared" si="52"/>
        <v>24000</v>
      </c>
      <c r="AA487" s="681">
        <f t="shared" si="42"/>
        <v>623024</v>
      </c>
      <c r="AB487" s="682">
        <f t="shared" si="43"/>
        <v>934552</v>
      </c>
      <c r="AC487" s="683"/>
    </row>
    <row r="488" spans="1:29" s="657" customFormat="1" ht="23.25" customHeight="1">
      <c r="A488" s="665">
        <v>475</v>
      </c>
      <c r="B488" s="666">
        <f>'KL VCKD'!B489</f>
        <v>475</v>
      </c>
      <c r="C488" s="667"/>
      <c r="D488" s="668" t="s">
        <v>1992</v>
      </c>
      <c r="E488" s="669" t="s">
        <v>1993</v>
      </c>
      <c r="F488" s="670">
        <v>31947</v>
      </c>
      <c r="G488" s="671">
        <f>'KL VCKD'!BE489</f>
        <v>28.211000000000002</v>
      </c>
      <c r="H488" s="672">
        <f t="shared" si="49"/>
        <v>901257</v>
      </c>
      <c r="I488" s="673"/>
      <c r="J488" s="674"/>
      <c r="K488" s="674"/>
      <c r="L488" s="674"/>
      <c r="M488" s="674"/>
      <c r="N488" s="675"/>
      <c r="O488" s="676"/>
      <c r="P488" s="677"/>
      <c r="Q488" s="678">
        <v>18.064999999999998</v>
      </c>
      <c r="R488" s="677">
        <v>577123</v>
      </c>
      <c r="S488" s="677"/>
      <c r="T488" s="677"/>
      <c r="U488" s="677"/>
      <c r="V488" s="677"/>
      <c r="W488" s="679">
        <f t="shared" si="50"/>
        <v>1478380</v>
      </c>
      <c r="X488" s="679">
        <f t="shared" si="53"/>
        <v>577123</v>
      </c>
      <c r="Y488" s="680">
        <f t="shared" si="51"/>
        <v>0</v>
      </c>
      <c r="Z488" s="679">
        <f t="shared" si="52"/>
        <v>24000</v>
      </c>
      <c r="AA488" s="681">
        <f t="shared" si="42"/>
        <v>601123</v>
      </c>
      <c r="AB488" s="682">
        <f t="shared" si="43"/>
        <v>877257</v>
      </c>
      <c r="AC488" s="683"/>
    </row>
    <row r="489" spans="1:29" s="657" customFormat="1" ht="23.25" customHeight="1">
      <c r="A489" s="665">
        <v>476</v>
      </c>
      <c r="B489" s="666">
        <f>'KL VCKD'!B490</f>
        <v>476</v>
      </c>
      <c r="C489" s="667"/>
      <c r="D489" s="668" t="s">
        <v>1066</v>
      </c>
      <c r="E489" s="669" t="s">
        <v>1067</v>
      </c>
      <c r="F489" s="670">
        <v>31947</v>
      </c>
      <c r="G489" s="671">
        <f>'KL VCKD'!BE490</f>
        <v>27.1</v>
      </c>
      <c r="H489" s="672">
        <f t="shared" si="49"/>
        <v>865764</v>
      </c>
      <c r="I489" s="673"/>
      <c r="J489" s="674"/>
      <c r="K489" s="674"/>
      <c r="L489" s="674"/>
      <c r="M489" s="674"/>
      <c r="N489" s="675"/>
      <c r="O489" s="676"/>
      <c r="P489" s="677"/>
      <c r="Q489" s="678">
        <v>18.954999999999998</v>
      </c>
      <c r="R489" s="677">
        <v>605555</v>
      </c>
      <c r="S489" s="677"/>
      <c r="T489" s="677"/>
      <c r="U489" s="677"/>
      <c r="V489" s="677"/>
      <c r="W489" s="679">
        <f t="shared" si="50"/>
        <v>1471319</v>
      </c>
      <c r="X489" s="679">
        <f t="shared" si="53"/>
        <v>605555</v>
      </c>
      <c r="Y489" s="680">
        <f t="shared" si="51"/>
        <v>0</v>
      </c>
      <c r="Z489" s="679">
        <f t="shared" si="52"/>
        <v>24000</v>
      </c>
      <c r="AA489" s="681">
        <f t="shared" si="42"/>
        <v>629555</v>
      </c>
      <c r="AB489" s="682">
        <f t="shared" si="43"/>
        <v>841764</v>
      </c>
      <c r="AC489" s="683"/>
    </row>
    <row r="490" spans="1:29" s="657" customFormat="1" ht="23.25" customHeight="1">
      <c r="A490" s="665">
        <v>477</v>
      </c>
      <c r="B490" s="666">
        <f>'KL VCKD'!B491</f>
        <v>477</v>
      </c>
      <c r="C490" s="667"/>
      <c r="D490" s="668" t="s">
        <v>1994</v>
      </c>
      <c r="E490" s="669" t="s">
        <v>1995</v>
      </c>
      <c r="F490" s="670">
        <v>31947</v>
      </c>
      <c r="G490" s="671">
        <f>'KL VCKD'!BE491</f>
        <v>28.940999999999999</v>
      </c>
      <c r="H490" s="672">
        <f t="shared" si="49"/>
        <v>924578</v>
      </c>
      <c r="I490" s="673"/>
      <c r="J490" s="674"/>
      <c r="K490" s="674"/>
      <c r="L490" s="674"/>
      <c r="M490" s="674"/>
      <c r="N490" s="675"/>
      <c r="O490" s="676"/>
      <c r="P490" s="677"/>
      <c r="Q490" s="678">
        <v>17.983999999999998</v>
      </c>
      <c r="R490" s="677">
        <v>574535</v>
      </c>
      <c r="S490" s="677"/>
      <c r="T490" s="677"/>
      <c r="U490" s="677"/>
      <c r="V490" s="677"/>
      <c r="W490" s="679">
        <f t="shared" si="50"/>
        <v>1499113</v>
      </c>
      <c r="X490" s="679">
        <f t="shared" si="53"/>
        <v>574535</v>
      </c>
      <c r="Y490" s="680">
        <f t="shared" si="51"/>
        <v>0</v>
      </c>
      <c r="Z490" s="679">
        <f t="shared" si="52"/>
        <v>24000</v>
      </c>
      <c r="AA490" s="681">
        <f t="shared" si="42"/>
        <v>598535</v>
      </c>
      <c r="AB490" s="682">
        <f t="shared" si="43"/>
        <v>900578</v>
      </c>
      <c r="AC490" s="683"/>
    </row>
    <row r="491" spans="1:29" s="657" customFormat="1" ht="23.25" customHeight="1">
      <c r="A491" s="665">
        <v>478</v>
      </c>
      <c r="B491" s="666">
        <f>'KL VCKD'!B492</f>
        <v>478</v>
      </c>
      <c r="C491" s="667"/>
      <c r="D491" s="668" t="s">
        <v>2134</v>
      </c>
      <c r="E491" s="669" t="s">
        <v>2135</v>
      </c>
      <c r="F491" s="670">
        <v>31947</v>
      </c>
      <c r="G491" s="671">
        <f>'KL VCKD'!BE492</f>
        <v>28.465000000000003</v>
      </c>
      <c r="H491" s="672">
        <f t="shared" si="49"/>
        <v>909371</v>
      </c>
      <c r="I491" s="673"/>
      <c r="J491" s="674"/>
      <c r="K491" s="674"/>
      <c r="L491" s="674"/>
      <c r="M491" s="674"/>
      <c r="N491" s="675"/>
      <c r="O491" s="676"/>
      <c r="P491" s="677"/>
      <c r="Q491" s="678">
        <v>19.224</v>
      </c>
      <c r="R491" s="677">
        <v>614149</v>
      </c>
      <c r="S491" s="677"/>
      <c r="T491" s="677"/>
      <c r="U491" s="677"/>
      <c r="V491" s="677"/>
      <c r="W491" s="679">
        <f t="shared" si="50"/>
        <v>1523520</v>
      </c>
      <c r="X491" s="679">
        <f t="shared" si="53"/>
        <v>614149</v>
      </c>
      <c r="Y491" s="680">
        <f t="shared" si="51"/>
        <v>0</v>
      </c>
      <c r="Z491" s="679">
        <f t="shared" si="52"/>
        <v>24000</v>
      </c>
      <c r="AA491" s="681">
        <f t="shared" si="42"/>
        <v>638149</v>
      </c>
      <c r="AB491" s="682">
        <f t="shared" si="43"/>
        <v>885371</v>
      </c>
      <c r="AC491" s="683"/>
    </row>
    <row r="492" spans="1:29" s="657" customFormat="1" ht="23.25" customHeight="1">
      <c r="A492" s="665">
        <v>479</v>
      </c>
      <c r="B492" s="666">
        <f>'KL VCKD'!B493</f>
        <v>479</v>
      </c>
      <c r="C492" s="667"/>
      <c r="D492" s="668" t="s">
        <v>2186</v>
      </c>
      <c r="E492" s="669" t="s">
        <v>2187</v>
      </c>
      <c r="F492" s="670">
        <v>31947</v>
      </c>
      <c r="G492" s="671">
        <f>'KL VCKD'!BE493</f>
        <v>28.041</v>
      </c>
      <c r="H492" s="672">
        <f t="shared" si="49"/>
        <v>895826</v>
      </c>
      <c r="I492" s="673"/>
      <c r="J492" s="674"/>
      <c r="K492" s="674"/>
      <c r="L492" s="674"/>
      <c r="M492" s="674"/>
      <c r="N492" s="675"/>
      <c r="O492" s="676"/>
      <c r="P492" s="677"/>
      <c r="Q492" s="678">
        <v>15.99</v>
      </c>
      <c r="R492" s="677">
        <v>510833</v>
      </c>
      <c r="S492" s="677"/>
      <c r="T492" s="677"/>
      <c r="U492" s="677"/>
      <c r="V492" s="677"/>
      <c r="W492" s="679">
        <f t="shared" si="50"/>
        <v>1406659</v>
      </c>
      <c r="X492" s="679">
        <f t="shared" si="53"/>
        <v>510833</v>
      </c>
      <c r="Y492" s="680">
        <f t="shared" si="51"/>
        <v>0</v>
      </c>
      <c r="Z492" s="679">
        <f t="shared" si="52"/>
        <v>24000</v>
      </c>
      <c r="AA492" s="681">
        <f t="shared" si="42"/>
        <v>534833</v>
      </c>
      <c r="AB492" s="682">
        <f t="shared" si="43"/>
        <v>871826</v>
      </c>
      <c r="AC492" s="683"/>
    </row>
    <row r="493" spans="1:29" s="657" customFormat="1" ht="23.25" customHeight="1">
      <c r="A493" s="665">
        <v>480</v>
      </c>
      <c r="B493" s="666">
        <f>'KL VCKD'!B494</f>
        <v>480</v>
      </c>
      <c r="C493" s="667"/>
      <c r="D493" s="668" t="s">
        <v>1996</v>
      </c>
      <c r="E493" s="669" t="s">
        <v>1997</v>
      </c>
      <c r="F493" s="670">
        <v>31947</v>
      </c>
      <c r="G493" s="671">
        <f>'KL VCKD'!BE494</f>
        <v>27.366</v>
      </c>
      <c r="H493" s="672">
        <f t="shared" si="49"/>
        <v>874262</v>
      </c>
      <c r="I493" s="673"/>
      <c r="J493" s="674"/>
      <c r="K493" s="674"/>
      <c r="L493" s="674"/>
      <c r="M493" s="674"/>
      <c r="N493" s="675"/>
      <c r="O493" s="676"/>
      <c r="P493" s="677"/>
      <c r="Q493" s="678">
        <v>17.318999999999999</v>
      </c>
      <c r="R493" s="677">
        <v>553290</v>
      </c>
      <c r="S493" s="677"/>
      <c r="T493" s="677"/>
      <c r="U493" s="677"/>
      <c r="V493" s="677"/>
      <c r="W493" s="679">
        <f t="shared" si="50"/>
        <v>1427552</v>
      </c>
      <c r="X493" s="679">
        <f t="shared" si="53"/>
        <v>553290</v>
      </c>
      <c r="Y493" s="680">
        <f t="shared" si="51"/>
        <v>0</v>
      </c>
      <c r="Z493" s="679">
        <f t="shared" si="52"/>
        <v>24000</v>
      </c>
      <c r="AA493" s="681">
        <f t="shared" si="42"/>
        <v>577290</v>
      </c>
      <c r="AB493" s="682">
        <f t="shared" si="43"/>
        <v>850262</v>
      </c>
      <c r="AC493" s="683"/>
    </row>
    <row r="494" spans="1:29" s="657" customFormat="1" ht="23.25" customHeight="1">
      <c r="A494" s="665">
        <v>481</v>
      </c>
      <c r="B494" s="666">
        <f>'KL VCKD'!B495</f>
        <v>481</v>
      </c>
      <c r="C494" s="667"/>
      <c r="D494" s="668" t="s">
        <v>1998</v>
      </c>
      <c r="E494" s="669" t="s">
        <v>1999</v>
      </c>
      <c r="F494" s="670">
        <v>31947</v>
      </c>
      <c r="G494" s="671">
        <f>'KL VCKD'!BE495</f>
        <v>29.009</v>
      </c>
      <c r="H494" s="672">
        <f t="shared" si="49"/>
        <v>926751</v>
      </c>
      <c r="I494" s="673"/>
      <c r="J494" s="674"/>
      <c r="K494" s="674"/>
      <c r="L494" s="674"/>
      <c r="M494" s="674"/>
      <c r="N494" s="675"/>
      <c r="O494" s="676"/>
      <c r="P494" s="677"/>
      <c r="Q494" s="678">
        <v>17</v>
      </c>
      <c r="R494" s="677">
        <v>543099</v>
      </c>
      <c r="S494" s="677"/>
      <c r="T494" s="677"/>
      <c r="U494" s="677"/>
      <c r="V494" s="677"/>
      <c r="W494" s="679">
        <f t="shared" si="50"/>
        <v>1469850</v>
      </c>
      <c r="X494" s="679">
        <f t="shared" si="53"/>
        <v>543099</v>
      </c>
      <c r="Y494" s="680">
        <f t="shared" si="51"/>
        <v>0</v>
      </c>
      <c r="Z494" s="679">
        <f t="shared" si="52"/>
        <v>24000</v>
      </c>
      <c r="AA494" s="681">
        <f t="shared" si="42"/>
        <v>567099</v>
      </c>
      <c r="AB494" s="682">
        <f t="shared" si="43"/>
        <v>902751</v>
      </c>
      <c r="AC494" s="683"/>
    </row>
    <row r="495" spans="1:29" s="657" customFormat="1" ht="23.25" customHeight="1">
      <c r="A495" s="665">
        <v>482</v>
      </c>
      <c r="B495" s="666">
        <f>'KL VCKD'!B496</f>
        <v>482</v>
      </c>
      <c r="C495" s="667"/>
      <c r="D495" s="668" t="s">
        <v>2179</v>
      </c>
      <c r="E495" s="669" t="s">
        <v>2180</v>
      </c>
      <c r="F495" s="670">
        <v>31947</v>
      </c>
      <c r="G495" s="671">
        <f>'KL VCKD'!BE496</f>
        <v>27.969000000000001</v>
      </c>
      <c r="H495" s="672">
        <f t="shared" si="49"/>
        <v>893526</v>
      </c>
      <c r="I495" s="673"/>
      <c r="J495" s="674"/>
      <c r="K495" s="674"/>
      <c r="L495" s="674"/>
      <c r="M495" s="674"/>
      <c r="N495" s="675"/>
      <c r="O495" s="676"/>
      <c r="P495" s="677"/>
      <c r="Q495" s="678">
        <v>18.290999999999997</v>
      </c>
      <c r="R495" s="677">
        <v>584343</v>
      </c>
      <c r="S495" s="677"/>
      <c r="T495" s="677"/>
      <c r="U495" s="677"/>
      <c r="V495" s="677"/>
      <c r="W495" s="679">
        <f t="shared" si="50"/>
        <v>1477869</v>
      </c>
      <c r="X495" s="679">
        <f t="shared" si="53"/>
        <v>584343</v>
      </c>
      <c r="Y495" s="680">
        <f t="shared" si="51"/>
        <v>0</v>
      </c>
      <c r="Z495" s="679">
        <f t="shared" si="52"/>
        <v>24000</v>
      </c>
      <c r="AA495" s="681">
        <f t="shared" si="42"/>
        <v>608343</v>
      </c>
      <c r="AB495" s="682">
        <f t="shared" si="43"/>
        <v>869526</v>
      </c>
      <c r="AC495" s="683"/>
    </row>
    <row r="496" spans="1:29" s="657" customFormat="1" ht="23.25" customHeight="1">
      <c r="A496" s="665">
        <v>483</v>
      </c>
      <c r="B496" s="666">
        <f>'KL VCKD'!B497</f>
        <v>483</v>
      </c>
      <c r="C496" s="667"/>
      <c r="D496" s="668" t="s">
        <v>2136</v>
      </c>
      <c r="E496" s="669" t="s">
        <v>2137</v>
      </c>
      <c r="F496" s="670">
        <v>31947</v>
      </c>
      <c r="G496" s="671">
        <f>'KL VCKD'!BE497</f>
        <v>29.915000000000003</v>
      </c>
      <c r="H496" s="672">
        <f t="shared" si="49"/>
        <v>955695</v>
      </c>
      <c r="I496" s="673"/>
      <c r="J496" s="674"/>
      <c r="K496" s="674"/>
      <c r="L496" s="674"/>
      <c r="M496" s="674"/>
      <c r="N496" s="675"/>
      <c r="O496" s="676"/>
      <c r="P496" s="677"/>
      <c r="Q496" s="678">
        <v>19.042999999999999</v>
      </c>
      <c r="R496" s="677">
        <v>608367</v>
      </c>
      <c r="S496" s="677"/>
      <c r="T496" s="677"/>
      <c r="U496" s="677"/>
      <c r="V496" s="677"/>
      <c r="W496" s="679">
        <f t="shared" si="50"/>
        <v>1564062</v>
      </c>
      <c r="X496" s="679">
        <f t="shared" si="53"/>
        <v>608367</v>
      </c>
      <c r="Y496" s="680">
        <f t="shared" si="51"/>
        <v>2003</v>
      </c>
      <c r="Z496" s="679">
        <f t="shared" si="52"/>
        <v>24000</v>
      </c>
      <c r="AA496" s="681">
        <f t="shared" si="42"/>
        <v>634370</v>
      </c>
      <c r="AB496" s="682">
        <f t="shared" si="43"/>
        <v>929692</v>
      </c>
      <c r="AC496" s="683"/>
    </row>
    <row r="497" spans="1:29" s="657" customFormat="1" ht="23.25" customHeight="1">
      <c r="A497" s="665">
        <v>484</v>
      </c>
      <c r="B497" s="666">
        <f>'KL VCKD'!B498</f>
        <v>484</v>
      </c>
      <c r="C497" s="667"/>
      <c r="D497" s="668" t="s">
        <v>2000</v>
      </c>
      <c r="E497" s="669" t="s">
        <v>2001</v>
      </c>
      <c r="F497" s="670">
        <v>31947</v>
      </c>
      <c r="G497" s="671">
        <f>'KL VCKD'!BE498</f>
        <v>27.245000000000001</v>
      </c>
      <c r="H497" s="672">
        <f t="shared" si="49"/>
        <v>870396</v>
      </c>
      <c r="I497" s="673"/>
      <c r="J497" s="674"/>
      <c r="K497" s="674"/>
      <c r="L497" s="674"/>
      <c r="M497" s="674"/>
      <c r="N497" s="675"/>
      <c r="O497" s="676"/>
      <c r="P497" s="677"/>
      <c r="Q497" s="678">
        <v>16.398</v>
      </c>
      <c r="R497" s="677">
        <v>523867</v>
      </c>
      <c r="S497" s="677"/>
      <c r="T497" s="677"/>
      <c r="U497" s="677"/>
      <c r="V497" s="677"/>
      <c r="W497" s="679">
        <f t="shared" si="50"/>
        <v>1394263</v>
      </c>
      <c r="X497" s="679">
        <f t="shared" si="53"/>
        <v>523867</v>
      </c>
      <c r="Y497" s="680">
        <f t="shared" si="51"/>
        <v>0</v>
      </c>
      <c r="Z497" s="679">
        <f t="shared" si="52"/>
        <v>24000</v>
      </c>
      <c r="AA497" s="681">
        <f t="shared" si="42"/>
        <v>547867</v>
      </c>
      <c r="AB497" s="682">
        <f t="shared" si="43"/>
        <v>846396</v>
      </c>
      <c r="AC497" s="683"/>
    </row>
    <row r="498" spans="1:29" s="657" customFormat="1" ht="23.25" customHeight="1">
      <c r="A498" s="665">
        <v>485</v>
      </c>
      <c r="B498" s="666">
        <f>'KL VCKD'!B499</f>
        <v>485</v>
      </c>
      <c r="C498" s="667"/>
      <c r="D498" s="668" t="s">
        <v>2002</v>
      </c>
      <c r="E498" s="669" t="s">
        <v>2003</v>
      </c>
      <c r="F498" s="670">
        <v>31947</v>
      </c>
      <c r="G498" s="671">
        <f>'KL VCKD'!BE499</f>
        <v>28.477</v>
      </c>
      <c r="H498" s="672">
        <f t="shared" si="49"/>
        <v>909755</v>
      </c>
      <c r="I498" s="673"/>
      <c r="J498" s="674"/>
      <c r="K498" s="674"/>
      <c r="L498" s="674"/>
      <c r="M498" s="674"/>
      <c r="N498" s="675"/>
      <c r="O498" s="676"/>
      <c r="P498" s="677"/>
      <c r="Q498" s="678">
        <v>16.523</v>
      </c>
      <c r="R498" s="677">
        <v>527860</v>
      </c>
      <c r="S498" s="677"/>
      <c r="T498" s="677"/>
      <c r="U498" s="677"/>
      <c r="V498" s="677"/>
      <c r="W498" s="679">
        <f t="shared" si="50"/>
        <v>1437615</v>
      </c>
      <c r="X498" s="679">
        <f t="shared" si="53"/>
        <v>527860</v>
      </c>
      <c r="Y498" s="680">
        <f t="shared" si="51"/>
        <v>0</v>
      </c>
      <c r="Z498" s="679">
        <f t="shared" si="52"/>
        <v>24000</v>
      </c>
      <c r="AA498" s="681">
        <f t="shared" si="42"/>
        <v>551860</v>
      </c>
      <c r="AB498" s="682">
        <f t="shared" si="43"/>
        <v>885755</v>
      </c>
      <c r="AC498" s="683"/>
    </row>
    <row r="499" spans="1:29" s="657" customFormat="1" ht="23.25" customHeight="1">
      <c r="A499" s="665">
        <v>486</v>
      </c>
      <c r="B499" s="666">
        <f>'KL VCKD'!B500</f>
        <v>486</v>
      </c>
      <c r="C499" s="667"/>
      <c r="D499" s="668" t="s">
        <v>2004</v>
      </c>
      <c r="E499" s="669" t="s">
        <v>2005</v>
      </c>
      <c r="F499" s="670">
        <v>31947</v>
      </c>
      <c r="G499" s="671">
        <f>'KL VCKD'!BE500</f>
        <v>28.987000000000002</v>
      </c>
      <c r="H499" s="672">
        <f t="shared" si="49"/>
        <v>926048</v>
      </c>
      <c r="I499" s="673"/>
      <c r="J499" s="674"/>
      <c r="K499" s="674"/>
      <c r="L499" s="674"/>
      <c r="M499" s="674"/>
      <c r="N499" s="675"/>
      <c r="O499" s="676"/>
      <c r="P499" s="677"/>
      <c r="Q499" s="678">
        <v>19.085999999999999</v>
      </c>
      <c r="R499" s="677">
        <v>609740</v>
      </c>
      <c r="S499" s="677"/>
      <c r="T499" s="677"/>
      <c r="U499" s="677"/>
      <c r="V499" s="677"/>
      <c r="W499" s="679">
        <f t="shared" si="50"/>
        <v>1535788</v>
      </c>
      <c r="X499" s="679">
        <f t="shared" si="53"/>
        <v>609740</v>
      </c>
      <c r="Y499" s="680">
        <f t="shared" si="51"/>
        <v>589</v>
      </c>
      <c r="Z499" s="679">
        <f t="shared" si="52"/>
        <v>24000</v>
      </c>
      <c r="AA499" s="681">
        <f t="shared" si="42"/>
        <v>634329</v>
      </c>
      <c r="AB499" s="682">
        <f t="shared" si="43"/>
        <v>901459</v>
      </c>
      <c r="AC499" s="683"/>
    </row>
    <row r="500" spans="1:29" s="657" customFormat="1" ht="23.25" customHeight="1">
      <c r="A500" s="665">
        <v>487</v>
      </c>
      <c r="B500" s="666">
        <f>'KL VCKD'!B501</f>
        <v>487</v>
      </c>
      <c r="C500" s="667"/>
      <c r="D500" s="668" t="s">
        <v>2006</v>
      </c>
      <c r="E500" s="669" t="s">
        <v>2007</v>
      </c>
      <c r="F500" s="670">
        <v>31947</v>
      </c>
      <c r="G500" s="671">
        <f>'KL VCKD'!BE501</f>
        <v>30.868000000000002</v>
      </c>
      <c r="H500" s="672">
        <f t="shared" si="49"/>
        <v>986140</v>
      </c>
      <c r="I500" s="673"/>
      <c r="J500" s="674"/>
      <c r="K500" s="674"/>
      <c r="L500" s="674"/>
      <c r="M500" s="674"/>
      <c r="N500" s="675"/>
      <c r="O500" s="676"/>
      <c r="P500" s="677"/>
      <c r="Q500" s="678">
        <v>18.640999999999998</v>
      </c>
      <c r="R500" s="677">
        <v>595524</v>
      </c>
      <c r="S500" s="677"/>
      <c r="T500" s="677"/>
      <c r="U500" s="677"/>
      <c r="V500" s="677"/>
      <c r="W500" s="679">
        <f t="shared" si="50"/>
        <v>1581664</v>
      </c>
      <c r="X500" s="679">
        <f t="shared" si="53"/>
        <v>595524</v>
      </c>
      <c r="Y500" s="680">
        <f t="shared" si="51"/>
        <v>2883</v>
      </c>
      <c r="Z500" s="679">
        <f t="shared" si="52"/>
        <v>24000</v>
      </c>
      <c r="AA500" s="681">
        <f t="shared" si="42"/>
        <v>622407</v>
      </c>
      <c r="AB500" s="682">
        <f t="shared" si="43"/>
        <v>959257</v>
      </c>
      <c r="AC500" s="683"/>
    </row>
    <row r="501" spans="1:29" s="657" customFormat="1" ht="23.25" customHeight="1">
      <c r="A501" s="665">
        <v>488</v>
      </c>
      <c r="B501" s="666">
        <f>'KL VCKD'!B502</f>
        <v>488</v>
      </c>
      <c r="C501" s="667"/>
      <c r="D501" s="668" t="s">
        <v>2008</v>
      </c>
      <c r="E501" s="669" t="s">
        <v>2009</v>
      </c>
      <c r="F501" s="670">
        <v>31947</v>
      </c>
      <c r="G501" s="671">
        <f>'KL VCKD'!BE502</f>
        <v>29.469000000000001</v>
      </c>
      <c r="H501" s="672">
        <f t="shared" si="49"/>
        <v>941446</v>
      </c>
      <c r="I501" s="673"/>
      <c r="J501" s="674"/>
      <c r="K501" s="674"/>
      <c r="L501" s="674"/>
      <c r="M501" s="674"/>
      <c r="N501" s="675"/>
      <c r="O501" s="676"/>
      <c r="P501" s="677"/>
      <c r="Q501" s="678">
        <v>15.526999999999999</v>
      </c>
      <c r="R501" s="677">
        <v>496041</v>
      </c>
      <c r="S501" s="677"/>
      <c r="T501" s="677"/>
      <c r="U501" s="677"/>
      <c r="V501" s="677"/>
      <c r="W501" s="679">
        <f t="shared" si="50"/>
        <v>1437487</v>
      </c>
      <c r="X501" s="679">
        <f t="shared" si="53"/>
        <v>496041</v>
      </c>
      <c r="Y501" s="680">
        <f t="shared" si="51"/>
        <v>0</v>
      </c>
      <c r="Z501" s="679">
        <f t="shared" si="52"/>
        <v>24000</v>
      </c>
      <c r="AA501" s="681">
        <f t="shared" si="42"/>
        <v>520041</v>
      </c>
      <c r="AB501" s="682">
        <f t="shared" si="43"/>
        <v>917446</v>
      </c>
      <c r="AC501" s="683"/>
    </row>
    <row r="502" spans="1:29" s="657" customFormat="1" ht="23.25" customHeight="1">
      <c r="A502" s="665">
        <v>489</v>
      </c>
      <c r="B502" s="666">
        <f>'KL VCKD'!B503</f>
        <v>489</v>
      </c>
      <c r="C502" s="667"/>
      <c r="D502" s="668" t="s">
        <v>2010</v>
      </c>
      <c r="E502" s="669" t="s">
        <v>2011</v>
      </c>
      <c r="F502" s="670">
        <v>31947</v>
      </c>
      <c r="G502" s="671">
        <f>'KL VCKD'!BE503</f>
        <v>28.843</v>
      </c>
      <c r="H502" s="672">
        <f t="shared" si="49"/>
        <v>921447</v>
      </c>
      <c r="I502" s="673"/>
      <c r="J502" s="674"/>
      <c r="K502" s="674"/>
      <c r="L502" s="674"/>
      <c r="M502" s="674"/>
      <c r="N502" s="675"/>
      <c r="O502" s="676"/>
      <c r="P502" s="677"/>
      <c r="Q502" s="678">
        <v>16.096999999999998</v>
      </c>
      <c r="R502" s="677">
        <v>514251</v>
      </c>
      <c r="S502" s="677"/>
      <c r="T502" s="677"/>
      <c r="U502" s="677"/>
      <c r="V502" s="677"/>
      <c r="W502" s="679">
        <f t="shared" si="50"/>
        <v>1435698</v>
      </c>
      <c r="X502" s="679">
        <f t="shared" si="53"/>
        <v>514251</v>
      </c>
      <c r="Y502" s="680">
        <f t="shared" si="51"/>
        <v>0</v>
      </c>
      <c r="Z502" s="679">
        <f t="shared" si="52"/>
        <v>24000</v>
      </c>
      <c r="AA502" s="681">
        <f t="shared" si="42"/>
        <v>538251</v>
      </c>
      <c r="AB502" s="682">
        <f t="shared" si="43"/>
        <v>897447</v>
      </c>
      <c r="AC502" s="683"/>
    </row>
    <row r="503" spans="1:29" s="657" customFormat="1" ht="23.25" customHeight="1">
      <c r="A503" s="665">
        <v>490</v>
      </c>
      <c r="B503" s="666">
        <f>'KL VCKD'!B504</f>
        <v>490</v>
      </c>
      <c r="C503" s="667"/>
      <c r="D503" s="668" t="s">
        <v>2012</v>
      </c>
      <c r="E503" s="669" t="s">
        <v>2013</v>
      </c>
      <c r="F503" s="670">
        <v>31947</v>
      </c>
      <c r="G503" s="671">
        <f>'KL VCKD'!BE504</f>
        <v>30.842000000000002</v>
      </c>
      <c r="H503" s="672">
        <f t="shared" si="49"/>
        <v>985309</v>
      </c>
      <c r="I503" s="673"/>
      <c r="J503" s="674"/>
      <c r="K503" s="674"/>
      <c r="L503" s="674"/>
      <c r="M503" s="674"/>
      <c r="N503" s="675"/>
      <c r="O503" s="676"/>
      <c r="P503" s="677"/>
      <c r="Q503" s="678">
        <v>19.939</v>
      </c>
      <c r="R503" s="677">
        <v>636991</v>
      </c>
      <c r="S503" s="677"/>
      <c r="T503" s="677"/>
      <c r="U503" s="677"/>
      <c r="V503" s="677"/>
      <c r="W503" s="679">
        <f t="shared" si="50"/>
        <v>1622300</v>
      </c>
      <c r="X503" s="679">
        <f t="shared" si="53"/>
        <v>636991</v>
      </c>
      <c r="Y503" s="680">
        <f t="shared" si="51"/>
        <v>4915</v>
      </c>
      <c r="Z503" s="679">
        <f t="shared" si="52"/>
        <v>24000</v>
      </c>
      <c r="AA503" s="681">
        <f t="shared" si="42"/>
        <v>665906</v>
      </c>
      <c r="AB503" s="682">
        <f t="shared" si="43"/>
        <v>956394</v>
      </c>
      <c r="AC503" s="683"/>
    </row>
    <row r="504" spans="1:29" s="657" customFormat="1" ht="23.25" customHeight="1">
      <c r="A504" s="665">
        <v>491</v>
      </c>
      <c r="B504" s="666">
        <f>'KL VCKD'!B505</f>
        <v>491</v>
      </c>
      <c r="C504" s="667"/>
      <c r="D504" s="668" t="s">
        <v>1682</v>
      </c>
      <c r="E504" s="669" t="s">
        <v>1683</v>
      </c>
      <c r="F504" s="670">
        <v>31947</v>
      </c>
      <c r="G504" s="671">
        <f>'KL VCKD'!BE505</f>
        <v>28.204000000000001</v>
      </c>
      <c r="H504" s="672">
        <f t="shared" si="49"/>
        <v>901033</v>
      </c>
      <c r="I504" s="673"/>
      <c r="J504" s="674"/>
      <c r="K504" s="674"/>
      <c r="L504" s="674"/>
      <c r="M504" s="674"/>
      <c r="N504" s="675"/>
      <c r="O504" s="676"/>
      <c r="P504" s="677"/>
      <c r="Q504" s="678">
        <v>17.280999999999999</v>
      </c>
      <c r="R504" s="677">
        <v>552076</v>
      </c>
      <c r="S504" s="677"/>
      <c r="T504" s="677"/>
      <c r="U504" s="677"/>
      <c r="V504" s="677"/>
      <c r="W504" s="679">
        <f t="shared" si="50"/>
        <v>1453109</v>
      </c>
      <c r="X504" s="679">
        <f t="shared" si="53"/>
        <v>552076</v>
      </c>
      <c r="Y504" s="680">
        <f t="shared" si="51"/>
        <v>0</v>
      </c>
      <c r="Z504" s="679">
        <f t="shared" si="52"/>
        <v>24000</v>
      </c>
      <c r="AA504" s="681">
        <f t="shared" si="42"/>
        <v>576076</v>
      </c>
      <c r="AB504" s="682">
        <f t="shared" si="43"/>
        <v>877033</v>
      </c>
      <c r="AC504" s="683"/>
    </row>
    <row r="505" spans="1:29" s="657" customFormat="1" ht="23.25" customHeight="1">
      <c r="A505" s="665">
        <v>492</v>
      </c>
      <c r="B505" s="666">
        <f>'KL VCKD'!B506</f>
        <v>492</v>
      </c>
      <c r="C505" s="667"/>
      <c r="D505" s="668" t="s">
        <v>2093</v>
      </c>
      <c r="E505" s="669" t="s">
        <v>2014</v>
      </c>
      <c r="F505" s="670">
        <v>31947</v>
      </c>
      <c r="G505" s="671">
        <f>'KL VCKD'!BE506</f>
        <v>29.878999999999998</v>
      </c>
      <c r="H505" s="672">
        <f t="shared" si="49"/>
        <v>954544</v>
      </c>
      <c r="I505" s="673"/>
      <c r="J505" s="674"/>
      <c r="K505" s="674"/>
      <c r="L505" s="674"/>
      <c r="M505" s="674"/>
      <c r="N505" s="675"/>
      <c r="O505" s="676"/>
      <c r="P505" s="677"/>
      <c r="Q505" s="678">
        <v>17.707999999999998</v>
      </c>
      <c r="R505" s="677">
        <v>565717</v>
      </c>
      <c r="S505" s="677"/>
      <c r="T505" s="677"/>
      <c r="U505" s="677"/>
      <c r="V505" s="677"/>
      <c r="W505" s="679">
        <f t="shared" si="50"/>
        <v>1520261</v>
      </c>
      <c r="X505" s="679">
        <f t="shared" si="53"/>
        <v>565717</v>
      </c>
      <c r="Y505" s="680">
        <f t="shared" si="51"/>
        <v>0</v>
      </c>
      <c r="Z505" s="679">
        <f t="shared" si="52"/>
        <v>24000</v>
      </c>
      <c r="AA505" s="681">
        <f t="shared" si="42"/>
        <v>589717</v>
      </c>
      <c r="AB505" s="682">
        <f t="shared" si="43"/>
        <v>930544</v>
      </c>
      <c r="AC505" s="683"/>
    </row>
    <row r="506" spans="1:29" s="657" customFormat="1" ht="23.25" customHeight="1">
      <c r="A506" s="665">
        <v>493</v>
      </c>
      <c r="B506" s="666">
        <f>'KL VCKD'!B507</f>
        <v>493</v>
      </c>
      <c r="C506" s="667"/>
      <c r="D506" s="668" t="s">
        <v>1492</v>
      </c>
      <c r="E506" s="669" t="s">
        <v>1493</v>
      </c>
      <c r="F506" s="670">
        <v>31947</v>
      </c>
      <c r="G506" s="671">
        <f>'KL VCKD'!BE507</f>
        <v>29.456</v>
      </c>
      <c r="H506" s="672">
        <f t="shared" si="49"/>
        <v>941031</v>
      </c>
      <c r="I506" s="673"/>
      <c r="J506" s="674"/>
      <c r="K506" s="674"/>
      <c r="L506" s="674"/>
      <c r="M506" s="674"/>
      <c r="N506" s="675"/>
      <c r="O506" s="676"/>
      <c r="P506" s="677"/>
      <c r="Q506" s="678">
        <v>17.193999999999999</v>
      </c>
      <c r="R506" s="677">
        <v>549297</v>
      </c>
      <c r="S506" s="677"/>
      <c r="T506" s="677"/>
      <c r="U506" s="677"/>
      <c r="V506" s="677"/>
      <c r="W506" s="679">
        <f t="shared" si="50"/>
        <v>1490328</v>
      </c>
      <c r="X506" s="679">
        <f t="shared" si="53"/>
        <v>549297</v>
      </c>
      <c r="Y506" s="680">
        <f t="shared" si="51"/>
        <v>0</v>
      </c>
      <c r="Z506" s="679">
        <f t="shared" si="52"/>
        <v>24000</v>
      </c>
      <c r="AA506" s="681">
        <f t="shared" si="42"/>
        <v>573297</v>
      </c>
      <c r="AB506" s="682">
        <f t="shared" si="43"/>
        <v>917031</v>
      </c>
      <c r="AC506" s="683"/>
    </row>
    <row r="507" spans="1:29" s="657" customFormat="1" ht="23.25" customHeight="1">
      <c r="A507" s="665">
        <v>494</v>
      </c>
      <c r="B507" s="666">
        <f>'KL VCKD'!B508</f>
        <v>494</v>
      </c>
      <c r="C507" s="667"/>
      <c r="D507" s="668" t="s">
        <v>1494</v>
      </c>
      <c r="E507" s="669" t="s">
        <v>975</v>
      </c>
      <c r="F507" s="670">
        <v>31947</v>
      </c>
      <c r="G507" s="671">
        <f>'KL VCKD'!BE508</f>
        <v>29.188000000000002</v>
      </c>
      <c r="H507" s="672">
        <f t="shared" si="49"/>
        <v>932469</v>
      </c>
      <c r="I507" s="673"/>
      <c r="J507" s="674"/>
      <c r="K507" s="674"/>
      <c r="L507" s="674"/>
      <c r="M507" s="674"/>
      <c r="N507" s="675"/>
      <c r="O507" s="676"/>
      <c r="P507" s="677"/>
      <c r="Q507" s="678">
        <v>18.315999999999999</v>
      </c>
      <c r="R507" s="677">
        <v>585141</v>
      </c>
      <c r="S507" s="677"/>
      <c r="T507" s="677"/>
      <c r="U507" s="677"/>
      <c r="V507" s="677"/>
      <c r="W507" s="679">
        <f t="shared" si="50"/>
        <v>1517610</v>
      </c>
      <c r="X507" s="679">
        <f t="shared" si="53"/>
        <v>585141</v>
      </c>
      <c r="Y507" s="680">
        <f t="shared" si="51"/>
        <v>0</v>
      </c>
      <c r="Z507" s="679">
        <f t="shared" si="52"/>
        <v>24000</v>
      </c>
      <c r="AA507" s="681">
        <f t="shared" si="42"/>
        <v>609141</v>
      </c>
      <c r="AB507" s="682">
        <f t="shared" si="43"/>
        <v>908469</v>
      </c>
      <c r="AC507" s="683"/>
    </row>
    <row r="508" spans="1:29" s="657" customFormat="1" ht="23.25" customHeight="1">
      <c r="A508" s="665">
        <v>495</v>
      </c>
      <c r="B508" s="666">
        <f>'KL VCKD'!B509</f>
        <v>495</v>
      </c>
      <c r="C508" s="667"/>
      <c r="D508" s="668" t="s">
        <v>1718</v>
      </c>
      <c r="E508" s="669" t="s">
        <v>1719</v>
      </c>
      <c r="F508" s="670">
        <v>31947</v>
      </c>
      <c r="G508" s="671">
        <f>'KL VCKD'!BE509</f>
        <v>30.230999999999998</v>
      </c>
      <c r="H508" s="672">
        <f t="shared" si="49"/>
        <v>965790</v>
      </c>
      <c r="I508" s="673"/>
      <c r="J508" s="674"/>
      <c r="K508" s="674"/>
      <c r="L508" s="674"/>
      <c r="M508" s="674"/>
      <c r="N508" s="675"/>
      <c r="O508" s="676"/>
      <c r="P508" s="677"/>
      <c r="Q508" s="678">
        <v>17.820999999999998</v>
      </c>
      <c r="R508" s="677">
        <v>569327</v>
      </c>
      <c r="S508" s="677"/>
      <c r="T508" s="677"/>
      <c r="U508" s="677"/>
      <c r="V508" s="677"/>
      <c r="W508" s="679">
        <f t="shared" si="50"/>
        <v>1535117</v>
      </c>
      <c r="X508" s="679">
        <f t="shared" si="53"/>
        <v>569327</v>
      </c>
      <c r="Y508" s="680">
        <f t="shared" si="51"/>
        <v>556</v>
      </c>
      <c r="Z508" s="679">
        <f t="shared" si="52"/>
        <v>24000</v>
      </c>
      <c r="AA508" s="681">
        <f t="shared" si="42"/>
        <v>593883</v>
      </c>
      <c r="AB508" s="682">
        <f t="shared" si="43"/>
        <v>941234</v>
      </c>
      <c r="AC508" s="683"/>
    </row>
    <row r="509" spans="1:29" s="657" customFormat="1" ht="23.25" customHeight="1">
      <c r="A509" s="665">
        <v>496</v>
      </c>
      <c r="B509" s="666">
        <f>'KL VCKD'!B510</f>
        <v>496</v>
      </c>
      <c r="C509" s="667"/>
      <c r="D509" s="668" t="s">
        <v>1866</v>
      </c>
      <c r="E509" s="669" t="s">
        <v>1560</v>
      </c>
      <c r="F509" s="670">
        <v>31947</v>
      </c>
      <c r="G509" s="671">
        <f>'KL VCKD'!BE510</f>
        <v>30.454000000000001</v>
      </c>
      <c r="H509" s="672">
        <f t="shared" si="49"/>
        <v>972914</v>
      </c>
      <c r="I509" s="673"/>
      <c r="J509" s="674"/>
      <c r="K509" s="674"/>
      <c r="L509" s="674"/>
      <c r="M509" s="674"/>
      <c r="N509" s="675"/>
      <c r="O509" s="676"/>
      <c r="P509" s="677"/>
      <c r="Q509" s="678">
        <v>19.142999999999997</v>
      </c>
      <c r="R509" s="677">
        <v>611561</v>
      </c>
      <c r="S509" s="677"/>
      <c r="T509" s="677"/>
      <c r="U509" s="677"/>
      <c r="V509" s="677"/>
      <c r="W509" s="679">
        <f t="shared" si="50"/>
        <v>1584475</v>
      </c>
      <c r="X509" s="679">
        <f t="shared" si="53"/>
        <v>611561</v>
      </c>
      <c r="Y509" s="680">
        <f t="shared" si="51"/>
        <v>3024</v>
      </c>
      <c r="Z509" s="679">
        <f t="shared" si="52"/>
        <v>24000</v>
      </c>
      <c r="AA509" s="681">
        <f t="shared" si="42"/>
        <v>638585</v>
      </c>
      <c r="AB509" s="682">
        <f t="shared" si="43"/>
        <v>945890</v>
      </c>
      <c r="AC509" s="683"/>
    </row>
    <row r="510" spans="1:29" s="657" customFormat="1" ht="23.25" customHeight="1">
      <c r="A510" s="665">
        <v>497</v>
      </c>
      <c r="B510" s="666">
        <f>'KL VCKD'!B511</f>
        <v>497</v>
      </c>
      <c r="C510" s="667"/>
      <c r="D510" s="668" t="s">
        <v>1648</v>
      </c>
      <c r="E510" s="669" t="s">
        <v>1649</v>
      </c>
      <c r="F510" s="670">
        <v>31947</v>
      </c>
      <c r="G510" s="671">
        <f>'KL VCKD'!BE511</f>
        <v>30.704000000000001</v>
      </c>
      <c r="H510" s="672">
        <f t="shared" si="49"/>
        <v>980901</v>
      </c>
      <c r="I510" s="673"/>
      <c r="J510" s="674"/>
      <c r="K510" s="674"/>
      <c r="L510" s="674"/>
      <c r="M510" s="674"/>
      <c r="N510" s="675"/>
      <c r="O510" s="676"/>
      <c r="P510" s="677"/>
      <c r="Q510" s="678">
        <v>19.975999999999999</v>
      </c>
      <c r="R510" s="677">
        <v>638173</v>
      </c>
      <c r="S510" s="677"/>
      <c r="T510" s="677"/>
      <c r="U510" s="677"/>
      <c r="V510" s="677"/>
      <c r="W510" s="679">
        <f t="shared" si="50"/>
        <v>1619074</v>
      </c>
      <c r="X510" s="679">
        <f t="shared" si="53"/>
        <v>638173</v>
      </c>
      <c r="Y510" s="680">
        <f t="shared" si="51"/>
        <v>4754</v>
      </c>
      <c r="Z510" s="679">
        <f t="shared" si="52"/>
        <v>24000</v>
      </c>
      <c r="AA510" s="681">
        <f t="shared" si="42"/>
        <v>666927</v>
      </c>
      <c r="AB510" s="682">
        <f t="shared" si="43"/>
        <v>952147</v>
      </c>
      <c r="AC510" s="683"/>
    </row>
    <row r="511" spans="1:29" s="657" customFormat="1" ht="23.25" customHeight="1">
      <c r="A511" s="665">
        <v>498</v>
      </c>
      <c r="B511" s="666">
        <f>'KL VCKD'!B512</f>
        <v>498</v>
      </c>
      <c r="C511" s="667"/>
      <c r="D511" s="668" t="s">
        <v>1495</v>
      </c>
      <c r="E511" s="669" t="s">
        <v>1496</v>
      </c>
      <c r="F511" s="670">
        <v>31947</v>
      </c>
      <c r="G511" s="671">
        <f>'KL VCKD'!BE512</f>
        <v>30.503</v>
      </c>
      <c r="H511" s="672">
        <f t="shared" si="49"/>
        <v>974479</v>
      </c>
      <c r="I511" s="673"/>
      <c r="J511" s="674"/>
      <c r="K511" s="674"/>
      <c r="L511" s="674"/>
      <c r="M511" s="674"/>
      <c r="N511" s="675"/>
      <c r="O511" s="676"/>
      <c r="P511" s="677"/>
      <c r="Q511" s="678">
        <v>18.384999999999998</v>
      </c>
      <c r="R511" s="677">
        <v>587346</v>
      </c>
      <c r="S511" s="677"/>
      <c r="T511" s="677"/>
      <c r="U511" s="677"/>
      <c r="V511" s="677"/>
      <c r="W511" s="679">
        <f t="shared" si="50"/>
        <v>1561825</v>
      </c>
      <c r="X511" s="679">
        <f t="shared" si="53"/>
        <v>587346</v>
      </c>
      <c r="Y511" s="680">
        <f t="shared" si="51"/>
        <v>1891</v>
      </c>
      <c r="Z511" s="679">
        <f t="shared" si="52"/>
        <v>24000</v>
      </c>
      <c r="AA511" s="681">
        <f t="shared" si="42"/>
        <v>613237</v>
      </c>
      <c r="AB511" s="682">
        <f t="shared" si="43"/>
        <v>948588</v>
      </c>
      <c r="AC511" s="683"/>
    </row>
    <row r="512" spans="1:29" s="657" customFormat="1" ht="23.25" customHeight="1">
      <c r="A512" s="665">
        <v>499</v>
      </c>
      <c r="B512" s="666">
        <f>'KL VCKD'!B513</f>
        <v>499</v>
      </c>
      <c r="C512" s="667"/>
      <c r="D512" s="668" t="s">
        <v>1867</v>
      </c>
      <c r="E512" s="669" t="s">
        <v>1868</v>
      </c>
      <c r="F512" s="670">
        <v>31947</v>
      </c>
      <c r="G512" s="671">
        <f>'KL VCKD'!BE513</f>
        <v>28.740000000000002</v>
      </c>
      <c r="H512" s="672">
        <f t="shared" si="49"/>
        <v>918157</v>
      </c>
      <c r="I512" s="673"/>
      <c r="J512" s="674"/>
      <c r="K512" s="674"/>
      <c r="L512" s="674"/>
      <c r="M512" s="674"/>
      <c r="N512" s="675"/>
      <c r="O512" s="676"/>
      <c r="P512" s="677"/>
      <c r="Q512" s="678">
        <v>18.283999999999999</v>
      </c>
      <c r="R512" s="677">
        <v>584119</v>
      </c>
      <c r="S512" s="677"/>
      <c r="T512" s="677"/>
      <c r="U512" s="677"/>
      <c r="V512" s="677"/>
      <c r="W512" s="679">
        <f t="shared" si="50"/>
        <v>1502276</v>
      </c>
      <c r="X512" s="679">
        <f t="shared" si="53"/>
        <v>584119</v>
      </c>
      <c r="Y512" s="680">
        <f t="shared" si="51"/>
        <v>0</v>
      </c>
      <c r="Z512" s="679">
        <f t="shared" si="52"/>
        <v>24000</v>
      </c>
      <c r="AA512" s="681">
        <f t="shared" si="42"/>
        <v>608119</v>
      </c>
      <c r="AB512" s="682">
        <f t="shared" si="43"/>
        <v>894157</v>
      </c>
      <c r="AC512" s="683"/>
    </row>
    <row r="513" spans="1:29" s="657" customFormat="1" ht="23.25" customHeight="1">
      <c r="A513" s="665">
        <v>500</v>
      </c>
      <c r="B513" s="666">
        <f>'KL VCKD'!B514</f>
        <v>500</v>
      </c>
      <c r="C513" s="667"/>
      <c r="D513" s="668" t="s">
        <v>1500</v>
      </c>
      <c r="E513" s="669" t="s">
        <v>1501</v>
      </c>
      <c r="F513" s="670">
        <v>31947</v>
      </c>
      <c r="G513" s="671">
        <f>'KL VCKD'!BE514</f>
        <v>27.533000000000001</v>
      </c>
      <c r="H513" s="672">
        <f t="shared" si="49"/>
        <v>879597</v>
      </c>
      <c r="I513" s="673"/>
      <c r="J513" s="674"/>
      <c r="K513" s="674"/>
      <c r="L513" s="674"/>
      <c r="M513" s="674"/>
      <c r="N513" s="675"/>
      <c r="O513" s="676"/>
      <c r="P513" s="677"/>
      <c r="Q513" s="678">
        <v>17.224999999999998</v>
      </c>
      <c r="R513" s="677">
        <v>550287</v>
      </c>
      <c r="S513" s="677"/>
      <c r="T513" s="677"/>
      <c r="U513" s="677"/>
      <c r="V513" s="677"/>
      <c r="W513" s="679">
        <f t="shared" si="50"/>
        <v>1429884</v>
      </c>
      <c r="X513" s="679">
        <f t="shared" si="53"/>
        <v>550287</v>
      </c>
      <c r="Y513" s="680">
        <f t="shared" si="51"/>
        <v>0</v>
      </c>
      <c r="Z513" s="679">
        <f t="shared" si="52"/>
        <v>24000</v>
      </c>
      <c r="AA513" s="681">
        <f t="shared" si="42"/>
        <v>574287</v>
      </c>
      <c r="AB513" s="682">
        <f t="shared" si="43"/>
        <v>855597</v>
      </c>
      <c r="AC513" s="683"/>
    </row>
    <row r="514" spans="1:29" s="657" customFormat="1" ht="23.25" customHeight="1">
      <c r="A514" s="665">
        <v>501</v>
      </c>
      <c r="B514" s="666">
        <f>'KL VCKD'!B515</f>
        <v>501</v>
      </c>
      <c r="C514" s="667"/>
      <c r="D514" s="668" t="s">
        <v>1502</v>
      </c>
      <c r="E514" s="669" t="s">
        <v>1503</v>
      </c>
      <c r="F514" s="670">
        <v>31947</v>
      </c>
      <c r="G514" s="671">
        <f>'KL VCKD'!BE515</f>
        <v>28.796000000000003</v>
      </c>
      <c r="H514" s="672">
        <f t="shared" si="49"/>
        <v>919946</v>
      </c>
      <c r="I514" s="673"/>
      <c r="J514" s="674"/>
      <c r="K514" s="674"/>
      <c r="L514" s="674"/>
      <c r="M514" s="674"/>
      <c r="N514" s="675"/>
      <c r="O514" s="676"/>
      <c r="P514" s="677"/>
      <c r="Q514" s="678">
        <v>17.693999999999999</v>
      </c>
      <c r="R514" s="677">
        <v>565270</v>
      </c>
      <c r="S514" s="677"/>
      <c r="T514" s="677"/>
      <c r="U514" s="677"/>
      <c r="V514" s="677"/>
      <c r="W514" s="679">
        <f t="shared" si="50"/>
        <v>1485216</v>
      </c>
      <c r="X514" s="679">
        <f t="shared" si="53"/>
        <v>565270</v>
      </c>
      <c r="Y514" s="680">
        <f t="shared" si="51"/>
        <v>0</v>
      </c>
      <c r="Z514" s="679">
        <f t="shared" si="52"/>
        <v>24000</v>
      </c>
      <c r="AA514" s="681">
        <f t="shared" si="42"/>
        <v>589270</v>
      </c>
      <c r="AB514" s="682">
        <f t="shared" si="43"/>
        <v>895946</v>
      </c>
      <c r="AC514" s="683"/>
    </row>
    <row r="515" spans="1:29" s="657" customFormat="1" ht="23.25" customHeight="1">
      <c r="A515" s="665">
        <v>502</v>
      </c>
      <c r="B515" s="666">
        <f>'KL VCKD'!B516</f>
        <v>502</v>
      </c>
      <c r="C515" s="667"/>
      <c r="D515" s="668" t="s">
        <v>1869</v>
      </c>
      <c r="E515" s="669" t="s">
        <v>1497</v>
      </c>
      <c r="F515" s="670">
        <v>31947</v>
      </c>
      <c r="G515" s="671">
        <f>'KL VCKD'!BE516</f>
        <v>28.253</v>
      </c>
      <c r="H515" s="672">
        <f t="shared" si="49"/>
        <v>902599</v>
      </c>
      <c r="I515" s="673"/>
      <c r="J515" s="674"/>
      <c r="K515" s="674"/>
      <c r="L515" s="674"/>
      <c r="M515" s="674"/>
      <c r="N515" s="675"/>
      <c r="O515" s="676"/>
      <c r="P515" s="677"/>
      <c r="Q515" s="678">
        <v>16.138999999999999</v>
      </c>
      <c r="R515" s="677">
        <v>515593</v>
      </c>
      <c r="S515" s="677"/>
      <c r="T515" s="677"/>
      <c r="U515" s="677"/>
      <c r="V515" s="677"/>
      <c r="W515" s="679">
        <f t="shared" si="50"/>
        <v>1418192</v>
      </c>
      <c r="X515" s="679">
        <f t="shared" si="53"/>
        <v>515593</v>
      </c>
      <c r="Y515" s="680">
        <f t="shared" si="51"/>
        <v>0</v>
      </c>
      <c r="Z515" s="679">
        <f t="shared" si="52"/>
        <v>24000</v>
      </c>
      <c r="AA515" s="681">
        <f t="shared" si="42"/>
        <v>539593</v>
      </c>
      <c r="AB515" s="682">
        <f t="shared" si="43"/>
        <v>878599</v>
      </c>
      <c r="AC515" s="683"/>
    </row>
    <row r="516" spans="1:29" s="657" customFormat="1" ht="23.25" customHeight="1">
      <c r="A516" s="665">
        <v>503</v>
      </c>
      <c r="B516" s="666">
        <f>'KL VCKD'!B517</f>
        <v>503</v>
      </c>
      <c r="C516" s="667"/>
      <c r="D516" s="668" t="s">
        <v>1498</v>
      </c>
      <c r="E516" s="669" t="s">
        <v>1499</v>
      </c>
      <c r="F516" s="670">
        <v>31947</v>
      </c>
      <c r="G516" s="671">
        <f>'KL VCKD'!BE517</f>
        <v>27.740000000000002</v>
      </c>
      <c r="H516" s="672">
        <f t="shared" si="49"/>
        <v>886210</v>
      </c>
      <c r="I516" s="673"/>
      <c r="J516" s="674"/>
      <c r="K516" s="674"/>
      <c r="L516" s="674"/>
      <c r="M516" s="674"/>
      <c r="N516" s="675"/>
      <c r="O516" s="676"/>
      <c r="P516" s="677"/>
      <c r="Q516" s="678">
        <v>16.314</v>
      </c>
      <c r="R516" s="677">
        <v>521183</v>
      </c>
      <c r="S516" s="677"/>
      <c r="T516" s="677"/>
      <c r="U516" s="677"/>
      <c r="V516" s="677"/>
      <c r="W516" s="679">
        <f t="shared" si="50"/>
        <v>1407393</v>
      </c>
      <c r="X516" s="679">
        <f t="shared" si="53"/>
        <v>521183</v>
      </c>
      <c r="Y516" s="680">
        <f t="shared" si="51"/>
        <v>0</v>
      </c>
      <c r="Z516" s="679">
        <f t="shared" si="52"/>
        <v>24000</v>
      </c>
      <c r="AA516" s="681">
        <f t="shared" si="42"/>
        <v>545183</v>
      </c>
      <c r="AB516" s="682">
        <f t="shared" si="43"/>
        <v>862210</v>
      </c>
      <c r="AC516" s="683"/>
    </row>
    <row r="517" spans="1:29" s="657" customFormat="1" ht="23.25" customHeight="1">
      <c r="A517" s="665">
        <v>504</v>
      </c>
      <c r="B517" s="666">
        <f>'KL VCKD'!B518</f>
        <v>504</v>
      </c>
      <c r="C517" s="667"/>
      <c r="D517" s="668" t="s">
        <v>1870</v>
      </c>
      <c r="E517" s="669" t="s">
        <v>1504</v>
      </c>
      <c r="F517" s="670">
        <v>31947</v>
      </c>
      <c r="G517" s="671">
        <f>'KL VCKD'!BE518</f>
        <v>27.896999999999998</v>
      </c>
      <c r="H517" s="672">
        <f t="shared" si="49"/>
        <v>891225</v>
      </c>
      <c r="I517" s="673"/>
      <c r="J517" s="674"/>
      <c r="K517" s="674"/>
      <c r="L517" s="674"/>
      <c r="M517" s="674"/>
      <c r="N517" s="675"/>
      <c r="O517" s="676"/>
      <c r="P517" s="677"/>
      <c r="Q517" s="678">
        <v>18.126000000000001</v>
      </c>
      <c r="R517" s="677">
        <v>579071</v>
      </c>
      <c r="S517" s="677"/>
      <c r="T517" s="677"/>
      <c r="U517" s="677"/>
      <c r="V517" s="677"/>
      <c r="W517" s="679">
        <f t="shared" si="50"/>
        <v>1470296</v>
      </c>
      <c r="X517" s="679">
        <f t="shared" si="53"/>
        <v>579071</v>
      </c>
      <c r="Y517" s="680">
        <f t="shared" si="51"/>
        <v>0</v>
      </c>
      <c r="Z517" s="679">
        <f t="shared" si="52"/>
        <v>24000</v>
      </c>
      <c r="AA517" s="681">
        <f t="shared" si="42"/>
        <v>603071</v>
      </c>
      <c r="AB517" s="682">
        <f t="shared" si="43"/>
        <v>867225</v>
      </c>
      <c r="AC517" s="683"/>
    </row>
    <row r="518" spans="1:29" s="657" customFormat="1" ht="23.25" customHeight="1">
      <c r="A518" s="665">
        <v>505</v>
      </c>
      <c r="B518" s="666">
        <f>'KL VCKD'!B519</f>
        <v>505</v>
      </c>
      <c r="C518" s="667"/>
      <c r="D518" s="668" t="s">
        <v>1505</v>
      </c>
      <c r="E518" s="669" t="s">
        <v>1506</v>
      </c>
      <c r="F518" s="670">
        <v>31947</v>
      </c>
      <c r="G518" s="671">
        <f>'KL VCKD'!BE519</f>
        <v>28.497</v>
      </c>
      <c r="H518" s="672">
        <f t="shared" si="49"/>
        <v>910394</v>
      </c>
      <c r="I518" s="673"/>
      <c r="J518" s="674"/>
      <c r="K518" s="674"/>
      <c r="L518" s="674"/>
      <c r="M518" s="674"/>
      <c r="N518" s="675"/>
      <c r="O518" s="676"/>
      <c r="P518" s="677"/>
      <c r="Q518" s="678">
        <v>17.38</v>
      </c>
      <c r="R518" s="677">
        <v>555239</v>
      </c>
      <c r="S518" s="677"/>
      <c r="T518" s="677"/>
      <c r="U518" s="677"/>
      <c r="V518" s="677"/>
      <c r="W518" s="679">
        <f t="shared" si="50"/>
        <v>1465633</v>
      </c>
      <c r="X518" s="679">
        <f t="shared" si="53"/>
        <v>555239</v>
      </c>
      <c r="Y518" s="680">
        <f t="shared" si="51"/>
        <v>0</v>
      </c>
      <c r="Z518" s="679">
        <f t="shared" si="52"/>
        <v>24000</v>
      </c>
      <c r="AA518" s="681">
        <f t="shared" si="42"/>
        <v>579239</v>
      </c>
      <c r="AB518" s="682">
        <f t="shared" si="43"/>
        <v>886394</v>
      </c>
      <c r="AC518" s="683"/>
    </row>
    <row r="519" spans="1:29" s="657" customFormat="1" ht="23.25" customHeight="1">
      <c r="A519" s="665">
        <v>506</v>
      </c>
      <c r="B519" s="666">
        <f>'KL VCKD'!B520</f>
        <v>506</v>
      </c>
      <c r="C519" s="667"/>
      <c r="D519" s="668" t="s">
        <v>1507</v>
      </c>
      <c r="E519" s="669" t="s">
        <v>1508</v>
      </c>
      <c r="F519" s="670">
        <v>31947</v>
      </c>
      <c r="G519" s="671">
        <f>'KL VCKD'!BE520</f>
        <v>29.035</v>
      </c>
      <c r="H519" s="672">
        <f t="shared" si="49"/>
        <v>927581</v>
      </c>
      <c r="I519" s="673"/>
      <c r="J519" s="674"/>
      <c r="K519" s="674"/>
      <c r="L519" s="674"/>
      <c r="M519" s="674"/>
      <c r="N519" s="675"/>
      <c r="O519" s="676"/>
      <c r="P519" s="677"/>
      <c r="Q519" s="678">
        <v>17.222999999999999</v>
      </c>
      <c r="R519" s="677">
        <v>550223</v>
      </c>
      <c r="S519" s="677"/>
      <c r="T519" s="677"/>
      <c r="U519" s="677"/>
      <c r="V519" s="677"/>
      <c r="W519" s="679">
        <f t="shared" si="50"/>
        <v>1477804</v>
      </c>
      <c r="X519" s="679">
        <f t="shared" si="53"/>
        <v>550223</v>
      </c>
      <c r="Y519" s="680">
        <f t="shared" si="51"/>
        <v>0</v>
      </c>
      <c r="Z519" s="679">
        <f t="shared" si="52"/>
        <v>24000</v>
      </c>
      <c r="AA519" s="681">
        <f t="shared" si="42"/>
        <v>574223</v>
      </c>
      <c r="AB519" s="682">
        <f t="shared" si="43"/>
        <v>903581</v>
      </c>
      <c r="AC519" s="683"/>
    </row>
    <row r="520" spans="1:29" s="657" customFormat="1" ht="23.25" customHeight="1">
      <c r="A520" s="665">
        <v>507</v>
      </c>
      <c r="B520" s="666">
        <f>'KL VCKD'!B521</f>
        <v>507</v>
      </c>
      <c r="C520" s="667"/>
      <c r="D520" s="668" t="s">
        <v>1509</v>
      </c>
      <c r="E520" s="669" t="s">
        <v>1510</v>
      </c>
      <c r="F520" s="670">
        <v>31947</v>
      </c>
      <c r="G520" s="671">
        <f>'KL VCKD'!BE521</f>
        <v>29.603000000000002</v>
      </c>
      <c r="H520" s="672">
        <f t="shared" si="49"/>
        <v>945727</v>
      </c>
      <c r="I520" s="673"/>
      <c r="J520" s="674"/>
      <c r="K520" s="674"/>
      <c r="L520" s="674"/>
      <c r="M520" s="674"/>
      <c r="N520" s="675"/>
      <c r="O520" s="676"/>
      <c r="P520" s="677"/>
      <c r="Q520" s="678">
        <v>18.552</v>
      </c>
      <c r="R520" s="677">
        <v>592681</v>
      </c>
      <c r="S520" s="677"/>
      <c r="T520" s="677"/>
      <c r="U520" s="677"/>
      <c r="V520" s="677"/>
      <c r="W520" s="679">
        <f t="shared" si="50"/>
        <v>1538408</v>
      </c>
      <c r="X520" s="679">
        <f t="shared" si="53"/>
        <v>592681</v>
      </c>
      <c r="Y520" s="680">
        <f t="shared" si="51"/>
        <v>720</v>
      </c>
      <c r="Z520" s="679">
        <f t="shared" si="52"/>
        <v>24000</v>
      </c>
      <c r="AA520" s="681">
        <f t="shared" si="42"/>
        <v>617401</v>
      </c>
      <c r="AB520" s="682">
        <f t="shared" si="43"/>
        <v>921007</v>
      </c>
      <c r="AC520" s="683"/>
    </row>
    <row r="521" spans="1:29" s="657" customFormat="1" ht="23.25" customHeight="1">
      <c r="A521" s="665">
        <v>508</v>
      </c>
      <c r="B521" s="666">
        <f>'KL VCKD'!B522</f>
        <v>508</v>
      </c>
      <c r="C521" s="667"/>
      <c r="D521" s="668" t="s">
        <v>1714</v>
      </c>
      <c r="E521" s="669" t="s">
        <v>1715</v>
      </c>
      <c r="F521" s="670">
        <v>31947</v>
      </c>
      <c r="G521" s="671">
        <f>'KL VCKD'!BE522</f>
        <v>29.619</v>
      </c>
      <c r="H521" s="672">
        <f t="shared" si="49"/>
        <v>946238</v>
      </c>
      <c r="I521" s="673"/>
      <c r="J521" s="674"/>
      <c r="K521" s="674"/>
      <c r="L521" s="674"/>
      <c r="M521" s="674"/>
      <c r="N521" s="675"/>
      <c r="O521" s="676"/>
      <c r="P521" s="677"/>
      <c r="Q521" s="678">
        <v>18.596</v>
      </c>
      <c r="R521" s="677">
        <v>594086</v>
      </c>
      <c r="S521" s="677"/>
      <c r="T521" s="677"/>
      <c r="U521" s="677"/>
      <c r="V521" s="677"/>
      <c r="W521" s="679">
        <f t="shared" si="50"/>
        <v>1540324</v>
      </c>
      <c r="X521" s="679">
        <f t="shared" si="53"/>
        <v>594086</v>
      </c>
      <c r="Y521" s="680">
        <f t="shared" si="51"/>
        <v>816</v>
      </c>
      <c r="Z521" s="679">
        <f t="shared" si="52"/>
        <v>24000</v>
      </c>
      <c r="AA521" s="681">
        <f t="shared" si="42"/>
        <v>618902</v>
      </c>
      <c r="AB521" s="682">
        <f t="shared" si="43"/>
        <v>921422</v>
      </c>
      <c r="AC521" s="683"/>
    </row>
    <row r="522" spans="1:29" s="657" customFormat="1" ht="23.25" customHeight="1">
      <c r="A522" s="665">
        <v>509</v>
      </c>
      <c r="B522" s="666">
        <f>'KL VCKD'!B523</f>
        <v>509</v>
      </c>
      <c r="C522" s="667"/>
      <c r="D522" s="668" t="s">
        <v>1484</v>
      </c>
      <c r="E522" s="669" t="s">
        <v>1485</v>
      </c>
      <c r="F522" s="670">
        <v>31947</v>
      </c>
      <c r="G522" s="671">
        <f>'KL VCKD'!BE523</f>
        <v>29.407</v>
      </c>
      <c r="H522" s="672">
        <f t="shared" si="49"/>
        <v>939465</v>
      </c>
      <c r="I522" s="673"/>
      <c r="J522" s="674"/>
      <c r="K522" s="674"/>
      <c r="L522" s="674"/>
      <c r="M522" s="674"/>
      <c r="N522" s="675"/>
      <c r="O522" s="676"/>
      <c r="P522" s="677"/>
      <c r="Q522" s="678">
        <v>17.831</v>
      </c>
      <c r="R522" s="677">
        <v>569647</v>
      </c>
      <c r="S522" s="677"/>
      <c r="T522" s="677"/>
      <c r="U522" s="677"/>
      <c r="V522" s="677"/>
      <c r="W522" s="679">
        <f t="shared" si="50"/>
        <v>1509112</v>
      </c>
      <c r="X522" s="679">
        <f t="shared" si="53"/>
        <v>569647</v>
      </c>
      <c r="Y522" s="680">
        <f t="shared" si="51"/>
        <v>0</v>
      </c>
      <c r="Z522" s="679">
        <f t="shared" si="52"/>
        <v>24000</v>
      </c>
      <c r="AA522" s="681">
        <f t="shared" si="42"/>
        <v>593647</v>
      </c>
      <c r="AB522" s="682">
        <f t="shared" si="43"/>
        <v>915465</v>
      </c>
      <c r="AC522" s="683"/>
    </row>
    <row r="523" spans="1:29" s="657" customFormat="1" ht="23.25" customHeight="1">
      <c r="A523" s="665">
        <v>510</v>
      </c>
      <c r="B523" s="666">
        <f>'KL VCKD'!B524</f>
        <v>510</v>
      </c>
      <c r="C523" s="667"/>
      <c r="D523" s="668" t="s">
        <v>1515</v>
      </c>
      <c r="E523" s="669" t="s">
        <v>1561</v>
      </c>
      <c r="F523" s="670">
        <v>31947</v>
      </c>
      <c r="G523" s="671">
        <f>'KL VCKD'!BE524</f>
        <v>28.220999999999997</v>
      </c>
      <c r="H523" s="672">
        <f t="shared" si="49"/>
        <v>901576</v>
      </c>
      <c r="I523" s="673"/>
      <c r="J523" s="674"/>
      <c r="K523" s="674"/>
      <c r="L523" s="674"/>
      <c r="M523" s="674"/>
      <c r="N523" s="675"/>
      <c r="O523" s="676"/>
      <c r="P523" s="677"/>
      <c r="Q523" s="678">
        <v>18.695999999999998</v>
      </c>
      <c r="R523" s="677">
        <v>597281</v>
      </c>
      <c r="S523" s="677"/>
      <c r="T523" s="677"/>
      <c r="U523" s="677"/>
      <c r="V523" s="677"/>
      <c r="W523" s="679">
        <f t="shared" si="50"/>
        <v>1498857</v>
      </c>
      <c r="X523" s="679">
        <f t="shared" si="53"/>
        <v>597281</v>
      </c>
      <c r="Y523" s="680">
        <f t="shared" si="51"/>
        <v>0</v>
      </c>
      <c r="Z523" s="679">
        <f t="shared" si="52"/>
        <v>24000</v>
      </c>
      <c r="AA523" s="681">
        <f t="shared" si="42"/>
        <v>621281</v>
      </c>
      <c r="AB523" s="682">
        <f t="shared" si="43"/>
        <v>877576</v>
      </c>
      <c r="AC523" s="683"/>
    </row>
    <row r="524" spans="1:29" s="657" customFormat="1" ht="23.25" customHeight="1">
      <c r="A524" s="665">
        <v>511</v>
      </c>
      <c r="B524" s="666">
        <f>'KL VCKD'!B525</f>
        <v>511</v>
      </c>
      <c r="C524" s="667"/>
      <c r="D524" s="668" t="s">
        <v>1516</v>
      </c>
      <c r="E524" s="669" t="s">
        <v>1517</v>
      </c>
      <c r="F524" s="670">
        <v>31947</v>
      </c>
      <c r="G524" s="671">
        <f>'KL VCKD'!BE525</f>
        <v>27.673999999999999</v>
      </c>
      <c r="H524" s="672">
        <f t="shared" si="49"/>
        <v>884101</v>
      </c>
      <c r="I524" s="673"/>
      <c r="J524" s="674"/>
      <c r="K524" s="674"/>
      <c r="L524" s="674"/>
      <c r="M524" s="674"/>
      <c r="N524" s="675"/>
      <c r="O524" s="676"/>
      <c r="P524" s="677"/>
      <c r="Q524" s="678">
        <v>18.006999999999998</v>
      </c>
      <c r="R524" s="677">
        <v>575270</v>
      </c>
      <c r="S524" s="677"/>
      <c r="T524" s="677"/>
      <c r="U524" s="677"/>
      <c r="V524" s="677"/>
      <c r="W524" s="679">
        <f t="shared" si="50"/>
        <v>1459371</v>
      </c>
      <c r="X524" s="679">
        <f t="shared" si="53"/>
        <v>575270</v>
      </c>
      <c r="Y524" s="680">
        <f t="shared" si="51"/>
        <v>0</v>
      </c>
      <c r="Z524" s="679">
        <f t="shared" si="52"/>
        <v>24000</v>
      </c>
      <c r="AA524" s="681">
        <f t="shared" si="42"/>
        <v>599270</v>
      </c>
      <c r="AB524" s="682">
        <f t="shared" si="43"/>
        <v>860101</v>
      </c>
      <c r="AC524" s="683"/>
    </row>
    <row r="525" spans="1:29" s="657" customFormat="1" ht="23.25" customHeight="1">
      <c r="A525" s="665">
        <v>512</v>
      </c>
      <c r="B525" s="666">
        <f>'KL VCKD'!B526</f>
        <v>512</v>
      </c>
      <c r="C525" s="667"/>
      <c r="D525" s="668" t="s">
        <v>1518</v>
      </c>
      <c r="E525" s="669" t="s">
        <v>1519</v>
      </c>
      <c r="F525" s="670">
        <v>31947</v>
      </c>
      <c r="G525" s="671">
        <f>'KL VCKD'!BE526</f>
        <v>29.526999999999997</v>
      </c>
      <c r="H525" s="672">
        <f t="shared" si="49"/>
        <v>943299</v>
      </c>
      <c r="I525" s="673"/>
      <c r="J525" s="674"/>
      <c r="K525" s="674"/>
      <c r="L525" s="674"/>
      <c r="M525" s="674"/>
      <c r="N525" s="675"/>
      <c r="O525" s="676"/>
      <c r="P525" s="677"/>
      <c r="Q525" s="678">
        <v>18.006999999999998</v>
      </c>
      <c r="R525" s="677">
        <v>575270</v>
      </c>
      <c r="S525" s="677"/>
      <c r="T525" s="677"/>
      <c r="U525" s="677"/>
      <c r="V525" s="677"/>
      <c r="W525" s="679">
        <f t="shared" si="50"/>
        <v>1518569</v>
      </c>
      <c r="X525" s="679">
        <f t="shared" si="53"/>
        <v>575270</v>
      </c>
      <c r="Y525" s="680">
        <f t="shared" si="51"/>
        <v>0</v>
      </c>
      <c r="Z525" s="679">
        <f t="shared" si="52"/>
        <v>24000</v>
      </c>
      <c r="AA525" s="681">
        <f t="shared" si="42"/>
        <v>599270</v>
      </c>
      <c r="AB525" s="682">
        <f t="shared" si="43"/>
        <v>919299</v>
      </c>
      <c r="AC525" s="683"/>
    </row>
    <row r="526" spans="1:29" s="657" customFormat="1" ht="23.25" customHeight="1">
      <c r="A526" s="665">
        <v>513</v>
      </c>
      <c r="B526" s="666">
        <f>'KL VCKD'!B527</f>
        <v>513</v>
      </c>
      <c r="C526" s="667"/>
      <c r="D526" s="668" t="s">
        <v>1520</v>
      </c>
      <c r="E526" s="669" t="s">
        <v>1521</v>
      </c>
      <c r="F526" s="670">
        <v>31947</v>
      </c>
      <c r="G526" s="671">
        <f>'KL VCKD'!BE527</f>
        <v>29.324999999999999</v>
      </c>
      <c r="H526" s="672">
        <f t="shared" si="49"/>
        <v>936846</v>
      </c>
      <c r="I526" s="673"/>
      <c r="J526" s="674"/>
      <c r="K526" s="674"/>
      <c r="L526" s="674"/>
      <c r="M526" s="674"/>
      <c r="N526" s="675"/>
      <c r="O526" s="676"/>
      <c r="P526" s="677"/>
      <c r="Q526" s="678">
        <v>19.366</v>
      </c>
      <c r="R526" s="677">
        <v>618686</v>
      </c>
      <c r="S526" s="677"/>
      <c r="T526" s="677"/>
      <c r="U526" s="677"/>
      <c r="V526" s="677"/>
      <c r="W526" s="679">
        <f t="shared" si="50"/>
        <v>1555532</v>
      </c>
      <c r="X526" s="679">
        <f t="shared" si="53"/>
        <v>618686</v>
      </c>
      <c r="Y526" s="680">
        <f t="shared" si="51"/>
        <v>1577</v>
      </c>
      <c r="Z526" s="679">
        <f t="shared" ref="Z526:Z589" si="54">IF(W526&lt;=400000,400000*2%,IF(W526&lt;=1200000,ROUND(W526*2%,0),ROUND(1200000*2%,0)))</f>
        <v>24000</v>
      </c>
      <c r="AA526" s="681">
        <f t="shared" si="42"/>
        <v>644263</v>
      </c>
      <c r="AB526" s="682">
        <f t="shared" si="43"/>
        <v>911269</v>
      </c>
      <c r="AC526" s="683"/>
    </row>
    <row r="527" spans="1:29" s="657" customFormat="1" ht="23.25" customHeight="1">
      <c r="A527" s="665">
        <v>514</v>
      </c>
      <c r="B527" s="666">
        <f>'KL VCKD'!B528</f>
        <v>514</v>
      </c>
      <c r="C527" s="667"/>
      <c r="D527" s="668" t="s">
        <v>1737</v>
      </c>
      <c r="E527" s="669" t="s">
        <v>1736</v>
      </c>
      <c r="F527" s="670">
        <v>31947</v>
      </c>
      <c r="G527" s="671">
        <f>'KL VCKD'!BE528</f>
        <v>26.779000000000003</v>
      </c>
      <c r="H527" s="672">
        <f t="shared" si="49"/>
        <v>855509</v>
      </c>
      <c r="I527" s="673"/>
      <c r="J527" s="674"/>
      <c r="K527" s="674"/>
      <c r="L527" s="674"/>
      <c r="M527" s="674"/>
      <c r="N527" s="675"/>
      <c r="O527" s="676"/>
      <c r="P527" s="677"/>
      <c r="Q527" s="678">
        <v>17.818999999999999</v>
      </c>
      <c r="R527" s="677">
        <v>569264</v>
      </c>
      <c r="S527" s="677"/>
      <c r="T527" s="677"/>
      <c r="U527" s="677"/>
      <c r="V527" s="677"/>
      <c r="W527" s="679">
        <f t="shared" si="50"/>
        <v>1424773</v>
      </c>
      <c r="X527" s="679">
        <f t="shared" si="53"/>
        <v>569264</v>
      </c>
      <c r="Y527" s="680">
        <f t="shared" si="51"/>
        <v>0</v>
      </c>
      <c r="Z527" s="679">
        <f t="shared" si="54"/>
        <v>24000</v>
      </c>
      <c r="AA527" s="681">
        <f t="shared" si="42"/>
        <v>593264</v>
      </c>
      <c r="AB527" s="682">
        <f t="shared" si="43"/>
        <v>831509</v>
      </c>
      <c r="AC527" s="683"/>
    </row>
    <row r="528" spans="1:29" s="657" customFormat="1" ht="23.25" customHeight="1">
      <c r="A528" s="665">
        <v>515</v>
      </c>
      <c r="B528" s="666">
        <f>'KL VCKD'!B529</f>
        <v>515</v>
      </c>
      <c r="C528" s="667"/>
      <c r="D528" s="668" t="s">
        <v>1871</v>
      </c>
      <c r="E528" s="669" t="s">
        <v>1872</v>
      </c>
      <c r="F528" s="670">
        <v>31947</v>
      </c>
      <c r="G528" s="671">
        <f>'KL VCKD'!BE529</f>
        <v>27.84</v>
      </c>
      <c r="H528" s="672">
        <f t="shared" si="49"/>
        <v>889404</v>
      </c>
      <c r="I528" s="673"/>
      <c r="J528" s="674"/>
      <c r="K528" s="674"/>
      <c r="L528" s="674"/>
      <c r="M528" s="674"/>
      <c r="N528" s="675"/>
      <c r="O528" s="676"/>
      <c r="P528" s="677"/>
      <c r="Q528" s="678">
        <v>16.940999999999999</v>
      </c>
      <c r="R528" s="677">
        <v>541214</v>
      </c>
      <c r="S528" s="677"/>
      <c r="T528" s="677"/>
      <c r="U528" s="677"/>
      <c r="V528" s="677"/>
      <c r="W528" s="679">
        <f t="shared" si="50"/>
        <v>1430618</v>
      </c>
      <c r="X528" s="679">
        <f t="shared" si="53"/>
        <v>541214</v>
      </c>
      <c r="Y528" s="680">
        <f t="shared" si="51"/>
        <v>0</v>
      </c>
      <c r="Z528" s="679">
        <f t="shared" si="54"/>
        <v>24000</v>
      </c>
      <c r="AA528" s="681">
        <f t="shared" si="42"/>
        <v>565214</v>
      </c>
      <c r="AB528" s="682">
        <f t="shared" si="43"/>
        <v>865404</v>
      </c>
      <c r="AC528" s="683"/>
    </row>
    <row r="529" spans="1:29" s="657" customFormat="1" ht="23.25" customHeight="1">
      <c r="A529" s="665">
        <v>516</v>
      </c>
      <c r="B529" s="666">
        <f>'KL VCKD'!B530</f>
        <v>516</v>
      </c>
      <c r="C529" s="667"/>
      <c r="D529" s="668" t="s">
        <v>2015</v>
      </c>
      <c r="E529" s="669" t="s">
        <v>1883</v>
      </c>
      <c r="F529" s="670">
        <v>31947</v>
      </c>
      <c r="G529" s="671">
        <f>'KL VCKD'!BE530</f>
        <v>26.842999999999996</v>
      </c>
      <c r="H529" s="672">
        <f t="shared" si="49"/>
        <v>857553</v>
      </c>
      <c r="I529" s="673"/>
      <c r="J529" s="674"/>
      <c r="K529" s="674"/>
      <c r="L529" s="674"/>
      <c r="M529" s="674"/>
      <c r="N529" s="675"/>
      <c r="O529" s="676"/>
      <c r="P529" s="677"/>
      <c r="Q529" s="678">
        <v>16.263999999999999</v>
      </c>
      <c r="R529" s="677">
        <v>519586</v>
      </c>
      <c r="S529" s="677"/>
      <c r="T529" s="677"/>
      <c r="U529" s="677"/>
      <c r="V529" s="677"/>
      <c r="W529" s="679">
        <f t="shared" si="50"/>
        <v>1377139</v>
      </c>
      <c r="X529" s="679">
        <f t="shared" si="53"/>
        <v>519586</v>
      </c>
      <c r="Y529" s="680">
        <f t="shared" si="51"/>
        <v>0</v>
      </c>
      <c r="Z529" s="679">
        <f t="shared" si="54"/>
        <v>24000</v>
      </c>
      <c r="AA529" s="681">
        <f t="shared" si="42"/>
        <v>543586</v>
      </c>
      <c r="AB529" s="682">
        <f t="shared" si="43"/>
        <v>833553</v>
      </c>
      <c r="AC529" s="683"/>
    </row>
    <row r="530" spans="1:29" s="657" customFormat="1" ht="23.25" customHeight="1">
      <c r="A530" s="665">
        <v>517</v>
      </c>
      <c r="B530" s="666">
        <f>'KL VCKD'!B531</f>
        <v>517</v>
      </c>
      <c r="C530" s="667"/>
      <c r="D530" s="668" t="s">
        <v>1522</v>
      </c>
      <c r="E530" s="669" t="s">
        <v>1523</v>
      </c>
      <c r="F530" s="670">
        <v>31947</v>
      </c>
      <c r="G530" s="671">
        <f>'KL VCKD'!BE531</f>
        <v>32.049999999999997</v>
      </c>
      <c r="H530" s="672">
        <f t="shared" si="49"/>
        <v>1023901</v>
      </c>
      <c r="I530" s="673"/>
      <c r="J530" s="674"/>
      <c r="K530" s="674"/>
      <c r="L530" s="674"/>
      <c r="M530" s="674"/>
      <c r="N530" s="675"/>
      <c r="O530" s="676"/>
      <c r="P530" s="677"/>
      <c r="Q530" s="678">
        <v>17.48</v>
      </c>
      <c r="R530" s="677">
        <v>558434</v>
      </c>
      <c r="S530" s="677"/>
      <c r="T530" s="677"/>
      <c r="U530" s="677"/>
      <c r="V530" s="677"/>
      <c r="W530" s="679">
        <f t="shared" si="50"/>
        <v>1582335</v>
      </c>
      <c r="X530" s="679">
        <f t="shared" si="53"/>
        <v>558434</v>
      </c>
      <c r="Y530" s="680">
        <f t="shared" si="51"/>
        <v>2917</v>
      </c>
      <c r="Z530" s="679">
        <f t="shared" si="54"/>
        <v>24000</v>
      </c>
      <c r="AA530" s="681">
        <f t="shared" si="42"/>
        <v>585351</v>
      </c>
      <c r="AB530" s="682">
        <f t="shared" si="43"/>
        <v>996984</v>
      </c>
      <c r="AC530" s="683"/>
    </row>
    <row r="531" spans="1:29" s="657" customFormat="1" ht="23.25" customHeight="1">
      <c r="A531" s="665">
        <v>518</v>
      </c>
      <c r="B531" s="666">
        <f>'KL VCKD'!B532</f>
        <v>518</v>
      </c>
      <c r="C531" s="667"/>
      <c r="D531" s="668" t="s">
        <v>1654</v>
      </c>
      <c r="E531" s="669" t="s">
        <v>1655</v>
      </c>
      <c r="F531" s="670">
        <v>31947</v>
      </c>
      <c r="G531" s="671">
        <f>'KL VCKD'!BE532</f>
        <v>30.285</v>
      </c>
      <c r="H531" s="672">
        <f t="shared" si="49"/>
        <v>967515</v>
      </c>
      <c r="I531" s="673"/>
      <c r="J531" s="674"/>
      <c r="K531" s="674"/>
      <c r="L531" s="674"/>
      <c r="M531" s="674"/>
      <c r="N531" s="675"/>
      <c r="O531" s="676"/>
      <c r="P531" s="677"/>
      <c r="Q531" s="678">
        <v>17.512</v>
      </c>
      <c r="R531" s="677">
        <v>559456</v>
      </c>
      <c r="S531" s="677"/>
      <c r="T531" s="677"/>
      <c r="U531" s="677"/>
      <c r="V531" s="677"/>
      <c r="W531" s="679">
        <f t="shared" si="50"/>
        <v>1526971</v>
      </c>
      <c r="X531" s="679">
        <f t="shared" si="53"/>
        <v>559456</v>
      </c>
      <c r="Y531" s="680">
        <f t="shared" si="51"/>
        <v>149</v>
      </c>
      <c r="Z531" s="679">
        <f t="shared" si="54"/>
        <v>24000</v>
      </c>
      <c r="AA531" s="681">
        <f t="shared" si="42"/>
        <v>583605</v>
      </c>
      <c r="AB531" s="682">
        <f t="shared" si="43"/>
        <v>943366</v>
      </c>
      <c r="AC531" s="683"/>
    </row>
    <row r="532" spans="1:29" s="657" customFormat="1" ht="23.25" customHeight="1">
      <c r="A532" s="665">
        <v>519</v>
      </c>
      <c r="B532" s="666">
        <f>'KL VCKD'!B533</f>
        <v>519</v>
      </c>
      <c r="C532" s="667"/>
      <c r="D532" s="668" t="s">
        <v>1524</v>
      </c>
      <c r="E532" s="669" t="s">
        <v>1525</v>
      </c>
      <c r="F532" s="670">
        <v>31947</v>
      </c>
      <c r="G532" s="671">
        <f>'KL VCKD'!BE533</f>
        <v>26.939999999999998</v>
      </c>
      <c r="H532" s="672">
        <f t="shared" si="49"/>
        <v>860652</v>
      </c>
      <c r="I532" s="673"/>
      <c r="J532" s="674"/>
      <c r="K532" s="674"/>
      <c r="L532" s="674"/>
      <c r="M532" s="674"/>
      <c r="N532" s="675"/>
      <c r="O532" s="676"/>
      <c r="P532" s="677"/>
      <c r="Q532" s="678">
        <v>18.108000000000001</v>
      </c>
      <c r="R532" s="677">
        <v>578496</v>
      </c>
      <c r="S532" s="677"/>
      <c r="T532" s="677"/>
      <c r="U532" s="677"/>
      <c r="V532" s="677"/>
      <c r="W532" s="679">
        <f t="shared" si="50"/>
        <v>1439148</v>
      </c>
      <c r="X532" s="679">
        <f t="shared" si="53"/>
        <v>578496</v>
      </c>
      <c r="Y532" s="680">
        <f t="shared" si="51"/>
        <v>0</v>
      </c>
      <c r="Z532" s="679">
        <f t="shared" si="54"/>
        <v>24000</v>
      </c>
      <c r="AA532" s="681">
        <f t="shared" si="42"/>
        <v>602496</v>
      </c>
      <c r="AB532" s="682">
        <f t="shared" si="43"/>
        <v>836652</v>
      </c>
      <c r="AC532" s="683"/>
    </row>
    <row r="533" spans="1:29" s="657" customFormat="1" ht="23.25" customHeight="1">
      <c r="A533" s="665">
        <v>520</v>
      </c>
      <c r="B533" s="666">
        <f>'KL VCKD'!B534</f>
        <v>520</v>
      </c>
      <c r="C533" s="667"/>
      <c r="D533" s="668" t="s">
        <v>1526</v>
      </c>
      <c r="E533" s="669" t="s">
        <v>1527</v>
      </c>
      <c r="F533" s="670">
        <v>31947</v>
      </c>
      <c r="G533" s="671">
        <f>'KL VCKD'!BE534</f>
        <v>25.743000000000002</v>
      </c>
      <c r="H533" s="672">
        <f t="shared" si="49"/>
        <v>822412</v>
      </c>
      <c r="I533" s="673"/>
      <c r="J533" s="674"/>
      <c r="K533" s="674"/>
      <c r="L533" s="674"/>
      <c r="M533" s="674"/>
      <c r="N533" s="675"/>
      <c r="O533" s="676"/>
      <c r="P533" s="677"/>
      <c r="Q533" s="678">
        <v>18.024999999999999</v>
      </c>
      <c r="R533" s="677">
        <v>575845</v>
      </c>
      <c r="S533" s="677"/>
      <c r="T533" s="677"/>
      <c r="U533" s="677"/>
      <c r="V533" s="677"/>
      <c r="W533" s="679">
        <f t="shared" si="50"/>
        <v>1398257</v>
      </c>
      <c r="X533" s="679">
        <f t="shared" si="53"/>
        <v>575845</v>
      </c>
      <c r="Y533" s="680">
        <f t="shared" si="51"/>
        <v>0</v>
      </c>
      <c r="Z533" s="679">
        <f t="shared" si="54"/>
        <v>24000</v>
      </c>
      <c r="AA533" s="681">
        <f t="shared" si="42"/>
        <v>599845</v>
      </c>
      <c r="AB533" s="682">
        <f t="shared" si="43"/>
        <v>798412</v>
      </c>
      <c r="AC533" s="683"/>
    </row>
    <row r="534" spans="1:29" s="657" customFormat="1" ht="23.25" customHeight="1">
      <c r="A534" s="665">
        <v>521</v>
      </c>
      <c r="B534" s="666">
        <f>'KL VCKD'!B535</f>
        <v>521</v>
      </c>
      <c r="C534" s="667"/>
      <c r="D534" s="668" t="s">
        <v>1873</v>
      </c>
      <c r="E534" s="669" t="s">
        <v>1874</v>
      </c>
      <c r="F534" s="670">
        <v>31947</v>
      </c>
      <c r="G534" s="671">
        <f>'KL VCKD'!BE535</f>
        <v>26.905000000000001</v>
      </c>
      <c r="H534" s="672">
        <f t="shared" si="49"/>
        <v>859534</v>
      </c>
      <c r="I534" s="673"/>
      <c r="J534" s="674"/>
      <c r="K534" s="674"/>
      <c r="L534" s="674"/>
      <c r="M534" s="674"/>
      <c r="N534" s="675"/>
      <c r="O534" s="676"/>
      <c r="P534" s="677"/>
      <c r="Q534" s="678">
        <v>17.492000000000001</v>
      </c>
      <c r="R534" s="677">
        <v>558817</v>
      </c>
      <c r="S534" s="677"/>
      <c r="T534" s="677"/>
      <c r="U534" s="677"/>
      <c r="V534" s="677"/>
      <c r="W534" s="679">
        <f t="shared" si="50"/>
        <v>1418351</v>
      </c>
      <c r="X534" s="679">
        <f t="shared" si="53"/>
        <v>558817</v>
      </c>
      <c r="Y534" s="680">
        <f t="shared" si="51"/>
        <v>0</v>
      </c>
      <c r="Z534" s="679">
        <f t="shared" si="54"/>
        <v>24000</v>
      </c>
      <c r="AA534" s="681">
        <f t="shared" si="42"/>
        <v>582817</v>
      </c>
      <c r="AB534" s="682">
        <f t="shared" si="43"/>
        <v>835534</v>
      </c>
      <c r="AC534" s="683"/>
    </row>
    <row r="535" spans="1:29" s="657" customFormat="1" ht="23.25" customHeight="1">
      <c r="A535" s="665">
        <v>522</v>
      </c>
      <c r="B535" s="666">
        <f>'KL VCKD'!B536</f>
        <v>522</v>
      </c>
      <c r="C535" s="667"/>
      <c r="D535" s="668" t="s">
        <v>1528</v>
      </c>
      <c r="E535" s="669" t="s">
        <v>1529</v>
      </c>
      <c r="F535" s="670">
        <v>31947</v>
      </c>
      <c r="G535" s="671">
        <f>'KL VCKD'!BE536</f>
        <v>27.864999999999998</v>
      </c>
      <c r="H535" s="672">
        <f t="shared" si="49"/>
        <v>890203</v>
      </c>
      <c r="I535" s="673"/>
      <c r="J535" s="674"/>
      <c r="K535" s="674"/>
      <c r="L535" s="674"/>
      <c r="M535" s="674"/>
      <c r="N535" s="675"/>
      <c r="O535" s="676"/>
      <c r="P535" s="677"/>
      <c r="Q535" s="678">
        <v>17.524000000000001</v>
      </c>
      <c r="R535" s="677">
        <v>559839</v>
      </c>
      <c r="S535" s="677"/>
      <c r="T535" s="677"/>
      <c r="U535" s="677"/>
      <c r="V535" s="677"/>
      <c r="W535" s="679">
        <f t="shared" si="50"/>
        <v>1450042</v>
      </c>
      <c r="X535" s="679">
        <f t="shared" si="53"/>
        <v>559839</v>
      </c>
      <c r="Y535" s="680">
        <f t="shared" si="51"/>
        <v>0</v>
      </c>
      <c r="Z535" s="679">
        <f t="shared" si="54"/>
        <v>24000</v>
      </c>
      <c r="AA535" s="681">
        <f t="shared" si="42"/>
        <v>583839</v>
      </c>
      <c r="AB535" s="682">
        <f t="shared" si="43"/>
        <v>866203</v>
      </c>
      <c r="AC535" s="683"/>
    </row>
    <row r="536" spans="1:29" s="657" customFormat="1" ht="23.25" customHeight="1">
      <c r="A536" s="665">
        <v>523</v>
      </c>
      <c r="B536" s="666">
        <f>'KL VCKD'!B537</f>
        <v>523</v>
      </c>
      <c r="C536" s="667"/>
      <c r="D536" s="668" t="s">
        <v>1530</v>
      </c>
      <c r="E536" s="669" t="s">
        <v>1531</v>
      </c>
      <c r="F536" s="670">
        <v>31947</v>
      </c>
      <c r="G536" s="671">
        <f>'KL VCKD'!BE537</f>
        <v>28.754000000000001</v>
      </c>
      <c r="H536" s="672">
        <f t="shared" si="49"/>
        <v>918604</v>
      </c>
      <c r="I536" s="673"/>
      <c r="J536" s="674"/>
      <c r="K536" s="674"/>
      <c r="L536" s="674"/>
      <c r="M536" s="674"/>
      <c r="N536" s="675"/>
      <c r="O536" s="676"/>
      <c r="P536" s="677"/>
      <c r="Q536" s="678">
        <v>18.044</v>
      </c>
      <c r="R536" s="677">
        <v>576452</v>
      </c>
      <c r="S536" s="677"/>
      <c r="T536" s="677"/>
      <c r="U536" s="677"/>
      <c r="V536" s="677"/>
      <c r="W536" s="679">
        <f t="shared" si="50"/>
        <v>1495056</v>
      </c>
      <c r="X536" s="679">
        <f t="shared" si="53"/>
        <v>576452</v>
      </c>
      <c r="Y536" s="680">
        <f t="shared" si="51"/>
        <v>0</v>
      </c>
      <c r="Z536" s="679">
        <f t="shared" si="54"/>
        <v>24000</v>
      </c>
      <c r="AA536" s="681">
        <f t="shared" si="42"/>
        <v>600452</v>
      </c>
      <c r="AB536" s="682">
        <f t="shared" si="43"/>
        <v>894604</v>
      </c>
      <c r="AC536" s="683"/>
    </row>
    <row r="537" spans="1:29" s="657" customFormat="1" ht="23.25" customHeight="1">
      <c r="A537" s="665">
        <v>524</v>
      </c>
      <c r="B537" s="666">
        <f>'KL VCKD'!B538</f>
        <v>524</v>
      </c>
      <c r="C537" s="667"/>
      <c r="D537" s="668" t="s">
        <v>1716</v>
      </c>
      <c r="E537" s="669" t="s">
        <v>1717</v>
      </c>
      <c r="F537" s="670">
        <v>31947</v>
      </c>
      <c r="G537" s="671">
        <f>'KL VCKD'!BE538</f>
        <v>30.016999999999999</v>
      </c>
      <c r="H537" s="672">
        <f t="shared" si="49"/>
        <v>958953</v>
      </c>
      <c r="I537" s="673"/>
      <c r="J537" s="674"/>
      <c r="K537" s="674"/>
      <c r="L537" s="674"/>
      <c r="M537" s="674"/>
      <c r="N537" s="675"/>
      <c r="O537" s="676"/>
      <c r="P537" s="677"/>
      <c r="Q537" s="678">
        <v>19.605</v>
      </c>
      <c r="R537" s="677">
        <v>626321</v>
      </c>
      <c r="S537" s="677"/>
      <c r="T537" s="677"/>
      <c r="U537" s="677"/>
      <c r="V537" s="677"/>
      <c r="W537" s="679">
        <f t="shared" si="50"/>
        <v>1585274</v>
      </c>
      <c r="X537" s="679">
        <f t="shared" si="53"/>
        <v>626321</v>
      </c>
      <c r="Y537" s="680">
        <f t="shared" si="51"/>
        <v>3064</v>
      </c>
      <c r="Z537" s="679">
        <f t="shared" si="54"/>
        <v>24000</v>
      </c>
      <c r="AA537" s="681">
        <f t="shared" si="42"/>
        <v>653385</v>
      </c>
      <c r="AB537" s="682">
        <f t="shared" si="43"/>
        <v>931889</v>
      </c>
      <c r="AC537" s="683"/>
    </row>
    <row r="538" spans="1:29" s="657" customFormat="1" ht="23.25" customHeight="1">
      <c r="A538" s="665">
        <v>525</v>
      </c>
      <c r="B538" s="666">
        <f>'KL VCKD'!B539</f>
        <v>525</v>
      </c>
      <c r="C538" s="667"/>
      <c r="D538" s="668" t="s">
        <v>1875</v>
      </c>
      <c r="E538" s="669" t="s">
        <v>1876</v>
      </c>
      <c r="F538" s="670">
        <v>31947</v>
      </c>
      <c r="G538" s="671">
        <f>'KL VCKD'!BE539</f>
        <v>30.363</v>
      </c>
      <c r="H538" s="672">
        <f t="shared" si="49"/>
        <v>970007</v>
      </c>
      <c r="I538" s="673"/>
      <c r="J538" s="674"/>
      <c r="K538" s="674"/>
      <c r="L538" s="674"/>
      <c r="M538" s="674"/>
      <c r="N538" s="675"/>
      <c r="O538" s="676"/>
      <c r="P538" s="677"/>
      <c r="Q538" s="678">
        <v>20.212</v>
      </c>
      <c r="R538" s="677">
        <v>645713</v>
      </c>
      <c r="S538" s="677"/>
      <c r="T538" s="677"/>
      <c r="U538" s="677"/>
      <c r="V538" s="677"/>
      <c r="W538" s="679">
        <f t="shared" si="50"/>
        <v>1615720</v>
      </c>
      <c r="X538" s="679">
        <f t="shared" si="53"/>
        <v>645713</v>
      </c>
      <c r="Y538" s="680">
        <f t="shared" si="51"/>
        <v>4586</v>
      </c>
      <c r="Z538" s="679">
        <f t="shared" si="54"/>
        <v>24000</v>
      </c>
      <c r="AA538" s="681">
        <f t="shared" si="42"/>
        <v>674299</v>
      </c>
      <c r="AB538" s="682">
        <f t="shared" si="43"/>
        <v>941421</v>
      </c>
      <c r="AC538" s="683"/>
    </row>
    <row r="539" spans="1:29" s="657" customFormat="1" ht="23.25" customHeight="1">
      <c r="A539" s="665">
        <v>526</v>
      </c>
      <c r="B539" s="666">
        <f>'KL VCKD'!B540</f>
        <v>526</v>
      </c>
      <c r="C539" s="667"/>
      <c r="D539" s="668" t="s">
        <v>1720</v>
      </c>
      <c r="E539" s="669" t="s">
        <v>1721</v>
      </c>
      <c r="F539" s="670">
        <v>31947</v>
      </c>
      <c r="G539" s="671">
        <f>'KL VCKD'!BE540</f>
        <v>29.673999999999999</v>
      </c>
      <c r="H539" s="672">
        <f t="shared" si="49"/>
        <v>947995</v>
      </c>
      <c r="I539" s="673"/>
      <c r="J539" s="674"/>
      <c r="K539" s="674"/>
      <c r="L539" s="674"/>
      <c r="M539" s="674"/>
      <c r="N539" s="675"/>
      <c r="O539" s="676"/>
      <c r="P539" s="677"/>
      <c r="Q539" s="678">
        <v>19.021999999999998</v>
      </c>
      <c r="R539" s="677">
        <v>607696</v>
      </c>
      <c r="S539" s="677"/>
      <c r="T539" s="677"/>
      <c r="U539" s="677"/>
      <c r="V539" s="677"/>
      <c r="W539" s="679">
        <f t="shared" si="50"/>
        <v>1555691</v>
      </c>
      <c r="X539" s="679">
        <f t="shared" si="53"/>
        <v>607696</v>
      </c>
      <c r="Y539" s="680">
        <f t="shared" si="51"/>
        <v>1585</v>
      </c>
      <c r="Z539" s="679">
        <f t="shared" si="54"/>
        <v>24000</v>
      </c>
      <c r="AA539" s="681">
        <f t="shared" si="42"/>
        <v>633281</v>
      </c>
      <c r="AB539" s="682">
        <f t="shared" si="43"/>
        <v>922410</v>
      </c>
      <c r="AC539" s="683"/>
    </row>
    <row r="540" spans="1:29" s="657" customFormat="1" ht="23.25" customHeight="1">
      <c r="A540" s="665">
        <v>527</v>
      </c>
      <c r="B540" s="666">
        <f>'KL VCKD'!B541</f>
        <v>527</v>
      </c>
      <c r="C540" s="667"/>
      <c r="D540" s="668" t="s">
        <v>1877</v>
      </c>
      <c r="E540" s="669" t="s">
        <v>1532</v>
      </c>
      <c r="F540" s="670">
        <v>31947</v>
      </c>
      <c r="G540" s="671">
        <f>'KL VCKD'!BE541</f>
        <v>29.805000000000003</v>
      </c>
      <c r="H540" s="672">
        <f t="shared" si="49"/>
        <v>952180</v>
      </c>
      <c r="I540" s="673"/>
      <c r="J540" s="674"/>
      <c r="K540" s="674"/>
      <c r="L540" s="674"/>
      <c r="M540" s="674"/>
      <c r="N540" s="675"/>
      <c r="O540" s="676"/>
      <c r="P540" s="677"/>
      <c r="Q540" s="678">
        <v>20.387999999999998</v>
      </c>
      <c r="R540" s="677">
        <v>651335</v>
      </c>
      <c r="S540" s="677"/>
      <c r="T540" s="677"/>
      <c r="U540" s="677"/>
      <c r="V540" s="677"/>
      <c r="W540" s="679">
        <f t="shared" si="50"/>
        <v>1603515</v>
      </c>
      <c r="X540" s="679">
        <f t="shared" si="53"/>
        <v>651335</v>
      </c>
      <c r="Y540" s="680">
        <f t="shared" si="51"/>
        <v>3976</v>
      </c>
      <c r="Z540" s="679">
        <f t="shared" si="54"/>
        <v>24000</v>
      </c>
      <c r="AA540" s="681">
        <f t="shared" si="42"/>
        <v>679311</v>
      </c>
      <c r="AB540" s="682">
        <f t="shared" si="43"/>
        <v>924204</v>
      </c>
      <c r="AC540" s="683"/>
    </row>
    <row r="541" spans="1:29" s="657" customFormat="1" ht="23.25" customHeight="1">
      <c r="A541" s="665">
        <v>528</v>
      </c>
      <c r="B541" s="666">
        <f>'KL VCKD'!B542</f>
        <v>528</v>
      </c>
      <c r="C541" s="667"/>
      <c r="D541" s="668" t="s">
        <v>1650</v>
      </c>
      <c r="E541" s="669" t="s">
        <v>1651</v>
      </c>
      <c r="F541" s="670">
        <v>31947</v>
      </c>
      <c r="G541" s="671">
        <f>'KL VCKD'!BE542</f>
        <v>29.454000000000001</v>
      </c>
      <c r="H541" s="672">
        <f t="shared" si="49"/>
        <v>940967</v>
      </c>
      <c r="I541" s="673"/>
      <c r="J541" s="674"/>
      <c r="K541" s="674"/>
      <c r="L541" s="674"/>
      <c r="M541" s="674"/>
      <c r="N541" s="675"/>
      <c r="O541" s="676"/>
      <c r="P541" s="677"/>
      <c r="Q541" s="678">
        <v>20.864999999999998</v>
      </c>
      <c r="R541" s="677">
        <v>666574</v>
      </c>
      <c r="S541" s="677"/>
      <c r="T541" s="677"/>
      <c r="U541" s="677"/>
      <c r="V541" s="677"/>
      <c r="W541" s="679">
        <f t="shared" si="50"/>
        <v>1607541</v>
      </c>
      <c r="X541" s="679">
        <f t="shared" si="53"/>
        <v>666574</v>
      </c>
      <c r="Y541" s="680">
        <f t="shared" si="51"/>
        <v>4177</v>
      </c>
      <c r="Z541" s="679">
        <f t="shared" si="54"/>
        <v>24000</v>
      </c>
      <c r="AA541" s="681">
        <f t="shared" si="42"/>
        <v>694751</v>
      </c>
      <c r="AB541" s="682">
        <f t="shared" si="43"/>
        <v>912790</v>
      </c>
      <c r="AC541" s="683"/>
    </row>
    <row r="542" spans="1:29" s="657" customFormat="1" ht="23.25" customHeight="1">
      <c r="A542" s="665">
        <v>529</v>
      </c>
      <c r="B542" s="666">
        <f>'KL VCKD'!B543</f>
        <v>529</v>
      </c>
      <c r="C542" s="667"/>
      <c r="D542" s="668" t="s">
        <v>1878</v>
      </c>
      <c r="E542" s="669" t="s">
        <v>1879</v>
      </c>
      <c r="F542" s="670">
        <v>31947</v>
      </c>
      <c r="G542" s="671">
        <f>'KL VCKD'!BE543</f>
        <v>30.052</v>
      </c>
      <c r="H542" s="672">
        <f t="shared" si="49"/>
        <v>960071</v>
      </c>
      <c r="I542" s="673"/>
      <c r="J542" s="674"/>
      <c r="K542" s="674"/>
      <c r="L542" s="674"/>
      <c r="M542" s="674"/>
      <c r="N542" s="675"/>
      <c r="O542" s="676"/>
      <c r="P542" s="677"/>
      <c r="Q542" s="678">
        <v>20.489000000000001</v>
      </c>
      <c r="R542" s="677">
        <v>654562</v>
      </c>
      <c r="S542" s="677"/>
      <c r="T542" s="677"/>
      <c r="U542" s="677"/>
      <c r="V542" s="677"/>
      <c r="W542" s="679">
        <f t="shared" si="50"/>
        <v>1614633</v>
      </c>
      <c r="X542" s="679">
        <f t="shared" si="53"/>
        <v>654562</v>
      </c>
      <c r="Y542" s="680">
        <f t="shared" si="51"/>
        <v>4532</v>
      </c>
      <c r="Z542" s="679">
        <f t="shared" si="54"/>
        <v>24000</v>
      </c>
      <c r="AA542" s="681">
        <f t="shared" si="42"/>
        <v>683094</v>
      </c>
      <c r="AB542" s="682">
        <f t="shared" si="43"/>
        <v>931539</v>
      </c>
      <c r="AC542" s="683"/>
    </row>
    <row r="543" spans="1:29" s="657" customFormat="1" ht="23.25" customHeight="1">
      <c r="A543" s="665">
        <v>530</v>
      </c>
      <c r="B543" s="666">
        <f>'KL VCKD'!B544</f>
        <v>530</v>
      </c>
      <c r="C543" s="667"/>
      <c r="D543" s="668" t="s">
        <v>1533</v>
      </c>
      <c r="E543" s="669" t="s">
        <v>1534</v>
      </c>
      <c r="F543" s="670">
        <v>31947</v>
      </c>
      <c r="G543" s="671">
        <f>'KL VCKD'!BE544</f>
        <v>28.773</v>
      </c>
      <c r="H543" s="672">
        <f t="shared" si="49"/>
        <v>919211</v>
      </c>
      <c r="I543" s="673"/>
      <c r="J543" s="674"/>
      <c r="K543" s="674"/>
      <c r="L543" s="674"/>
      <c r="M543" s="674"/>
      <c r="N543" s="675"/>
      <c r="O543" s="676"/>
      <c r="P543" s="677"/>
      <c r="Q543" s="678">
        <v>18.646999999999998</v>
      </c>
      <c r="R543" s="677">
        <v>595716</v>
      </c>
      <c r="S543" s="677"/>
      <c r="T543" s="677"/>
      <c r="U543" s="677"/>
      <c r="V543" s="677"/>
      <c r="W543" s="679">
        <f t="shared" si="50"/>
        <v>1514927</v>
      </c>
      <c r="X543" s="679">
        <f t="shared" si="53"/>
        <v>595716</v>
      </c>
      <c r="Y543" s="680">
        <f t="shared" si="51"/>
        <v>0</v>
      </c>
      <c r="Z543" s="679">
        <f t="shared" si="54"/>
        <v>24000</v>
      </c>
      <c r="AA543" s="681">
        <f t="shared" si="42"/>
        <v>619716</v>
      </c>
      <c r="AB543" s="682">
        <f t="shared" si="43"/>
        <v>895211</v>
      </c>
      <c r="AC543" s="683"/>
    </row>
    <row r="544" spans="1:29" s="657" customFormat="1" ht="23.25" customHeight="1">
      <c r="A544" s="665">
        <v>531</v>
      </c>
      <c r="B544" s="666">
        <f>'KL VCKD'!B545</f>
        <v>531</v>
      </c>
      <c r="C544" s="667"/>
      <c r="D544" s="668" t="s">
        <v>1535</v>
      </c>
      <c r="E544" s="669" t="s">
        <v>1536</v>
      </c>
      <c r="F544" s="670">
        <v>31947</v>
      </c>
      <c r="G544" s="671">
        <f>'KL VCKD'!BE545</f>
        <v>27.405000000000001</v>
      </c>
      <c r="H544" s="672">
        <f t="shared" si="49"/>
        <v>875508</v>
      </c>
      <c r="I544" s="673"/>
      <c r="J544" s="674"/>
      <c r="K544" s="674"/>
      <c r="L544" s="674"/>
      <c r="M544" s="674"/>
      <c r="N544" s="675"/>
      <c r="O544" s="676"/>
      <c r="P544" s="677"/>
      <c r="Q544" s="678">
        <v>17.731999999999999</v>
      </c>
      <c r="R544" s="677">
        <v>566484</v>
      </c>
      <c r="S544" s="677"/>
      <c r="T544" s="677"/>
      <c r="U544" s="677"/>
      <c r="V544" s="677"/>
      <c r="W544" s="679">
        <f t="shared" si="50"/>
        <v>1441992</v>
      </c>
      <c r="X544" s="679">
        <f t="shared" si="53"/>
        <v>566484</v>
      </c>
      <c r="Y544" s="680">
        <f t="shared" si="51"/>
        <v>0</v>
      </c>
      <c r="Z544" s="679">
        <f t="shared" si="54"/>
        <v>24000</v>
      </c>
      <c r="AA544" s="681">
        <f t="shared" si="42"/>
        <v>590484</v>
      </c>
      <c r="AB544" s="682">
        <f t="shared" si="43"/>
        <v>851508</v>
      </c>
      <c r="AC544" s="683"/>
    </row>
    <row r="545" spans="1:29" s="657" customFormat="1" ht="23.25" customHeight="1">
      <c r="A545" s="665">
        <v>532</v>
      </c>
      <c r="B545" s="666">
        <f>'KL VCKD'!B546</f>
        <v>532</v>
      </c>
      <c r="C545" s="667"/>
      <c r="D545" s="668" t="s">
        <v>1537</v>
      </c>
      <c r="E545" s="669" t="s">
        <v>1538</v>
      </c>
      <c r="F545" s="670">
        <v>31947</v>
      </c>
      <c r="G545" s="671">
        <f>'KL VCKD'!BE546</f>
        <v>30.881</v>
      </c>
      <c r="H545" s="672">
        <f t="shared" si="49"/>
        <v>986555</v>
      </c>
      <c r="I545" s="673"/>
      <c r="J545" s="674"/>
      <c r="K545" s="674"/>
      <c r="L545" s="674"/>
      <c r="M545" s="674"/>
      <c r="N545" s="675"/>
      <c r="O545" s="676"/>
      <c r="P545" s="677"/>
      <c r="Q545" s="678">
        <v>18.959999999999997</v>
      </c>
      <c r="R545" s="677">
        <v>605715</v>
      </c>
      <c r="S545" s="677"/>
      <c r="T545" s="677"/>
      <c r="U545" s="677"/>
      <c r="V545" s="677"/>
      <c r="W545" s="679">
        <f t="shared" si="50"/>
        <v>1592270</v>
      </c>
      <c r="X545" s="679">
        <f t="shared" si="53"/>
        <v>605715</v>
      </c>
      <c r="Y545" s="680">
        <f t="shared" si="51"/>
        <v>3414</v>
      </c>
      <c r="Z545" s="679">
        <f t="shared" si="54"/>
        <v>24000</v>
      </c>
      <c r="AA545" s="681">
        <f t="shared" si="42"/>
        <v>633129</v>
      </c>
      <c r="AB545" s="682">
        <f t="shared" si="43"/>
        <v>959141</v>
      </c>
      <c r="AC545" s="683"/>
    </row>
    <row r="546" spans="1:29" s="657" customFormat="1" ht="23.25" customHeight="1">
      <c r="A546" s="665">
        <v>533</v>
      </c>
      <c r="B546" s="666">
        <f>'KL VCKD'!B547</f>
        <v>533</v>
      </c>
      <c r="C546" s="667"/>
      <c r="D546" s="668" t="s">
        <v>1539</v>
      </c>
      <c r="E546" s="669" t="s">
        <v>1540</v>
      </c>
      <c r="F546" s="670">
        <v>31947</v>
      </c>
      <c r="G546" s="671">
        <f>'KL VCKD'!BE547</f>
        <v>30.616999999999997</v>
      </c>
      <c r="H546" s="672">
        <f t="shared" si="49"/>
        <v>978121</v>
      </c>
      <c r="I546" s="673"/>
      <c r="J546" s="674"/>
      <c r="K546" s="674"/>
      <c r="L546" s="674"/>
      <c r="M546" s="674"/>
      <c r="N546" s="675"/>
      <c r="O546" s="676"/>
      <c r="P546" s="677"/>
      <c r="Q546" s="678">
        <v>19.838999999999999</v>
      </c>
      <c r="R546" s="677">
        <v>633797</v>
      </c>
      <c r="S546" s="677"/>
      <c r="T546" s="677"/>
      <c r="U546" s="677"/>
      <c r="V546" s="677"/>
      <c r="W546" s="679">
        <f t="shared" si="50"/>
        <v>1611918</v>
      </c>
      <c r="X546" s="679">
        <f t="shared" si="53"/>
        <v>633797</v>
      </c>
      <c r="Y546" s="680">
        <f t="shared" si="51"/>
        <v>4396</v>
      </c>
      <c r="Z546" s="679">
        <f t="shared" si="54"/>
        <v>24000</v>
      </c>
      <c r="AA546" s="681">
        <f t="shared" si="42"/>
        <v>662193</v>
      </c>
      <c r="AB546" s="682">
        <f t="shared" si="43"/>
        <v>949725</v>
      </c>
      <c r="AC546" s="683"/>
    </row>
    <row r="547" spans="1:29" s="657" customFormat="1" ht="23.25" customHeight="1">
      <c r="A547" s="665">
        <v>534</v>
      </c>
      <c r="B547" s="666">
        <f>'KL VCKD'!B548</f>
        <v>534</v>
      </c>
      <c r="C547" s="667"/>
      <c r="D547" s="668" t="s">
        <v>1645</v>
      </c>
      <c r="E547" s="669" t="s">
        <v>1646</v>
      </c>
      <c r="F547" s="670">
        <v>31947</v>
      </c>
      <c r="G547" s="671">
        <f>'KL VCKD'!BE548</f>
        <v>29.88</v>
      </c>
      <c r="H547" s="672">
        <f t="shared" si="49"/>
        <v>954576</v>
      </c>
      <c r="I547" s="673"/>
      <c r="J547" s="674"/>
      <c r="K547" s="674"/>
      <c r="L547" s="674"/>
      <c r="M547" s="674"/>
      <c r="N547" s="675"/>
      <c r="O547" s="676"/>
      <c r="P547" s="677"/>
      <c r="Q547" s="678">
        <v>18.567</v>
      </c>
      <c r="R547" s="677">
        <v>593160</v>
      </c>
      <c r="S547" s="677"/>
      <c r="T547" s="677"/>
      <c r="U547" s="677"/>
      <c r="V547" s="677"/>
      <c r="W547" s="679">
        <f t="shared" si="50"/>
        <v>1547736</v>
      </c>
      <c r="X547" s="679">
        <f t="shared" si="53"/>
        <v>593160</v>
      </c>
      <c r="Y547" s="680">
        <f t="shared" si="51"/>
        <v>1187</v>
      </c>
      <c r="Z547" s="679">
        <f t="shared" si="54"/>
        <v>24000</v>
      </c>
      <c r="AA547" s="681">
        <f t="shared" si="42"/>
        <v>618347</v>
      </c>
      <c r="AB547" s="682">
        <f t="shared" si="43"/>
        <v>929389</v>
      </c>
      <c r="AC547" s="683"/>
    </row>
    <row r="548" spans="1:29" s="657" customFormat="1" ht="23.25" customHeight="1">
      <c r="A548" s="665">
        <v>535</v>
      </c>
      <c r="B548" s="666">
        <f>'KL VCKD'!B549</f>
        <v>535</v>
      </c>
      <c r="C548" s="667"/>
      <c r="D548" s="668" t="s">
        <v>1541</v>
      </c>
      <c r="E548" s="669" t="s">
        <v>1542</v>
      </c>
      <c r="F548" s="670">
        <v>31947</v>
      </c>
      <c r="G548" s="671">
        <f>'KL VCKD'!BE549</f>
        <v>28.683</v>
      </c>
      <c r="H548" s="672">
        <f t="shared" si="49"/>
        <v>916336</v>
      </c>
      <c r="I548" s="673"/>
      <c r="J548" s="674"/>
      <c r="K548" s="674"/>
      <c r="L548" s="674"/>
      <c r="M548" s="674"/>
      <c r="N548" s="675"/>
      <c r="O548" s="676"/>
      <c r="P548" s="677"/>
      <c r="Q548" s="678">
        <v>18.774000000000001</v>
      </c>
      <c r="R548" s="677">
        <v>599773</v>
      </c>
      <c r="S548" s="677"/>
      <c r="T548" s="677"/>
      <c r="U548" s="677"/>
      <c r="V548" s="677"/>
      <c r="W548" s="679">
        <f t="shared" si="50"/>
        <v>1516109</v>
      </c>
      <c r="X548" s="679">
        <f t="shared" si="53"/>
        <v>599773</v>
      </c>
      <c r="Y548" s="680">
        <f t="shared" si="51"/>
        <v>0</v>
      </c>
      <c r="Z548" s="679">
        <f t="shared" si="54"/>
        <v>24000</v>
      </c>
      <c r="AA548" s="681">
        <f t="shared" si="42"/>
        <v>623773</v>
      </c>
      <c r="AB548" s="682">
        <f t="shared" si="43"/>
        <v>892336</v>
      </c>
      <c r="AC548" s="683"/>
    </row>
    <row r="549" spans="1:29" s="657" customFormat="1" ht="23.25" customHeight="1">
      <c r="A549" s="665">
        <v>536</v>
      </c>
      <c r="B549" s="666">
        <f>'KL VCKD'!B550</f>
        <v>536</v>
      </c>
      <c r="C549" s="667"/>
      <c r="D549" s="668" t="s">
        <v>1639</v>
      </c>
      <c r="E549" s="669" t="s">
        <v>1640</v>
      </c>
      <c r="F549" s="670">
        <v>31947</v>
      </c>
      <c r="G549" s="671">
        <f>'KL VCKD'!BE550</f>
        <v>28.255000000000003</v>
      </c>
      <c r="H549" s="672">
        <f t="shared" si="49"/>
        <v>902662</v>
      </c>
      <c r="I549" s="673"/>
      <c r="J549" s="674"/>
      <c r="K549" s="674"/>
      <c r="L549" s="674"/>
      <c r="M549" s="674"/>
      <c r="N549" s="675"/>
      <c r="O549" s="676"/>
      <c r="P549" s="677"/>
      <c r="Q549" s="678">
        <v>17.307000000000002</v>
      </c>
      <c r="R549" s="677">
        <v>552907</v>
      </c>
      <c r="S549" s="677"/>
      <c r="T549" s="677"/>
      <c r="U549" s="677"/>
      <c r="V549" s="677"/>
      <c r="W549" s="679">
        <f t="shared" si="50"/>
        <v>1455569</v>
      </c>
      <c r="X549" s="679">
        <f t="shared" si="53"/>
        <v>552907</v>
      </c>
      <c r="Y549" s="680">
        <f t="shared" si="51"/>
        <v>0</v>
      </c>
      <c r="Z549" s="679">
        <f t="shared" si="54"/>
        <v>24000</v>
      </c>
      <c r="AA549" s="681">
        <f t="shared" si="42"/>
        <v>576907</v>
      </c>
      <c r="AB549" s="682">
        <f t="shared" si="43"/>
        <v>878662</v>
      </c>
      <c r="AC549" s="683"/>
    </row>
    <row r="550" spans="1:29" s="657" customFormat="1" ht="23.25" customHeight="1">
      <c r="A550" s="665">
        <v>537</v>
      </c>
      <c r="B550" s="666">
        <f>'KL VCKD'!B551</f>
        <v>537</v>
      </c>
      <c r="C550" s="667"/>
      <c r="D550" s="668" t="s">
        <v>1641</v>
      </c>
      <c r="E550" s="669" t="s">
        <v>1642</v>
      </c>
      <c r="F550" s="670">
        <v>31947</v>
      </c>
      <c r="G550" s="671">
        <f>'KL VCKD'!BE551</f>
        <v>27.266000000000002</v>
      </c>
      <c r="H550" s="672">
        <f t="shared" si="49"/>
        <v>871067</v>
      </c>
      <c r="I550" s="673"/>
      <c r="J550" s="674"/>
      <c r="K550" s="674"/>
      <c r="L550" s="674"/>
      <c r="M550" s="674"/>
      <c r="N550" s="675"/>
      <c r="O550" s="676"/>
      <c r="P550" s="677"/>
      <c r="Q550" s="678">
        <v>18.323</v>
      </c>
      <c r="R550" s="677">
        <v>585365</v>
      </c>
      <c r="S550" s="677"/>
      <c r="T550" s="677"/>
      <c r="U550" s="677"/>
      <c r="V550" s="677"/>
      <c r="W550" s="679">
        <f t="shared" si="50"/>
        <v>1456432</v>
      </c>
      <c r="X550" s="679">
        <f t="shared" si="53"/>
        <v>585365</v>
      </c>
      <c r="Y550" s="680">
        <f t="shared" si="51"/>
        <v>0</v>
      </c>
      <c r="Z550" s="679">
        <f t="shared" si="54"/>
        <v>24000</v>
      </c>
      <c r="AA550" s="681">
        <f t="shared" si="42"/>
        <v>609365</v>
      </c>
      <c r="AB550" s="682">
        <f t="shared" si="43"/>
        <v>847067</v>
      </c>
      <c r="AC550" s="683"/>
    </row>
    <row r="551" spans="1:29" s="657" customFormat="1" ht="23.25" customHeight="1">
      <c r="A551" s="665">
        <v>538</v>
      </c>
      <c r="B551" s="666">
        <f>'KL VCKD'!B552</f>
        <v>538</v>
      </c>
      <c r="C551" s="667"/>
      <c r="D551" s="668" t="s">
        <v>1643</v>
      </c>
      <c r="E551" s="669" t="s">
        <v>1644</v>
      </c>
      <c r="F551" s="670">
        <v>31947</v>
      </c>
      <c r="G551" s="671">
        <f>'KL VCKD'!BE552</f>
        <v>28.448</v>
      </c>
      <c r="H551" s="672">
        <f t="shared" si="49"/>
        <v>908828</v>
      </c>
      <c r="I551" s="673"/>
      <c r="J551" s="674"/>
      <c r="K551" s="674"/>
      <c r="L551" s="674"/>
      <c r="M551" s="674"/>
      <c r="N551" s="675"/>
      <c r="O551" s="676"/>
      <c r="P551" s="677"/>
      <c r="Q551" s="678">
        <v>18.035</v>
      </c>
      <c r="R551" s="677">
        <v>576164</v>
      </c>
      <c r="S551" s="677"/>
      <c r="T551" s="677"/>
      <c r="U551" s="677"/>
      <c r="V551" s="677"/>
      <c r="W551" s="679">
        <f t="shared" si="50"/>
        <v>1484992</v>
      </c>
      <c r="X551" s="679">
        <f t="shared" si="53"/>
        <v>576164</v>
      </c>
      <c r="Y551" s="680">
        <f t="shared" si="51"/>
        <v>0</v>
      </c>
      <c r="Z551" s="679">
        <f t="shared" si="54"/>
        <v>24000</v>
      </c>
      <c r="AA551" s="681">
        <f t="shared" si="42"/>
        <v>600164</v>
      </c>
      <c r="AB551" s="682">
        <f t="shared" si="43"/>
        <v>884828</v>
      </c>
      <c r="AC551" s="683"/>
    </row>
    <row r="552" spans="1:29" s="657" customFormat="1" ht="23.25" customHeight="1">
      <c r="A552" s="665">
        <v>539</v>
      </c>
      <c r="B552" s="666">
        <f>'KL VCKD'!B553</f>
        <v>539</v>
      </c>
      <c r="C552" s="667"/>
      <c r="D552" s="668" t="s">
        <v>1684</v>
      </c>
      <c r="E552" s="669" t="s">
        <v>1685</v>
      </c>
      <c r="F552" s="670">
        <v>31947</v>
      </c>
      <c r="G552" s="671">
        <f>'KL VCKD'!BE553</f>
        <v>26.948</v>
      </c>
      <c r="H552" s="672">
        <f t="shared" si="49"/>
        <v>860908</v>
      </c>
      <c r="I552" s="673"/>
      <c r="J552" s="674"/>
      <c r="K552" s="674"/>
      <c r="L552" s="674"/>
      <c r="M552" s="674"/>
      <c r="N552" s="675"/>
      <c r="O552" s="676"/>
      <c r="P552" s="677"/>
      <c r="Q552" s="678">
        <v>17.600999999999999</v>
      </c>
      <c r="R552" s="677">
        <v>562299</v>
      </c>
      <c r="S552" s="677"/>
      <c r="T552" s="677"/>
      <c r="U552" s="677"/>
      <c r="V552" s="677"/>
      <c r="W552" s="679">
        <f t="shared" si="50"/>
        <v>1423207</v>
      </c>
      <c r="X552" s="679">
        <f t="shared" si="53"/>
        <v>562299</v>
      </c>
      <c r="Y552" s="680">
        <f t="shared" si="51"/>
        <v>0</v>
      </c>
      <c r="Z552" s="679">
        <f t="shared" si="54"/>
        <v>24000</v>
      </c>
      <c r="AA552" s="681">
        <f t="shared" si="42"/>
        <v>586299</v>
      </c>
      <c r="AB552" s="682">
        <f t="shared" si="43"/>
        <v>836908</v>
      </c>
      <c r="AC552" s="683"/>
    </row>
    <row r="553" spans="1:29" s="657" customFormat="1" ht="23.25" customHeight="1">
      <c r="A553" s="665">
        <v>540</v>
      </c>
      <c r="B553" s="666">
        <f>'KL VCKD'!B554</f>
        <v>540</v>
      </c>
      <c r="C553" s="667"/>
      <c r="D553" s="668" t="s">
        <v>1562</v>
      </c>
      <c r="E553" s="669" t="s">
        <v>1563</v>
      </c>
      <c r="F553" s="670">
        <v>31947</v>
      </c>
      <c r="G553" s="671">
        <f>'KL VCKD'!BE554</f>
        <v>28.899000000000001</v>
      </c>
      <c r="H553" s="672">
        <f t="shared" si="49"/>
        <v>923236</v>
      </c>
      <c r="I553" s="673"/>
      <c r="J553" s="674"/>
      <c r="K553" s="674"/>
      <c r="L553" s="674"/>
      <c r="M553" s="674"/>
      <c r="N553" s="675"/>
      <c r="O553" s="676"/>
      <c r="P553" s="677"/>
      <c r="Q553" s="678">
        <v>18.341000000000001</v>
      </c>
      <c r="R553" s="677">
        <v>585940</v>
      </c>
      <c r="S553" s="677"/>
      <c r="T553" s="677"/>
      <c r="U553" s="677"/>
      <c r="V553" s="677"/>
      <c r="W553" s="679">
        <f t="shared" si="50"/>
        <v>1509176</v>
      </c>
      <c r="X553" s="679">
        <f t="shared" si="53"/>
        <v>585940</v>
      </c>
      <c r="Y553" s="680">
        <f t="shared" si="51"/>
        <v>0</v>
      </c>
      <c r="Z553" s="679">
        <f t="shared" si="54"/>
        <v>24000</v>
      </c>
      <c r="AA553" s="681">
        <f t="shared" si="42"/>
        <v>609940</v>
      </c>
      <c r="AB553" s="682">
        <f t="shared" si="43"/>
        <v>899236</v>
      </c>
      <c r="AC553" s="683"/>
    </row>
    <row r="554" spans="1:29" s="657" customFormat="1" ht="23.25" customHeight="1">
      <c r="A554" s="665">
        <v>541</v>
      </c>
      <c r="B554" s="666">
        <f>'KL VCKD'!B555</f>
        <v>541</v>
      </c>
      <c r="C554" s="667"/>
      <c r="D554" s="668" t="s">
        <v>1880</v>
      </c>
      <c r="E554" s="669" t="s">
        <v>1647</v>
      </c>
      <c r="F554" s="670">
        <v>31947</v>
      </c>
      <c r="G554" s="671">
        <f>'KL VCKD'!BE555</f>
        <v>26.437999999999999</v>
      </c>
      <c r="H554" s="672">
        <f t="shared" si="49"/>
        <v>844615</v>
      </c>
      <c r="I554" s="673"/>
      <c r="J554" s="674"/>
      <c r="K554" s="674"/>
      <c r="L554" s="674"/>
      <c r="M554" s="674"/>
      <c r="N554" s="675"/>
      <c r="O554" s="676"/>
      <c r="P554" s="677"/>
      <c r="Q554" s="678">
        <v>18.335000000000001</v>
      </c>
      <c r="R554" s="677">
        <v>585748</v>
      </c>
      <c r="S554" s="677"/>
      <c r="T554" s="677"/>
      <c r="U554" s="677"/>
      <c r="V554" s="677"/>
      <c r="W554" s="679">
        <f t="shared" si="50"/>
        <v>1430363</v>
      </c>
      <c r="X554" s="679">
        <f t="shared" si="53"/>
        <v>585748</v>
      </c>
      <c r="Y554" s="814">
        <f t="shared" si="51"/>
        <v>0</v>
      </c>
      <c r="Z554" s="679">
        <f t="shared" si="54"/>
        <v>24000</v>
      </c>
      <c r="AA554" s="681">
        <f t="shared" si="42"/>
        <v>609748</v>
      </c>
      <c r="AB554" s="682">
        <f t="shared" si="43"/>
        <v>820615</v>
      </c>
      <c r="AC554" s="683"/>
    </row>
    <row r="555" spans="1:29" s="657" customFormat="1" ht="23.25" customHeight="1">
      <c r="A555" s="665">
        <v>542</v>
      </c>
      <c r="B555" s="666">
        <f>'KL VCKD'!B556</f>
        <v>542</v>
      </c>
      <c r="C555" s="667"/>
      <c r="D555" s="668" t="s">
        <v>1315</v>
      </c>
      <c r="E555" s="669" t="s">
        <v>1316</v>
      </c>
      <c r="F555" s="670">
        <v>31947</v>
      </c>
      <c r="G555" s="671">
        <f>'KL VCKD'!BE556</f>
        <v>27.673999999999999</v>
      </c>
      <c r="H555" s="672">
        <f t="shared" si="49"/>
        <v>884101</v>
      </c>
      <c r="I555" s="673"/>
      <c r="J555" s="674"/>
      <c r="K555" s="674"/>
      <c r="L555" s="674"/>
      <c r="M555" s="674"/>
      <c r="N555" s="675"/>
      <c r="O555" s="676"/>
      <c r="P555" s="677"/>
      <c r="Q555" s="678">
        <v>21.337</v>
      </c>
      <c r="R555" s="677">
        <v>681653</v>
      </c>
      <c r="S555" s="677"/>
      <c r="T555" s="677"/>
      <c r="U555" s="677"/>
      <c r="V555" s="677"/>
      <c r="W555" s="679">
        <f t="shared" si="50"/>
        <v>1565754</v>
      </c>
      <c r="X555" s="679">
        <f t="shared" si="53"/>
        <v>681653</v>
      </c>
      <c r="Y555" s="814">
        <f t="shared" si="51"/>
        <v>2088</v>
      </c>
      <c r="Z555" s="679">
        <f t="shared" si="54"/>
        <v>24000</v>
      </c>
      <c r="AA555" s="681">
        <f t="shared" si="42"/>
        <v>707741</v>
      </c>
      <c r="AB555" s="682">
        <f t="shared" si="43"/>
        <v>858013</v>
      </c>
      <c r="AC555" s="683"/>
    </row>
    <row r="556" spans="1:29" s="657" customFormat="1" ht="23.25" customHeight="1">
      <c r="A556" s="665">
        <v>543</v>
      </c>
      <c r="B556" s="666">
        <f>'KL VCKD'!B557</f>
        <v>543</v>
      </c>
      <c r="C556" s="667"/>
      <c r="D556" s="668" t="s">
        <v>1881</v>
      </c>
      <c r="E556" s="669" t="s">
        <v>1882</v>
      </c>
      <c r="F556" s="670">
        <v>31947</v>
      </c>
      <c r="G556" s="671">
        <f>'KL VCKD'!BE557</f>
        <v>28.138000000000002</v>
      </c>
      <c r="H556" s="672">
        <f t="shared" si="49"/>
        <v>898925</v>
      </c>
      <c r="I556" s="673"/>
      <c r="J556" s="674"/>
      <c r="K556" s="674"/>
      <c r="L556" s="674"/>
      <c r="M556" s="674"/>
      <c r="N556" s="675"/>
      <c r="O556" s="676"/>
      <c r="P556" s="677"/>
      <c r="Q556" s="678">
        <v>20.635000000000002</v>
      </c>
      <c r="R556" s="677">
        <v>659226</v>
      </c>
      <c r="S556" s="677"/>
      <c r="T556" s="677"/>
      <c r="U556" s="677"/>
      <c r="V556" s="677"/>
      <c r="W556" s="679">
        <f t="shared" si="50"/>
        <v>1558151</v>
      </c>
      <c r="X556" s="679">
        <f t="shared" si="53"/>
        <v>659226</v>
      </c>
      <c r="Y556" s="814">
        <f t="shared" si="51"/>
        <v>1708</v>
      </c>
      <c r="Z556" s="679">
        <f t="shared" si="54"/>
        <v>24000</v>
      </c>
      <c r="AA556" s="681">
        <f t="shared" si="42"/>
        <v>684934</v>
      </c>
      <c r="AB556" s="682">
        <f t="shared" si="43"/>
        <v>873217</v>
      </c>
      <c r="AC556" s="683"/>
    </row>
    <row r="557" spans="1:29" s="657" customFormat="1" ht="23.25" customHeight="1">
      <c r="A557" s="665">
        <v>544</v>
      </c>
      <c r="B557" s="666">
        <f>'KL VCKD'!B558</f>
        <v>544</v>
      </c>
      <c r="C557" s="667"/>
      <c r="D557" s="668" t="s">
        <v>1673</v>
      </c>
      <c r="E557" s="669" t="s">
        <v>1674</v>
      </c>
      <c r="F557" s="670">
        <v>31947</v>
      </c>
      <c r="G557" s="671">
        <f>'KL VCKD'!BE558</f>
        <v>26.377000000000002</v>
      </c>
      <c r="H557" s="672">
        <f t="shared" si="49"/>
        <v>842666</v>
      </c>
      <c r="I557" s="673"/>
      <c r="J557" s="674"/>
      <c r="K557" s="674"/>
      <c r="L557" s="674"/>
      <c r="M557" s="674"/>
      <c r="N557" s="675"/>
      <c r="O557" s="676"/>
      <c r="P557" s="677"/>
      <c r="Q557" s="678">
        <v>21.35</v>
      </c>
      <c r="R557" s="677">
        <v>682068</v>
      </c>
      <c r="S557" s="677"/>
      <c r="T557" s="677"/>
      <c r="U557" s="677"/>
      <c r="V557" s="677"/>
      <c r="W557" s="679">
        <f t="shared" si="50"/>
        <v>1524734</v>
      </c>
      <c r="X557" s="679">
        <f t="shared" si="53"/>
        <v>682068</v>
      </c>
      <c r="Y557" s="814">
        <f t="shared" si="51"/>
        <v>37</v>
      </c>
      <c r="Z557" s="679">
        <f t="shared" si="54"/>
        <v>24000</v>
      </c>
      <c r="AA557" s="681">
        <f t="shared" si="42"/>
        <v>706105</v>
      </c>
      <c r="AB557" s="682">
        <f t="shared" si="43"/>
        <v>818629</v>
      </c>
      <c r="AC557" s="683"/>
    </row>
    <row r="558" spans="1:29" s="657" customFormat="1" ht="23.25" customHeight="1">
      <c r="A558" s="665">
        <v>545</v>
      </c>
      <c r="B558" s="666">
        <f>'KL VCKD'!B559</f>
        <v>545</v>
      </c>
      <c r="C558" s="667"/>
      <c r="D558" s="668" t="s">
        <v>2016</v>
      </c>
      <c r="E558" s="669" t="s">
        <v>2017</v>
      </c>
      <c r="F558" s="670">
        <v>31947</v>
      </c>
      <c r="G558" s="671">
        <f>'KL VCKD'!BE559</f>
        <v>27.781999999999996</v>
      </c>
      <c r="H558" s="672">
        <f t="shared" si="49"/>
        <v>887552</v>
      </c>
      <c r="I558" s="673"/>
      <c r="J558" s="674"/>
      <c r="K558" s="674"/>
      <c r="L558" s="674"/>
      <c r="M558" s="674"/>
      <c r="N558" s="675"/>
      <c r="O558" s="676"/>
      <c r="P558" s="677"/>
      <c r="Q558" s="678">
        <v>21.625</v>
      </c>
      <c r="R558" s="677">
        <v>690854</v>
      </c>
      <c r="S558" s="677"/>
      <c r="T558" s="677"/>
      <c r="U558" s="677"/>
      <c r="V558" s="677"/>
      <c r="W558" s="679">
        <f t="shared" si="50"/>
        <v>1578406</v>
      </c>
      <c r="X558" s="679">
        <f t="shared" si="53"/>
        <v>690854</v>
      </c>
      <c r="Y558" s="814">
        <f t="shared" si="51"/>
        <v>2720</v>
      </c>
      <c r="Z558" s="679">
        <f t="shared" si="54"/>
        <v>24000</v>
      </c>
      <c r="AA558" s="681">
        <f t="shared" si="42"/>
        <v>717574</v>
      </c>
      <c r="AB558" s="682">
        <f t="shared" si="43"/>
        <v>860832</v>
      </c>
      <c r="AC558" s="683"/>
    </row>
    <row r="559" spans="1:29" s="657" customFormat="1" ht="23.25" customHeight="1">
      <c r="A559" s="665">
        <v>546</v>
      </c>
      <c r="B559" s="666">
        <f>'KL VCKD'!B560</f>
        <v>546</v>
      </c>
      <c r="C559" s="667"/>
      <c r="D559" s="668" t="s">
        <v>2018</v>
      </c>
      <c r="E559" s="669" t="s">
        <v>2019</v>
      </c>
      <c r="F559" s="670">
        <v>31947</v>
      </c>
      <c r="G559" s="671">
        <f>'KL VCKD'!BE560</f>
        <v>27.744</v>
      </c>
      <c r="H559" s="672">
        <f t="shared" si="49"/>
        <v>886338</v>
      </c>
      <c r="I559" s="673"/>
      <c r="J559" s="674"/>
      <c r="K559" s="674"/>
      <c r="L559" s="674"/>
      <c r="M559" s="674"/>
      <c r="N559" s="675"/>
      <c r="O559" s="676"/>
      <c r="P559" s="677"/>
      <c r="Q559" s="678">
        <v>21.619</v>
      </c>
      <c r="R559" s="677">
        <v>690662</v>
      </c>
      <c r="S559" s="677"/>
      <c r="T559" s="677"/>
      <c r="U559" s="677"/>
      <c r="V559" s="677"/>
      <c r="W559" s="679">
        <f t="shared" si="50"/>
        <v>1577000</v>
      </c>
      <c r="X559" s="679">
        <f t="shared" si="53"/>
        <v>690662</v>
      </c>
      <c r="Y559" s="814">
        <f t="shared" si="51"/>
        <v>2650</v>
      </c>
      <c r="Z559" s="679">
        <f t="shared" si="54"/>
        <v>24000</v>
      </c>
      <c r="AA559" s="681">
        <f t="shared" si="42"/>
        <v>717312</v>
      </c>
      <c r="AB559" s="682">
        <f t="shared" si="43"/>
        <v>859688</v>
      </c>
      <c r="AC559" s="683"/>
    </row>
    <row r="560" spans="1:29" s="657" customFormat="1" ht="23.25" customHeight="1">
      <c r="A560" s="665">
        <v>547</v>
      </c>
      <c r="B560" s="666">
        <f>'KL VCKD'!B561</f>
        <v>547</v>
      </c>
      <c r="C560" s="667"/>
      <c r="D560" s="668" t="s">
        <v>2020</v>
      </c>
      <c r="E560" s="669" t="s">
        <v>2021</v>
      </c>
      <c r="F560" s="670">
        <v>31947</v>
      </c>
      <c r="G560" s="671">
        <f>'KL VCKD'!BE561</f>
        <v>27.996000000000002</v>
      </c>
      <c r="H560" s="672">
        <f t="shared" si="49"/>
        <v>894388</v>
      </c>
      <c r="I560" s="673"/>
      <c r="J560" s="674"/>
      <c r="K560" s="674"/>
      <c r="L560" s="674"/>
      <c r="M560" s="674"/>
      <c r="N560" s="675"/>
      <c r="O560" s="676"/>
      <c r="P560" s="677"/>
      <c r="Q560" s="678">
        <v>20.93</v>
      </c>
      <c r="R560" s="677">
        <v>668651</v>
      </c>
      <c r="S560" s="677"/>
      <c r="T560" s="677"/>
      <c r="U560" s="677"/>
      <c r="V560" s="677"/>
      <c r="W560" s="679">
        <f t="shared" si="50"/>
        <v>1563039</v>
      </c>
      <c r="X560" s="679">
        <f t="shared" si="53"/>
        <v>668651</v>
      </c>
      <c r="Y560" s="814">
        <f t="shared" si="51"/>
        <v>1952</v>
      </c>
      <c r="Z560" s="679">
        <f t="shared" si="54"/>
        <v>24000</v>
      </c>
      <c r="AA560" s="681">
        <f t="shared" si="42"/>
        <v>694603</v>
      </c>
      <c r="AB560" s="682">
        <f t="shared" si="43"/>
        <v>868436</v>
      </c>
      <c r="AC560" s="683"/>
    </row>
    <row r="561" spans="1:29" s="657" customFormat="1" ht="23.25" customHeight="1">
      <c r="A561" s="665">
        <v>548</v>
      </c>
      <c r="B561" s="666">
        <f>'KL VCKD'!B562</f>
        <v>548</v>
      </c>
      <c r="C561" s="667"/>
      <c r="D561" s="668" t="s">
        <v>2022</v>
      </c>
      <c r="E561" s="669" t="s">
        <v>2023</v>
      </c>
      <c r="F561" s="670">
        <v>31947</v>
      </c>
      <c r="G561" s="671">
        <f>'KL VCKD'!BE562</f>
        <v>27.730999999999998</v>
      </c>
      <c r="H561" s="672">
        <f t="shared" si="49"/>
        <v>885922</v>
      </c>
      <c r="I561" s="673"/>
      <c r="J561" s="674"/>
      <c r="K561" s="674"/>
      <c r="L561" s="674"/>
      <c r="M561" s="674"/>
      <c r="N561" s="675"/>
      <c r="O561" s="676"/>
      <c r="P561" s="677"/>
      <c r="Q561" s="678">
        <v>21.117999999999999</v>
      </c>
      <c r="R561" s="677">
        <v>674657</v>
      </c>
      <c r="S561" s="677"/>
      <c r="T561" s="677"/>
      <c r="U561" s="677"/>
      <c r="V561" s="677"/>
      <c r="W561" s="679">
        <f t="shared" si="50"/>
        <v>1560579</v>
      </c>
      <c r="X561" s="679">
        <f t="shared" si="53"/>
        <v>674657</v>
      </c>
      <c r="Y561" s="814">
        <f t="shared" si="51"/>
        <v>1829</v>
      </c>
      <c r="Z561" s="679">
        <f t="shared" si="54"/>
        <v>24000</v>
      </c>
      <c r="AA561" s="681">
        <f t="shared" si="42"/>
        <v>700486</v>
      </c>
      <c r="AB561" s="682">
        <f t="shared" si="43"/>
        <v>860093</v>
      </c>
      <c r="AC561" s="683"/>
    </row>
    <row r="562" spans="1:29" s="657" customFormat="1" ht="23.25" customHeight="1">
      <c r="A562" s="665">
        <v>549</v>
      </c>
      <c r="B562" s="666">
        <f>'KL VCKD'!B563</f>
        <v>549</v>
      </c>
      <c r="C562" s="667"/>
      <c r="D562" s="668" t="s">
        <v>2188</v>
      </c>
      <c r="E562" s="669" t="s">
        <v>2189</v>
      </c>
      <c r="F562" s="670">
        <v>31947</v>
      </c>
      <c r="G562" s="671">
        <f>'KL VCKD'!BE563</f>
        <v>28.113</v>
      </c>
      <c r="H562" s="672">
        <f t="shared" si="49"/>
        <v>898126</v>
      </c>
      <c r="I562" s="673"/>
      <c r="J562" s="674"/>
      <c r="K562" s="674"/>
      <c r="L562" s="674"/>
      <c r="M562" s="674"/>
      <c r="N562" s="675"/>
      <c r="O562" s="676"/>
      <c r="P562" s="677"/>
      <c r="Q562" s="678">
        <v>20.936</v>
      </c>
      <c r="R562" s="677">
        <v>668842</v>
      </c>
      <c r="S562" s="677"/>
      <c r="T562" s="677"/>
      <c r="U562" s="677"/>
      <c r="V562" s="677"/>
      <c r="W562" s="679">
        <f t="shared" si="50"/>
        <v>1566968</v>
      </c>
      <c r="X562" s="679">
        <f t="shared" si="53"/>
        <v>668842</v>
      </c>
      <c r="Y562" s="814">
        <f t="shared" si="51"/>
        <v>2148</v>
      </c>
      <c r="Z562" s="679">
        <f t="shared" si="54"/>
        <v>24000</v>
      </c>
      <c r="AA562" s="681">
        <f t="shared" si="42"/>
        <v>694990</v>
      </c>
      <c r="AB562" s="682">
        <f t="shared" si="43"/>
        <v>871978</v>
      </c>
      <c r="AC562" s="683"/>
    </row>
    <row r="563" spans="1:29" s="657" customFormat="1" ht="23.25" customHeight="1">
      <c r="A563" s="665">
        <v>550</v>
      </c>
      <c r="B563" s="666">
        <f>'KL VCKD'!B564</f>
        <v>550</v>
      </c>
      <c r="C563" s="667"/>
      <c r="D563" s="668" t="s">
        <v>2024</v>
      </c>
      <c r="E563" s="669" t="s">
        <v>2025</v>
      </c>
      <c r="F563" s="670">
        <v>31947</v>
      </c>
      <c r="G563" s="671">
        <f>'KL VCKD'!BE564</f>
        <v>26.908000000000001</v>
      </c>
      <c r="H563" s="672">
        <f t="shared" si="49"/>
        <v>859630</v>
      </c>
      <c r="I563" s="673"/>
      <c r="J563" s="674"/>
      <c r="K563" s="674"/>
      <c r="L563" s="674"/>
      <c r="M563" s="674"/>
      <c r="N563" s="675"/>
      <c r="O563" s="676"/>
      <c r="P563" s="677"/>
      <c r="Q563" s="678">
        <v>20.321000000000002</v>
      </c>
      <c r="R563" s="677">
        <v>649195</v>
      </c>
      <c r="S563" s="677"/>
      <c r="T563" s="677"/>
      <c r="U563" s="677"/>
      <c r="V563" s="677"/>
      <c r="W563" s="679">
        <f t="shared" si="50"/>
        <v>1508825</v>
      </c>
      <c r="X563" s="679">
        <f t="shared" si="53"/>
        <v>649195</v>
      </c>
      <c r="Y563" s="814">
        <f t="shared" si="51"/>
        <v>0</v>
      </c>
      <c r="Z563" s="679">
        <f t="shared" si="54"/>
        <v>24000</v>
      </c>
      <c r="AA563" s="681">
        <f t="shared" si="42"/>
        <v>673195</v>
      </c>
      <c r="AB563" s="682">
        <f t="shared" si="43"/>
        <v>835630</v>
      </c>
      <c r="AC563" s="683"/>
    </row>
    <row r="564" spans="1:29" s="657" customFormat="1" ht="23.25" customHeight="1">
      <c r="A564" s="665">
        <v>551</v>
      </c>
      <c r="B564" s="666">
        <f>'KL VCKD'!B565</f>
        <v>551</v>
      </c>
      <c r="C564" s="667"/>
      <c r="D564" s="668" t="s">
        <v>2026</v>
      </c>
      <c r="E564" s="669" t="s">
        <v>2027</v>
      </c>
      <c r="F564" s="670">
        <v>31947</v>
      </c>
      <c r="G564" s="671">
        <f>'KL VCKD'!BE565</f>
        <v>29.125</v>
      </c>
      <c r="H564" s="672">
        <f t="shared" si="49"/>
        <v>930456</v>
      </c>
      <c r="I564" s="673"/>
      <c r="J564" s="674"/>
      <c r="K564" s="674"/>
      <c r="L564" s="674"/>
      <c r="M564" s="674"/>
      <c r="N564" s="675"/>
      <c r="O564" s="676"/>
      <c r="P564" s="677"/>
      <c r="Q564" s="678">
        <v>21.137</v>
      </c>
      <c r="R564" s="677">
        <v>675264</v>
      </c>
      <c r="S564" s="677"/>
      <c r="T564" s="677"/>
      <c r="U564" s="677"/>
      <c r="V564" s="677"/>
      <c r="W564" s="679">
        <f t="shared" si="50"/>
        <v>1605720</v>
      </c>
      <c r="X564" s="679">
        <f t="shared" si="53"/>
        <v>675264</v>
      </c>
      <c r="Y564" s="814">
        <f t="shared" si="51"/>
        <v>4086</v>
      </c>
      <c r="Z564" s="679">
        <f t="shared" si="54"/>
        <v>24000</v>
      </c>
      <c r="AA564" s="681">
        <f t="shared" si="42"/>
        <v>703350</v>
      </c>
      <c r="AB564" s="682">
        <f t="shared" si="43"/>
        <v>902370</v>
      </c>
      <c r="AC564" s="683"/>
    </row>
    <row r="565" spans="1:29" s="657" customFormat="1" ht="23.25" customHeight="1">
      <c r="A565" s="665">
        <v>552</v>
      </c>
      <c r="B565" s="666">
        <f>'KL VCKD'!B566</f>
        <v>552</v>
      </c>
      <c r="C565" s="667"/>
      <c r="D565" s="668" t="s">
        <v>2028</v>
      </c>
      <c r="E565" s="669" t="s">
        <v>2029</v>
      </c>
      <c r="F565" s="670">
        <v>31947</v>
      </c>
      <c r="G565" s="671">
        <f>'KL VCKD'!BE566</f>
        <v>27.395</v>
      </c>
      <c r="H565" s="672">
        <f t="shared" si="49"/>
        <v>875188</v>
      </c>
      <c r="I565" s="673"/>
      <c r="J565" s="674"/>
      <c r="K565" s="674"/>
      <c r="L565" s="674"/>
      <c r="M565" s="674"/>
      <c r="N565" s="675"/>
      <c r="O565" s="676"/>
      <c r="P565" s="677"/>
      <c r="Q565" s="678">
        <v>20.998999999999999</v>
      </c>
      <c r="R565" s="677">
        <v>670855</v>
      </c>
      <c r="S565" s="677"/>
      <c r="T565" s="677"/>
      <c r="U565" s="677"/>
      <c r="V565" s="677"/>
      <c r="W565" s="679">
        <f t="shared" si="50"/>
        <v>1546043</v>
      </c>
      <c r="X565" s="679">
        <f t="shared" si="53"/>
        <v>670855</v>
      </c>
      <c r="Y565" s="814">
        <f t="shared" si="51"/>
        <v>1102</v>
      </c>
      <c r="Z565" s="679">
        <f t="shared" si="54"/>
        <v>24000</v>
      </c>
      <c r="AA565" s="681">
        <f t="shared" si="42"/>
        <v>695957</v>
      </c>
      <c r="AB565" s="682">
        <f t="shared" si="43"/>
        <v>850086</v>
      </c>
      <c r="AC565" s="683"/>
    </row>
    <row r="566" spans="1:29" s="657" customFormat="1" ht="23.25" customHeight="1">
      <c r="A566" s="665">
        <v>553</v>
      </c>
      <c r="B566" s="666">
        <f>'KL VCKD'!B567</f>
        <v>553</v>
      </c>
      <c r="C566" s="667"/>
      <c r="D566" s="668" t="s">
        <v>2030</v>
      </c>
      <c r="E566" s="669" t="s">
        <v>2031</v>
      </c>
      <c r="F566" s="670">
        <v>31947</v>
      </c>
      <c r="G566" s="671">
        <f>'KL VCKD'!BE567</f>
        <v>26.664000000000001</v>
      </c>
      <c r="H566" s="672">
        <f t="shared" si="49"/>
        <v>851835</v>
      </c>
      <c r="I566" s="673"/>
      <c r="J566" s="674"/>
      <c r="K566" s="674"/>
      <c r="L566" s="674"/>
      <c r="M566" s="674"/>
      <c r="N566" s="675"/>
      <c r="O566" s="676"/>
      <c r="P566" s="677"/>
      <c r="Q566" s="678">
        <v>20.673000000000002</v>
      </c>
      <c r="R566" s="677">
        <v>660440</v>
      </c>
      <c r="S566" s="677"/>
      <c r="T566" s="677"/>
      <c r="U566" s="677"/>
      <c r="V566" s="677"/>
      <c r="W566" s="679">
        <f t="shared" si="50"/>
        <v>1512275</v>
      </c>
      <c r="X566" s="679">
        <f t="shared" si="53"/>
        <v>660440</v>
      </c>
      <c r="Y566" s="814">
        <f t="shared" si="51"/>
        <v>0</v>
      </c>
      <c r="Z566" s="679">
        <f t="shared" si="54"/>
        <v>24000</v>
      </c>
      <c r="AA566" s="681">
        <f t="shared" si="42"/>
        <v>684440</v>
      </c>
      <c r="AB566" s="682">
        <f t="shared" si="43"/>
        <v>827835</v>
      </c>
      <c r="AC566" s="683"/>
    </row>
    <row r="567" spans="1:29" s="657" customFormat="1" ht="23.25" customHeight="1">
      <c r="A567" s="665">
        <v>554</v>
      </c>
      <c r="B567" s="666">
        <f>'KL VCKD'!B568</f>
        <v>554</v>
      </c>
      <c r="C567" s="667"/>
      <c r="D567" s="668" t="s">
        <v>1274</v>
      </c>
      <c r="E567" s="669" t="s">
        <v>1275</v>
      </c>
      <c r="F567" s="670">
        <v>31947</v>
      </c>
      <c r="G567" s="671">
        <f>'KL VCKD'!BE568</f>
        <v>28.465000000000003</v>
      </c>
      <c r="H567" s="672">
        <f t="shared" si="49"/>
        <v>909371</v>
      </c>
      <c r="I567" s="673"/>
      <c r="J567" s="674"/>
      <c r="K567" s="674"/>
      <c r="L567" s="674"/>
      <c r="M567" s="674"/>
      <c r="N567" s="675"/>
      <c r="O567" s="676"/>
      <c r="P567" s="677"/>
      <c r="Q567" s="678">
        <v>20.847999999999999</v>
      </c>
      <c r="R567" s="677">
        <v>666031</v>
      </c>
      <c r="S567" s="677"/>
      <c r="T567" s="677"/>
      <c r="U567" s="677"/>
      <c r="V567" s="677"/>
      <c r="W567" s="679">
        <f t="shared" si="50"/>
        <v>1575402</v>
      </c>
      <c r="X567" s="679">
        <f t="shared" si="53"/>
        <v>666031</v>
      </c>
      <c r="Y567" s="814">
        <f t="shared" si="51"/>
        <v>2570</v>
      </c>
      <c r="Z567" s="679">
        <f t="shared" si="54"/>
        <v>24000</v>
      </c>
      <c r="AA567" s="681">
        <f t="shared" si="42"/>
        <v>692601</v>
      </c>
      <c r="AB567" s="682">
        <f t="shared" si="43"/>
        <v>882801</v>
      </c>
      <c r="AC567" s="683"/>
    </row>
    <row r="568" spans="1:29" s="657" customFormat="1" ht="23.25" customHeight="1">
      <c r="A568" s="665">
        <v>555</v>
      </c>
      <c r="B568" s="666">
        <f>'KL VCKD'!B569</f>
        <v>555</v>
      </c>
      <c r="C568" s="667"/>
      <c r="D568" s="668" t="s">
        <v>2032</v>
      </c>
      <c r="E568" s="669" t="s">
        <v>2033</v>
      </c>
      <c r="F568" s="670">
        <v>31947</v>
      </c>
      <c r="G568" s="671">
        <f>'KL VCKD'!BE569</f>
        <v>26.326999999999998</v>
      </c>
      <c r="H568" s="672">
        <f t="shared" si="49"/>
        <v>841069</v>
      </c>
      <c r="I568" s="673"/>
      <c r="J568" s="674"/>
      <c r="K568" s="674"/>
      <c r="L568" s="674"/>
      <c r="M568" s="674"/>
      <c r="N568" s="675"/>
      <c r="O568" s="676"/>
      <c r="P568" s="677"/>
      <c r="Q568" s="678">
        <v>20.440999999999999</v>
      </c>
      <c r="R568" s="677">
        <v>653029</v>
      </c>
      <c r="S568" s="677"/>
      <c r="T568" s="677"/>
      <c r="U568" s="677"/>
      <c r="V568" s="677"/>
      <c r="W568" s="679">
        <f t="shared" si="50"/>
        <v>1494098</v>
      </c>
      <c r="X568" s="679">
        <f t="shared" si="53"/>
        <v>653029</v>
      </c>
      <c r="Y568" s="814">
        <f t="shared" si="51"/>
        <v>0</v>
      </c>
      <c r="Z568" s="679">
        <f t="shared" si="54"/>
        <v>24000</v>
      </c>
      <c r="AA568" s="681">
        <f t="shared" si="42"/>
        <v>677029</v>
      </c>
      <c r="AB568" s="682">
        <f t="shared" si="43"/>
        <v>817069</v>
      </c>
      <c r="AC568" s="683"/>
    </row>
    <row r="569" spans="1:29" s="657" customFormat="1" ht="23.25" customHeight="1">
      <c r="A569" s="665">
        <v>556</v>
      </c>
      <c r="B569" s="666">
        <f>'KL VCKD'!B570</f>
        <v>556</v>
      </c>
      <c r="C569" s="667"/>
      <c r="D569" s="668" t="s">
        <v>2034</v>
      </c>
      <c r="E569" s="669" t="s">
        <v>2035</v>
      </c>
      <c r="F569" s="670">
        <v>31947</v>
      </c>
      <c r="G569" s="671">
        <f>'KL VCKD'!BE570</f>
        <v>26.059000000000001</v>
      </c>
      <c r="H569" s="672">
        <f t="shared" si="49"/>
        <v>832507</v>
      </c>
      <c r="I569" s="673"/>
      <c r="J569" s="674"/>
      <c r="K569" s="674"/>
      <c r="L569" s="674"/>
      <c r="M569" s="674"/>
      <c r="N569" s="675"/>
      <c r="O569" s="676"/>
      <c r="P569" s="677"/>
      <c r="Q569" s="678">
        <v>21.42</v>
      </c>
      <c r="R569" s="677">
        <v>684305</v>
      </c>
      <c r="S569" s="677"/>
      <c r="T569" s="677"/>
      <c r="U569" s="677"/>
      <c r="V569" s="677"/>
      <c r="W569" s="679">
        <f t="shared" si="50"/>
        <v>1516812</v>
      </c>
      <c r="X569" s="679">
        <f t="shared" si="53"/>
        <v>684305</v>
      </c>
      <c r="Y569" s="814">
        <f t="shared" si="51"/>
        <v>0</v>
      </c>
      <c r="Z569" s="679">
        <f t="shared" si="54"/>
        <v>24000</v>
      </c>
      <c r="AA569" s="681">
        <f t="shared" si="42"/>
        <v>708305</v>
      </c>
      <c r="AB569" s="682">
        <f t="shared" si="43"/>
        <v>808507</v>
      </c>
      <c r="AC569" s="683"/>
    </row>
    <row r="570" spans="1:29" s="657" customFormat="1" ht="23.25" customHeight="1">
      <c r="A570" s="665">
        <v>557</v>
      </c>
      <c r="B570" s="666">
        <f>'KL VCKD'!B571</f>
        <v>557</v>
      </c>
      <c r="C570" s="667"/>
      <c r="D570" s="668" t="s">
        <v>2036</v>
      </c>
      <c r="E570" s="669" t="s">
        <v>2037</v>
      </c>
      <c r="F570" s="670">
        <v>31947</v>
      </c>
      <c r="G570" s="671">
        <f>'KL VCKD'!BE571</f>
        <v>29.255000000000003</v>
      </c>
      <c r="H570" s="672">
        <f t="shared" si="49"/>
        <v>934609</v>
      </c>
      <c r="I570" s="673"/>
      <c r="J570" s="674"/>
      <c r="K570" s="674"/>
      <c r="L570" s="674"/>
      <c r="M570" s="674"/>
      <c r="N570" s="675"/>
      <c r="O570" s="676"/>
      <c r="P570" s="677"/>
      <c r="Q570" s="678">
        <v>20.548000000000002</v>
      </c>
      <c r="R570" s="677">
        <v>656447</v>
      </c>
      <c r="S570" s="677"/>
      <c r="T570" s="677"/>
      <c r="U570" s="677"/>
      <c r="V570" s="677"/>
      <c r="W570" s="679">
        <f t="shared" si="50"/>
        <v>1591056</v>
      </c>
      <c r="X570" s="679">
        <f t="shared" si="53"/>
        <v>656447</v>
      </c>
      <c r="Y570" s="814">
        <f t="shared" si="51"/>
        <v>3353</v>
      </c>
      <c r="Z570" s="679">
        <f t="shared" si="54"/>
        <v>24000</v>
      </c>
      <c r="AA570" s="681">
        <f t="shared" si="42"/>
        <v>683800</v>
      </c>
      <c r="AB570" s="682">
        <f t="shared" si="43"/>
        <v>907256</v>
      </c>
      <c r="AC570" s="683"/>
    </row>
    <row r="571" spans="1:29" s="657" customFormat="1" ht="23.25" customHeight="1">
      <c r="A571" s="665">
        <v>558</v>
      </c>
      <c r="B571" s="666">
        <f>'KL VCKD'!B572</f>
        <v>558</v>
      </c>
      <c r="C571" s="667"/>
      <c r="D571" s="668" t="s">
        <v>2038</v>
      </c>
      <c r="E571" s="669" t="s">
        <v>2039</v>
      </c>
      <c r="F571" s="670">
        <v>31947</v>
      </c>
      <c r="G571" s="671">
        <f>'KL VCKD'!BE572</f>
        <v>28.892000000000003</v>
      </c>
      <c r="H571" s="672">
        <f t="shared" si="49"/>
        <v>923013</v>
      </c>
      <c r="I571" s="673"/>
      <c r="J571" s="674"/>
      <c r="K571" s="674"/>
      <c r="L571" s="674"/>
      <c r="M571" s="674"/>
      <c r="N571" s="675"/>
      <c r="O571" s="676"/>
      <c r="P571" s="677"/>
      <c r="Q571" s="678">
        <v>21.411000000000001</v>
      </c>
      <c r="R571" s="677">
        <v>684017</v>
      </c>
      <c r="S571" s="677"/>
      <c r="T571" s="677"/>
      <c r="U571" s="677"/>
      <c r="V571" s="677"/>
      <c r="W571" s="679">
        <f t="shared" si="50"/>
        <v>1607030</v>
      </c>
      <c r="X571" s="679">
        <f t="shared" si="53"/>
        <v>684017</v>
      </c>
      <c r="Y571" s="814">
        <f t="shared" si="51"/>
        <v>4152</v>
      </c>
      <c r="Z571" s="679">
        <f t="shared" si="54"/>
        <v>24000</v>
      </c>
      <c r="AA571" s="681">
        <f t="shared" si="42"/>
        <v>712169</v>
      </c>
      <c r="AB571" s="682">
        <f t="shared" si="43"/>
        <v>894861</v>
      </c>
      <c r="AC571" s="683"/>
    </row>
    <row r="572" spans="1:29" s="657" customFormat="1" ht="23.25" customHeight="1">
      <c r="A572" s="665">
        <v>559</v>
      </c>
      <c r="B572" s="666">
        <f>'KL VCKD'!B573</f>
        <v>559</v>
      </c>
      <c r="C572" s="667"/>
      <c r="D572" s="668" t="s">
        <v>2040</v>
      </c>
      <c r="E572" s="669" t="s">
        <v>2041</v>
      </c>
      <c r="F572" s="670">
        <v>31947</v>
      </c>
      <c r="G572" s="671">
        <f>'KL VCKD'!BE573</f>
        <v>22.010999999999999</v>
      </c>
      <c r="H572" s="672">
        <f t="shared" si="49"/>
        <v>703185</v>
      </c>
      <c r="I572" s="673"/>
      <c r="J572" s="674"/>
      <c r="K572" s="674"/>
      <c r="L572" s="674"/>
      <c r="M572" s="674"/>
      <c r="N572" s="675"/>
      <c r="O572" s="676"/>
      <c r="P572" s="677"/>
      <c r="Q572" s="678">
        <v>19.626000000000001</v>
      </c>
      <c r="R572" s="677">
        <v>626992</v>
      </c>
      <c r="S572" s="677"/>
      <c r="T572" s="677"/>
      <c r="U572" s="677"/>
      <c r="V572" s="677"/>
      <c r="W572" s="679">
        <f t="shared" si="50"/>
        <v>1330177</v>
      </c>
      <c r="X572" s="679">
        <f t="shared" si="53"/>
        <v>626992</v>
      </c>
      <c r="Y572" s="814">
        <f t="shared" si="51"/>
        <v>0</v>
      </c>
      <c r="Z572" s="679">
        <f t="shared" si="54"/>
        <v>24000</v>
      </c>
      <c r="AA572" s="681">
        <f t="shared" si="42"/>
        <v>650992</v>
      </c>
      <c r="AB572" s="682">
        <f t="shared" si="43"/>
        <v>679185</v>
      </c>
      <c r="AC572" s="683"/>
    </row>
    <row r="573" spans="1:29" s="657" customFormat="1" ht="23.25" customHeight="1">
      <c r="A573" s="665">
        <v>560</v>
      </c>
      <c r="B573" s="666">
        <f>'KL VCKD'!B574</f>
        <v>560</v>
      </c>
      <c r="C573" s="667"/>
      <c r="D573" s="668" t="s">
        <v>2042</v>
      </c>
      <c r="E573" s="669" t="s">
        <v>2043</v>
      </c>
      <c r="F573" s="670">
        <v>31947</v>
      </c>
      <c r="G573" s="671">
        <f>'KL VCKD'!BE574</f>
        <v>29.429000000000002</v>
      </c>
      <c r="H573" s="672">
        <f t="shared" si="49"/>
        <v>940168</v>
      </c>
      <c r="I573" s="673"/>
      <c r="J573" s="674"/>
      <c r="K573" s="674"/>
      <c r="L573" s="674"/>
      <c r="M573" s="674"/>
      <c r="N573" s="675"/>
      <c r="O573" s="676"/>
      <c r="P573" s="677"/>
      <c r="Q573" s="678">
        <v>18.7</v>
      </c>
      <c r="R573" s="677">
        <v>597425</v>
      </c>
      <c r="S573" s="677"/>
      <c r="T573" s="677"/>
      <c r="U573" s="677"/>
      <c r="V573" s="677"/>
      <c r="W573" s="679">
        <f t="shared" si="50"/>
        <v>1537593</v>
      </c>
      <c r="X573" s="679">
        <f t="shared" si="53"/>
        <v>597425</v>
      </c>
      <c r="Y573" s="680">
        <f t="shared" si="51"/>
        <v>680</v>
      </c>
      <c r="Z573" s="679">
        <f t="shared" si="54"/>
        <v>24000</v>
      </c>
      <c r="AA573" s="681">
        <f t="shared" si="42"/>
        <v>622105</v>
      </c>
      <c r="AB573" s="682">
        <f t="shared" si="43"/>
        <v>915488</v>
      </c>
      <c r="AC573" s="683"/>
    </row>
    <row r="574" spans="1:29" s="657" customFormat="1" ht="23.25" customHeight="1">
      <c r="A574" s="665">
        <v>561</v>
      </c>
      <c r="B574" s="666">
        <f>'KL VCKD'!B575</f>
        <v>561</v>
      </c>
      <c r="C574" s="667"/>
      <c r="D574" s="668" t="s">
        <v>2044</v>
      </c>
      <c r="E574" s="669" t="s">
        <v>2045</v>
      </c>
      <c r="F574" s="670">
        <v>31947</v>
      </c>
      <c r="G574" s="671">
        <f>'KL VCKD'!BE575</f>
        <v>33.241</v>
      </c>
      <c r="H574" s="672">
        <f t="shared" si="49"/>
        <v>1061950</v>
      </c>
      <c r="I574" s="673"/>
      <c r="J574" s="674"/>
      <c r="K574" s="674"/>
      <c r="L574" s="674"/>
      <c r="M574" s="674"/>
      <c r="N574" s="675"/>
      <c r="O574" s="676"/>
      <c r="P574" s="677"/>
      <c r="Q574" s="678">
        <v>18.228999999999999</v>
      </c>
      <c r="R574" s="677">
        <v>582362</v>
      </c>
      <c r="S574" s="677"/>
      <c r="T574" s="677"/>
      <c r="U574" s="677"/>
      <c r="V574" s="677"/>
      <c r="W574" s="679">
        <f t="shared" si="50"/>
        <v>1644312</v>
      </c>
      <c r="X574" s="679">
        <f t="shared" si="53"/>
        <v>582362</v>
      </c>
      <c r="Y574" s="680">
        <f t="shared" si="51"/>
        <v>6016</v>
      </c>
      <c r="Z574" s="679">
        <f t="shared" si="54"/>
        <v>24000</v>
      </c>
      <c r="AA574" s="681">
        <f t="shared" si="42"/>
        <v>612378</v>
      </c>
      <c r="AB574" s="682">
        <f t="shared" si="43"/>
        <v>1031934</v>
      </c>
      <c r="AC574" s="683"/>
    </row>
    <row r="575" spans="1:29" s="657" customFormat="1" ht="23.25" customHeight="1">
      <c r="A575" s="665">
        <v>562</v>
      </c>
      <c r="B575" s="666">
        <f>'KL VCKD'!B576</f>
        <v>562</v>
      </c>
      <c r="C575" s="667"/>
      <c r="D575" s="668" t="s">
        <v>2046</v>
      </c>
      <c r="E575" s="669" t="s">
        <v>2047</v>
      </c>
      <c r="F575" s="670">
        <v>31947</v>
      </c>
      <c r="G575" s="671">
        <f>'KL VCKD'!BE576</f>
        <v>26.738</v>
      </c>
      <c r="H575" s="672">
        <f t="shared" si="49"/>
        <v>854199</v>
      </c>
      <c r="I575" s="673"/>
      <c r="J575" s="674"/>
      <c r="K575" s="674"/>
      <c r="L575" s="674"/>
      <c r="M575" s="674"/>
      <c r="N575" s="675"/>
      <c r="O575" s="676"/>
      <c r="P575" s="677"/>
      <c r="Q575" s="678">
        <v>19.658000000000001</v>
      </c>
      <c r="R575" s="677">
        <v>628014</v>
      </c>
      <c r="S575" s="677"/>
      <c r="T575" s="677"/>
      <c r="U575" s="677"/>
      <c r="V575" s="677"/>
      <c r="W575" s="679">
        <f t="shared" si="50"/>
        <v>1482213</v>
      </c>
      <c r="X575" s="679">
        <f t="shared" si="53"/>
        <v>628014</v>
      </c>
      <c r="Y575" s="680">
        <f t="shared" si="51"/>
        <v>0</v>
      </c>
      <c r="Z575" s="679">
        <f t="shared" si="54"/>
        <v>24000</v>
      </c>
      <c r="AA575" s="681">
        <f t="shared" si="42"/>
        <v>652014</v>
      </c>
      <c r="AB575" s="682">
        <f t="shared" si="43"/>
        <v>830199</v>
      </c>
      <c r="AC575" s="683"/>
    </row>
    <row r="576" spans="1:29" s="657" customFormat="1" ht="23.25" customHeight="1">
      <c r="A576" s="665">
        <v>563</v>
      </c>
      <c r="B576" s="666">
        <f>'KL VCKD'!B577</f>
        <v>563</v>
      </c>
      <c r="C576" s="667"/>
      <c r="D576" s="668" t="s">
        <v>2048</v>
      </c>
      <c r="E576" s="669" t="s">
        <v>2049</v>
      </c>
      <c r="F576" s="670">
        <v>31947</v>
      </c>
      <c r="G576" s="671">
        <f>'KL VCKD'!BE577</f>
        <v>29.436</v>
      </c>
      <c r="H576" s="672">
        <f t="shared" si="49"/>
        <v>940392</v>
      </c>
      <c r="I576" s="673"/>
      <c r="J576" s="674"/>
      <c r="K576" s="674"/>
      <c r="L576" s="674"/>
      <c r="M576" s="674"/>
      <c r="N576" s="675"/>
      <c r="O576" s="676"/>
      <c r="P576" s="677"/>
      <c r="Q576" s="678">
        <v>18.440999999999999</v>
      </c>
      <c r="R576" s="677">
        <v>589135</v>
      </c>
      <c r="S576" s="677"/>
      <c r="T576" s="677"/>
      <c r="U576" s="677"/>
      <c r="V576" s="677"/>
      <c r="W576" s="679">
        <f t="shared" si="50"/>
        <v>1529527</v>
      </c>
      <c r="X576" s="679">
        <f t="shared" si="53"/>
        <v>589135</v>
      </c>
      <c r="Y576" s="680">
        <f t="shared" si="51"/>
        <v>276</v>
      </c>
      <c r="Z576" s="679">
        <f t="shared" si="54"/>
        <v>24000</v>
      </c>
      <c r="AA576" s="681">
        <f t="shared" si="42"/>
        <v>613411</v>
      </c>
      <c r="AB576" s="682">
        <f t="shared" si="43"/>
        <v>916116</v>
      </c>
      <c r="AC576" s="683"/>
    </row>
    <row r="577" spans="1:29" s="657" customFormat="1" ht="23.25" customHeight="1">
      <c r="A577" s="665">
        <v>564</v>
      </c>
      <c r="B577" s="666">
        <f>'KL VCKD'!B578</f>
        <v>564</v>
      </c>
      <c r="C577" s="667"/>
      <c r="D577" s="668" t="s">
        <v>2050</v>
      </c>
      <c r="E577" s="669" t="s">
        <v>2051</v>
      </c>
      <c r="F577" s="670">
        <v>31947</v>
      </c>
      <c r="G577" s="671">
        <f>'KL VCKD'!BE578</f>
        <v>27.763999999999996</v>
      </c>
      <c r="H577" s="672">
        <f t="shared" si="49"/>
        <v>886977</v>
      </c>
      <c r="I577" s="673"/>
      <c r="J577" s="674"/>
      <c r="K577" s="674"/>
      <c r="L577" s="674"/>
      <c r="M577" s="674"/>
      <c r="N577" s="675"/>
      <c r="O577" s="676"/>
      <c r="P577" s="677"/>
      <c r="Q577" s="678">
        <v>20.573</v>
      </c>
      <c r="R577" s="677">
        <v>657246</v>
      </c>
      <c r="S577" s="677"/>
      <c r="T577" s="677"/>
      <c r="U577" s="677"/>
      <c r="V577" s="677"/>
      <c r="W577" s="679">
        <f t="shared" si="50"/>
        <v>1544223</v>
      </c>
      <c r="X577" s="679">
        <f t="shared" si="53"/>
        <v>657246</v>
      </c>
      <c r="Y577" s="680">
        <f t="shared" si="51"/>
        <v>1011</v>
      </c>
      <c r="Z577" s="679">
        <f t="shared" si="54"/>
        <v>24000</v>
      </c>
      <c r="AA577" s="681">
        <f t="shared" si="42"/>
        <v>682257</v>
      </c>
      <c r="AB577" s="682">
        <f t="shared" si="43"/>
        <v>861966</v>
      </c>
      <c r="AC577" s="683"/>
    </row>
    <row r="578" spans="1:29" s="657" customFormat="1" ht="23.25" customHeight="1">
      <c r="A578" s="665">
        <v>565</v>
      </c>
      <c r="B578" s="666">
        <f>'KL VCKD'!B579</f>
        <v>565</v>
      </c>
      <c r="C578" s="667"/>
      <c r="D578" s="668" t="s">
        <v>2052</v>
      </c>
      <c r="E578" s="669" t="s">
        <v>2094</v>
      </c>
      <c r="F578" s="670">
        <v>31947</v>
      </c>
      <c r="G578" s="671">
        <f>'KL VCKD'!BE579</f>
        <v>30.535</v>
      </c>
      <c r="H578" s="672">
        <f t="shared" si="49"/>
        <v>975502</v>
      </c>
      <c r="I578" s="673"/>
      <c r="J578" s="674"/>
      <c r="K578" s="674"/>
      <c r="L578" s="674"/>
      <c r="M578" s="674"/>
      <c r="N578" s="675"/>
      <c r="O578" s="676"/>
      <c r="P578" s="677"/>
      <c r="Q578" s="678">
        <v>18.661000000000001</v>
      </c>
      <c r="R578" s="677">
        <v>596163</v>
      </c>
      <c r="S578" s="677"/>
      <c r="T578" s="677"/>
      <c r="U578" s="677"/>
      <c r="V578" s="677"/>
      <c r="W578" s="679">
        <f t="shared" si="50"/>
        <v>1571665</v>
      </c>
      <c r="X578" s="679">
        <f t="shared" si="53"/>
        <v>596163</v>
      </c>
      <c r="Y578" s="680">
        <f t="shared" si="51"/>
        <v>2383</v>
      </c>
      <c r="Z578" s="679">
        <f t="shared" si="54"/>
        <v>24000</v>
      </c>
      <c r="AA578" s="681">
        <f t="shared" si="42"/>
        <v>622546</v>
      </c>
      <c r="AB578" s="682">
        <f t="shared" si="43"/>
        <v>949119</v>
      </c>
      <c r="AC578" s="683"/>
    </row>
    <row r="579" spans="1:29" s="657" customFormat="1" ht="23.25" customHeight="1">
      <c r="A579" s="665">
        <v>566</v>
      </c>
      <c r="B579" s="666">
        <f>'KL VCKD'!B580</f>
        <v>566</v>
      </c>
      <c r="C579" s="667"/>
      <c r="D579" s="668" t="s">
        <v>2053</v>
      </c>
      <c r="E579" s="669" t="s">
        <v>2054</v>
      </c>
      <c r="F579" s="670">
        <v>31947</v>
      </c>
      <c r="G579" s="671">
        <f>'KL VCKD'!BE580</f>
        <v>26.388999999999999</v>
      </c>
      <c r="H579" s="672">
        <f t="shared" si="49"/>
        <v>843049</v>
      </c>
      <c r="I579" s="673"/>
      <c r="J579" s="674"/>
      <c r="K579" s="674"/>
      <c r="L579" s="674"/>
      <c r="M579" s="674"/>
      <c r="N579" s="675"/>
      <c r="O579" s="676"/>
      <c r="P579" s="677"/>
      <c r="Q579" s="678">
        <v>19.219000000000001</v>
      </c>
      <c r="R579" s="677">
        <v>613989</v>
      </c>
      <c r="S579" s="677"/>
      <c r="T579" s="677"/>
      <c r="U579" s="677"/>
      <c r="V579" s="677"/>
      <c r="W579" s="679">
        <f t="shared" si="50"/>
        <v>1457038</v>
      </c>
      <c r="X579" s="679">
        <f t="shared" si="53"/>
        <v>613989</v>
      </c>
      <c r="Y579" s="680">
        <f t="shared" si="51"/>
        <v>0</v>
      </c>
      <c r="Z579" s="679">
        <f t="shared" si="54"/>
        <v>24000</v>
      </c>
      <c r="AA579" s="681">
        <f t="shared" si="42"/>
        <v>637989</v>
      </c>
      <c r="AB579" s="682">
        <f t="shared" si="43"/>
        <v>819049</v>
      </c>
      <c r="AC579" s="683"/>
    </row>
    <row r="580" spans="1:29" s="657" customFormat="1" ht="23.25" customHeight="1">
      <c r="A580" s="665">
        <v>567</v>
      </c>
      <c r="B580" s="666">
        <f>'KL VCKD'!B581</f>
        <v>0</v>
      </c>
      <c r="C580" s="667"/>
      <c r="D580" s="668" t="str">
        <f>'KL VCKD'!E581</f>
        <v>ទុំ វឿ</v>
      </c>
      <c r="E580" s="669" t="str">
        <f>'KL VCKD'!F581</f>
        <v>TOM VOEU</v>
      </c>
      <c r="F580" s="670">
        <v>31947</v>
      </c>
      <c r="G580" s="671">
        <f>'KL VCKD'!BE581</f>
        <v>38.81</v>
      </c>
      <c r="H580" s="672">
        <f t="shared" si="49"/>
        <v>1239863</v>
      </c>
      <c r="I580" s="673"/>
      <c r="J580" s="674"/>
      <c r="K580" s="674"/>
      <c r="L580" s="674"/>
      <c r="M580" s="674"/>
      <c r="N580" s="675"/>
      <c r="O580" s="676"/>
      <c r="P580" s="677"/>
      <c r="Q580" s="678"/>
      <c r="R580" s="677"/>
      <c r="S580" s="677"/>
      <c r="T580" s="677"/>
      <c r="U580" s="677"/>
      <c r="V580" s="677"/>
      <c r="W580" s="679">
        <f t="shared" si="50"/>
        <v>1239863</v>
      </c>
      <c r="X580" s="679">
        <f t="shared" si="53"/>
        <v>0</v>
      </c>
      <c r="Y580" s="680">
        <f t="shared" si="51"/>
        <v>0</v>
      </c>
      <c r="Z580" s="679">
        <f t="shared" si="54"/>
        <v>24000</v>
      </c>
      <c r="AA580" s="681">
        <f t="shared" si="42"/>
        <v>24000</v>
      </c>
      <c r="AB580" s="682">
        <f t="shared" si="43"/>
        <v>1215863</v>
      </c>
      <c r="AC580" s="683"/>
    </row>
    <row r="581" spans="1:29" s="657" customFormat="1" ht="23.25" customHeight="1">
      <c r="A581" s="665">
        <v>568</v>
      </c>
      <c r="B581" s="666">
        <f>'KL VCKD'!B582</f>
        <v>0</v>
      </c>
      <c r="C581" s="667"/>
      <c r="D581" s="668" t="str">
        <f>'KL VCKD'!E582</f>
        <v>ចិន ធី</v>
      </c>
      <c r="E581" s="669" t="str">
        <f>'KL VCKD'!F582</f>
        <v>CHIN THY</v>
      </c>
      <c r="F581" s="670">
        <v>31947</v>
      </c>
      <c r="G581" s="671">
        <f>'KL VCKD'!BE582</f>
        <v>38.81</v>
      </c>
      <c r="H581" s="672">
        <f t="shared" si="49"/>
        <v>1239863</v>
      </c>
      <c r="I581" s="673"/>
      <c r="J581" s="674"/>
      <c r="K581" s="674"/>
      <c r="L581" s="674"/>
      <c r="M581" s="674"/>
      <c r="N581" s="675"/>
      <c r="O581" s="676"/>
      <c r="P581" s="677"/>
      <c r="Q581" s="678"/>
      <c r="R581" s="677"/>
      <c r="S581" s="677"/>
      <c r="T581" s="677"/>
      <c r="U581" s="677"/>
      <c r="V581" s="677"/>
      <c r="W581" s="679">
        <f t="shared" si="50"/>
        <v>1239863</v>
      </c>
      <c r="X581" s="679">
        <f t="shared" si="53"/>
        <v>0</v>
      </c>
      <c r="Y581" s="680">
        <f t="shared" si="51"/>
        <v>0</v>
      </c>
      <c r="Z581" s="679">
        <f t="shared" si="54"/>
        <v>24000</v>
      </c>
      <c r="AA581" s="681">
        <f t="shared" si="42"/>
        <v>24000</v>
      </c>
      <c r="AB581" s="682">
        <f t="shared" si="43"/>
        <v>1215863</v>
      </c>
      <c r="AC581" s="683"/>
    </row>
    <row r="582" spans="1:29" s="657" customFormat="1" ht="23.25" customHeight="1">
      <c r="A582" s="665">
        <v>569</v>
      </c>
      <c r="B582" s="666">
        <f>'KL VCKD'!B583</f>
        <v>0</v>
      </c>
      <c r="C582" s="667"/>
      <c r="D582" s="668" t="str">
        <f>'KL VCKD'!E583</f>
        <v>បៀន បរមី</v>
      </c>
      <c r="E582" s="669" t="str">
        <f>'KL VCKD'!F583</f>
        <v>BEAN BORMEY</v>
      </c>
      <c r="F582" s="670">
        <v>31947</v>
      </c>
      <c r="G582" s="671">
        <f>'KL VCKD'!BE583</f>
        <v>38.81</v>
      </c>
      <c r="H582" s="672">
        <f t="shared" si="49"/>
        <v>1239863</v>
      </c>
      <c r="I582" s="673"/>
      <c r="J582" s="674"/>
      <c r="K582" s="674"/>
      <c r="L582" s="674"/>
      <c r="M582" s="674"/>
      <c r="N582" s="675"/>
      <c r="O582" s="676"/>
      <c r="P582" s="677"/>
      <c r="Q582" s="678"/>
      <c r="R582" s="677"/>
      <c r="S582" s="677"/>
      <c r="T582" s="677"/>
      <c r="U582" s="677"/>
      <c r="V582" s="677"/>
      <c r="W582" s="679">
        <f t="shared" si="50"/>
        <v>1239863</v>
      </c>
      <c r="X582" s="679">
        <f t="shared" si="53"/>
        <v>0</v>
      </c>
      <c r="Y582" s="680">
        <f t="shared" si="51"/>
        <v>0</v>
      </c>
      <c r="Z582" s="679">
        <f t="shared" si="54"/>
        <v>24000</v>
      </c>
      <c r="AA582" s="681">
        <f t="shared" si="42"/>
        <v>24000</v>
      </c>
      <c r="AB582" s="682">
        <f t="shared" si="43"/>
        <v>1215863</v>
      </c>
      <c r="AC582" s="683"/>
    </row>
    <row r="583" spans="1:29" s="657" customFormat="1" ht="23.25" customHeight="1">
      <c r="A583" s="665">
        <v>570</v>
      </c>
      <c r="B583" s="666">
        <f>'KL VCKD'!B584</f>
        <v>0</v>
      </c>
      <c r="C583" s="667"/>
      <c r="D583" s="668" t="str">
        <f>'KL VCKD'!E584</f>
        <v>ពៅ លីន</v>
      </c>
      <c r="E583" s="669" t="str">
        <f>'KL VCKD'!F584</f>
        <v>POV LIN</v>
      </c>
      <c r="F583" s="670">
        <v>31947</v>
      </c>
      <c r="G583" s="671">
        <f>'KL VCKD'!BE584</f>
        <v>38.81</v>
      </c>
      <c r="H583" s="672">
        <f t="shared" si="49"/>
        <v>1239863</v>
      </c>
      <c r="I583" s="673"/>
      <c r="J583" s="674"/>
      <c r="K583" s="674"/>
      <c r="L583" s="674"/>
      <c r="M583" s="674"/>
      <c r="N583" s="675"/>
      <c r="O583" s="676"/>
      <c r="P583" s="677"/>
      <c r="Q583" s="678"/>
      <c r="R583" s="677"/>
      <c r="S583" s="677"/>
      <c r="T583" s="677"/>
      <c r="U583" s="677"/>
      <c r="V583" s="677"/>
      <c r="W583" s="679">
        <f t="shared" si="50"/>
        <v>1239863</v>
      </c>
      <c r="X583" s="679">
        <f t="shared" si="53"/>
        <v>0</v>
      </c>
      <c r="Y583" s="680">
        <f t="shared" si="51"/>
        <v>0</v>
      </c>
      <c r="Z583" s="679">
        <f t="shared" si="54"/>
        <v>24000</v>
      </c>
      <c r="AA583" s="681">
        <f t="shared" si="42"/>
        <v>24000</v>
      </c>
      <c r="AB583" s="682">
        <f t="shared" si="43"/>
        <v>1215863</v>
      </c>
      <c r="AC583" s="683"/>
    </row>
    <row r="584" spans="1:29" s="657" customFormat="1" ht="23.25" customHeight="1">
      <c r="A584" s="665">
        <v>571</v>
      </c>
      <c r="B584" s="666">
        <f>'KL VCKD'!B585</f>
        <v>0</v>
      </c>
      <c r="C584" s="667"/>
      <c r="D584" s="668" t="str">
        <f>'KL VCKD'!E585</f>
        <v>អ៊ុំ ឃីន</v>
      </c>
      <c r="E584" s="669" t="str">
        <f>'KL VCKD'!F585</f>
        <v>UM KHIN</v>
      </c>
      <c r="F584" s="670">
        <v>31947</v>
      </c>
      <c r="G584" s="671">
        <f>'KL VCKD'!BE585</f>
        <v>38.81</v>
      </c>
      <c r="H584" s="672">
        <f t="shared" si="49"/>
        <v>1239863</v>
      </c>
      <c r="I584" s="673"/>
      <c r="J584" s="674"/>
      <c r="K584" s="674"/>
      <c r="L584" s="674"/>
      <c r="M584" s="674"/>
      <c r="N584" s="675"/>
      <c r="O584" s="676"/>
      <c r="P584" s="677"/>
      <c r="Q584" s="678"/>
      <c r="R584" s="677"/>
      <c r="S584" s="677"/>
      <c r="T584" s="677"/>
      <c r="U584" s="677"/>
      <c r="V584" s="677"/>
      <c r="W584" s="679">
        <f t="shared" si="50"/>
        <v>1239863</v>
      </c>
      <c r="X584" s="679">
        <f t="shared" si="53"/>
        <v>0</v>
      </c>
      <c r="Y584" s="680">
        <f t="shared" si="51"/>
        <v>0</v>
      </c>
      <c r="Z584" s="679">
        <f t="shared" si="54"/>
        <v>24000</v>
      </c>
      <c r="AA584" s="681">
        <f t="shared" si="42"/>
        <v>24000</v>
      </c>
      <c r="AB584" s="682">
        <f t="shared" si="43"/>
        <v>1215863</v>
      </c>
      <c r="AC584" s="683"/>
    </row>
    <row r="585" spans="1:29" s="657" customFormat="1" ht="23.25" customHeight="1">
      <c r="A585" s="665">
        <v>572</v>
      </c>
      <c r="B585" s="666">
        <f>'KL VCKD'!B586</f>
        <v>0</v>
      </c>
      <c r="C585" s="667"/>
      <c r="D585" s="668" t="str">
        <f>'KL VCKD'!E586</f>
        <v>អៀក ទីណា</v>
      </c>
      <c r="E585" s="669" t="str">
        <f>'KL VCKD'!F586</f>
        <v>EAK TINA</v>
      </c>
      <c r="F585" s="670">
        <v>31947</v>
      </c>
      <c r="G585" s="671">
        <f>'KL VCKD'!BE586</f>
        <v>38.81</v>
      </c>
      <c r="H585" s="672">
        <f t="shared" si="49"/>
        <v>1239863</v>
      </c>
      <c r="I585" s="673"/>
      <c r="J585" s="674"/>
      <c r="K585" s="674"/>
      <c r="L585" s="674"/>
      <c r="M585" s="674"/>
      <c r="N585" s="675"/>
      <c r="O585" s="676"/>
      <c r="P585" s="677"/>
      <c r="Q585" s="678"/>
      <c r="R585" s="677"/>
      <c r="S585" s="677"/>
      <c r="T585" s="677"/>
      <c r="U585" s="677"/>
      <c r="V585" s="677"/>
      <c r="W585" s="679">
        <f t="shared" si="50"/>
        <v>1239863</v>
      </c>
      <c r="X585" s="679">
        <f t="shared" si="53"/>
        <v>0</v>
      </c>
      <c r="Y585" s="680">
        <f t="shared" si="51"/>
        <v>0</v>
      </c>
      <c r="Z585" s="679">
        <f t="shared" si="54"/>
        <v>24000</v>
      </c>
      <c r="AA585" s="681">
        <f t="shared" si="42"/>
        <v>24000</v>
      </c>
      <c r="AB585" s="682">
        <f t="shared" si="43"/>
        <v>1215863</v>
      </c>
      <c r="AC585" s="683"/>
    </row>
    <row r="586" spans="1:29" s="657" customFormat="1" ht="23.25" customHeight="1">
      <c r="A586" s="665">
        <v>573</v>
      </c>
      <c r="B586" s="666">
        <f>'KL VCKD'!B587</f>
        <v>0</v>
      </c>
      <c r="C586" s="667"/>
      <c r="D586" s="668" t="str">
        <f>'KL VCKD'!E587</f>
        <v>ប៊ត ស៊ត</v>
      </c>
      <c r="E586" s="669" t="str">
        <f>'KL VCKD'!F587</f>
        <v>BORT SORT</v>
      </c>
      <c r="F586" s="670">
        <v>31947</v>
      </c>
      <c r="G586" s="671">
        <f>'KL VCKD'!BE587</f>
        <v>38.81</v>
      </c>
      <c r="H586" s="672">
        <f t="shared" si="49"/>
        <v>1239863</v>
      </c>
      <c r="I586" s="673"/>
      <c r="J586" s="674"/>
      <c r="K586" s="674"/>
      <c r="L586" s="674"/>
      <c r="M586" s="674"/>
      <c r="N586" s="675"/>
      <c r="O586" s="676"/>
      <c r="P586" s="677"/>
      <c r="Q586" s="678"/>
      <c r="R586" s="677"/>
      <c r="S586" s="677"/>
      <c r="T586" s="677"/>
      <c r="U586" s="677"/>
      <c r="V586" s="677"/>
      <c r="W586" s="679">
        <f t="shared" si="50"/>
        <v>1239863</v>
      </c>
      <c r="X586" s="679">
        <f t="shared" si="53"/>
        <v>0</v>
      </c>
      <c r="Y586" s="680">
        <f t="shared" si="51"/>
        <v>0</v>
      </c>
      <c r="Z586" s="679">
        <f t="shared" si="54"/>
        <v>24000</v>
      </c>
      <c r="AA586" s="681">
        <f t="shared" si="42"/>
        <v>24000</v>
      </c>
      <c r="AB586" s="682">
        <f t="shared" si="43"/>
        <v>1215863</v>
      </c>
      <c r="AC586" s="683"/>
    </row>
    <row r="587" spans="1:29" s="657" customFormat="1" ht="23.25" customHeight="1">
      <c r="A587" s="665">
        <v>574</v>
      </c>
      <c r="B587" s="666">
        <f>'KL VCKD'!B588</f>
        <v>0</v>
      </c>
      <c r="C587" s="667"/>
      <c r="D587" s="668" t="str">
        <f>'KL VCKD'!E588</f>
        <v>ទុំ ពេជ</v>
      </c>
      <c r="E587" s="669" t="str">
        <f>'KL VCKD'!F588</f>
        <v>TOM PICH</v>
      </c>
      <c r="F587" s="670">
        <v>31947</v>
      </c>
      <c r="G587" s="671">
        <f>'KL VCKD'!BE588</f>
        <v>38.81</v>
      </c>
      <c r="H587" s="672">
        <f t="shared" si="49"/>
        <v>1239863</v>
      </c>
      <c r="I587" s="673"/>
      <c r="J587" s="674"/>
      <c r="K587" s="674"/>
      <c r="L587" s="674"/>
      <c r="M587" s="674"/>
      <c r="N587" s="675"/>
      <c r="O587" s="676"/>
      <c r="P587" s="677"/>
      <c r="Q587" s="678"/>
      <c r="R587" s="677"/>
      <c r="S587" s="677"/>
      <c r="T587" s="677"/>
      <c r="U587" s="677"/>
      <c r="V587" s="677"/>
      <c r="W587" s="679">
        <f t="shared" si="50"/>
        <v>1239863</v>
      </c>
      <c r="X587" s="679">
        <f t="shared" si="53"/>
        <v>0</v>
      </c>
      <c r="Y587" s="680">
        <f t="shared" si="51"/>
        <v>0</v>
      </c>
      <c r="Z587" s="679">
        <f t="shared" si="54"/>
        <v>24000</v>
      </c>
      <c r="AA587" s="681">
        <f t="shared" si="42"/>
        <v>24000</v>
      </c>
      <c r="AB587" s="682">
        <f t="shared" si="43"/>
        <v>1215863</v>
      </c>
      <c r="AC587" s="683"/>
    </row>
    <row r="588" spans="1:29" s="657" customFormat="1" ht="23.25" customHeight="1">
      <c r="A588" s="665">
        <v>575</v>
      </c>
      <c r="B588" s="666">
        <f>'KL VCKD'!B589</f>
        <v>0</v>
      </c>
      <c r="C588" s="667"/>
      <c r="D588" s="668" t="str">
        <f>'KL VCKD'!E589</f>
        <v>ម៉ុន ឆេងម៉ន</v>
      </c>
      <c r="E588" s="669" t="str">
        <f>'KL VCKD'!F589</f>
        <v>MON CHHENGMORN</v>
      </c>
      <c r="F588" s="670">
        <v>31947</v>
      </c>
      <c r="G588" s="671">
        <f>'KL VCKD'!BE589</f>
        <v>38.81</v>
      </c>
      <c r="H588" s="672">
        <f t="shared" si="49"/>
        <v>1239863</v>
      </c>
      <c r="I588" s="673"/>
      <c r="J588" s="674"/>
      <c r="K588" s="674"/>
      <c r="L588" s="674"/>
      <c r="M588" s="674"/>
      <c r="N588" s="675"/>
      <c r="O588" s="676"/>
      <c r="P588" s="677"/>
      <c r="Q588" s="678"/>
      <c r="R588" s="677"/>
      <c r="S588" s="677"/>
      <c r="T588" s="677"/>
      <c r="U588" s="677"/>
      <c r="V588" s="677"/>
      <c r="W588" s="679">
        <f t="shared" si="50"/>
        <v>1239863</v>
      </c>
      <c r="X588" s="679">
        <f t="shared" si="53"/>
        <v>0</v>
      </c>
      <c r="Y588" s="680">
        <f t="shared" si="51"/>
        <v>0</v>
      </c>
      <c r="Z588" s="679">
        <f t="shared" si="54"/>
        <v>24000</v>
      </c>
      <c r="AA588" s="681">
        <f t="shared" si="42"/>
        <v>24000</v>
      </c>
      <c r="AB588" s="682">
        <f t="shared" si="43"/>
        <v>1215863</v>
      </c>
      <c r="AC588" s="683"/>
    </row>
    <row r="589" spans="1:29" s="657" customFormat="1" ht="23.25" customHeight="1">
      <c r="A589" s="665">
        <v>576</v>
      </c>
      <c r="B589" s="666">
        <f>'KL VCKD'!B590</f>
        <v>0</v>
      </c>
      <c r="C589" s="667"/>
      <c r="D589" s="668" t="str">
        <f>'KL VCKD'!E590</f>
        <v>ថាន់ ជា</v>
      </c>
      <c r="E589" s="669" t="str">
        <f>'KL VCKD'!F590</f>
        <v>THANN CHEA</v>
      </c>
      <c r="F589" s="670">
        <v>31947</v>
      </c>
      <c r="G589" s="671">
        <f>'KL VCKD'!BE590</f>
        <v>38.81</v>
      </c>
      <c r="H589" s="672">
        <f t="shared" si="49"/>
        <v>1239863</v>
      </c>
      <c r="I589" s="673"/>
      <c r="J589" s="674"/>
      <c r="K589" s="674"/>
      <c r="L589" s="674"/>
      <c r="M589" s="674"/>
      <c r="N589" s="675"/>
      <c r="O589" s="676"/>
      <c r="P589" s="677"/>
      <c r="Q589" s="678"/>
      <c r="R589" s="677"/>
      <c r="S589" s="677"/>
      <c r="T589" s="677"/>
      <c r="U589" s="677"/>
      <c r="V589" s="677"/>
      <c r="W589" s="679">
        <f t="shared" si="50"/>
        <v>1239863</v>
      </c>
      <c r="X589" s="679">
        <f t="shared" si="53"/>
        <v>0</v>
      </c>
      <c r="Y589" s="680">
        <f t="shared" si="51"/>
        <v>0</v>
      </c>
      <c r="Z589" s="679">
        <f t="shared" si="54"/>
        <v>24000</v>
      </c>
      <c r="AA589" s="681">
        <f t="shared" si="42"/>
        <v>24000</v>
      </c>
      <c r="AB589" s="682">
        <f t="shared" si="43"/>
        <v>1215863</v>
      </c>
      <c r="AC589" s="683"/>
    </row>
    <row r="590" spans="1:29" s="657" customFormat="1" ht="23.25" customHeight="1">
      <c r="A590" s="665">
        <v>577</v>
      </c>
      <c r="B590" s="666">
        <f>'KL VCKD'!B591</f>
        <v>0</v>
      </c>
      <c r="C590" s="667"/>
      <c r="D590" s="668" t="str">
        <f>'KL VCKD'!E591</f>
        <v>នឿន ម៉ៅ</v>
      </c>
      <c r="E590" s="669" t="str">
        <f>'KL VCKD'!F591</f>
        <v>NOEUN MAO</v>
      </c>
      <c r="F590" s="670">
        <v>31947</v>
      </c>
      <c r="G590" s="671">
        <f>'KL VCKD'!BE591</f>
        <v>40.81</v>
      </c>
      <c r="H590" s="672">
        <f t="shared" si="49"/>
        <v>1303757</v>
      </c>
      <c r="I590" s="673"/>
      <c r="J590" s="674"/>
      <c r="K590" s="674"/>
      <c r="L590" s="674"/>
      <c r="M590" s="674"/>
      <c r="N590" s="675"/>
      <c r="O590" s="676"/>
      <c r="P590" s="677"/>
      <c r="Q590" s="678"/>
      <c r="R590" s="677"/>
      <c r="S590" s="677"/>
      <c r="T590" s="677"/>
      <c r="U590" s="677"/>
      <c r="V590" s="677"/>
      <c r="W590" s="679">
        <f t="shared" si="50"/>
        <v>1303757</v>
      </c>
      <c r="X590" s="679">
        <f t="shared" si="53"/>
        <v>0</v>
      </c>
      <c r="Y590" s="680">
        <f t="shared" si="51"/>
        <v>0</v>
      </c>
      <c r="Z590" s="679">
        <f t="shared" ref="Z590:Z603" si="55">IF(W590&lt;=400000,400000*2%,IF(W590&lt;=1200000,ROUND(W590*2%,0),ROUND(1200000*2%,0)))</f>
        <v>24000</v>
      </c>
      <c r="AA590" s="681">
        <f t="shared" si="42"/>
        <v>24000</v>
      </c>
      <c r="AB590" s="682">
        <f t="shared" si="43"/>
        <v>1279757</v>
      </c>
      <c r="AC590" s="683"/>
    </row>
    <row r="591" spans="1:29" s="657" customFormat="1" ht="23.25" customHeight="1">
      <c r="A591" s="665">
        <v>578</v>
      </c>
      <c r="B591" s="666">
        <f>'KL VCKD'!B592</f>
        <v>0</v>
      </c>
      <c r="C591" s="667"/>
      <c r="D591" s="668" t="str">
        <f>'KL VCKD'!E592</f>
        <v>ឌូ ឌី</v>
      </c>
      <c r="E591" s="669" t="str">
        <f>'KL VCKD'!F592</f>
        <v>DOU DY</v>
      </c>
      <c r="F591" s="670">
        <v>31947</v>
      </c>
      <c r="G591" s="671">
        <f>'KL VCKD'!BE592</f>
        <v>44.81</v>
      </c>
      <c r="H591" s="672">
        <f t="shared" si="49"/>
        <v>1431545</v>
      </c>
      <c r="I591" s="673"/>
      <c r="J591" s="674"/>
      <c r="K591" s="674"/>
      <c r="L591" s="674"/>
      <c r="M591" s="674"/>
      <c r="N591" s="675"/>
      <c r="O591" s="676"/>
      <c r="P591" s="677"/>
      <c r="Q591" s="678"/>
      <c r="R591" s="677"/>
      <c r="S591" s="677"/>
      <c r="T591" s="677"/>
      <c r="U591" s="677"/>
      <c r="V591" s="677"/>
      <c r="W591" s="679">
        <f t="shared" si="50"/>
        <v>1431545</v>
      </c>
      <c r="X591" s="679">
        <f t="shared" si="53"/>
        <v>0</v>
      </c>
      <c r="Y591" s="680">
        <f t="shared" si="51"/>
        <v>0</v>
      </c>
      <c r="Z591" s="679">
        <f t="shared" si="55"/>
        <v>24000</v>
      </c>
      <c r="AA591" s="681">
        <f t="shared" si="42"/>
        <v>24000</v>
      </c>
      <c r="AB591" s="682">
        <f t="shared" si="43"/>
        <v>1407545</v>
      </c>
      <c r="AC591" s="683"/>
    </row>
    <row r="592" spans="1:29" s="657" customFormat="1" ht="23.25" customHeight="1">
      <c r="A592" s="665">
        <v>579</v>
      </c>
      <c r="B592" s="666">
        <f>'KL VCKD'!B593</f>
        <v>0</v>
      </c>
      <c r="C592" s="667"/>
      <c r="D592" s="668" t="str">
        <f>'KL VCKD'!E593</f>
        <v>គុំ​ គត់</v>
      </c>
      <c r="E592" s="669" t="str">
        <f>'KL VCKD'!F593</f>
        <v>KOM KOT</v>
      </c>
      <c r="F592" s="670">
        <v>31947</v>
      </c>
      <c r="G592" s="671">
        <f>'KL VCKD'!BE593</f>
        <v>44.81</v>
      </c>
      <c r="H592" s="672">
        <f t="shared" si="49"/>
        <v>1431545</v>
      </c>
      <c r="I592" s="673"/>
      <c r="J592" s="674"/>
      <c r="K592" s="674"/>
      <c r="L592" s="674"/>
      <c r="M592" s="674"/>
      <c r="N592" s="675"/>
      <c r="O592" s="676"/>
      <c r="P592" s="677"/>
      <c r="Q592" s="678"/>
      <c r="R592" s="677"/>
      <c r="S592" s="677"/>
      <c r="T592" s="677"/>
      <c r="U592" s="677"/>
      <c r="V592" s="677"/>
      <c r="W592" s="679">
        <f t="shared" si="50"/>
        <v>1431545</v>
      </c>
      <c r="X592" s="679">
        <f t="shared" si="53"/>
        <v>0</v>
      </c>
      <c r="Y592" s="680">
        <f t="shared" si="51"/>
        <v>0</v>
      </c>
      <c r="Z592" s="679">
        <f t="shared" si="55"/>
        <v>24000</v>
      </c>
      <c r="AA592" s="681">
        <f t="shared" si="42"/>
        <v>24000</v>
      </c>
      <c r="AB592" s="682">
        <f t="shared" si="43"/>
        <v>1407545</v>
      </c>
      <c r="AC592" s="683"/>
    </row>
    <row r="593" spans="1:32" s="657" customFormat="1" ht="23.25" customHeight="1">
      <c r="A593" s="665">
        <v>580</v>
      </c>
      <c r="B593" s="666">
        <f>'KL VCKD'!B594</f>
        <v>0</v>
      </c>
      <c r="C593" s="667"/>
      <c r="D593" s="668" t="str">
        <f>'KL VCKD'!E594</f>
        <v>គត់ ចាន់ណា</v>
      </c>
      <c r="E593" s="669" t="str">
        <f>'KL VCKD'!F594</f>
        <v>KUT CHANNA</v>
      </c>
      <c r="F593" s="670">
        <v>31947</v>
      </c>
      <c r="G593" s="671">
        <f>'KL VCKD'!BE594</f>
        <v>43.81</v>
      </c>
      <c r="H593" s="672">
        <f t="shared" si="49"/>
        <v>1399598</v>
      </c>
      <c r="I593" s="673"/>
      <c r="J593" s="674"/>
      <c r="K593" s="674"/>
      <c r="L593" s="674"/>
      <c r="M593" s="674"/>
      <c r="N593" s="675"/>
      <c r="O593" s="676"/>
      <c r="P593" s="677"/>
      <c r="Q593" s="678"/>
      <c r="R593" s="677"/>
      <c r="S593" s="677"/>
      <c r="T593" s="677"/>
      <c r="U593" s="677"/>
      <c r="V593" s="677"/>
      <c r="W593" s="679">
        <f t="shared" si="50"/>
        <v>1399598</v>
      </c>
      <c r="X593" s="679">
        <f t="shared" si="53"/>
        <v>0</v>
      </c>
      <c r="Y593" s="680">
        <f t="shared" si="51"/>
        <v>0</v>
      </c>
      <c r="Z593" s="679">
        <f t="shared" si="55"/>
        <v>24000</v>
      </c>
      <c r="AA593" s="681">
        <f t="shared" si="42"/>
        <v>24000</v>
      </c>
      <c r="AB593" s="682">
        <f t="shared" si="43"/>
        <v>1375598</v>
      </c>
      <c r="AC593" s="683"/>
    </row>
    <row r="594" spans="1:32" s="657" customFormat="1" ht="23.25" customHeight="1">
      <c r="A594" s="665">
        <v>581</v>
      </c>
      <c r="B594" s="666">
        <f>'KL VCKD'!B595</f>
        <v>0</v>
      </c>
      <c r="C594" s="667"/>
      <c r="D594" s="668" t="str">
        <f>'KL VCKD'!E595</f>
        <v>ឡោម សុំ</v>
      </c>
      <c r="E594" s="669" t="str">
        <f>'KL VCKD'!F595</f>
        <v>LORM SOM</v>
      </c>
      <c r="F594" s="670">
        <v>31947</v>
      </c>
      <c r="G594" s="671">
        <f>'KL VCKD'!BE595</f>
        <v>44.81</v>
      </c>
      <c r="H594" s="672">
        <f t="shared" si="49"/>
        <v>1431545</v>
      </c>
      <c r="I594" s="673"/>
      <c r="J594" s="674"/>
      <c r="K594" s="674"/>
      <c r="L594" s="674"/>
      <c r="M594" s="674"/>
      <c r="N594" s="675"/>
      <c r="O594" s="676"/>
      <c r="P594" s="677"/>
      <c r="Q594" s="678"/>
      <c r="R594" s="677"/>
      <c r="S594" s="677"/>
      <c r="T594" s="677"/>
      <c r="U594" s="677"/>
      <c r="V594" s="677"/>
      <c r="W594" s="679">
        <f t="shared" si="50"/>
        <v>1431545</v>
      </c>
      <c r="X594" s="679">
        <f t="shared" si="53"/>
        <v>0</v>
      </c>
      <c r="Y594" s="680">
        <f t="shared" si="51"/>
        <v>0</v>
      </c>
      <c r="Z594" s="679">
        <f t="shared" si="55"/>
        <v>24000</v>
      </c>
      <c r="AA594" s="681">
        <f t="shared" si="42"/>
        <v>24000</v>
      </c>
      <c r="AB594" s="682">
        <f t="shared" si="43"/>
        <v>1407545</v>
      </c>
      <c r="AC594" s="683"/>
    </row>
    <row r="595" spans="1:32" s="657" customFormat="1" ht="23.25" customHeight="1">
      <c r="A595" s="665">
        <v>582</v>
      </c>
      <c r="B595" s="666">
        <f>'KL VCKD'!B596</f>
        <v>0</v>
      </c>
      <c r="C595" s="667"/>
      <c r="D595" s="668" t="str">
        <f>'KL VCKD'!E596</f>
        <v>មិន ស៊ីថា</v>
      </c>
      <c r="E595" s="669" t="str">
        <f>'KL VCKD'!F596</f>
        <v>MEN SITHA</v>
      </c>
      <c r="F595" s="670">
        <v>31947</v>
      </c>
      <c r="G595" s="671">
        <f>'KL VCKD'!BE596</f>
        <v>44.81</v>
      </c>
      <c r="H595" s="672">
        <f t="shared" ref="H595:H603" si="56">ROUND(F595*G595,0)</f>
        <v>1431545</v>
      </c>
      <c r="I595" s="673"/>
      <c r="J595" s="674"/>
      <c r="K595" s="674"/>
      <c r="L595" s="674"/>
      <c r="M595" s="674"/>
      <c r="N595" s="675"/>
      <c r="O595" s="676"/>
      <c r="P595" s="677"/>
      <c r="Q595" s="678"/>
      <c r="R595" s="677"/>
      <c r="S595" s="677"/>
      <c r="T595" s="677"/>
      <c r="U595" s="677"/>
      <c r="V595" s="677"/>
      <c r="W595" s="679">
        <f t="shared" ref="W595:W603" si="57">H595+R595+S595+V595</f>
        <v>1431545</v>
      </c>
      <c r="X595" s="679">
        <f t="shared" si="53"/>
        <v>0</v>
      </c>
      <c r="Y595" s="680">
        <f t="shared" ref="Y595:Y603" si="58">ROUND(IF((W595-S595-Z595)&lt;=1500000,0,IF(AND(((W595-S595-Z595))&gt;1500000,((W595-S595-Z595))&lt;=2000000),((W595-S595-Z595))*5%-75000,IF(AND(((W595-S595-Z595))&gt;2000000,((W595-S595-Z595))&lt;=8500000),((W595-S595-Z595))*10%-175000))),0)</f>
        <v>0</v>
      </c>
      <c r="Z595" s="679">
        <f t="shared" si="55"/>
        <v>24000</v>
      </c>
      <c r="AA595" s="681">
        <f t="shared" si="42"/>
        <v>24000</v>
      </c>
      <c r="AB595" s="682">
        <f t="shared" si="43"/>
        <v>1407545</v>
      </c>
      <c r="AC595" s="683"/>
    </row>
    <row r="596" spans="1:32" s="657" customFormat="1" ht="23.25" customHeight="1">
      <c r="A596" s="665">
        <v>583</v>
      </c>
      <c r="B596" s="666">
        <f>'KL VCKD'!B597</f>
        <v>0</v>
      </c>
      <c r="C596" s="667"/>
      <c r="D596" s="668" t="str">
        <f>'KL VCKD'!E597</f>
        <v>ហុន សេងហាន</v>
      </c>
      <c r="E596" s="669" t="str">
        <f>'KL VCKD'!F597</f>
        <v>HON SENGHAN</v>
      </c>
      <c r="F596" s="670">
        <v>31947</v>
      </c>
      <c r="G596" s="671">
        <f>'KL VCKD'!BE597</f>
        <v>44.81</v>
      </c>
      <c r="H596" s="672">
        <f>ROUND(F596*G596,0)</f>
        <v>1431545</v>
      </c>
      <c r="I596" s="673"/>
      <c r="J596" s="674"/>
      <c r="K596" s="674"/>
      <c r="L596" s="674"/>
      <c r="M596" s="674"/>
      <c r="N596" s="675"/>
      <c r="O596" s="676"/>
      <c r="P596" s="677"/>
      <c r="Q596" s="678"/>
      <c r="R596" s="677"/>
      <c r="S596" s="677"/>
      <c r="T596" s="677"/>
      <c r="U596" s="677"/>
      <c r="V596" s="677"/>
      <c r="W596" s="679">
        <f t="shared" si="57"/>
        <v>1431545</v>
      </c>
      <c r="X596" s="679">
        <f t="shared" ref="X596:X603" si="59">R596+U596</f>
        <v>0</v>
      </c>
      <c r="Y596" s="680">
        <f t="shared" si="58"/>
        <v>0</v>
      </c>
      <c r="Z596" s="679">
        <f t="shared" si="55"/>
        <v>24000</v>
      </c>
      <c r="AA596" s="681">
        <f t="shared" si="42"/>
        <v>24000</v>
      </c>
      <c r="AB596" s="682">
        <f t="shared" si="43"/>
        <v>1407545</v>
      </c>
      <c r="AC596" s="683"/>
    </row>
    <row r="597" spans="1:32" s="657" customFormat="1" ht="23.25" customHeight="1">
      <c r="A597" s="665">
        <v>584</v>
      </c>
      <c r="B597" s="666">
        <f>'KL VCKD'!B598</f>
        <v>0</v>
      </c>
      <c r="C597" s="667"/>
      <c r="D597" s="668" t="str">
        <f>'KL VCKD'!E598</f>
        <v>លីម ឡេង</v>
      </c>
      <c r="E597" s="669" t="str">
        <f>'KL VCKD'!F598</f>
        <v>LIM LENG</v>
      </c>
      <c r="F597" s="670">
        <v>31947</v>
      </c>
      <c r="G597" s="671">
        <f>'KL VCKD'!BE598</f>
        <v>44.81</v>
      </c>
      <c r="H597" s="672">
        <f t="shared" si="56"/>
        <v>1431545</v>
      </c>
      <c r="I597" s="673"/>
      <c r="J597" s="674"/>
      <c r="K597" s="674"/>
      <c r="L597" s="674"/>
      <c r="M597" s="674"/>
      <c r="N597" s="675"/>
      <c r="O597" s="676"/>
      <c r="P597" s="677"/>
      <c r="Q597" s="678"/>
      <c r="R597" s="677"/>
      <c r="S597" s="677"/>
      <c r="T597" s="677"/>
      <c r="U597" s="677"/>
      <c r="V597" s="677"/>
      <c r="W597" s="679">
        <f t="shared" si="57"/>
        <v>1431545</v>
      </c>
      <c r="X597" s="679">
        <f t="shared" si="59"/>
        <v>0</v>
      </c>
      <c r="Y597" s="680">
        <f t="shared" si="58"/>
        <v>0</v>
      </c>
      <c r="Z597" s="679">
        <f t="shared" si="55"/>
        <v>24000</v>
      </c>
      <c r="AA597" s="681">
        <f t="shared" si="42"/>
        <v>24000</v>
      </c>
      <c r="AB597" s="682">
        <f t="shared" si="43"/>
        <v>1407545</v>
      </c>
      <c r="AC597" s="683"/>
    </row>
    <row r="598" spans="1:32" s="657" customFormat="1" ht="23.25" customHeight="1">
      <c r="A598" s="665">
        <v>585</v>
      </c>
      <c r="B598" s="666">
        <f>'KL VCKD'!B599</f>
        <v>0</v>
      </c>
      <c r="C598" s="667"/>
      <c r="D598" s="668" t="str">
        <f>'KL VCKD'!E599</f>
        <v>ប៉ឹក ចាន់ថន</v>
      </c>
      <c r="E598" s="669" t="str">
        <f>'KL VCKD'!F599</f>
        <v>PEK CHANTHAN</v>
      </c>
      <c r="F598" s="670">
        <v>31947</v>
      </c>
      <c r="G598" s="671">
        <f>'KL VCKD'!BE599</f>
        <v>44.81</v>
      </c>
      <c r="H598" s="672">
        <f t="shared" si="56"/>
        <v>1431545</v>
      </c>
      <c r="I598" s="673"/>
      <c r="J598" s="674"/>
      <c r="K598" s="674"/>
      <c r="L598" s="674"/>
      <c r="M598" s="674"/>
      <c r="N598" s="675"/>
      <c r="O598" s="676"/>
      <c r="P598" s="677"/>
      <c r="Q598" s="678"/>
      <c r="R598" s="677"/>
      <c r="S598" s="677"/>
      <c r="T598" s="677"/>
      <c r="U598" s="677"/>
      <c r="V598" s="677"/>
      <c r="W598" s="679">
        <f t="shared" si="57"/>
        <v>1431545</v>
      </c>
      <c r="X598" s="679">
        <f t="shared" si="59"/>
        <v>0</v>
      </c>
      <c r="Y598" s="680">
        <f t="shared" si="58"/>
        <v>0</v>
      </c>
      <c r="Z598" s="679"/>
      <c r="AA598" s="681">
        <f t="shared" si="42"/>
        <v>0</v>
      </c>
      <c r="AB598" s="682">
        <f t="shared" si="43"/>
        <v>1431545</v>
      </c>
      <c r="AC598" s="683"/>
    </row>
    <row r="599" spans="1:32" s="657" customFormat="1" ht="23.25" customHeight="1">
      <c r="A599" s="665">
        <v>586</v>
      </c>
      <c r="B599" s="666">
        <f>'KL VCKD'!B600</f>
        <v>0</v>
      </c>
      <c r="C599" s="667"/>
      <c r="D599" s="668" t="str">
        <f>'KL VCKD'!E600</f>
        <v>សុក​ សាន</v>
      </c>
      <c r="E599" s="669" t="str">
        <f>'KL VCKD'!F600</f>
        <v>SOK SAN</v>
      </c>
      <c r="F599" s="670">
        <v>31947</v>
      </c>
      <c r="G599" s="671">
        <f>'KL VCKD'!BE600</f>
        <v>43.18</v>
      </c>
      <c r="H599" s="672">
        <f>ROUND(F599*G599,0)</f>
        <v>1379471</v>
      </c>
      <c r="I599" s="673"/>
      <c r="J599" s="674"/>
      <c r="K599" s="674"/>
      <c r="L599" s="674"/>
      <c r="M599" s="674"/>
      <c r="N599" s="675"/>
      <c r="O599" s="676"/>
      <c r="P599" s="677"/>
      <c r="Q599" s="678"/>
      <c r="R599" s="677"/>
      <c r="S599" s="677"/>
      <c r="T599" s="677"/>
      <c r="U599" s="677"/>
      <c r="V599" s="677"/>
      <c r="W599" s="679">
        <f t="shared" si="57"/>
        <v>1379471</v>
      </c>
      <c r="X599" s="679">
        <f t="shared" si="59"/>
        <v>0</v>
      </c>
      <c r="Y599" s="680">
        <f t="shared" si="58"/>
        <v>0</v>
      </c>
      <c r="Z599" s="679">
        <f t="shared" si="55"/>
        <v>24000</v>
      </c>
      <c r="AA599" s="681">
        <f t="shared" si="42"/>
        <v>24000</v>
      </c>
      <c r="AB599" s="682">
        <f t="shared" si="43"/>
        <v>1355471</v>
      </c>
      <c r="AC599" s="683"/>
    </row>
    <row r="600" spans="1:32" s="657" customFormat="1" ht="23.25" customHeight="1">
      <c r="A600" s="665">
        <v>587</v>
      </c>
      <c r="B600" s="666">
        <f>'KL VCKD'!B601</f>
        <v>0</v>
      </c>
      <c r="C600" s="667"/>
      <c r="D600" s="668" t="str">
        <f>'KL VCKD'!E601</f>
        <v>បៀន សានីន</v>
      </c>
      <c r="E600" s="669" t="str">
        <f>'KL VCKD'!F601</f>
        <v>BEAN SANIN</v>
      </c>
      <c r="F600" s="670">
        <v>31947</v>
      </c>
      <c r="G600" s="671">
        <f>'KL VCKD'!BE601</f>
        <v>43.6</v>
      </c>
      <c r="H600" s="672">
        <f>ROUND(F600*G600,0)-7</f>
        <v>1392882</v>
      </c>
      <c r="I600" s="673"/>
      <c r="J600" s="674"/>
      <c r="K600" s="674"/>
      <c r="L600" s="674"/>
      <c r="M600" s="674"/>
      <c r="N600" s="675"/>
      <c r="O600" s="676"/>
      <c r="P600" s="677"/>
      <c r="Q600" s="678"/>
      <c r="R600" s="677"/>
      <c r="S600" s="677"/>
      <c r="T600" s="677"/>
      <c r="U600" s="677"/>
      <c r="V600" s="677"/>
      <c r="W600" s="679">
        <f t="shared" si="57"/>
        <v>1392882</v>
      </c>
      <c r="X600" s="679">
        <f t="shared" si="59"/>
        <v>0</v>
      </c>
      <c r="Y600" s="680">
        <f t="shared" si="58"/>
        <v>0</v>
      </c>
      <c r="Z600" s="679">
        <f t="shared" si="55"/>
        <v>24000</v>
      </c>
      <c r="AA600" s="681">
        <f t="shared" si="42"/>
        <v>24000</v>
      </c>
      <c r="AB600" s="682">
        <f t="shared" si="43"/>
        <v>1368882</v>
      </c>
      <c r="AC600" s="683"/>
    </row>
    <row r="601" spans="1:32" s="657" customFormat="1" ht="23.25" customHeight="1">
      <c r="A601" s="665">
        <v>588</v>
      </c>
      <c r="B601" s="666">
        <f>'KL VCKD'!B602</f>
        <v>0</v>
      </c>
      <c r="C601" s="667"/>
      <c r="D601" s="668" t="str">
        <f>'KL VCKD'!E602</f>
        <v>ប៉ាត ប៊ុនដេត</v>
      </c>
      <c r="E601" s="669" t="str">
        <f>'KL VCKD'!F602</f>
        <v>PAT BUNDET</v>
      </c>
      <c r="F601" s="670">
        <v>31947</v>
      </c>
      <c r="G601" s="671">
        <f>'KL VCKD'!BE602</f>
        <v>44.81</v>
      </c>
      <c r="H601" s="672">
        <f>ROUND(F601*G601,0)</f>
        <v>1431545</v>
      </c>
      <c r="I601" s="673"/>
      <c r="J601" s="674"/>
      <c r="K601" s="674"/>
      <c r="L601" s="674"/>
      <c r="M601" s="674"/>
      <c r="N601" s="675"/>
      <c r="O601" s="676"/>
      <c r="P601" s="677"/>
      <c r="Q601" s="678"/>
      <c r="R601" s="677"/>
      <c r="S601" s="677"/>
      <c r="T601" s="677"/>
      <c r="U601" s="677"/>
      <c r="V601" s="677"/>
      <c r="W601" s="679">
        <f t="shared" si="57"/>
        <v>1431545</v>
      </c>
      <c r="X601" s="679">
        <f t="shared" si="59"/>
        <v>0</v>
      </c>
      <c r="Y601" s="680">
        <f t="shared" si="58"/>
        <v>0</v>
      </c>
      <c r="Z601" s="679">
        <f t="shared" si="55"/>
        <v>24000</v>
      </c>
      <c r="AA601" s="681">
        <f t="shared" si="42"/>
        <v>24000</v>
      </c>
      <c r="AB601" s="682">
        <f t="shared" si="43"/>
        <v>1407545</v>
      </c>
      <c r="AC601" s="683"/>
    </row>
    <row r="602" spans="1:32" s="657" customFormat="1" ht="23.25" customHeight="1">
      <c r="A602" s="665">
        <v>589</v>
      </c>
      <c r="B602" s="666">
        <f>'KL VCKD'!B603</f>
        <v>0</v>
      </c>
      <c r="C602" s="667"/>
      <c r="D602" s="668" t="str">
        <f>'KL VCKD'!E603</f>
        <v>គត់ ចានណី</v>
      </c>
      <c r="E602" s="669" t="str">
        <f>'KL VCKD'!F603</f>
        <v>KOT CHANNEY</v>
      </c>
      <c r="F602" s="670">
        <v>31947</v>
      </c>
      <c r="G602" s="671">
        <f>'KL VCKD'!BE603</f>
        <v>43.91</v>
      </c>
      <c r="H602" s="672">
        <f t="shared" si="56"/>
        <v>1402793</v>
      </c>
      <c r="I602" s="673"/>
      <c r="J602" s="674"/>
      <c r="K602" s="674"/>
      <c r="L602" s="674"/>
      <c r="M602" s="674"/>
      <c r="N602" s="675"/>
      <c r="O602" s="676"/>
      <c r="P602" s="677"/>
      <c r="Q602" s="678"/>
      <c r="R602" s="677"/>
      <c r="S602" s="677"/>
      <c r="T602" s="677"/>
      <c r="U602" s="677"/>
      <c r="V602" s="677"/>
      <c r="W602" s="679">
        <f t="shared" si="57"/>
        <v>1402793</v>
      </c>
      <c r="X602" s="679">
        <f t="shared" si="59"/>
        <v>0</v>
      </c>
      <c r="Y602" s="680">
        <f t="shared" si="58"/>
        <v>0</v>
      </c>
      <c r="Z602" s="679">
        <f t="shared" si="55"/>
        <v>24000</v>
      </c>
      <c r="AA602" s="681">
        <f t="shared" si="42"/>
        <v>24000</v>
      </c>
      <c r="AB602" s="682">
        <f t="shared" si="43"/>
        <v>1378793</v>
      </c>
      <c r="AC602" s="683"/>
    </row>
    <row r="603" spans="1:32" s="657" customFormat="1" ht="23.25" customHeight="1">
      <c r="A603" s="665">
        <v>590</v>
      </c>
      <c r="B603" s="666">
        <f>'KL VCKD'!B604</f>
        <v>0</v>
      </c>
      <c r="C603" s="667"/>
      <c r="D603" s="668" t="str">
        <f>'KL VCKD'!E604</f>
        <v>សៀប សេង</v>
      </c>
      <c r="E603" s="669" t="str">
        <f>'KL VCKD'!F604</f>
        <v>SEAB SENG</v>
      </c>
      <c r="F603" s="670">
        <v>31947</v>
      </c>
      <c r="G603" s="671">
        <f>'KL VCKD'!BE604</f>
        <v>43.91</v>
      </c>
      <c r="H603" s="672">
        <f t="shared" si="56"/>
        <v>1402793</v>
      </c>
      <c r="I603" s="673"/>
      <c r="J603" s="674"/>
      <c r="K603" s="674"/>
      <c r="L603" s="674"/>
      <c r="M603" s="674"/>
      <c r="N603" s="675"/>
      <c r="O603" s="676"/>
      <c r="P603" s="677"/>
      <c r="Q603" s="678"/>
      <c r="R603" s="677"/>
      <c r="S603" s="677"/>
      <c r="T603" s="677"/>
      <c r="U603" s="677"/>
      <c r="V603" s="677"/>
      <c r="W603" s="679">
        <f t="shared" si="57"/>
        <v>1402793</v>
      </c>
      <c r="X603" s="679">
        <f t="shared" si="59"/>
        <v>0</v>
      </c>
      <c r="Y603" s="680">
        <f t="shared" si="58"/>
        <v>0</v>
      </c>
      <c r="Z603" s="679">
        <f t="shared" si="55"/>
        <v>24000</v>
      </c>
      <c r="AA603" s="681">
        <f t="shared" si="42"/>
        <v>24000</v>
      </c>
      <c r="AB603" s="682">
        <f t="shared" si="43"/>
        <v>1378793</v>
      </c>
      <c r="AC603" s="683"/>
    </row>
    <row r="604" spans="1:32" s="724" customFormat="1" ht="29.25" customHeight="1" thickBot="1">
      <c r="A604" s="955" t="s">
        <v>2161</v>
      </c>
      <c r="B604" s="956"/>
      <c r="C604" s="956"/>
      <c r="D604" s="956"/>
      <c r="E604" s="957"/>
      <c r="F604" s="720"/>
      <c r="G604" s="721">
        <f t="shared" ref="G604:AC604" si="60">SUM(G14:G603)</f>
        <v>18026.700000000048</v>
      </c>
      <c r="H604" s="722">
        <f t="shared" si="60"/>
        <v>575898985</v>
      </c>
      <c r="I604" s="721">
        <f t="shared" si="60"/>
        <v>0</v>
      </c>
      <c r="J604" s="721">
        <f t="shared" si="60"/>
        <v>0</v>
      </c>
      <c r="K604" s="721">
        <f t="shared" si="60"/>
        <v>0</v>
      </c>
      <c r="L604" s="721">
        <f t="shared" si="60"/>
        <v>0</v>
      </c>
      <c r="M604" s="721">
        <f t="shared" si="60"/>
        <v>0</v>
      </c>
      <c r="N604" s="721">
        <f t="shared" si="60"/>
        <v>0</v>
      </c>
      <c r="O604" s="721">
        <f t="shared" si="60"/>
        <v>0</v>
      </c>
      <c r="P604" s="721">
        <f t="shared" si="60"/>
        <v>0</v>
      </c>
      <c r="Q604" s="721">
        <f t="shared" si="60"/>
        <v>9702.8000000000047</v>
      </c>
      <c r="R604" s="722">
        <f t="shared" si="60"/>
        <v>309975352</v>
      </c>
      <c r="S604" s="722">
        <f t="shared" si="60"/>
        <v>0</v>
      </c>
      <c r="T604" s="722">
        <f t="shared" si="60"/>
        <v>0</v>
      </c>
      <c r="U604" s="722">
        <f t="shared" si="60"/>
        <v>0</v>
      </c>
      <c r="V604" s="722">
        <f t="shared" si="60"/>
        <v>0</v>
      </c>
      <c r="W604" s="722">
        <f t="shared" si="60"/>
        <v>885874337</v>
      </c>
      <c r="X604" s="722">
        <f t="shared" si="60"/>
        <v>309975352</v>
      </c>
      <c r="Y604" s="722">
        <f t="shared" si="60"/>
        <v>825743</v>
      </c>
      <c r="Z604" s="722">
        <f t="shared" si="60"/>
        <v>14130416</v>
      </c>
      <c r="AA604" s="722">
        <f t="shared" si="60"/>
        <v>324931511</v>
      </c>
      <c r="AB604" s="722">
        <f t="shared" si="60"/>
        <v>560942826</v>
      </c>
      <c r="AC604" s="721">
        <f t="shared" si="60"/>
        <v>0</v>
      </c>
      <c r="AD604" s="721" t="e">
        <f>SUM(#REF!)</f>
        <v>#REF!</v>
      </c>
      <c r="AE604" s="723" t="e">
        <f>SUM(#REF!)</f>
        <v>#REF!</v>
      </c>
      <c r="AF604" s="722">
        <f>SUM(AF14:AF603)</f>
        <v>0</v>
      </c>
    </row>
    <row r="605" spans="1:32" s="724" customFormat="1" ht="29.25" customHeight="1" thickTop="1">
      <c r="A605" s="687"/>
      <c r="B605" s="687"/>
      <c r="C605" s="687"/>
      <c r="D605" s="687"/>
      <c r="E605" s="687"/>
      <c r="F605" s="725"/>
      <c r="G605" s="726"/>
      <c r="H605" s="727"/>
      <c r="I605" s="726"/>
      <c r="J605" s="726"/>
      <c r="K605" s="726"/>
      <c r="L605" s="726"/>
      <c r="M605" s="726"/>
      <c r="N605" s="726"/>
      <c r="O605" s="726"/>
      <c r="P605" s="726"/>
      <c r="Q605" s="728"/>
      <c r="R605" s="727"/>
      <c r="S605" s="727"/>
      <c r="T605" s="727"/>
      <c r="U605" s="727"/>
      <c r="V605" s="727"/>
      <c r="W605" s="727"/>
      <c r="X605" s="727"/>
      <c r="Y605" s="727"/>
      <c r="Z605" s="727"/>
      <c r="AA605" s="727"/>
      <c r="AB605" s="727"/>
      <c r="AC605" s="726"/>
    </row>
    <row r="606" spans="1:32" s="305" customFormat="1" ht="27" customHeight="1">
      <c r="A606" s="462" t="s">
        <v>2237</v>
      </c>
      <c r="B606" s="729"/>
      <c r="C606" s="729"/>
      <c r="D606" s="729"/>
      <c r="E606" s="729"/>
      <c r="F606" s="729"/>
      <c r="G606" s="729"/>
      <c r="H606" s="729"/>
      <c r="I606" s="729"/>
      <c r="J606" s="729"/>
      <c r="K606" s="729"/>
      <c r="L606" s="729"/>
      <c r="M606" s="729"/>
      <c r="N606" s="729"/>
      <c r="O606" s="729"/>
      <c r="P606" s="730"/>
      <c r="Q606" s="730"/>
      <c r="R606" s="730"/>
      <c r="S606" s="730"/>
      <c r="T606" s="730"/>
      <c r="U606" s="730"/>
      <c r="V606" s="730"/>
      <c r="W606" s="730"/>
      <c r="X606" s="730"/>
      <c r="Y606" s="730"/>
      <c r="Z606" s="731"/>
      <c r="AA606" s="730"/>
      <c r="AB606" s="732"/>
      <c r="AC606" s="730"/>
      <c r="AF606" s="698"/>
    </row>
    <row r="607" spans="1:32" s="305" customFormat="1" ht="18.75" customHeight="1">
      <c r="A607" s="463" t="s">
        <v>2238</v>
      </c>
      <c r="B607" s="733"/>
      <c r="C607" s="733"/>
      <c r="D607" s="733"/>
      <c r="E607" s="733"/>
      <c r="F607" s="733"/>
      <c r="G607" s="733"/>
      <c r="H607" s="733"/>
      <c r="I607" s="733"/>
      <c r="J607" s="733"/>
      <c r="K607" s="733"/>
      <c r="L607" s="733"/>
      <c r="M607" s="733"/>
      <c r="N607" s="733"/>
      <c r="O607" s="733"/>
      <c r="P607" s="733"/>
      <c r="Q607" s="733"/>
      <c r="R607" s="734"/>
      <c r="S607" s="734"/>
      <c r="T607" s="734"/>
      <c r="U607" s="734"/>
      <c r="V607" s="734"/>
      <c r="W607" s="735" t="s">
        <v>909</v>
      </c>
      <c r="X607" s="736"/>
      <c r="Y607" s="734"/>
      <c r="Z607" s="734"/>
      <c r="AA607" s="737"/>
      <c r="AB607" s="734"/>
      <c r="AC607" s="734"/>
    </row>
    <row r="608" spans="1:32" ht="9" customHeight="1">
      <c r="B608" s="698" t="s">
        <v>909</v>
      </c>
    </row>
    <row r="609" spans="5:31" s="738" customFormat="1" ht="21.75" customHeight="1">
      <c r="H609" s="739"/>
      <c r="I609" s="740"/>
      <c r="J609" s="740"/>
      <c r="K609" s="740"/>
      <c r="L609" s="740"/>
      <c r="M609" s="740"/>
      <c r="N609" s="740"/>
      <c r="O609" s="741" t="s">
        <v>905</v>
      </c>
      <c r="P609" s="740"/>
      <c r="Q609" s="740"/>
      <c r="R609" s="740"/>
      <c r="S609" s="740"/>
      <c r="T609" s="740"/>
      <c r="U609" s="740"/>
      <c r="V609" s="740"/>
      <c r="W609" s="740"/>
      <c r="X609" s="740"/>
      <c r="Y609" s="740"/>
      <c r="Z609" s="740"/>
      <c r="AA609" s="740"/>
      <c r="AB609" s="742"/>
      <c r="AC609" s="740"/>
      <c r="AD609" s="740"/>
    </row>
    <row r="610" spans="5:31" s="699" customFormat="1" ht="23.25" customHeight="1">
      <c r="E610" s="960" t="s">
        <v>12</v>
      </c>
      <c r="F610" s="960"/>
      <c r="G610" s="743"/>
      <c r="H610" s="744"/>
      <c r="I610" s="745"/>
      <c r="J610" s="745"/>
      <c r="K610" s="746"/>
      <c r="L610" s="746"/>
      <c r="M610" s="746"/>
      <c r="N610" s="747"/>
      <c r="O610" s="743"/>
      <c r="P610" s="743"/>
      <c r="Q610" s="743"/>
      <c r="R610" s="743"/>
      <c r="S610" s="748"/>
      <c r="T610" s="748"/>
      <c r="U610" s="748"/>
      <c r="V610" s="748"/>
      <c r="W610" s="743"/>
      <c r="X610" s="743"/>
      <c r="Y610" s="964" t="s">
        <v>384</v>
      </c>
      <c r="Z610" s="964"/>
      <c r="AA610" s="964"/>
      <c r="AB610" s="964"/>
      <c r="AC610" s="964"/>
    </row>
    <row r="611" spans="5:31" s="738" customFormat="1" ht="21.75" customHeight="1">
      <c r="E611" s="938" t="s">
        <v>907</v>
      </c>
      <c r="F611" s="938"/>
      <c r="G611" s="725"/>
      <c r="H611" s="749"/>
      <c r="I611" s="750"/>
      <c r="J611" s="750"/>
      <c r="K611" s="751"/>
      <c r="L611" s="751"/>
      <c r="M611" s="751"/>
      <c r="N611" s="752"/>
      <c r="O611" s="753"/>
      <c r="P611" s="753"/>
      <c r="Q611" s="753"/>
      <c r="R611" s="753"/>
      <c r="S611" s="753"/>
      <c r="T611" s="753"/>
      <c r="U611" s="753"/>
      <c r="V611" s="753"/>
      <c r="W611" s="753"/>
      <c r="X611" s="753"/>
      <c r="Y611" s="965" t="s">
        <v>229</v>
      </c>
      <c r="Z611" s="965"/>
      <c r="AA611" s="965"/>
      <c r="AB611" s="965"/>
      <c r="AC611" s="965"/>
    </row>
    <row r="612" spans="5:31" s="738" customFormat="1" ht="46.5" customHeight="1">
      <c r="E612" s="687"/>
      <c r="F612" s="687"/>
      <c r="G612" s="687"/>
      <c r="H612" s="687"/>
      <c r="I612" s="750"/>
      <c r="J612" s="750"/>
      <c r="K612" s="750"/>
      <c r="L612" s="750"/>
      <c r="M612" s="750"/>
      <c r="N612" s="754"/>
      <c r="O612" s="663"/>
      <c r="P612" s="663"/>
      <c r="Q612" s="663"/>
      <c r="R612" s="663"/>
      <c r="S612" s="755"/>
      <c r="T612" s="755"/>
      <c r="U612" s="755"/>
      <c r="V612" s="755"/>
      <c r="W612" s="663"/>
      <c r="X612" s="663"/>
      <c r="Y612" s="663"/>
      <c r="Z612" s="663"/>
      <c r="AA612" s="663"/>
      <c r="AB612" s="663"/>
      <c r="AC612" s="663"/>
    </row>
    <row r="613" spans="5:31" s="305" customFormat="1" ht="41.25" customHeight="1"/>
    <row r="614" spans="5:31" s="305" customFormat="1" ht="15.75"/>
    <row r="615" spans="5:31" s="756" customFormat="1" ht="17.25" customHeight="1">
      <c r="E615" s="939" t="s">
        <v>15</v>
      </c>
      <c r="F615" s="939"/>
      <c r="G615" s="745"/>
      <c r="H615" s="745"/>
      <c r="I615" s="745"/>
      <c r="J615" s="745"/>
      <c r="K615" s="745"/>
      <c r="L615" s="745"/>
      <c r="M615" s="745"/>
      <c r="N615" s="745"/>
      <c r="Y615" s="950" t="s">
        <v>2181</v>
      </c>
      <c r="Z615" s="950"/>
      <c r="AA615" s="950"/>
      <c r="AB615" s="950"/>
      <c r="AC615" s="950"/>
      <c r="AE615" s="757" t="e">
        <f>AB604+#REF!</f>
        <v>#REF!</v>
      </c>
    </row>
  </sheetData>
  <autoFilter ref="A9:AC611">
    <filterColumn colId="27" showButton="0"/>
  </autoFilter>
  <mergeCells count="39">
    <mergeCell ref="Y615:AC615"/>
    <mergeCell ref="A604:E604"/>
    <mergeCell ref="B10:B11"/>
    <mergeCell ref="E615:F615"/>
    <mergeCell ref="AB10:AB11"/>
    <mergeCell ref="AC10:AC11"/>
    <mergeCell ref="E610:F610"/>
    <mergeCell ref="E611:F611"/>
    <mergeCell ref="E10:E11"/>
    <mergeCell ref="F10:F11"/>
    <mergeCell ref="J10:J11"/>
    <mergeCell ref="K10:K11"/>
    <mergeCell ref="Y610:AC610"/>
    <mergeCell ref="Y611:AC611"/>
    <mergeCell ref="V10:V11"/>
    <mergeCell ref="X10:Z10"/>
    <mergeCell ref="AA10:AA11"/>
    <mergeCell ref="A1:G1"/>
    <mergeCell ref="K1:AC1"/>
    <mergeCell ref="A2:G2"/>
    <mergeCell ref="K2:AC2"/>
    <mergeCell ref="A3:G3"/>
    <mergeCell ref="K3:AC3"/>
    <mergeCell ref="AB9:AC9"/>
    <mergeCell ref="N10:P10"/>
    <mergeCell ref="A4:G4"/>
    <mergeCell ref="K4:AC4"/>
    <mergeCell ref="A6:AC6"/>
    <mergeCell ref="A7:AC7"/>
    <mergeCell ref="A8:AC8"/>
    <mergeCell ref="G10:H10"/>
    <mergeCell ref="Q10:R10"/>
    <mergeCell ref="U10:U11"/>
    <mergeCell ref="T10:T11"/>
    <mergeCell ref="W10:W11"/>
    <mergeCell ref="A10:A11"/>
    <mergeCell ref="S10:S11"/>
    <mergeCell ref="C10:C11"/>
    <mergeCell ref="D10:D11"/>
  </mergeCells>
  <conditionalFormatting sqref="E14:E603">
    <cfRule type="duplicateValues" dxfId="303" priority="8555"/>
    <cfRule type="cellIs" priority="8556" operator="greaterThan">
      <formula>0</formula>
    </cfRule>
    <cfRule type="iconSet" priority="8557">
      <iconSet iconSet="4TrafficLights">
        <cfvo type="percent" val="0"/>
        <cfvo type="percent" val="25"/>
        <cfvo type="percent" val="50"/>
        <cfvo type="percent" val="75"/>
      </iconSet>
    </cfRule>
  </conditionalFormatting>
  <pageMargins left="0.78680555555555598" right="0.39305555555555599" top="0.78680555555555598" bottom="0.78680555555555598" header="0" footer="0"/>
  <pageSetup paperSize="9" scale="59" orientation="landscape" r:id="rId1"/>
  <rowBreaks count="1" manualBreakCount="1">
    <brk id="34" max="28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WXC636"/>
  <sheetViews>
    <sheetView view="pageBreakPreview" zoomScale="46" zoomScaleNormal="62" zoomScaleSheetLayoutView="46" workbookViewId="0">
      <pane ySplit="13" topLeftCell="A613" activePane="bottomLeft" state="frozen"/>
      <selection pane="bottomLeft" activeCell="A607" sqref="A607:XFD614"/>
    </sheetView>
  </sheetViews>
  <sheetFormatPr defaultColWidth="9" defaultRowHeight="16.5"/>
  <cols>
    <col min="1" max="2" width="4.7109375" style="458" customWidth="1"/>
    <col min="3" max="3" width="12.85546875" style="116" hidden="1" customWidth="1"/>
    <col min="4" max="4" width="9.7109375" style="458" hidden="1" customWidth="1"/>
    <col min="5" max="5" width="12.140625" style="458" customWidth="1"/>
    <col min="6" max="6" width="16.28515625" style="458" customWidth="1"/>
    <col min="7" max="7" width="9.42578125" style="458" customWidth="1"/>
    <col min="8" max="8" width="10.42578125" style="458" customWidth="1"/>
    <col min="9" max="9" width="9.7109375" style="458" customWidth="1"/>
    <col min="10" max="10" width="9.85546875" style="458" customWidth="1"/>
    <col min="11" max="11" width="7.85546875" style="458" customWidth="1"/>
    <col min="12" max="12" width="10.42578125" style="458" customWidth="1"/>
    <col min="13" max="13" width="10.42578125" style="458" hidden="1" customWidth="1"/>
    <col min="14" max="14" width="9.7109375" style="458" hidden="1" customWidth="1"/>
    <col min="15" max="15" width="9.42578125" style="458" customWidth="1"/>
    <col min="16" max="16" width="9.7109375" style="458" customWidth="1"/>
    <col min="17" max="17" width="11.28515625" style="458" customWidth="1"/>
    <col min="18" max="18" width="10.28515625" style="458" customWidth="1"/>
    <col min="19" max="19" width="9" style="458" customWidth="1"/>
    <col min="20" max="20" width="9.28515625" style="458" customWidth="1"/>
    <col min="21" max="21" width="8.7109375" style="458" customWidth="1"/>
    <col min="22" max="22" width="9.140625" style="458" customWidth="1"/>
    <col min="23" max="23" width="10.140625" style="458" customWidth="1"/>
    <col min="24" max="24" width="8.85546875" style="458" customWidth="1"/>
    <col min="25" max="25" width="9.42578125" style="458" customWidth="1"/>
    <col min="26" max="27" width="8.7109375" style="458" customWidth="1"/>
    <col min="28" max="28" width="10.140625" style="458" customWidth="1"/>
    <col min="29" max="29" width="8" style="116" customWidth="1"/>
    <col min="30" max="30" width="10" style="458" customWidth="1"/>
    <col min="31" max="31" width="8.140625" style="458" customWidth="1"/>
    <col min="32" max="32" width="10.42578125" style="458" customWidth="1"/>
    <col min="33" max="33" width="9.5703125" style="458" hidden="1" customWidth="1"/>
    <col min="34" max="34" width="10.42578125" style="459" hidden="1" customWidth="1"/>
    <col min="35" max="35" width="9.140625" style="460" hidden="1" customWidth="1"/>
    <col min="36" max="36" width="10.28515625" style="458" hidden="1" customWidth="1"/>
    <col min="37" max="37" width="9.5703125" style="458" hidden="1" customWidth="1"/>
    <col min="38" max="38" width="10.28515625" style="458" hidden="1" customWidth="1"/>
    <col min="39" max="39" width="8.140625" style="458" hidden="1" customWidth="1"/>
    <col min="40" max="40" width="10" style="458" hidden="1" customWidth="1"/>
    <col min="41" max="41" width="9" style="458" hidden="1" customWidth="1"/>
    <col min="42" max="42" width="10.42578125" style="458" hidden="1" customWidth="1"/>
    <col min="43" max="43" width="7" style="458" hidden="1" customWidth="1"/>
    <col min="44" max="44" width="12.140625" style="458" hidden="1" customWidth="1"/>
    <col min="45" max="45" width="7.5703125" style="458" hidden="1" customWidth="1"/>
    <col min="46" max="46" width="11.42578125" style="458" hidden="1" customWidth="1"/>
    <col min="47" max="47" width="6.42578125" style="458" hidden="1" customWidth="1"/>
    <col min="48" max="48" width="5.85546875" style="458" hidden="1" customWidth="1"/>
    <col min="49" max="49" width="6" style="458" hidden="1" customWidth="1"/>
    <col min="50" max="50" width="5.85546875" style="458" hidden="1" customWidth="1"/>
    <col min="51" max="51" width="8.85546875" style="458" hidden="1" customWidth="1"/>
    <col min="52" max="52" width="7.42578125" style="458" hidden="1" customWidth="1"/>
    <col min="53" max="53" width="10.5703125" style="458" customWidth="1"/>
    <col min="54" max="54" width="9.28515625" style="458" customWidth="1"/>
    <col min="55" max="55" width="6" style="458" hidden="1" customWidth="1"/>
    <col min="56" max="56" width="7.42578125" style="458" hidden="1" customWidth="1"/>
    <col min="57" max="57" width="12" style="513" customWidth="1"/>
    <col min="58" max="58" width="34.7109375" style="458" customWidth="1"/>
    <col min="59" max="59" width="17.7109375" style="458" customWidth="1"/>
    <col min="60" max="60" width="11.7109375" style="458" customWidth="1"/>
    <col min="61" max="61" width="14.5703125" style="458"/>
    <col min="62" max="62" width="19.85546875" style="458" bestFit="1" customWidth="1"/>
    <col min="63" max="64" width="9.140625" style="458"/>
    <col min="65" max="65" width="16.7109375" style="458" customWidth="1"/>
    <col min="66" max="66" width="9.140625" style="458"/>
    <col min="67" max="67" width="10.42578125" style="458" hidden="1" customWidth="1"/>
    <col min="68" max="285" width="9.140625" style="458"/>
    <col min="286" max="286" width="3.85546875" style="458" customWidth="1"/>
    <col min="287" max="287" width="9.5703125" style="458" customWidth="1"/>
    <col min="288" max="288" width="5.7109375" style="458" customWidth="1"/>
    <col min="289" max="289" width="5.28515625" style="458" customWidth="1"/>
    <col min="290" max="291" width="5.42578125" style="458" customWidth="1"/>
    <col min="292" max="292" width="5.28515625" style="458" customWidth="1"/>
    <col min="293" max="293" width="5.42578125" style="458" customWidth="1"/>
    <col min="294" max="294" width="5.5703125" style="458" customWidth="1"/>
    <col min="295" max="295" width="6.140625" style="458" customWidth="1"/>
    <col min="296" max="296" width="6" style="458" customWidth="1"/>
    <col min="297" max="297" width="5.28515625" style="458" customWidth="1"/>
    <col min="298" max="298" width="6.28515625" style="458" customWidth="1"/>
    <col min="299" max="299" width="5.5703125" style="458" customWidth="1"/>
    <col min="300" max="300" width="5" style="458" customWidth="1"/>
    <col min="301" max="301" width="6.28515625" style="458" customWidth="1"/>
    <col min="302" max="303" width="9" style="458" hidden="1" customWidth="1"/>
    <col min="304" max="304" width="5.5703125" style="458" customWidth="1"/>
    <col min="305" max="305" width="6.42578125" style="458" customWidth="1"/>
    <col min="306" max="306" width="5.7109375" style="458" customWidth="1"/>
    <col min="307" max="307" width="5.140625" style="458" customWidth="1"/>
    <col min="308" max="308" width="5.85546875" style="458" customWidth="1"/>
    <col min="309" max="309" width="5.140625" style="458" customWidth="1"/>
    <col min="310" max="310" width="5.28515625" style="458" customWidth="1"/>
    <col min="311" max="312" width="5.7109375" style="458" customWidth="1"/>
    <col min="313" max="313" width="6.140625" style="458" customWidth="1"/>
    <col min="314" max="314" width="7.42578125" style="458" customWidth="1"/>
    <col min="315" max="315" width="6.42578125" style="458" customWidth="1"/>
    <col min="316" max="316" width="7.42578125" style="458" customWidth="1"/>
    <col min="317" max="541" width="9.140625" style="458"/>
    <col min="542" max="542" width="3.85546875" style="458" customWidth="1"/>
    <col min="543" max="543" width="9.5703125" style="458" customWidth="1"/>
    <col min="544" max="544" width="5.7109375" style="458" customWidth="1"/>
    <col min="545" max="545" width="5.28515625" style="458" customWidth="1"/>
    <col min="546" max="547" width="5.42578125" style="458" customWidth="1"/>
    <col min="548" max="548" width="5.28515625" style="458" customWidth="1"/>
    <col min="549" max="549" width="5.42578125" style="458" customWidth="1"/>
    <col min="550" max="550" width="5.5703125" style="458" customWidth="1"/>
    <col min="551" max="551" width="6.140625" style="458" customWidth="1"/>
    <col min="552" max="552" width="6" style="458" customWidth="1"/>
    <col min="553" max="553" width="5.28515625" style="458" customWidth="1"/>
    <col min="554" max="554" width="6.28515625" style="458" customWidth="1"/>
    <col min="555" max="555" width="5.5703125" style="458" customWidth="1"/>
    <col min="556" max="556" width="5" style="458" customWidth="1"/>
    <col min="557" max="557" width="6.28515625" style="458" customWidth="1"/>
    <col min="558" max="559" width="9" style="458" hidden="1" customWidth="1"/>
    <col min="560" max="560" width="5.5703125" style="458" customWidth="1"/>
    <col min="561" max="561" width="6.42578125" style="458" customWidth="1"/>
    <col min="562" max="562" width="5.7109375" style="458" customWidth="1"/>
    <col min="563" max="563" width="5.140625" style="458" customWidth="1"/>
    <col min="564" max="564" width="5.85546875" style="458" customWidth="1"/>
    <col min="565" max="565" width="5.140625" style="458" customWidth="1"/>
    <col min="566" max="566" width="5.28515625" style="458" customWidth="1"/>
    <col min="567" max="568" width="5.7109375" style="458" customWidth="1"/>
    <col min="569" max="569" width="6.140625" style="458" customWidth="1"/>
    <col min="570" max="570" width="7.42578125" style="458" customWidth="1"/>
    <col min="571" max="571" width="6.42578125" style="458" customWidth="1"/>
    <col min="572" max="572" width="7.42578125" style="458" customWidth="1"/>
    <col min="573" max="797" width="9.140625" style="458"/>
    <col min="798" max="798" width="3.85546875" style="458" customWidth="1"/>
    <col min="799" max="799" width="9.5703125" style="458" customWidth="1"/>
    <col min="800" max="800" width="5.7109375" style="458" customWidth="1"/>
    <col min="801" max="801" width="5.28515625" style="458" customWidth="1"/>
    <col min="802" max="803" width="5.42578125" style="458" customWidth="1"/>
    <col min="804" max="804" width="5.28515625" style="458" customWidth="1"/>
    <col min="805" max="805" width="5.42578125" style="458" customWidth="1"/>
    <col min="806" max="806" width="5.5703125" style="458" customWidth="1"/>
    <col min="807" max="807" width="6.140625" style="458" customWidth="1"/>
    <col min="808" max="808" width="6" style="458" customWidth="1"/>
    <col min="809" max="809" width="5.28515625" style="458" customWidth="1"/>
    <col min="810" max="810" width="6.28515625" style="458" customWidth="1"/>
    <col min="811" max="811" width="5.5703125" style="458" customWidth="1"/>
    <col min="812" max="812" width="5" style="458" customWidth="1"/>
    <col min="813" max="813" width="6.28515625" style="458" customWidth="1"/>
    <col min="814" max="815" width="9" style="458" hidden="1" customWidth="1"/>
    <col min="816" max="816" width="5.5703125" style="458" customWidth="1"/>
    <col min="817" max="817" width="6.42578125" style="458" customWidth="1"/>
    <col min="818" max="818" width="5.7109375" style="458" customWidth="1"/>
    <col min="819" max="819" width="5.140625" style="458" customWidth="1"/>
    <col min="820" max="820" width="5.85546875" style="458" customWidth="1"/>
    <col min="821" max="821" width="5.140625" style="458" customWidth="1"/>
    <col min="822" max="822" width="5.28515625" style="458" customWidth="1"/>
    <col min="823" max="824" width="5.7109375" style="458" customWidth="1"/>
    <col min="825" max="825" width="6.140625" style="458" customWidth="1"/>
    <col min="826" max="826" width="7.42578125" style="458" customWidth="1"/>
    <col min="827" max="827" width="6.42578125" style="458" customWidth="1"/>
    <col min="828" max="828" width="7.42578125" style="458" customWidth="1"/>
    <col min="829" max="1053" width="9.140625" style="458"/>
    <col min="1054" max="1054" width="3.85546875" style="458" customWidth="1"/>
    <col min="1055" max="1055" width="9.5703125" style="458" customWidth="1"/>
    <col min="1056" max="1056" width="5.7109375" style="458" customWidth="1"/>
    <col min="1057" max="1057" width="5.28515625" style="458" customWidth="1"/>
    <col min="1058" max="1059" width="5.42578125" style="458" customWidth="1"/>
    <col min="1060" max="1060" width="5.28515625" style="458" customWidth="1"/>
    <col min="1061" max="1061" width="5.42578125" style="458" customWidth="1"/>
    <col min="1062" max="1062" width="5.5703125" style="458" customWidth="1"/>
    <col min="1063" max="1063" width="6.140625" style="458" customWidth="1"/>
    <col min="1064" max="1064" width="6" style="458" customWidth="1"/>
    <col min="1065" max="1065" width="5.28515625" style="458" customWidth="1"/>
    <col min="1066" max="1066" width="6.28515625" style="458" customWidth="1"/>
    <col min="1067" max="1067" width="5.5703125" style="458" customWidth="1"/>
    <col min="1068" max="1068" width="5" style="458" customWidth="1"/>
    <col min="1069" max="1069" width="6.28515625" style="458" customWidth="1"/>
    <col min="1070" max="1071" width="9" style="458" hidden="1" customWidth="1"/>
    <col min="1072" max="1072" width="5.5703125" style="458" customWidth="1"/>
    <col min="1073" max="1073" width="6.42578125" style="458" customWidth="1"/>
    <col min="1074" max="1074" width="5.7109375" style="458" customWidth="1"/>
    <col min="1075" max="1075" width="5.140625" style="458" customWidth="1"/>
    <col min="1076" max="1076" width="5.85546875" style="458" customWidth="1"/>
    <col min="1077" max="1077" width="5.140625" style="458" customWidth="1"/>
    <col min="1078" max="1078" width="5.28515625" style="458" customWidth="1"/>
    <col min="1079" max="1080" width="5.7109375" style="458" customWidth="1"/>
    <col min="1081" max="1081" width="6.140625" style="458" customWidth="1"/>
    <col min="1082" max="1082" width="7.42578125" style="458" customWidth="1"/>
    <col min="1083" max="1083" width="6.42578125" style="458" customWidth="1"/>
    <col min="1084" max="1084" width="7.42578125" style="458" customWidth="1"/>
    <col min="1085" max="1309" width="9.140625" style="458"/>
    <col min="1310" max="1310" width="3.85546875" style="458" customWidth="1"/>
    <col min="1311" max="1311" width="9.5703125" style="458" customWidth="1"/>
    <col min="1312" max="1312" width="5.7109375" style="458" customWidth="1"/>
    <col min="1313" max="1313" width="5.28515625" style="458" customWidth="1"/>
    <col min="1314" max="1315" width="5.42578125" style="458" customWidth="1"/>
    <col min="1316" max="1316" width="5.28515625" style="458" customWidth="1"/>
    <col min="1317" max="1317" width="5.42578125" style="458" customWidth="1"/>
    <col min="1318" max="1318" width="5.5703125" style="458" customWidth="1"/>
    <col min="1319" max="1319" width="6.140625" style="458" customWidth="1"/>
    <col min="1320" max="1320" width="6" style="458" customWidth="1"/>
    <col min="1321" max="1321" width="5.28515625" style="458" customWidth="1"/>
    <col min="1322" max="1322" width="6.28515625" style="458" customWidth="1"/>
    <col min="1323" max="1323" width="5.5703125" style="458" customWidth="1"/>
    <col min="1324" max="1324" width="5" style="458" customWidth="1"/>
    <col min="1325" max="1325" width="6.28515625" style="458" customWidth="1"/>
    <col min="1326" max="1327" width="9" style="458" hidden="1" customWidth="1"/>
    <col min="1328" max="1328" width="5.5703125" style="458" customWidth="1"/>
    <col min="1329" max="1329" width="6.42578125" style="458" customWidth="1"/>
    <col min="1330" max="1330" width="5.7109375" style="458" customWidth="1"/>
    <col min="1331" max="1331" width="5.140625" style="458" customWidth="1"/>
    <col min="1332" max="1332" width="5.85546875" style="458" customWidth="1"/>
    <col min="1333" max="1333" width="5.140625" style="458" customWidth="1"/>
    <col min="1334" max="1334" width="5.28515625" style="458" customWidth="1"/>
    <col min="1335" max="1336" width="5.7109375" style="458" customWidth="1"/>
    <col min="1337" max="1337" width="6.140625" style="458" customWidth="1"/>
    <col min="1338" max="1338" width="7.42578125" style="458" customWidth="1"/>
    <col min="1339" max="1339" width="6.42578125" style="458" customWidth="1"/>
    <col min="1340" max="1340" width="7.42578125" style="458" customWidth="1"/>
    <col min="1341" max="1565" width="9.140625" style="458"/>
    <col min="1566" max="1566" width="3.85546875" style="458" customWidth="1"/>
    <col min="1567" max="1567" width="9.5703125" style="458" customWidth="1"/>
    <col min="1568" max="1568" width="5.7109375" style="458" customWidth="1"/>
    <col min="1569" max="1569" width="5.28515625" style="458" customWidth="1"/>
    <col min="1570" max="1571" width="5.42578125" style="458" customWidth="1"/>
    <col min="1572" max="1572" width="5.28515625" style="458" customWidth="1"/>
    <col min="1573" max="1573" width="5.42578125" style="458" customWidth="1"/>
    <col min="1574" max="1574" width="5.5703125" style="458" customWidth="1"/>
    <col min="1575" max="1575" width="6.140625" style="458" customWidth="1"/>
    <col min="1576" max="1576" width="6" style="458" customWidth="1"/>
    <col min="1577" max="1577" width="5.28515625" style="458" customWidth="1"/>
    <col min="1578" max="1578" width="6.28515625" style="458" customWidth="1"/>
    <col min="1579" max="1579" width="5.5703125" style="458" customWidth="1"/>
    <col min="1580" max="1580" width="5" style="458" customWidth="1"/>
    <col min="1581" max="1581" width="6.28515625" style="458" customWidth="1"/>
    <col min="1582" max="1583" width="9" style="458" hidden="1" customWidth="1"/>
    <col min="1584" max="1584" width="5.5703125" style="458" customWidth="1"/>
    <col min="1585" max="1585" width="6.42578125" style="458" customWidth="1"/>
    <col min="1586" max="1586" width="5.7109375" style="458" customWidth="1"/>
    <col min="1587" max="1587" width="5.140625" style="458" customWidth="1"/>
    <col min="1588" max="1588" width="5.85546875" style="458" customWidth="1"/>
    <col min="1589" max="1589" width="5.140625" style="458" customWidth="1"/>
    <col min="1590" max="1590" width="5.28515625" style="458" customWidth="1"/>
    <col min="1591" max="1592" width="5.7109375" style="458" customWidth="1"/>
    <col min="1593" max="1593" width="6.140625" style="458" customWidth="1"/>
    <col min="1594" max="1594" width="7.42578125" style="458" customWidth="1"/>
    <col min="1595" max="1595" width="6.42578125" style="458" customWidth="1"/>
    <col min="1596" max="1596" width="7.42578125" style="458" customWidth="1"/>
    <col min="1597" max="1821" width="9.140625" style="458"/>
    <col min="1822" max="1822" width="3.85546875" style="458" customWidth="1"/>
    <col min="1823" max="1823" width="9.5703125" style="458" customWidth="1"/>
    <col min="1824" max="1824" width="5.7109375" style="458" customWidth="1"/>
    <col min="1825" max="1825" width="5.28515625" style="458" customWidth="1"/>
    <col min="1826" max="1827" width="5.42578125" style="458" customWidth="1"/>
    <col min="1828" max="1828" width="5.28515625" style="458" customWidth="1"/>
    <col min="1829" max="1829" width="5.42578125" style="458" customWidth="1"/>
    <col min="1830" max="1830" width="5.5703125" style="458" customWidth="1"/>
    <col min="1831" max="1831" width="6.140625" style="458" customWidth="1"/>
    <col min="1832" max="1832" width="6" style="458" customWidth="1"/>
    <col min="1833" max="1833" width="5.28515625" style="458" customWidth="1"/>
    <col min="1834" max="1834" width="6.28515625" style="458" customWidth="1"/>
    <col min="1835" max="1835" width="5.5703125" style="458" customWidth="1"/>
    <col min="1836" max="1836" width="5" style="458" customWidth="1"/>
    <col min="1837" max="1837" width="6.28515625" style="458" customWidth="1"/>
    <col min="1838" max="1839" width="9" style="458" hidden="1" customWidth="1"/>
    <col min="1840" max="1840" width="5.5703125" style="458" customWidth="1"/>
    <col min="1841" max="1841" width="6.42578125" style="458" customWidth="1"/>
    <col min="1842" max="1842" width="5.7109375" style="458" customWidth="1"/>
    <col min="1843" max="1843" width="5.140625" style="458" customWidth="1"/>
    <col min="1844" max="1844" width="5.85546875" style="458" customWidth="1"/>
    <col min="1845" max="1845" width="5.140625" style="458" customWidth="1"/>
    <col min="1846" max="1846" width="5.28515625" style="458" customWidth="1"/>
    <col min="1847" max="1848" width="5.7109375" style="458" customWidth="1"/>
    <col min="1849" max="1849" width="6.140625" style="458" customWidth="1"/>
    <col min="1850" max="1850" width="7.42578125" style="458" customWidth="1"/>
    <col min="1851" max="1851" width="6.42578125" style="458" customWidth="1"/>
    <col min="1852" max="1852" width="7.42578125" style="458" customWidth="1"/>
    <col min="1853" max="2077" width="9.140625" style="458"/>
    <col min="2078" max="2078" width="3.85546875" style="458" customWidth="1"/>
    <col min="2079" max="2079" width="9.5703125" style="458" customWidth="1"/>
    <col min="2080" max="2080" width="5.7109375" style="458" customWidth="1"/>
    <col min="2081" max="2081" width="5.28515625" style="458" customWidth="1"/>
    <col min="2082" max="2083" width="5.42578125" style="458" customWidth="1"/>
    <col min="2084" max="2084" width="5.28515625" style="458" customWidth="1"/>
    <col min="2085" max="2085" width="5.42578125" style="458" customWidth="1"/>
    <col min="2086" max="2086" width="5.5703125" style="458" customWidth="1"/>
    <col min="2087" max="2087" width="6.140625" style="458" customWidth="1"/>
    <col min="2088" max="2088" width="6" style="458" customWidth="1"/>
    <col min="2089" max="2089" width="5.28515625" style="458" customWidth="1"/>
    <col min="2090" max="2090" width="6.28515625" style="458" customWidth="1"/>
    <col min="2091" max="2091" width="5.5703125" style="458" customWidth="1"/>
    <col min="2092" max="2092" width="5" style="458" customWidth="1"/>
    <col min="2093" max="2093" width="6.28515625" style="458" customWidth="1"/>
    <col min="2094" max="2095" width="9" style="458" hidden="1" customWidth="1"/>
    <col min="2096" max="2096" width="5.5703125" style="458" customWidth="1"/>
    <col min="2097" max="2097" width="6.42578125" style="458" customWidth="1"/>
    <col min="2098" max="2098" width="5.7109375" style="458" customWidth="1"/>
    <col min="2099" max="2099" width="5.140625" style="458" customWidth="1"/>
    <col min="2100" max="2100" width="5.85546875" style="458" customWidth="1"/>
    <col min="2101" max="2101" width="5.140625" style="458" customWidth="1"/>
    <col min="2102" max="2102" width="5.28515625" style="458" customWidth="1"/>
    <col min="2103" max="2104" width="5.7109375" style="458" customWidth="1"/>
    <col min="2105" max="2105" width="6.140625" style="458" customWidth="1"/>
    <col min="2106" max="2106" width="7.42578125" style="458" customWidth="1"/>
    <col min="2107" max="2107" width="6.42578125" style="458" customWidth="1"/>
    <col min="2108" max="2108" width="7.42578125" style="458" customWidth="1"/>
    <col min="2109" max="2333" width="9.140625" style="458"/>
    <col min="2334" max="2334" width="3.85546875" style="458" customWidth="1"/>
    <col min="2335" max="2335" width="9.5703125" style="458" customWidth="1"/>
    <col min="2336" max="2336" width="5.7109375" style="458" customWidth="1"/>
    <col min="2337" max="2337" width="5.28515625" style="458" customWidth="1"/>
    <col min="2338" max="2339" width="5.42578125" style="458" customWidth="1"/>
    <col min="2340" max="2340" width="5.28515625" style="458" customWidth="1"/>
    <col min="2341" max="2341" width="5.42578125" style="458" customWidth="1"/>
    <col min="2342" max="2342" width="5.5703125" style="458" customWidth="1"/>
    <col min="2343" max="2343" width="6.140625" style="458" customWidth="1"/>
    <col min="2344" max="2344" width="6" style="458" customWidth="1"/>
    <col min="2345" max="2345" width="5.28515625" style="458" customWidth="1"/>
    <col min="2346" max="2346" width="6.28515625" style="458" customWidth="1"/>
    <col min="2347" max="2347" width="5.5703125" style="458" customWidth="1"/>
    <col min="2348" max="2348" width="5" style="458" customWidth="1"/>
    <col min="2349" max="2349" width="6.28515625" style="458" customWidth="1"/>
    <col min="2350" max="2351" width="9" style="458" hidden="1" customWidth="1"/>
    <col min="2352" max="2352" width="5.5703125" style="458" customWidth="1"/>
    <col min="2353" max="2353" width="6.42578125" style="458" customWidth="1"/>
    <col min="2354" max="2354" width="5.7109375" style="458" customWidth="1"/>
    <col min="2355" max="2355" width="5.140625" style="458" customWidth="1"/>
    <col min="2356" max="2356" width="5.85546875" style="458" customWidth="1"/>
    <col min="2357" max="2357" width="5.140625" style="458" customWidth="1"/>
    <col min="2358" max="2358" width="5.28515625" style="458" customWidth="1"/>
    <col min="2359" max="2360" width="5.7109375" style="458" customWidth="1"/>
    <col min="2361" max="2361" width="6.140625" style="458" customWidth="1"/>
    <col min="2362" max="2362" width="7.42578125" style="458" customWidth="1"/>
    <col min="2363" max="2363" width="6.42578125" style="458" customWidth="1"/>
    <col min="2364" max="2364" width="7.42578125" style="458" customWidth="1"/>
    <col min="2365" max="2589" width="9.140625" style="458"/>
    <col min="2590" max="2590" width="3.85546875" style="458" customWidth="1"/>
    <col min="2591" max="2591" width="9.5703125" style="458" customWidth="1"/>
    <col min="2592" max="2592" width="5.7109375" style="458" customWidth="1"/>
    <col min="2593" max="2593" width="5.28515625" style="458" customWidth="1"/>
    <col min="2594" max="2595" width="5.42578125" style="458" customWidth="1"/>
    <col min="2596" max="2596" width="5.28515625" style="458" customWidth="1"/>
    <col min="2597" max="2597" width="5.42578125" style="458" customWidth="1"/>
    <col min="2598" max="2598" width="5.5703125" style="458" customWidth="1"/>
    <col min="2599" max="2599" width="6.140625" style="458" customWidth="1"/>
    <col min="2600" max="2600" width="6" style="458" customWidth="1"/>
    <col min="2601" max="2601" width="5.28515625" style="458" customWidth="1"/>
    <col min="2602" max="2602" width="6.28515625" style="458" customWidth="1"/>
    <col min="2603" max="2603" width="5.5703125" style="458" customWidth="1"/>
    <col min="2604" max="2604" width="5" style="458" customWidth="1"/>
    <col min="2605" max="2605" width="6.28515625" style="458" customWidth="1"/>
    <col min="2606" max="2607" width="9" style="458" hidden="1" customWidth="1"/>
    <col min="2608" max="2608" width="5.5703125" style="458" customWidth="1"/>
    <col min="2609" max="2609" width="6.42578125" style="458" customWidth="1"/>
    <col min="2610" max="2610" width="5.7109375" style="458" customWidth="1"/>
    <col min="2611" max="2611" width="5.140625" style="458" customWidth="1"/>
    <col min="2612" max="2612" width="5.85546875" style="458" customWidth="1"/>
    <col min="2613" max="2613" width="5.140625" style="458" customWidth="1"/>
    <col min="2614" max="2614" width="5.28515625" style="458" customWidth="1"/>
    <col min="2615" max="2616" width="5.7109375" style="458" customWidth="1"/>
    <col min="2617" max="2617" width="6.140625" style="458" customWidth="1"/>
    <col min="2618" max="2618" width="7.42578125" style="458" customWidth="1"/>
    <col min="2619" max="2619" width="6.42578125" style="458" customWidth="1"/>
    <col min="2620" max="2620" width="7.42578125" style="458" customWidth="1"/>
    <col min="2621" max="2845" width="9.140625" style="458"/>
    <col min="2846" max="2846" width="3.85546875" style="458" customWidth="1"/>
    <col min="2847" max="2847" width="9.5703125" style="458" customWidth="1"/>
    <col min="2848" max="2848" width="5.7109375" style="458" customWidth="1"/>
    <col min="2849" max="2849" width="5.28515625" style="458" customWidth="1"/>
    <col min="2850" max="2851" width="5.42578125" style="458" customWidth="1"/>
    <col min="2852" max="2852" width="5.28515625" style="458" customWidth="1"/>
    <col min="2853" max="2853" width="5.42578125" style="458" customWidth="1"/>
    <col min="2854" max="2854" width="5.5703125" style="458" customWidth="1"/>
    <col min="2855" max="2855" width="6.140625" style="458" customWidth="1"/>
    <col min="2856" max="2856" width="6" style="458" customWidth="1"/>
    <col min="2857" max="2857" width="5.28515625" style="458" customWidth="1"/>
    <col min="2858" max="2858" width="6.28515625" style="458" customWidth="1"/>
    <col min="2859" max="2859" width="5.5703125" style="458" customWidth="1"/>
    <col min="2860" max="2860" width="5" style="458" customWidth="1"/>
    <col min="2861" max="2861" width="6.28515625" style="458" customWidth="1"/>
    <col min="2862" max="2863" width="9" style="458" hidden="1" customWidth="1"/>
    <col min="2864" max="2864" width="5.5703125" style="458" customWidth="1"/>
    <col min="2865" max="2865" width="6.42578125" style="458" customWidth="1"/>
    <col min="2866" max="2866" width="5.7109375" style="458" customWidth="1"/>
    <col min="2867" max="2867" width="5.140625" style="458" customWidth="1"/>
    <col min="2868" max="2868" width="5.85546875" style="458" customWidth="1"/>
    <col min="2869" max="2869" width="5.140625" style="458" customWidth="1"/>
    <col min="2870" max="2870" width="5.28515625" style="458" customWidth="1"/>
    <col min="2871" max="2872" width="5.7109375" style="458" customWidth="1"/>
    <col min="2873" max="2873" width="6.140625" style="458" customWidth="1"/>
    <col min="2874" max="2874" width="7.42578125" style="458" customWidth="1"/>
    <col min="2875" max="2875" width="6.42578125" style="458" customWidth="1"/>
    <col min="2876" max="2876" width="7.42578125" style="458" customWidth="1"/>
    <col min="2877" max="3101" width="9.140625" style="458"/>
    <col min="3102" max="3102" width="3.85546875" style="458" customWidth="1"/>
    <col min="3103" max="3103" width="9.5703125" style="458" customWidth="1"/>
    <col min="3104" max="3104" width="5.7109375" style="458" customWidth="1"/>
    <col min="3105" max="3105" width="5.28515625" style="458" customWidth="1"/>
    <col min="3106" max="3107" width="5.42578125" style="458" customWidth="1"/>
    <col min="3108" max="3108" width="5.28515625" style="458" customWidth="1"/>
    <col min="3109" max="3109" width="5.42578125" style="458" customWidth="1"/>
    <col min="3110" max="3110" width="5.5703125" style="458" customWidth="1"/>
    <col min="3111" max="3111" width="6.140625" style="458" customWidth="1"/>
    <col min="3112" max="3112" width="6" style="458" customWidth="1"/>
    <col min="3113" max="3113" width="5.28515625" style="458" customWidth="1"/>
    <col min="3114" max="3114" width="6.28515625" style="458" customWidth="1"/>
    <col min="3115" max="3115" width="5.5703125" style="458" customWidth="1"/>
    <col min="3116" max="3116" width="5" style="458" customWidth="1"/>
    <col min="3117" max="3117" width="6.28515625" style="458" customWidth="1"/>
    <col min="3118" max="3119" width="9" style="458" hidden="1" customWidth="1"/>
    <col min="3120" max="3120" width="5.5703125" style="458" customWidth="1"/>
    <col min="3121" max="3121" width="6.42578125" style="458" customWidth="1"/>
    <col min="3122" max="3122" width="5.7109375" style="458" customWidth="1"/>
    <col min="3123" max="3123" width="5.140625" style="458" customWidth="1"/>
    <col min="3124" max="3124" width="5.85546875" style="458" customWidth="1"/>
    <col min="3125" max="3125" width="5.140625" style="458" customWidth="1"/>
    <col min="3126" max="3126" width="5.28515625" style="458" customWidth="1"/>
    <col min="3127" max="3128" width="5.7109375" style="458" customWidth="1"/>
    <col min="3129" max="3129" width="6.140625" style="458" customWidth="1"/>
    <col min="3130" max="3130" width="7.42578125" style="458" customWidth="1"/>
    <col min="3131" max="3131" width="6.42578125" style="458" customWidth="1"/>
    <col min="3132" max="3132" width="7.42578125" style="458" customWidth="1"/>
    <col min="3133" max="3357" width="9.140625" style="458"/>
    <col min="3358" max="3358" width="3.85546875" style="458" customWidth="1"/>
    <col min="3359" max="3359" width="9.5703125" style="458" customWidth="1"/>
    <col min="3360" max="3360" width="5.7109375" style="458" customWidth="1"/>
    <col min="3361" max="3361" width="5.28515625" style="458" customWidth="1"/>
    <col min="3362" max="3363" width="5.42578125" style="458" customWidth="1"/>
    <col min="3364" max="3364" width="5.28515625" style="458" customWidth="1"/>
    <col min="3365" max="3365" width="5.42578125" style="458" customWidth="1"/>
    <col min="3366" max="3366" width="5.5703125" style="458" customWidth="1"/>
    <col min="3367" max="3367" width="6.140625" style="458" customWidth="1"/>
    <col min="3368" max="3368" width="6" style="458" customWidth="1"/>
    <col min="3369" max="3369" width="5.28515625" style="458" customWidth="1"/>
    <col min="3370" max="3370" width="6.28515625" style="458" customWidth="1"/>
    <col min="3371" max="3371" width="5.5703125" style="458" customWidth="1"/>
    <col min="3372" max="3372" width="5" style="458" customWidth="1"/>
    <col min="3373" max="3373" width="6.28515625" style="458" customWidth="1"/>
    <col min="3374" max="3375" width="9" style="458" hidden="1" customWidth="1"/>
    <col min="3376" max="3376" width="5.5703125" style="458" customWidth="1"/>
    <col min="3377" max="3377" width="6.42578125" style="458" customWidth="1"/>
    <col min="3378" max="3378" width="5.7109375" style="458" customWidth="1"/>
    <col min="3379" max="3379" width="5.140625" style="458" customWidth="1"/>
    <col min="3380" max="3380" width="5.85546875" style="458" customWidth="1"/>
    <col min="3381" max="3381" width="5.140625" style="458" customWidth="1"/>
    <col min="3382" max="3382" width="5.28515625" style="458" customWidth="1"/>
    <col min="3383" max="3384" width="5.7109375" style="458" customWidth="1"/>
    <col min="3385" max="3385" width="6.140625" style="458" customWidth="1"/>
    <col min="3386" max="3386" width="7.42578125" style="458" customWidth="1"/>
    <col min="3387" max="3387" width="6.42578125" style="458" customWidth="1"/>
    <col min="3388" max="3388" width="7.42578125" style="458" customWidth="1"/>
    <col min="3389" max="3613" width="9.140625" style="458"/>
    <col min="3614" max="3614" width="3.85546875" style="458" customWidth="1"/>
    <col min="3615" max="3615" width="9.5703125" style="458" customWidth="1"/>
    <col min="3616" max="3616" width="5.7109375" style="458" customWidth="1"/>
    <col min="3617" max="3617" width="5.28515625" style="458" customWidth="1"/>
    <col min="3618" max="3619" width="5.42578125" style="458" customWidth="1"/>
    <col min="3620" max="3620" width="5.28515625" style="458" customWidth="1"/>
    <col min="3621" max="3621" width="5.42578125" style="458" customWidth="1"/>
    <col min="3622" max="3622" width="5.5703125" style="458" customWidth="1"/>
    <col min="3623" max="3623" width="6.140625" style="458" customWidth="1"/>
    <col min="3624" max="3624" width="6" style="458" customWidth="1"/>
    <col min="3625" max="3625" width="5.28515625" style="458" customWidth="1"/>
    <col min="3626" max="3626" width="6.28515625" style="458" customWidth="1"/>
    <col min="3627" max="3627" width="5.5703125" style="458" customWidth="1"/>
    <col min="3628" max="3628" width="5" style="458" customWidth="1"/>
    <col min="3629" max="3629" width="6.28515625" style="458" customWidth="1"/>
    <col min="3630" max="3631" width="9" style="458" hidden="1" customWidth="1"/>
    <col min="3632" max="3632" width="5.5703125" style="458" customWidth="1"/>
    <col min="3633" max="3633" width="6.42578125" style="458" customWidth="1"/>
    <col min="3634" max="3634" width="5.7109375" style="458" customWidth="1"/>
    <col min="3635" max="3635" width="5.140625" style="458" customWidth="1"/>
    <col min="3636" max="3636" width="5.85546875" style="458" customWidth="1"/>
    <col min="3637" max="3637" width="5.140625" style="458" customWidth="1"/>
    <col min="3638" max="3638" width="5.28515625" style="458" customWidth="1"/>
    <col min="3639" max="3640" width="5.7109375" style="458" customWidth="1"/>
    <col min="3641" max="3641" width="6.140625" style="458" customWidth="1"/>
    <col min="3642" max="3642" width="7.42578125" style="458" customWidth="1"/>
    <col min="3643" max="3643" width="6.42578125" style="458" customWidth="1"/>
    <col min="3644" max="3644" width="7.42578125" style="458" customWidth="1"/>
    <col min="3645" max="3869" width="9.140625" style="458"/>
    <col min="3870" max="3870" width="3.85546875" style="458" customWidth="1"/>
    <col min="3871" max="3871" width="9.5703125" style="458" customWidth="1"/>
    <col min="3872" max="3872" width="5.7109375" style="458" customWidth="1"/>
    <col min="3873" max="3873" width="5.28515625" style="458" customWidth="1"/>
    <col min="3874" max="3875" width="5.42578125" style="458" customWidth="1"/>
    <col min="3876" max="3876" width="5.28515625" style="458" customWidth="1"/>
    <col min="3877" max="3877" width="5.42578125" style="458" customWidth="1"/>
    <col min="3878" max="3878" width="5.5703125" style="458" customWidth="1"/>
    <col min="3879" max="3879" width="6.140625" style="458" customWidth="1"/>
    <col min="3880" max="3880" width="6" style="458" customWidth="1"/>
    <col min="3881" max="3881" width="5.28515625" style="458" customWidth="1"/>
    <col min="3882" max="3882" width="6.28515625" style="458" customWidth="1"/>
    <col min="3883" max="3883" width="5.5703125" style="458" customWidth="1"/>
    <col min="3884" max="3884" width="5" style="458" customWidth="1"/>
    <col min="3885" max="3885" width="6.28515625" style="458" customWidth="1"/>
    <col min="3886" max="3887" width="9" style="458" hidden="1" customWidth="1"/>
    <col min="3888" max="3888" width="5.5703125" style="458" customWidth="1"/>
    <col min="3889" max="3889" width="6.42578125" style="458" customWidth="1"/>
    <col min="3890" max="3890" width="5.7109375" style="458" customWidth="1"/>
    <col min="3891" max="3891" width="5.140625" style="458" customWidth="1"/>
    <col min="3892" max="3892" width="5.85546875" style="458" customWidth="1"/>
    <col min="3893" max="3893" width="5.140625" style="458" customWidth="1"/>
    <col min="3894" max="3894" width="5.28515625" style="458" customWidth="1"/>
    <col min="3895" max="3896" width="5.7109375" style="458" customWidth="1"/>
    <col min="3897" max="3897" width="6.140625" style="458" customWidth="1"/>
    <col min="3898" max="3898" width="7.42578125" style="458" customWidth="1"/>
    <col min="3899" max="3899" width="6.42578125" style="458" customWidth="1"/>
    <col min="3900" max="3900" width="7.42578125" style="458" customWidth="1"/>
    <col min="3901" max="4125" width="9.140625" style="458"/>
    <col min="4126" max="4126" width="3.85546875" style="458" customWidth="1"/>
    <col min="4127" max="4127" width="9.5703125" style="458" customWidth="1"/>
    <col min="4128" max="4128" width="5.7109375" style="458" customWidth="1"/>
    <col min="4129" max="4129" width="5.28515625" style="458" customWidth="1"/>
    <col min="4130" max="4131" width="5.42578125" style="458" customWidth="1"/>
    <col min="4132" max="4132" width="5.28515625" style="458" customWidth="1"/>
    <col min="4133" max="4133" width="5.42578125" style="458" customWidth="1"/>
    <col min="4134" max="4134" width="5.5703125" style="458" customWidth="1"/>
    <col min="4135" max="4135" width="6.140625" style="458" customWidth="1"/>
    <col min="4136" max="4136" width="6" style="458" customWidth="1"/>
    <col min="4137" max="4137" width="5.28515625" style="458" customWidth="1"/>
    <col min="4138" max="4138" width="6.28515625" style="458" customWidth="1"/>
    <col min="4139" max="4139" width="5.5703125" style="458" customWidth="1"/>
    <col min="4140" max="4140" width="5" style="458" customWidth="1"/>
    <col min="4141" max="4141" width="6.28515625" style="458" customWidth="1"/>
    <col min="4142" max="4143" width="9" style="458" hidden="1" customWidth="1"/>
    <col min="4144" max="4144" width="5.5703125" style="458" customWidth="1"/>
    <col min="4145" max="4145" width="6.42578125" style="458" customWidth="1"/>
    <col min="4146" max="4146" width="5.7109375" style="458" customWidth="1"/>
    <col min="4147" max="4147" width="5.140625" style="458" customWidth="1"/>
    <col min="4148" max="4148" width="5.85546875" style="458" customWidth="1"/>
    <col min="4149" max="4149" width="5.140625" style="458" customWidth="1"/>
    <col min="4150" max="4150" width="5.28515625" style="458" customWidth="1"/>
    <col min="4151" max="4152" width="5.7109375" style="458" customWidth="1"/>
    <col min="4153" max="4153" width="6.140625" style="458" customWidth="1"/>
    <col min="4154" max="4154" width="7.42578125" style="458" customWidth="1"/>
    <col min="4155" max="4155" width="6.42578125" style="458" customWidth="1"/>
    <col min="4156" max="4156" width="7.42578125" style="458" customWidth="1"/>
    <col min="4157" max="4381" width="9.140625" style="458"/>
    <col min="4382" max="4382" width="3.85546875" style="458" customWidth="1"/>
    <col min="4383" max="4383" width="9.5703125" style="458" customWidth="1"/>
    <col min="4384" max="4384" width="5.7109375" style="458" customWidth="1"/>
    <col min="4385" max="4385" width="5.28515625" style="458" customWidth="1"/>
    <col min="4386" max="4387" width="5.42578125" style="458" customWidth="1"/>
    <col min="4388" max="4388" width="5.28515625" style="458" customWidth="1"/>
    <col min="4389" max="4389" width="5.42578125" style="458" customWidth="1"/>
    <col min="4390" max="4390" width="5.5703125" style="458" customWidth="1"/>
    <col min="4391" max="4391" width="6.140625" style="458" customWidth="1"/>
    <col min="4392" max="4392" width="6" style="458" customWidth="1"/>
    <col min="4393" max="4393" width="5.28515625" style="458" customWidth="1"/>
    <col min="4394" max="4394" width="6.28515625" style="458" customWidth="1"/>
    <col min="4395" max="4395" width="5.5703125" style="458" customWidth="1"/>
    <col min="4396" max="4396" width="5" style="458" customWidth="1"/>
    <col min="4397" max="4397" width="6.28515625" style="458" customWidth="1"/>
    <col min="4398" max="4399" width="9" style="458" hidden="1" customWidth="1"/>
    <col min="4400" max="4400" width="5.5703125" style="458" customWidth="1"/>
    <col min="4401" max="4401" width="6.42578125" style="458" customWidth="1"/>
    <col min="4402" max="4402" width="5.7109375" style="458" customWidth="1"/>
    <col min="4403" max="4403" width="5.140625" style="458" customWidth="1"/>
    <col min="4404" max="4404" width="5.85546875" style="458" customWidth="1"/>
    <col min="4405" max="4405" width="5.140625" style="458" customWidth="1"/>
    <col min="4406" max="4406" width="5.28515625" style="458" customWidth="1"/>
    <col min="4407" max="4408" width="5.7109375" style="458" customWidth="1"/>
    <col min="4409" max="4409" width="6.140625" style="458" customWidth="1"/>
    <col min="4410" max="4410" width="7.42578125" style="458" customWidth="1"/>
    <col min="4411" max="4411" width="6.42578125" style="458" customWidth="1"/>
    <col min="4412" max="4412" width="7.42578125" style="458" customWidth="1"/>
    <col min="4413" max="4637" width="9.140625" style="458"/>
    <col min="4638" max="4638" width="3.85546875" style="458" customWidth="1"/>
    <col min="4639" max="4639" width="9.5703125" style="458" customWidth="1"/>
    <col min="4640" max="4640" width="5.7109375" style="458" customWidth="1"/>
    <col min="4641" max="4641" width="5.28515625" style="458" customWidth="1"/>
    <col min="4642" max="4643" width="5.42578125" style="458" customWidth="1"/>
    <col min="4644" max="4644" width="5.28515625" style="458" customWidth="1"/>
    <col min="4645" max="4645" width="5.42578125" style="458" customWidth="1"/>
    <col min="4646" max="4646" width="5.5703125" style="458" customWidth="1"/>
    <col min="4647" max="4647" width="6.140625" style="458" customWidth="1"/>
    <col min="4648" max="4648" width="6" style="458" customWidth="1"/>
    <col min="4649" max="4649" width="5.28515625" style="458" customWidth="1"/>
    <col min="4650" max="4650" width="6.28515625" style="458" customWidth="1"/>
    <col min="4651" max="4651" width="5.5703125" style="458" customWidth="1"/>
    <col min="4652" max="4652" width="5" style="458" customWidth="1"/>
    <col min="4653" max="4653" width="6.28515625" style="458" customWidth="1"/>
    <col min="4654" max="4655" width="9" style="458" hidden="1" customWidth="1"/>
    <col min="4656" max="4656" width="5.5703125" style="458" customWidth="1"/>
    <col min="4657" max="4657" width="6.42578125" style="458" customWidth="1"/>
    <col min="4658" max="4658" width="5.7109375" style="458" customWidth="1"/>
    <col min="4659" max="4659" width="5.140625" style="458" customWidth="1"/>
    <col min="4660" max="4660" width="5.85546875" style="458" customWidth="1"/>
    <col min="4661" max="4661" width="5.140625" style="458" customWidth="1"/>
    <col min="4662" max="4662" width="5.28515625" style="458" customWidth="1"/>
    <col min="4663" max="4664" width="5.7109375" style="458" customWidth="1"/>
    <col min="4665" max="4665" width="6.140625" style="458" customWidth="1"/>
    <col min="4666" max="4666" width="7.42578125" style="458" customWidth="1"/>
    <col min="4667" max="4667" width="6.42578125" style="458" customWidth="1"/>
    <col min="4668" max="4668" width="7.42578125" style="458" customWidth="1"/>
    <col min="4669" max="4893" width="9.140625" style="458"/>
    <col min="4894" max="4894" width="3.85546875" style="458" customWidth="1"/>
    <col min="4895" max="4895" width="9.5703125" style="458" customWidth="1"/>
    <col min="4896" max="4896" width="5.7109375" style="458" customWidth="1"/>
    <col min="4897" max="4897" width="5.28515625" style="458" customWidth="1"/>
    <col min="4898" max="4899" width="5.42578125" style="458" customWidth="1"/>
    <col min="4900" max="4900" width="5.28515625" style="458" customWidth="1"/>
    <col min="4901" max="4901" width="5.42578125" style="458" customWidth="1"/>
    <col min="4902" max="4902" width="5.5703125" style="458" customWidth="1"/>
    <col min="4903" max="4903" width="6.140625" style="458" customWidth="1"/>
    <col min="4904" max="4904" width="6" style="458" customWidth="1"/>
    <col min="4905" max="4905" width="5.28515625" style="458" customWidth="1"/>
    <col min="4906" max="4906" width="6.28515625" style="458" customWidth="1"/>
    <col min="4907" max="4907" width="5.5703125" style="458" customWidth="1"/>
    <col min="4908" max="4908" width="5" style="458" customWidth="1"/>
    <col min="4909" max="4909" width="6.28515625" style="458" customWidth="1"/>
    <col min="4910" max="4911" width="9" style="458" hidden="1" customWidth="1"/>
    <col min="4912" max="4912" width="5.5703125" style="458" customWidth="1"/>
    <col min="4913" max="4913" width="6.42578125" style="458" customWidth="1"/>
    <col min="4914" max="4914" width="5.7109375" style="458" customWidth="1"/>
    <col min="4915" max="4915" width="5.140625" style="458" customWidth="1"/>
    <col min="4916" max="4916" width="5.85546875" style="458" customWidth="1"/>
    <col min="4917" max="4917" width="5.140625" style="458" customWidth="1"/>
    <col min="4918" max="4918" width="5.28515625" style="458" customWidth="1"/>
    <col min="4919" max="4920" width="5.7109375" style="458" customWidth="1"/>
    <col min="4921" max="4921" width="6.140625" style="458" customWidth="1"/>
    <col min="4922" max="4922" width="7.42578125" style="458" customWidth="1"/>
    <col min="4923" max="4923" width="6.42578125" style="458" customWidth="1"/>
    <col min="4924" max="4924" width="7.42578125" style="458" customWidth="1"/>
    <col min="4925" max="5149" width="9.140625" style="458"/>
    <col min="5150" max="5150" width="3.85546875" style="458" customWidth="1"/>
    <col min="5151" max="5151" width="9.5703125" style="458" customWidth="1"/>
    <col min="5152" max="5152" width="5.7109375" style="458" customWidth="1"/>
    <col min="5153" max="5153" width="5.28515625" style="458" customWidth="1"/>
    <col min="5154" max="5155" width="5.42578125" style="458" customWidth="1"/>
    <col min="5156" max="5156" width="5.28515625" style="458" customWidth="1"/>
    <col min="5157" max="5157" width="5.42578125" style="458" customWidth="1"/>
    <col min="5158" max="5158" width="5.5703125" style="458" customWidth="1"/>
    <col min="5159" max="5159" width="6.140625" style="458" customWidth="1"/>
    <col min="5160" max="5160" width="6" style="458" customWidth="1"/>
    <col min="5161" max="5161" width="5.28515625" style="458" customWidth="1"/>
    <col min="5162" max="5162" width="6.28515625" style="458" customWidth="1"/>
    <col min="5163" max="5163" width="5.5703125" style="458" customWidth="1"/>
    <col min="5164" max="5164" width="5" style="458" customWidth="1"/>
    <col min="5165" max="5165" width="6.28515625" style="458" customWidth="1"/>
    <col min="5166" max="5167" width="9" style="458" hidden="1" customWidth="1"/>
    <col min="5168" max="5168" width="5.5703125" style="458" customWidth="1"/>
    <col min="5169" max="5169" width="6.42578125" style="458" customWidth="1"/>
    <col min="5170" max="5170" width="5.7109375" style="458" customWidth="1"/>
    <col min="5171" max="5171" width="5.140625" style="458" customWidth="1"/>
    <col min="5172" max="5172" width="5.85546875" style="458" customWidth="1"/>
    <col min="5173" max="5173" width="5.140625" style="458" customWidth="1"/>
    <col min="5174" max="5174" width="5.28515625" style="458" customWidth="1"/>
    <col min="5175" max="5176" width="5.7109375" style="458" customWidth="1"/>
    <col min="5177" max="5177" width="6.140625" style="458" customWidth="1"/>
    <col min="5178" max="5178" width="7.42578125" style="458" customWidth="1"/>
    <col min="5179" max="5179" width="6.42578125" style="458" customWidth="1"/>
    <col min="5180" max="5180" width="7.42578125" style="458" customWidth="1"/>
    <col min="5181" max="5405" width="9.140625" style="458"/>
    <col min="5406" max="5406" width="3.85546875" style="458" customWidth="1"/>
    <col min="5407" max="5407" width="9.5703125" style="458" customWidth="1"/>
    <col min="5408" max="5408" width="5.7109375" style="458" customWidth="1"/>
    <col min="5409" max="5409" width="5.28515625" style="458" customWidth="1"/>
    <col min="5410" max="5411" width="5.42578125" style="458" customWidth="1"/>
    <col min="5412" max="5412" width="5.28515625" style="458" customWidth="1"/>
    <col min="5413" max="5413" width="5.42578125" style="458" customWidth="1"/>
    <col min="5414" max="5414" width="5.5703125" style="458" customWidth="1"/>
    <col min="5415" max="5415" width="6.140625" style="458" customWidth="1"/>
    <col min="5416" max="5416" width="6" style="458" customWidth="1"/>
    <col min="5417" max="5417" width="5.28515625" style="458" customWidth="1"/>
    <col min="5418" max="5418" width="6.28515625" style="458" customWidth="1"/>
    <col min="5419" max="5419" width="5.5703125" style="458" customWidth="1"/>
    <col min="5420" max="5420" width="5" style="458" customWidth="1"/>
    <col min="5421" max="5421" width="6.28515625" style="458" customWidth="1"/>
    <col min="5422" max="5423" width="9" style="458" hidden="1" customWidth="1"/>
    <col min="5424" max="5424" width="5.5703125" style="458" customWidth="1"/>
    <col min="5425" max="5425" width="6.42578125" style="458" customWidth="1"/>
    <col min="5426" max="5426" width="5.7109375" style="458" customWidth="1"/>
    <col min="5427" max="5427" width="5.140625" style="458" customWidth="1"/>
    <col min="5428" max="5428" width="5.85546875" style="458" customWidth="1"/>
    <col min="5429" max="5429" width="5.140625" style="458" customWidth="1"/>
    <col min="5430" max="5430" width="5.28515625" style="458" customWidth="1"/>
    <col min="5431" max="5432" width="5.7109375" style="458" customWidth="1"/>
    <col min="5433" max="5433" width="6.140625" style="458" customWidth="1"/>
    <col min="5434" max="5434" width="7.42578125" style="458" customWidth="1"/>
    <col min="5435" max="5435" width="6.42578125" style="458" customWidth="1"/>
    <col min="5436" max="5436" width="7.42578125" style="458" customWidth="1"/>
    <col min="5437" max="5661" width="9.140625" style="458"/>
    <col min="5662" max="5662" width="3.85546875" style="458" customWidth="1"/>
    <col min="5663" max="5663" width="9.5703125" style="458" customWidth="1"/>
    <col min="5664" max="5664" width="5.7109375" style="458" customWidth="1"/>
    <col min="5665" max="5665" width="5.28515625" style="458" customWidth="1"/>
    <col min="5666" max="5667" width="5.42578125" style="458" customWidth="1"/>
    <col min="5668" max="5668" width="5.28515625" style="458" customWidth="1"/>
    <col min="5669" max="5669" width="5.42578125" style="458" customWidth="1"/>
    <col min="5670" max="5670" width="5.5703125" style="458" customWidth="1"/>
    <col min="5671" max="5671" width="6.140625" style="458" customWidth="1"/>
    <col min="5672" max="5672" width="6" style="458" customWidth="1"/>
    <col min="5673" max="5673" width="5.28515625" style="458" customWidth="1"/>
    <col min="5674" max="5674" width="6.28515625" style="458" customWidth="1"/>
    <col min="5675" max="5675" width="5.5703125" style="458" customWidth="1"/>
    <col min="5676" max="5676" width="5" style="458" customWidth="1"/>
    <col min="5677" max="5677" width="6.28515625" style="458" customWidth="1"/>
    <col min="5678" max="5679" width="9" style="458" hidden="1" customWidth="1"/>
    <col min="5680" max="5680" width="5.5703125" style="458" customWidth="1"/>
    <col min="5681" max="5681" width="6.42578125" style="458" customWidth="1"/>
    <col min="5682" max="5682" width="5.7109375" style="458" customWidth="1"/>
    <col min="5683" max="5683" width="5.140625" style="458" customWidth="1"/>
    <col min="5684" max="5684" width="5.85546875" style="458" customWidth="1"/>
    <col min="5685" max="5685" width="5.140625" style="458" customWidth="1"/>
    <col min="5686" max="5686" width="5.28515625" style="458" customWidth="1"/>
    <col min="5687" max="5688" width="5.7109375" style="458" customWidth="1"/>
    <col min="5689" max="5689" width="6.140625" style="458" customWidth="1"/>
    <col min="5690" max="5690" width="7.42578125" style="458" customWidth="1"/>
    <col min="5691" max="5691" width="6.42578125" style="458" customWidth="1"/>
    <col min="5692" max="5692" width="7.42578125" style="458" customWidth="1"/>
    <col min="5693" max="5917" width="9.140625" style="458"/>
    <col min="5918" max="5918" width="3.85546875" style="458" customWidth="1"/>
    <col min="5919" max="5919" width="9.5703125" style="458" customWidth="1"/>
    <col min="5920" max="5920" width="5.7109375" style="458" customWidth="1"/>
    <col min="5921" max="5921" width="5.28515625" style="458" customWidth="1"/>
    <col min="5922" max="5923" width="5.42578125" style="458" customWidth="1"/>
    <col min="5924" max="5924" width="5.28515625" style="458" customWidth="1"/>
    <col min="5925" max="5925" width="5.42578125" style="458" customWidth="1"/>
    <col min="5926" max="5926" width="5.5703125" style="458" customWidth="1"/>
    <col min="5927" max="5927" width="6.140625" style="458" customWidth="1"/>
    <col min="5928" max="5928" width="6" style="458" customWidth="1"/>
    <col min="5929" max="5929" width="5.28515625" style="458" customWidth="1"/>
    <col min="5930" max="5930" width="6.28515625" style="458" customWidth="1"/>
    <col min="5931" max="5931" width="5.5703125" style="458" customWidth="1"/>
    <col min="5932" max="5932" width="5" style="458" customWidth="1"/>
    <col min="5933" max="5933" width="6.28515625" style="458" customWidth="1"/>
    <col min="5934" max="5935" width="9" style="458" hidden="1" customWidth="1"/>
    <col min="5936" max="5936" width="5.5703125" style="458" customWidth="1"/>
    <col min="5937" max="5937" width="6.42578125" style="458" customWidth="1"/>
    <col min="5938" max="5938" width="5.7109375" style="458" customWidth="1"/>
    <col min="5939" max="5939" width="5.140625" style="458" customWidth="1"/>
    <col min="5940" max="5940" width="5.85546875" style="458" customWidth="1"/>
    <col min="5941" max="5941" width="5.140625" style="458" customWidth="1"/>
    <col min="5942" max="5942" width="5.28515625" style="458" customWidth="1"/>
    <col min="5943" max="5944" width="5.7109375" style="458" customWidth="1"/>
    <col min="5945" max="5945" width="6.140625" style="458" customWidth="1"/>
    <col min="5946" max="5946" width="7.42578125" style="458" customWidth="1"/>
    <col min="5947" max="5947" width="6.42578125" style="458" customWidth="1"/>
    <col min="5948" max="5948" width="7.42578125" style="458" customWidth="1"/>
    <col min="5949" max="6173" width="9.140625" style="458"/>
    <col min="6174" max="6174" width="3.85546875" style="458" customWidth="1"/>
    <col min="6175" max="6175" width="9.5703125" style="458" customWidth="1"/>
    <col min="6176" max="6176" width="5.7109375" style="458" customWidth="1"/>
    <col min="6177" max="6177" width="5.28515625" style="458" customWidth="1"/>
    <col min="6178" max="6179" width="5.42578125" style="458" customWidth="1"/>
    <col min="6180" max="6180" width="5.28515625" style="458" customWidth="1"/>
    <col min="6181" max="6181" width="5.42578125" style="458" customWidth="1"/>
    <col min="6182" max="6182" width="5.5703125" style="458" customWidth="1"/>
    <col min="6183" max="6183" width="6.140625" style="458" customWidth="1"/>
    <col min="6184" max="6184" width="6" style="458" customWidth="1"/>
    <col min="6185" max="6185" width="5.28515625" style="458" customWidth="1"/>
    <col min="6186" max="6186" width="6.28515625" style="458" customWidth="1"/>
    <col min="6187" max="6187" width="5.5703125" style="458" customWidth="1"/>
    <col min="6188" max="6188" width="5" style="458" customWidth="1"/>
    <col min="6189" max="6189" width="6.28515625" style="458" customWidth="1"/>
    <col min="6190" max="6191" width="9" style="458" hidden="1" customWidth="1"/>
    <col min="6192" max="6192" width="5.5703125" style="458" customWidth="1"/>
    <col min="6193" max="6193" width="6.42578125" style="458" customWidth="1"/>
    <col min="6194" max="6194" width="5.7109375" style="458" customWidth="1"/>
    <col min="6195" max="6195" width="5.140625" style="458" customWidth="1"/>
    <col min="6196" max="6196" width="5.85546875" style="458" customWidth="1"/>
    <col min="6197" max="6197" width="5.140625" style="458" customWidth="1"/>
    <col min="6198" max="6198" width="5.28515625" style="458" customWidth="1"/>
    <col min="6199" max="6200" width="5.7109375" style="458" customWidth="1"/>
    <col min="6201" max="6201" width="6.140625" style="458" customWidth="1"/>
    <col min="6202" max="6202" width="7.42578125" style="458" customWidth="1"/>
    <col min="6203" max="6203" width="6.42578125" style="458" customWidth="1"/>
    <col min="6204" max="6204" width="7.42578125" style="458" customWidth="1"/>
    <col min="6205" max="6429" width="9.140625" style="458"/>
    <col min="6430" max="6430" width="3.85546875" style="458" customWidth="1"/>
    <col min="6431" max="6431" width="9.5703125" style="458" customWidth="1"/>
    <col min="6432" max="6432" width="5.7109375" style="458" customWidth="1"/>
    <col min="6433" max="6433" width="5.28515625" style="458" customWidth="1"/>
    <col min="6434" max="6435" width="5.42578125" style="458" customWidth="1"/>
    <col min="6436" max="6436" width="5.28515625" style="458" customWidth="1"/>
    <col min="6437" max="6437" width="5.42578125" style="458" customWidth="1"/>
    <col min="6438" max="6438" width="5.5703125" style="458" customWidth="1"/>
    <col min="6439" max="6439" width="6.140625" style="458" customWidth="1"/>
    <col min="6440" max="6440" width="6" style="458" customWidth="1"/>
    <col min="6441" max="6441" width="5.28515625" style="458" customWidth="1"/>
    <col min="6442" max="6442" width="6.28515625" style="458" customWidth="1"/>
    <col min="6443" max="6443" width="5.5703125" style="458" customWidth="1"/>
    <col min="6444" max="6444" width="5" style="458" customWidth="1"/>
    <col min="6445" max="6445" width="6.28515625" style="458" customWidth="1"/>
    <col min="6446" max="6447" width="9" style="458" hidden="1" customWidth="1"/>
    <col min="6448" max="6448" width="5.5703125" style="458" customWidth="1"/>
    <col min="6449" max="6449" width="6.42578125" style="458" customWidth="1"/>
    <col min="6450" max="6450" width="5.7109375" style="458" customWidth="1"/>
    <col min="6451" max="6451" width="5.140625" style="458" customWidth="1"/>
    <col min="6452" max="6452" width="5.85546875" style="458" customWidth="1"/>
    <col min="6453" max="6453" width="5.140625" style="458" customWidth="1"/>
    <col min="6454" max="6454" width="5.28515625" style="458" customWidth="1"/>
    <col min="6455" max="6456" width="5.7109375" style="458" customWidth="1"/>
    <col min="6457" max="6457" width="6.140625" style="458" customWidth="1"/>
    <col min="6458" max="6458" width="7.42578125" style="458" customWidth="1"/>
    <col min="6459" max="6459" width="6.42578125" style="458" customWidth="1"/>
    <col min="6460" max="6460" width="7.42578125" style="458" customWidth="1"/>
    <col min="6461" max="6685" width="9.140625" style="458"/>
    <col min="6686" max="6686" width="3.85546875" style="458" customWidth="1"/>
    <col min="6687" max="6687" width="9.5703125" style="458" customWidth="1"/>
    <col min="6688" max="6688" width="5.7109375" style="458" customWidth="1"/>
    <col min="6689" max="6689" width="5.28515625" style="458" customWidth="1"/>
    <col min="6690" max="6691" width="5.42578125" style="458" customWidth="1"/>
    <col min="6692" max="6692" width="5.28515625" style="458" customWidth="1"/>
    <col min="6693" max="6693" width="5.42578125" style="458" customWidth="1"/>
    <col min="6694" max="6694" width="5.5703125" style="458" customWidth="1"/>
    <col min="6695" max="6695" width="6.140625" style="458" customWidth="1"/>
    <col min="6696" max="6696" width="6" style="458" customWidth="1"/>
    <col min="6697" max="6697" width="5.28515625" style="458" customWidth="1"/>
    <col min="6698" max="6698" width="6.28515625" style="458" customWidth="1"/>
    <col min="6699" max="6699" width="5.5703125" style="458" customWidth="1"/>
    <col min="6700" max="6700" width="5" style="458" customWidth="1"/>
    <col min="6701" max="6701" width="6.28515625" style="458" customWidth="1"/>
    <col min="6702" max="6703" width="9" style="458" hidden="1" customWidth="1"/>
    <col min="6704" max="6704" width="5.5703125" style="458" customWidth="1"/>
    <col min="6705" max="6705" width="6.42578125" style="458" customWidth="1"/>
    <col min="6706" max="6706" width="5.7109375" style="458" customWidth="1"/>
    <col min="6707" max="6707" width="5.140625" style="458" customWidth="1"/>
    <col min="6708" max="6708" width="5.85546875" style="458" customWidth="1"/>
    <col min="6709" max="6709" width="5.140625" style="458" customWidth="1"/>
    <col min="6710" max="6710" width="5.28515625" style="458" customWidth="1"/>
    <col min="6711" max="6712" width="5.7109375" style="458" customWidth="1"/>
    <col min="6713" max="6713" width="6.140625" style="458" customWidth="1"/>
    <col min="6714" max="6714" width="7.42578125" style="458" customWidth="1"/>
    <col min="6715" max="6715" width="6.42578125" style="458" customWidth="1"/>
    <col min="6716" max="6716" width="7.42578125" style="458" customWidth="1"/>
    <col min="6717" max="6941" width="9.140625" style="458"/>
    <col min="6942" max="6942" width="3.85546875" style="458" customWidth="1"/>
    <col min="6943" max="6943" width="9.5703125" style="458" customWidth="1"/>
    <col min="6944" max="6944" width="5.7109375" style="458" customWidth="1"/>
    <col min="6945" max="6945" width="5.28515625" style="458" customWidth="1"/>
    <col min="6946" max="6947" width="5.42578125" style="458" customWidth="1"/>
    <col min="6948" max="6948" width="5.28515625" style="458" customWidth="1"/>
    <col min="6949" max="6949" width="5.42578125" style="458" customWidth="1"/>
    <col min="6950" max="6950" width="5.5703125" style="458" customWidth="1"/>
    <col min="6951" max="6951" width="6.140625" style="458" customWidth="1"/>
    <col min="6952" max="6952" width="6" style="458" customWidth="1"/>
    <col min="6953" max="6953" width="5.28515625" style="458" customWidth="1"/>
    <col min="6954" max="6954" width="6.28515625" style="458" customWidth="1"/>
    <col min="6955" max="6955" width="5.5703125" style="458" customWidth="1"/>
    <col min="6956" max="6956" width="5" style="458" customWidth="1"/>
    <col min="6957" max="6957" width="6.28515625" style="458" customWidth="1"/>
    <col min="6958" max="6959" width="9" style="458" hidden="1" customWidth="1"/>
    <col min="6960" max="6960" width="5.5703125" style="458" customWidth="1"/>
    <col min="6961" max="6961" width="6.42578125" style="458" customWidth="1"/>
    <col min="6962" max="6962" width="5.7109375" style="458" customWidth="1"/>
    <col min="6963" max="6963" width="5.140625" style="458" customWidth="1"/>
    <col min="6964" max="6964" width="5.85546875" style="458" customWidth="1"/>
    <col min="6965" max="6965" width="5.140625" style="458" customWidth="1"/>
    <col min="6966" max="6966" width="5.28515625" style="458" customWidth="1"/>
    <col min="6967" max="6968" width="5.7109375" style="458" customWidth="1"/>
    <col min="6969" max="6969" width="6.140625" style="458" customWidth="1"/>
    <col min="6970" max="6970" width="7.42578125" style="458" customWidth="1"/>
    <col min="6971" max="6971" width="6.42578125" style="458" customWidth="1"/>
    <col min="6972" max="6972" width="7.42578125" style="458" customWidth="1"/>
    <col min="6973" max="7197" width="9.140625" style="458"/>
    <col min="7198" max="7198" width="3.85546875" style="458" customWidth="1"/>
    <col min="7199" max="7199" width="9.5703125" style="458" customWidth="1"/>
    <col min="7200" max="7200" width="5.7109375" style="458" customWidth="1"/>
    <col min="7201" max="7201" width="5.28515625" style="458" customWidth="1"/>
    <col min="7202" max="7203" width="5.42578125" style="458" customWidth="1"/>
    <col min="7204" max="7204" width="5.28515625" style="458" customWidth="1"/>
    <col min="7205" max="7205" width="5.42578125" style="458" customWidth="1"/>
    <col min="7206" max="7206" width="5.5703125" style="458" customWidth="1"/>
    <col min="7207" max="7207" width="6.140625" style="458" customWidth="1"/>
    <col min="7208" max="7208" width="6" style="458" customWidth="1"/>
    <col min="7209" max="7209" width="5.28515625" style="458" customWidth="1"/>
    <col min="7210" max="7210" width="6.28515625" style="458" customWidth="1"/>
    <col min="7211" max="7211" width="5.5703125" style="458" customWidth="1"/>
    <col min="7212" max="7212" width="5" style="458" customWidth="1"/>
    <col min="7213" max="7213" width="6.28515625" style="458" customWidth="1"/>
    <col min="7214" max="7215" width="9" style="458" hidden="1" customWidth="1"/>
    <col min="7216" max="7216" width="5.5703125" style="458" customWidth="1"/>
    <col min="7217" max="7217" width="6.42578125" style="458" customWidth="1"/>
    <col min="7218" max="7218" width="5.7109375" style="458" customWidth="1"/>
    <col min="7219" max="7219" width="5.140625" style="458" customWidth="1"/>
    <col min="7220" max="7220" width="5.85546875" style="458" customWidth="1"/>
    <col min="7221" max="7221" width="5.140625" style="458" customWidth="1"/>
    <col min="7222" max="7222" width="5.28515625" style="458" customWidth="1"/>
    <col min="7223" max="7224" width="5.7109375" style="458" customWidth="1"/>
    <col min="7225" max="7225" width="6.140625" style="458" customWidth="1"/>
    <col min="7226" max="7226" width="7.42578125" style="458" customWidth="1"/>
    <col min="7227" max="7227" width="6.42578125" style="458" customWidth="1"/>
    <col min="7228" max="7228" width="7.42578125" style="458" customWidth="1"/>
    <col min="7229" max="7453" width="9.140625" style="458"/>
    <col min="7454" max="7454" width="3.85546875" style="458" customWidth="1"/>
    <col min="7455" max="7455" width="9.5703125" style="458" customWidth="1"/>
    <col min="7456" max="7456" width="5.7109375" style="458" customWidth="1"/>
    <col min="7457" max="7457" width="5.28515625" style="458" customWidth="1"/>
    <col min="7458" max="7459" width="5.42578125" style="458" customWidth="1"/>
    <col min="7460" max="7460" width="5.28515625" style="458" customWidth="1"/>
    <col min="7461" max="7461" width="5.42578125" style="458" customWidth="1"/>
    <col min="7462" max="7462" width="5.5703125" style="458" customWidth="1"/>
    <col min="7463" max="7463" width="6.140625" style="458" customWidth="1"/>
    <col min="7464" max="7464" width="6" style="458" customWidth="1"/>
    <col min="7465" max="7465" width="5.28515625" style="458" customWidth="1"/>
    <col min="7466" max="7466" width="6.28515625" style="458" customWidth="1"/>
    <col min="7467" max="7467" width="5.5703125" style="458" customWidth="1"/>
    <col min="7468" max="7468" width="5" style="458" customWidth="1"/>
    <col min="7469" max="7469" width="6.28515625" style="458" customWidth="1"/>
    <col min="7470" max="7471" width="9" style="458" hidden="1" customWidth="1"/>
    <col min="7472" max="7472" width="5.5703125" style="458" customWidth="1"/>
    <col min="7473" max="7473" width="6.42578125" style="458" customWidth="1"/>
    <col min="7474" max="7474" width="5.7109375" style="458" customWidth="1"/>
    <col min="7475" max="7475" width="5.140625" style="458" customWidth="1"/>
    <col min="7476" max="7476" width="5.85546875" style="458" customWidth="1"/>
    <col min="7477" max="7477" width="5.140625" style="458" customWidth="1"/>
    <col min="7478" max="7478" width="5.28515625" style="458" customWidth="1"/>
    <col min="7479" max="7480" width="5.7109375" style="458" customWidth="1"/>
    <col min="7481" max="7481" width="6.140625" style="458" customWidth="1"/>
    <col min="7482" max="7482" width="7.42578125" style="458" customWidth="1"/>
    <col min="7483" max="7483" width="6.42578125" style="458" customWidth="1"/>
    <col min="7484" max="7484" width="7.42578125" style="458" customWidth="1"/>
    <col min="7485" max="7709" width="9.140625" style="458"/>
    <col min="7710" max="7710" width="3.85546875" style="458" customWidth="1"/>
    <col min="7711" max="7711" width="9.5703125" style="458" customWidth="1"/>
    <col min="7712" max="7712" width="5.7109375" style="458" customWidth="1"/>
    <col min="7713" max="7713" width="5.28515625" style="458" customWidth="1"/>
    <col min="7714" max="7715" width="5.42578125" style="458" customWidth="1"/>
    <col min="7716" max="7716" width="5.28515625" style="458" customWidth="1"/>
    <col min="7717" max="7717" width="5.42578125" style="458" customWidth="1"/>
    <col min="7718" max="7718" width="5.5703125" style="458" customWidth="1"/>
    <col min="7719" max="7719" width="6.140625" style="458" customWidth="1"/>
    <col min="7720" max="7720" width="6" style="458" customWidth="1"/>
    <col min="7721" max="7721" width="5.28515625" style="458" customWidth="1"/>
    <col min="7722" max="7722" width="6.28515625" style="458" customWidth="1"/>
    <col min="7723" max="7723" width="5.5703125" style="458" customWidth="1"/>
    <col min="7724" max="7724" width="5" style="458" customWidth="1"/>
    <col min="7725" max="7725" width="6.28515625" style="458" customWidth="1"/>
    <col min="7726" max="7727" width="9" style="458" hidden="1" customWidth="1"/>
    <col min="7728" max="7728" width="5.5703125" style="458" customWidth="1"/>
    <col min="7729" max="7729" width="6.42578125" style="458" customWidth="1"/>
    <col min="7730" max="7730" width="5.7109375" style="458" customWidth="1"/>
    <col min="7731" max="7731" width="5.140625" style="458" customWidth="1"/>
    <col min="7732" max="7732" width="5.85546875" style="458" customWidth="1"/>
    <col min="7733" max="7733" width="5.140625" style="458" customWidth="1"/>
    <col min="7734" max="7734" width="5.28515625" style="458" customWidth="1"/>
    <col min="7735" max="7736" width="5.7109375" style="458" customWidth="1"/>
    <col min="7737" max="7737" width="6.140625" style="458" customWidth="1"/>
    <col min="7738" max="7738" width="7.42578125" style="458" customWidth="1"/>
    <col min="7739" max="7739" width="6.42578125" style="458" customWidth="1"/>
    <col min="7740" max="7740" width="7.42578125" style="458" customWidth="1"/>
    <col min="7741" max="7965" width="9.140625" style="458"/>
    <col min="7966" max="7966" width="3.85546875" style="458" customWidth="1"/>
    <col min="7967" max="7967" width="9.5703125" style="458" customWidth="1"/>
    <col min="7968" max="7968" width="5.7109375" style="458" customWidth="1"/>
    <col min="7969" max="7969" width="5.28515625" style="458" customWidth="1"/>
    <col min="7970" max="7971" width="5.42578125" style="458" customWidth="1"/>
    <col min="7972" max="7972" width="5.28515625" style="458" customWidth="1"/>
    <col min="7973" max="7973" width="5.42578125" style="458" customWidth="1"/>
    <col min="7974" max="7974" width="5.5703125" style="458" customWidth="1"/>
    <col min="7975" max="7975" width="6.140625" style="458" customWidth="1"/>
    <col min="7976" max="7976" width="6" style="458" customWidth="1"/>
    <col min="7977" max="7977" width="5.28515625" style="458" customWidth="1"/>
    <col min="7978" max="7978" width="6.28515625" style="458" customWidth="1"/>
    <col min="7979" max="7979" width="5.5703125" style="458" customWidth="1"/>
    <col min="7980" max="7980" width="5" style="458" customWidth="1"/>
    <col min="7981" max="7981" width="6.28515625" style="458" customWidth="1"/>
    <col min="7982" max="7983" width="9" style="458" hidden="1" customWidth="1"/>
    <col min="7984" max="7984" width="5.5703125" style="458" customWidth="1"/>
    <col min="7985" max="7985" width="6.42578125" style="458" customWidth="1"/>
    <col min="7986" max="7986" width="5.7109375" style="458" customWidth="1"/>
    <col min="7987" max="7987" width="5.140625" style="458" customWidth="1"/>
    <col min="7988" max="7988" width="5.85546875" style="458" customWidth="1"/>
    <col min="7989" max="7989" width="5.140625" style="458" customWidth="1"/>
    <col min="7990" max="7990" width="5.28515625" style="458" customWidth="1"/>
    <col min="7991" max="7992" width="5.7109375" style="458" customWidth="1"/>
    <col min="7993" max="7993" width="6.140625" style="458" customWidth="1"/>
    <col min="7994" max="7994" width="7.42578125" style="458" customWidth="1"/>
    <col min="7995" max="7995" width="6.42578125" style="458" customWidth="1"/>
    <col min="7996" max="7996" width="7.42578125" style="458" customWidth="1"/>
    <col min="7997" max="8221" width="9.140625" style="458"/>
    <col min="8222" max="8222" width="3.85546875" style="458" customWidth="1"/>
    <col min="8223" max="8223" width="9.5703125" style="458" customWidth="1"/>
    <col min="8224" max="8224" width="5.7109375" style="458" customWidth="1"/>
    <col min="8225" max="8225" width="5.28515625" style="458" customWidth="1"/>
    <col min="8226" max="8227" width="5.42578125" style="458" customWidth="1"/>
    <col min="8228" max="8228" width="5.28515625" style="458" customWidth="1"/>
    <col min="8229" max="8229" width="5.42578125" style="458" customWidth="1"/>
    <col min="8230" max="8230" width="5.5703125" style="458" customWidth="1"/>
    <col min="8231" max="8231" width="6.140625" style="458" customWidth="1"/>
    <col min="8232" max="8232" width="6" style="458" customWidth="1"/>
    <col min="8233" max="8233" width="5.28515625" style="458" customWidth="1"/>
    <col min="8234" max="8234" width="6.28515625" style="458" customWidth="1"/>
    <col min="8235" max="8235" width="5.5703125" style="458" customWidth="1"/>
    <col min="8236" max="8236" width="5" style="458" customWidth="1"/>
    <col min="8237" max="8237" width="6.28515625" style="458" customWidth="1"/>
    <col min="8238" max="8239" width="9" style="458" hidden="1" customWidth="1"/>
    <col min="8240" max="8240" width="5.5703125" style="458" customWidth="1"/>
    <col min="8241" max="8241" width="6.42578125" style="458" customWidth="1"/>
    <col min="8242" max="8242" width="5.7109375" style="458" customWidth="1"/>
    <col min="8243" max="8243" width="5.140625" style="458" customWidth="1"/>
    <col min="8244" max="8244" width="5.85546875" style="458" customWidth="1"/>
    <col min="8245" max="8245" width="5.140625" style="458" customWidth="1"/>
    <col min="8246" max="8246" width="5.28515625" style="458" customWidth="1"/>
    <col min="8247" max="8248" width="5.7109375" style="458" customWidth="1"/>
    <col min="8249" max="8249" width="6.140625" style="458" customWidth="1"/>
    <col min="8250" max="8250" width="7.42578125" style="458" customWidth="1"/>
    <col min="8251" max="8251" width="6.42578125" style="458" customWidth="1"/>
    <col min="8252" max="8252" width="7.42578125" style="458" customWidth="1"/>
    <col min="8253" max="8477" width="9.140625" style="458"/>
    <col min="8478" max="8478" width="3.85546875" style="458" customWidth="1"/>
    <col min="8479" max="8479" width="9.5703125" style="458" customWidth="1"/>
    <col min="8480" max="8480" width="5.7109375" style="458" customWidth="1"/>
    <col min="8481" max="8481" width="5.28515625" style="458" customWidth="1"/>
    <col min="8482" max="8483" width="5.42578125" style="458" customWidth="1"/>
    <col min="8484" max="8484" width="5.28515625" style="458" customWidth="1"/>
    <col min="8485" max="8485" width="5.42578125" style="458" customWidth="1"/>
    <col min="8486" max="8486" width="5.5703125" style="458" customWidth="1"/>
    <col min="8487" max="8487" width="6.140625" style="458" customWidth="1"/>
    <col min="8488" max="8488" width="6" style="458" customWidth="1"/>
    <col min="8489" max="8489" width="5.28515625" style="458" customWidth="1"/>
    <col min="8490" max="8490" width="6.28515625" style="458" customWidth="1"/>
    <col min="8491" max="8491" width="5.5703125" style="458" customWidth="1"/>
    <col min="8492" max="8492" width="5" style="458" customWidth="1"/>
    <col min="8493" max="8493" width="6.28515625" style="458" customWidth="1"/>
    <col min="8494" max="8495" width="9" style="458" hidden="1" customWidth="1"/>
    <col min="8496" max="8496" width="5.5703125" style="458" customWidth="1"/>
    <col min="8497" max="8497" width="6.42578125" style="458" customWidth="1"/>
    <col min="8498" max="8498" width="5.7109375" style="458" customWidth="1"/>
    <col min="8499" max="8499" width="5.140625" style="458" customWidth="1"/>
    <col min="8500" max="8500" width="5.85546875" style="458" customWidth="1"/>
    <col min="8501" max="8501" width="5.140625" style="458" customWidth="1"/>
    <col min="8502" max="8502" width="5.28515625" style="458" customWidth="1"/>
    <col min="8503" max="8504" width="5.7109375" style="458" customWidth="1"/>
    <col min="8505" max="8505" width="6.140625" style="458" customWidth="1"/>
    <col min="8506" max="8506" width="7.42578125" style="458" customWidth="1"/>
    <col min="8507" max="8507" width="6.42578125" style="458" customWidth="1"/>
    <col min="8508" max="8508" width="7.42578125" style="458" customWidth="1"/>
    <col min="8509" max="8733" width="9.140625" style="458"/>
    <col min="8734" max="8734" width="3.85546875" style="458" customWidth="1"/>
    <col min="8735" max="8735" width="9.5703125" style="458" customWidth="1"/>
    <col min="8736" max="8736" width="5.7109375" style="458" customWidth="1"/>
    <col min="8737" max="8737" width="5.28515625" style="458" customWidth="1"/>
    <col min="8738" max="8739" width="5.42578125" style="458" customWidth="1"/>
    <col min="8740" max="8740" width="5.28515625" style="458" customWidth="1"/>
    <col min="8741" max="8741" width="5.42578125" style="458" customWidth="1"/>
    <col min="8742" max="8742" width="5.5703125" style="458" customWidth="1"/>
    <col min="8743" max="8743" width="6.140625" style="458" customWidth="1"/>
    <col min="8744" max="8744" width="6" style="458" customWidth="1"/>
    <col min="8745" max="8745" width="5.28515625" style="458" customWidth="1"/>
    <col min="8746" max="8746" width="6.28515625" style="458" customWidth="1"/>
    <col min="8747" max="8747" width="5.5703125" style="458" customWidth="1"/>
    <col min="8748" max="8748" width="5" style="458" customWidth="1"/>
    <col min="8749" max="8749" width="6.28515625" style="458" customWidth="1"/>
    <col min="8750" max="8751" width="9" style="458" hidden="1" customWidth="1"/>
    <col min="8752" max="8752" width="5.5703125" style="458" customWidth="1"/>
    <col min="8753" max="8753" width="6.42578125" style="458" customWidth="1"/>
    <col min="8754" max="8754" width="5.7109375" style="458" customWidth="1"/>
    <col min="8755" max="8755" width="5.140625" style="458" customWidth="1"/>
    <col min="8756" max="8756" width="5.85546875" style="458" customWidth="1"/>
    <col min="8757" max="8757" width="5.140625" style="458" customWidth="1"/>
    <col min="8758" max="8758" width="5.28515625" style="458" customWidth="1"/>
    <col min="8759" max="8760" width="5.7109375" style="458" customWidth="1"/>
    <col min="8761" max="8761" width="6.140625" style="458" customWidth="1"/>
    <col min="8762" max="8762" width="7.42578125" style="458" customWidth="1"/>
    <col min="8763" max="8763" width="6.42578125" style="458" customWidth="1"/>
    <col min="8764" max="8764" width="7.42578125" style="458" customWidth="1"/>
    <col min="8765" max="8989" width="9.140625" style="458"/>
    <col min="8990" max="8990" width="3.85546875" style="458" customWidth="1"/>
    <col min="8991" max="8991" width="9.5703125" style="458" customWidth="1"/>
    <col min="8992" max="8992" width="5.7109375" style="458" customWidth="1"/>
    <col min="8993" max="8993" width="5.28515625" style="458" customWidth="1"/>
    <col min="8994" max="8995" width="5.42578125" style="458" customWidth="1"/>
    <col min="8996" max="8996" width="5.28515625" style="458" customWidth="1"/>
    <col min="8997" max="8997" width="5.42578125" style="458" customWidth="1"/>
    <col min="8998" max="8998" width="5.5703125" style="458" customWidth="1"/>
    <col min="8999" max="8999" width="6.140625" style="458" customWidth="1"/>
    <col min="9000" max="9000" width="6" style="458" customWidth="1"/>
    <col min="9001" max="9001" width="5.28515625" style="458" customWidth="1"/>
    <col min="9002" max="9002" width="6.28515625" style="458" customWidth="1"/>
    <col min="9003" max="9003" width="5.5703125" style="458" customWidth="1"/>
    <col min="9004" max="9004" width="5" style="458" customWidth="1"/>
    <col min="9005" max="9005" width="6.28515625" style="458" customWidth="1"/>
    <col min="9006" max="9007" width="9" style="458" hidden="1" customWidth="1"/>
    <col min="9008" max="9008" width="5.5703125" style="458" customWidth="1"/>
    <col min="9009" max="9009" width="6.42578125" style="458" customWidth="1"/>
    <col min="9010" max="9010" width="5.7109375" style="458" customWidth="1"/>
    <col min="9011" max="9011" width="5.140625" style="458" customWidth="1"/>
    <col min="9012" max="9012" width="5.85546875" style="458" customWidth="1"/>
    <col min="9013" max="9013" width="5.140625" style="458" customWidth="1"/>
    <col min="9014" max="9014" width="5.28515625" style="458" customWidth="1"/>
    <col min="9015" max="9016" width="5.7109375" style="458" customWidth="1"/>
    <col min="9017" max="9017" width="6.140625" style="458" customWidth="1"/>
    <col min="9018" max="9018" width="7.42578125" style="458" customWidth="1"/>
    <col min="9019" max="9019" width="6.42578125" style="458" customWidth="1"/>
    <col min="9020" max="9020" width="7.42578125" style="458" customWidth="1"/>
    <col min="9021" max="9245" width="9.140625" style="458"/>
    <col min="9246" max="9246" width="3.85546875" style="458" customWidth="1"/>
    <col min="9247" max="9247" width="9.5703125" style="458" customWidth="1"/>
    <col min="9248" max="9248" width="5.7109375" style="458" customWidth="1"/>
    <col min="9249" max="9249" width="5.28515625" style="458" customWidth="1"/>
    <col min="9250" max="9251" width="5.42578125" style="458" customWidth="1"/>
    <col min="9252" max="9252" width="5.28515625" style="458" customWidth="1"/>
    <col min="9253" max="9253" width="5.42578125" style="458" customWidth="1"/>
    <col min="9254" max="9254" width="5.5703125" style="458" customWidth="1"/>
    <col min="9255" max="9255" width="6.140625" style="458" customWidth="1"/>
    <col min="9256" max="9256" width="6" style="458" customWidth="1"/>
    <col min="9257" max="9257" width="5.28515625" style="458" customWidth="1"/>
    <col min="9258" max="9258" width="6.28515625" style="458" customWidth="1"/>
    <col min="9259" max="9259" width="5.5703125" style="458" customWidth="1"/>
    <col min="9260" max="9260" width="5" style="458" customWidth="1"/>
    <col min="9261" max="9261" width="6.28515625" style="458" customWidth="1"/>
    <col min="9262" max="9263" width="9" style="458" hidden="1" customWidth="1"/>
    <col min="9264" max="9264" width="5.5703125" style="458" customWidth="1"/>
    <col min="9265" max="9265" width="6.42578125" style="458" customWidth="1"/>
    <col min="9266" max="9266" width="5.7109375" style="458" customWidth="1"/>
    <col min="9267" max="9267" width="5.140625" style="458" customWidth="1"/>
    <col min="9268" max="9268" width="5.85546875" style="458" customWidth="1"/>
    <col min="9269" max="9269" width="5.140625" style="458" customWidth="1"/>
    <col min="9270" max="9270" width="5.28515625" style="458" customWidth="1"/>
    <col min="9271" max="9272" width="5.7109375" style="458" customWidth="1"/>
    <col min="9273" max="9273" width="6.140625" style="458" customWidth="1"/>
    <col min="9274" max="9274" width="7.42578125" style="458" customWidth="1"/>
    <col min="9275" max="9275" width="6.42578125" style="458" customWidth="1"/>
    <col min="9276" max="9276" width="7.42578125" style="458" customWidth="1"/>
    <col min="9277" max="9501" width="9.140625" style="458"/>
    <col min="9502" max="9502" width="3.85546875" style="458" customWidth="1"/>
    <col min="9503" max="9503" width="9.5703125" style="458" customWidth="1"/>
    <col min="9504" max="9504" width="5.7109375" style="458" customWidth="1"/>
    <col min="9505" max="9505" width="5.28515625" style="458" customWidth="1"/>
    <col min="9506" max="9507" width="5.42578125" style="458" customWidth="1"/>
    <col min="9508" max="9508" width="5.28515625" style="458" customWidth="1"/>
    <col min="9509" max="9509" width="5.42578125" style="458" customWidth="1"/>
    <col min="9510" max="9510" width="5.5703125" style="458" customWidth="1"/>
    <col min="9511" max="9511" width="6.140625" style="458" customWidth="1"/>
    <col min="9512" max="9512" width="6" style="458" customWidth="1"/>
    <col min="9513" max="9513" width="5.28515625" style="458" customWidth="1"/>
    <col min="9514" max="9514" width="6.28515625" style="458" customWidth="1"/>
    <col min="9515" max="9515" width="5.5703125" style="458" customWidth="1"/>
    <col min="9516" max="9516" width="5" style="458" customWidth="1"/>
    <col min="9517" max="9517" width="6.28515625" style="458" customWidth="1"/>
    <col min="9518" max="9519" width="9" style="458" hidden="1" customWidth="1"/>
    <col min="9520" max="9520" width="5.5703125" style="458" customWidth="1"/>
    <col min="9521" max="9521" width="6.42578125" style="458" customWidth="1"/>
    <col min="9522" max="9522" width="5.7109375" style="458" customWidth="1"/>
    <col min="9523" max="9523" width="5.140625" style="458" customWidth="1"/>
    <col min="9524" max="9524" width="5.85546875" style="458" customWidth="1"/>
    <col min="9525" max="9525" width="5.140625" style="458" customWidth="1"/>
    <col min="9526" max="9526" width="5.28515625" style="458" customWidth="1"/>
    <col min="9527" max="9528" width="5.7109375" style="458" customWidth="1"/>
    <col min="9529" max="9529" width="6.140625" style="458" customWidth="1"/>
    <col min="9530" max="9530" width="7.42578125" style="458" customWidth="1"/>
    <col min="9531" max="9531" width="6.42578125" style="458" customWidth="1"/>
    <col min="9532" max="9532" width="7.42578125" style="458" customWidth="1"/>
    <col min="9533" max="9757" width="9.140625" style="458"/>
    <col min="9758" max="9758" width="3.85546875" style="458" customWidth="1"/>
    <col min="9759" max="9759" width="9.5703125" style="458" customWidth="1"/>
    <col min="9760" max="9760" width="5.7109375" style="458" customWidth="1"/>
    <col min="9761" max="9761" width="5.28515625" style="458" customWidth="1"/>
    <col min="9762" max="9763" width="5.42578125" style="458" customWidth="1"/>
    <col min="9764" max="9764" width="5.28515625" style="458" customWidth="1"/>
    <col min="9765" max="9765" width="5.42578125" style="458" customWidth="1"/>
    <col min="9766" max="9766" width="5.5703125" style="458" customWidth="1"/>
    <col min="9767" max="9767" width="6.140625" style="458" customWidth="1"/>
    <col min="9768" max="9768" width="6" style="458" customWidth="1"/>
    <col min="9769" max="9769" width="5.28515625" style="458" customWidth="1"/>
    <col min="9770" max="9770" width="6.28515625" style="458" customWidth="1"/>
    <col min="9771" max="9771" width="5.5703125" style="458" customWidth="1"/>
    <col min="9772" max="9772" width="5" style="458" customWidth="1"/>
    <col min="9773" max="9773" width="6.28515625" style="458" customWidth="1"/>
    <col min="9774" max="9775" width="9" style="458" hidden="1" customWidth="1"/>
    <col min="9776" max="9776" width="5.5703125" style="458" customWidth="1"/>
    <col min="9777" max="9777" width="6.42578125" style="458" customWidth="1"/>
    <col min="9778" max="9778" width="5.7109375" style="458" customWidth="1"/>
    <col min="9779" max="9779" width="5.140625" style="458" customWidth="1"/>
    <col min="9780" max="9780" width="5.85546875" style="458" customWidth="1"/>
    <col min="9781" max="9781" width="5.140625" style="458" customWidth="1"/>
    <col min="9782" max="9782" width="5.28515625" style="458" customWidth="1"/>
    <col min="9783" max="9784" width="5.7109375" style="458" customWidth="1"/>
    <col min="9785" max="9785" width="6.140625" style="458" customWidth="1"/>
    <col min="9786" max="9786" width="7.42578125" style="458" customWidth="1"/>
    <col min="9787" max="9787" width="6.42578125" style="458" customWidth="1"/>
    <col min="9788" max="9788" width="7.42578125" style="458" customWidth="1"/>
    <col min="9789" max="10013" width="9.140625" style="458"/>
    <col min="10014" max="10014" width="3.85546875" style="458" customWidth="1"/>
    <col min="10015" max="10015" width="9.5703125" style="458" customWidth="1"/>
    <col min="10016" max="10016" width="5.7109375" style="458" customWidth="1"/>
    <col min="10017" max="10017" width="5.28515625" style="458" customWidth="1"/>
    <col min="10018" max="10019" width="5.42578125" style="458" customWidth="1"/>
    <col min="10020" max="10020" width="5.28515625" style="458" customWidth="1"/>
    <col min="10021" max="10021" width="5.42578125" style="458" customWidth="1"/>
    <col min="10022" max="10022" width="5.5703125" style="458" customWidth="1"/>
    <col min="10023" max="10023" width="6.140625" style="458" customWidth="1"/>
    <col min="10024" max="10024" width="6" style="458" customWidth="1"/>
    <col min="10025" max="10025" width="5.28515625" style="458" customWidth="1"/>
    <col min="10026" max="10026" width="6.28515625" style="458" customWidth="1"/>
    <col min="10027" max="10027" width="5.5703125" style="458" customWidth="1"/>
    <col min="10028" max="10028" width="5" style="458" customWidth="1"/>
    <col min="10029" max="10029" width="6.28515625" style="458" customWidth="1"/>
    <col min="10030" max="10031" width="9" style="458" hidden="1" customWidth="1"/>
    <col min="10032" max="10032" width="5.5703125" style="458" customWidth="1"/>
    <col min="10033" max="10033" width="6.42578125" style="458" customWidth="1"/>
    <col min="10034" max="10034" width="5.7109375" style="458" customWidth="1"/>
    <col min="10035" max="10035" width="5.140625" style="458" customWidth="1"/>
    <col min="10036" max="10036" width="5.85546875" style="458" customWidth="1"/>
    <col min="10037" max="10037" width="5.140625" style="458" customWidth="1"/>
    <col min="10038" max="10038" width="5.28515625" style="458" customWidth="1"/>
    <col min="10039" max="10040" width="5.7109375" style="458" customWidth="1"/>
    <col min="10041" max="10041" width="6.140625" style="458" customWidth="1"/>
    <col min="10042" max="10042" width="7.42578125" style="458" customWidth="1"/>
    <col min="10043" max="10043" width="6.42578125" style="458" customWidth="1"/>
    <col min="10044" max="10044" width="7.42578125" style="458" customWidth="1"/>
    <col min="10045" max="10269" width="9.140625" style="458"/>
    <col min="10270" max="10270" width="3.85546875" style="458" customWidth="1"/>
    <col min="10271" max="10271" width="9.5703125" style="458" customWidth="1"/>
    <col min="10272" max="10272" width="5.7109375" style="458" customWidth="1"/>
    <col min="10273" max="10273" width="5.28515625" style="458" customWidth="1"/>
    <col min="10274" max="10275" width="5.42578125" style="458" customWidth="1"/>
    <col min="10276" max="10276" width="5.28515625" style="458" customWidth="1"/>
    <col min="10277" max="10277" width="5.42578125" style="458" customWidth="1"/>
    <col min="10278" max="10278" width="5.5703125" style="458" customWidth="1"/>
    <col min="10279" max="10279" width="6.140625" style="458" customWidth="1"/>
    <col min="10280" max="10280" width="6" style="458" customWidth="1"/>
    <col min="10281" max="10281" width="5.28515625" style="458" customWidth="1"/>
    <col min="10282" max="10282" width="6.28515625" style="458" customWidth="1"/>
    <col min="10283" max="10283" width="5.5703125" style="458" customWidth="1"/>
    <col min="10284" max="10284" width="5" style="458" customWidth="1"/>
    <col min="10285" max="10285" width="6.28515625" style="458" customWidth="1"/>
    <col min="10286" max="10287" width="9" style="458" hidden="1" customWidth="1"/>
    <col min="10288" max="10288" width="5.5703125" style="458" customWidth="1"/>
    <col min="10289" max="10289" width="6.42578125" style="458" customWidth="1"/>
    <col min="10290" max="10290" width="5.7109375" style="458" customWidth="1"/>
    <col min="10291" max="10291" width="5.140625" style="458" customWidth="1"/>
    <col min="10292" max="10292" width="5.85546875" style="458" customWidth="1"/>
    <col min="10293" max="10293" width="5.140625" style="458" customWidth="1"/>
    <col min="10294" max="10294" width="5.28515625" style="458" customWidth="1"/>
    <col min="10295" max="10296" width="5.7109375" style="458" customWidth="1"/>
    <col min="10297" max="10297" width="6.140625" style="458" customWidth="1"/>
    <col min="10298" max="10298" width="7.42578125" style="458" customWidth="1"/>
    <col min="10299" max="10299" width="6.42578125" style="458" customWidth="1"/>
    <col min="10300" max="10300" width="7.42578125" style="458" customWidth="1"/>
    <col min="10301" max="10525" width="9.140625" style="458"/>
    <col min="10526" max="10526" width="3.85546875" style="458" customWidth="1"/>
    <col min="10527" max="10527" width="9.5703125" style="458" customWidth="1"/>
    <col min="10528" max="10528" width="5.7109375" style="458" customWidth="1"/>
    <col min="10529" max="10529" width="5.28515625" style="458" customWidth="1"/>
    <col min="10530" max="10531" width="5.42578125" style="458" customWidth="1"/>
    <col min="10532" max="10532" width="5.28515625" style="458" customWidth="1"/>
    <col min="10533" max="10533" width="5.42578125" style="458" customWidth="1"/>
    <col min="10534" max="10534" width="5.5703125" style="458" customWidth="1"/>
    <col min="10535" max="10535" width="6.140625" style="458" customWidth="1"/>
    <col min="10536" max="10536" width="6" style="458" customWidth="1"/>
    <col min="10537" max="10537" width="5.28515625" style="458" customWidth="1"/>
    <col min="10538" max="10538" width="6.28515625" style="458" customWidth="1"/>
    <col min="10539" max="10539" width="5.5703125" style="458" customWidth="1"/>
    <col min="10540" max="10540" width="5" style="458" customWidth="1"/>
    <col min="10541" max="10541" width="6.28515625" style="458" customWidth="1"/>
    <col min="10542" max="10543" width="9" style="458" hidden="1" customWidth="1"/>
    <col min="10544" max="10544" width="5.5703125" style="458" customWidth="1"/>
    <col min="10545" max="10545" width="6.42578125" style="458" customWidth="1"/>
    <col min="10546" max="10546" width="5.7109375" style="458" customWidth="1"/>
    <col min="10547" max="10547" width="5.140625" style="458" customWidth="1"/>
    <col min="10548" max="10548" width="5.85546875" style="458" customWidth="1"/>
    <col min="10549" max="10549" width="5.140625" style="458" customWidth="1"/>
    <col min="10550" max="10550" width="5.28515625" style="458" customWidth="1"/>
    <col min="10551" max="10552" width="5.7109375" style="458" customWidth="1"/>
    <col min="10553" max="10553" width="6.140625" style="458" customWidth="1"/>
    <col min="10554" max="10554" width="7.42578125" style="458" customWidth="1"/>
    <col min="10555" max="10555" width="6.42578125" style="458" customWidth="1"/>
    <col min="10556" max="10556" width="7.42578125" style="458" customWidth="1"/>
    <col min="10557" max="10781" width="9.140625" style="458"/>
    <col min="10782" max="10782" width="3.85546875" style="458" customWidth="1"/>
    <col min="10783" max="10783" width="9.5703125" style="458" customWidth="1"/>
    <col min="10784" max="10784" width="5.7109375" style="458" customWidth="1"/>
    <col min="10785" max="10785" width="5.28515625" style="458" customWidth="1"/>
    <col min="10786" max="10787" width="5.42578125" style="458" customWidth="1"/>
    <col min="10788" max="10788" width="5.28515625" style="458" customWidth="1"/>
    <col min="10789" max="10789" width="5.42578125" style="458" customWidth="1"/>
    <col min="10790" max="10790" width="5.5703125" style="458" customWidth="1"/>
    <col min="10791" max="10791" width="6.140625" style="458" customWidth="1"/>
    <col min="10792" max="10792" width="6" style="458" customWidth="1"/>
    <col min="10793" max="10793" width="5.28515625" style="458" customWidth="1"/>
    <col min="10794" max="10794" width="6.28515625" style="458" customWidth="1"/>
    <col min="10795" max="10795" width="5.5703125" style="458" customWidth="1"/>
    <col min="10796" max="10796" width="5" style="458" customWidth="1"/>
    <col min="10797" max="10797" width="6.28515625" style="458" customWidth="1"/>
    <col min="10798" max="10799" width="9" style="458" hidden="1" customWidth="1"/>
    <col min="10800" max="10800" width="5.5703125" style="458" customWidth="1"/>
    <col min="10801" max="10801" width="6.42578125" style="458" customWidth="1"/>
    <col min="10802" max="10802" width="5.7109375" style="458" customWidth="1"/>
    <col min="10803" max="10803" width="5.140625" style="458" customWidth="1"/>
    <col min="10804" max="10804" width="5.85546875" style="458" customWidth="1"/>
    <col min="10805" max="10805" width="5.140625" style="458" customWidth="1"/>
    <col min="10806" max="10806" width="5.28515625" style="458" customWidth="1"/>
    <col min="10807" max="10808" width="5.7109375" style="458" customWidth="1"/>
    <col min="10809" max="10809" width="6.140625" style="458" customWidth="1"/>
    <col min="10810" max="10810" width="7.42578125" style="458" customWidth="1"/>
    <col min="10811" max="10811" width="6.42578125" style="458" customWidth="1"/>
    <col min="10812" max="10812" width="7.42578125" style="458" customWidth="1"/>
    <col min="10813" max="11037" width="9.140625" style="458"/>
    <col min="11038" max="11038" width="3.85546875" style="458" customWidth="1"/>
    <col min="11039" max="11039" width="9.5703125" style="458" customWidth="1"/>
    <col min="11040" max="11040" width="5.7109375" style="458" customWidth="1"/>
    <col min="11041" max="11041" width="5.28515625" style="458" customWidth="1"/>
    <col min="11042" max="11043" width="5.42578125" style="458" customWidth="1"/>
    <col min="11044" max="11044" width="5.28515625" style="458" customWidth="1"/>
    <col min="11045" max="11045" width="5.42578125" style="458" customWidth="1"/>
    <col min="11046" max="11046" width="5.5703125" style="458" customWidth="1"/>
    <col min="11047" max="11047" width="6.140625" style="458" customWidth="1"/>
    <col min="11048" max="11048" width="6" style="458" customWidth="1"/>
    <col min="11049" max="11049" width="5.28515625" style="458" customWidth="1"/>
    <col min="11050" max="11050" width="6.28515625" style="458" customWidth="1"/>
    <col min="11051" max="11051" width="5.5703125" style="458" customWidth="1"/>
    <col min="11052" max="11052" width="5" style="458" customWidth="1"/>
    <col min="11053" max="11053" width="6.28515625" style="458" customWidth="1"/>
    <col min="11054" max="11055" width="9" style="458" hidden="1" customWidth="1"/>
    <col min="11056" max="11056" width="5.5703125" style="458" customWidth="1"/>
    <col min="11057" max="11057" width="6.42578125" style="458" customWidth="1"/>
    <col min="11058" max="11058" width="5.7109375" style="458" customWidth="1"/>
    <col min="11059" max="11059" width="5.140625" style="458" customWidth="1"/>
    <col min="11060" max="11060" width="5.85546875" style="458" customWidth="1"/>
    <col min="11061" max="11061" width="5.140625" style="458" customWidth="1"/>
    <col min="11062" max="11062" width="5.28515625" style="458" customWidth="1"/>
    <col min="11063" max="11064" width="5.7109375" style="458" customWidth="1"/>
    <col min="11065" max="11065" width="6.140625" style="458" customWidth="1"/>
    <col min="11066" max="11066" width="7.42578125" style="458" customWidth="1"/>
    <col min="11067" max="11067" width="6.42578125" style="458" customWidth="1"/>
    <col min="11068" max="11068" width="7.42578125" style="458" customWidth="1"/>
    <col min="11069" max="11293" width="9.140625" style="458"/>
    <col min="11294" max="11294" width="3.85546875" style="458" customWidth="1"/>
    <col min="11295" max="11295" width="9.5703125" style="458" customWidth="1"/>
    <col min="11296" max="11296" width="5.7109375" style="458" customWidth="1"/>
    <col min="11297" max="11297" width="5.28515625" style="458" customWidth="1"/>
    <col min="11298" max="11299" width="5.42578125" style="458" customWidth="1"/>
    <col min="11300" max="11300" width="5.28515625" style="458" customWidth="1"/>
    <col min="11301" max="11301" width="5.42578125" style="458" customWidth="1"/>
    <col min="11302" max="11302" width="5.5703125" style="458" customWidth="1"/>
    <col min="11303" max="11303" width="6.140625" style="458" customWidth="1"/>
    <col min="11304" max="11304" width="6" style="458" customWidth="1"/>
    <col min="11305" max="11305" width="5.28515625" style="458" customWidth="1"/>
    <col min="11306" max="11306" width="6.28515625" style="458" customWidth="1"/>
    <col min="11307" max="11307" width="5.5703125" style="458" customWidth="1"/>
    <col min="11308" max="11308" width="5" style="458" customWidth="1"/>
    <col min="11309" max="11309" width="6.28515625" style="458" customWidth="1"/>
    <col min="11310" max="11311" width="9" style="458" hidden="1" customWidth="1"/>
    <col min="11312" max="11312" width="5.5703125" style="458" customWidth="1"/>
    <col min="11313" max="11313" width="6.42578125" style="458" customWidth="1"/>
    <col min="11314" max="11314" width="5.7109375" style="458" customWidth="1"/>
    <col min="11315" max="11315" width="5.140625" style="458" customWidth="1"/>
    <col min="11316" max="11316" width="5.85546875" style="458" customWidth="1"/>
    <col min="11317" max="11317" width="5.140625" style="458" customWidth="1"/>
    <col min="11318" max="11318" width="5.28515625" style="458" customWidth="1"/>
    <col min="11319" max="11320" width="5.7109375" style="458" customWidth="1"/>
    <col min="11321" max="11321" width="6.140625" style="458" customWidth="1"/>
    <col min="11322" max="11322" width="7.42578125" style="458" customWidth="1"/>
    <col min="11323" max="11323" width="6.42578125" style="458" customWidth="1"/>
    <col min="11324" max="11324" width="7.42578125" style="458" customWidth="1"/>
    <col min="11325" max="11549" width="9.140625" style="458"/>
    <col min="11550" max="11550" width="3.85546875" style="458" customWidth="1"/>
    <col min="11551" max="11551" width="9.5703125" style="458" customWidth="1"/>
    <col min="11552" max="11552" width="5.7109375" style="458" customWidth="1"/>
    <col min="11553" max="11553" width="5.28515625" style="458" customWidth="1"/>
    <col min="11554" max="11555" width="5.42578125" style="458" customWidth="1"/>
    <col min="11556" max="11556" width="5.28515625" style="458" customWidth="1"/>
    <col min="11557" max="11557" width="5.42578125" style="458" customWidth="1"/>
    <col min="11558" max="11558" width="5.5703125" style="458" customWidth="1"/>
    <col min="11559" max="11559" width="6.140625" style="458" customWidth="1"/>
    <col min="11560" max="11560" width="6" style="458" customWidth="1"/>
    <col min="11561" max="11561" width="5.28515625" style="458" customWidth="1"/>
    <col min="11562" max="11562" width="6.28515625" style="458" customWidth="1"/>
    <col min="11563" max="11563" width="5.5703125" style="458" customWidth="1"/>
    <col min="11564" max="11564" width="5" style="458" customWidth="1"/>
    <col min="11565" max="11565" width="6.28515625" style="458" customWidth="1"/>
    <col min="11566" max="11567" width="9" style="458" hidden="1" customWidth="1"/>
    <col min="11568" max="11568" width="5.5703125" style="458" customWidth="1"/>
    <col min="11569" max="11569" width="6.42578125" style="458" customWidth="1"/>
    <col min="11570" max="11570" width="5.7109375" style="458" customWidth="1"/>
    <col min="11571" max="11571" width="5.140625" style="458" customWidth="1"/>
    <col min="11572" max="11572" width="5.85546875" style="458" customWidth="1"/>
    <col min="11573" max="11573" width="5.140625" style="458" customWidth="1"/>
    <col min="11574" max="11574" width="5.28515625" style="458" customWidth="1"/>
    <col min="11575" max="11576" width="5.7109375" style="458" customWidth="1"/>
    <col min="11577" max="11577" width="6.140625" style="458" customWidth="1"/>
    <col min="11578" max="11578" width="7.42578125" style="458" customWidth="1"/>
    <col min="11579" max="11579" width="6.42578125" style="458" customWidth="1"/>
    <col min="11580" max="11580" width="7.42578125" style="458" customWidth="1"/>
    <col min="11581" max="11805" width="9.140625" style="458"/>
    <col min="11806" max="11806" width="3.85546875" style="458" customWidth="1"/>
    <col min="11807" max="11807" width="9.5703125" style="458" customWidth="1"/>
    <col min="11808" max="11808" width="5.7109375" style="458" customWidth="1"/>
    <col min="11809" max="11809" width="5.28515625" style="458" customWidth="1"/>
    <col min="11810" max="11811" width="5.42578125" style="458" customWidth="1"/>
    <col min="11812" max="11812" width="5.28515625" style="458" customWidth="1"/>
    <col min="11813" max="11813" width="5.42578125" style="458" customWidth="1"/>
    <col min="11814" max="11814" width="5.5703125" style="458" customWidth="1"/>
    <col min="11815" max="11815" width="6.140625" style="458" customWidth="1"/>
    <col min="11816" max="11816" width="6" style="458" customWidth="1"/>
    <col min="11817" max="11817" width="5.28515625" style="458" customWidth="1"/>
    <col min="11818" max="11818" width="6.28515625" style="458" customWidth="1"/>
    <col min="11819" max="11819" width="5.5703125" style="458" customWidth="1"/>
    <col min="11820" max="11820" width="5" style="458" customWidth="1"/>
    <col min="11821" max="11821" width="6.28515625" style="458" customWidth="1"/>
    <col min="11822" max="11823" width="9" style="458" hidden="1" customWidth="1"/>
    <col min="11824" max="11824" width="5.5703125" style="458" customWidth="1"/>
    <col min="11825" max="11825" width="6.42578125" style="458" customWidth="1"/>
    <col min="11826" max="11826" width="5.7109375" style="458" customWidth="1"/>
    <col min="11827" max="11827" width="5.140625" style="458" customWidth="1"/>
    <col min="11828" max="11828" width="5.85546875" style="458" customWidth="1"/>
    <col min="11829" max="11829" width="5.140625" style="458" customWidth="1"/>
    <col min="11830" max="11830" width="5.28515625" style="458" customWidth="1"/>
    <col min="11831" max="11832" width="5.7109375" style="458" customWidth="1"/>
    <col min="11833" max="11833" width="6.140625" style="458" customWidth="1"/>
    <col min="11834" max="11834" width="7.42578125" style="458" customWidth="1"/>
    <col min="11835" max="11835" width="6.42578125" style="458" customWidth="1"/>
    <col min="11836" max="11836" width="7.42578125" style="458" customWidth="1"/>
    <col min="11837" max="12061" width="9.140625" style="458"/>
    <col min="12062" max="12062" width="3.85546875" style="458" customWidth="1"/>
    <col min="12063" max="12063" width="9.5703125" style="458" customWidth="1"/>
    <col min="12064" max="12064" width="5.7109375" style="458" customWidth="1"/>
    <col min="12065" max="12065" width="5.28515625" style="458" customWidth="1"/>
    <col min="12066" max="12067" width="5.42578125" style="458" customWidth="1"/>
    <col min="12068" max="12068" width="5.28515625" style="458" customWidth="1"/>
    <col min="12069" max="12069" width="5.42578125" style="458" customWidth="1"/>
    <col min="12070" max="12070" width="5.5703125" style="458" customWidth="1"/>
    <col min="12071" max="12071" width="6.140625" style="458" customWidth="1"/>
    <col min="12072" max="12072" width="6" style="458" customWidth="1"/>
    <col min="12073" max="12073" width="5.28515625" style="458" customWidth="1"/>
    <col min="12074" max="12074" width="6.28515625" style="458" customWidth="1"/>
    <col min="12075" max="12075" width="5.5703125" style="458" customWidth="1"/>
    <col min="12076" max="12076" width="5" style="458" customWidth="1"/>
    <col min="12077" max="12077" width="6.28515625" style="458" customWidth="1"/>
    <col min="12078" max="12079" width="9" style="458" hidden="1" customWidth="1"/>
    <col min="12080" max="12080" width="5.5703125" style="458" customWidth="1"/>
    <col min="12081" max="12081" width="6.42578125" style="458" customWidth="1"/>
    <col min="12082" max="12082" width="5.7109375" style="458" customWidth="1"/>
    <col min="12083" max="12083" width="5.140625" style="458" customWidth="1"/>
    <col min="12084" max="12084" width="5.85546875" style="458" customWidth="1"/>
    <col min="12085" max="12085" width="5.140625" style="458" customWidth="1"/>
    <col min="12086" max="12086" width="5.28515625" style="458" customWidth="1"/>
    <col min="12087" max="12088" width="5.7109375" style="458" customWidth="1"/>
    <col min="12089" max="12089" width="6.140625" style="458" customWidth="1"/>
    <col min="12090" max="12090" width="7.42578125" style="458" customWidth="1"/>
    <col min="12091" max="12091" width="6.42578125" style="458" customWidth="1"/>
    <col min="12092" max="12092" width="7.42578125" style="458" customWidth="1"/>
    <col min="12093" max="12317" width="9.140625" style="458"/>
    <col min="12318" max="12318" width="3.85546875" style="458" customWidth="1"/>
    <col min="12319" max="12319" width="9.5703125" style="458" customWidth="1"/>
    <col min="12320" max="12320" width="5.7109375" style="458" customWidth="1"/>
    <col min="12321" max="12321" width="5.28515625" style="458" customWidth="1"/>
    <col min="12322" max="12323" width="5.42578125" style="458" customWidth="1"/>
    <col min="12324" max="12324" width="5.28515625" style="458" customWidth="1"/>
    <col min="12325" max="12325" width="5.42578125" style="458" customWidth="1"/>
    <col min="12326" max="12326" width="5.5703125" style="458" customWidth="1"/>
    <col min="12327" max="12327" width="6.140625" style="458" customWidth="1"/>
    <col min="12328" max="12328" width="6" style="458" customWidth="1"/>
    <col min="12329" max="12329" width="5.28515625" style="458" customWidth="1"/>
    <col min="12330" max="12330" width="6.28515625" style="458" customWidth="1"/>
    <col min="12331" max="12331" width="5.5703125" style="458" customWidth="1"/>
    <col min="12332" max="12332" width="5" style="458" customWidth="1"/>
    <col min="12333" max="12333" width="6.28515625" style="458" customWidth="1"/>
    <col min="12334" max="12335" width="9" style="458" hidden="1" customWidth="1"/>
    <col min="12336" max="12336" width="5.5703125" style="458" customWidth="1"/>
    <col min="12337" max="12337" width="6.42578125" style="458" customWidth="1"/>
    <col min="12338" max="12338" width="5.7109375" style="458" customWidth="1"/>
    <col min="12339" max="12339" width="5.140625" style="458" customWidth="1"/>
    <col min="12340" max="12340" width="5.85546875" style="458" customWidth="1"/>
    <col min="12341" max="12341" width="5.140625" style="458" customWidth="1"/>
    <col min="12342" max="12342" width="5.28515625" style="458" customWidth="1"/>
    <col min="12343" max="12344" width="5.7109375" style="458" customWidth="1"/>
    <col min="12345" max="12345" width="6.140625" style="458" customWidth="1"/>
    <col min="12346" max="12346" width="7.42578125" style="458" customWidth="1"/>
    <col min="12347" max="12347" width="6.42578125" style="458" customWidth="1"/>
    <col min="12348" max="12348" width="7.42578125" style="458" customWidth="1"/>
    <col min="12349" max="12573" width="9.140625" style="458"/>
    <col min="12574" max="12574" width="3.85546875" style="458" customWidth="1"/>
    <col min="12575" max="12575" width="9.5703125" style="458" customWidth="1"/>
    <col min="12576" max="12576" width="5.7109375" style="458" customWidth="1"/>
    <col min="12577" max="12577" width="5.28515625" style="458" customWidth="1"/>
    <col min="12578" max="12579" width="5.42578125" style="458" customWidth="1"/>
    <col min="12580" max="12580" width="5.28515625" style="458" customWidth="1"/>
    <col min="12581" max="12581" width="5.42578125" style="458" customWidth="1"/>
    <col min="12582" max="12582" width="5.5703125" style="458" customWidth="1"/>
    <col min="12583" max="12583" width="6.140625" style="458" customWidth="1"/>
    <col min="12584" max="12584" width="6" style="458" customWidth="1"/>
    <col min="12585" max="12585" width="5.28515625" style="458" customWidth="1"/>
    <col min="12586" max="12586" width="6.28515625" style="458" customWidth="1"/>
    <col min="12587" max="12587" width="5.5703125" style="458" customWidth="1"/>
    <col min="12588" max="12588" width="5" style="458" customWidth="1"/>
    <col min="12589" max="12589" width="6.28515625" style="458" customWidth="1"/>
    <col min="12590" max="12591" width="9" style="458" hidden="1" customWidth="1"/>
    <col min="12592" max="12592" width="5.5703125" style="458" customWidth="1"/>
    <col min="12593" max="12593" width="6.42578125" style="458" customWidth="1"/>
    <col min="12594" max="12594" width="5.7109375" style="458" customWidth="1"/>
    <col min="12595" max="12595" width="5.140625" style="458" customWidth="1"/>
    <col min="12596" max="12596" width="5.85546875" style="458" customWidth="1"/>
    <col min="12597" max="12597" width="5.140625" style="458" customWidth="1"/>
    <col min="12598" max="12598" width="5.28515625" style="458" customWidth="1"/>
    <col min="12599" max="12600" width="5.7109375" style="458" customWidth="1"/>
    <col min="12601" max="12601" width="6.140625" style="458" customWidth="1"/>
    <col min="12602" max="12602" width="7.42578125" style="458" customWidth="1"/>
    <col min="12603" max="12603" width="6.42578125" style="458" customWidth="1"/>
    <col min="12604" max="12604" width="7.42578125" style="458" customWidth="1"/>
    <col min="12605" max="12829" width="9.140625" style="458"/>
    <col min="12830" max="12830" width="3.85546875" style="458" customWidth="1"/>
    <col min="12831" max="12831" width="9.5703125" style="458" customWidth="1"/>
    <col min="12832" max="12832" width="5.7109375" style="458" customWidth="1"/>
    <col min="12833" max="12833" width="5.28515625" style="458" customWidth="1"/>
    <col min="12834" max="12835" width="5.42578125" style="458" customWidth="1"/>
    <col min="12836" max="12836" width="5.28515625" style="458" customWidth="1"/>
    <col min="12837" max="12837" width="5.42578125" style="458" customWidth="1"/>
    <col min="12838" max="12838" width="5.5703125" style="458" customWidth="1"/>
    <col min="12839" max="12839" width="6.140625" style="458" customWidth="1"/>
    <col min="12840" max="12840" width="6" style="458" customWidth="1"/>
    <col min="12841" max="12841" width="5.28515625" style="458" customWidth="1"/>
    <col min="12842" max="12842" width="6.28515625" style="458" customWidth="1"/>
    <col min="12843" max="12843" width="5.5703125" style="458" customWidth="1"/>
    <col min="12844" max="12844" width="5" style="458" customWidth="1"/>
    <col min="12845" max="12845" width="6.28515625" style="458" customWidth="1"/>
    <col min="12846" max="12847" width="9" style="458" hidden="1" customWidth="1"/>
    <col min="12848" max="12848" width="5.5703125" style="458" customWidth="1"/>
    <col min="12849" max="12849" width="6.42578125" style="458" customWidth="1"/>
    <col min="12850" max="12850" width="5.7109375" style="458" customWidth="1"/>
    <col min="12851" max="12851" width="5.140625" style="458" customWidth="1"/>
    <col min="12852" max="12852" width="5.85546875" style="458" customWidth="1"/>
    <col min="12853" max="12853" width="5.140625" style="458" customWidth="1"/>
    <col min="12854" max="12854" width="5.28515625" style="458" customWidth="1"/>
    <col min="12855" max="12856" width="5.7109375" style="458" customWidth="1"/>
    <col min="12857" max="12857" width="6.140625" style="458" customWidth="1"/>
    <col min="12858" max="12858" width="7.42578125" style="458" customWidth="1"/>
    <col min="12859" max="12859" width="6.42578125" style="458" customWidth="1"/>
    <col min="12860" max="12860" width="7.42578125" style="458" customWidth="1"/>
    <col min="12861" max="13085" width="9.140625" style="458"/>
    <col min="13086" max="13086" width="3.85546875" style="458" customWidth="1"/>
    <col min="13087" max="13087" width="9.5703125" style="458" customWidth="1"/>
    <col min="13088" max="13088" width="5.7109375" style="458" customWidth="1"/>
    <col min="13089" max="13089" width="5.28515625" style="458" customWidth="1"/>
    <col min="13090" max="13091" width="5.42578125" style="458" customWidth="1"/>
    <col min="13092" max="13092" width="5.28515625" style="458" customWidth="1"/>
    <col min="13093" max="13093" width="5.42578125" style="458" customWidth="1"/>
    <col min="13094" max="13094" width="5.5703125" style="458" customWidth="1"/>
    <col min="13095" max="13095" width="6.140625" style="458" customWidth="1"/>
    <col min="13096" max="13096" width="6" style="458" customWidth="1"/>
    <col min="13097" max="13097" width="5.28515625" style="458" customWidth="1"/>
    <col min="13098" max="13098" width="6.28515625" style="458" customWidth="1"/>
    <col min="13099" max="13099" width="5.5703125" style="458" customWidth="1"/>
    <col min="13100" max="13100" width="5" style="458" customWidth="1"/>
    <col min="13101" max="13101" width="6.28515625" style="458" customWidth="1"/>
    <col min="13102" max="13103" width="9" style="458" hidden="1" customWidth="1"/>
    <col min="13104" max="13104" width="5.5703125" style="458" customWidth="1"/>
    <col min="13105" max="13105" width="6.42578125" style="458" customWidth="1"/>
    <col min="13106" max="13106" width="5.7109375" style="458" customWidth="1"/>
    <col min="13107" max="13107" width="5.140625" style="458" customWidth="1"/>
    <col min="13108" max="13108" width="5.85546875" style="458" customWidth="1"/>
    <col min="13109" max="13109" width="5.140625" style="458" customWidth="1"/>
    <col min="13110" max="13110" width="5.28515625" style="458" customWidth="1"/>
    <col min="13111" max="13112" width="5.7109375" style="458" customWidth="1"/>
    <col min="13113" max="13113" width="6.140625" style="458" customWidth="1"/>
    <col min="13114" max="13114" width="7.42578125" style="458" customWidth="1"/>
    <col min="13115" max="13115" width="6.42578125" style="458" customWidth="1"/>
    <col min="13116" max="13116" width="7.42578125" style="458" customWidth="1"/>
    <col min="13117" max="13341" width="9.140625" style="458"/>
    <col min="13342" max="13342" width="3.85546875" style="458" customWidth="1"/>
    <col min="13343" max="13343" width="9.5703125" style="458" customWidth="1"/>
    <col min="13344" max="13344" width="5.7109375" style="458" customWidth="1"/>
    <col min="13345" max="13345" width="5.28515625" style="458" customWidth="1"/>
    <col min="13346" max="13347" width="5.42578125" style="458" customWidth="1"/>
    <col min="13348" max="13348" width="5.28515625" style="458" customWidth="1"/>
    <col min="13349" max="13349" width="5.42578125" style="458" customWidth="1"/>
    <col min="13350" max="13350" width="5.5703125" style="458" customWidth="1"/>
    <col min="13351" max="13351" width="6.140625" style="458" customWidth="1"/>
    <col min="13352" max="13352" width="6" style="458" customWidth="1"/>
    <col min="13353" max="13353" width="5.28515625" style="458" customWidth="1"/>
    <col min="13354" max="13354" width="6.28515625" style="458" customWidth="1"/>
    <col min="13355" max="13355" width="5.5703125" style="458" customWidth="1"/>
    <col min="13356" max="13356" width="5" style="458" customWidth="1"/>
    <col min="13357" max="13357" width="6.28515625" style="458" customWidth="1"/>
    <col min="13358" max="13359" width="9" style="458" hidden="1" customWidth="1"/>
    <col min="13360" max="13360" width="5.5703125" style="458" customWidth="1"/>
    <col min="13361" max="13361" width="6.42578125" style="458" customWidth="1"/>
    <col min="13362" max="13362" width="5.7109375" style="458" customWidth="1"/>
    <col min="13363" max="13363" width="5.140625" style="458" customWidth="1"/>
    <col min="13364" max="13364" width="5.85546875" style="458" customWidth="1"/>
    <col min="13365" max="13365" width="5.140625" style="458" customWidth="1"/>
    <col min="13366" max="13366" width="5.28515625" style="458" customWidth="1"/>
    <col min="13367" max="13368" width="5.7109375" style="458" customWidth="1"/>
    <col min="13369" max="13369" width="6.140625" style="458" customWidth="1"/>
    <col min="13370" max="13370" width="7.42578125" style="458" customWidth="1"/>
    <col min="13371" max="13371" width="6.42578125" style="458" customWidth="1"/>
    <col min="13372" max="13372" width="7.42578125" style="458" customWidth="1"/>
    <col min="13373" max="13597" width="9.140625" style="458"/>
    <col min="13598" max="13598" width="3.85546875" style="458" customWidth="1"/>
    <col min="13599" max="13599" width="9.5703125" style="458" customWidth="1"/>
    <col min="13600" max="13600" width="5.7109375" style="458" customWidth="1"/>
    <col min="13601" max="13601" width="5.28515625" style="458" customWidth="1"/>
    <col min="13602" max="13603" width="5.42578125" style="458" customWidth="1"/>
    <col min="13604" max="13604" width="5.28515625" style="458" customWidth="1"/>
    <col min="13605" max="13605" width="5.42578125" style="458" customWidth="1"/>
    <col min="13606" max="13606" width="5.5703125" style="458" customWidth="1"/>
    <col min="13607" max="13607" width="6.140625" style="458" customWidth="1"/>
    <col min="13608" max="13608" width="6" style="458" customWidth="1"/>
    <col min="13609" max="13609" width="5.28515625" style="458" customWidth="1"/>
    <col min="13610" max="13610" width="6.28515625" style="458" customWidth="1"/>
    <col min="13611" max="13611" width="5.5703125" style="458" customWidth="1"/>
    <col min="13612" max="13612" width="5" style="458" customWidth="1"/>
    <col min="13613" max="13613" width="6.28515625" style="458" customWidth="1"/>
    <col min="13614" max="13615" width="9" style="458" hidden="1" customWidth="1"/>
    <col min="13616" max="13616" width="5.5703125" style="458" customWidth="1"/>
    <col min="13617" max="13617" width="6.42578125" style="458" customWidth="1"/>
    <col min="13618" max="13618" width="5.7109375" style="458" customWidth="1"/>
    <col min="13619" max="13619" width="5.140625" style="458" customWidth="1"/>
    <col min="13620" max="13620" width="5.85546875" style="458" customWidth="1"/>
    <col min="13621" max="13621" width="5.140625" style="458" customWidth="1"/>
    <col min="13622" max="13622" width="5.28515625" style="458" customWidth="1"/>
    <col min="13623" max="13624" width="5.7109375" style="458" customWidth="1"/>
    <col min="13625" max="13625" width="6.140625" style="458" customWidth="1"/>
    <col min="13626" max="13626" width="7.42578125" style="458" customWidth="1"/>
    <col min="13627" max="13627" width="6.42578125" style="458" customWidth="1"/>
    <col min="13628" max="13628" width="7.42578125" style="458" customWidth="1"/>
    <col min="13629" max="13853" width="9.140625" style="458"/>
    <col min="13854" max="13854" width="3.85546875" style="458" customWidth="1"/>
    <col min="13855" max="13855" width="9.5703125" style="458" customWidth="1"/>
    <col min="13856" max="13856" width="5.7109375" style="458" customWidth="1"/>
    <col min="13857" max="13857" width="5.28515625" style="458" customWidth="1"/>
    <col min="13858" max="13859" width="5.42578125" style="458" customWidth="1"/>
    <col min="13860" max="13860" width="5.28515625" style="458" customWidth="1"/>
    <col min="13861" max="13861" width="5.42578125" style="458" customWidth="1"/>
    <col min="13862" max="13862" width="5.5703125" style="458" customWidth="1"/>
    <col min="13863" max="13863" width="6.140625" style="458" customWidth="1"/>
    <col min="13864" max="13864" width="6" style="458" customWidth="1"/>
    <col min="13865" max="13865" width="5.28515625" style="458" customWidth="1"/>
    <col min="13866" max="13866" width="6.28515625" style="458" customWidth="1"/>
    <col min="13867" max="13867" width="5.5703125" style="458" customWidth="1"/>
    <col min="13868" max="13868" width="5" style="458" customWidth="1"/>
    <col min="13869" max="13869" width="6.28515625" style="458" customWidth="1"/>
    <col min="13870" max="13871" width="9" style="458" hidden="1" customWidth="1"/>
    <col min="13872" max="13872" width="5.5703125" style="458" customWidth="1"/>
    <col min="13873" max="13873" width="6.42578125" style="458" customWidth="1"/>
    <col min="13874" max="13874" width="5.7109375" style="458" customWidth="1"/>
    <col min="13875" max="13875" width="5.140625" style="458" customWidth="1"/>
    <col min="13876" max="13876" width="5.85546875" style="458" customWidth="1"/>
    <col min="13877" max="13877" width="5.140625" style="458" customWidth="1"/>
    <col min="13878" max="13878" width="5.28515625" style="458" customWidth="1"/>
    <col min="13879" max="13880" width="5.7109375" style="458" customWidth="1"/>
    <col min="13881" max="13881" width="6.140625" style="458" customWidth="1"/>
    <col min="13882" max="13882" width="7.42578125" style="458" customWidth="1"/>
    <col min="13883" max="13883" width="6.42578125" style="458" customWidth="1"/>
    <col min="13884" max="13884" width="7.42578125" style="458" customWidth="1"/>
    <col min="13885" max="14109" width="9.140625" style="458"/>
    <col min="14110" max="14110" width="3.85546875" style="458" customWidth="1"/>
    <col min="14111" max="14111" width="9.5703125" style="458" customWidth="1"/>
    <col min="14112" max="14112" width="5.7109375" style="458" customWidth="1"/>
    <col min="14113" max="14113" width="5.28515625" style="458" customWidth="1"/>
    <col min="14114" max="14115" width="5.42578125" style="458" customWidth="1"/>
    <col min="14116" max="14116" width="5.28515625" style="458" customWidth="1"/>
    <col min="14117" max="14117" width="5.42578125" style="458" customWidth="1"/>
    <col min="14118" max="14118" width="5.5703125" style="458" customWidth="1"/>
    <col min="14119" max="14119" width="6.140625" style="458" customWidth="1"/>
    <col min="14120" max="14120" width="6" style="458" customWidth="1"/>
    <col min="14121" max="14121" width="5.28515625" style="458" customWidth="1"/>
    <col min="14122" max="14122" width="6.28515625" style="458" customWidth="1"/>
    <col min="14123" max="14123" width="5.5703125" style="458" customWidth="1"/>
    <col min="14124" max="14124" width="5" style="458" customWidth="1"/>
    <col min="14125" max="14125" width="6.28515625" style="458" customWidth="1"/>
    <col min="14126" max="14127" width="9" style="458" hidden="1" customWidth="1"/>
    <col min="14128" max="14128" width="5.5703125" style="458" customWidth="1"/>
    <col min="14129" max="14129" width="6.42578125" style="458" customWidth="1"/>
    <col min="14130" max="14130" width="5.7109375" style="458" customWidth="1"/>
    <col min="14131" max="14131" width="5.140625" style="458" customWidth="1"/>
    <col min="14132" max="14132" width="5.85546875" style="458" customWidth="1"/>
    <col min="14133" max="14133" width="5.140625" style="458" customWidth="1"/>
    <col min="14134" max="14134" width="5.28515625" style="458" customWidth="1"/>
    <col min="14135" max="14136" width="5.7109375" style="458" customWidth="1"/>
    <col min="14137" max="14137" width="6.140625" style="458" customWidth="1"/>
    <col min="14138" max="14138" width="7.42578125" style="458" customWidth="1"/>
    <col min="14139" max="14139" width="6.42578125" style="458" customWidth="1"/>
    <col min="14140" max="14140" width="7.42578125" style="458" customWidth="1"/>
    <col min="14141" max="14365" width="9.140625" style="458"/>
    <col min="14366" max="14366" width="3.85546875" style="458" customWidth="1"/>
    <col min="14367" max="14367" width="9.5703125" style="458" customWidth="1"/>
    <col min="14368" max="14368" width="5.7109375" style="458" customWidth="1"/>
    <col min="14369" max="14369" width="5.28515625" style="458" customWidth="1"/>
    <col min="14370" max="14371" width="5.42578125" style="458" customWidth="1"/>
    <col min="14372" max="14372" width="5.28515625" style="458" customWidth="1"/>
    <col min="14373" max="14373" width="5.42578125" style="458" customWidth="1"/>
    <col min="14374" max="14374" width="5.5703125" style="458" customWidth="1"/>
    <col min="14375" max="14375" width="6.140625" style="458" customWidth="1"/>
    <col min="14376" max="14376" width="6" style="458" customWidth="1"/>
    <col min="14377" max="14377" width="5.28515625" style="458" customWidth="1"/>
    <col min="14378" max="14378" width="6.28515625" style="458" customWidth="1"/>
    <col min="14379" max="14379" width="5.5703125" style="458" customWidth="1"/>
    <col min="14380" max="14380" width="5" style="458" customWidth="1"/>
    <col min="14381" max="14381" width="6.28515625" style="458" customWidth="1"/>
    <col min="14382" max="14383" width="9" style="458" hidden="1" customWidth="1"/>
    <col min="14384" max="14384" width="5.5703125" style="458" customWidth="1"/>
    <col min="14385" max="14385" width="6.42578125" style="458" customWidth="1"/>
    <col min="14386" max="14386" width="5.7109375" style="458" customWidth="1"/>
    <col min="14387" max="14387" width="5.140625" style="458" customWidth="1"/>
    <col min="14388" max="14388" width="5.85546875" style="458" customWidth="1"/>
    <col min="14389" max="14389" width="5.140625" style="458" customWidth="1"/>
    <col min="14390" max="14390" width="5.28515625" style="458" customWidth="1"/>
    <col min="14391" max="14392" width="5.7109375" style="458" customWidth="1"/>
    <col min="14393" max="14393" width="6.140625" style="458" customWidth="1"/>
    <col min="14394" max="14394" width="7.42578125" style="458" customWidth="1"/>
    <col min="14395" max="14395" width="6.42578125" style="458" customWidth="1"/>
    <col min="14396" max="14396" width="7.42578125" style="458" customWidth="1"/>
    <col min="14397" max="14621" width="9.140625" style="458"/>
    <col min="14622" max="14622" width="3.85546875" style="458" customWidth="1"/>
    <col min="14623" max="14623" width="9.5703125" style="458" customWidth="1"/>
    <col min="14624" max="14624" width="5.7109375" style="458" customWidth="1"/>
    <col min="14625" max="14625" width="5.28515625" style="458" customWidth="1"/>
    <col min="14626" max="14627" width="5.42578125" style="458" customWidth="1"/>
    <col min="14628" max="14628" width="5.28515625" style="458" customWidth="1"/>
    <col min="14629" max="14629" width="5.42578125" style="458" customWidth="1"/>
    <col min="14630" max="14630" width="5.5703125" style="458" customWidth="1"/>
    <col min="14631" max="14631" width="6.140625" style="458" customWidth="1"/>
    <col min="14632" max="14632" width="6" style="458" customWidth="1"/>
    <col min="14633" max="14633" width="5.28515625" style="458" customWidth="1"/>
    <col min="14634" max="14634" width="6.28515625" style="458" customWidth="1"/>
    <col min="14635" max="14635" width="5.5703125" style="458" customWidth="1"/>
    <col min="14636" max="14636" width="5" style="458" customWidth="1"/>
    <col min="14637" max="14637" width="6.28515625" style="458" customWidth="1"/>
    <col min="14638" max="14639" width="9" style="458" hidden="1" customWidth="1"/>
    <col min="14640" max="14640" width="5.5703125" style="458" customWidth="1"/>
    <col min="14641" max="14641" width="6.42578125" style="458" customWidth="1"/>
    <col min="14642" max="14642" width="5.7109375" style="458" customWidth="1"/>
    <col min="14643" max="14643" width="5.140625" style="458" customWidth="1"/>
    <col min="14644" max="14644" width="5.85546875" style="458" customWidth="1"/>
    <col min="14645" max="14645" width="5.140625" style="458" customWidth="1"/>
    <col min="14646" max="14646" width="5.28515625" style="458" customWidth="1"/>
    <col min="14647" max="14648" width="5.7109375" style="458" customWidth="1"/>
    <col min="14649" max="14649" width="6.140625" style="458" customWidth="1"/>
    <col min="14650" max="14650" width="7.42578125" style="458" customWidth="1"/>
    <col min="14651" max="14651" width="6.42578125" style="458" customWidth="1"/>
    <col min="14652" max="14652" width="7.42578125" style="458" customWidth="1"/>
    <col min="14653" max="14877" width="9.140625" style="458"/>
    <col min="14878" max="14878" width="3.85546875" style="458" customWidth="1"/>
    <col min="14879" max="14879" width="9.5703125" style="458" customWidth="1"/>
    <col min="14880" max="14880" width="5.7109375" style="458" customWidth="1"/>
    <col min="14881" max="14881" width="5.28515625" style="458" customWidth="1"/>
    <col min="14882" max="14883" width="5.42578125" style="458" customWidth="1"/>
    <col min="14884" max="14884" width="5.28515625" style="458" customWidth="1"/>
    <col min="14885" max="14885" width="5.42578125" style="458" customWidth="1"/>
    <col min="14886" max="14886" width="5.5703125" style="458" customWidth="1"/>
    <col min="14887" max="14887" width="6.140625" style="458" customWidth="1"/>
    <col min="14888" max="14888" width="6" style="458" customWidth="1"/>
    <col min="14889" max="14889" width="5.28515625" style="458" customWidth="1"/>
    <col min="14890" max="14890" width="6.28515625" style="458" customWidth="1"/>
    <col min="14891" max="14891" width="5.5703125" style="458" customWidth="1"/>
    <col min="14892" max="14892" width="5" style="458" customWidth="1"/>
    <col min="14893" max="14893" width="6.28515625" style="458" customWidth="1"/>
    <col min="14894" max="14895" width="9" style="458" hidden="1" customWidth="1"/>
    <col min="14896" max="14896" width="5.5703125" style="458" customWidth="1"/>
    <col min="14897" max="14897" width="6.42578125" style="458" customWidth="1"/>
    <col min="14898" max="14898" width="5.7109375" style="458" customWidth="1"/>
    <col min="14899" max="14899" width="5.140625" style="458" customWidth="1"/>
    <col min="14900" max="14900" width="5.85546875" style="458" customWidth="1"/>
    <col min="14901" max="14901" width="5.140625" style="458" customWidth="1"/>
    <col min="14902" max="14902" width="5.28515625" style="458" customWidth="1"/>
    <col min="14903" max="14904" width="5.7109375" style="458" customWidth="1"/>
    <col min="14905" max="14905" width="6.140625" style="458" customWidth="1"/>
    <col min="14906" max="14906" width="7.42578125" style="458" customWidth="1"/>
    <col min="14907" max="14907" width="6.42578125" style="458" customWidth="1"/>
    <col min="14908" max="14908" width="7.42578125" style="458" customWidth="1"/>
    <col min="14909" max="15133" width="9.140625" style="458"/>
    <col min="15134" max="15134" width="3.85546875" style="458" customWidth="1"/>
    <col min="15135" max="15135" width="9.5703125" style="458" customWidth="1"/>
    <col min="15136" max="15136" width="5.7109375" style="458" customWidth="1"/>
    <col min="15137" max="15137" width="5.28515625" style="458" customWidth="1"/>
    <col min="15138" max="15139" width="5.42578125" style="458" customWidth="1"/>
    <col min="15140" max="15140" width="5.28515625" style="458" customWidth="1"/>
    <col min="15141" max="15141" width="5.42578125" style="458" customWidth="1"/>
    <col min="15142" max="15142" width="5.5703125" style="458" customWidth="1"/>
    <col min="15143" max="15143" width="6.140625" style="458" customWidth="1"/>
    <col min="15144" max="15144" width="6" style="458" customWidth="1"/>
    <col min="15145" max="15145" width="5.28515625" style="458" customWidth="1"/>
    <col min="15146" max="15146" width="6.28515625" style="458" customWidth="1"/>
    <col min="15147" max="15147" width="5.5703125" style="458" customWidth="1"/>
    <col min="15148" max="15148" width="5" style="458" customWidth="1"/>
    <col min="15149" max="15149" width="6.28515625" style="458" customWidth="1"/>
    <col min="15150" max="15151" width="9" style="458" hidden="1" customWidth="1"/>
    <col min="15152" max="15152" width="5.5703125" style="458" customWidth="1"/>
    <col min="15153" max="15153" width="6.42578125" style="458" customWidth="1"/>
    <col min="15154" max="15154" width="5.7109375" style="458" customWidth="1"/>
    <col min="15155" max="15155" width="5.140625" style="458" customWidth="1"/>
    <col min="15156" max="15156" width="5.85546875" style="458" customWidth="1"/>
    <col min="15157" max="15157" width="5.140625" style="458" customWidth="1"/>
    <col min="15158" max="15158" width="5.28515625" style="458" customWidth="1"/>
    <col min="15159" max="15160" width="5.7109375" style="458" customWidth="1"/>
    <col min="15161" max="15161" width="6.140625" style="458" customWidth="1"/>
    <col min="15162" max="15162" width="7.42578125" style="458" customWidth="1"/>
    <col min="15163" max="15163" width="6.42578125" style="458" customWidth="1"/>
    <col min="15164" max="15164" width="7.42578125" style="458" customWidth="1"/>
    <col min="15165" max="15389" width="9.140625" style="458"/>
    <col min="15390" max="15390" width="3.85546875" style="458" customWidth="1"/>
    <col min="15391" max="15391" width="9.5703125" style="458" customWidth="1"/>
    <col min="15392" max="15392" width="5.7109375" style="458" customWidth="1"/>
    <col min="15393" max="15393" width="5.28515625" style="458" customWidth="1"/>
    <col min="15394" max="15395" width="5.42578125" style="458" customWidth="1"/>
    <col min="15396" max="15396" width="5.28515625" style="458" customWidth="1"/>
    <col min="15397" max="15397" width="5.42578125" style="458" customWidth="1"/>
    <col min="15398" max="15398" width="5.5703125" style="458" customWidth="1"/>
    <col min="15399" max="15399" width="6.140625" style="458" customWidth="1"/>
    <col min="15400" max="15400" width="6" style="458" customWidth="1"/>
    <col min="15401" max="15401" width="5.28515625" style="458" customWidth="1"/>
    <col min="15402" max="15402" width="6.28515625" style="458" customWidth="1"/>
    <col min="15403" max="15403" width="5.5703125" style="458" customWidth="1"/>
    <col min="15404" max="15404" width="5" style="458" customWidth="1"/>
    <col min="15405" max="15405" width="6.28515625" style="458" customWidth="1"/>
    <col min="15406" max="15407" width="9" style="458" hidden="1" customWidth="1"/>
    <col min="15408" max="15408" width="5.5703125" style="458" customWidth="1"/>
    <col min="15409" max="15409" width="6.42578125" style="458" customWidth="1"/>
    <col min="15410" max="15410" width="5.7109375" style="458" customWidth="1"/>
    <col min="15411" max="15411" width="5.140625" style="458" customWidth="1"/>
    <col min="15412" max="15412" width="5.85546875" style="458" customWidth="1"/>
    <col min="15413" max="15413" width="5.140625" style="458" customWidth="1"/>
    <col min="15414" max="15414" width="5.28515625" style="458" customWidth="1"/>
    <col min="15415" max="15416" width="5.7109375" style="458" customWidth="1"/>
    <col min="15417" max="15417" width="6.140625" style="458" customWidth="1"/>
    <col min="15418" max="15418" width="7.42578125" style="458" customWidth="1"/>
    <col min="15419" max="15419" width="6.42578125" style="458" customWidth="1"/>
    <col min="15420" max="15420" width="7.42578125" style="458" customWidth="1"/>
    <col min="15421" max="15645" width="9.140625" style="458"/>
    <col min="15646" max="15646" width="3.85546875" style="458" customWidth="1"/>
    <col min="15647" max="15647" width="9.5703125" style="458" customWidth="1"/>
    <col min="15648" max="15648" width="5.7109375" style="458" customWidth="1"/>
    <col min="15649" max="15649" width="5.28515625" style="458" customWidth="1"/>
    <col min="15650" max="15651" width="5.42578125" style="458" customWidth="1"/>
    <col min="15652" max="15652" width="5.28515625" style="458" customWidth="1"/>
    <col min="15653" max="15653" width="5.42578125" style="458" customWidth="1"/>
    <col min="15654" max="15654" width="5.5703125" style="458" customWidth="1"/>
    <col min="15655" max="15655" width="6.140625" style="458" customWidth="1"/>
    <col min="15656" max="15656" width="6" style="458" customWidth="1"/>
    <col min="15657" max="15657" width="5.28515625" style="458" customWidth="1"/>
    <col min="15658" max="15658" width="6.28515625" style="458" customWidth="1"/>
    <col min="15659" max="15659" width="5.5703125" style="458" customWidth="1"/>
    <col min="15660" max="15660" width="5" style="458" customWidth="1"/>
    <col min="15661" max="15661" width="6.28515625" style="458" customWidth="1"/>
    <col min="15662" max="15663" width="9" style="458" hidden="1" customWidth="1"/>
    <col min="15664" max="15664" width="5.5703125" style="458" customWidth="1"/>
    <col min="15665" max="15665" width="6.42578125" style="458" customWidth="1"/>
    <col min="15666" max="15666" width="5.7109375" style="458" customWidth="1"/>
    <col min="15667" max="15667" width="5.140625" style="458" customWidth="1"/>
    <col min="15668" max="15668" width="5.85546875" style="458" customWidth="1"/>
    <col min="15669" max="15669" width="5.140625" style="458" customWidth="1"/>
    <col min="15670" max="15670" width="5.28515625" style="458" customWidth="1"/>
    <col min="15671" max="15672" width="5.7109375" style="458" customWidth="1"/>
    <col min="15673" max="15673" width="6.140625" style="458" customWidth="1"/>
    <col min="15674" max="15674" width="7.42578125" style="458" customWidth="1"/>
    <col min="15675" max="15675" width="6.42578125" style="458" customWidth="1"/>
    <col min="15676" max="15676" width="7.42578125" style="458" customWidth="1"/>
    <col min="15677" max="15901" width="9.140625" style="458"/>
    <col min="15902" max="15902" width="3.85546875" style="458" customWidth="1"/>
    <col min="15903" max="15903" width="9.5703125" style="458" customWidth="1"/>
    <col min="15904" max="15904" width="5.7109375" style="458" customWidth="1"/>
    <col min="15905" max="15905" width="5.28515625" style="458" customWidth="1"/>
    <col min="15906" max="15907" width="5.42578125" style="458" customWidth="1"/>
    <col min="15908" max="15908" width="5.28515625" style="458" customWidth="1"/>
    <col min="15909" max="15909" width="5.42578125" style="458" customWidth="1"/>
    <col min="15910" max="15910" width="5.5703125" style="458" customWidth="1"/>
    <col min="15911" max="15911" width="6.140625" style="458" customWidth="1"/>
    <col min="15912" max="15912" width="6" style="458" customWidth="1"/>
    <col min="15913" max="15913" width="5.28515625" style="458" customWidth="1"/>
    <col min="15914" max="15914" width="6.28515625" style="458" customWidth="1"/>
    <col min="15915" max="15915" width="5.5703125" style="458" customWidth="1"/>
    <col min="15916" max="15916" width="5" style="458" customWidth="1"/>
    <col min="15917" max="15917" width="6.28515625" style="458" customWidth="1"/>
    <col min="15918" max="15919" width="9" style="458" hidden="1" customWidth="1"/>
    <col min="15920" max="15920" width="5.5703125" style="458" customWidth="1"/>
    <col min="15921" max="15921" width="6.42578125" style="458" customWidth="1"/>
    <col min="15922" max="15922" width="5.7109375" style="458" customWidth="1"/>
    <col min="15923" max="15923" width="5.140625" style="458" customWidth="1"/>
    <col min="15924" max="15924" width="5.85546875" style="458" customWidth="1"/>
    <col min="15925" max="15925" width="5.140625" style="458" customWidth="1"/>
    <col min="15926" max="15926" width="5.28515625" style="458" customWidth="1"/>
    <col min="15927" max="15928" width="5.7109375" style="458" customWidth="1"/>
    <col min="15929" max="15929" width="6.140625" style="458" customWidth="1"/>
    <col min="15930" max="15930" width="7.42578125" style="458" customWidth="1"/>
    <col min="15931" max="15931" width="6.42578125" style="458" customWidth="1"/>
    <col min="15932" max="15932" width="7.42578125" style="458" customWidth="1"/>
    <col min="15933" max="16157" width="9.140625" style="458"/>
    <col min="16158" max="16158" width="3.85546875" style="458" customWidth="1"/>
    <col min="16159" max="16159" width="9.5703125" style="458" customWidth="1"/>
    <col min="16160" max="16160" width="5.7109375" style="458" customWidth="1"/>
    <col min="16161" max="16161" width="5.28515625" style="458" customWidth="1"/>
    <col min="16162" max="16163" width="5.42578125" style="458" customWidth="1"/>
    <col min="16164" max="16164" width="5.28515625" style="458" customWidth="1"/>
    <col min="16165" max="16165" width="5.42578125" style="458" customWidth="1"/>
    <col min="16166" max="16166" width="5.5703125" style="458" customWidth="1"/>
    <col min="16167" max="16167" width="6.140625" style="458" customWidth="1"/>
    <col min="16168" max="16168" width="6" style="458" customWidth="1"/>
    <col min="16169" max="16169" width="5.28515625" style="458" customWidth="1"/>
    <col min="16170" max="16170" width="6.28515625" style="458" customWidth="1"/>
    <col min="16171" max="16171" width="5.5703125" style="458" customWidth="1"/>
    <col min="16172" max="16172" width="5" style="458" customWidth="1"/>
    <col min="16173" max="16173" width="6.28515625" style="458" customWidth="1"/>
    <col min="16174" max="16175" width="9" style="458" hidden="1" customWidth="1"/>
    <col min="16176" max="16176" width="5.5703125" style="458" customWidth="1"/>
    <col min="16177" max="16177" width="6.42578125" style="458" customWidth="1"/>
    <col min="16178" max="16178" width="5.7109375" style="458" customWidth="1"/>
    <col min="16179" max="16179" width="5.140625" style="458" customWidth="1"/>
    <col min="16180" max="16180" width="5.85546875" style="458" customWidth="1"/>
    <col min="16181" max="16181" width="5.140625" style="458" customWidth="1"/>
    <col min="16182" max="16182" width="5.28515625" style="458" customWidth="1"/>
    <col min="16183" max="16184" width="5.7109375" style="458" customWidth="1"/>
    <col min="16185" max="16185" width="6.140625" style="458" customWidth="1"/>
    <col min="16186" max="16186" width="7.42578125" style="458" customWidth="1"/>
    <col min="16187" max="16187" width="6.42578125" style="458" customWidth="1"/>
    <col min="16188" max="16188" width="7.42578125" style="458" customWidth="1"/>
    <col min="16189" max="16328" width="9.140625" style="458"/>
    <col min="16329" max="16384" width="9.140625" style="458" customWidth="1"/>
  </cols>
  <sheetData>
    <row r="1" spans="1:67" s="446" customFormat="1" ht="24" customHeight="1">
      <c r="A1" s="995" t="s">
        <v>0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  <c r="U1" s="995"/>
      <c r="V1" s="995"/>
      <c r="W1" s="995"/>
      <c r="X1" s="995"/>
      <c r="Y1" s="995"/>
      <c r="Z1" s="445"/>
      <c r="AA1" s="445"/>
      <c r="AB1" s="445"/>
      <c r="AC1" s="996"/>
      <c r="AD1" s="996"/>
      <c r="AE1" s="996"/>
      <c r="AF1" s="996"/>
      <c r="AG1" s="996"/>
      <c r="AH1" s="996"/>
      <c r="AI1" s="996"/>
      <c r="AJ1" s="996"/>
      <c r="AK1" s="996"/>
      <c r="AL1" s="996"/>
      <c r="AM1" s="996"/>
      <c r="AN1" s="996"/>
      <c r="AO1" s="996"/>
      <c r="AP1" s="996"/>
      <c r="AQ1" s="996"/>
      <c r="AR1" s="996"/>
      <c r="AS1" s="996"/>
      <c r="AT1" s="996"/>
      <c r="AU1" s="996"/>
      <c r="AV1" s="996"/>
      <c r="AW1" s="996"/>
      <c r="AX1" s="996"/>
      <c r="AY1" s="996"/>
      <c r="AZ1" s="996"/>
      <c r="BA1" s="996"/>
      <c r="BB1" s="996"/>
      <c r="BC1" s="996"/>
      <c r="BD1" s="996"/>
      <c r="BE1" s="996"/>
      <c r="BF1" s="996"/>
      <c r="BG1" s="519"/>
      <c r="BH1" s="475"/>
    </row>
    <row r="2" spans="1:67" s="446" customFormat="1" ht="18.75" customHeight="1">
      <c r="A2" s="997" t="s">
        <v>1664</v>
      </c>
      <c r="B2" s="997"/>
      <c r="C2" s="997"/>
      <c r="D2" s="997"/>
      <c r="E2" s="997"/>
      <c r="F2" s="997"/>
      <c r="G2" s="997"/>
      <c r="H2" s="997"/>
      <c r="I2" s="997"/>
      <c r="J2" s="997"/>
      <c r="K2" s="997"/>
      <c r="L2" s="997"/>
      <c r="M2" s="997"/>
      <c r="N2" s="997"/>
      <c r="O2" s="997"/>
      <c r="P2" s="997"/>
      <c r="Q2" s="997"/>
      <c r="R2" s="997"/>
      <c r="S2" s="997"/>
      <c r="T2" s="997"/>
      <c r="U2" s="997"/>
      <c r="V2" s="997"/>
      <c r="W2" s="997"/>
      <c r="X2" s="997"/>
      <c r="Y2" s="997"/>
      <c r="Z2" s="447"/>
      <c r="AA2" s="447"/>
      <c r="AB2" s="447"/>
      <c r="AC2" s="997"/>
      <c r="AD2" s="997"/>
      <c r="AE2" s="997"/>
      <c r="AF2" s="997"/>
      <c r="AG2" s="997"/>
      <c r="AH2" s="997"/>
      <c r="AI2" s="997"/>
      <c r="AJ2" s="997"/>
      <c r="AK2" s="997"/>
      <c r="AL2" s="997"/>
      <c r="AM2" s="997"/>
      <c r="AN2" s="997"/>
      <c r="AO2" s="997"/>
      <c r="AP2" s="997"/>
      <c r="AQ2" s="997"/>
      <c r="AR2" s="997"/>
      <c r="AS2" s="997"/>
      <c r="AT2" s="997"/>
      <c r="AU2" s="997"/>
      <c r="AV2" s="997"/>
      <c r="AW2" s="997"/>
      <c r="AX2" s="997"/>
      <c r="AY2" s="997"/>
      <c r="AZ2" s="997"/>
      <c r="BA2" s="997"/>
      <c r="BB2" s="997"/>
      <c r="BC2" s="997"/>
      <c r="BD2" s="997"/>
      <c r="BE2" s="997"/>
      <c r="BF2" s="997"/>
      <c r="BG2" s="520"/>
      <c r="BH2" s="475"/>
    </row>
    <row r="3" spans="1:67" s="446" customFormat="1" ht="21" customHeight="1">
      <c r="A3" s="998" t="s">
        <v>1908</v>
      </c>
      <c r="B3" s="998"/>
      <c r="C3" s="998"/>
      <c r="D3" s="998"/>
      <c r="E3" s="998"/>
      <c r="F3" s="998"/>
      <c r="G3" s="998"/>
      <c r="H3" s="998"/>
      <c r="I3" s="998"/>
      <c r="J3" s="998"/>
      <c r="K3" s="998"/>
      <c r="L3" s="998"/>
      <c r="M3" s="998"/>
      <c r="N3" s="998"/>
      <c r="O3" s="998"/>
      <c r="P3" s="998"/>
      <c r="Q3" s="998"/>
      <c r="R3" s="998"/>
      <c r="S3" s="998"/>
      <c r="T3" s="998"/>
      <c r="U3" s="998"/>
      <c r="V3" s="998"/>
      <c r="W3" s="998"/>
      <c r="X3" s="998"/>
      <c r="Y3" s="998"/>
      <c r="Z3" s="448"/>
      <c r="AA3" s="448"/>
      <c r="AB3" s="448"/>
      <c r="AC3" s="999"/>
      <c r="AD3" s="999"/>
      <c r="AE3" s="999"/>
      <c r="AF3" s="999"/>
      <c r="AG3" s="999"/>
      <c r="AH3" s="999"/>
      <c r="AI3" s="999"/>
      <c r="AJ3" s="999"/>
      <c r="AK3" s="999"/>
      <c r="AL3" s="999"/>
      <c r="AM3" s="999"/>
      <c r="AN3" s="999"/>
      <c r="AO3" s="999"/>
      <c r="AP3" s="999"/>
      <c r="AQ3" s="999"/>
      <c r="AR3" s="999"/>
      <c r="AS3" s="999"/>
      <c r="AT3" s="999"/>
      <c r="AU3" s="999"/>
      <c r="AV3" s="999"/>
      <c r="AW3" s="999"/>
      <c r="AX3" s="999"/>
      <c r="AY3" s="999"/>
      <c r="AZ3" s="999"/>
      <c r="BA3" s="999"/>
      <c r="BB3" s="999"/>
      <c r="BC3" s="999"/>
      <c r="BD3" s="999"/>
      <c r="BE3" s="999"/>
      <c r="BF3" s="999"/>
      <c r="BG3" s="521"/>
      <c r="BH3" s="449"/>
    </row>
    <row r="4" spans="1:67" s="446" customFormat="1" ht="18.75" customHeight="1">
      <c r="A4" s="1005" t="s">
        <v>1905</v>
      </c>
      <c r="B4" s="1005"/>
      <c r="C4" s="1005"/>
      <c r="D4" s="1005"/>
      <c r="E4" s="1005"/>
      <c r="F4" s="1005"/>
      <c r="G4" s="1005"/>
      <c r="H4" s="1005"/>
      <c r="I4" s="1005"/>
      <c r="J4" s="1005"/>
      <c r="K4" s="1005"/>
      <c r="L4" s="1005"/>
      <c r="M4" s="1005"/>
      <c r="N4" s="1005"/>
      <c r="O4" s="1005"/>
      <c r="P4" s="1005"/>
      <c r="Q4" s="1005"/>
      <c r="R4" s="1005"/>
      <c r="S4" s="1005"/>
      <c r="T4" s="1005"/>
      <c r="U4" s="1005"/>
      <c r="V4" s="1005"/>
      <c r="W4" s="1005"/>
      <c r="X4" s="1005"/>
      <c r="Y4" s="1005"/>
      <c r="Z4" s="253"/>
      <c r="AA4" s="253"/>
      <c r="AB4" s="253"/>
      <c r="AC4" s="1005"/>
      <c r="AD4" s="1005"/>
      <c r="AE4" s="1005"/>
      <c r="AF4" s="1005"/>
      <c r="AG4" s="1005"/>
      <c r="AH4" s="1005"/>
      <c r="AI4" s="1005"/>
      <c r="AJ4" s="1005"/>
      <c r="AK4" s="1005"/>
      <c r="AL4" s="1005"/>
      <c r="AM4" s="1005"/>
      <c r="AN4" s="1005"/>
      <c r="AO4" s="1005"/>
      <c r="AP4" s="1005"/>
      <c r="AQ4" s="1005"/>
      <c r="AR4" s="1005"/>
      <c r="AS4" s="1005"/>
      <c r="AT4" s="1005"/>
      <c r="AU4" s="1005"/>
      <c r="AV4" s="1005"/>
      <c r="AW4" s="1005"/>
      <c r="AX4" s="1005"/>
      <c r="AY4" s="1005"/>
      <c r="AZ4" s="1005"/>
      <c r="BA4" s="1005"/>
      <c r="BB4" s="1005"/>
      <c r="BC4" s="1005"/>
      <c r="BD4" s="1005"/>
      <c r="BE4" s="1005"/>
      <c r="BF4" s="1005"/>
      <c r="BG4" s="515"/>
      <c r="BH4" s="449"/>
    </row>
    <row r="5" spans="1:67" s="446" customFormat="1" ht="5.25" customHeight="1">
      <c r="A5" s="450"/>
      <c r="B5" s="450"/>
      <c r="C5" s="451"/>
      <c r="D5" s="450"/>
      <c r="E5" s="450"/>
      <c r="F5" s="450"/>
      <c r="G5" s="449"/>
      <c r="H5" s="449"/>
      <c r="I5" s="449"/>
      <c r="J5" s="449"/>
      <c r="K5" s="449"/>
      <c r="L5" s="449"/>
      <c r="M5" s="449"/>
      <c r="N5" s="449"/>
      <c r="O5" s="449"/>
      <c r="P5" s="449"/>
      <c r="Q5" s="449"/>
      <c r="R5" s="449"/>
      <c r="S5" s="449"/>
      <c r="T5" s="449"/>
      <c r="U5" s="449"/>
      <c r="V5" s="449"/>
      <c r="W5" s="449"/>
      <c r="X5" s="449"/>
      <c r="Y5" s="449"/>
      <c r="Z5" s="449"/>
      <c r="AA5" s="449"/>
      <c r="AB5" s="449"/>
      <c r="AC5" s="452"/>
      <c r="AD5" s="449"/>
      <c r="AE5" s="449"/>
      <c r="AF5" s="449"/>
      <c r="AG5" s="449"/>
      <c r="AH5" s="453"/>
      <c r="AI5" s="454"/>
      <c r="AJ5" s="449"/>
      <c r="AK5" s="449"/>
      <c r="AL5" s="449"/>
      <c r="AM5" s="449"/>
      <c r="AN5" s="449"/>
      <c r="AO5" s="449"/>
      <c r="AP5" s="449"/>
      <c r="AQ5" s="449"/>
      <c r="AR5" s="449"/>
      <c r="AS5" s="449"/>
      <c r="AT5" s="449"/>
      <c r="AU5" s="449"/>
      <c r="AV5" s="449"/>
      <c r="AW5" s="449"/>
      <c r="AX5" s="449"/>
      <c r="AY5" s="449"/>
      <c r="AZ5" s="449"/>
      <c r="BA5" s="449"/>
      <c r="BB5" s="449"/>
      <c r="BC5" s="449"/>
      <c r="BD5" s="449"/>
      <c r="BE5" s="455"/>
      <c r="BF5" s="449"/>
      <c r="BG5" s="449"/>
      <c r="BH5" s="449"/>
    </row>
    <row r="6" spans="1:67" s="457" customFormat="1" ht="21.75" customHeight="1">
      <c r="A6" s="1006" t="s">
        <v>2223</v>
      </c>
      <c r="B6" s="1006"/>
      <c r="C6" s="1006"/>
      <c r="D6" s="1006"/>
      <c r="E6" s="1006"/>
      <c r="F6" s="1007"/>
      <c r="G6" s="1007"/>
      <c r="H6" s="1007"/>
      <c r="I6" s="1007"/>
      <c r="J6" s="1007"/>
      <c r="K6" s="1007"/>
      <c r="L6" s="1007"/>
      <c r="M6" s="1007"/>
      <c r="N6" s="1007"/>
      <c r="O6" s="1007"/>
      <c r="P6" s="1007"/>
      <c r="Q6" s="1007"/>
      <c r="R6" s="1007"/>
      <c r="S6" s="1007"/>
      <c r="T6" s="1007"/>
      <c r="U6" s="1007"/>
      <c r="V6" s="1007"/>
      <c r="W6" s="1007"/>
      <c r="X6" s="1007"/>
      <c r="Y6" s="1007"/>
      <c r="Z6" s="1007"/>
      <c r="AA6" s="1007"/>
      <c r="AB6" s="1007"/>
      <c r="AC6" s="1007"/>
      <c r="AD6" s="1007"/>
      <c r="AE6" s="1007"/>
      <c r="AF6" s="1007"/>
      <c r="AG6" s="1007"/>
      <c r="AH6" s="1007"/>
      <c r="AI6" s="1007"/>
      <c r="AJ6" s="1007"/>
      <c r="AK6" s="1007"/>
      <c r="AL6" s="1007"/>
      <c r="AM6" s="1007"/>
      <c r="AN6" s="1007"/>
      <c r="AO6" s="1007"/>
      <c r="AP6" s="1007"/>
      <c r="AQ6" s="1007"/>
      <c r="AR6" s="1007"/>
      <c r="AS6" s="1007"/>
      <c r="AT6" s="1007"/>
      <c r="AU6" s="1007"/>
      <c r="AV6" s="1007"/>
      <c r="AW6" s="1007"/>
      <c r="AX6" s="1007"/>
      <c r="AY6" s="1007"/>
      <c r="AZ6" s="1007"/>
      <c r="BA6" s="1007"/>
      <c r="BB6" s="1007"/>
      <c r="BC6" s="1007"/>
      <c r="BD6" s="1007"/>
      <c r="BE6" s="1007"/>
      <c r="BF6" s="1007"/>
      <c r="BG6" s="516"/>
      <c r="BH6" s="456"/>
      <c r="BJ6" s="457" t="s">
        <v>375</v>
      </c>
    </row>
    <row r="7" spans="1:67" s="457" customFormat="1" ht="18" customHeight="1">
      <c r="A7" s="1008" t="s">
        <v>2224</v>
      </c>
      <c r="B7" s="1008"/>
      <c r="C7" s="1008"/>
      <c r="D7" s="1008"/>
      <c r="E7" s="1008"/>
      <c r="F7" s="1009"/>
      <c r="G7" s="1009"/>
      <c r="H7" s="1009"/>
      <c r="I7" s="1009"/>
      <c r="J7" s="1009"/>
      <c r="K7" s="1009"/>
      <c r="L7" s="1009"/>
      <c r="M7" s="1009"/>
      <c r="N7" s="1009"/>
      <c r="O7" s="1009"/>
      <c r="P7" s="1009"/>
      <c r="Q7" s="1009"/>
      <c r="R7" s="1009"/>
      <c r="S7" s="1009"/>
      <c r="T7" s="1009"/>
      <c r="U7" s="1009"/>
      <c r="V7" s="1009"/>
      <c r="W7" s="1009"/>
      <c r="X7" s="1009"/>
      <c r="Y7" s="1009"/>
      <c r="Z7" s="1009"/>
      <c r="AA7" s="1009"/>
      <c r="AB7" s="1009"/>
      <c r="AC7" s="1009"/>
      <c r="AD7" s="1009"/>
      <c r="AE7" s="1009"/>
      <c r="AF7" s="1009"/>
      <c r="AG7" s="1009"/>
      <c r="AH7" s="1009"/>
      <c r="AI7" s="1009"/>
      <c r="AJ7" s="1009"/>
      <c r="AK7" s="1009"/>
      <c r="AL7" s="1009"/>
      <c r="AM7" s="1009"/>
      <c r="AN7" s="1009"/>
      <c r="AO7" s="1009"/>
      <c r="AP7" s="1009"/>
      <c r="AQ7" s="1009"/>
      <c r="AR7" s="1009"/>
      <c r="AS7" s="1009"/>
      <c r="AT7" s="1009"/>
      <c r="AU7" s="1009"/>
      <c r="AV7" s="1009"/>
      <c r="AW7" s="1009"/>
      <c r="AX7" s="1009"/>
      <c r="AY7" s="1009"/>
      <c r="AZ7" s="1009"/>
      <c r="BA7" s="1009"/>
      <c r="BB7" s="1009"/>
      <c r="BC7" s="1009"/>
      <c r="BD7" s="1009"/>
      <c r="BE7" s="1009"/>
      <c r="BF7" s="1009"/>
      <c r="BG7" s="475"/>
      <c r="BH7" s="456"/>
    </row>
    <row r="8" spans="1:67" ht="9.75" customHeight="1" thickBot="1">
      <c r="BF8" s="461"/>
      <c r="BG8" s="461"/>
      <c r="BH8" s="461"/>
    </row>
    <row r="9" spans="1:67" s="443" customFormat="1" ht="42.75" customHeight="1" thickTop="1">
      <c r="A9" s="1011" t="s">
        <v>1005</v>
      </c>
      <c r="B9" s="1003" t="s">
        <v>961</v>
      </c>
      <c r="C9" s="1000" t="s">
        <v>948</v>
      </c>
      <c r="D9" s="983" t="s">
        <v>1006</v>
      </c>
      <c r="E9" s="989" t="s">
        <v>1007</v>
      </c>
      <c r="F9" s="989" t="s">
        <v>1008</v>
      </c>
      <c r="G9" s="987" t="s">
        <v>953</v>
      </c>
      <c r="H9" s="988"/>
      <c r="I9" s="988"/>
      <c r="J9" s="988"/>
      <c r="K9" s="988"/>
      <c r="L9" s="988"/>
      <c r="M9" s="988"/>
      <c r="N9" s="988"/>
      <c r="O9" s="988"/>
      <c r="P9" s="988"/>
      <c r="Q9" s="988"/>
      <c r="R9" s="988"/>
      <c r="S9" s="988"/>
      <c r="T9" s="988"/>
      <c r="U9" s="988"/>
      <c r="V9" s="988"/>
      <c r="W9" s="988"/>
      <c r="X9" s="988"/>
      <c r="Y9" s="610"/>
      <c r="Z9" s="610"/>
      <c r="AA9" s="977" t="s">
        <v>2230</v>
      </c>
      <c r="AB9" s="978"/>
      <c r="AC9" s="977" t="s">
        <v>2232</v>
      </c>
      <c r="AD9" s="978"/>
      <c r="AE9" s="977" t="s">
        <v>2058</v>
      </c>
      <c r="AF9" s="978"/>
      <c r="AG9" s="977" t="s">
        <v>2058</v>
      </c>
      <c r="AH9" s="978"/>
      <c r="AI9" s="977" t="s">
        <v>2120</v>
      </c>
      <c r="AJ9" s="978"/>
      <c r="AK9" s="977" t="s">
        <v>1921</v>
      </c>
      <c r="AL9" s="978"/>
      <c r="AM9" s="977" t="s">
        <v>1923</v>
      </c>
      <c r="AN9" s="978"/>
      <c r="AO9" s="977" t="s">
        <v>1925</v>
      </c>
      <c r="AP9" s="978"/>
      <c r="AQ9" s="977" t="s">
        <v>1927</v>
      </c>
      <c r="AR9" s="978"/>
      <c r="AS9" s="977" t="s">
        <v>992</v>
      </c>
      <c r="AT9" s="978"/>
      <c r="AU9" s="977" t="s">
        <v>958</v>
      </c>
      <c r="AV9" s="978"/>
      <c r="AW9" s="977"/>
      <c r="AX9" s="978"/>
      <c r="AY9" s="977" t="s">
        <v>970</v>
      </c>
      <c r="AZ9" s="978"/>
      <c r="BA9" s="991" t="s">
        <v>993</v>
      </c>
      <c r="BB9" s="992"/>
      <c r="BC9" s="991" t="s">
        <v>983</v>
      </c>
      <c r="BD9" s="992"/>
      <c r="BE9" s="1015" t="s">
        <v>1543</v>
      </c>
      <c r="BF9" s="1018" t="s">
        <v>1009</v>
      </c>
      <c r="BG9" s="517"/>
      <c r="BH9" s="977" t="s">
        <v>964</v>
      </c>
      <c r="BI9" s="978"/>
    </row>
    <row r="10" spans="1:67" s="443" customFormat="1" ht="42.75" customHeight="1">
      <c r="A10" s="1012"/>
      <c r="B10" s="1004"/>
      <c r="C10" s="1001"/>
      <c r="D10" s="984"/>
      <c r="E10" s="990"/>
      <c r="F10" s="990"/>
      <c r="G10" s="985" t="s">
        <v>967</v>
      </c>
      <c r="H10" s="986"/>
      <c r="I10" s="986"/>
      <c r="J10" s="986"/>
      <c r="K10" s="986"/>
      <c r="L10" s="986"/>
      <c r="M10" s="986"/>
      <c r="N10" s="986"/>
      <c r="O10" s="986"/>
      <c r="P10" s="986"/>
      <c r="Q10" s="986"/>
      <c r="R10" s="986"/>
      <c r="S10" s="986"/>
      <c r="T10" s="986"/>
      <c r="U10" s="986"/>
      <c r="V10" s="986"/>
      <c r="W10" s="986"/>
      <c r="X10" s="986"/>
      <c r="Y10" s="986"/>
      <c r="Z10" s="986"/>
      <c r="AA10" s="979"/>
      <c r="AB10" s="980"/>
      <c r="AC10" s="979"/>
      <c r="AD10" s="980"/>
      <c r="AE10" s="979"/>
      <c r="AF10" s="980"/>
      <c r="AG10" s="979"/>
      <c r="AH10" s="980"/>
      <c r="AI10" s="979"/>
      <c r="AJ10" s="980"/>
      <c r="AK10" s="979"/>
      <c r="AL10" s="980"/>
      <c r="AM10" s="979"/>
      <c r="AN10" s="980"/>
      <c r="AO10" s="979"/>
      <c r="AP10" s="980"/>
      <c r="AQ10" s="979"/>
      <c r="AR10" s="980"/>
      <c r="AS10" s="979"/>
      <c r="AT10" s="980"/>
      <c r="AU10" s="979"/>
      <c r="AV10" s="980"/>
      <c r="AW10" s="979"/>
      <c r="AX10" s="980"/>
      <c r="AY10" s="979"/>
      <c r="AZ10" s="980"/>
      <c r="BA10" s="993"/>
      <c r="BB10" s="994"/>
      <c r="BC10" s="993"/>
      <c r="BD10" s="994"/>
      <c r="BE10" s="1016"/>
      <c r="BF10" s="1019"/>
      <c r="BG10" s="518"/>
      <c r="BH10" s="979"/>
      <c r="BI10" s="980"/>
    </row>
    <row r="11" spans="1:67" s="443" customFormat="1" ht="36" customHeight="1">
      <c r="A11" s="1012"/>
      <c r="B11" s="1004"/>
      <c r="C11" s="1001"/>
      <c r="D11" s="984"/>
      <c r="E11" s="990"/>
      <c r="F11" s="990"/>
      <c r="G11" s="981" t="s">
        <v>2055</v>
      </c>
      <c r="H11" s="981"/>
      <c r="I11" s="981" t="s">
        <v>966</v>
      </c>
      <c r="J11" s="981"/>
      <c r="K11" s="981" t="s">
        <v>2111</v>
      </c>
      <c r="L11" s="981"/>
      <c r="M11" s="982" t="s">
        <v>2116</v>
      </c>
      <c r="N11" s="982"/>
      <c r="O11" s="982" t="s">
        <v>1544</v>
      </c>
      <c r="P11" s="982"/>
      <c r="Q11" s="982" t="s">
        <v>2118</v>
      </c>
      <c r="R11" s="982"/>
      <c r="S11" s="981" t="s">
        <v>1012</v>
      </c>
      <c r="T11" s="981"/>
      <c r="U11" s="981" t="s">
        <v>1919</v>
      </c>
      <c r="V11" s="981"/>
      <c r="W11" s="981" t="s">
        <v>2056</v>
      </c>
      <c r="X11" s="981"/>
      <c r="Y11" s="981" t="s">
        <v>2117</v>
      </c>
      <c r="Z11" s="1014"/>
      <c r="AA11" s="975" t="s">
        <v>2227</v>
      </c>
      <c r="AB11" s="976"/>
      <c r="AC11" s="981" t="s">
        <v>2228</v>
      </c>
      <c r="AD11" s="981"/>
      <c r="AE11" s="981" t="s">
        <v>2229</v>
      </c>
      <c r="AF11" s="981"/>
      <c r="AG11" s="975" t="s">
        <v>2057</v>
      </c>
      <c r="AH11" s="976"/>
      <c r="AI11" s="975" t="s">
        <v>2119</v>
      </c>
      <c r="AJ11" s="976"/>
      <c r="AK11" s="975" t="s">
        <v>1920</v>
      </c>
      <c r="AL11" s="976"/>
      <c r="AM11" s="975" t="s">
        <v>1922</v>
      </c>
      <c r="AN11" s="976"/>
      <c r="AO11" s="975" t="s">
        <v>1924</v>
      </c>
      <c r="AP11" s="976"/>
      <c r="AQ11" s="975" t="s">
        <v>1926</v>
      </c>
      <c r="AR11" s="976"/>
      <c r="AS11" s="975" t="s">
        <v>1928</v>
      </c>
      <c r="AT11" s="976"/>
      <c r="AU11" s="975" t="s">
        <v>957</v>
      </c>
      <c r="AV11" s="976"/>
      <c r="AW11" s="975" t="s">
        <v>957</v>
      </c>
      <c r="AX11" s="976"/>
      <c r="AY11" s="975" t="s">
        <v>979</v>
      </c>
      <c r="AZ11" s="976"/>
      <c r="BA11" s="975" t="s">
        <v>994</v>
      </c>
      <c r="BB11" s="976"/>
      <c r="BC11" s="975" t="s">
        <v>984</v>
      </c>
      <c r="BD11" s="976"/>
      <c r="BE11" s="1016"/>
      <c r="BF11" s="1019"/>
      <c r="BG11" s="524"/>
      <c r="BH11" s="477"/>
      <c r="BI11" s="478"/>
    </row>
    <row r="12" spans="1:67" s="443" customFormat="1" ht="39.75" customHeight="1">
      <c r="A12" s="1012"/>
      <c r="B12" s="1004"/>
      <c r="C12" s="1002"/>
      <c r="D12" s="984"/>
      <c r="E12" s="990"/>
      <c r="F12" s="990"/>
      <c r="G12" s="479" t="s">
        <v>1010</v>
      </c>
      <c r="H12" s="480" t="s">
        <v>1011</v>
      </c>
      <c r="I12" s="479" t="s">
        <v>1010</v>
      </c>
      <c r="J12" s="480" t="s">
        <v>1011</v>
      </c>
      <c r="K12" s="479" t="s">
        <v>1010</v>
      </c>
      <c r="L12" s="480" t="s">
        <v>1011</v>
      </c>
      <c r="M12" s="479" t="s">
        <v>1010</v>
      </c>
      <c r="N12" s="480" t="s">
        <v>1011</v>
      </c>
      <c r="O12" s="479" t="s">
        <v>1010</v>
      </c>
      <c r="P12" s="480" t="s">
        <v>1011</v>
      </c>
      <c r="Q12" s="479" t="s">
        <v>1010</v>
      </c>
      <c r="R12" s="480" t="s">
        <v>1011</v>
      </c>
      <c r="S12" s="479" t="s">
        <v>1010</v>
      </c>
      <c r="T12" s="480" t="s">
        <v>1011</v>
      </c>
      <c r="U12" s="479" t="s">
        <v>1010</v>
      </c>
      <c r="V12" s="480" t="s">
        <v>1011</v>
      </c>
      <c r="W12" s="479" t="s">
        <v>1010</v>
      </c>
      <c r="X12" s="480" t="s">
        <v>1011</v>
      </c>
      <c r="Y12" s="479" t="s">
        <v>1010</v>
      </c>
      <c r="Z12" s="480" t="s">
        <v>1011</v>
      </c>
      <c r="AA12" s="685" t="s">
        <v>1010</v>
      </c>
      <c r="AB12" s="686" t="s">
        <v>1011</v>
      </c>
      <c r="AC12" s="479" t="s">
        <v>1010</v>
      </c>
      <c r="AD12" s="480" t="s">
        <v>1011</v>
      </c>
      <c r="AE12" s="479" t="s">
        <v>1010</v>
      </c>
      <c r="AF12" s="480" t="s">
        <v>1011</v>
      </c>
      <c r="AG12" s="479" t="s">
        <v>1010</v>
      </c>
      <c r="AH12" s="480" t="s">
        <v>1011</v>
      </c>
      <c r="AI12" s="481" t="s">
        <v>946</v>
      </c>
      <c r="AJ12" s="482" t="s">
        <v>947</v>
      </c>
      <c r="AK12" s="482" t="s">
        <v>946</v>
      </c>
      <c r="AL12" s="482" t="s">
        <v>947</v>
      </c>
      <c r="AM12" s="482" t="s">
        <v>946</v>
      </c>
      <c r="AN12" s="482" t="s">
        <v>947</v>
      </c>
      <c r="AO12" s="479" t="s">
        <v>1010</v>
      </c>
      <c r="AP12" s="480" t="s">
        <v>1011</v>
      </c>
      <c r="AQ12" s="479" t="s">
        <v>1010</v>
      </c>
      <c r="AR12" s="480" t="s">
        <v>1011</v>
      </c>
      <c r="AS12" s="479" t="s">
        <v>1010</v>
      </c>
      <c r="AT12" s="480" t="s">
        <v>1011</v>
      </c>
      <c r="AU12" s="479" t="s">
        <v>1010</v>
      </c>
      <c r="AV12" s="480" t="s">
        <v>1011</v>
      </c>
      <c r="AW12" s="479" t="s">
        <v>1010</v>
      </c>
      <c r="AX12" s="480" t="s">
        <v>1011</v>
      </c>
      <c r="AY12" s="479" t="s">
        <v>1010</v>
      </c>
      <c r="AZ12" s="480" t="s">
        <v>1011</v>
      </c>
      <c r="BA12" s="479" t="s">
        <v>1010</v>
      </c>
      <c r="BB12" s="480" t="s">
        <v>1011</v>
      </c>
      <c r="BC12" s="479" t="s">
        <v>1010</v>
      </c>
      <c r="BD12" s="480" t="s">
        <v>1011</v>
      </c>
      <c r="BE12" s="1016"/>
      <c r="BF12" s="1019"/>
      <c r="BG12" s="524"/>
      <c r="BH12" s="483"/>
      <c r="BI12" s="484">
        <f>107/47</f>
        <v>2.2765957446808511</v>
      </c>
    </row>
    <row r="13" spans="1:67" s="443" customFormat="1" ht="29.25" customHeight="1">
      <c r="A13" s="1013"/>
      <c r="B13" s="485"/>
      <c r="C13" s="486"/>
      <c r="D13" s="485"/>
      <c r="E13" s="485"/>
      <c r="F13" s="1010"/>
      <c r="G13" s="487" t="s">
        <v>128</v>
      </c>
      <c r="H13" s="487" t="s">
        <v>47</v>
      </c>
      <c r="I13" s="487" t="s">
        <v>128</v>
      </c>
      <c r="J13" s="487" t="s">
        <v>47</v>
      </c>
      <c r="K13" s="487" t="s">
        <v>128</v>
      </c>
      <c r="L13" s="487" t="s">
        <v>47</v>
      </c>
      <c r="M13" s="487" t="s">
        <v>128</v>
      </c>
      <c r="N13" s="487" t="s">
        <v>47</v>
      </c>
      <c r="O13" s="487" t="s">
        <v>128</v>
      </c>
      <c r="P13" s="487" t="s">
        <v>47</v>
      </c>
      <c r="Q13" s="487" t="s">
        <v>128</v>
      </c>
      <c r="R13" s="487" t="s">
        <v>47</v>
      </c>
      <c r="S13" s="487" t="s">
        <v>128</v>
      </c>
      <c r="T13" s="487" t="s">
        <v>47</v>
      </c>
      <c r="U13" s="487" t="s">
        <v>128</v>
      </c>
      <c r="V13" s="487" t="s">
        <v>47</v>
      </c>
      <c r="W13" s="487" t="s">
        <v>128</v>
      </c>
      <c r="X13" s="487" t="s">
        <v>47</v>
      </c>
      <c r="Y13" s="487" t="s">
        <v>128</v>
      </c>
      <c r="Z13" s="487" t="s">
        <v>47</v>
      </c>
      <c r="AA13" s="487" t="s">
        <v>128</v>
      </c>
      <c r="AB13" s="487" t="s">
        <v>47</v>
      </c>
      <c r="AC13" s="487" t="s">
        <v>128</v>
      </c>
      <c r="AD13" s="487" t="s">
        <v>47</v>
      </c>
      <c r="AE13" s="487" t="s">
        <v>128</v>
      </c>
      <c r="AF13" s="487" t="s">
        <v>47</v>
      </c>
      <c r="AG13" s="487" t="s">
        <v>128</v>
      </c>
      <c r="AH13" s="487" t="s">
        <v>47</v>
      </c>
      <c r="AI13" s="487" t="s">
        <v>128</v>
      </c>
      <c r="AJ13" s="487" t="s">
        <v>47</v>
      </c>
      <c r="AK13" s="487" t="s">
        <v>128</v>
      </c>
      <c r="AL13" s="487" t="s">
        <v>47</v>
      </c>
      <c r="AM13" s="487" t="s">
        <v>128</v>
      </c>
      <c r="AN13" s="487" t="s">
        <v>47</v>
      </c>
      <c r="AO13" s="487" t="s">
        <v>128</v>
      </c>
      <c r="AP13" s="487" t="s">
        <v>47</v>
      </c>
      <c r="AQ13" s="487" t="s">
        <v>128</v>
      </c>
      <c r="AR13" s="487" t="s">
        <v>47</v>
      </c>
      <c r="AS13" s="487" t="s">
        <v>128</v>
      </c>
      <c r="AT13" s="487" t="s">
        <v>47</v>
      </c>
      <c r="AU13" s="487" t="s">
        <v>128</v>
      </c>
      <c r="AV13" s="487" t="s">
        <v>47</v>
      </c>
      <c r="AW13" s="487" t="s">
        <v>128</v>
      </c>
      <c r="AX13" s="487" t="s">
        <v>47</v>
      </c>
      <c r="AY13" s="487" t="s">
        <v>128</v>
      </c>
      <c r="AZ13" s="487" t="s">
        <v>47</v>
      </c>
      <c r="BA13" s="487" t="s">
        <v>128</v>
      </c>
      <c r="BB13" s="487" t="s">
        <v>47</v>
      </c>
      <c r="BC13" s="487" t="s">
        <v>128</v>
      </c>
      <c r="BD13" s="487" t="s">
        <v>47</v>
      </c>
      <c r="BE13" s="1017"/>
      <c r="BF13" s="1020"/>
      <c r="BG13" s="525"/>
      <c r="BH13" s="483" t="s">
        <v>1888</v>
      </c>
      <c r="BI13" s="484"/>
      <c r="BM13" s="501" t="s">
        <v>1726</v>
      </c>
    </row>
    <row r="14" spans="1:67" s="443" customFormat="1" ht="24.75" customHeight="1">
      <c r="A14" s="488"/>
      <c r="B14" s="489"/>
      <c r="C14" s="486"/>
      <c r="D14" s="489"/>
      <c r="E14" s="489"/>
      <c r="F14" s="490"/>
      <c r="G14" s="491"/>
      <c r="H14" s="491"/>
      <c r="I14" s="492"/>
      <c r="J14" s="492"/>
      <c r="K14" s="492"/>
      <c r="L14" s="492"/>
      <c r="M14" s="492"/>
      <c r="N14" s="492"/>
      <c r="O14" s="492"/>
      <c r="P14" s="492"/>
      <c r="Q14" s="492"/>
      <c r="R14" s="492"/>
      <c r="S14" s="492"/>
      <c r="T14" s="492"/>
      <c r="U14" s="492"/>
      <c r="V14" s="492"/>
      <c r="W14" s="492"/>
      <c r="X14" s="492"/>
      <c r="Y14" s="493"/>
      <c r="Z14" s="494"/>
      <c r="AA14" s="494"/>
      <c r="AB14" s="494"/>
      <c r="AC14" s="495"/>
      <c r="AD14" s="493"/>
      <c r="AE14" s="496"/>
      <c r="AF14" s="496"/>
      <c r="AG14" s="497"/>
      <c r="AH14" s="498"/>
      <c r="AI14" s="494"/>
      <c r="AJ14" s="497"/>
      <c r="AK14" s="497"/>
      <c r="AL14" s="497"/>
      <c r="AM14" s="497"/>
      <c r="AN14" s="497"/>
      <c r="AO14" s="497"/>
      <c r="AP14" s="497"/>
      <c r="AQ14" s="497"/>
      <c r="AR14" s="497"/>
      <c r="AS14" s="497"/>
      <c r="AT14" s="497"/>
      <c r="AU14" s="497"/>
      <c r="AV14" s="497"/>
      <c r="AW14" s="497"/>
      <c r="AX14" s="497"/>
      <c r="AY14" s="497"/>
      <c r="AZ14" s="497"/>
      <c r="BA14" s="499"/>
      <c r="BB14" s="499"/>
      <c r="BC14" s="500"/>
      <c r="BD14" s="500"/>
      <c r="BE14" s="514"/>
      <c r="BF14" s="501"/>
      <c r="BG14" s="526"/>
      <c r="BH14" s="483"/>
      <c r="BI14" s="484"/>
      <c r="BM14" s="503">
        <v>724</v>
      </c>
    </row>
    <row r="15" spans="1:67" s="443" customFormat="1" ht="36.950000000000003" customHeight="1">
      <c r="A15" s="611">
        <v>1</v>
      </c>
      <c r="B15" s="612">
        <v>1</v>
      </c>
      <c r="C15" s="613"/>
      <c r="D15" s="614"/>
      <c r="E15" s="762" t="s">
        <v>1660</v>
      </c>
      <c r="F15" s="684" t="s">
        <v>1661</v>
      </c>
      <c r="G15" s="616">
        <v>16</v>
      </c>
      <c r="H15" s="617">
        <v>8.0129999999999999</v>
      </c>
      <c r="I15" s="618">
        <v>26</v>
      </c>
      <c r="J15" s="617">
        <v>2.4409999999999998</v>
      </c>
      <c r="K15" s="617"/>
      <c r="L15" s="617"/>
      <c r="M15" s="617"/>
      <c r="N15" s="617"/>
      <c r="O15" s="619"/>
      <c r="P15" s="617"/>
      <c r="Q15" s="617">
        <v>449.68</v>
      </c>
      <c r="R15" s="617">
        <v>7.8120000000000003</v>
      </c>
      <c r="S15" s="618">
        <f>G15</f>
        <v>16</v>
      </c>
      <c r="T15" s="617">
        <v>0.501</v>
      </c>
      <c r="U15" s="616">
        <v>1</v>
      </c>
      <c r="V15" s="617">
        <v>1.095</v>
      </c>
      <c r="W15" s="620"/>
      <c r="X15" s="617">
        <v>0</v>
      </c>
      <c r="Y15" s="621">
        <v>23.5</v>
      </c>
      <c r="Z15" s="617">
        <v>1.103</v>
      </c>
      <c r="AA15" s="617">
        <v>4.1669999999999998</v>
      </c>
      <c r="AB15" s="617">
        <v>5</v>
      </c>
      <c r="AC15" s="622">
        <v>3.6509999999999998</v>
      </c>
      <c r="AD15" s="617">
        <v>4</v>
      </c>
      <c r="AE15" s="616">
        <v>4.2939999999999996</v>
      </c>
      <c r="AF15" s="617">
        <v>2</v>
      </c>
      <c r="AG15" s="623"/>
      <c r="AH15" s="623"/>
      <c r="AI15" s="624"/>
      <c r="AJ15" s="624"/>
      <c r="AK15" s="624"/>
      <c r="AL15" s="624"/>
      <c r="AM15" s="624"/>
      <c r="AN15" s="624"/>
      <c r="AO15" s="624"/>
      <c r="AP15" s="624"/>
      <c r="AQ15" s="624"/>
      <c r="AR15" s="625"/>
      <c r="AS15" s="624"/>
      <c r="AT15" s="624"/>
      <c r="AU15" s="626"/>
      <c r="AV15" s="626"/>
      <c r="AW15" s="626"/>
      <c r="AX15" s="626"/>
      <c r="AY15" s="627"/>
      <c r="AZ15" s="628"/>
      <c r="BA15" s="628"/>
      <c r="BB15" s="628"/>
      <c r="BC15" s="628"/>
      <c r="BD15" s="628"/>
      <c r="BE15" s="629">
        <f>H15+J15+N15+T15+V15+X15+AH15+AJ15+AL15+AN15+AP15+BB15+AT15+L15+P15+R15+AR15+Z15+AD15+AF15+AB15</f>
        <v>31.965000000000003</v>
      </c>
      <c r="BF15" s="630"/>
      <c r="BG15" s="631">
        <v>1</v>
      </c>
      <c r="BH15" s="504"/>
      <c r="BI15" s="505"/>
      <c r="BJ15" s="535">
        <f>BG15*6000</f>
        <v>6000</v>
      </c>
      <c r="BM15" s="503">
        <v>9202</v>
      </c>
      <c r="BO15" s="444"/>
    </row>
    <row r="16" spans="1:67" s="443" customFormat="1" ht="36.950000000000003" customHeight="1">
      <c r="A16" s="611">
        <v>2</v>
      </c>
      <c r="B16" s="612">
        <v>2</v>
      </c>
      <c r="C16" s="613"/>
      <c r="D16" s="614"/>
      <c r="E16" s="762" t="s">
        <v>2162</v>
      </c>
      <c r="F16" s="684" t="s">
        <v>2163</v>
      </c>
      <c r="G16" s="616">
        <v>16</v>
      </c>
      <c r="H16" s="617">
        <v>8.0129999999999999</v>
      </c>
      <c r="I16" s="618">
        <v>31</v>
      </c>
      <c r="J16" s="617">
        <v>2.911</v>
      </c>
      <c r="K16" s="617"/>
      <c r="L16" s="617"/>
      <c r="M16" s="617"/>
      <c r="N16" s="617"/>
      <c r="O16" s="619"/>
      <c r="P16" s="617"/>
      <c r="Q16" s="617">
        <v>498.96</v>
      </c>
      <c r="R16" s="617">
        <v>8.6679999999999993</v>
      </c>
      <c r="S16" s="618">
        <f t="shared" ref="S16:S79" si="0">G16</f>
        <v>16</v>
      </c>
      <c r="T16" s="617">
        <v>0.501</v>
      </c>
      <c r="U16" s="616">
        <v>1</v>
      </c>
      <c r="V16" s="617">
        <v>1.095</v>
      </c>
      <c r="W16" s="620"/>
      <c r="X16" s="617">
        <v>0</v>
      </c>
      <c r="Y16" s="621">
        <v>19.399999999999999</v>
      </c>
      <c r="Z16" s="617">
        <v>0.91100000000000003</v>
      </c>
      <c r="AA16" s="617">
        <v>5</v>
      </c>
      <c r="AB16" s="617">
        <v>6</v>
      </c>
      <c r="AC16" s="622">
        <v>0</v>
      </c>
      <c r="AD16" s="617"/>
      <c r="AE16" s="616">
        <v>4.2939999999999996</v>
      </c>
      <c r="AF16" s="617">
        <v>2</v>
      </c>
      <c r="AG16" s="623"/>
      <c r="AH16" s="623"/>
      <c r="AI16" s="624"/>
      <c r="AJ16" s="624"/>
      <c r="AK16" s="624"/>
      <c r="AL16" s="624"/>
      <c r="AM16" s="624"/>
      <c r="AN16" s="624"/>
      <c r="AO16" s="624"/>
      <c r="AP16" s="624"/>
      <c r="AQ16" s="624"/>
      <c r="AR16" s="625"/>
      <c r="AS16" s="624"/>
      <c r="AT16" s="624"/>
      <c r="AU16" s="626"/>
      <c r="AV16" s="626"/>
      <c r="AW16" s="626"/>
      <c r="AX16" s="626"/>
      <c r="AY16" s="627"/>
      <c r="AZ16" s="628"/>
      <c r="BA16" s="628"/>
      <c r="BB16" s="628"/>
      <c r="BC16" s="628"/>
      <c r="BD16" s="628"/>
      <c r="BE16" s="629">
        <f t="shared" ref="BE16:BE79" si="1">H16+J16+N16+T16+V16+X16+AH16+AJ16+AL16+AN16+AP16+BB16+AT16+L16+P16+R16+AR16+Z16+AD16+AF16+AB16</f>
        <v>30.099</v>
      </c>
      <c r="BF16" s="630"/>
      <c r="BG16" s="631">
        <v>1</v>
      </c>
      <c r="BH16" s="504"/>
      <c r="BI16" s="505"/>
      <c r="BJ16" s="535">
        <f>BJ15/31947</f>
        <v>0.18781106207155601</v>
      </c>
      <c r="BM16" s="503">
        <v>7878</v>
      </c>
      <c r="BO16" s="444"/>
    </row>
    <row r="17" spans="1:67" s="443" customFormat="1" ht="36.950000000000003" customHeight="1">
      <c r="A17" s="611">
        <v>3</v>
      </c>
      <c r="B17" s="612">
        <v>3</v>
      </c>
      <c r="C17" s="613"/>
      <c r="D17" s="614"/>
      <c r="E17" s="762" t="s">
        <v>1016</v>
      </c>
      <c r="F17" s="684" t="s">
        <v>1017</v>
      </c>
      <c r="G17" s="616">
        <v>16</v>
      </c>
      <c r="H17" s="617">
        <v>8.0129999999999999</v>
      </c>
      <c r="I17" s="618">
        <v>31</v>
      </c>
      <c r="J17" s="617">
        <v>2.911</v>
      </c>
      <c r="K17" s="617"/>
      <c r="L17" s="617"/>
      <c r="M17" s="617"/>
      <c r="N17" s="617"/>
      <c r="O17" s="619"/>
      <c r="P17" s="617"/>
      <c r="Q17" s="617">
        <v>544.28</v>
      </c>
      <c r="R17" s="617">
        <v>9.4559999999999995</v>
      </c>
      <c r="S17" s="618">
        <f t="shared" si="0"/>
        <v>16</v>
      </c>
      <c r="T17" s="617">
        <v>0.501</v>
      </c>
      <c r="U17" s="616">
        <v>1</v>
      </c>
      <c r="V17" s="617">
        <v>1.095</v>
      </c>
      <c r="W17" s="620"/>
      <c r="X17" s="617">
        <v>0</v>
      </c>
      <c r="Y17" s="621">
        <v>20.100000000000001</v>
      </c>
      <c r="Z17" s="617">
        <v>0.94399999999999995</v>
      </c>
      <c r="AA17" s="617">
        <v>4.1669999999999998</v>
      </c>
      <c r="AB17" s="617">
        <v>5</v>
      </c>
      <c r="AC17" s="622">
        <v>0.91300000000000003</v>
      </c>
      <c r="AD17" s="617">
        <v>1</v>
      </c>
      <c r="AE17" s="616">
        <v>4.2939999999999996</v>
      </c>
      <c r="AF17" s="617">
        <v>2</v>
      </c>
      <c r="AG17" s="623"/>
      <c r="AH17" s="623"/>
      <c r="AI17" s="624"/>
      <c r="AJ17" s="624"/>
      <c r="AK17" s="624"/>
      <c r="AL17" s="624"/>
      <c r="AM17" s="624"/>
      <c r="AN17" s="624"/>
      <c r="AO17" s="624"/>
      <c r="AP17" s="624"/>
      <c r="AQ17" s="624"/>
      <c r="AR17" s="625"/>
      <c r="AS17" s="624"/>
      <c r="AT17" s="624"/>
      <c r="AU17" s="626"/>
      <c r="AV17" s="626"/>
      <c r="AW17" s="626"/>
      <c r="AX17" s="626"/>
      <c r="AY17" s="627"/>
      <c r="AZ17" s="628"/>
      <c r="BA17" s="628"/>
      <c r="BB17" s="628"/>
      <c r="BC17" s="628"/>
      <c r="BD17" s="628"/>
      <c r="BE17" s="629">
        <f t="shared" si="1"/>
        <v>30.919999999999998</v>
      </c>
      <c r="BF17" s="630"/>
      <c r="BG17" s="631">
        <v>1</v>
      </c>
      <c r="BH17" s="504"/>
      <c r="BI17" s="505"/>
      <c r="BJ17" s="443">
        <f>103.606*31947</f>
        <v>3309900.8819999998</v>
      </c>
      <c r="BM17" s="503">
        <v>0</v>
      </c>
      <c r="BO17" s="444"/>
    </row>
    <row r="18" spans="1:67" s="443" customFormat="1" ht="36.950000000000003" customHeight="1">
      <c r="A18" s="611">
        <v>4</v>
      </c>
      <c r="B18" s="612">
        <v>4</v>
      </c>
      <c r="C18" s="613"/>
      <c r="D18" s="614"/>
      <c r="E18" s="762" t="s">
        <v>1740</v>
      </c>
      <c r="F18" s="684" t="s">
        <v>1741</v>
      </c>
      <c r="G18" s="616">
        <v>12</v>
      </c>
      <c r="H18" s="617">
        <v>6.01</v>
      </c>
      <c r="I18" s="618">
        <v>0</v>
      </c>
      <c r="J18" s="617">
        <v>0</v>
      </c>
      <c r="K18" s="617"/>
      <c r="L18" s="617"/>
      <c r="M18" s="617"/>
      <c r="N18" s="617"/>
      <c r="O18" s="619"/>
      <c r="P18" s="617"/>
      <c r="Q18" s="617">
        <v>569.79999999999995</v>
      </c>
      <c r="R18" s="617">
        <v>9.8989999999999991</v>
      </c>
      <c r="S18" s="618">
        <f t="shared" si="0"/>
        <v>12</v>
      </c>
      <c r="T18" s="617">
        <v>0.376</v>
      </c>
      <c r="U18" s="616">
        <v>0</v>
      </c>
      <c r="V18" s="617">
        <v>0</v>
      </c>
      <c r="W18" s="620"/>
      <c r="X18" s="617">
        <v>0</v>
      </c>
      <c r="Y18" s="621">
        <v>12.5</v>
      </c>
      <c r="Z18" s="617">
        <v>0.58699999999999997</v>
      </c>
      <c r="AA18" s="617">
        <v>5</v>
      </c>
      <c r="AB18" s="617">
        <v>6</v>
      </c>
      <c r="AC18" s="622">
        <v>1.8260000000000001</v>
      </c>
      <c r="AD18" s="617">
        <v>2</v>
      </c>
      <c r="AE18" s="616">
        <v>4.2939999999999996</v>
      </c>
      <c r="AF18" s="617">
        <v>2</v>
      </c>
      <c r="AG18" s="623"/>
      <c r="AH18" s="623"/>
      <c r="AI18" s="624"/>
      <c r="AJ18" s="624"/>
      <c r="AK18" s="624"/>
      <c r="AL18" s="624"/>
      <c r="AM18" s="624"/>
      <c r="AN18" s="624"/>
      <c r="AO18" s="624"/>
      <c r="AP18" s="624"/>
      <c r="AQ18" s="624"/>
      <c r="AR18" s="625"/>
      <c r="AS18" s="624"/>
      <c r="AT18" s="624"/>
      <c r="AU18" s="626"/>
      <c r="AV18" s="626"/>
      <c r="AW18" s="626"/>
      <c r="AX18" s="626"/>
      <c r="AY18" s="627"/>
      <c r="AZ18" s="628"/>
      <c r="BA18" s="628"/>
      <c r="BB18" s="628"/>
      <c r="BC18" s="628"/>
      <c r="BD18" s="628"/>
      <c r="BE18" s="629">
        <f t="shared" si="1"/>
        <v>26.872</v>
      </c>
      <c r="BF18" s="630"/>
      <c r="BG18" s="631">
        <v>1</v>
      </c>
      <c r="BH18" s="504"/>
      <c r="BI18" s="505"/>
      <c r="BM18" s="503">
        <v>0</v>
      </c>
      <c r="BO18" s="444"/>
    </row>
    <row r="19" spans="1:67" s="443" customFormat="1" ht="36.950000000000003" customHeight="1">
      <c r="A19" s="611">
        <v>5</v>
      </c>
      <c r="B19" s="612">
        <v>5</v>
      </c>
      <c r="C19" s="613"/>
      <c r="D19" s="614"/>
      <c r="E19" s="762" t="s">
        <v>1018</v>
      </c>
      <c r="F19" s="684" t="s">
        <v>1019</v>
      </c>
      <c r="G19" s="616">
        <v>16</v>
      </c>
      <c r="H19" s="617">
        <v>8.0129999999999999</v>
      </c>
      <c r="I19" s="618">
        <v>31</v>
      </c>
      <c r="J19" s="617">
        <v>2.911</v>
      </c>
      <c r="K19" s="617"/>
      <c r="L19" s="617"/>
      <c r="M19" s="617"/>
      <c r="N19" s="617"/>
      <c r="O19" s="619"/>
      <c r="P19" s="617"/>
      <c r="Q19" s="617">
        <v>567.6</v>
      </c>
      <c r="R19" s="617">
        <v>9.8610000000000007</v>
      </c>
      <c r="S19" s="618">
        <f t="shared" si="0"/>
        <v>16</v>
      </c>
      <c r="T19" s="617">
        <v>0.501</v>
      </c>
      <c r="U19" s="616">
        <v>1</v>
      </c>
      <c r="V19" s="617">
        <v>1.095</v>
      </c>
      <c r="W19" s="620"/>
      <c r="X19" s="617">
        <v>0</v>
      </c>
      <c r="Y19" s="621">
        <v>19.100000000000001</v>
      </c>
      <c r="Z19" s="617">
        <v>0.89700000000000002</v>
      </c>
      <c r="AA19" s="617">
        <v>5</v>
      </c>
      <c r="AB19" s="617">
        <v>6</v>
      </c>
      <c r="AC19" s="622">
        <v>0</v>
      </c>
      <c r="AD19" s="617"/>
      <c r="AE19" s="616">
        <v>4.2939999999999996</v>
      </c>
      <c r="AF19" s="617">
        <v>2</v>
      </c>
      <c r="AG19" s="623"/>
      <c r="AH19" s="623"/>
      <c r="AI19" s="624"/>
      <c r="AJ19" s="624"/>
      <c r="AK19" s="624"/>
      <c r="AL19" s="624"/>
      <c r="AM19" s="624"/>
      <c r="AN19" s="624"/>
      <c r="AO19" s="624"/>
      <c r="AP19" s="624"/>
      <c r="AQ19" s="624"/>
      <c r="AR19" s="625"/>
      <c r="AS19" s="624"/>
      <c r="AT19" s="624"/>
      <c r="AU19" s="626"/>
      <c r="AV19" s="626"/>
      <c r="AW19" s="626"/>
      <c r="AX19" s="626"/>
      <c r="AY19" s="627"/>
      <c r="AZ19" s="628"/>
      <c r="BA19" s="628"/>
      <c r="BB19" s="628"/>
      <c r="BC19" s="628"/>
      <c r="BD19" s="628"/>
      <c r="BE19" s="629">
        <f t="shared" si="1"/>
        <v>31.277999999999999</v>
      </c>
      <c r="BF19" s="630"/>
      <c r="BG19" s="631">
        <v>1</v>
      </c>
      <c r="BH19" s="504"/>
      <c r="BI19" s="505"/>
      <c r="BM19" s="503">
        <v>0</v>
      </c>
      <c r="BO19" s="444"/>
    </row>
    <row r="20" spans="1:67" s="443" customFormat="1" ht="36.950000000000003" customHeight="1">
      <c r="A20" s="611">
        <v>6</v>
      </c>
      <c r="B20" s="612">
        <v>6</v>
      </c>
      <c r="C20" s="613"/>
      <c r="D20" s="614"/>
      <c r="E20" s="762" t="s">
        <v>1020</v>
      </c>
      <c r="F20" s="684" t="s">
        <v>1021</v>
      </c>
      <c r="G20" s="616">
        <v>15</v>
      </c>
      <c r="H20" s="617">
        <v>7.5119999999999996</v>
      </c>
      <c r="I20" s="618">
        <v>28</v>
      </c>
      <c r="J20" s="617">
        <v>2.629</v>
      </c>
      <c r="K20" s="617"/>
      <c r="L20" s="617"/>
      <c r="M20" s="617"/>
      <c r="N20" s="617"/>
      <c r="O20" s="619"/>
      <c r="P20" s="617"/>
      <c r="Q20" s="617">
        <v>504.24</v>
      </c>
      <c r="R20" s="617">
        <v>8.76</v>
      </c>
      <c r="S20" s="618">
        <f t="shared" si="0"/>
        <v>15</v>
      </c>
      <c r="T20" s="617">
        <v>0.47</v>
      </c>
      <c r="U20" s="616">
        <v>1</v>
      </c>
      <c r="V20" s="617">
        <v>1.095</v>
      </c>
      <c r="W20" s="620"/>
      <c r="X20" s="617">
        <v>0</v>
      </c>
      <c r="Y20" s="621">
        <v>18</v>
      </c>
      <c r="Z20" s="617">
        <v>0.84499999999999997</v>
      </c>
      <c r="AA20" s="617">
        <v>4.1669999999999998</v>
      </c>
      <c r="AB20" s="617">
        <v>5</v>
      </c>
      <c r="AC20" s="622">
        <v>2.738</v>
      </c>
      <c r="AD20" s="617">
        <v>3</v>
      </c>
      <c r="AE20" s="616">
        <v>4.2939999999999996</v>
      </c>
      <c r="AF20" s="617">
        <v>2</v>
      </c>
      <c r="AG20" s="623"/>
      <c r="AH20" s="623"/>
      <c r="AI20" s="624"/>
      <c r="AJ20" s="624"/>
      <c r="AK20" s="624"/>
      <c r="AL20" s="624"/>
      <c r="AM20" s="624"/>
      <c r="AN20" s="624"/>
      <c r="AO20" s="624"/>
      <c r="AP20" s="624"/>
      <c r="AQ20" s="624"/>
      <c r="AR20" s="625"/>
      <c r="AS20" s="624"/>
      <c r="AT20" s="624"/>
      <c r="AU20" s="626"/>
      <c r="AV20" s="626"/>
      <c r="AW20" s="626"/>
      <c r="AX20" s="626"/>
      <c r="AY20" s="627"/>
      <c r="AZ20" s="628"/>
      <c r="BA20" s="628"/>
      <c r="BB20" s="628"/>
      <c r="BC20" s="628"/>
      <c r="BD20" s="628"/>
      <c r="BE20" s="629">
        <f t="shared" si="1"/>
        <v>31.311</v>
      </c>
      <c r="BF20" s="630"/>
      <c r="BG20" s="631">
        <v>1</v>
      </c>
      <c r="BH20" s="504"/>
      <c r="BI20" s="505"/>
      <c r="BM20" s="503">
        <v>4485</v>
      </c>
      <c r="BO20" s="444"/>
    </row>
    <row r="21" spans="1:67" s="443" customFormat="1" ht="36.950000000000003" customHeight="1">
      <c r="A21" s="611">
        <v>7</v>
      </c>
      <c r="B21" s="612">
        <v>7</v>
      </c>
      <c r="C21" s="613"/>
      <c r="D21" s="614"/>
      <c r="E21" s="762" t="s">
        <v>1022</v>
      </c>
      <c r="F21" s="684" t="s">
        <v>1023</v>
      </c>
      <c r="G21" s="616">
        <v>16</v>
      </c>
      <c r="H21" s="617">
        <v>8.0129999999999999</v>
      </c>
      <c r="I21" s="618">
        <v>28</v>
      </c>
      <c r="J21" s="617">
        <v>2.629</v>
      </c>
      <c r="K21" s="617"/>
      <c r="L21" s="617"/>
      <c r="M21" s="617"/>
      <c r="N21" s="617"/>
      <c r="O21" s="619"/>
      <c r="P21" s="617"/>
      <c r="Q21" s="617">
        <v>649</v>
      </c>
      <c r="R21" s="617">
        <v>11.27</v>
      </c>
      <c r="S21" s="618">
        <f t="shared" si="0"/>
        <v>16</v>
      </c>
      <c r="T21" s="617">
        <v>0.501</v>
      </c>
      <c r="U21" s="616">
        <v>1</v>
      </c>
      <c r="V21" s="617">
        <v>1.095</v>
      </c>
      <c r="W21" s="620"/>
      <c r="X21" s="617">
        <v>0</v>
      </c>
      <c r="Y21" s="621">
        <v>16.2</v>
      </c>
      <c r="Z21" s="617">
        <v>0.76100000000000001</v>
      </c>
      <c r="AA21" s="617">
        <v>5</v>
      </c>
      <c r="AB21" s="617">
        <v>6</v>
      </c>
      <c r="AC21" s="622">
        <v>1.8260000000000001</v>
      </c>
      <c r="AD21" s="617">
        <v>2</v>
      </c>
      <c r="AE21" s="616">
        <v>4.2939999999999996</v>
      </c>
      <c r="AF21" s="617">
        <v>2</v>
      </c>
      <c r="AG21" s="623"/>
      <c r="AH21" s="623"/>
      <c r="AI21" s="624"/>
      <c r="AJ21" s="624"/>
      <c r="AK21" s="624"/>
      <c r="AL21" s="624"/>
      <c r="AM21" s="624"/>
      <c r="AN21" s="624"/>
      <c r="AO21" s="624"/>
      <c r="AP21" s="624"/>
      <c r="AQ21" s="624"/>
      <c r="AR21" s="625"/>
      <c r="AS21" s="624"/>
      <c r="AT21" s="624"/>
      <c r="AU21" s="626"/>
      <c r="AV21" s="626"/>
      <c r="AW21" s="626"/>
      <c r="AX21" s="626"/>
      <c r="AY21" s="627"/>
      <c r="AZ21" s="628"/>
      <c r="BA21" s="628"/>
      <c r="BB21" s="628"/>
      <c r="BC21" s="628"/>
      <c r="BD21" s="628"/>
      <c r="BE21" s="629">
        <f t="shared" si="1"/>
        <v>34.268999999999998</v>
      </c>
      <c r="BF21" s="630"/>
      <c r="BG21" s="631">
        <v>1</v>
      </c>
      <c r="BH21" s="504"/>
      <c r="BI21" s="505"/>
      <c r="BM21" s="503">
        <v>2807</v>
      </c>
      <c r="BO21" s="444"/>
    </row>
    <row r="22" spans="1:67" s="443" customFormat="1" ht="36.950000000000003" customHeight="1">
      <c r="A22" s="611">
        <v>8</v>
      </c>
      <c r="B22" s="612">
        <v>8</v>
      </c>
      <c r="C22" s="613"/>
      <c r="D22" s="614"/>
      <c r="E22" s="762" t="s">
        <v>1688</v>
      </c>
      <c r="F22" s="684" t="s">
        <v>1024</v>
      </c>
      <c r="G22" s="616">
        <v>16</v>
      </c>
      <c r="H22" s="617">
        <v>8.0129999999999999</v>
      </c>
      <c r="I22" s="618">
        <v>31</v>
      </c>
      <c r="J22" s="617">
        <v>2.911</v>
      </c>
      <c r="K22" s="617"/>
      <c r="L22" s="617"/>
      <c r="M22" s="617"/>
      <c r="N22" s="617"/>
      <c r="O22" s="619"/>
      <c r="P22" s="617"/>
      <c r="Q22" s="617">
        <v>607.20000000000005</v>
      </c>
      <c r="R22" s="617">
        <v>10.548999999999999</v>
      </c>
      <c r="S22" s="618">
        <f t="shared" si="0"/>
        <v>16</v>
      </c>
      <c r="T22" s="617">
        <v>0.501</v>
      </c>
      <c r="U22" s="616">
        <v>1</v>
      </c>
      <c r="V22" s="617">
        <v>1.095</v>
      </c>
      <c r="W22" s="620"/>
      <c r="X22" s="617">
        <v>0</v>
      </c>
      <c r="Y22" s="621">
        <v>27.8</v>
      </c>
      <c r="Z22" s="617">
        <v>1.3049999999999999</v>
      </c>
      <c r="AA22" s="617">
        <v>5</v>
      </c>
      <c r="AB22" s="617">
        <v>6</v>
      </c>
      <c r="AC22" s="622">
        <v>0</v>
      </c>
      <c r="AD22" s="617"/>
      <c r="AE22" s="616">
        <v>4.2939999999999996</v>
      </c>
      <c r="AF22" s="617">
        <v>2</v>
      </c>
      <c r="AG22" s="623"/>
      <c r="AH22" s="623"/>
      <c r="AI22" s="624"/>
      <c r="AJ22" s="624"/>
      <c r="AK22" s="624"/>
      <c r="AL22" s="624"/>
      <c r="AM22" s="624"/>
      <c r="AN22" s="624"/>
      <c r="AO22" s="624"/>
      <c r="AP22" s="624"/>
      <c r="AQ22" s="624"/>
      <c r="AR22" s="625"/>
      <c r="AS22" s="624"/>
      <c r="AT22" s="624"/>
      <c r="AU22" s="626"/>
      <c r="AV22" s="626"/>
      <c r="AW22" s="626"/>
      <c r="AX22" s="626"/>
      <c r="AY22" s="627"/>
      <c r="AZ22" s="628"/>
      <c r="BA22" s="628"/>
      <c r="BB22" s="628"/>
      <c r="BC22" s="628"/>
      <c r="BD22" s="628"/>
      <c r="BE22" s="629">
        <f t="shared" si="1"/>
        <v>32.373999999999995</v>
      </c>
      <c r="BF22" s="630"/>
      <c r="BG22" s="631">
        <v>1</v>
      </c>
      <c r="BH22" s="504"/>
      <c r="BI22" s="505"/>
      <c r="BM22" s="503">
        <v>2931</v>
      </c>
      <c r="BO22" s="444"/>
    </row>
    <row r="23" spans="1:67" s="443" customFormat="1" ht="36.950000000000003" customHeight="1">
      <c r="A23" s="611">
        <v>9</v>
      </c>
      <c r="B23" s="612">
        <v>9</v>
      </c>
      <c r="C23" s="613"/>
      <c r="D23" s="614"/>
      <c r="E23" s="762" t="s">
        <v>1025</v>
      </c>
      <c r="F23" s="684" t="s">
        <v>1026</v>
      </c>
      <c r="G23" s="616">
        <v>14</v>
      </c>
      <c r="H23" s="617">
        <v>7.0110000000000001</v>
      </c>
      <c r="I23" s="618">
        <v>28</v>
      </c>
      <c r="J23" s="617">
        <v>2.629</v>
      </c>
      <c r="K23" s="617"/>
      <c r="L23" s="617"/>
      <c r="M23" s="617"/>
      <c r="N23" s="617"/>
      <c r="O23" s="619"/>
      <c r="P23" s="617"/>
      <c r="Q23" s="617">
        <v>620.4</v>
      </c>
      <c r="R23" s="617">
        <v>10.778</v>
      </c>
      <c r="S23" s="618">
        <f t="shared" si="0"/>
        <v>14</v>
      </c>
      <c r="T23" s="617">
        <v>0.438</v>
      </c>
      <c r="U23" s="616">
        <v>1</v>
      </c>
      <c r="V23" s="617">
        <v>1.095</v>
      </c>
      <c r="W23" s="620"/>
      <c r="X23" s="617">
        <v>0</v>
      </c>
      <c r="Y23" s="621">
        <v>23.4</v>
      </c>
      <c r="Z23" s="617">
        <v>1.099</v>
      </c>
      <c r="AA23" s="617">
        <v>5</v>
      </c>
      <c r="AB23" s="617">
        <v>6</v>
      </c>
      <c r="AC23" s="622">
        <v>0</v>
      </c>
      <c r="AD23" s="617"/>
      <c r="AE23" s="616">
        <v>4.2939999999999996</v>
      </c>
      <c r="AF23" s="617">
        <v>2</v>
      </c>
      <c r="AG23" s="623"/>
      <c r="AH23" s="623"/>
      <c r="AI23" s="624"/>
      <c r="AJ23" s="624"/>
      <c r="AK23" s="624"/>
      <c r="AL23" s="624"/>
      <c r="AM23" s="624"/>
      <c r="AN23" s="624"/>
      <c r="AO23" s="624"/>
      <c r="AP23" s="624"/>
      <c r="AQ23" s="624"/>
      <c r="AR23" s="625"/>
      <c r="AS23" s="624"/>
      <c r="AT23" s="624"/>
      <c r="AU23" s="626"/>
      <c r="AV23" s="626"/>
      <c r="AW23" s="626"/>
      <c r="AX23" s="626"/>
      <c r="AY23" s="627"/>
      <c r="AZ23" s="628"/>
      <c r="BA23" s="628"/>
      <c r="BB23" s="628"/>
      <c r="BC23" s="628"/>
      <c r="BD23" s="628"/>
      <c r="BE23" s="629">
        <f t="shared" si="1"/>
        <v>31.05</v>
      </c>
      <c r="BF23" s="630"/>
      <c r="BG23" s="631">
        <v>1</v>
      </c>
      <c r="BH23" s="504"/>
      <c r="BI23" s="505"/>
      <c r="BM23" s="503">
        <v>0</v>
      </c>
      <c r="BO23" s="444"/>
    </row>
    <row r="24" spans="1:67" s="443" customFormat="1" ht="36.950000000000003" customHeight="1">
      <c r="A24" s="611">
        <v>10</v>
      </c>
      <c r="B24" s="612">
        <v>10</v>
      </c>
      <c r="C24" s="613"/>
      <c r="D24" s="614"/>
      <c r="E24" s="762" t="s">
        <v>1027</v>
      </c>
      <c r="F24" s="684" t="s">
        <v>1028</v>
      </c>
      <c r="G24" s="616">
        <v>15</v>
      </c>
      <c r="H24" s="617">
        <v>7.5119999999999996</v>
      </c>
      <c r="I24" s="618">
        <v>29</v>
      </c>
      <c r="J24" s="617">
        <v>2.7229999999999999</v>
      </c>
      <c r="K24" s="617"/>
      <c r="L24" s="617"/>
      <c r="M24" s="617"/>
      <c r="N24" s="617"/>
      <c r="O24" s="619"/>
      <c r="P24" s="617"/>
      <c r="Q24" s="617">
        <v>553.96</v>
      </c>
      <c r="R24" s="617">
        <v>9.6240000000000006</v>
      </c>
      <c r="S24" s="618">
        <f t="shared" si="0"/>
        <v>15</v>
      </c>
      <c r="T24" s="617">
        <v>0.47</v>
      </c>
      <c r="U24" s="616">
        <v>1</v>
      </c>
      <c r="V24" s="617">
        <v>1.095</v>
      </c>
      <c r="W24" s="620"/>
      <c r="X24" s="617">
        <v>0</v>
      </c>
      <c r="Y24" s="621">
        <v>30</v>
      </c>
      <c r="Z24" s="617">
        <v>1.409</v>
      </c>
      <c r="AA24" s="617">
        <v>5</v>
      </c>
      <c r="AB24" s="617">
        <v>6</v>
      </c>
      <c r="AC24" s="622">
        <v>1.8260000000000001</v>
      </c>
      <c r="AD24" s="617">
        <v>2</v>
      </c>
      <c r="AE24" s="616">
        <v>4.2939999999999996</v>
      </c>
      <c r="AF24" s="617">
        <v>2</v>
      </c>
      <c r="AG24" s="623"/>
      <c r="AH24" s="623"/>
      <c r="AI24" s="624"/>
      <c r="AJ24" s="624"/>
      <c r="AK24" s="624"/>
      <c r="AL24" s="624"/>
      <c r="AM24" s="624"/>
      <c r="AN24" s="624"/>
      <c r="AO24" s="624"/>
      <c r="AP24" s="624"/>
      <c r="AQ24" s="624"/>
      <c r="AR24" s="625"/>
      <c r="AS24" s="624"/>
      <c r="AT24" s="624"/>
      <c r="AU24" s="626"/>
      <c r="AV24" s="626"/>
      <c r="AW24" s="626"/>
      <c r="AX24" s="626"/>
      <c r="AY24" s="627"/>
      <c r="AZ24" s="628"/>
      <c r="BA24" s="628"/>
      <c r="BB24" s="628"/>
      <c r="BC24" s="628"/>
      <c r="BD24" s="628"/>
      <c r="BE24" s="629">
        <f t="shared" si="1"/>
        <v>32.832999999999998</v>
      </c>
      <c r="BF24" s="630"/>
      <c r="BG24" s="631">
        <v>1</v>
      </c>
      <c r="BH24" s="504"/>
      <c r="BI24" s="505"/>
      <c r="BM24" s="503">
        <v>1196</v>
      </c>
      <c r="BO24" s="444"/>
    </row>
    <row r="25" spans="1:67" s="443" customFormat="1" ht="36.950000000000003" customHeight="1">
      <c r="A25" s="611">
        <v>11</v>
      </c>
      <c r="B25" s="612">
        <v>11</v>
      </c>
      <c r="C25" s="613"/>
      <c r="D25" s="614"/>
      <c r="E25" s="762" t="s">
        <v>1029</v>
      </c>
      <c r="F25" s="684" t="s">
        <v>1030</v>
      </c>
      <c r="G25" s="616">
        <v>16</v>
      </c>
      <c r="H25" s="617">
        <v>8.0129999999999999</v>
      </c>
      <c r="I25" s="618">
        <v>30</v>
      </c>
      <c r="J25" s="617">
        <v>2.8170000000000002</v>
      </c>
      <c r="K25" s="617"/>
      <c r="L25" s="617"/>
      <c r="M25" s="617"/>
      <c r="N25" s="617"/>
      <c r="O25" s="619"/>
      <c r="P25" s="617"/>
      <c r="Q25" s="617">
        <v>615.56000000000006</v>
      </c>
      <c r="R25" s="617">
        <v>10.694000000000001</v>
      </c>
      <c r="S25" s="618">
        <f t="shared" si="0"/>
        <v>16</v>
      </c>
      <c r="T25" s="617">
        <v>0.501</v>
      </c>
      <c r="U25" s="616">
        <v>1</v>
      </c>
      <c r="V25" s="617">
        <v>1.095</v>
      </c>
      <c r="W25" s="620"/>
      <c r="X25" s="617">
        <v>0</v>
      </c>
      <c r="Y25" s="621">
        <v>34.1</v>
      </c>
      <c r="Z25" s="617">
        <v>1.601</v>
      </c>
      <c r="AA25" s="617">
        <v>5</v>
      </c>
      <c r="AB25" s="617">
        <v>6</v>
      </c>
      <c r="AC25" s="622">
        <v>0</v>
      </c>
      <c r="AD25" s="617"/>
      <c r="AE25" s="616">
        <v>0</v>
      </c>
      <c r="AF25" s="617"/>
      <c r="AG25" s="623"/>
      <c r="AH25" s="623"/>
      <c r="AI25" s="624"/>
      <c r="AJ25" s="624"/>
      <c r="AK25" s="624"/>
      <c r="AL25" s="624"/>
      <c r="AM25" s="624"/>
      <c r="AN25" s="624"/>
      <c r="AO25" s="624"/>
      <c r="AP25" s="624"/>
      <c r="AQ25" s="624"/>
      <c r="AR25" s="625"/>
      <c r="AS25" s="624"/>
      <c r="AT25" s="624"/>
      <c r="AU25" s="626"/>
      <c r="AV25" s="626"/>
      <c r="AW25" s="626"/>
      <c r="AX25" s="626"/>
      <c r="AY25" s="627"/>
      <c r="AZ25" s="628"/>
      <c r="BA25" s="628"/>
      <c r="BB25" s="628"/>
      <c r="BC25" s="628"/>
      <c r="BD25" s="628"/>
      <c r="BE25" s="629">
        <f t="shared" si="1"/>
        <v>30.721</v>
      </c>
      <c r="BF25" s="630"/>
      <c r="BG25" s="631"/>
      <c r="BH25" s="504"/>
      <c r="BI25" s="505"/>
      <c r="BM25" s="503">
        <v>3676</v>
      </c>
      <c r="BO25" s="444"/>
    </row>
    <row r="26" spans="1:67" s="443" customFormat="1" ht="36.950000000000003" customHeight="1">
      <c r="A26" s="611">
        <v>12</v>
      </c>
      <c r="B26" s="612">
        <v>12</v>
      </c>
      <c r="C26" s="613"/>
      <c r="D26" s="614"/>
      <c r="E26" s="762" t="s">
        <v>2164</v>
      </c>
      <c r="F26" s="684" t="s">
        <v>2165</v>
      </c>
      <c r="G26" s="616">
        <v>16</v>
      </c>
      <c r="H26" s="617">
        <v>8.0129999999999999</v>
      </c>
      <c r="I26" s="618">
        <v>31</v>
      </c>
      <c r="J26" s="617">
        <v>2.911</v>
      </c>
      <c r="K26" s="617"/>
      <c r="L26" s="617"/>
      <c r="M26" s="617"/>
      <c r="N26" s="617"/>
      <c r="O26" s="619"/>
      <c r="P26" s="617"/>
      <c r="Q26" s="617">
        <v>574.64</v>
      </c>
      <c r="R26" s="617">
        <v>9.9830000000000005</v>
      </c>
      <c r="S26" s="618">
        <f t="shared" si="0"/>
        <v>16</v>
      </c>
      <c r="T26" s="617">
        <v>0.501</v>
      </c>
      <c r="U26" s="616">
        <v>1</v>
      </c>
      <c r="V26" s="617">
        <v>1.095</v>
      </c>
      <c r="W26" s="620"/>
      <c r="X26" s="617">
        <v>0</v>
      </c>
      <c r="Y26" s="621">
        <v>19.2</v>
      </c>
      <c r="Z26" s="617">
        <v>0.90100000000000002</v>
      </c>
      <c r="AA26" s="617">
        <v>5</v>
      </c>
      <c r="AB26" s="617">
        <v>6</v>
      </c>
      <c r="AC26" s="622">
        <v>0</v>
      </c>
      <c r="AD26" s="617"/>
      <c r="AE26" s="616">
        <v>4.2939999999999996</v>
      </c>
      <c r="AF26" s="617">
        <v>2</v>
      </c>
      <c r="AG26" s="623"/>
      <c r="AH26" s="623"/>
      <c r="AI26" s="624"/>
      <c r="AJ26" s="624"/>
      <c r="AK26" s="624"/>
      <c r="AL26" s="624"/>
      <c r="AM26" s="624"/>
      <c r="AN26" s="624"/>
      <c r="AO26" s="624"/>
      <c r="AP26" s="624"/>
      <c r="AQ26" s="624"/>
      <c r="AR26" s="625"/>
      <c r="AS26" s="624"/>
      <c r="AT26" s="624"/>
      <c r="AU26" s="626"/>
      <c r="AV26" s="626"/>
      <c r="AW26" s="626"/>
      <c r="AX26" s="626"/>
      <c r="AY26" s="627"/>
      <c r="AZ26" s="628"/>
      <c r="BA26" s="628"/>
      <c r="BB26" s="628"/>
      <c r="BC26" s="628"/>
      <c r="BD26" s="628"/>
      <c r="BE26" s="629">
        <f t="shared" si="1"/>
        <v>31.404</v>
      </c>
      <c r="BF26" s="630"/>
      <c r="BG26" s="631"/>
      <c r="BH26" s="504"/>
      <c r="BI26" s="505"/>
      <c r="BM26" s="503">
        <v>1597</v>
      </c>
      <c r="BO26" s="444"/>
    </row>
    <row r="27" spans="1:67" s="443" customFormat="1" ht="36.950000000000003" customHeight="1">
      <c r="A27" s="611">
        <v>13</v>
      </c>
      <c r="B27" s="612">
        <v>13</v>
      </c>
      <c r="C27" s="613"/>
      <c r="D27" s="614"/>
      <c r="E27" s="762" t="s">
        <v>1031</v>
      </c>
      <c r="F27" s="684" t="s">
        <v>1032</v>
      </c>
      <c r="G27" s="616">
        <v>16</v>
      </c>
      <c r="H27" s="617">
        <v>8.0129999999999999</v>
      </c>
      <c r="I27" s="618">
        <v>30</v>
      </c>
      <c r="J27" s="617">
        <v>2.8170000000000002</v>
      </c>
      <c r="K27" s="617"/>
      <c r="L27" s="617"/>
      <c r="M27" s="617"/>
      <c r="N27" s="617"/>
      <c r="O27" s="619"/>
      <c r="P27" s="617"/>
      <c r="Q27" s="617">
        <v>685.52</v>
      </c>
      <c r="R27" s="617">
        <v>11.909000000000001</v>
      </c>
      <c r="S27" s="618">
        <f t="shared" si="0"/>
        <v>16</v>
      </c>
      <c r="T27" s="617">
        <v>0.501</v>
      </c>
      <c r="U27" s="616">
        <v>1</v>
      </c>
      <c r="V27" s="617">
        <v>1.095</v>
      </c>
      <c r="W27" s="620"/>
      <c r="X27" s="617">
        <v>0</v>
      </c>
      <c r="Y27" s="621">
        <v>30.7</v>
      </c>
      <c r="Z27" s="617">
        <v>1.4410000000000001</v>
      </c>
      <c r="AA27" s="617">
        <v>5</v>
      </c>
      <c r="AB27" s="617">
        <v>6</v>
      </c>
      <c r="AC27" s="622">
        <v>0</v>
      </c>
      <c r="AD27" s="617"/>
      <c r="AE27" s="616">
        <v>0</v>
      </c>
      <c r="AF27" s="617"/>
      <c r="AG27" s="623"/>
      <c r="AH27" s="623"/>
      <c r="AI27" s="624"/>
      <c r="AJ27" s="624"/>
      <c r="AK27" s="624"/>
      <c r="AL27" s="624"/>
      <c r="AM27" s="624"/>
      <c r="AN27" s="624"/>
      <c r="AO27" s="624"/>
      <c r="AP27" s="624"/>
      <c r="AQ27" s="624"/>
      <c r="AR27" s="625"/>
      <c r="AS27" s="624"/>
      <c r="AT27" s="624"/>
      <c r="AU27" s="626"/>
      <c r="AV27" s="626"/>
      <c r="AW27" s="626"/>
      <c r="AX27" s="626"/>
      <c r="AY27" s="627"/>
      <c r="AZ27" s="628"/>
      <c r="BA27" s="628"/>
      <c r="BB27" s="628"/>
      <c r="BC27" s="628"/>
      <c r="BD27" s="628"/>
      <c r="BE27" s="629">
        <f t="shared" si="1"/>
        <v>31.776</v>
      </c>
      <c r="BF27" s="630"/>
      <c r="BG27" s="631"/>
      <c r="BH27" s="504"/>
      <c r="BI27" s="505"/>
      <c r="BM27" s="503">
        <v>1567</v>
      </c>
      <c r="BO27" s="444"/>
    </row>
    <row r="28" spans="1:67" s="443" customFormat="1" ht="36.950000000000003" customHeight="1">
      <c r="A28" s="611">
        <v>14</v>
      </c>
      <c r="B28" s="612">
        <v>14</v>
      </c>
      <c r="C28" s="613"/>
      <c r="D28" s="614"/>
      <c r="E28" s="762" t="s">
        <v>1033</v>
      </c>
      <c r="F28" s="684" t="s">
        <v>1034</v>
      </c>
      <c r="G28" s="616">
        <v>16</v>
      </c>
      <c r="H28" s="617">
        <v>8.0129999999999999</v>
      </c>
      <c r="I28" s="618">
        <v>30</v>
      </c>
      <c r="J28" s="617">
        <v>2.8170000000000002</v>
      </c>
      <c r="K28" s="617"/>
      <c r="L28" s="617"/>
      <c r="M28" s="617"/>
      <c r="N28" s="617"/>
      <c r="O28" s="619"/>
      <c r="P28" s="617"/>
      <c r="Q28" s="617">
        <v>639.32000000000005</v>
      </c>
      <c r="R28" s="617">
        <v>11.106999999999999</v>
      </c>
      <c r="S28" s="618">
        <f t="shared" si="0"/>
        <v>16</v>
      </c>
      <c r="T28" s="617">
        <v>0.501</v>
      </c>
      <c r="U28" s="616">
        <v>1</v>
      </c>
      <c r="V28" s="617">
        <v>1.095</v>
      </c>
      <c r="W28" s="620"/>
      <c r="X28" s="617">
        <v>0</v>
      </c>
      <c r="Y28" s="621">
        <v>34.200000000000003</v>
      </c>
      <c r="Z28" s="617">
        <v>1.6060000000000001</v>
      </c>
      <c r="AA28" s="617">
        <v>4.1669999999999998</v>
      </c>
      <c r="AB28" s="617">
        <v>5</v>
      </c>
      <c r="AC28" s="622">
        <v>0</v>
      </c>
      <c r="AD28" s="617"/>
      <c r="AE28" s="616">
        <v>0</v>
      </c>
      <c r="AF28" s="617"/>
      <c r="AG28" s="623"/>
      <c r="AH28" s="623"/>
      <c r="AI28" s="624"/>
      <c r="AJ28" s="624"/>
      <c r="AK28" s="624"/>
      <c r="AL28" s="624"/>
      <c r="AM28" s="624"/>
      <c r="AN28" s="624"/>
      <c r="AO28" s="624"/>
      <c r="AP28" s="624"/>
      <c r="AQ28" s="624"/>
      <c r="AR28" s="625"/>
      <c r="AS28" s="624"/>
      <c r="AT28" s="624"/>
      <c r="AU28" s="626"/>
      <c r="AV28" s="626"/>
      <c r="AW28" s="626"/>
      <c r="AX28" s="626"/>
      <c r="AY28" s="627"/>
      <c r="AZ28" s="628"/>
      <c r="BA28" s="628"/>
      <c r="BB28" s="628"/>
      <c r="BC28" s="628"/>
      <c r="BD28" s="628"/>
      <c r="BE28" s="629">
        <f t="shared" si="1"/>
        <v>30.139000000000003</v>
      </c>
      <c r="BF28" s="630"/>
      <c r="BG28" s="631"/>
      <c r="BH28" s="504"/>
      <c r="BI28" s="505"/>
      <c r="BM28" s="503">
        <v>7059</v>
      </c>
      <c r="BO28" s="444"/>
    </row>
    <row r="29" spans="1:67" s="443" customFormat="1" ht="36.950000000000003" customHeight="1">
      <c r="A29" s="611">
        <v>15</v>
      </c>
      <c r="B29" s="612">
        <v>15</v>
      </c>
      <c r="C29" s="613"/>
      <c r="D29" s="614"/>
      <c r="E29" s="762" t="s">
        <v>1742</v>
      </c>
      <c r="F29" s="684" t="s">
        <v>1743</v>
      </c>
      <c r="G29" s="616">
        <v>9</v>
      </c>
      <c r="H29" s="617">
        <v>4.5069999999999997</v>
      </c>
      <c r="I29" s="618">
        <v>0</v>
      </c>
      <c r="J29" s="617">
        <v>0</v>
      </c>
      <c r="K29" s="617"/>
      <c r="L29" s="617"/>
      <c r="M29" s="617"/>
      <c r="N29" s="617"/>
      <c r="O29" s="619"/>
      <c r="P29" s="617"/>
      <c r="Q29" s="617">
        <v>397.76</v>
      </c>
      <c r="R29" s="617">
        <v>6.91</v>
      </c>
      <c r="S29" s="618">
        <f t="shared" si="0"/>
        <v>9</v>
      </c>
      <c r="T29" s="617">
        <v>0.28199999999999997</v>
      </c>
      <c r="U29" s="616">
        <v>0</v>
      </c>
      <c r="V29" s="617">
        <v>1.095</v>
      </c>
      <c r="W29" s="620"/>
      <c r="X29" s="617">
        <v>0</v>
      </c>
      <c r="Y29" s="621">
        <v>9.5</v>
      </c>
      <c r="Z29" s="617">
        <v>0.44600000000000001</v>
      </c>
      <c r="AA29" s="617">
        <v>4.1669999999999998</v>
      </c>
      <c r="AB29" s="617">
        <v>5</v>
      </c>
      <c r="AC29" s="622">
        <v>6.39</v>
      </c>
      <c r="AD29" s="617">
        <v>7</v>
      </c>
      <c r="AE29" s="616">
        <v>17.175000000000001</v>
      </c>
      <c r="AF29" s="617">
        <v>8</v>
      </c>
      <c r="AG29" s="623"/>
      <c r="AH29" s="623"/>
      <c r="AI29" s="624"/>
      <c r="AJ29" s="624"/>
      <c r="AK29" s="624"/>
      <c r="AL29" s="624"/>
      <c r="AM29" s="624"/>
      <c r="AN29" s="624"/>
      <c r="AO29" s="624"/>
      <c r="AP29" s="624"/>
      <c r="AQ29" s="624"/>
      <c r="AR29" s="625"/>
      <c r="AS29" s="624"/>
      <c r="AT29" s="624"/>
      <c r="AU29" s="626"/>
      <c r="AV29" s="626"/>
      <c r="AW29" s="626"/>
      <c r="AX29" s="626"/>
      <c r="AY29" s="627"/>
      <c r="AZ29" s="628"/>
      <c r="BA29" s="628"/>
      <c r="BB29" s="628"/>
      <c r="BC29" s="628"/>
      <c r="BD29" s="628"/>
      <c r="BE29" s="629">
        <f t="shared" si="1"/>
        <v>33.24</v>
      </c>
      <c r="BF29" s="630"/>
      <c r="BG29" s="631">
        <v>2</v>
      </c>
      <c r="BH29" s="504"/>
      <c r="BI29" s="505"/>
      <c r="BM29" s="503">
        <v>9635</v>
      </c>
      <c r="BO29" s="444"/>
    </row>
    <row r="30" spans="1:67" s="443" customFormat="1" ht="36.950000000000003" customHeight="1">
      <c r="A30" s="611">
        <v>16</v>
      </c>
      <c r="B30" s="612">
        <v>16</v>
      </c>
      <c r="C30" s="613"/>
      <c r="D30" s="614"/>
      <c r="E30" s="762" t="s">
        <v>1037</v>
      </c>
      <c r="F30" s="684" t="s">
        <v>1038</v>
      </c>
      <c r="G30" s="616">
        <v>15</v>
      </c>
      <c r="H30" s="617">
        <v>7.5119999999999996</v>
      </c>
      <c r="I30" s="618">
        <v>29</v>
      </c>
      <c r="J30" s="617">
        <v>2.7229999999999999</v>
      </c>
      <c r="K30" s="617"/>
      <c r="L30" s="617"/>
      <c r="M30" s="617"/>
      <c r="N30" s="617"/>
      <c r="O30" s="619"/>
      <c r="P30" s="617"/>
      <c r="Q30" s="617">
        <v>474.32</v>
      </c>
      <c r="R30" s="617">
        <v>8.24</v>
      </c>
      <c r="S30" s="618">
        <f t="shared" si="0"/>
        <v>15</v>
      </c>
      <c r="T30" s="617">
        <v>0.47</v>
      </c>
      <c r="U30" s="616">
        <v>1</v>
      </c>
      <c r="V30" s="617">
        <v>1.095</v>
      </c>
      <c r="W30" s="620"/>
      <c r="X30" s="617">
        <v>0</v>
      </c>
      <c r="Y30" s="621">
        <v>20.3</v>
      </c>
      <c r="Z30" s="617">
        <v>0.95299999999999996</v>
      </c>
      <c r="AA30" s="617">
        <v>5</v>
      </c>
      <c r="AB30" s="617">
        <v>6</v>
      </c>
      <c r="AC30" s="622">
        <v>5.4770000000000003</v>
      </c>
      <c r="AD30" s="617">
        <v>6</v>
      </c>
      <c r="AE30" s="616">
        <v>0</v>
      </c>
      <c r="AF30" s="617"/>
      <c r="AG30" s="623"/>
      <c r="AH30" s="623"/>
      <c r="AI30" s="624"/>
      <c r="AJ30" s="624"/>
      <c r="AK30" s="624"/>
      <c r="AL30" s="624"/>
      <c r="AM30" s="624"/>
      <c r="AN30" s="624"/>
      <c r="AO30" s="624"/>
      <c r="AP30" s="624"/>
      <c r="AQ30" s="624"/>
      <c r="AR30" s="625"/>
      <c r="AS30" s="624"/>
      <c r="AT30" s="624"/>
      <c r="AU30" s="626"/>
      <c r="AV30" s="626"/>
      <c r="AW30" s="626"/>
      <c r="AX30" s="626"/>
      <c r="AY30" s="627"/>
      <c r="AZ30" s="628"/>
      <c r="BA30" s="628"/>
      <c r="BB30" s="628"/>
      <c r="BC30" s="628"/>
      <c r="BD30" s="628"/>
      <c r="BE30" s="629">
        <f t="shared" si="1"/>
        <v>32.992999999999995</v>
      </c>
      <c r="BF30" s="630"/>
      <c r="BG30" s="631">
        <v>1</v>
      </c>
      <c r="BH30" s="504"/>
      <c r="BI30" s="505"/>
      <c r="BM30" s="503">
        <v>4738</v>
      </c>
      <c r="BO30" s="444"/>
    </row>
    <row r="31" spans="1:67" s="443" customFormat="1" ht="36.950000000000003" customHeight="1">
      <c r="A31" s="611">
        <v>17</v>
      </c>
      <c r="B31" s="612">
        <v>17</v>
      </c>
      <c r="C31" s="613"/>
      <c r="D31" s="614"/>
      <c r="E31" s="762" t="s">
        <v>1039</v>
      </c>
      <c r="F31" s="684" t="s">
        <v>1040</v>
      </c>
      <c r="G31" s="616">
        <v>16</v>
      </c>
      <c r="H31" s="617">
        <v>8.0129999999999999</v>
      </c>
      <c r="I31" s="618">
        <v>30</v>
      </c>
      <c r="J31" s="617">
        <v>2.8170000000000002</v>
      </c>
      <c r="K31" s="617"/>
      <c r="L31" s="617"/>
      <c r="M31" s="617"/>
      <c r="N31" s="617"/>
      <c r="O31" s="619"/>
      <c r="P31" s="617"/>
      <c r="Q31" s="617">
        <v>525.36</v>
      </c>
      <c r="R31" s="617">
        <v>9.1270000000000007</v>
      </c>
      <c r="S31" s="618">
        <f t="shared" si="0"/>
        <v>16</v>
      </c>
      <c r="T31" s="617">
        <v>0.501</v>
      </c>
      <c r="U31" s="616">
        <v>1</v>
      </c>
      <c r="V31" s="617">
        <v>1.095</v>
      </c>
      <c r="W31" s="620"/>
      <c r="X31" s="617">
        <v>0</v>
      </c>
      <c r="Y31" s="621">
        <v>19.899999999999999</v>
      </c>
      <c r="Z31" s="617">
        <v>0.93400000000000005</v>
      </c>
      <c r="AA31" s="617">
        <v>5</v>
      </c>
      <c r="AB31" s="617">
        <v>6</v>
      </c>
      <c r="AC31" s="622">
        <v>1.8260000000000001</v>
      </c>
      <c r="AD31" s="617">
        <v>2</v>
      </c>
      <c r="AE31" s="616">
        <v>4.2939999999999996</v>
      </c>
      <c r="AF31" s="617">
        <v>2</v>
      </c>
      <c r="AG31" s="623"/>
      <c r="AH31" s="623"/>
      <c r="AI31" s="624"/>
      <c r="AJ31" s="624"/>
      <c r="AK31" s="624"/>
      <c r="AL31" s="624"/>
      <c r="AM31" s="624"/>
      <c r="AN31" s="624"/>
      <c r="AO31" s="624"/>
      <c r="AP31" s="624"/>
      <c r="AQ31" s="624"/>
      <c r="AR31" s="625"/>
      <c r="AS31" s="624"/>
      <c r="AT31" s="624"/>
      <c r="AU31" s="626"/>
      <c r="AV31" s="626"/>
      <c r="AW31" s="626"/>
      <c r="AX31" s="626"/>
      <c r="AY31" s="627"/>
      <c r="AZ31" s="628"/>
      <c r="BA31" s="628"/>
      <c r="BB31" s="628"/>
      <c r="BC31" s="628"/>
      <c r="BD31" s="628"/>
      <c r="BE31" s="629">
        <f t="shared" si="1"/>
        <v>32.487000000000002</v>
      </c>
      <c r="BF31" s="630"/>
      <c r="BG31" s="631"/>
      <c r="BH31" s="504"/>
      <c r="BI31" s="505"/>
      <c r="BM31" s="503">
        <v>2974</v>
      </c>
      <c r="BO31" s="444"/>
    </row>
    <row r="32" spans="1:67" s="443" customFormat="1" ht="36.950000000000003" customHeight="1">
      <c r="A32" s="611">
        <v>18</v>
      </c>
      <c r="B32" s="612">
        <v>18</v>
      </c>
      <c r="C32" s="613"/>
      <c r="D32" s="614"/>
      <c r="E32" s="762" t="s">
        <v>1744</v>
      </c>
      <c r="F32" s="684" t="s">
        <v>1745</v>
      </c>
      <c r="G32" s="616">
        <v>15</v>
      </c>
      <c r="H32" s="617">
        <v>7.5119999999999996</v>
      </c>
      <c r="I32" s="618">
        <v>30</v>
      </c>
      <c r="J32" s="617">
        <v>2.8170000000000002</v>
      </c>
      <c r="K32" s="617"/>
      <c r="L32" s="617"/>
      <c r="M32" s="617"/>
      <c r="N32" s="617"/>
      <c r="O32" s="619"/>
      <c r="P32" s="617"/>
      <c r="Q32" s="617">
        <v>435.6</v>
      </c>
      <c r="R32" s="617">
        <v>7.5670000000000002</v>
      </c>
      <c r="S32" s="618">
        <f t="shared" si="0"/>
        <v>15</v>
      </c>
      <c r="T32" s="617">
        <v>0.47</v>
      </c>
      <c r="U32" s="616">
        <v>1</v>
      </c>
      <c r="V32" s="617">
        <v>1.095</v>
      </c>
      <c r="W32" s="620"/>
      <c r="X32" s="617">
        <v>0</v>
      </c>
      <c r="Y32" s="621">
        <v>17.3</v>
      </c>
      <c r="Z32" s="617">
        <v>0.81200000000000006</v>
      </c>
      <c r="AA32" s="617">
        <v>5</v>
      </c>
      <c r="AB32" s="617">
        <v>6</v>
      </c>
      <c r="AC32" s="622">
        <v>3.6509999999999998</v>
      </c>
      <c r="AD32" s="617">
        <v>4</v>
      </c>
      <c r="AE32" s="616">
        <v>8.5869999999999997</v>
      </c>
      <c r="AF32" s="617">
        <v>4</v>
      </c>
      <c r="AG32" s="623"/>
      <c r="AH32" s="623"/>
      <c r="AI32" s="624"/>
      <c r="AJ32" s="624"/>
      <c r="AK32" s="624"/>
      <c r="AL32" s="624"/>
      <c r="AM32" s="624"/>
      <c r="AN32" s="624"/>
      <c r="AO32" s="624"/>
      <c r="AP32" s="624"/>
      <c r="AQ32" s="624"/>
      <c r="AR32" s="625"/>
      <c r="AS32" s="624"/>
      <c r="AT32" s="624"/>
      <c r="AU32" s="626"/>
      <c r="AV32" s="626"/>
      <c r="AW32" s="626"/>
      <c r="AX32" s="626"/>
      <c r="AY32" s="627"/>
      <c r="AZ32" s="628"/>
      <c r="BA32" s="628"/>
      <c r="BB32" s="628"/>
      <c r="BC32" s="628"/>
      <c r="BD32" s="628"/>
      <c r="BE32" s="629">
        <f t="shared" si="1"/>
        <v>34.273000000000003</v>
      </c>
      <c r="BF32" s="630"/>
      <c r="BG32" s="631"/>
      <c r="BH32" s="504"/>
      <c r="BI32" s="505"/>
      <c r="BM32" s="503">
        <v>3856</v>
      </c>
      <c r="BO32" s="444"/>
    </row>
    <row r="33" spans="1:67" s="443" customFormat="1" ht="36.950000000000003" customHeight="1">
      <c r="A33" s="611">
        <v>19</v>
      </c>
      <c r="B33" s="612">
        <v>19</v>
      </c>
      <c r="C33" s="613"/>
      <c r="D33" s="614"/>
      <c r="E33" s="762" t="s">
        <v>1041</v>
      </c>
      <c r="F33" s="684" t="s">
        <v>1042</v>
      </c>
      <c r="G33" s="616">
        <v>16</v>
      </c>
      <c r="H33" s="617">
        <v>8.0129999999999999</v>
      </c>
      <c r="I33" s="618">
        <v>31</v>
      </c>
      <c r="J33" s="617">
        <v>2.911</v>
      </c>
      <c r="K33" s="617"/>
      <c r="L33" s="617"/>
      <c r="M33" s="617"/>
      <c r="N33" s="617"/>
      <c r="O33" s="619"/>
      <c r="P33" s="617"/>
      <c r="Q33" s="617">
        <v>637.12</v>
      </c>
      <c r="R33" s="617">
        <v>11.068</v>
      </c>
      <c r="S33" s="618">
        <f t="shared" si="0"/>
        <v>16</v>
      </c>
      <c r="T33" s="617">
        <v>0.501</v>
      </c>
      <c r="U33" s="616">
        <v>1</v>
      </c>
      <c r="V33" s="617">
        <v>1.095</v>
      </c>
      <c r="W33" s="620"/>
      <c r="X33" s="617">
        <v>0</v>
      </c>
      <c r="Y33" s="621">
        <v>20.9</v>
      </c>
      <c r="Z33" s="617">
        <v>0.98099999999999998</v>
      </c>
      <c r="AA33" s="617">
        <v>5</v>
      </c>
      <c r="AB33" s="617">
        <v>6</v>
      </c>
      <c r="AC33" s="622">
        <v>0</v>
      </c>
      <c r="AD33" s="617"/>
      <c r="AE33" s="616">
        <v>0</v>
      </c>
      <c r="AF33" s="617"/>
      <c r="AG33" s="623"/>
      <c r="AH33" s="623"/>
      <c r="AI33" s="624"/>
      <c r="AJ33" s="624"/>
      <c r="AK33" s="624"/>
      <c r="AL33" s="624"/>
      <c r="AM33" s="624"/>
      <c r="AN33" s="624"/>
      <c r="AO33" s="624"/>
      <c r="AP33" s="624"/>
      <c r="AQ33" s="624"/>
      <c r="AR33" s="625"/>
      <c r="AS33" s="624"/>
      <c r="AT33" s="624"/>
      <c r="AU33" s="626"/>
      <c r="AV33" s="626"/>
      <c r="AW33" s="626"/>
      <c r="AX33" s="626"/>
      <c r="AY33" s="627"/>
      <c r="AZ33" s="628"/>
      <c r="BA33" s="628"/>
      <c r="BB33" s="628"/>
      <c r="BC33" s="628"/>
      <c r="BD33" s="628"/>
      <c r="BE33" s="629">
        <f t="shared" si="1"/>
        <v>30.569000000000003</v>
      </c>
      <c r="BF33" s="630"/>
      <c r="BG33" s="631"/>
      <c r="BH33" s="504"/>
      <c r="BI33" s="505"/>
      <c r="BM33" s="503">
        <v>8538</v>
      </c>
      <c r="BO33" s="444"/>
    </row>
    <row r="34" spans="1:67" s="443" customFormat="1" ht="36.950000000000003" customHeight="1">
      <c r="A34" s="611">
        <v>20</v>
      </c>
      <c r="B34" s="612">
        <v>20</v>
      </c>
      <c r="C34" s="613"/>
      <c r="D34" s="614"/>
      <c r="E34" s="762" t="s">
        <v>1043</v>
      </c>
      <c r="F34" s="684" t="s">
        <v>1044</v>
      </c>
      <c r="G34" s="616">
        <v>16</v>
      </c>
      <c r="H34" s="617">
        <v>8.0129999999999999</v>
      </c>
      <c r="I34" s="618">
        <v>31</v>
      </c>
      <c r="J34" s="617">
        <v>2.911</v>
      </c>
      <c r="K34" s="617"/>
      <c r="L34" s="617"/>
      <c r="M34" s="617"/>
      <c r="N34" s="617"/>
      <c r="O34" s="619"/>
      <c r="P34" s="617"/>
      <c r="Q34" s="617">
        <v>587.84</v>
      </c>
      <c r="R34" s="617">
        <v>10.212</v>
      </c>
      <c r="S34" s="618">
        <f t="shared" si="0"/>
        <v>16</v>
      </c>
      <c r="T34" s="617">
        <v>0.501</v>
      </c>
      <c r="U34" s="616">
        <v>1</v>
      </c>
      <c r="V34" s="617">
        <v>1.095</v>
      </c>
      <c r="W34" s="620"/>
      <c r="X34" s="617">
        <v>0</v>
      </c>
      <c r="Y34" s="621">
        <v>22.4</v>
      </c>
      <c r="Z34" s="617">
        <v>1.052</v>
      </c>
      <c r="AA34" s="617">
        <v>5</v>
      </c>
      <c r="AB34" s="617">
        <v>6</v>
      </c>
      <c r="AC34" s="622">
        <v>0</v>
      </c>
      <c r="AD34" s="617"/>
      <c r="AE34" s="616">
        <v>0</v>
      </c>
      <c r="AF34" s="617"/>
      <c r="AG34" s="623"/>
      <c r="AH34" s="623"/>
      <c r="AI34" s="624"/>
      <c r="AJ34" s="624"/>
      <c r="AK34" s="624"/>
      <c r="AL34" s="624"/>
      <c r="AM34" s="624"/>
      <c r="AN34" s="624"/>
      <c r="AO34" s="624"/>
      <c r="AP34" s="624"/>
      <c r="AQ34" s="624"/>
      <c r="AR34" s="625"/>
      <c r="AS34" s="624"/>
      <c r="AT34" s="624"/>
      <c r="AU34" s="626"/>
      <c r="AV34" s="626"/>
      <c r="AW34" s="626"/>
      <c r="AX34" s="626"/>
      <c r="AY34" s="627"/>
      <c r="AZ34" s="628"/>
      <c r="BA34" s="628"/>
      <c r="BB34" s="628"/>
      <c r="BC34" s="628"/>
      <c r="BD34" s="628"/>
      <c r="BE34" s="629">
        <f t="shared" si="1"/>
        <v>29.783999999999999</v>
      </c>
      <c r="BF34" s="630"/>
      <c r="BG34" s="631"/>
      <c r="BH34" s="504"/>
      <c r="BI34" s="505"/>
      <c r="BM34" s="503">
        <v>5401</v>
      </c>
      <c r="BO34" s="444"/>
    </row>
    <row r="35" spans="1:67" s="443" customFormat="1" ht="36.950000000000003" customHeight="1">
      <c r="A35" s="611">
        <v>21</v>
      </c>
      <c r="B35" s="612">
        <v>21</v>
      </c>
      <c r="C35" s="613"/>
      <c r="D35" s="614"/>
      <c r="E35" s="762" t="s">
        <v>1045</v>
      </c>
      <c r="F35" s="684" t="s">
        <v>1046</v>
      </c>
      <c r="G35" s="616">
        <v>16</v>
      </c>
      <c r="H35" s="617">
        <v>8.0129999999999999</v>
      </c>
      <c r="I35" s="618">
        <v>31</v>
      </c>
      <c r="J35" s="617">
        <v>2.911</v>
      </c>
      <c r="K35" s="617"/>
      <c r="L35" s="617"/>
      <c r="M35" s="617"/>
      <c r="N35" s="617"/>
      <c r="O35" s="619"/>
      <c r="P35" s="617"/>
      <c r="Q35" s="617">
        <v>619.96</v>
      </c>
      <c r="R35" s="617">
        <v>10.77</v>
      </c>
      <c r="S35" s="618">
        <f t="shared" si="0"/>
        <v>16</v>
      </c>
      <c r="T35" s="617">
        <v>0.501</v>
      </c>
      <c r="U35" s="616">
        <v>1</v>
      </c>
      <c r="V35" s="617">
        <v>1.095</v>
      </c>
      <c r="W35" s="620"/>
      <c r="X35" s="617">
        <v>0</v>
      </c>
      <c r="Y35" s="621">
        <v>23.6</v>
      </c>
      <c r="Z35" s="617">
        <v>1.1080000000000001</v>
      </c>
      <c r="AA35" s="617">
        <v>5</v>
      </c>
      <c r="AB35" s="617">
        <v>6</v>
      </c>
      <c r="AC35" s="622">
        <v>0</v>
      </c>
      <c r="AD35" s="617"/>
      <c r="AE35" s="616">
        <v>0</v>
      </c>
      <c r="AF35" s="617"/>
      <c r="AG35" s="623"/>
      <c r="AH35" s="623"/>
      <c r="AI35" s="624"/>
      <c r="AJ35" s="624"/>
      <c r="AK35" s="624"/>
      <c r="AL35" s="624"/>
      <c r="AM35" s="624"/>
      <c r="AN35" s="624"/>
      <c r="AO35" s="624"/>
      <c r="AP35" s="624"/>
      <c r="AQ35" s="624"/>
      <c r="AR35" s="625"/>
      <c r="AS35" s="624"/>
      <c r="AT35" s="624"/>
      <c r="AU35" s="626"/>
      <c r="AV35" s="626"/>
      <c r="AW35" s="626"/>
      <c r="AX35" s="626"/>
      <c r="AY35" s="627"/>
      <c r="AZ35" s="628"/>
      <c r="BA35" s="628"/>
      <c r="BB35" s="628"/>
      <c r="BC35" s="628"/>
      <c r="BD35" s="628"/>
      <c r="BE35" s="629">
        <f t="shared" si="1"/>
        <v>30.398</v>
      </c>
      <c r="BF35" s="630"/>
      <c r="BG35" s="631"/>
      <c r="BH35" s="504"/>
      <c r="BI35" s="505"/>
      <c r="BM35" s="503">
        <v>0</v>
      </c>
      <c r="BO35" s="444"/>
    </row>
    <row r="36" spans="1:67" s="443" customFormat="1" ht="36.950000000000003" customHeight="1">
      <c r="A36" s="611">
        <v>22</v>
      </c>
      <c r="B36" s="612">
        <v>22</v>
      </c>
      <c r="C36" s="613"/>
      <c r="D36" s="614"/>
      <c r="E36" s="762" t="s">
        <v>1047</v>
      </c>
      <c r="F36" s="684" t="s">
        <v>1048</v>
      </c>
      <c r="G36" s="616">
        <v>15</v>
      </c>
      <c r="H36" s="617">
        <v>7.5119999999999996</v>
      </c>
      <c r="I36" s="618">
        <v>30</v>
      </c>
      <c r="J36" s="617">
        <v>2.8170000000000002</v>
      </c>
      <c r="K36" s="617"/>
      <c r="L36" s="617"/>
      <c r="M36" s="617"/>
      <c r="N36" s="617"/>
      <c r="O36" s="619"/>
      <c r="P36" s="617"/>
      <c r="Q36" s="617">
        <v>416.24</v>
      </c>
      <c r="R36" s="617">
        <v>7.2309999999999999</v>
      </c>
      <c r="S36" s="618">
        <f t="shared" si="0"/>
        <v>15</v>
      </c>
      <c r="T36" s="617">
        <v>0.47</v>
      </c>
      <c r="U36" s="616">
        <v>1</v>
      </c>
      <c r="V36" s="617">
        <v>1.095</v>
      </c>
      <c r="W36" s="620"/>
      <c r="X36" s="617">
        <v>0</v>
      </c>
      <c r="Y36" s="621">
        <v>36.799999999999997</v>
      </c>
      <c r="Z36" s="617">
        <v>1.728</v>
      </c>
      <c r="AA36" s="617">
        <v>4.1669999999999998</v>
      </c>
      <c r="AB36" s="617">
        <v>5</v>
      </c>
      <c r="AC36" s="622">
        <v>2.738</v>
      </c>
      <c r="AD36" s="617">
        <v>3</v>
      </c>
      <c r="AE36" s="616">
        <v>8.5869999999999997</v>
      </c>
      <c r="AF36" s="617">
        <v>4</v>
      </c>
      <c r="AG36" s="623"/>
      <c r="AH36" s="623"/>
      <c r="AI36" s="624"/>
      <c r="AJ36" s="624"/>
      <c r="AK36" s="624"/>
      <c r="AL36" s="624"/>
      <c r="AM36" s="624"/>
      <c r="AN36" s="624"/>
      <c r="AO36" s="624"/>
      <c r="AP36" s="624"/>
      <c r="AQ36" s="624"/>
      <c r="AR36" s="625"/>
      <c r="AS36" s="624"/>
      <c r="AT36" s="624"/>
      <c r="AU36" s="626"/>
      <c r="AV36" s="626"/>
      <c r="AW36" s="626"/>
      <c r="AX36" s="626"/>
      <c r="AY36" s="627"/>
      <c r="AZ36" s="628"/>
      <c r="BA36" s="628"/>
      <c r="BB36" s="628"/>
      <c r="BC36" s="628"/>
      <c r="BD36" s="628"/>
      <c r="BE36" s="629">
        <f t="shared" si="1"/>
        <v>32.853000000000002</v>
      </c>
      <c r="BF36" s="630"/>
      <c r="BG36" s="631">
        <v>2</v>
      </c>
      <c r="BH36" s="504"/>
      <c r="BI36" s="505"/>
      <c r="BM36" s="503">
        <v>0</v>
      </c>
      <c r="BO36" s="444"/>
    </row>
    <row r="37" spans="1:67" s="443" customFormat="1" ht="36.950000000000003" customHeight="1">
      <c r="A37" s="611">
        <v>23</v>
      </c>
      <c r="B37" s="612">
        <v>23</v>
      </c>
      <c r="C37" s="613"/>
      <c r="D37" s="614"/>
      <c r="E37" s="762" t="s">
        <v>1049</v>
      </c>
      <c r="F37" s="684" t="s">
        <v>1050</v>
      </c>
      <c r="G37" s="616">
        <v>15</v>
      </c>
      <c r="H37" s="617">
        <v>7.5119999999999996</v>
      </c>
      <c r="I37" s="618">
        <v>29</v>
      </c>
      <c r="J37" s="617">
        <v>2.7229999999999999</v>
      </c>
      <c r="K37" s="617"/>
      <c r="L37" s="617"/>
      <c r="M37" s="617"/>
      <c r="N37" s="617"/>
      <c r="O37" s="619"/>
      <c r="P37" s="617"/>
      <c r="Q37" s="617">
        <v>370.48</v>
      </c>
      <c r="R37" s="617">
        <v>6.4359999999999999</v>
      </c>
      <c r="S37" s="618">
        <f t="shared" si="0"/>
        <v>15</v>
      </c>
      <c r="T37" s="617">
        <v>0.47</v>
      </c>
      <c r="U37" s="616">
        <v>1</v>
      </c>
      <c r="V37" s="617">
        <v>1.095</v>
      </c>
      <c r="W37" s="620"/>
      <c r="X37" s="617">
        <v>0</v>
      </c>
      <c r="Y37" s="621">
        <v>44.3</v>
      </c>
      <c r="Z37" s="617">
        <v>2.08</v>
      </c>
      <c r="AA37" s="617">
        <v>5</v>
      </c>
      <c r="AB37" s="617">
        <v>6</v>
      </c>
      <c r="AC37" s="622">
        <v>3.6509999999999998</v>
      </c>
      <c r="AD37" s="617">
        <v>4</v>
      </c>
      <c r="AE37" s="616">
        <v>8.5869999999999997</v>
      </c>
      <c r="AF37" s="617">
        <v>4</v>
      </c>
      <c r="AG37" s="623"/>
      <c r="AH37" s="623"/>
      <c r="AI37" s="624"/>
      <c r="AJ37" s="624"/>
      <c r="AK37" s="624"/>
      <c r="AL37" s="624"/>
      <c r="AM37" s="624"/>
      <c r="AN37" s="624"/>
      <c r="AO37" s="624"/>
      <c r="AP37" s="624"/>
      <c r="AQ37" s="624"/>
      <c r="AR37" s="625"/>
      <c r="AS37" s="624"/>
      <c r="AT37" s="624"/>
      <c r="AU37" s="626"/>
      <c r="AV37" s="626"/>
      <c r="AW37" s="626"/>
      <c r="AX37" s="626"/>
      <c r="AY37" s="627"/>
      <c r="AZ37" s="628"/>
      <c r="BA37" s="628"/>
      <c r="BB37" s="628"/>
      <c r="BC37" s="628"/>
      <c r="BD37" s="628"/>
      <c r="BE37" s="629">
        <f t="shared" si="1"/>
        <v>34.316000000000003</v>
      </c>
      <c r="BF37" s="630"/>
      <c r="BG37" s="631">
        <v>2</v>
      </c>
      <c r="BH37" s="504"/>
      <c r="BI37" s="505"/>
      <c r="BM37" s="503">
        <v>304</v>
      </c>
      <c r="BO37" s="444"/>
    </row>
    <row r="38" spans="1:67" s="443" customFormat="1" ht="36.950000000000003" customHeight="1">
      <c r="A38" s="611">
        <v>24</v>
      </c>
      <c r="B38" s="612">
        <v>24</v>
      </c>
      <c r="C38" s="613"/>
      <c r="D38" s="614"/>
      <c r="E38" s="762" t="s">
        <v>1051</v>
      </c>
      <c r="F38" s="684" t="s">
        <v>1052</v>
      </c>
      <c r="G38" s="616">
        <v>15</v>
      </c>
      <c r="H38" s="617">
        <v>7.5119999999999996</v>
      </c>
      <c r="I38" s="618">
        <v>28</v>
      </c>
      <c r="J38" s="617">
        <v>2.629</v>
      </c>
      <c r="K38" s="617"/>
      <c r="L38" s="617"/>
      <c r="M38" s="617"/>
      <c r="N38" s="617"/>
      <c r="O38" s="619"/>
      <c r="P38" s="617"/>
      <c r="Q38" s="617">
        <v>353.32</v>
      </c>
      <c r="R38" s="617">
        <v>6.1379999999999999</v>
      </c>
      <c r="S38" s="618">
        <f t="shared" si="0"/>
        <v>15</v>
      </c>
      <c r="T38" s="617">
        <v>0.47</v>
      </c>
      <c r="U38" s="616">
        <v>1</v>
      </c>
      <c r="V38" s="617">
        <v>1.095</v>
      </c>
      <c r="W38" s="620"/>
      <c r="X38" s="617">
        <v>0</v>
      </c>
      <c r="Y38" s="621">
        <v>52</v>
      </c>
      <c r="Z38" s="617">
        <v>2.4420000000000002</v>
      </c>
      <c r="AA38" s="617">
        <v>5</v>
      </c>
      <c r="AB38" s="617">
        <v>6</v>
      </c>
      <c r="AC38" s="622">
        <v>3.6509999999999998</v>
      </c>
      <c r="AD38" s="617">
        <v>4</v>
      </c>
      <c r="AE38" s="616">
        <v>8.5869999999999997</v>
      </c>
      <c r="AF38" s="617">
        <v>4</v>
      </c>
      <c r="AG38" s="623"/>
      <c r="AH38" s="623"/>
      <c r="AI38" s="624"/>
      <c r="AJ38" s="624"/>
      <c r="AK38" s="624"/>
      <c r="AL38" s="624"/>
      <c r="AM38" s="624"/>
      <c r="AN38" s="624"/>
      <c r="AO38" s="624"/>
      <c r="AP38" s="624"/>
      <c r="AQ38" s="624"/>
      <c r="AR38" s="625"/>
      <c r="AS38" s="624"/>
      <c r="AT38" s="624"/>
      <c r="AU38" s="626"/>
      <c r="AV38" s="626"/>
      <c r="AW38" s="626"/>
      <c r="AX38" s="626"/>
      <c r="AY38" s="627"/>
      <c r="AZ38" s="628"/>
      <c r="BA38" s="628"/>
      <c r="BB38" s="628"/>
      <c r="BC38" s="628"/>
      <c r="BD38" s="628"/>
      <c r="BE38" s="629">
        <f t="shared" si="1"/>
        <v>34.286000000000001</v>
      </c>
      <c r="BF38" s="630"/>
      <c r="BG38" s="631">
        <v>2</v>
      </c>
      <c r="BH38" s="504"/>
      <c r="BI38" s="505"/>
      <c r="BM38" s="503">
        <v>13</v>
      </c>
      <c r="BO38" s="444"/>
    </row>
    <row r="39" spans="1:67" s="809" customFormat="1" ht="36.950000000000003" customHeight="1">
      <c r="A39" s="611">
        <v>25</v>
      </c>
      <c r="B39" s="612">
        <v>25</v>
      </c>
      <c r="C39" s="613"/>
      <c r="D39" s="614"/>
      <c r="E39" s="762" t="s">
        <v>1053</v>
      </c>
      <c r="F39" s="684" t="s">
        <v>1054</v>
      </c>
      <c r="G39" s="616">
        <v>16</v>
      </c>
      <c r="H39" s="617">
        <v>8.0129999999999999</v>
      </c>
      <c r="I39" s="618">
        <v>31</v>
      </c>
      <c r="J39" s="617">
        <v>2.911</v>
      </c>
      <c r="K39" s="617"/>
      <c r="L39" s="617"/>
      <c r="M39" s="617"/>
      <c r="N39" s="617"/>
      <c r="O39" s="619"/>
      <c r="P39" s="617"/>
      <c r="Q39" s="617">
        <v>787.6</v>
      </c>
      <c r="R39" s="617">
        <v>13.683</v>
      </c>
      <c r="S39" s="618">
        <f t="shared" si="0"/>
        <v>16</v>
      </c>
      <c r="T39" s="617">
        <v>0.501</v>
      </c>
      <c r="U39" s="616">
        <v>1</v>
      </c>
      <c r="V39" s="617">
        <v>1.095</v>
      </c>
      <c r="W39" s="620"/>
      <c r="X39" s="617">
        <v>0</v>
      </c>
      <c r="Y39" s="621">
        <v>44.7</v>
      </c>
      <c r="Z39" s="617">
        <v>2.0990000000000002</v>
      </c>
      <c r="AA39" s="617">
        <v>0</v>
      </c>
      <c r="AB39" s="617">
        <v>0</v>
      </c>
      <c r="AC39" s="622">
        <v>0</v>
      </c>
      <c r="AD39" s="617"/>
      <c r="AE39" s="616">
        <v>0</v>
      </c>
      <c r="AF39" s="617"/>
      <c r="AG39" s="623"/>
      <c r="AH39" s="623"/>
      <c r="AI39" s="624"/>
      <c r="AJ39" s="624"/>
      <c r="AK39" s="624"/>
      <c r="AL39" s="624"/>
      <c r="AM39" s="624"/>
      <c r="AN39" s="624"/>
      <c r="AO39" s="624"/>
      <c r="AP39" s="624"/>
      <c r="AQ39" s="624"/>
      <c r="AR39" s="625"/>
      <c r="AS39" s="624"/>
      <c r="AT39" s="624"/>
      <c r="AU39" s="626"/>
      <c r="AV39" s="626"/>
      <c r="AW39" s="626"/>
      <c r="AX39" s="626"/>
      <c r="AY39" s="627"/>
      <c r="AZ39" s="628"/>
      <c r="BA39" s="628"/>
      <c r="BB39" s="628"/>
      <c r="BC39" s="628"/>
      <c r="BD39" s="628"/>
      <c r="BE39" s="629">
        <f t="shared" si="1"/>
        <v>28.302</v>
      </c>
      <c r="BF39" s="630"/>
      <c r="BG39" s="631"/>
      <c r="BH39" s="807"/>
      <c r="BI39" s="808"/>
      <c r="BM39" s="810">
        <v>4544</v>
      </c>
      <c r="BO39" s="811"/>
    </row>
    <row r="40" spans="1:67" s="443" customFormat="1" ht="36.950000000000003" customHeight="1">
      <c r="A40" s="611">
        <v>26</v>
      </c>
      <c r="B40" s="612">
        <v>26</v>
      </c>
      <c r="C40" s="613"/>
      <c r="D40" s="614"/>
      <c r="E40" s="762" t="s">
        <v>1055</v>
      </c>
      <c r="F40" s="684" t="s">
        <v>1056</v>
      </c>
      <c r="G40" s="616">
        <v>16</v>
      </c>
      <c r="H40" s="617">
        <v>8.0129999999999999</v>
      </c>
      <c r="I40" s="618">
        <v>31</v>
      </c>
      <c r="J40" s="617">
        <v>2.911</v>
      </c>
      <c r="K40" s="617"/>
      <c r="L40" s="617"/>
      <c r="M40" s="617"/>
      <c r="N40" s="617"/>
      <c r="O40" s="619"/>
      <c r="P40" s="617"/>
      <c r="Q40" s="617">
        <v>815.32</v>
      </c>
      <c r="R40" s="617">
        <v>14.164</v>
      </c>
      <c r="S40" s="618">
        <f t="shared" si="0"/>
        <v>16</v>
      </c>
      <c r="T40" s="617">
        <v>0.501</v>
      </c>
      <c r="U40" s="616">
        <v>1</v>
      </c>
      <c r="V40" s="617">
        <v>1.095</v>
      </c>
      <c r="W40" s="620"/>
      <c r="X40" s="617">
        <v>0</v>
      </c>
      <c r="Y40" s="621">
        <v>40</v>
      </c>
      <c r="Z40" s="617">
        <v>1.8779999999999999</v>
      </c>
      <c r="AA40" s="617"/>
      <c r="AB40" s="617"/>
      <c r="AC40" s="622">
        <v>0</v>
      </c>
      <c r="AD40" s="617"/>
      <c r="AE40" s="616">
        <v>0</v>
      </c>
      <c r="AF40" s="617"/>
      <c r="AG40" s="623"/>
      <c r="AH40" s="623"/>
      <c r="AI40" s="624"/>
      <c r="AJ40" s="624"/>
      <c r="AK40" s="624"/>
      <c r="AL40" s="624"/>
      <c r="AM40" s="624"/>
      <c r="AN40" s="624"/>
      <c r="AO40" s="624"/>
      <c r="AP40" s="624"/>
      <c r="AQ40" s="624"/>
      <c r="AR40" s="625"/>
      <c r="AS40" s="624"/>
      <c r="AT40" s="624"/>
      <c r="AU40" s="626"/>
      <c r="AV40" s="626"/>
      <c r="AW40" s="626"/>
      <c r="AX40" s="626"/>
      <c r="AY40" s="627"/>
      <c r="AZ40" s="628"/>
      <c r="BA40" s="628"/>
      <c r="BB40" s="628"/>
      <c r="BC40" s="628"/>
      <c r="BD40" s="628"/>
      <c r="BE40" s="629">
        <f t="shared" si="1"/>
        <v>28.561999999999998</v>
      </c>
      <c r="BF40" s="630"/>
      <c r="BG40" s="631"/>
      <c r="BH40" s="504"/>
      <c r="BI40" s="505"/>
      <c r="BM40" s="503">
        <v>4984</v>
      </c>
      <c r="BO40" s="444"/>
    </row>
    <row r="41" spans="1:67" s="443" customFormat="1" ht="36.950000000000003" customHeight="1">
      <c r="A41" s="611">
        <v>27</v>
      </c>
      <c r="B41" s="612">
        <v>27</v>
      </c>
      <c r="C41" s="613"/>
      <c r="D41" s="614"/>
      <c r="E41" s="762" t="s">
        <v>1057</v>
      </c>
      <c r="F41" s="684" t="s">
        <v>1058</v>
      </c>
      <c r="G41" s="616">
        <v>16</v>
      </c>
      <c r="H41" s="617">
        <v>8.0129999999999999</v>
      </c>
      <c r="I41" s="618">
        <v>30</v>
      </c>
      <c r="J41" s="617">
        <v>2.8170000000000002</v>
      </c>
      <c r="K41" s="617"/>
      <c r="L41" s="617"/>
      <c r="M41" s="617"/>
      <c r="N41" s="617"/>
      <c r="O41" s="619"/>
      <c r="P41" s="617"/>
      <c r="Q41" s="617">
        <v>605.88</v>
      </c>
      <c r="R41" s="617">
        <v>10.526</v>
      </c>
      <c r="S41" s="618">
        <f t="shared" si="0"/>
        <v>16</v>
      </c>
      <c r="T41" s="617">
        <v>0.501</v>
      </c>
      <c r="U41" s="616">
        <v>1</v>
      </c>
      <c r="V41" s="617">
        <v>1.095</v>
      </c>
      <c r="W41" s="620"/>
      <c r="X41" s="617">
        <v>0</v>
      </c>
      <c r="Y41" s="621">
        <v>14.8</v>
      </c>
      <c r="Z41" s="617">
        <v>0.69499999999999995</v>
      </c>
      <c r="AA41" s="617">
        <v>5</v>
      </c>
      <c r="AB41" s="617">
        <v>6</v>
      </c>
      <c r="AC41" s="622">
        <v>1.8260000000000001</v>
      </c>
      <c r="AD41" s="617">
        <v>2</v>
      </c>
      <c r="AE41" s="616">
        <v>4.2939999999999996</v>
      </c>
      <c r="AF41" s="617">
        <v>2</v>
      </c>
      <c r="AG41" s="623"/>
      <c r="AH41" s="623"/>
      <c r="AI41" s="624"/>
      <c r="AJ41" s="624"/>
      <c r="AK41" s="624"/>
      <c r="AL41" s="624"/>
      <c r="AM41" s="624"/>
      <c r="AN41" s="624"/>
      <c r="AO41" s="624"/>
      <c r="AP41" s="624"/>
      <c r="AQ41" s="624"/>
      <c r="AR41" s="625"/>
      <c r="AS41" s="624"/>
      <c r="AT41" s="624"/>
      <c r="AU41" s="626"/>
      <c r="AV41" s="626"/>
      <c r="AW41" s="626"/>
      <c r="AX41" s="626"/>
      <c r="AY41" s="627"/>
      <c r="AZ41" s="628"/>
      <c r="BA41" s="628"/>
      <c r="BB41" s="628"/>
      <c r="BC41" s="628"/>
      <c r="BD41" s="628"/>
      <c r="BE41" s="629">
        <f t="shared" si="1"/>
        <v>33.646999999999998</v>
      </c>
      <c r="BF41" s="630"/>
      <c r="BG41" s="631"/>
      <c r="BH41" s="504"/>
      <c r="BI41" s="505"/>
      <c r="BM41" s="503">
        <v>0</v>
      </c>
      <c r="BO41" s="444"/>
    </row>
    <row r="42" spans="1:67" s="443" customFormat="1" ht="36.950000000000003" customHeight="1">
      <c r="A42" s="611">
        <v>28</v>
      </c>
      <c r="B42" s="612">
        <v>28</v>
      </c>
      <c r="C42" s="613"/>
      <c r="D42" s="614"/>
      <c r="E42" s="762" t="s">
        <v>1689</v>
      </c>
      <c r="F42" s="684" t="s">
        <v>1059</v>
      </c>
      <c r="G42" s="616">
        <v>16</v>
      </c>
      <c r="H42" s="617">
        <v>8.0129999999999999</v>
      </c>
      <c r="I42" s="618">
        <v>30</v>
      </c>
      <c r="J42" s="617">
        <v>2.8170000000000002</v>
      </c>
      <c r="K42" s="617"/>
      <c r="L42" s="617"/>
      <c r="M42" s="617"/>
      <c r="N42" s="617"/>
      <c r="O42" s="619"/>
      <c r="P42" s="617"/>
      <c r="Q42" s="617">
        <v>553.96</v>
      </c>
      <c r="R42" s="617">
        <v>9.6240000000000006</v>
      </c>
      <c r="S42" s="618">
        <f t="shared" si="0"/>
        <v>16</v>
      </c>
      <c r="T42" s="617">
        <v>0.501</v>
      </c>
      <c r="U42" s="616">
        <v>1</v>
      </c>
      <c r="V42" s="617">
        <v>1.095</v>
      </c>
      <c r="W42" s="620"/>
      <c r="X42" s="617">
        <v>0</v>
      </c>
      <c r="Y42" s="621">
        <v>14.8</v>
      </c>
      <c r="Z42" s="617">
        <v>0.69499999999999995</v>
      </c>
      <c r="AA42" s="617">
        <v>5</v>
      </c>
      <c r="AB42" s="617">
        <v>6</v>
      </c>
      <c r="AC42" s="622">
        <v>1.8260000000000001</v>
      </c>
      <c r="AD42" s="617">
        <v>2</v>
      </c>
      <c r="AE42" s="616">
        <v>4.2939999999999996</v>
      </c>
      <c r="AF42" s="617">
        <v>2</v>
      </c>
      <c r="AG42" s="623"/>
      <c r="AH42" s="623"/>
      <c r="AI42" s="624"/>
      <c r="AJ42" s="624"/>
      <c r="AK42" s="624"/>
      <c r="AL42" s="624"/>
      <c r="AM42" s="624"/>
      <c r="AN42" s="624"/>
      <c r="AO42" s="624"/>
      <c r="AP42" s="624"/>
      <c r="AQ42" s="624"/>
      <c r="AR42" s="625"/>
      <c r="AS42" s="624"/>
      <c r="AT42" s="624"/>
      <c r="AU42" s="626"/>
      <c r="AV42" s="626"/>
      <c r="AW42" s="626"/>
      <c r="AX42" s="626"/>
      <c r="AY42" s="627"/>
      <c r="AZ42" s="628"/>
      <c r="BA42" s="628"/>
      <c r="BB42" s="628"/>
      <c r="BC42" s="628"/>
      <c r="BD42" s="628"/>
      <c r="BE42" s="629">
        <f t="shared" si="1"/>
        <v>32.745000000000005</v>
      </c>
      <c r="BF42" s="630"/>
      <c r="BG42" s="631"/>
      <c r="BH42" s="504"/>
      <c r="BI42" s="505"/>
      <c r="BM42" s="503">
        <v>0</v>
      </c>
      <c r="BO42" s="444"/>
    </row>
    <row r="43" spans="1:67" s="443" customFormat="1" ht="36.950000000000003" customHeight="1">
      <c r="A43" s="611">
        <v>29</v>
      </c>
      <c r="B43" s="612">
        <v>29</v>
      </c>
      <c r="C43" s="613"/>
      <c r="D43" s="614"/>
      <c r="E43" s="762" t="s">
        <v>1930</v>
      </c>
      <c r="F43" s="763" t="s">
        <v>1931</v>
      </c>
      <c r="G43" s="616">
        <v>12</v>
      </c>
      <c r="H43" s="617">
        <v>6.01</v>
      </c>
      <c r="I43" s="618">
        <v>27</v>
      </c>
      <c r="J43" s="617">
        <v>2.5350000000000001</v>
      </c>
      <c r="K43" s="617"/>
      <c r="L43" s="617"/>
      <c r="M43" s="617"/>
      <c r="N43" s="617"/>
      <c r="O43" s="619"/>
      <c r="P43" s="617"/>
      <c r="Q43" s="617">
        <v>538.12</v>
      </c>
      <c r="R43" s="617">
        <v>9.3490000000000002</v>
      </c>
      <c r="S43" s="618">
        <f t="shared" si="0"/>
        <v>12</v>
      </c>
      <c r="T43" s="617">
        <v>0.376</v>
      </c>
      <c r="U43" s="616">
        <v>1</v>
      </c>
      <c r="V43" s="617">
        <v>1.095</v>
      </c>
      <c r="W43" s="620"/>
      <c r="X43" s="617">
        <v>0</v>
      </c>
      <c r="Y43" s="621">
        <v>20.2</v>
      </c>
      <c r="Z43" s="617">
        <v>0.94799999999999995</v>
      </c>
      <c r="AA43" s="617">
        <v>5</v>
      </c>
      <c r="AB43" s="617">
        <v>6</v>
      </c>
      <c r="AC43" s="622">
        <v>0.91300000000000003</v>
      </c>
      <c r="AD43" s="617">
        <v>1</v>
      </c>
      <c r="AE43" s="616">
        <v>4.2939999999999996</v>
      </c>
      <c r="AF43" s="617">
        <v>2</v>
      </c>
      <c r="AG43" s="623"/>
      <c r="AH43" s="623"/>
      <c r="AI43" s="624"/>
      <c r="AJ43" s="624"/>
      <c r="AK43" s="624"/>
      <c r="AL43" s="624"/>
      <c r="AM43" s="624"/>
      <c r="AN43" s="624"/>
      <c r="AO43" s="624"/>
      <c r="AP43" s="624"/>
      <c r="AQ43" s="624"/>
      <c r="AR43" s="625"/>
      <c r="AS43" s="624"/>
      <c r="AT43" s="624"/>
      <c r="AU43" s="626"/>
      <c r="AV43" s="626"/>
      <c r="AW43" s="626"/>
      <c r="AX43" s="626"/>
      <c r="AY43" s="627"/>
      <c r="AZ43" s="628"/>
      <c r="BA43" s="628"/>
      <c r="BB43" s="628"/>
      <c r="BC43" s="628"/>
      <c r="BD43" s="628"/>
      <c r="BE43" s="629">
        <f t="shared" si="1"/>
        <v>29.313000000000002</v>
      </c>
      <c r="BF43" s="630"/>
      <c r="BG43" s="631">
        <v>1</v>
      </c>
      <c r="BH43" s="504"/>
      <c r="BI43" s="505"/>
      <c r="BM43" s="503">
        <v>0</v>
      </c>
      <c r="BO43" s="444"/>
    </row>
    <row r="44" spans="1:67" s="443" customFormat="1" ht="36.950000000000003" customHeight="1">
      <c r="A44" s="611">
        <v>30</v>
      </c>
      <c r="B44" s="612">
        <v>30</v>
      </c>
      <c r="C44" s="613"/>
      <c r="D44" s="614"/>
      <c r="E44" s="762" t="s">
        <v>1062</v>
      </c>
      <c r="F44" s="632" t="s">
        <v>1063</v>
      </c>
      <c r="G44" s="616">
        <v>15</v>
      </c>
      <c r="H44" s="617">
        <v>7.5119999999999996</v>
      </c>
      <c r="I44" s="618">
        <v>30</v>
      </c>
      <c r="J44" s="617">
        <v>2.8170000000000002</v>
      </c>
      <c r="K44" s="617"/>
      <c r="L44" s="617"/>
      <c r="M44" s="617"/>
      <c r="N44" s="617"/>
      <c r="O44" s="619"/>
      <c r="P44" s="617"/>
      <c r="Q44" s="617">
        <v>584.32000000000005</v>
      </c>
      <c r="R44" s="617">
        <v>10.151</v>
      </c>
      <c r="S44" s="618">
        <f t="shared" si="0"/>
        <v>15</v>
      </c>
      <c r="T44" s="617">
        <v>0.47</v>
      </c>
      <c r="U44" s="616">
        <v>1</v>
      </c>
      <c r="V44" s="617">
        <v>1.095</v>
      </c>
      <c r="W44" s="620"/>
      <c r="X44" s="617">
        <v>0</v>
      </c>
      <c r="Y44" s="621">
        <v>31</v>
      </c>
      <c r="Z44" s="617">
        <v>1.456</v>
      </c>
      <c r="AA44" s="617"/>
      <c r="AB44" s="617"/>
      <c r="AC44" s="622">
        <v>1.8260000000000001</v>
      </c>
      <c r="AD44" s="617">
        <v>2</v>
      </c>
      <c r="AE44" s="616">
        <v>4.2939999999999996</v>
      </c>
      <c r="AF44" s="617">
        <v>2</v>
      </c>
      <c r="AG44" s="623"/>
      <c r="AH44" s="623"/>
      <c r="AI44" s="624"/>
      <c r="AJ44" s="624"/>
      <c r="AK44" s="624"/>
      <c r="AL44" s="624"/>
      <c r="AM44" s="624"/>
      <c r="AN44" s="624"/>
      <c r="AO44" s="624"/>
      <c r="AP44" s="624"/>
      <c r="AQ44" s="624"/>
      <c r="AR44" s="625"/>
      <c r="AS44" s="624"/>
      <c r="AT44" s="624"/>
      <c r="AU44" s="626"/>
      <c r="AV44" s="626"/>
      <c r="AW44" s="626"/>
      <c r="AX44" s="626"/>
      <c r="AY44" s="627"/>
      <c r="AZ44" s="628"/>
      <c r="BA44" s="628"/>
      <c r="BB44" s="628"/>
      <c r="BC44" s="628"/>
      <c r="BD44" s="628"/>
      <c r="BE44" s="629">
        <f t="shared" si="1"/>
        <v>27.501000000000001</v>
      </c>
      <c r="BF44" s="630"/>
      <c r="BG44" s="631">
        <v>1</v>
      </c>
      <c r="BH44" s="504"/>
      <c r="BI44" s="505"/>
      <c r="BM44" s="503">
        <v>0</v>
      </c>
      <c r="BO44" s="444"/>
    </row>
    <row r="45" spans="1:67" s="443" customFormat="1" ht="36.950000000000003" customHeight="1">
      <c r="A45" s="611">
        <v>31</v>
      </c>
      <c r="B45" s="612">
        <v>31</v>
      </c>
      <c r="C45" s="613"/>
      <c r="D45" s="614"/>
      <c r="E45" s="762" t="s">
        <v>1064</v>
      </c>
      <c r="F45" s="632" t="s">
        <v>1065</v>
      </c>
      <c r="G45" s="616">
        <v>14</v>
      </c>
      <c r="H45" s="617">
        <v>7.0110000000000001</v>
      </c>
      <c r="I45" s="618">
        <v>29</v>
      </c>
      <c r="J45" s="617">
        <v>2.7229999999999999</v>
      </c>
      <c r="K45" s="617"/>
      <c r="L45" s="617"/>
      <c r="M45" s="617"/>
      <c r="N45" s="617"/>
      <c r="O45" s="619"/>
      <c r="P45" s="617"/>
      <c r="Q45" s="617">
        <v>599.72</v>
      </c>
      <c r="R45" s="617">
        <v>10.419</v>
      </c>
      <c r="S45" s="618">
        <f t="shared" si="0"/>
        <v>14</v>
      </c>
      <c r="T45" s="617">
        <v>0.438</v>
      </c>
      <c r="U45" s="616">
        <v>1</v>
      </c>
      <c r="V45" s="617">
        <v>1.095</v>
      </c>
      <c r="W45" s="620"/>
      <c r="X45" s="617">
        <v>0</v>
      </c>
      <c r="Y45" s="621">
        <v>30.7</v>
      </c>
      <c r="Z45" s="617">
        <v>1.4410000000000001</v>
      </c>
      <c r="AA45" s="617">
        <v>5</v>
      </c>
      <c r="AB45" s="617">
        <v>6</v>
      </c>
      <c r="AC45" s="622">
        <v>1.8260000000000001</v>
      </c>
      <c r="AD45" s="617">
        <v>2</v>
      </c>
      <c r="AE45" s="616">
        <v>4.2939999999999996</v>
      </c>
      <c r="AF45" s="617">
        <v>2</v>
      </c>
      <c r="AG45" s="623"/>
      <c r="AH45" s="623"/>
      <c r="AI45" s="624"/>
      <c r="AJ45" s="624"/>
      <c r="AK45" s="624"/>
      <c r="AL45" s="624"/>
      <c r="AM45" s="624"/>
      <c r="AN45" s="624"/>
      <c r="AO45" s="624"/>
      <c r="AP45" s="624"/>
      <c r="AQ45" s="624"/>
      <c r="AR45" s="625"/>
      <c r="AS45" s="624"/>
      <c r="AT45" s="624"/>
      <c r="AU45" s="626"/>
      <c r="AV45" s="626"/>
      <c r="AW45" s="626"/>
      <c r="AX45" s="626"/>
      <c r="AY45" s="627"/>
      <c r="AZ45" s="628"/>
      <c r="BA45" s="628"/>
      <c r="BB45" s="628"/>
      <c r="BC45" s="628"/>
      <c r="BD45" s="628"/>
      <c r="BE45" s="629">
        <f t="shared" si="1"/>
        <v>33.126999999999995</v>
      </c>
      <c r="BF45" s="630"/>
      <c r="BG45" s="631"/>
      <c r="BH45" s="504"/>
      <c r="BI45" s="505"/>
      <c r="BM45" s="503">
        <v>0</v>
      </c>
      <c r="BO45" s="444"/>
    </row>
    <row r="46" spans="1:67" s="443" customFormat="1" ht="36.950000000000003" customHeight="1">
      <c r="A46" s="611">
        <v>32</v>
      </c>
      <c r="B46" s="612">
        <v>32</v>
      </c>
      <c r="C46" s="613"/>
      <c r="D46" s="614"/>
      <c r="E46" s="762" t="s">
        <v>2194</v>
      </c>
      <c r="F46" s="764" t="s">
        <v>2195</v>
      </c>
      <c r="G46" s="616">
        <v>15</v>
      </c>
      <c r="H46" s="617">
        <v>7.5119999999999996</v>
      </c>
      <c r="I46" s="618">
        <v>28</v>
      </c>
      <c r="J46" s="617">
        <v>2.629</v>
      </c>
      <c r="K46" s="617"/>
      <c r="L46" s="617"/>
      <c r="M46" s="617"/>
      <c r="N46" s="617"/>
      <c r="O46" s="619"/>
      <c r="P46" s="617"/>
      <c r="Q46" s="617">
        <v>517</v>
      </c>
      <c r="R46" s="617">
        <v>8.9819999999999993</v>
      </c>
      <c r="S46" s="618">
        <f t="shared" si="0"/>
        <v>15</v>
      </c>
      <c r="T46" s="617">
        <v>0.47</v>
      </c>
      <c r="U46" s="616">
        <v>1</v>
      </c>
      <c r="V46" s="617">
        <v>1.095</v>
      </c>
      <c r="W46" s="620"/>
      <c r="X46" s="617">
        <v>0</v>
      </c>
      <c r="Y46" s="621">
        <v>36.9</v>
      </c>
      <c r="Z46" s="617">
        <v>1.7330000000000001</v>
      </c>
      <c r="AA46" s="617">
        <v>9.1669999999999998</v>
      </c>
      <c r="AB46" s="617">
        <v>6</v>
      </c>
      <c r="AC46" s="622">
        <v>0.91300000000000003</v>
      </c>
      <c r="AD46" s="617">
        <v>1</v>
      </c>
      <c r="AE46" s="616">
        <v>4.2939999999999996</v>
      </c>
      <c r="AF46" s="617">
        <v>2</v>
      </c>
      <c r="AG46" s="623"/>
      <c r="AH46" s="623"/>
      <c r="AI46" s="624"/>
      <c r="AJ46" s="624"/>
      <c r="AK46" s="624"/>
      <c r="AL46" s="624"/>
      <c r="AM46" s="624"/>
      <c r="AN46" s="624"/>
      <c r="AO46" s="624"/>
      <c r="AP46" s="624"/>
      <c r="AQ46" s="624"/>
      <c r="AR46" s="625"/>
      <c r="AS46" s="624"/>
      <c r="AT46" s="624"/>
      <c r="AU46" s="626"/>
      <c r="AV46" s="626"/>
      <c r="AW46" s="626"/>
      <c r="AX46" s="626"/>
      <c r="AY46" s="627"/>
      <c r="AZ46" s="628"/>
      <c r="BA46" s="628"/>
      <c r="BB46" s="628"/>
      <c r="BC46" s="628"/>
      <c r="BD46" s="628"/>
      <c r="BE46" s="629">
        <f t="shared" si="1"/>
        <v>31.421000000000003</v>
      </c>
      <c r="BF46" s="630"/>
      <c r="BG46" s="631">
        <v>2</v>
      </c>
      <c r="BH46" s="504"/>
      <c r="BI46" s="505"/>
      <c r="BM46" s="503">
        <v>0</v>
      </c>
      <c r="BO46" s="444"/>
    </row>
    <row r="47" spans="1:67" s="443" customFormat="1" ht="36.950000000000003" customHeight="1">
      <c r="A47" s="611">
        <v>33</v>
      </c>
      <c r="B47" s="612">
        <v>33</v>
      </c>
      <c r="C47" s="613"/>
      <c r="D47" s="614"/>
      <c r="E47" s="762" t="s">
        <v>1068</v>
      </c>
      <c r="F47" s="633" t="s">
        <v>1069</v>
      </c>
      <c r="G47" s="616">
        <v>14</v>
      </c>
      <c r="H47" s="617">
        <v>7.0110000000000001</v>
      </c>
      <c r="I47" s="618">
        <v>27</v>
      </c>
      <c r="J47" s="617">
        <v>2.5350000000000001</v>
      </c>
      <c r="K47" s="617"/>
      <c r="L47" s="617"/>
      <c r="M47" s="617"/>
      <c r="N47" s="617"/>
      <c r="O47" s="619"/>
      <c r="P47" s="617"/>
      <c r="Q47" s="617">
        <v>469.04</v>
      </c>
      <c r="R47" s="617">
        <v>8.1479999999999997</v>
      </c>
      <c r="S47" s="618">
        <f t="shared" si="0"/>
        <v>14</v>
      </c>
      <c r="T47" s="617">
        <v>0.438</v>
      </c>
      <c r="U47" s="616">
        <v>1</v>
      </c>
      <c r="V47" s="617">
        <v>1.095</v>
      </c>
      <c r="W47" s="620"/>
      <c r="X47" s="617">
        <v>0</v>
      </c>
      <c r="Y47" s="621">
        <v>26.6</v>
      </c>
      <c r="Z47" s="617">
        <v>1.2490000000000001</v>
      </c>
      <c r="AA47" s="617">
        <v>5</v>
      </c>
      <c r="AB47" s="617">
        <v>6</v>
      </c>
      <c r="AC47" s="622">
        <v>1.8260000000000001</v>
      </c>
      <c r="AD47" s="617">
        <v>2</v>
      </c>
      <c r="AE47" s="616">
        <v>4.2939999999999996</v>
      </c>
      <c r="AF47" s="617">
        <v>2</v>
      </c>
      <c r="AG47" s="623"/>
      <c r="AH47" s="623"/>
      <c r="AI47" s="624"/>
      <c r="AJ47" s="624"/>
      <c r="AK47" s="624"/>
      <c r="AL47" s="624"/>
      <c r="AM47" s="624"/>
      <c r="AN47" s="624"/>
      <c r="AO47" s="624"/>
      <c r="AP47" s="624"/>
      <c r="AQ47" s="624"/>
      <c r="AR47" s="625"/>
      <c r="AS47" s="624"/>
      <c r="AT47" s="624"/>
      <c r="AU47" s="626"/>
      <c r="AV47" s="626"/>
      <c r="AW47" s="626"/>
      <c r="AX47" s="626"/>
      <c r="AY47" s="627"/>
      <c r="AZ47" s="628"/>
      <c r="BA47" s="628"/>
      <c r="BB47" s="628"/>
      <c r="BC47" s="628"/>
      <c r="BD47" s="628"/>
      <c r="BE47" s="629">
        <f t="shared" si="1"/>
        <v>30.475999999999999</v>
      </c>
      <c r="BF47" s="630"/>
      <c r="BG47" s="631">
        <v>2</v>
      </c>
      <c r="BH47" s="504"/>
      <c r="BI47" s="505"/>
      <c r="BM47" s="503">
        <v>0</v>
      </c>
      <c r="BO47" s="444"/>
    </row>
    <row r="48" spans="1:67" s="443" customFormat="1" ht="36.950000000000003" customHeight="1">
      <c r="A48" s="611">
        <v>34</v>
      </c>
      <c r="B48" s="612">
        <v>34</v>
      </c>
      <c r="C48" s="613"/>
      <c r="D48" s="614"/>
      <c r="E48" s="762" t="s">
        <v>1070</v>
      </c>
      <c r="F48" s="633" t="s">
        <v>1071</v>
      </c>
      <c r="G48" s="616">
        <v>14</v>
      </c>
      <c r="H48" s="617">
        <v>7.0110000000000001</v>
      </c>
      <c r="I48" s="618">
        <v>27</v>
      </c>
      <c r="J48" s="617">
        <v>2.5350000000000001</v>
      </c>
      <c r="K48" s="617"/>
      <c r="L48" s="617"/>
      <c r="M48" s="617"/>
      <c r="N48" s="617"/>
      <c r="O48" s="619"/>
      <c r="P48" s="617"/>
      <c r="Q48" s="617">
        <v>483.12</v>
      </c>
      <c r="R48" s="617">
        <v>8.3930000000000007</v>
      </c>
      <c r="S48" s="618">
        <f t="shared" si="0"/>
        <v>14</v>
      </c>
      <c r="T48" s="617">
        <v>0.438</v>
      </c>
      <c r="U48" s="616">
        <v>1</v>
      </c>
      <c r="V48" s="617">
        <v>1.095</v>
      </c>
      <c r="W48" s="620"/>
      <c r="X48" s="617">
        <v>0</v>
      </c>
      <c r="Y48" s="621">
        <v>26.6</v>
      </c>
      <c r="Z48" s="617">
        <v>1.2490000000000001</v>
      </c>
      <c r="AA48" s="617">
        <v>8.3339999999999996</v>
      </c>
      <c r="AB48" s="617">
        <v>15</v>
      </c>
      <c r="AC48" s="622">
        <v>0.91300000000000003</v>
      </c>
      <c r="AD48" s="617">
        <v>1</v>
      </c>
      <c r="AE48" s="616">
        <v>4.2939999999999996</v>
      </c>
      <c r="AF48" s="617">
        <v>2</v>
      </c>
      <c r="AG48" s="623"/>
      <c r="AH48" s="623"/>
      <c r="AI48" s="624"/>
      <c r="AJ48" s="624"/>
      <c r="AK48" s="624"/>
      <c r="AL48" s="624"/>
      <c r="AM48" s="624"/>
      <c r="AN48" s="624"/>
      <c r="AO48" s="624"/>
      <c r="AP48" s="624"/>
      <c r="AQ48" s="624"/>
      <c r="AR48" s="625"/>
      <c r="AS48" s="624"/>
      <c r="AT48" s="624"/>
      <c r="AU48" s="626"/>
      <c r="AV48" s="626"/>
      <c r="AW48" s="626"/>
      <c r="AX48" s="626"/>
      <c r="AY48" s="627"/>
      <c r="AZ48" s="628"/>
      <c r="BA48" s="628"/>
      <c r="BB48" s="628"/>
      <c r="BC48" s="628"/>
      <c r="BD48" s="628"/>
      <c r="BE48" s="629">
        <f t="shared" si="1"/>
        <v>38.721000000000004</v>
      </c>
      <c r="BF48" s="630"/>
      <c r="BG48" s="631">
        <v>2</v>
      </c>
      <c r="BH48" s="504"/>
      <c r="BI48" s="505"/>
      <c r="BM48" s="503">
        <v>0</v>
      </c>
      <c r="BO48" s="444"/>
    </row>
    <row r="49" spans="1:67" s="443" customFormat="1" ht="36.950000000000003" customHeight="1">
      <c r="A49" s="611">
        <v>35</v>
      </c>
      <c r="B49" s="612">
        <v>35</v>
      </c>
      <c r="C49" s="613"/>
      <c r="D49" s="614"/>
      <c r="E49" s="762" t="s">
        <v>1072</v>
      </c>
      <c r="F49" s="633" t="s">
        <v>1073</v>
      </c>
      <c r="G49" s="616">
        <v>14</v>
      </c>
      <c r="H49" s="617">
        <v>7.0110000000000001</v>
      </c>
      <c r="I49" s="618">
        <v>27</v>
      </c>
      <c r="J49" s="617">
        <v>2.5350000000000001</v>
      </c>
      <c r="K49" s="617"/>
      <c r="L49" s="617"/>
      <c r="M49" s="617"/>
      <c r="N49" s="617"/>
      <c r="O49" s="619"/>
      <c r="P49" s="617"/>
      <c r="Q49" s="617">
        <v>568.91999999999996</v>
      </c>
      <c r="R49" s="617">
        <v>9.8840000000000003</v>
      </c>
      <c r="S49" s="618">
        <f t="shared" si="0"/>
        <v>14</v>
      </c>
      <c r="T49" s="617">
        <v>0.438</v>
      </c>
      <c r="U49" s="616">
        <v>1</v>
      </c>
      <c r="V49" s="617">
        <v>1.095</v>
      </c>
      <c r="W49" s="620"/>
      <c r="X49" s="617">
        <v>0</v>
      </c>
      <c r="Y49" s="621">
        <v>27</v>
      </c>
      <c r="Z49" s="617">
        <v>1.268</v>
      </c>
      <c r="AA49" s="617">
        <v>5</v>
      </c>
      <c r="AB49" s="617">
        <v>6</v>
      </c>
      <c r="AC49" s="622">
        <v>1.8260000000000001</v>
      </c>
      <c r="AD49" s="617">
        <v>2</v>
      </c>
      <c r="AE49" s="616">
        <v>4.2939999999999996</v>
      </c>
      <c r="AF49" s="617">
        <v>2</v>
      </c>
      <c r="AG49" s="623"/>
      <c r="AH49" s="623"/>
      <c r="AI49" s="624"/>
      <c r="AJ49" s="624"/>
      <c r="AK49" s="624"/>
      <c r="AL49" s="624"/>
      <c r="AM49" s="624"/>
      <c r="AN49" s="624"/>
      <c r="AO49" s="624"/>
      <c r="AP49" s="624"/>
      <c r="AQ49" s="624"/>
      <c r="AR49" s="625"/>
      <c r="AS49" s="624"/>
      <c r="AT49" s="624"/>
      <c r="AU49" s="626"/>
      <c r="AV49" s="626"/>
      <c r="AW49" s="626"/>
      <c r="AX49" s="626"/>
      <c r="AY49" s="627"/>
      <c r="AZ49" s="628"/>
      <c r="BA49" s="628"/>
      <c r="BB49" s="628"/>
      <c r="BC49" s="628"/>
      <c r="BD49" s="628"/>
      <c r="BE49" s="629">
        <f t="shared" si="1"/>
        <v>32.231000000000002</v>
      </c>
      <c r="BF49" s="630"/>
      <c r="BG49" s="631">
        <v>2</v>
      </c>
      <c r="BH49" s="504"/>
      <c r="BI49" s="505"/>
      <c r="BM49" s="503">
        <v>0</v>
      </c>
      <c r="BO49" s="444"/>
    </row>
    <row r="50" spans="1:67" s="443" customFormat="1" ht="36.950000000000003" customHeight="1">
      <c r="A50" s="611">
        <v>36</v>
      </c>
      <c r="B50" s="612">
        <v>36</v>
      </c>
      <c r="C50" s="613"/>
      <c r="D50" s="614"/>
      <c r="E50" s="762" t="s">
        <v>2071</v>
      </c>
      <c r="F50" s="634" t="s">
        <v>2072</v>
      </c>
      <c r="G50" s="616">
        <v>14</v>
      </c>
      <c r="H50" s="617">
        <v>7.0110000000000001</v>
      </c>
      <c r="I50" s="618">
        <v>27</v>
      </c>
      <c r="J50" s="617">
        <v>2.5350000000000001</v>
      </c>
      <c r="K50" s="617"/>
      <c r="L50" s="617"/>
      <c r="M50" s="617"/>
      <c r="N50" s="617"/>
      <c r="O50" s="619"/>
      <c r="P50" s="617"/>
      <c r="Q50" s="617">
        <v>544.72</v>
      </c>
      <c r="R50" s="617">
        <v>9.4629999999999992</v>
      </c>
      <c r="S50" s="618">
        <f t="shared" si="0"/>
        <v>14</v>
      </c>
      <c r="T50" s="617">
        <v>0.438</v>
      </c>
      <c r="U50" s="616">
        <v>1</v>
      </c>
      <c r="V50" s="617">
        <v>1.095</v>
      </c>
      <c r="W50" s="620"/>
      <c r="X50" s="617">
        <v>0</v>
      </c>
      <c r="Y50" s="621">
        <v>27.1</v>
      </c>
      <c r="Z50" s="617">
        <v>1.272</v>
      </c>
      <c r="AA50" s="617">
        <v>4.1669999999999998</v>
      </c>
      <c r="AB50" s="617">
        <v>5</v>
      </c>
      <c r="AC50" s="622">
        <v>0.91300000000000003</v>
      </c>
      <c r="AD50" s="617">
        <v>1</v>
      </c>
      <c r="AE50" s="616">
        <v>4.2939999999999996</v>
      </c>
      <c r="AF50" s="617">
        <v>2</v>
      </c>
      <c r="AG50" s="623"/>
      <c r="AH50" s="623"/>
      <c r="AI50" s="624"/>
      <c r="AJ50" s="624"/>
      <c r="AK50" s="624"/>
      <c r="AL50" s="624"/>
      <c r="AM50" s="624"/>
      <c r="AN50" s="624"/>
      <c r="AO50" s="624"/>
      <c r="AP50" s="624"/>
      <c r="AQ50" s="624"/>
      <c r="AR50" s="625"/>
      <c r="AS50" s="624"/>
      <c r="AT50" s="624"/>
      <c r="AU50" s="626"/>
      <c r="AV50" s="626"/>
      <c r="AW50" s="626"/>
      <c r="AX50" s="626"/>
      <c r="AY50" s="627"/>
      <c r="AZ50" s="628"/>
      <c r="BA50" s="628"/>
      <c r="BB50" s="628"/>
      <c r="BC50" s="628"/>
      <c r="BD50" s="628"/>
      <c r="BE50" s="629">
        <f t="shared" si="1"/>
        <v>29.814</v>
      </c>
      <c r="BF50" s="630"/>
      <c r="BG50" s="631">
        <v>2</v>
      </c>
      <c r="BH50" s="504"/>
      <c r="BI50" s="505"/>
      <c r="BM50" s="503">
        <v>0</v>
      </c>
      <c r="BO50" s="444"/>
    </row>
    <row r="51" spans="1:67" s="443" customFormat="1" ht="36.950000000000003" customHeight="1">
      <c r="A51" s="611">
        <v>37</v>
      </c>
      <c r="B51" s="612">
        <v>37</v>
      </c>
      <c r="C51" s="613"/>
      <c r="D51" s="614"/>
      <c r="E51" s="762" t="s">
        <v>2196</v>
      </c>
      <c r="F51" s="634" t="s">
        <v>2197</v>
      </c>
      <c r="G51" s="616">
        <v>16</v>
      </c>
      <c r="H51" s="617">
        <v>8.0129999999999999</v>
      </c>
      <c r="I51" s="618">
        <v>31</v>
      </c>
      <c r="J51" s="617">
        <v>2.911</v>
      </c>
      <c r="K51" s="617"/>
      <c r="L51" s="617"/>
      <c r="M51" s="617"/>
      <c r="N51" s="617"/>
      <c r="O51" s="619"/>
      <c r="P51" s="617"/>
      <c r="Q51" s="617">
        <v>520.08000000000004</v>
      </c>
      <c r="R51" s="617">
        <v>9.0350000000000001</v>
      </c>
      <c r="S51" s="618">
        <f t="shared" si="0"/>
        <v>16</v>
      </c>
      <c r="T51" s="617">
        <v>0.501</v>
      </c>
      <c r="U51" s="616">
        <v>1</v>
      </c>
      <c r="V51" s="617">
        <v>1.095</v>
      </c>
      <c r="W51" s="620"/>
      <c r="X51" s="617">
        <v>0</v>
      </c>
      <c r="Y51" s="621">
        <v>20.2</v>
      </c>
      <c r="Z51" s="617">
        <v>0.94799999999999995</v>
      </c>
      <c r="AA51" s="617">
        <v>5</v>
      </c>
      <c r="AB51" s="617">
        <v>6</v>
      </c>
      <c r="AC51" s="622">
        <v>0.91300000000000003</v>
      </c>
      <c r="AD51" s="617">
        <v>1</v>
      </c>
      <c r="AE51" s="616">
        <v>4.2939999999999996</v>
      </c>
      <c r="AF51" s="617">
        <v>2</v>
      </c>
      <c r="AG51" s="623"/>
      <c r="AH51" s="623"/>
      <c r="AI51" s="624"/>
      <c r="AJ51" s="624"/>
      <c r="AK51" s="624"/>
      <c r="AL51" s="624"/>
      <c r="AM51" s="624"/>
      <c r="AN51" s="624"/>
      <c r="AO51" s="624"/>
      <c r="AP51" s="624"/>
      <c r="AQ51" s="624"/>
      <c r="AR51" s="625"/>
      <c r="AS51" s="624"/>
      <c r="AT51" s="624"/>
      <c r="AU51" s="626"/>
      <c r="AV51" s="626"/>
      <c r="AW51" s="626"/>
      <c r="AX51" s="626"/>
      <c r="AY51" s="627"/>
      <c r="AZ51" s="628"/>
      <c r="BA51" s="628"/>
      <c r="BB51" s="628"/>
      <c r="BC51" s="628"/>
      <c r="BD51" s="628"/>
      <c r="BE51" s="629">
        <f t="shared" si="1"/>
        <v>31.503</v>
      </c>
      <c r="BF51" s="630"/>
      <c r="BG51" s="631">
        <v>2</v>
      </c>
      <c r="BH51" s="504"/>
      <c r="BI51" s="505"/>
      <c r="BM51" s="503">
        <v>0</v>
      </c>
      <c r="BO51" s="444"/>
    </row>
    <row r="52" spans="1:67" s="443" customFormat="1" ht="36.950000000000003" customHeight="1">
      <c r="A52" s="611">
        <v>38</v>
      </c>
      <c r="B52" s="612">
        <v>38</v>
      </c>
      <c r="C52" s="613"/>
      <c r="D52" s="614"/>
      <c r="E52" s="762" t="s">
        <v>2059</v>
      </c>
      <c r="F52" s="634" t="s">
        <v>2060</v>
      </c>
      <c r="G52" s="616">
        <v>15</v>
      </c>
      <c r="H52" s="617">
        <v>7.5119999999999996</v>
      </c>
      <c r="I52" s="618">
        <v>28</v>
      </c>
      <c r="J52" s="617">
        <v>2.629</v>
      </c>
      <c r="K52" s="617"/>
      <c r="L52" s="617"/>
      <c r="M52" s="617"/>
      <c r="N52" s="617"/>
      <c r="O52" s="619"/>
      <c r="P52" s="617"/>
      <c r="Q52" s="617">
        <v>561.44000000000005</v>
      </c>
      <c r="R52" s="617">
        <v>9.7539999999999996</v>
      </c>
      <c r="S52" s="618">
        <f t="shared" si="0"/>
        <v>15</v>
      </c>
      <c r="T52" s="617">
        <v>0.47</v>
      </c>
      <c r="U52" s="616">
        <v>1</v>
      </c>
      <c r="V52" s="617">
        <v>1.095</v>
      </c>
      <c r="W52" s="620"/>
      <c r="X52" s="617">
        <v>0</v>
      </c>
      <c r="Y52" s="621">
        <v>29.5</v>
      </c>
      <c r="Z52" s="617">
        <v>1.385</v>
      </c>
      <c r="AA52" s="617">
        <v>4.1669999999999998</v>
      </c>
      <c r="AB52" s="617">
        <v>5</v>
      </c>
      <c r="AC52" s="622">
        <v>1.8260000000000001</v>
      </c>
      <c r="AD52" s="617">
        <v>2</v>
      </c>
      <c r="AE52" s="616">
        <v>4.2939999999999996</v>
      </c>
      <c r="AF52" s="617">
        <v>2</v>
      </c>
      <c r="AG52" s="623"/>
      <c r="AH52" s="623"/>
      <c r="AI52" s="624"/>
      <c r="AJ52" s="624"/>
      <c r="AK52" s="624"/>
      <c r="AL52" s="624"/>
      <c r="AM52" s="624"/>
      <c r="AN52" s="624"/>
      <c r="AO52" s="624"/>
      <c r="AP52" s="624"/>
      <c r="AQ52" s="624"/>
      <c r="AR52" s="625"/>
      <c r="AS52" s="624"/>
      <c r="AT52" s="624"/>
      <c r="AU52" s="626"/>
      <c r="AV52" s="626"/>
      <c r="AW52" s="626"/>
      <c r="AX52" s="626"/>
      <c r="AY52" s="627"/>
      <c r="AZ52" s="628"/>
      <c r="BA52" s="628"/>
      <c r="BB52" s="628"/>
      <c r="BC52" s="628"/>
      <c r="BD52" s="628"/>
      <c r="BE52" s="629">
        <f t="shared" si="1"/>
        <v>31.845000000000002</v>
      </c>
      <c r="BF52" s="630"/>
      <c r="BG52" s="631">
        <v>2</v>
      </c>
      <c r="BH52" s="504"/>
      <c r="BI52" s="505"/>
      <c r="BM52" s="503">
        <v>0</v>
      </c>
      <c r="BO52" s="444"/>
    </row>
    <row r="53" spans="1:67" s="443" customFormat="1" ht="36.950000000000003" customHeight="1">
      <c r="A53" s="611">
        <v>39</v>
      </c>
      <c r="B53" s="612">
        <v>39</v>
      </c>
      <c r="C53" s="613"/>
      <c r="D53" s="614"/>
      <c r="E53" s="762" t="s">
        <v>1074</v>
      </c>
      <c r="F53" s="634" t="s">
        <v>1075</v>
      </c>
      <c r="G53" s="616">
        <v>16</v>
      </c>
      <c r="H53" s="617">
        <v>8.0129999999999999</v>
      </c>
      <c r="I53" s="618">
        <v>31</v>
      </c>
      <c r="J53" s="617">
        <v>2.911</v>
      </c>
      <c r="K53" s="617"/>
      <c r="L53" s="617"/>
      <c r="M53" s="617"/>
      <c r="N53" s="617"/>
      <c r="O53" s="619"/>
      <c r="P53" s="617"/>
      <c r="Q53" s="617">
        <v>577.72</v>
      </c>
      <c r="R53" s="617">
        <v>10.036</v>
      </c>
      <c r="S53" s="618">
        <f t="shared" si="0"/>
        <v>16</v>
      </c>
      <c r="T53" s="617">
        <v>0.501</v>
      </c>
      <c r="U53" s="616">
        <v>1</v>
      </c>
      <c r="V53" s="617">
        <v>1.095</v>
      </c>
      <c r="W53" s="620"/>
      <c r="X53" s="617">
        <v>0</v>
      </c>
      <c r="Y53" s="621">
        <v>50.1</v>
      </c>
      <c r="Z53" s="617">
        <v>2.3519999999999999</v>
      </c>
      <c r="AA53" s="617">
        <v>5</v>
      </c>
      <c r="AB53" s="617">
        <v>6</v>
      </c>
      <c r="AC53" s="622">
        <v>0.91300000000000003</v>
      </c>
      <c r="AD53" s="617">
        <v>1</v>
      </c>
      <c r="AE53" s="616">
        <v>4.2939999999999996</v>
      </c>
      <c r="AF53" s="617">
        <v>2</v>
      </c>
      <c r="AG53" s="623"/>
      <c r="AH53" s="623"/>
      <c r="AI53" s="624"/>
      <c r="AJ53" s="624"/>
      <c r="AK53" s="624"/>
      <c r="AL53" s="624"/>
      <c r="AM53" s="624"/>
      <c r="AN53" s="624"/>
      <c r="AO53" s="624"/>
      <c r="AP53" s="624"/>
      <c r="AQ53" s="624"/>
      <c r="AR53" s="625"/>
      <c r="AS53" s="624"/>
      <c r="AT53" s="624"/>
      <c r="AU53" s="626"/>
      <c r="AV53" s="626"/>
      <c r="AW53" s="626"/>
      <c r="AX53" s="626"/>
      <c r="AY53" s="627"/>
      <c r="AZ53" s="628"/>
      <c r="BA53" s="628"/>
      <c r="BB53" s="628"/>
      <c r="BC53" s="628"/>
      <c r="BD53" s="628"/>
      <c r="BE53" s="629">
        <f t="shared" si="1"/>
        <v>33.908000000000001</v>
      </c>
      <c r="BF53" s="630"/>
      <c r="BG53" s="631"/>
      <c r="BH53" s="504"/>
      <c r="BI53" s="505"/>
      <c r="BM53" s="503">
        <v>9044</v>
      </c>
      <c r="BO53" s="444"/>
    </row>
    <row r="54" spans="1:67" s="443" customFormat="1" ht="36.950000000000003" customHeight="1">
      <c r="A54" s="611">
        <v>40</v>
      </c>
      <c r="B54" s="612">
        <v>40</v>
      </c>
      <c r="C54" s="613"/>
      <c r="D54" s="614"/>
      <c r="E54" s="762" t="s">
        <v>1076</v>
      </c>
      <c r="F54" s="634" t="s">
        <v>1077</v>
      </c>
      <c r="G54" s="616">
        <v>16</v>
      </c>
      <c r="H54" s="617">
        <v>8.0129999999999999</v>
      </c>
      <c r="I54" s="618">
        <v>31</v>
      </c>
      <c r="J54" s="617">
        <v>2.911</v>
      </c>
      <c r="K54" s="617"/>
      <c r="L54" s="617"/>
      <c r="M54" s="617"/>
      <c r="N54" s="617"/>
      <c r="O54" s="619"/>
      <c r="P54" s="617"/>
      <c r="Q54" s="617">
        <v>567.6</v>
      </c>
      <c r="R54" s="617">
        <v>9.8610000000000007</v>
      </c>
      <c r="S54" s="618">
        <f t="shared" si="0"/>
        <v>16</v>
      </c>
      <c r="T54" s="617">
        <v>0.501</v>
      </c>
      <c r="U54" s="616">
        <v>1</v>
      </c>
      <c r="V54" s="617">
        <v>1.095</v>
      </c>
      <c r="W54" s="620"/>
      <c r="X54" s="617">
        <v>0</v>
      </c>
      <c r="Y54" s="621">
        <v>50.3</v>
      </c>
      <c r="Z54" s="617">
        <v>2.3620000000000001</v>
      </c>
      <c r="AA54" s="617">
        <v>4.1669999999999998</v>
      </c>
      <c r="AB54" s="617">
        <v>5</v>
      </c>
      <c r="AC54" s="622">
        <v>1.8260000000000001</v>
      </c>
      <c r="AD54" s="617">
        <v>2</v>
      </c>
      <c r="AE54" s="616">
        <v>4.2939999999999996</v>
      </c>
      <c r="AF54" s="617">
        <v>2</v>
      </c>
      <c r="AG54" s="623"/>
      <c r="AH54" s="623"/>
      <c r="AI54" s="624"/>
      <c r="AJ54" s="624"/>
      <c r="AK54" s="624"/>
      <c r="AL54" s="624"/>
      <c r="AM54" s="624"/>
      <c r="AN54" s="624"/>
      <c r="AO54" s="624"/>
      <c r="AP54" s="624"/>
      <c r="AQ54" s="624"/>
      <c r="AR54" s="625"/>
      <c r="AS54" s="624"/>
      <c r="AT54" s="624"/>
      <c r="AU54" s="626"/>
      <c r="AV54" s="626"/>
      <c r="AW54" s="626"/>
      <c r="AX54" s="626"/>
      <c r="AY54" s="627"/>
      <c r="AZ54" s="628"/>
      <c r="BA54" s="628"/>
      <c r="BB54" s="628"/>
      <c r="BC54" s="628"/>
      <c r="BD54" s="628"/>
      <c r="BE54" s="629">
        <f t="shared" si="1"/>
        <v>33.743000000000002</v>
      </c>
      <c r="BF54" s="630"/>
      <c r="BG54" s="631"/>
      <c r="BH54" s="504"/>
      <c r="BI54" s="505"/>
      <c r="BM54" s="503">
        <v>6522</v>
      </c>
      <c r="BO54" s="444"/>
    </row>
    <row r="55" spans="1:67" s="443" customFormat="1" ht="36.950000000000003" customHeight="1">
      <c r="A55" s="611">
        <v>41</v>
      </c>
      <c r="B55" s="612">
        <v>41</v>
      </c>
      <c r="C55" s="613"/>
      <c r="D55" s="614"/>
      <c r="E55" s="762" t="s">
        <v>1746</v>
      </c>
      <c r="F55" s="634" t="s">
        <v>1747</v>
      </c>
      <c r="G55" s="616">
        <v>14</v>
      </c>
      <c r="H55" s="617">
        <v>7.0110000000000001</v>
      </c>
      <c r="I55" s="618">
        <v>28</v>
      </c>
      <c r="J55" s="617">
        <v>2.629</v>
      </c>
      <c r="K55" s="617"/>
      <c r="L55" s="617"/>
      <c r="M55" s="617"/>
      <c r="N55" s="617"/>
      <c r="O55" s="619"/>
      <c r="P55" s="617"/>
      <c r="Q55" s="617">
        <v>521.4</v>
      </c>
      <c r="R55" s="617">
        <v>9.0579999999999998</v>
      </c>
      <c r="S55" s="618">
        <f t="shared" si="0"/>
        <v>14</v>
      </c>
      <c r="T55" s="617">
        <v>0.438</v>
      </c>
      <c r="U55" s="616">
        <v>1</v>
      </c>
      <c r="V55" s="617">
        <v>1.095</v>
      </c>
      <c r="W55" s="620"/>
      <c r="X55" s="617">
        <v>0</v>
      </c>
      <c r="Y55" s="621">
        <v>68.5</v>
      </c>
      <c r="Z55" s="617">
        <v>3.2160000000000002</v>
      </c>
      <c r="AA55" s="617">
        <v>5</v>
      </c>
      <c r="AB55" s="617">
        <v>6</v>
      </c>
      <c r="AC55" s="622">
        <v>0.91300000000000003</v>
      </c>
      <c r="AD55" s="617">
        <v>1</v>
      </c>
      <c r="AE55" s="616">
        <v>4.2939999999999996</v>
      </c>
      <c r="AF55" s="617">
        <v>2</v>
      </c>
      <c r="AG55" s="623"/>
      <c r="AH55" s="623"/>
      <c r="AI55" s="624"/>
      <c r="AJ55" s="624"/>
      <c r="AK55" s="624"/>
      <c r="AL55" s="624"/>
      <c r="AM55" s="624"/>
      <c r="AN55" s="624"/>
      <c r="AO55" s="624"/>
      <c r="AP55" s="624"/>
      <c r="AQ55" s="624"/>
      <c r="AR55" s="625"/>
      <c r="AS55" s="624"/>
      <c r="AT55" s="624"/>
      <c r="AU55" s="626"/>
      <c r="AV55" s="626"/>
      <c r="AW55" s="626"/>
      <c r="AX55" s="626"/>
      <c r="AY55" s="627"/>
      <c r="AZ55" s="628"/>
      <c r="BA55" s="628"/>
      <c r="BB55" s="628"/>
      <c r="BC55" s="628"/>
      <c r="BD55" s="628"/>
      <c r="BE55" s="629">
        <f t="shared" si="1"/>
        <v>32.447000000000003</v>
      </c>
      <c r="BF55" s="630"/>
      <c r="BG55" s="631"/>
      <c r="BH55" s="504"/>
      <c r="BI55" s="505"/>
      <c r="BM55" s="503">
        <v>2505</v>
      </c>
      <c r="BO55" s="444"/>
    </row>
    <row r="56" spans="1:67" s="443" customFormat="1" ht="36.950000000000003" customHeight="1">
      <c r="A56" s="611">
        <v>42</v>
      </c>
      <c r="B56" s="612">
        <v>42</v>
      </c>
      <c r="C56" s="613"/>
      <c r="D56" s="614"/>
      <c r="E56" s="762" t="s">
        <v>1748</v>
      </c>
      <c r="F56" s="634" t="s">
        <v>1749</v>
      </c>
      <c r="G56" s="616">
        <v>14</v>
      </c>
      <c r="H56" s="617">
        <v>7.0110000000000001</v>
      </c>
      <c r="I56" s="618">
        <v>28</v>
      </c>
      <c r="J56" s="617">
        <v>2.629</v>
      </c>
      <c r="K56" s="617"/>
      <c r="L56" s="617"/>
      <c r="M56" s="617"/>
      <c r="N56" s="617"/>
      <c r="O56" s="619"/>
      <c r="P56" s="617"/>
      <c r="Q56" s="617">
        <v>513.48</v>
      </c>
      <c r="R56" s="617">
        <v>8.92</v>
      </c>
      <c r="S56" s="618">
        <f t="shared" si="0"/>
        <v>14</v>
      </c>
      <c r="T56" s="617">
        <v>0.438</v>
      </c>
      <c r="U56" s="616">
        <v>1</v>
      </c>
      <c r="V56" s="617">
        <v>1.095</v>
      </c>
      <c r="W56" s="620"/>
      <c r="X56" s="617">
        <v>0</v>
      </c>
      <c r="Y56" s="621">
        <v>68.2</v>
      </c>
      <c r="Z56" s="617">
        <v>3.202</v>
      </c>
      <c r="AA56" s="617">
        <v>4.1669999999999998</v>
      </c>
      <c r="AB56" s="617">
        <v>5</v>
      </c>
      <c r="AC56" s="622">
        <v>0.91300000000000003</v>
      </c>
      <c r="AD56" s="617">
        <v>1</v>
      </c>
      <c r="AE56" s="616">
        <v>4.2939999999999996</v>
      </c>
      <c r="AF56" s="617">
        <v>2</v>
      </c>
      <c r="AG56" s="623"/>
      <c r="AH56" s="623"/>
      <c r="AI56" s="624"/>
      <c r="AJ56" s="624"/>
      <c r="AK56" s="624"/>
      <c r="AL56" s="624"/>
      <c r="AM56" s="624"/>
      <c r="AN56" s="624"/>
      <c r="AO56" s="624"/>
      <c r="AP56" s="624"/>
      <c r="AQ56" s="624"/>
      <c r="AR56" s="625"/>
      <c r="AS56" s="624"/>
      <c r="AT56" s="624"/>
      <c r="AU56" s="626"/>
      <c r="AV56" s="626"/>
      <c r="AW56" s="626"/>
      <c r="AX56" s="626"/>
      <c r="AY56" s="627"/>
      <c r="AZ56" s="628"/>
      <c r="BA56" s="628"/>
      <c r="BB56" s="628"/>
      <c r="BC56" s="628"/>
      <c r="BD56" s="628"/>
      <c r="BE56" s="629">
        <f t="shared" si="1"/>
        <v>31.295000000000002</v>
      </c>
      <c r="BF56" s="630"/>
      <c r="BG56" s="631">
        <v>2</v>
      </c>
      <c r="BH56" s="504"/>
      <c r="BI56" s="505"/>
      <c r="BM56" s="503">
        <v>2030</v>
      </c>
      <c r="BO56" s="444"/>
    </row>
    <row r="57" spans="1:67" s="809" customFormat="1" ht="36.950000000000003" customHeight="1">
      <c r="A57" s="611">
        <v>43</v>
      </c>
      <c r="B57" s="612">
        <v>43</v>
      </c>
      <c r="C57" s="613"/>
      <c r="D57" s="614"/>
      <c r="E57" s="762" t="s">
        <v>2061</v>
      </c>
      <c r="F57" s="633" t="s">
        <v>2062</v>
      </c>
      <c r="G57" s="616">
        <v>16</v>
      </c>
      <c r="H57" s="617">
        <v>8.0129999999999999</v>
      </c>
      <c r="I57" s="618">
        <v>30</v>
      </c>
      <c r="J57" s="617">
        <v>2.8170000000000002</v>
      </c>
      <c r="K57" s="617"/>
      <c r="L57" s="617"/>
      <c r="M57" s="617"/>
      <c r="N57" s="617"/>
      <c r="O57" s="619"/>
      <c r="P57" s="617"/>
      <c r="Q57" s="617">
        <v>738.32</v>
      </c>
      <c r="R57" s="617">
        <v>12.826000000000001</v>
      </c>
      <c r="S57" s="618">
        <f t="shared" si="0"/>
        <v>16</v>
      </c>
      <c r="T57" s="617">
        <v>0.501</v>
      </c>
      <c r="U57" s="616">
        <v>1</v>
      </c>
      <c r="V57" s="617">
        <v>1.095</v>
      </c>
      <c r="W57" s="620"/>
      <c r="X57" s="617">
        <v>0</v>
      </c>
      <c r="Y57" s="621">
        <v>17.100000000000001</v>
      </c>
      <c r="Z57" s="617">
        <v>0.80300000000000005</v>
      </c>
      <c r="AA57" s="617">
        <v>0</v>
      </c>
      <c r="AB57" s="617">
        <v>0</v>
      </c>
      <c r="AC57" s="622">
        <v>0</v>
      </c>
      <c r="AD57" s="617"/>
      <c r="AE57" s="616">
        <v>0</v>
      </c>
      <c r="AF57" s="617"/>
      <c r="AG57" s="623"/>
      <c r="AH57" s="623"/>
      <c r="AI57" s="624"/>
      <c r="AJ57" s="624"/>
      <c r="AK57" s="624"/>
      <c r="AL57" s="624"/>
      <c r="AM57" s="624"/>
      <c r="AN57" s="624"/>
      <c r="AO57" s="624"/>
      <c r="AP57" s="624"/>
      <c r="AQ57" s="624"/>
      <c r="AR57" s="625"/>
      <c r="AS57" s="624"/>
      <c r="AT57" s="624"/>
      <c r="AU57" s="626"/>
      <c r="AV57" s="626"/>
      <c r="AW57" s="626"/>
      <c r="AX57" s="626"/>
      <c r="AY57" s="627"/>
      <c r="AZ57" s="628"/>
      <c r="BA57" s="628"/>
      <c r="BB57" s="628"/>
      <c r="BC57" s="628"/>
      <c r="BD57" s="628"/>
      <c r="BE57" s="629">
        <f t="shared" si="1"/>
        <v>26.055000000000003</v>
      </c>
      <c r="BF57" s="630"/>
      <c r="BG57" s="631"/>
      <c r="BH57" s="807"/>
      <c r="BI57" s="808"/>
      <c r="BM57" s="810">
        <v>0</v>
      </c>
      <c r="BO57" s="811"/>
    </row>
    <row r="58" spans="1:67" s="443" customFormat="1" ht="36.950000000000003" customHeight="1">
      <c r="A58" s="611">
        <v>44</v>
      </c>
      <c r="B58" s="612">
        <v>44</v>
      </c>
      <c r="C58" s="613"/>
      <c r="D58" s="614"/>
      <c r="E58" s="762" t="s">
        <v>2122</v>
      </c>
      <c r="F58" s="633" t="s">
        <v>2123</v>
      </c>
      <c r="G58" s="616">
        <v>14</v>
      </c>
      <c r="H58" s="617">
        <v>7.0110000000000001</v>
      </c>
      <c r="I58" s="618">
        <v>28</v>
      </c>
      <c r="J58" s="617">
        <v>2.629</v>
      </c>
      <c r="K58" s="617"/>
      <c r="L58" s="617"/>
      <c r="M58" s="617"/>
      <c r="N58" s="617"/>
      <c r="O58" s="619"/>
      <c r="P58" s="617"/>
      <c r="Q58" s="617">
        <v>715.88</v>
      </c>
      <c r="R58" s="617">
        <v>12.436999999999999</v>
      </c>
      <c r="S58" s="618">
        <f t="shared" si="0"/>
        <v>14</v>
      </c>
      <c r="T58" s="617">
        <v>0.438</v>
      </c>
      <c r="U58" s="616">
        <v>1</v>
      </c>
      <c r="V58" s="617">
        <v>1.095</v>
      </c>
      <c r="W58" s="620"/>
      <c r="X58" s="617">
        <v>0</v>
      </c>
      <c r="Y58" s="621">
        <v>50.9</v>
      </c>
      <c r="Z58" s="617">
        <v>2.39</v>
      </c>
      <c r="AA58" s="617">
        <v>4.1669999999999998</v>
      </c>
      <c r="AB58" s="617">
        <v>5</v>
      </c>
      <c r="AC58" s="622">
        <v>1.8260000000000001</v>
      </c>
      <c r="AD58" s="617">
        <v>2</v>
      </c>
      <c r="AE58" s="616">
        <v>4.2939999999999996</v>
      </c>
      <c r="AF58" s="617">
        <v>2</v>
      </c>
      <c r="AG58" s="623"/>
      <c r="AH58" s="623"/>
      <c r="AI58" s="624"/>
      <c r="AJ58" s="624"/>
      <c r="AK58" s="624"/>
      <c r="AL58" s="624"/>
      <c r="AM58" s="624"/>
      <c r="AN58" s="624"/>
      <c r="AO58" s="624"/>
      <c r="AP58" s="624"/>
      <c r="AQ58" s="624"/>
      <c r="AR58" s="625"/>
      <c r="AS58" s="624"/>
      <c r="AT58" s="624"/>
      <c r="AU58" s="626"/>
      <c r="AV58" s="626"/>
      <c r="AW58" s="626"/>
      <c r="AX58" s="626"/>
      <c r="AY58" s="627"/>
      <c r="AZ58" s="628"/>
      <c r="BA58" s="628"/>
      <c r="BB58" s="628"/>
      <c r="BC58" s="628"/>
      <c r="BD58" s="628"/>
      <c r="BE58" s="629">
        <f t="shared" si="1"/>
        <v>35</v>
      </c>
      <c r="BF58" s="630"/>
      <c r="BG58" s="631"/>
      <c r="BH58" s="504"/>
      <c r="BI58" s="505"/>
      <c r="BM58" s="503">
        <v>0</v>
      </c>
      <c r="BO58" s="444"/>
    </row>
    <row r="59" spans="1:67" s="443" customFormat="1" ht="36.950000000000003" customHeight="1">
      <c r="A59" s="611">
        <v>45</v>
      </c>
      <c r="B59" s="612">
        <v>45</v>
      </c>
      <c r="C59" s="613"/>
      <c r="D59" s="614"/>
      <c r="E59" s="762" t="s">
        <v>2063</v>
      </c>
      <c r="F59" s="633" t="s">
        <v>2064</v>
      </c>
      <c r="G59" s="616">
        <v>14</v>
      </c>
      <c r="H59" s="617">
        <v>7.0110000000000001</v>
      </c>
      <c r="I59" s="618">
        <v>28</v>
      </c>
      <c r="J59" s="617">
        <v>2.629</v>
      </c>
      <c r="K59" s="617"/>
      <c r="L59" s="617"/>
      <c r="M59" s="617"/>
      <c r="N59" s="617"/>
      <c r="O59" s="619"/>
      <c r="P59" s="617"/>
      <c r="Q59" s="617">
        <v>566.72</v>
      </c>
      <c r="R59" s="617">
        <v>9.8450000000000006</v>
      </c>
      <c r="S59" s="618">
        <f t="shared" si="0"/>
        <v>14</v>
      </c>
      <c r="T59" s="617">
        <v>0.438</v>
      </c>
      <c r="U59" s="616">
        <v>1</v>
      </c>
      <c r="V59" s="617">
        <v>1.095</v>
      </c>
      <c r="W59" s="620"/>
      <c r="X59" s="617">
        <v>0</v>
      </c>
      <c r="Y59" s="621">
        <v>20.6</v>
      </c>
      <c r="Z59" s="617">
        <v>0.96699999999999997</v>
      </c>
      <c r="AA59" s="617">
        <v>5</v>
      </c>
      <c r="AB59" s="617">
        <v>6</v>
      </c>
      <c r="AC59" s="622">
        <v>1.8260000000000001</v>
      </c>
      <c r="AD59" s="617">
        <v>2</v>
      </c>
      <c r="AE59" s="616">
        <v>4.2939999999999996</v>
      </c>
      <c r="AF59" s="617">
        <v>2</v>
      </c>
      <c r="AG59" s="623"/>
      <c r="AH59" s="623"/>
      <c r="AI59" s="624"/>
      <c r="AJ59" s="624"/>
      <c r="AK59" s="624"/>
      <c r="AL59" s="624"/>
      <c r="AM59" s="624"/>
      <c r="AN59" s="624"/>
      <c r="AO59" s="624"/>
      <c r="AP59" s="624"/>
      <c r="AQ59" s="624"/>
      <c r="AR59" s="625"/>
      <c r="AS59" s="624"/>
      <c r="AT59" s="624"/>
      <c r="AU59" s="626"/>
      <c r="AV59" s="626"/>
      <c r="AW59" s="626"/>
      <c r="AX59" s="626"/>
      <c r="AY59" s="627"/>
      <c r="AZ59" s="628"/>
      <c r="BA59" s="628"/>
      <c r="BB59" s="628"/>
      <c r="BC59" s="628"/>
      <c r="BD59" s="628"/>
      <c r="BE59" s="629">
        <f t="shared" si="1"/>
        <v>31.984999999999999</v>
      </c>
      <c r="BF59" s="630"/>
      <c r="BG59" s="631">
        <v>2</v>
      </c>
      <c r="BH59" s="504"/>
      <c r="BI59" s="505"/>
      <c r="BM59" s="503">
        <v>0</v>
      </c>
      <c r="BO59" s="444"/>
    </row>
    <row r="60" spans="1:67" s="443" customFormat="1" ht="36.950000000000003" customHeight="1">
      <c r="A60" s="611">
        <v>46</v>
      </c>
      <c r="B60" s="612">
        <v>46</v>
      </c>
      <c r="C60" s="613"/>
      <c r="D60" s="614"/>
      <c r="E60" s="762" t="s">
        <v>1083</v>
      </c>
      <c r="F60" s="633" t="s">
        <v>1084</v>
      </c>
      <c r="G60" s="616">
        <v>15</v>
      </c>
      <c r="H60" s="617">
        <v>7.5119999999999996</v>
      </c>
      <c r="I60" s="618">
        <v>27</v>
      </c>
      <c r="J60" s="617">
        <v>2.5350000000000001</v>
      </c>
      <c r="K60" s="617"/>
      <c r="L60" s="617"/>
      <c r="M60" s="617"/>
      <c r="N60" s="617"/>
      <c r="O60" s="619"/>
      <c r="P60" s="617"/>
      <c r="Q60" s="617">
        <v>762.96</v>
      </c>
      <c r="R60" s="617">
        <v>13.255000000000001</v>
      </c>
      <c r="S60" s="618">
        <f t="shared" si="0"/>
        <v>15</v>
      </c>
      <c r="T60" s="617">
        <v>0.47</v>
      </c>
      <c r="U60" s="616">
        <v>1</v>
      </c>
      <c r="V60" s="617">
        <v>1.095</v>
      </c>
      <c r="W60" s="620"/>
      <c r="X60" s="617">
        <v>0</v>
      </c>
      <c r="Y60" s="621">
        <v>25.7</v>
      </c>
      <c r="Z60" s="617">
        <v>1.2070000000000001</v>
      </c>
      <c r="AA60" s="617">
        <v>5</v>
      </c>
      <c r="AB60" s="617">
        <v>6</v>
      </c>
      <c r="AC60" s="622">
        <v>1.8260000000000001</v>
      </c>
      <c r="AD60" s="617">
        <v>2</v>
      </c>
      <c r="AE60" s="616">
        <v>4.2939999999999996</v>
      </c>
      <c r="AF60" s="617">
        <v>2</v>
      </c>
      <c r="AG60" s="623"/>
      <c r="AH60" s="623"/>
      <c r="AI60" s="624"/>
      <c r="AJ60" s="624"/>
      <c r="AK60" s="624"/>
      <c r="AL60" s="624"/>
      <c r="AM60" s="624"/>
      <c r="AN60" s="624"/>
      <c r="AO60" s="624"/>
      <c r="AP60" s="624"/>
      <c r="AQ60" s="624"/>
      <c r="AR60" s="625"/>
      <c r="AS60" s="624"/>
      <c r="AT60" s="624"/>
      <c r="AU60" s="626"/>
      <c r="AV60" s="626"/>
      <c r="AW60" s="626"/>
      <c r="AX60" s="626"/>
      <c r="AY60" s="627"/>
      <c r="AZ60" s="628"/>
      <c r="BA60" s="628"/>
      <c r="BB60" s="628"/>
      <c r="BC60" s="628"/>
      <c r="BD60" s="628"/>
      <c r="BE60" s="629">
        <f t="shared" si="1"/>
        <v>36.074000000000005</v>
      </c>
      <c r="BF60" s="630"/>
      <c r="BG60" s="631"/>
      <c r="BH60" s="504"/>
      <c r="BI60" s="505"/>
      <c r="BM60" s="503">
        <v>0</v>
      </c>
      <c r="BO60" s="444"/>
    </row>
    <row r="61" spans="1:67" s="443" customFormat="1" ht="36.950000000000003" customHeight="1">
      <c r="A61" s="611">
        <v>47</v>
      </c>
      <c r="B61" s="612">
        <v>47</v>
      </c>
      <c r="C61" s="613"/>
      <c r="D61" s="614"/>
      <c r="E61" s="762" t="s">
        <v>1081</v>
      </c>
      <c r="F61" s="632" t="s">
        <v>1082</v>
      </c>
      <c r="G61" s="616">
        <v>14</v>
      </c>
      <c r="H61" s="617">
        <v>7.0110000000000001</v>
      </c>
      <c r="I61" s="618">
        <v>26</v>
      </c>
      <c r="J61" s="617">
        <v>2.4409999999999998</v>
      </c>
      <c r="K61" s="617"/>
      <c r="L61" s="617"/>
      <c r="M61" s="617"/>
      <c r="N61" s="617"/>
      <c r="O61" s="619"/>
      <c r="P61" s="617"/>
      <c r="Q61" s="617">
        <v>721.16</v>
      </c>
      <c r="R61" s="617">
        <v>12.528</v>
      </c>
      <c r="S61" s="618">
        <f t="shared" si="0"/>
        <v>14</v>
      </c>
      <c r="T61" s="617">
        <v>0.438</v>
      </c>
      <c r="U61" s="616">
        <v>1</v>
      </c>
      <c r="V61" s="617">
        <v>1.095</v>
      </c>
      <c r="W61" s="620"/>
      <c r="X61" s="617">
        <v>0</v>
      </c>
      <c r="Y61" s="621">
        <v>25.7</v>
      </c>
      <c r="Z61" s="617">
        <v>1.2070000000000001</v>
      </c>
      <c r="AA61" s="617">
        <v>5</v>
      </c>
      <c r="AB61" s="617">
        <v>6</v>
      </c>
      <c r="AC61" s="622">
        <v>1.8260000000000001</v>
      </c>
      <c r="AD61" s="617">
        <v>2</v>
      </c>
      <c r="AE61" s="616">
        <v>4.2939999999999996</v>
      </c>
      <c r="AF61" s="617">
        <v>2</v>
      </c>
      <c r="AG61" s="623"/>
      <c r="AH61" s="623"/>
      <c r="AI61" s="624"/>
      <c r="AJ61" s="624"/>
      <c r="AK61" s="624"/>
      <c r="AL61" s="624"/>
      <c r="AM61" s="624"/>
      <c r="AN61" s="624"/>
      <c r="AO61" s="624"/>
      <c r="AP61" s="624"/>
      <c r="AQ61" s="624"/>
      <c r="AR61" s="625"/>
      <c r="AS61" s="624"/>
      <c r="AT61" s="624"/>
      <c r="AU61" s="626"/>
      <c r="AV61" s="626"/>
      <c r="AW61" s="626"/>
      <c r="AX61" s="626"/>
      <c r="AY61" s="627"/>
      <c r="AZ61" s="628"/>
      <c r="BA61" s="628"/>
      <c r="BB61" s="628"/>
      <c r="BC61" s="628"/>
      <c r="BD61" s="628"/>
      <c r="BE61" s="629">
        <f t="shared" si="1"/>
        <v>34.72</v>
      </c>
      <c r="BF61" s="630"/>
      <c r="BG61" s="631"/>
      <c r="BH61" s="504"/>
      <c r="BI61" s="505"/>
      <c r="BM61" s="503">
        <v>0</v>
      </c>
      <c r="BO61" s="444"/>
    </row>
    <row r="62" spans="1:67" s="443" customFormat="1" ht="36.950000000000003" customHeight="1">
      <c r="A62" s="611">
        <v>48</v>
      </c>
      <c r="B62" s="612">
        <v>48</v>
      </c>
      <c r="C62" s="613"/>
      <c r="D62" s="614"/>
      <c r="E62" s="762" t="s">
        <v>1148</v>
      </c>
      <c r="F62" s="632" t="s">
        <v>1149</v>
      </c>
      <c r="G62" s="616">
        <v>16</v>
      </c>
      <c r="H62" s="617">
        <v>8.0129999999999999</v>
      </c>
      <c r="I62" s="618">
        <v>30</v>
      </c>
      <c r="J62" s="617">
        <v>2.8170000000000002</v>
      </c>
      <c r="K62" s="617"/>
      <c r="L62" s="617"/>
      <c r="M62" s="617"/>
      <c r="N62" s="617"/>
      <c r="O62" s="619"/>
      <c r="P62" s="617"/>
      <c r="Q62" s="617">
        <v>531.96</v>
      </c>
      <c r="R62" s="617">
        <v>9.2409999999999997</v>
      </c>
      <c r="S62" s="618">
        <f t="shared" si="0"/>
        <v>16</v>
      </c>
      <c r="T62" s="617">
        <v>0.501</v>
      </c>
      <c r="U62" s="616">
        <v>1</v>
      </c>
      <c r="V62" s="617">
        <v>1.095</v>
      </c>
      <c r="W62" s="620"/>
      <c r="X62" s="617">
        <v>0</v>
      </c>
      <c r="Y62" s="621">
        <v>29.7</v>
      </c>
      <c r="Z62" s="617">
        <v>1.3939999999999999</v>
      </c>
      <c r="AA62" s="617">
        <v>5</v>
      </c>
      <c r="AB62" s="617">
        <v>6</v>
      </c>
      <c r="AC62" s="622">
        <v>1.8260000000000001</v>
      </c>
      <c r="AD62" s="617">
        <v>2</v>
      </c>
      <c r="AE62" s="616">
        <v>4.2939999999999996</v>
      </c>
      <c r="AF62" s="617">
        <v>2</v>
      </c>
      <c r="AG62" s="623"/>
      <c r="AH62" s="623"/>
      <c r="AI62" s="624"/>
      <c r="AJ62" s="624"/>
      <c r="AK62" s="624"/>
      <c r="AL62" s="624"/>
      <c r="AM62" s="624"/>
      <c r="AN62" s="624"/>
      <c r="AO62" s="624"/>
      <c r="AP62" s="624"/>
      <c r="AQ62" s="624"/>
      <c r="AR62" s="625"/>
      <c r="AS62" s="624"/>
      <c r="AT62" s="624"/>
      <c r="AU62" s="626"/>
      <c r="AV62" s="626"/>
      <c r="AW62" s="626"/>
      <c r="AX62" s="626"/>
      <c r="AY62" s="627"/>
      <c r="AZ62" s="628"/>
      <c r="BA62" s="628"/>
      <c r="BB62" s="628"/>
      <c r="BC62" s="628"/>
      <c r="BD62" s="628"/>
      <c r="BE62" s="629">
        <f t="shared" si="1"/>
        <v>33.061</v>
      </c>
      <c r="BF62" s="630"/>
      <c r="BG62" s="631"/>
      <c r="BH62" s="504"/>
      <c r="BI62" s="505"/>
      <c r="BM62" s="503">
        <v>0</v>
      </c>
      <c r="BO62" s="444"/>
    </row>
    <row r="63" spans="1:67" s="443" customFormat="1" ht="36.950000000000003" customHeight="1">
      <c r="A63" s="611">
        <v>49</v>
      </c>
      <c r="B63" s="612">
        <v>49</v>
      </c>
      <c r="C63" s="613"/>
      <c r="D63" s="614"/>
      <c r="E63" s="762" t="s">
        <v>1150</v>
      </c>
      <c r="F63" s="632" t="s">
        <v>1151</v>
      </c>
      <c r="G63" s="616">
        <v>15</v>
      </c>
      <c r="H63" s="617">
        <v>7.5119999999999996</v>
      </c>
      <c r="I63" s="618">
        <v>29</v>
      </c>
      <c r="J63" s="617">
        <v>2.7229999999999999</v>
      </c>
      <c r="K63" s="617"/>
      <c r="L63" s="617"/>
      <c r="M63" s="617"/>
      <c r="N63" s="617"/>
      <c r="O63" s="619"/>
      <c r="P63" s="617"/>
      <c r="Q63" s="617">
        <v>598.84</v>
      </c>
      <c r="R63" s="617">
        <v>10.403</v>
      </c>
      <c r="S63" s="618">
        <f t="shared" si="0"/>
        <v>15</v>
      </c>
      <c r="T63" s="617">
        <v>0.47</v>
      </c>
      <c r="U63" s="616">
        <v>1</v>
      </c>
      <c r="V63" s="617">
        <v>1.095</v>
      </c>
      <c r="W63" s="620"/>
      <c r="X63" s="617">
        <v>0</v>
      </c>
      <c r="Y63" s="621">
        <v>20.3</v>
      </c>
      <c r="Z63" s="617">
        <v>0.95299999999999996</v>
      </c>
      <c r="AA63" s="617">
        <v>4.1669999999999998</v>
      </c>
      <c r="AB63" s="617">
        <v>5</v>
      </c>
      <c r="AC63" s="622">
        <v>0.91300000000000003</v>
      </c>
      <c r="AD63" s="617">
        <v>1</v>
      </c>
      <c r="AE63" s="616">
        <v>4.2939999999999996</v>
      </c>
      <c r="AF63" s="617">
        <v>2</v>
      </c>
      <c r="AG63" s="623"/>
      <c r="AH63" s="623"/>
      <c r="AI63" s="624"/>
      <c r="AJ63" s="624"/>
      <c r="AK63" s="624"/>
      <c r="AL63" s="624"/>
      <c r="AM63" s="624"/>
      <c r="AN63" s="624"/>
      <c r="AO63" s="624"/>
      <c r="AP63" s="624"/>
      <c r="AQ63" s="624"/>
      <c r="AR63" s="625"/>
      <c r="AS63" s="624"/>
      <c r="AT63" s="624"/>
      <c r="AU63" s="626"/>
      <c r="AV63" s="626"/>
      <c r="AW63" s="626"/>
      <c r="AX63" s="626"/>
      <c r="AY63" s="627"/>
      <c r="AZ63" s="628"/>
      <c r="BA63" s="628"/>
      <c r="BB63" s="628"/>
      <c r="BC63" s="628"/>
      <c r="BD63" s="628"/>
      <c r="BE63" s="629">
        <f t="shared" si="1"/>
        <v>31.156000000000002</v>
      </c>
      <c r="BF63" s="630"/>
      <c r="BG63" s="631">
        <v>2</v>
      </c>
      <c r="BH63" s="504"/>
      <c r="BI63" s="505"/>
      <c r="BM63" s="503">
        <v>0</v>
      </c>
      <c r="BO63" s="444"/>
    </row>
    <row r="64" spans="1:67" s="443" customFormat="1" ht="36.950000000000003" customHeight="1">
      <c r="A64" s="611">
        <v>50</v>
      </c>
      <c r="B64" s="612">
        <v>50</v>
      </c>
      <c r="C64" s="613"/>
      <c r="D64" s="614"/>
      <c r="E64" s="762" t="s">
        <v>1152</v>
      </c>
      <c r="F64" s="632" t="s">
        <v>1153</v>
      </c>
      <c r="G64" s="616">
        <v>14</v>
      </c>
      <c r="H64" s="617">
        <v>7.0110000000000001</v>
      </c>
      <c r="I64" s="618">
        <v>28</v>
      </c>
      <c r="J64" s="617">
        <v>2.629</v>
      </c>
      <c r="K64" s="617"/>
      <c r="L64" s="617"/>
      <c r="M64" s="617"/>
      <c r="N64" s="617"/>
      <c r="O64" s="619"/>
      <c r="P64" s="617"/>
      <c r="Q64" s="617">
        <v>554.84</v>
      </c>
      <c r="R64" s="617">
        <v>9.6389999999999993</v>
      </c>
      <c r="S64" s="618">
        <f t="shared" si="0"/>
        <v>14</v>
      </c>
      <c r="T64" s="617">
        <v>0.438</v>
      </c>
      <c r="U64" s="616">
        <v>1</v>
      </c>
      <c r="V64" s="617">
        <v>1.095</v>
      </c>
      <c r="W64" s="620"/>
      <c r="X64" s="617">
        <v>0</v>
      </c>
      <c r="Y64" s="621">
        <v>20.5</v>
      </c>
      <c r="Z64" s="617">
        <v>0.96299999999999997</v>
      </c>
      <c r="AA64" s="617">
        <v>5</v>
      </c>
      <c r="AB64" s="617">
        <v>6</v>
      </c>
      <c r="AC64" s="622">
        <v>1.8260000000000001</v>
      </c>
      <c r="AD64" s="617">
        <v>2</v>
      </c>
      <c r="AE64" s="616">
        <v>4.2939999999999996</v>
      </c>
      <c r="AF64" s="617">
        <v>2</v>
      </c>
      <c r="AG64" s="623"/>
      <c r="AH64" s="623"/>
      <c r="AI64" s="624"/>
      <c r="AJ64" s="624"/>
      <c r="AK64" s="624"/>
      <c r="AL64" s="624"/>
      <c r="AM64" s="624"/>
      <c r="AN64" s="624"/>
      <c r="AO64" s="624"/>
      <c r="AP64" s="624"/>
      <c r="AQ64" s="624"/>
      <c r="AR64" s="625"/>
      <c r="AS64" s="624"/>
      <c r="AT64" s="624"/>
      <c r="AU64" s="626"/>
      <c r="AV64" s="626"/>
      <c r="AW64" s="626"/>
      <c r="AX64" s="626"/>
      <c r="AY64" s="627"/>
      <c r="AZ64" s="628"/>
      <c r="BA64" s="628"/>
      <c r="BB64" s="628"/>
      <c r="BC64" s="628"/>
      <c r="BD64" s="628"/>
      <c r="BE64" s="629">
        <f t="shared" si="1"/>
        <v>31.775000000000002</v>
      </c>
      <c r="BF64" s="630"/>
      <c r="BG64" s="631">
        <v>1</v>
      </c>
      <c r="BH64" s="504"/>
      <c r="BI64" s="505"/>
      <c r="BM64" s="503">
        <v>0</v>
      </c>
      <c r="BO64" s="444"/>
    </row>
    <row r="65" spans="1:67" s="443" customFormat="1" ht="36.950000000000003" customHeight="1">
      <c r="A65" s="611">
        <v>51</v>
      </c>
      <c r="B65" s="612">
        <v>51</v>
      </c>
      <c r="C65" s="613"/>
      <c r="D65" s="614"/>
      <c r="E65" s="762" t="s">
        <v>1085</v>
      </c>
      <c r="F65" s="632" t="s">
        <v>1086</v>
      </c>
      <c r="G65" s="618">
        <v>16</v>
      </c>
      <c r="H65" s="617">
        <v>8.0129999999999999</v>
      </c>
      <c r="I65" s="618">
        <v>31</v>
      </c>
      <c r="J65" s="617">
        <v>2.911</v>
      </c>
      <c r="K65" s="617"/>
      <c r="L65" s="617"/>
      <c r="M65" s="617"/>
      <c r="N65" s="617"/>
      <c r="O65" s="619"/>
      <c r="P65" s="617"/>
      <c r="Q65" s="617">
        <v>568.04</v>
      </c>
      <c r="R65" s="617">
        <v>9.8680000000000003</v>
      </c>
      <c r="S65" s="618">
        <f t="shared" si="0"/>
        <v>16</v>
      </c>
      <c r="T65" s="617">
        <v>0.501</v>
      </c>
      <c r="U65" s="618">
        <v>1</v>
      </c>
      <c r="V65" s="617">
        <v>1.095</v>
      </c>
      <c r="W65" s="620"/>
      <c r="X65" s="617">
        <v>0</v>
      </c>
      <c r="Y65" s="621">
        <v>39.4</v>
      </c>
      <c r="Z65" s="617">
        <v>1.85</v>
      </c>
      <c r="AA65" s="617">
        <v>5</v>
      </c>
      <c r="AB65" s="617">
        <v>6</v>
      </c>
      <c r="AC65" s="622">
        <v>0.91300000000000003</v>
      </c>
      <c r="AD65" s="617">
        <v>1</v>
      </c>
      <c r="AE65" s="616">
        <v>4.2939999999999996</v>
      </c>
      <c r="AF65" s="617">
        <v>2</v>
      </c>
      <c r="AG65" s="623"/>
      <c r="AH65" s="623"/>
      <c r="AI65" s="624"/>
      <c r="AJ65" s="624"/>
      <c r="AK65" s="624"/>
      <c r="AL65" s="624"/>
      <c r="AM65" s="624"/>
      <c r="AN65" s="624"/>
      <c r="AO65" s="624"/>
      <c r="AP65" s="624"/>
      <c r="AQ65" s="624"/>
      <c r="AR65" s="625"/>
      <c r="AS65" s="624"/>
      <c r="AT65" s="624"/>
      <c r="AU65" s="626"/>
      <c r="AV65" s="626"/>
      <c r="AW65" s="626"/>
      <c r="AX65" s="626"/>
      <c r="AY65" s="627"/>
      <c r="AZ65" s="628"/>
      <c r="BA65" s="628"/>
      <c r="BB65" s="628"/>
      <c r="BC65" s="628"/>
      <c r="BD65" s="628"/>
      <c r="BE65" s="629">
        <f t="shared" si="1"/>
        <v>33.238</v>
      </c>
      <c r="BF65" s="630"/>
      <c r="BG65" s="631"/>
      <c r="BH65" s="504"/>
      <c r="BI65" s="505"/>
      <c r="BM65" s="503">
        <v>5562</v>
      </c>
      <c r="BO65" s="444"/>
    </row>
    <row r="66" spans="1:67" s="443" customFormat="1" ht="36.950000000000003" customHeight="1">
      <c r="A66" s="611">
        <v>52</v>
      </c>
      <c r="B66" s="612">
        <v>52</v>
      </c>
      <c r="C66" s="613"/>
      <c r="D66" s="614"/>
      <c r="E66" s="762" t="s">
        <v>1087</v>
      </c>
      <c r="F66" s="632" t="s">
        <v>1088</v>
      </c>
      <c r="G66" s="618">
        <v>16</v>
      </c>
      <c r="H66" s="617">
        <v>8.0129999999999999</v>
      </c>
      <c r="I66" s="618">
        <v>31</v>
      </c>
      <c r="J66" s="617">
        <v>2.911</v>
      </c>
      <c r="K66" s="617"/>
      <c r="L66" s="617"/>
      <c r="M66" s="617"/>
      <c r="N66" s="617"/>
      <c r="O66" s="619"/>
      <c r="P66" s="617"/>
      <c r="Q66" s="617">
        <v>485.76</v>
      </c>
      <c r="R66" s="617">
        <v>8.4390000000000001</v>
      </c>
      <c r="S66" s="618">
        <f t="shared" si="0"/>
        <v>16</v>
      </c>
      <c r="T66" s="617">
        <v>0.501</v>
      </c>
      <c r="U66" s="618">
        <v>1</v>
      </c>
      <c r="V66" s="617">
        <v>1.095</v>
      </c>
      <c r="W66" s="620"/>
      <c r="X66" s="617">
        <v>0</v>
      </c>
      <c r="Y66" s="621">
        <v>40.4</v>
      </c>
      <c r="Z66" s="617">
        <v>1.897</v>
      </c>
      <c r="AA66" s="617">
        <v>4.1669999999999998</v>
      </c>
      <c r="AB66" s="617">
        <v>5</v>
      </c>
      <c r="AC66" s="622">
        <v>0.91300000000000003</v>
      </c>
      <c r="AD66" s="617">
        <v>1</v>
      </c>
      <c r="AE66" s="616">
        <v>4.2939999999999996</v>
      </c>
      <c r="AF66" s="617">
        <v>2</v>
      </c>
      <c r="AG66" s="623"/>
      <c r="AH66" s="623"/>
      <c r="AI66" s="624"/>
      <c r="AJ66" s="624"/>
      <c r="AK66" s="624"/>
      <c r="AL66" s="624"/>
      <c r="AM66" s="624"/>
      <c r="AN66" s="624"/>
      <c r="AO66" s="624"/>
      <c r="AP66" s="624"/>
      <c r="AQ66" s="624"/>
      <c r="AR66" s="625"/>
      <c r="AS66" s="624"/>
      <c r="AT66" s="624"/>
      <c r="AU66" s="626"/>
      <c r="AV66" s="626"/>
      <c r="AW66" s="626"/>
      <c r="AX66" s="626"/>
      <c r="AY66" s="627"/>
      <c r="AZ66" s="628"/>
      <c r="BA66" s="628"/>
      <c r="BB66" s="628"/>
      <c r="BC66" s="628"/>
      <c r="BD66" s="628"/>
      <c r="BE66" s="629">
        <f t="shared" si="1"/>
        <v>30.855999999999998</v>
      </c>
      <c r="BF66" s="630"/>
      <c r="BG66" s="631">
        <v>2</v>
      </c>
      <c r="BH66" s="504"/>
      <c r="BI66" s="505"/>
      <c r="BM66" s="503">
        <v>2292</v>
      </c>
      <c r="BO66" s="444"/>
    </row>
    <row r="67" spans="1:67" s="443" customFormat="1" ht="36.950000000000003" customHeight="1">
      <c r="A67" s="611">
        <v>53</v>
      </c>
      <c r="B67" s="612">
        <v>53</v>
      </c>
      <c r="C67" s="613"/>
      <c r="D67" s="614"/>
      <c r="E67" s="762" t="s">
        <v>1096</v>
      </c>
      <c r="F67" s="632" t="s">
        <v>1097</v>
      </c>
      <c r="G67" s="618">
        <v>15</v>
      </c>
      <c r="H67" s="617">
        <v>7.5119999999999996</v>
      </c>
      <c r="I67" s="618">
        <v>29</v>
      </c>
      <c r="J67" s="617">
        <v>2.7229999999999999</v>
      </c>
      <c r="K67" s="617"/>
      <c r="L67" s="617"/>
      <c r="M67" s="617"/>
      <c r="N67" s="617"/>
      <c r="O67" s="619"/>
      <c r="P67" s="617"/>
      <c r="Q67" s="617">
        <v>581.67999999999995</v>
      </c>
      <c r="R67" s="617">
        <v>10.105</v>
      </c>
      <c r="S67" s="618">
        <f t="shared" si="0"/>
        <v>15</v>
      </c>
      <c r="T67" s="617">
        <v>0.47</v>
      </c>
      <c r="U67" s="618">
        <v>1</v>
      </c>
      <c r="V67" s="617">
        <v>1.095</v>
      </c>
      <c r="W67" s="620"/>
      <c r="X67" s="617">
        <v>0</v>
      </c>
      <c r="Y67" s="621">
        <v>34.6</v>
      </c>
      <c r="Z67" s="617">
        <v>1.625</v>
      </c>
      <c r="AA67" s="617">
        <v>4.1669999999999998</v>
      </c>
      <c r="AB67" s="617">
        <v>5</v>
      </c>
      <c r="AC67" s="622">
        <v>0</v>
      </c>
      <c r="AD67" s="761"/>
      <c r="AE67" s="616">
        <v>0</v>
      </c>
      <c r="AF67" s="761"/>
      <c r="AG67" s="623"/>
      <c r="AH67" s="623"/>
      <c r="AI67" s="624"/>
      <c r="AJ67" s="624"/>
      <c r="AK67" s="624"/>
      <c r="AL67" s="624"/>
      <c r="AM67" s="624"/>
      <c r="AN67" s="624"/>
      <c r="AO67" s="624"/>
      <c r="AP67" s="624"/>
      <c r="AQ67" s="624"/>
      <c r="AR67" s="625"/>
      <c r="AS67" s="624"/>
      <c r="AT67" s="624"/>
      <c r="AU67" s="626"/>
      <c r="AV67" s="626"/>
      <c r="AW67" s="626"/>
      <c r="AX67" s="626"/>
      <c r="AY67" s="627"/>
      <c r="AZ67" s="628"/>
      <c r="BA67" s="628"/>
      <c r="BB67" s="628"/>
      <c r="BC67" s="628"/>
      <c r="BD67" s="628"/>
      <c r="BE67" s="629">
        <f t="shared" si="1"/>
        <v>28.53</v>
      </c>
      <c r="BF67" s="630"/>
      <c r="BG67" s="631">
        <v>2</v>
      </c>
      <c r="BH67" s="504"/>
      <c r="BI67" s="505"/>
      <c r="BM67" s="503">
        <v>177</v>
      </c>
      <c r="BO67" s="444"/>
    </row>
    <row r="68" spans="1:67" s="443" customFormat="1" ht="36.950000000000003" customHeight="1">
      <c r="A68" s="611">
        <v>54</v>
      </c>
      <c r="B68" s="612">
        <v>54</v>
      </c>
      <c r="C68" s="613"/>
      <c r="D68" s="614"/>
      <c r="E68" s="762" t="s">
        <v>1750</v>
      </c>
      <c r="F68" s="632" t="s">
        <v>1751</v>
      </c>
      <c r="G68" s="618">
        <v>16</v>
      </c>
      <c r="H68" s="617">
        <v>8.0129999999999999</v>
      </c>
      <c r="I68" s="618">
        <v>31</v>
      </c>
      <c r="J68" s="617">
        <v>2.911</v>
      </c>
      <c r="K68" s="617"/>
      <c r="L68" s="617"/>
      <c r="M68" s="617"/>
      <c r="N68" s="617"/>
      <c r="O68" s="619"/>
      <c r="P68" s="617"/>
      <c r="Q68" s="617">
        <v>704.88</v>
      </c>
      <c r="R68" s="617">
        <v>12.246</v>
      </c>
      <c r="S68" s="618">
        <f t="shared" si="0"/>
        <v>16</v>
      </c>
      <c r="T68" s="617">
        <v>0.501</v>
      </c>
      <c r="U68" s="618">
        <v>1</v>
      </c>
      <c r="V68" s="617">
        <v>1.095</v>
      </c>
      <c r="W68" s="620"/>
      <c r="X68" s="617">
        <v>0</v>
      </c>
      <c r="Y68" s="621">
        <v>28.9</v>
      </c>
      <c r="Z68" s="617">
        <v>1.357</v>
      </c>
      <c r="AA68" s="617">
        <v>4.1669999999999998</v>
      </c>
      <c r="AB68" s="617">
        <v>5</v>
      </c>
      <c r="AC68" s="622">
        <v>0.91300000000000003</v>
      </c>
      <c r="AD68" s="761">
        <v>1</v>
      </c>
      <c r="AE68" s="616">
        <v>2.1469999999999998</v>
      </c>
      <c r="AF68" s="761">
        <v>1</v>
      </c>
      <c r="AG68" s="623"/>
      <c r="AH68" s="623"/>
      <c r="AI68" s="624"/>
      <c r="AJ68" s="624"/>
      <c r="AK68" s="624"/>
      <c r="AL68" s="624"/>
      <c r="AM68" s="624"/>
      <c r="AN68" s="624"/>
      <c r="AO68" s="624"/>
      <c r="AP68" s="624"/>
      <c r="AQ68" s="624"/>
      <c r="AR68" s="625"/>
      <c r="AS68" s="624"/>
      <c r="AT68" s="624"/>
      <c r="AU68" s="626"/>
      <c r="AV68" s="626"/>
      <c r="AW68" s="626"/>
      <c r="AX68" s="626"/>
      <c r="AY68" s="627"/>
      <c r="AZ68" s="628"/>
      <c r="BA68" s="628"/>
      <c r="BB68" s="628"/>
      <c r="BC68" s="628"/>
      <c r="BD68" s="628"/>
      <c r="BE68" s="629">
        <f t="shared" si="1"/>
        <v>33.122999999999998</v>
      </c>
      <c r="BF68" s="630"/>
      <c r="BG68" s="631"/>
      <c r="BH68" s="504"/>
      <c r="BI68" s="505"/>
      <c r="BM68" s="503">
        <v>0</v>
      </c>
      <c r="BO68" s="444"/>
    </row>
    <row r="69" spans="1:67" s="443" customFormat="1" ht="36.950000000000003" customHeight="1">
      <c r="A69" s="611">
        <v>55</v>
      </c>
      <c r="B69" s="612">
        <v>55</v>
      </c>
      <c r="C69" s="613"/>
      <c r="D69" s="614"/>
      <c r="E69" s="762" t="s">
        <v>1154</v>
      </c>
      <c r="F69" s="632" t="s">
        <v>1155</v>
      </c>
      <c r="G69" s="618">
        <v>16</v>
      </c>
      <c r="H69" s="617">
        <v>8.0129999999999999</v>
      </c>
      <c r="I69" s="618">
        <v>31</v>
      </c>
      <c r="J69" s="617">
        <v>2.911</v>
      </c>
      <c r="K69" s="617"/>
      <c r="L69" s="617"/>
      <c r="M69" s="617"/>
      <c r="N69" s="617"/>
      <c r="O69" s="619"/>
      <c r="P69" s="617"/>
      <c r="Q69" s="617">
        <v>609.84</v>
      </c>
      <c r="R69" s="617">
        <v>10.593999999999999</v>
      </c>
      <c r="S69" s="618">
        <f t="shared" si="0"/>
        <v>16</v>
      </c>
      <c r="T69" s="617">
        <v>0.501</v>
      </c>
      <c r="U69" s="618">
        <v>1</v>
      </c>
      <c r="V69" s="617">
        <v>1.095</v>
      </c>
      <c r="W69" s="620"/>
      <c r="X69" s="617">
        <v>0</v>
      </c>
      <c r="Y69" s="621">
        <v>28.5</v>
      </c>
      <c r="Z69" s="617">
        <v>1.3380000000000001</v>
      </c>
      <c r="AA69" s="617">
        <v>4.1669999999999998</v>
      </c>
      <c r="AB69" s="617">
        <v>5</v>
      </c>
      <c r="AC69" s="622">
        <v>1.8260000000000001</v>
      </c>
      <c r="AD69" s="617">
        <v>2</v>
      </c>
      <c r="AE69" s="616">
        <v>4.2939999999999996</v>
      </c>
      <c r="AF69" s="617">
        <v>2</v>
      </c>
      <c r="AG69" s="623"/>
      <c r="AH69" s="623"/>
      <c r="AI69" s="624"/>
      <c r="AJ69" s="624"/>
      <c r="AK69" s="624"/>
      <c r="AL69" s="624"/>
      <c r="AM69" s="624"/>
      <c r="AN69" s="624"/>
      <c r="AO69" s="624"/>
      <c r="AP69" s="624"/>
      <c r="AQ69" s="624"/>
      <c r="AR69" s="625"/>
      <c r="AS69" s="624"/>
      <c r="AT69" s="624"/>
      <c r="AU69" s="626"/>
      <c r="AV69" s="626"/>
      <c r="AW69" s="626"/>
      <c r="AX69" s="626"/>
      <c r="AY69" s="627"/>
      <c r="AZ69" s="628"/>
      <c r="BA69" s="628"/>
      <c r="BB69" s="628"/>
      <c r="BC69" s="628"/>
      <c r="BD69" s="628"/>
      <c r="BE69" s="629">
        <f t="shared" si="1"/>
        <v>33.451999999999998</v>
      </c>
      <c r="BF69" s="630"/>
      <c r="BG69" s="631"/>
      <c r="BH69" s="504"/>
      <c r="BI69" s="505"/>
      <c r="BM69" s="503">
        <v>1188</v>
      </c>
      <c r="BO69" s="444"/>
    </row>
    <row r="70" spans="1:67" s="443" customFormat="1" ht="36.950000000000003" customHeight="1">
      <c r="A70" s="611">
        <v>56</v>
      </c>
      <c r="B70" s="612">
        <v>56</v>
      </c>
      <c r="C70" s="613"/>
      <c r="D70" s="614"/>
      <c r="E70" s="762" t="s">
        <v>1158</v>
      </c>
      <c r="F70" s="632" t="s">
        <v>1159</v>
      </c>
      <c r="G70" s="618">
        <v>16</v>
      </c>
      <c r="H70" s="617">
        <v>8.0129999999999999</v>
      </c>
      <c r="I70" s="618">
        <v>30</v>
      </c>
      <c r="J70" s="617">
        <v>2.8170000000000002</v>
      </c>
      <c r="K70" s="617"/>
      <c r="L70" s="617"/>
      <c r="M70" s="617"/>
      <c r="N70" s="617"/>
      <c r="O70" s="619"/>
      <c r="P70" s="617"/>
      <c r="Q70" s="617">
        <v>567.16</v>
      </c>
      <c r="R70" s="617">
        <v>9.8529999999999998</v>
      </c>
      <c r="S70" s="618">
        <f t="shared" si="0"/>
        <v>16</v>
      </c>
      <c r="T70" s="617">
        <v>0.501</v>
      </c>
      <c r="U70" s="618">
        <v>1</v>
      </c>
      <c r="V70" s="617">
        <v>1.095</v>
      </c>
      <c r="W70" s="620"/>
      <c r="X70" s="617">
        <v>0</v>
      </c>
      <c r="Y70" s="621">
        <v>23.3</v>
      </c>
      <c r="Z70" s="617">
        <v>1.0940000000000001</v>
      </c>
      <c r="AA70" s="617">
        <v>4.1669999999999998</v>
      </c>
      <c r="AB70" s="617">
        <v>5</v>
      </c>
      <c r="AC70" s="622">
        <v>1.8260000000000001</v>
      </c>
      <c r="AD70" s="617">
        <v>2</v>
      </c>
      <c r="AE70" s="616">
        <v>4.2939999999999996</v>
      </c>
      <c r="AF70" s="617">
        <v>2</v>
      </c>
      <c r="AG70" s="623"/>
      <c r="AH70" s="623"/>
      <c r="AI70" s="624"/>
      <c r="AJ70" s="624"/>
      <c r="AK70" s="624"/>
      <c r="AL70" s="624"/>
      <c r="AM70" s="624"/>
      <c r="AN70" s="624"/>
      <c r="AO70" s="624"/>
      <c r="AP70" s="624"/>
      <c r="AQ70" s="624"/>
      <c r="AR70" s="625"/>
      <c r="AS70" s="624"/>
      <c r="AT70" s="624"/>
      <c r="AU70" s="626"/>
      <c r="AV70" s="626"/>
      <c r="AW70" s="626"/>
      <c r="AX70" s="626"/>
      <c r="AY70" s="627"/>
      <c r="AZ70" s="628"/>
      <c r="BA70" s="628"/>
      <c r="BB70" s="628"/>
      <c r="BC70" s="628"/>
      <c r="BD70" s="628"/>
      <c r="BE70" s="629">
        <f t="shared" si="1"/>
        <v>32.373000000000005</v>
      </c>
      <c r="BF70" s="630"/>
      <c r="BG70" s="631">
        <v>1</v>
      </c>
      <c r="BH70" s="504"/>
      <c r="BI70" s="505"/>
      <c r="BM70" s="503">
        <v>78</v>
      </c>
      <c r="BO70" s="444"/>
    </row>
    <row r="71" spans="1:67" s="443" customFormat="1" ht="36.950000000000003" customHeight="1">
      <c r="A71" s="611">
        <v>57</v>
      </c>
      <c r="B71" s="612">
        <v>57</v>
      </c>
      <c r="C71" s="613"/>
      <c r="D71" s="614"/>
      <c r="E71" s="762" t="s">
        <v>1160</v>
      </c>
      <c r="F71" s="632" t="s">
        <v>1161</v>
      </c>
      <c r="G71" s="618">
        <v>16</v>
      </c>
      <c r="H71" s="617">
        <v>8.0129999999999999</v>
      </c>
      <c r="I71" s="618">
        <v>30</v>
      </c>
      <c r="J71" s="617">
        <v>2.8170000000000002</v>
      </c>
      <c r="K71" s="617"/>
      <c r="L71" s="617"/>
      <c r="M71" s="617"/>
      <c r="N71" s="617"/>
      <c r="O71" s="619"/>
      <c r="P71" s="617"/>
      <c r="Q71" s="617">
        <v>540.76</v>
      </c>
      <c r="R71" s="617">
        <v>9.3940000000000001</v>
      </c>
      <c r="S71" s="618">
        <f t="shared" si="0"/>
        <v>16</v>
      </c>
      <c r="T71" s="617">
        <v>0.501</v>
      </c>
      <c r="U71" s="618">
        <v>1</v>
      </c>
      <c r="V71" s="617">
        <v>1.095</v>
      </c>
      <c r="W71" s="620"/>
      <c r="X71" s="617">
        <v>0</v>
      </c>
      <c r="Y71" s="621">
        <v>23.7</v>
      </c>
      <c r="Z71" s="617">
        <v>1.113</v>
      </c>
      <c r="AA71" s="617">
        <v>5</v>
      </c>
      <c r="AB71" s="617">
        <v>6</v>
      </c>
      <c r="AC71" s="622">
        <v>0.91300000000000003</v>
      </c>
      <c r="AD71" s="617">
        <v>1</v>
      </c>
      <c r="AE71" s="616">
        <v>4.2939999999999996</v>
      </c>
      <c r="AF71" s="617">
        <v>2</v>
      </c>
      <c r="AG71" s="623"/>
      <c r="AH71" s="623"/>
      <c r="AI71" s="624"/>
      <c r="AJ71" s="624"/>
      <c r="AK71" s="624"/>
      <c r="AL71" s="624"/>
      <c r="AM71" s="624"/>
      <c r="AN71" s="624"/>
      <c r="AO71" s="624"/>
      <c r="AP71" s="624"/>
      <c r="AQ71" s="624"/>
      <c r="AR71" s="625"/>
      <c r="AS71" s="624"/>
      <c r="AT71" s="624"/>
      <c r="AU71" s="626"/>
      <c r="AV71" s="626"/>
      <c r="AW71" s="626"/>
      <c r="AX71" s="626"/>
      <c r="AY71" s="627"/>
      <c r="AZ71" s="628"/>
      <c r="BA71" s="628"/>
      <c r="BB71" s="628"/>
      <c r="BC71" s="628"/>
      <c r="BD71" s="628"/>
      <c r="BE71" s="629">
        <f t="shared" si="1"/>
        <v>31.933</v>
      </c>
      <c r="BF71" s="630"/>
      <c r="BG71" s="631">
        <v>1</v>
      </c>
      <c r="BH71" s="504"/>
      <c r="BI71" s="505"/>
      <c r="BM71" s="503">
        <v>1958</v>
      </c>
      <c r="BO71" s="444"/>
    </row>
    <row r="72" spans="1:67" s="443" customFormat="1" ht="36.950000000000003" customHeight="1">
      <c r="A72" s="611">
        <v>58</v>
      </c>
      <c r="B72" s="612">
        <v>58</v>
      </c>
      <c r="C72" s="613"/>
      <c r="D72" s="614"/>
      <c r="E72" s="762" t="s">
        <v>1089</v>
      </c>
      <c r="F72" s="632" t="s">
        <v>971</v>
      </c>
      <c r="G72" s="618">
        <v>16</v>
      </c>
      <c r="H72" s="617">
        <v>8.0129999999999999</v>
      </c>
      <c r="I72" s="618">
        <v>31</v>
      </c>
      <c r="J72" s="617">
        <v>2.911</v>
      </c>
      <c r="K72" s="617"/>
      <c r="L72" s="617"/>
      <c r="M72" s="617"/>
      <c r="N72" s="617"/>
      <c r="O72" s="619"/>
      <c r="P72" s="617"/>
      <c r="Q72" s="617">
        <v>525.79999999999995</v>
      </c>
      <c r="R72" s="617">
        <v>9.1340000000000003</v>
      </c>
      <c r="S72" s="618">
        <f t="shared" si="0"/>
        <v>16</v>
      </c>
      <c r="T72" s="617">
        <v>0.501</v>
      </c>
      <c r="U72" s="618">
        <v>1</v>
      </c>
      <c r="V72" s="617">
        <v>1.095</v>
      </c>
      <c r="W72" s="620"/>
      <c r="X72" s="617">
        <v>0</v>
      </c>
      <c r="Y72" s="621">
        <v>20.8</v>
      </c>
      <c r="Z72" s="617">
        <v>0.97699999999999998</v>
      </c>
      <c r="AA72" s="617">
        <v>5</v>
      </c>
      <c r="AB72" s="617">
        <v>6</v>
      </c>
      <c r="AC72" s="622">
        <v>1.8260000000000001</v>
      </c>
      <c r="AD72" s="617">
        <v>2</v>
      </c>
      <c r="AE72" s="616">
        <v>4.2939999999999996</v>
      </c>
      <c r="AF72" s="617">
        <v>2</v>
      </c>
      <c r="AG72" s="623"/>
      <c r="AH72" s="623"/>
      <c r="AI72" s="624"/>
      <c r="AJ72" s="624"/>
      <c r="AK72" s="624"/>
      <c r="AL72" s="624"/>
      <c r="AM72" s="624"/>
      <c r="AN72" s="624"/>
      <c r="AO72" s="624"/>
      <c r="AP72" s="624"/>
      <c r="AQ72" s="624"/>
      <c r="AR72" s="625"/>
      <c r="AS72" s="624"/>
      <c r="AT72" s="624"/>
      <c r="AU72" s="626"/>
      <c r="AV72" s="626"/>
      <c r="AW72" s="626"/>
      <c r="AX72" s="626"/>
      <c r="AY72" s="627"/>
      <c r="AZ72" s="628"/>
      <c r="BA72" s="628"/>
      <c r="BB72" s="628"/>
      <c r="BC72" s="628"/>
      <c r="BD72" s="628"/>
      <c r="BE72" s="629">
        <f t="shared" si="1"/>
        <v>32.631</v>
      </c>
      <c r="BF72" s="630"/>
      <c r="BG72" s="631">
        <v>1</v>
      </c>
      <c r="BH72" s="504"/>
      <c r="BI72" s="505"/>
      <c r="BM72" s="503">
        <v>2104</v>
      </c>
      <c r="BO72" s="444"/>
    </row>
    <row r="73" spans="1:67" s="443" customFormat="1" ht="36.950000000000003" customHeight="1">
      <c r="A73" s="611">
        <v>59</v>
      </c>
      <c r="B73" s="612">
        <v>59</v>
      </c>
      <c r="C73" s="613"/>
      <c r="D73" s="614"/>
      <c r="E73" s="762" t="s">
        <v>1092</v>
      </c>
      <c r="F73" s="632" t="s">
        <v>1093</v>
      </c>
      <c r="G73" s="618">
        <v>16</v>
      </c>
      <c r="H73" s="617">
        <v>8.0129999999999999</v>
      </c>
      <c r="I73" s="618">
        <v>30</v>
      </c>
      <c r="J73" s="617">
        <v>2.8170000000000002</v>
      </c>
      <c r="K73" s="617"/>
      <c r="L73" s="617"/>
      <c r="M73" s="617"/>
      <c r="N73" s="617"/>
      <c r="O73" s="619"/>
      <c r="P73" s="617"/>
      <c r="Q73" s="617">
        <v>507.32</v>
      </c>
      <c r="R73" s="617">
        <v>8.8130000000000006</v>
      </c>
      <c r="S73" s="618">
        <f t="shared" si="0"/>
        <v>16</v>
      </c>
      <c r="T73" s="617">
        <v>0.501</v>
      </c>
      <c r="U73" s="618">
        <v>1</v>
      </c>
      <c r="V73" s="617">
        <v>1.095</v>
      </c>
      <c r="W73" s="620"/>
      <c r="X73" s="617">
        <v>0</v>
      </c>
      <c r="Y73" s="621">
        <v>27.9</v>
      </c>
      <c r="Z73" s="617">
        <v>1.31</v>
      </c>
      <c r="AA73" s="617">
        <v>5</v>
      </c>
      <c r="AB73" s="617">
        <v>6</v>
      </c>
      <c r="AC73" s="622">
        <v>1.8260000000000001</v>
      </c>
      <c r="AD73" s="617">
        <v>2</v>
      </c>
      <c r="AE73" s="616">
        <v>4.2939999999999996</v>
      </c>
      <c r="AF73" s="617">
        <v>2</v>
      </c>
      <c r="AG73" s="623"/>
      <c r="AH73" s="623"/>
      <c r="AI73" s="624"/>
      <c r="AJ73" s="624"/>
      <c r="AK73" s="624"/>
      <c r="AL73" s="624"/>
      <c r="AM73" s="624"/>
      <c r="AN73" s="624"/>
      <c r="AO73" s="624"/>
      <c r="AP73" s="624"/>
      <c r="AQ73" s="624"/>
      <c r="AR73" s="625"/>
      <c r="AS73" s="624"/>
      <c r="AT73" s="624"/>
      <c r="AU73" s="626"/>
      <c r="AV73" s="626"/>
      <c r="AW73" s="626"/>
      <c r="AX73" s="626"/>
      <c r="AY73" s="627"/>
      <c r="AZ73" s="628"/>
      <c r="BA73" s="628"/>
      <c r="BB73" s="628"/>
      <c r="BC73" s="628"/>
      <c r="BD73" s="628"/>
      <c r="BE73" s="629">
        <f t="shared" si="1"/>
        <v>32.548999999999999</v>
      </c>
      <c r="BF73" s="630"/>
      <c r="BG73" s="631">
        <v>1</v>
      </c>
      <c r="BH73" s="504"/>
      <c r="BI73" s="505"/>
      <c r="BM73" s="503">
        <v>2556</v>
      </c>
      <c r="BO73" s="444"/>
    </row>
    <row r="74" spans="1:67" s="443" customFormat="1" ht="36.950000000000003" customHeight="1">
      <c r="A74" s="611">
        <v>60</v>
      </c>
      <c r="B74" s="612">
        <v>60</v>
      </c>
      <c r="C74" s="613"/>
      <c r="D74" s="614"/>
      <c r="E74" s="762" t="s">
        <v>1094</v>
      </c>
      <c r="F74" s="632" t="s">
        <v>1095</v>
      </c>
      <c r="G74" s="618">
        <v>16</v>
      </c>
      <c r="H74" s="617">
        <v>8.0129999999999999</v>
      </c>
      <c r="I74" s="618">
        <v>30</v>
      </c>
      <c r="J74" s="617">
        <v>2.8170000000000002</v>
      </c>
      <c r="K74" s="617"/>
      <c r="L74" s="617"/>
      <c r="M74" s="617"/>
      <c r="N74" s="617"/>
      <c r="O74" s="619"/>
      <c r="P74" s="617"/>
      <c r="Q74" s="617">
        <v>501.16</v>
      </c>
      <c r="R74" s="617">
        <v>8.7059999999999995</v>
      </c>
      <c r="S74" s="618">
        <f t="shared" si="0"/>
        <v>16</v>
      </c>
      <c r="T74" s="617">
        <v>0.501</v>
      </c>
      <c r="U74" s="618">
        <v>1</v>
      </c>
      <c r="V74" s="617">
        <v>1.095</v>
      </c>
      <c r="W74" s="620"/>
      <c r="X74" s="617">
        <v>0</v>
      </c>
      <c r="Y74" s="621">
        <v>27.9</v>
      </c>
      <c r="Z74" s="617">
        <v>1.31</v>
      </c>
      <c r="AA74" s="617">
        <v>5</v>
      </c>
      <c r="AB74" s="617">
        <v>6</v>
      </c>
      <c r="AC74" s="622">
        <v>1.8260000000000001</v>
      </c>
      <c r="AD74" s="617">
        <v>2</v>
      </c>
      <c r="AE74" s="616">
        <v>6.4409999999999998</v>
      </c>
      <c r="AF74" s="617">
        <v>3</v>
      </c>
      <c r="AG74" s="623"/>
      <c r="AH74" s="623"/>
      <c r="AI74" s="624"/>
      <c r="AJ74" s="624"/>
      <c r="AK74" s="624"/>
      <c r="AL74" s="624"/>
      <c r="AM74" s="624"/>
      <c r="AN74" s="624"/>
      <c r="AO74" s="624"/>
      <c r="AP74" s="624"/>
      <c r="AQ74" s="624"/>
      <c r="AR74" s="625"/>
      <c r="AS74" s="624"/>
      <c r="AT74" s="624"/>
      <c r="AU74" s="626"/>
      <c r="AV74" s="626"/>
      <c r="AW74" s="626"/>
      <c r="AX74" s="626"/>
      <c r="AY74" s="627"/>
      <c r="AZ74" s="628"/>
      <c r="BA74" s="628"/>
      <c r="BB74" s="628"/>
      <c r="BC74" s="628"/>
      <c r="BD74" s="628"/>
      <c r="BE74" s="629">
        <f t="shared" si="1"/>
        <v>33.441999999999993</v>
      </c>
      <c r="BF74" s="630"/>
      <c r="BG74" s="631">
        <v>1</v>
      </c>
      <c r="BH74" s="504"/>
      <c r="BI74" s="505"/>
      <c r="BM74" s="503">
        <v>0</v>
      </c>
      <c r="BO74" s="444"/>
    </row>
    <row r="75" spans="1:67" s="443" customFormat="1" ht="36.950000000000003" customHeight="1">
      <c r="A75" s="611">
        <v>61</v>
      </c>
      <c r="B75" s="612">
        <v>61</v>
      </c>
      <c r="C75" s="613"/>
      <c r="D75" s="614"/>
      <c r="E75" s="762" t="s">
        <v>1090</v>
      </c>
      <c r="F75" s="632" t="s">
        <v>1091</v>
      </c>
      <c r="G75" s="618">
        <v>16</v>
      </c>
      <c r="H75" s="617">
        <v>8.0129999999999999</v>
      </c>
      <c r="I75" s="618">
        <v>31</v>
      </c>
      <c r="J75" s="617">
        <v>2.911</v>
      </c>
      <c r="K75" s="617"/>
      <c r="L75" s="617"/>
      <c r="M75" s="617"/>
      <c r="N75" s="617"/>
      <c r="O75" s="619"/>
      <c r="P75" s="617"/>
      <c r="Q75" s="617">
        <v>479.16</v>
      </c>
      <c r="R75" s="617">
        <v>8.3239999999999998</v>
      </c>
      <c r="S75" s="618">
        <f t="shared" si="0"/>
        <v>16</v>
      </c>
      <c r="T75" s="617">
        <v>0.501</v>
      </c>
      <c r="U75" s="618">
        <v>1</v>
      </c>
      <c r="V75" s="617">
        <v>1.095</v>
      </c>
      <c r="W75" s="620"/>
      <c r="X75" s="617">
        <v>0</v>
      </c>
      <c r="Y75" s="621">
        <v>20.399999999999999</v>
      </c>
      <c r="Z75" s="617">
        <v>0.95799999999999996</v>
      </c>
      <c r="AA75" s="617">
        <v>4.1669999999999998</v>
      </c>
      <c r="AB75" s="617">
        <v>5</v>
      </c>
      <c r="AC75" s="622">
        <v>1.8260000000000001</v>
      </c>
      <c r="AD75" s="617">
        <v>2</v>
      </c>
      <c r="AE75" s="616">
        <v>4.2939999999999996</v>
      </c>
      <c r="AF75" s="617">
        <v>2</v>
      </c>
      <c r="AG75" s="623"/>
      <c r="AH75" s="623"/>
      <c r="AI75" s="624"/>
      <c r="AJ75" s="624"/>
      <c r="AK75" s="624"/>
      <c r="AL75" s="624"/>
      <c r="AM75" s="624"/>
      <c r="AN75" s="624"/>
      <c r="AO75" s="624"/>
      <c r="AP75" s="624"/>
      <c r="AQ75" s="624"/>
      <c r="AR75" s="625"/>
      <c r="AS75" s="624"/>
      <c r="AT75" s="624"/>
      <c r="AU75" s="626"/>
      <c r="AV75" s="626"/>
      <c r="AW75" s="626"/>
      <c r="AX75" s="626"/>
      <c r="AY75" s="627"/>
      <c r="AZ75" s="628"/>
      <c r="BA75" s="628"/>
      <c r="BB75" s="628"/>
      <c r="BC75" s="628"/>
      <c r="BD75" s="628"/>
      <c r="BE75" s="629">
        <f t="shared" si="1"/>
        <v>30.802</v>
      </c>
      <c r="BF75" s="630"/>
      <c r="BG75" s="631">
        <v>2</v>
      </c>
      <c r="BH75" s="504"/>
      <c r="BI75" s="505"/>
      <c r="BM75" s="503">
        <v>0</v>
      </c>
      <c r="BO75" s="444"/>
    </row>
    <row r="76" spans="1:67" s="443" customFormat="1" ht="36.950000000000003" customHeight="1">
      <c r="A76" s="611">
        <v>62</v>
      </c>
      <c r="B76" s="612">
        <v>62</v>
      </c>
      <c r="C76" s="613"/>
      <c r="D76" s="614"/>
      <c r="E76" s="762" t="s">
        <v>1690</v>
      </c>
      <c r="F76" s="632" t="s">
        <v>1691</v>
      </c>
      <c r="G76" s="618">
        <v>16</v>
      </c>
      <c r="H76" s="617">
        <v>8.0129999999999999</v>
      </c>
      <c r="I76" s="618">
        <v>30</v>
      </c>
      <c r="J76" s="617">
        <v>2.8170000000000002</v>
      </c>
      <c r="K76" s="617"/>
      <c r="L76" s="617"/>
      <c r="M76" s="617"/>
      <c r="N76" s="617"/>
      <c r="O76" s="619"/>
      <c r="P76" s="617"/>
      <c r="Q76" s="617">
        <v>544.72</v>
      </c>
      <c r="R76" s="617">
        <v>9.4629999999999992</v>
      </c>
      <c r="S76" s="618">
        <f t="shared" si="0"/>
        <v>16</v>
      </c>
      <c r="T76" s="617">
        <v>0.501</v>
      </c>
      <c r="U76" s="618">
        <v>1</v>
      </c>
      <c r="V76" s="617">
        <v>1.095</v>
      </c>
      <c r="W76" s="620"/>
      <c r="X76" s="617">
        <v>0</v>
      </c>
      <c r="Y76" s="621">
        <v>21.5</v>
      </c>
      <c r="Z76" s="617">
        <v>1.0089999999999999</v>
      </c>
      <c r="AA76" s="617">
        <v>5</v>
      </c>
      <c r="AB76" s="617">
        <v>6</v>
      </c>
      <c r="AC76" s="622">
        <v>1.8260000000000001</v>
      </c>
      <c r="AD76" s="617">
        <v>2</v>
      </c>
      <c r="AE76" s="616">
        <v>4.2939999999999996</v>
      </c>
      <c r="AF76" s="617">
        <v>2</v>
      </c>
      <c r="AG76" s="623"/>
      <c r="AH76" s="623"/>
      <c r="AI76" s="624"/>
      <c r="AJ76" s="624"/>
      <c r="AK76" s="624"/>
      <c r="AL76" s="624"/>
      <c r="AM76" s="624"/>
      <c r="AN76" s="624"/>
      <c r="AO76" s="624"/>
      <c r="AP76" s="624"/>
      <c r="AQ76" s="624"/>
      <c r="AR76" s="625"/>
      <c r="AS76" s="624"/>
      <c r="AT76" s="624"/>
      <c r="AU76" s="626"/>
      <c r="AV76" s="626"/>
      <c r="AW76" s="626"/>
      <c r="AX76" s="626"/>
      <c r="AY76" s="627"/>
      <c r="AZ76" s="628"/>
      <c r="BA76" s="628"/>
      <c r="BB76" s="628"/>
      <c r="BC76" s="628"/>
      <c r="BD76" s="628"/>
      <c r="BE76" s="629">
        <f t="shared" si="1"/>
        <v>32.897999999999996</v>
      </c>
      <c r="BF76" s="630"/>
      <c r="BG76" s="631">
        <v>2</v>
      </c>
      <c r="BH76" s="504"/>
      <c r="BI76" s="505"/>
      <c r="BM76" s="503">
        <v>2708</v>
      </c>
      <c r="BO76" s="444"/>
    </row>
    <row r="77" spans="1:67" s="443" customFormat="1" ht="36.950000000000003" customHeight="1">
      <c r="A77" s="611">
        <v>63</v>
      </c>
      <c r="B77" s="612">
        <v>63</v>
      </c>
      <c r="C77" s="613"/>
      <c r="D77" s="614"/>
      <c r="E77" s="762" t="s">
        <v>1100</v>
      </c>
      <c r="F77" s="632" t="s">
        <v>1101</v>
      </c>
      <c r="G77" s="618">
        <v>16</v>
      </c>
      <c r="H77" s="617">
        <v>8.0129999999999999</v>
      </c>
      <c r="I77" s="618">
        <v>30</v>
      </c>
      <c r="J77" s="617">
        <v>2.8170000000000002</v>
      </c>
      <c r="K77" s="617"/>
      <c r="L77" s="617"/>
      <c r="M77" s="617"/>
      <c r="N77" s="617"/>
      <c r="O77" s="619"/>
      <c r="P77" s="617"/>
      <c r="Q77" s="617">
        <v>480.04</v>
      </c>
      <c r="R77" s="617">
        <v>8.34</v>
      </c>
      <c r="S77" s="618">
        <f t="shared" si="0"/>
        <v>16</v>
      </c>
      <c r="T77" s="617">
        <v>0.501</v>
      </c>
      <c r="U77" s="618">
        <v>1</v>
      </c>
      <c r="V77" s="617">
        <v>1.095</v>
      </c>
      <c r="W77" s="620"/>
      <c r="X77" s="617">
        <v>0</v>
      </c>
      <c r="Y77" s="621">
        <v>19.5</v>
      </c>
      <c r="Z77" s="617">
        <v>0.91600000000000004</v>
      </c>
      <c r="AA77" s="617">
        <v>4.1669999999999998</v>
      </c>
      <c r="AB77" s="617">
        <v>5</v>
      </c>
      <c r="AC77" s="622">
        <v>3.6509999999999998</v>
      </c>
      <c r="AD77" s="617">
        <v>4</v>
      </c>
      <c r="AE77" s="616">
        <v>8.5869999999999997</v>
      </c>
      <c r="AF77" s="617">
        <v>4</v>
      </c>
      <c r="AG77" s="623"/>
      <c r="AH77" s="623"/>
      <c r="AI77" s="624"/>
      <c r="AJ77" s="624"/>
      <c r="AK77" s="624"/>
      <c r="AL77" s="624"/>
      <c r="AM77" s="624"/>
      <c r="AN77" s="624"/>
      <c r="AO77" s="624"/>
      <c r="AP77" s="624"/>
      <c r="AQ77" s="624"/>
      <c r="AR77" s="625"/>
      <c r="AS77" s="624"/>
      <c r="AT77" s="624"/>
      <c r="AU77" s="626"/>
      <c r="AV77" s="626"/>
      <c r="AW77" s="626"/>
      <c r="AX77" s="626"/>
      <c r="AY77" s="627"/>
      <c r="AZ77" s="628"/>
      <c r="BA77" s="628"/>
      <c r="BB77" s="628"/>
      <c r="BC77" s="628"/>
      <c r="BD77" s="628"/>
      <c r="BE77" s="629">
        <f t="shared" si="1"/>
        <v>34.682000000000002</v>
      </c>
      <c r="BF77" s="630"/>
      <c r="BG77" s="631">
        <v>2</v>
      </c>
      <c r="BH77" s="504"/>
      <c r="BI77" s="505"/>
      <c r="BM77" s="503">
        <v>2104</v>
      </c>
      <c r="BO77" s="444"/>
    </row>
    <row r="78" spans="1:67" s="443" customFormat="1" ht="36.950000000000003" customHeight="1">
      <c r="A78" s="611">
        <v>64</v>
      </c>
      <c r="B78" s="612">
        <v>64</v>
      </c>
      <c r="C78" s="613"/>
      <c r="D78" s="614"/>
      <c r="E78" s="762" t="s">
        <v>1102</v>
      </c>
      <c r="F78" s="632" t="s">
        <v>1103</v>
      </c>
      <c r="G78" s="618">
        <v>16</v>
      </c>
      <c r="H78" s="617">
        <v>8.0129999999999999</v>
      </c>
      <c r="I78" s="618">
        <v>30</v>
      </c>
      <c r="J78" s="617">
        <v>2.8170000000000002</v>
      </c>
      <c r="K78" s="617"/>
      <c r="L78" s="617"/>
      <c r="M78" s="617"/>
      <c r="N78" s="617"/>
      <c r="O78" s="619"/>
      <c r="P78" s="617"/>
      <c r="Q78" s="617">
        <v>465.96</v>
      </c>
      <c r="R78" s="617">
        <v>8.0950000000000006</v>
      </c>
      <c r="S78" s="618">
        <f t="shared" si="0"/>
        <v>16</v>
      </c>
      <c r="T78" s="617">
        <v>0.501</v>
      </c>
      <c r="U78" s="618">
        <v>1</v>
      </c>
      <c r="V78" s="617">
        <v>1.095</v>
      </c>
      <c r="W78" s="620"/>
      <c r="X78" s="617">
        <v>0</v>
      </c>
      <c r="Y78" s="621">
        <v>21.9</v>
      </c>
      <c r="Z78" s="617">
        <v>1.028</v>
      </c>
      <c r="AA78" s="617">
        <v>5</v>
      </c>
      <c r="AB78" s="617">
        <v>6</v>
      </c>
      <c r="AC78" s="622">
        <v>1.8260000000000001</v>
      </c>
      <c r="AD78" s="617">
        <v>2</v>
      </c>
      <c r="AE78" s="616">
        <v>4.2939999999999996</v>
      </c>
      <c r="AF78" s="617">
        <v>2</v>
      </c>
      <c r="AG78" s="623"/>
      <c r="AH78" s="623"/>
      <c r="AI78" s="624"/>
      <c r="AJ78" s="624"/>
      <c r="AK78" s="624"/>
      <c r="AL78" s="624"/>
      <c r="AM78" s="624"/>
      <c r="AN78" s="624"/>
      <c r="AO78" s="624"/>
      <c r="AP78" s="624"/>
      <c r="AQ78" s="624"/>
      <c r="AR78" s="625"/>
      <c r="AS78" s="624"/>
      <c r="AT78" s="624"/>
      <c r="AU78" s="626"/>
      <c r="AV78" s="626"/>
      <c r="AW78" s="626"/>
      <c r="AX78" s="626"/>
      <c r="AY78" s="627"/>
      <c r="AZ78" s="628"/>
      <c r="BA78" s="628"/>
      <c r="BB78" s="628"/>
      <c r="BC78" s="628"/>
      <c r="BD78" s="628"/>
      <c r="BE78" s="629">
        <f t="shared" si="1"/>
        <v>31.548999999999999</v>
      </c>
      <c r="BF78" s="630"/>
      <c r="BG78" s="631">
        <v>2</v>
      </c>
      <c r="BH78" s="504"/>
      <c r="BI78" s="505"/>
      <c r="BM78" s="503">
        <v>3206</v>
      </c>
      <c r="BO78" s="444"/>
    </row>
    <row r="79" spans="1:67" s="443" customFormat="1" ht="36.950000000000003" customHeight="1">
      <c r="A79" s="611">
        <v>65</v>
      </c>
      <c r="B79" s="612">
        <v>65</v>
      </c>
      <c r="C79" s="613"/>
      <c r="D79" s="614"/>
      <c r="E79" s="762" t="s">
        <v>1104</v>
      </c>
      <c r="F79" s="632" t="s">
        <v>1105</v>
      </c>
      <c r="G79" s="618">
        <v>16</v>
      </c>
      <c r="H79" s="617">
        <v>8.0129999999999999</v>
      </c>
      <c r="I79" s="618">
        <v>31</v>
      </c>
      <c r="J79" s="617">
        <v>2.911</v>
      </c>
      <c r="K79" s="617"/>
      <c r="L79" s="617"/>
      <c r="M79" s="617"/>
      <c r="N79" s="617"/>
      <c r="O79" s="619"/>
      <c r="P79" s="617"/>
      <c r="Q79" s="617">
        <v>595.76</v>
      </c>
      <c r="R79" s="617">
        <v>10.35</v>
      </c>
      <c r="S79" s="618">
        <f t="shared" si="0"/>
        <v>16</v>
      </c>
      <c r="T79" s="617">
        <v>0.501</v>
      </c>
      <c r="U79" s="618">
        <v>1</v>
      </c>
      <c r="V79" s="617">
        <v>1.095</v>
      </c>
      <c r="W79" s="620"/>
      <c r="X79" s="617">
        <v>0</v>
      </c>
      <c r="Y79" s="621">
        <v>21.9</v>
      </c>
      <c r="Z79" s="617">
        <v>1.028</v>
      </c>
      <c r="AA79" s="617">
        <v>5</v>
      </c>
      <c r="AB79" s="617">
        <v>6</v>
      </c>
      <c r="AC79" s="622">
        <v>0.91300000000000003</v>
      </c>
      <c r="AD79" s="617">
        <v>1</v>
      </c>
      <c r="AE79" s="616">
        <v>4.2939999999999996</v>
      </c>
      <c r="AF79" s="617">
        <v>2</v>
      </c>
      <c r="AG79" s="623"/>
      <c r="AH79" s="623"/>
      <c r="AI79" s="624"/>
      <c r="AJ79" s="624"/>
      <c r="AK79" s="624"/>
      <c r="AL79" s="624"/>
      <c r="AM79" s="624"/>
      <c r="AN79" s="624"/>
      <c r="AO79" s="624"/>
      <c r="AP79" s="624"/>
      <c r="AQ79" s="624"/>
      <c r="AR79" s="625"/>
      <c r="AS79" s="624"/>
      <c r="AT79" s="624"/>
      <c r="AU79" s="626"/>
      <c r="AV79" s="626"/>
      <c r="AW79" s="626"/>
      <c r="AX79" s="626"/>
      <c r="AY79" s="627"/>
      <c r="AZ79" s="628"/>
      <c r="BA79" s="628"/>
      <c r="BB79" s="628"/>
      <c r="BC79" s="628"/>
      <c r="BD79" s="628"/>
      <c r="BE79" s="629">
        <f t="shared" si="1"/>
        <v>32.897999999999996</v>
      </c>
      <c r="BF79" s="630"/>
      <c r="BG79" s="631"/>
      <c r="BH79" s="504"/>
      <c r="BI79" s="505"/>
      <c r="BM79" s="503">
        <v>3648</v>
      </c>
      <c r="BO79" s="444"/>
    </row>
    <row r="80" spans="1:67" s="443" customFormat="1" ht="36.950000000000003" customHeight="1">
      <c r="A80" s="611">
        <v>66</v>
      </c>
      <c r="B80" s="612">
        <v>66</v>
      </c>
      <c r="C80" s="613"/>
      <c r="D80" s="614"/>
      <c r="E80" s="762" t="s">
        <v>1106</v>
      </c>
      <c r="F80" s="632" t="s">
        <v>1107</v>
      </c>
      <c r="G80" s="618">
        <v>15</v>
      </c>
      <c r="H80" s="617">
        <v>7.5119999999999996</v>
      </c>
      <c r="I80" s="618">
        <v>30</v>
      </c>
      <c r="J80" s="617">
        <v>2.8170000000000002</v>
      </c>
      <c r="K80" s="617"/>
      <c r="L80" s="617"/>
      <c r="M80" s="617"/>
      <c r="N80" s="617"/>
      <c r="O80" s="619"/>
      <c r="P80" s="617"/>
      <c r="Q80" s="617">
        <v>575.96</v>
      </c>
      <c r="R80" s="617">
        <v>10.006</v>
      </c>
      <c r="S80" s="618">
        <f t="shared" ref="S80:S143" si="2">G80</f>
        <v>15</v>
      </c>
      <c r="T80" s="617">
        <v>0.47</v>
      </c>
      <c r="U80" s="618">
        <v>1</v>
      </c>
      <c r="V80" s="617">
        <v>1.095</v>
      </c>
      <c r="W80" s="620"/>
      <c r="X80" s="617">
        <v>0</v>
      </c>
      <c r="Y80" s="621">
        <v>21.6</v>
      </c>
      <c r="Z80" s="617">
        <v>1.014</v>
      </c>
      <c r="AA80" s="617">
        <v>5</v>
      </c>
      <c r="AB80" s="617">
        <v>6</v>
      </c>
      <c r="AC80" s="622">
        <v>1.8260000000000001</v>
      </c>
      <c r="AD80" s="617">
        <v>2</v>
      </c>
      <c r="AE80" s="616">
        <v>4.2939999999999996</v>
      </c>
      <c r="AF80" s="617">
        <v>2</v>
      </c>
      <c r="AG80" s="623"/>
      <c r="AH80" s="623"/>
      <c r="AI80" s="624"/>
      <c r="AJ80" s="624"/>
      <c r="AK80" s="624"/>
      <c r="AL80" s="624"/>
      <c r="AM80" s="624"/>
      <c r="AN80" s="624"/>
      <c r="AO80" s="624"/>
      <c r="AP80" s="624"/>
      <c r="AQ80" s="624"/>
      <c r="AR80" s="625"/>
      <c r="AS80" s="624"/>
      <c r="AT80" s="624"/>
      <c r="AU80" s="626"/>
      <c r="AV80" s="626"/>
      <c r="AW80" s="626"/>
      <c r="AX80" s="626"/>
      <c r="AY80" s="627"/>
      <c r="AZ80" s="628"/>
      <c r="BA80" s="628"/>
      <c r="BB80" s="628"/>
      <c r="BC80" s="628"/>
      <c r="BD80" s="628"/>
      <c r="BE80" s="629">
        <f t="shared" ref="BE80:BE143" si="3">H80+J80+N80+T80+V80+X80+AH80+AJ80+AL80+AN80+AP80+BB80+AT80+L80+P80+R80+AR80+Z80+AD80+AF80+AB80</f>
        <v>32.914000000000001</v>
      </c>
      <c r="BF80" s="630"/>
      <c r="BG80" s="631">
        <v>1</v>
      </c>
      <c r="BH80" s="504"/>
      <c r="BI80" s="505"/>
      <c r="BM80" s="503">
        <v>0</v>
      </c>
      <c r="BO80" s="444"/>
    </row>
    <row r="81" spans="1:67" s="443" customFormat="1" ht="36.950000000000003" customHeight="1">
      <c r="A81" s="611">
        <v>67</v>
      </c>
      <c r="B81" s="612">
        <v>67</v>
      </c>
      <c r="C81" s="613"/>
      <c r="D81" s="614"/>
      <c r="E81" s="762" t="s">
        <v>1108</v>
      </c>
      <c r="F81" s="632" t="s">
        <v>1109</v>
      </c>
      <c r="G81" s="618">
        <v>16</v>
      </c>
      <c r="H81" s="617">
        <v>8.0129999999999999</v>
      </c>
      <c r="I81" s="618">
        <v>30</v>
      </c>
      <c r="J81" s="617">
        <v>2.8170000000000002</v>
      </c>
      <c r="K81" s="617"/>
      <c r="L81" s="617"/>
      <c r="M81" s="617"/>
      <c r="N81" s="617"/>
      <c r="O81" s="619"/>
      <c r="P81" s="617"/>
      <c r="Q81" s="617">
        <v>559.24</v>
      </c>
      <c r="R81" s="617">
        <v>9.7149999999999999</v>
      </c>
      <c r="S81" s="618">
        <f t="shared" si="2"/>
        <v>16</v>
      </c>
      <c r="T81" s="617">
        <v>0.501</v>
      </c>
      <c r="U81" s="618">
        <v>1</v>
      </c>
      <c r="V81" s="617">
        <v>1.095</v>
      </c>
      <c r="W81" s="620"/>
      <c r="X81" s="617">
        <v>0</v>
      </c>
      <c r="Y81" s="621">
        <v>27.9</v>
      </c>
      <c r="Z81" s="617">
        <v>1.31</v>
      </c>
      <c r="AA81" s="617">
        <v>5</v>
      </c>
      <c r="AB81" s="617">
        <v>6</v>
      </c>
      <c r="AC81" s="622">
        <v>1.8260000000000001</v>
      </c>
      <c r="AD81" s="617">
        <v>2</v>
      </c>
      <c r="AE81" s="616">
        <v>4.2939999999999996</v>
      </c>
      <c r="AF81" s="617">
        <v>2</v>
      </c>
      <c r="AG81" s="623"/>
      <c r="AH81" s="623"/>
      <c r="AI81" s="624"/>
      <c r="AJ81" s="624"/>
      <c r="AK81" s="624"/>
      <c r="AL81" s="624"/>
      <c r="AM81" s="624"/>
      <c r="AN81" s="624"/>
      <c r="AO81" s="624"/>
      <c r="AP81" s="624"/>
      <c r="AQ81" s="624"/>
      <c r="AR81" s="625"/>
      <c r="AS81" s="624"/>
      <c r="AT81" s="624"/>
      <c r="AU81" s="626"/>
      <c r="AV81" s="626"/>
      <c r="AW81" s="626"/>
      <c r="AX81" s="626"/>
      <c r="AY81" s="627"/>
      <c r="AZ81" s="628"/>
      <c r="BA81" s="628"/>
      <c r="BB81" s="628"/>
      <c r="BC81" s="628"/>
      <c r="BD81" s="628"/>
      <c r="BE81" s="629">
        <f t="shared" si="3"/>
        <v>33.450999999999993</v>
      </c>
      <c r="BF81" s="630"/>
      <c r="BG81" s="631"/>
      <c r="BH81" s="504"/>
      <c r="BI81" s="505"/>
      <c r="BM81" s="503">
        <v>0</v>
      </c>
      <c r="BO81" s="444"/>
    </row>
    <row r="82" spans="1:67" s="443" customFormat="1" ht="36.950000000000003" customHeight="1">
      <c r="A82" s="611">
        <v>68</v>
      </c>
      <c r="B82" s="612">
        <v>68</v>
      </c>
      <c r="C82" s="613"/>
      <c r="D82" s="614"/>
      <c r="E82" s="762" t="s">
        <v>1110</v>
      </c>
      <c r="F82" s="632" t="s">
        <v>1111</v>
      </c>
      <c r="G82" s="618">
        <v>16</v>
      </c>
      <c r="H82" s="617">
        <v>8.0129999999999999</v>
      </c>
      <c r="I82" s="618">
        <v>31</v>
      </c>
      <c r="J82" s="617">
        <v>2.911</v>
      </c>
      <c r="K82" s="617"/>
      <c r="L82" s="617"/>
      <c r="M82" s="617"/>
      <c r="N82" s="617"/>
      <c r="O82" s="619"/>
      <c r="P82" s="617"/>
      <c r="Q82" s="617">
        <v>635.36</v>
      </c>
      <c r="R82" s="617">
        <v>11.038</v>
      </c>
      <c r="S82" s="618">
        <f t="shared" si="2"/>
        <v>16</v>
      </c>
      <c r="T82" s="617">
        <v>0.501</v>
      </c>
      <c r="U82" s="618">
        <v>1</v>
      </c>
      <c r="V82" s="617">
        <v>1.095</v>
      </c>
      <c r="W82" s="620"/>
      <c r="X82" s="617">
        <v>0</v>
      </c>
      <c r="Y82" s="621">
        <v>27.6</v>
      </c>
      <c r="Z82" s="617">
        <v>1.296</v>
      </c>
      <c r="AA82" s="617">
        <v>5</v>
      </c>
      <c r="AB82" s="617">
        <v>6</v>
      </c>
      <c r="AC82" s="622">
        <v>0.91300000000000003</v>
      </c>
      <c r="AD82" s="617">
        <v>1</v>
      </c>
      <c r="AE82" s="616">
        <v>4.2939999999999996</v>
      </c>
      <c r="AF82" s="617">
        <v>2</v>
      </c>
      <c r="AG82" s="623"/>
      <c r="AH82" s="623"/>
      <c r="AI82" s="624"/>
      <c r="AJ82" s="624"/>
      <c r="AK82" s="624"/>
      <c r="AL82" s="624"/>
      <c r="AM82" s="624"/>
      <c r="AN82" s="624"/>
      <c r="AO82" s="624"/>
      <c r="AP82" s="624"/>
      <c r="AQ82" s="624"/>
      <c r="AR82" s="625"/>
      <c r="AS82" s="624"/>
      <c r="AT82" s="624"/>
      <c r="AU82" s="626"/>
      <c r="AV82" s="626"/>
      <c r="AW82" s="626"/>
      <c r="AX82" s="626"/>
      <c r="AY82" s="627"/>
      <c r="AZ82" s="628"/>
      <c r="BA82" s="628"/>
      <c r="BB82" s="628"/>
      <c r="BC82" s="628"/>
      <c r="BD82" s="628"/>
      <c r="BE82" s="629">
        <f t="shared" si="3"/>
        <v>33.853999999999999</v>
      </c>
      <c r="BF82" s="630"/>
      <c r="BG82" s="631"/>
      <c r="BH82" s="504"/>
      <c r="BI82" s="505"/>
      <c r="BM82" s="503">
        <v>0</v>
      </c>
      <c r="BO82" s="444"/>
    </row>
    <row r="83" spans="1:67" s="443" customFormat="1" ht="36.950000000000003" customHeight="1">
      <c r="A83" s="611">
        <v>69</v>
      </c>
      <c r="B83" s="612">
        <v>69</v>
      </c>
      <c r="C83" s="613"/>
      <c r="D83" s="614"/>
      <c r="E83" s="762" t="s">
        <v>1112</v>
      </c>
      <c r="F83" s="632" t="s">
        <v>1113</v>
      </c>
      <c r="G83" s="618">
        <v>15</v>
      </c>
      <c r="H83" s="617">
        <v>7.5119999999999996</v>
      </c>
      <c r="I83" s="618">
        <v>28</v>
      </c>
      <c r="J83" s="617">
        <v>2.629</v>
      </c>
      <c r="K83" s="617"/>
      <c r="L83" s="617"/>
      <c r="M83" s="617"/>
      <c r="N83" s="617"/>
      <c r="O83" s="619"/>
      <c r="P83" s="617"/>
      <c r="Q83" s="617">
        <v>568.91999999999996</v>
      </c>
      <c r="R83" s="617">
        <v>9.8840000000000003</v>
      </c>
      <c r="S83" s="618">
        <f t="shared" si="2"/>
        <v>15</v>
      </c>
      <c r="T83" s="617">
        <v>0.47</v>
      </c>
      <c r="U83" s="618">
        <v>1</v>
      </c>
      <c r="V83" s="617">
        <v>1.095</v>
      </c>
      <c r="W83" s="620"/>
      <c r="X83" s="617">
        <v>0</v>
      </c>
      <c r="Y83" s="621">
        <v>10.199999999999999</v>
      </c>
      <c r="Z83" s="617">
        <v>0.47899999999999998</v>
      </c>
      <c r="AA83" s="617">
        <v>4.1669999999999998</v>
      </c>
      <c r="AB83" s="617">
        <v>5</v>
      </c>
      <c r="AC83" s="622">
        <v>1.8260000000000001</v>
      </c>
      <c r="AD83" s="617">
        <v>2</v>
      </c>
      <c r="AE83" s="616">
        <v>4.2939999999999996</v>
      </c>
      <c r="AF83" s="617">
        <v>2</v>
      </c>
      <c r="AG83" s="623"/>
      <c r="AH83" s="623"/>
      <c r="AI83" s="624"/>
      <c r="AJ83" s="624"/>
      <c r="AK83" s="624"/>
      <c r="AL83" s="624"/>
      <c r="AM83" s="624"/>
      <c r="AN83" s="624"/>
      <c r="AO83" s="624"/>
      <c r="AP83" s="624"/>
      <c r="AQ83" s="624"/>
      <c r="AR83" s="625"/>
      <c r="AS83" s="624"/>
      <c r="AT83" s="624"/>
      <c r="AU83" s="626"/>
      <c r="AV83" s="626"/>
      <c r="AW83" s="626"/>
      <c r="AX83" s="626"/>
      <c r="AY83" s="627"/>
      <c r="AZ83" s="628"/>
      <c r="BA83" s="628"/>
      <c r="BB83" s="628"/>
      <c r="BC83" s="628"/>
      <c r="BD83" s="628"/>
      <c r="BE83" s="629">
        <f t="shared" si="3"/>
        <v>31.069000000000003</v>
      </c>
      <c r="BF83" s="630"/>
      <c r="BG83" s="631">
        <v>1</v>
      </c>
      <c r="BH83" s="504"/>
      <c r="BI83" s="505"/>
      <c r="BM83" s="503">
        <v>0</v>
      </c>
      <c r="BO83" s="444"/>
    </row>
    <row r="84" spans="1:67" s="443" customFormat="1" ht="36.950000000000003" customHeight="1">
      <c r="A84" s="611">
        <v>70</v>
      </c>
      <c r="B84" s="612">
        <v>70</v>
      </c>
      <c r="C84" s="613"/>
      <c r="D84" s="614"/>
      <c r="E84" s="765" t="s">
        <v>1114</v>
      </c>
      <c r="F84" s="633" t="s">
        <v>1115</v>
      </c>
      <c r="G84" s="618">
        <v>15</v>
      </c>
      <c r="H84" s="617">
        <v>7.5119999999999996</v>
      </c>
      <c r="I84" s="618">
        <v>28</v>
      </c>
      <c r="J84" s="617">
        <v>2.629</v>
      </c>
      <c r="K84" s="617"/>
      <c r="L84" s="617"/>
      <c r="M84" s="617"/>
      <c r="N84" s="617"/>
      <c r="O84" s="619"/>
      <c r="P84" s="617"/>
      <c r="Q84" s="617">
        <v>500.28000000000003</v>
      </c>
      <c r="R84" s="617">
        <v>8.6910000000000007</v>
      </c>
      <c r="S84" s="618">
        <f t="shared" si="2"/>
        <v>15</v>
      </c>
      <c r="T84" s="617">
        <v>0.47</v>
      </c>
      <c r="U84" s="618">
        <v>1</v>
      </c>
      <c r="V84" s="617">
        <v>1.095</v>
      </c>
      <c r="W84" s="620"/>
      <c r="X84" s="617">
        <v>0</v>
      </c>
      <c r="Y84" s="621">
        <v>10.7</v>
      </c>
      <c r="Z84" s="617">
        <v>0.502</v>
      </c>
      <c r="AA84" s="617">
        <v>5</v>
      </c>
      <c r="AB84" s="617">
        <v>6</v>
      </c>
      <c r="AC84" s="622">
        <v>1.8260000000000001</v>
      </c>
      <c r="AD84" s="617">
        <v>2</v>
      </c>
      <c r="AE84" s="616">
        <v>4.2939999999999996</v>
      </c>
      <c r="AF84" s="617">
        <v>2</v>
      </c>
      <c r="AG84" s="623"/>
      <c r="AH84" s="623"/>
      <c r="AI84" s="624"/>
      <c r="AJ84" s="624"/>
      <c r="AK84" s="624"/>
      <c r="AL84" s="624"/>
      <c r="AM84" s="624"/>
      <c r="AN84" s="624"/>
      <c r="AO84" s="624"/>
      <c r="AP84" s="624"/>
      <c r="AQ84" s="624"/>
      <c r="AR84" s="625"/>
      <c r="AS84" s="624"/>
      <c r="AT84" s="624"/>
      <c r="AU84" s="626"/>
      <c r="AV84" s="626"/>
      <c r="AW84" s="626"/>
      <c r="AX84" s="626"/>
      <c r="AY84" s="627"/>
      <c r="AZ84" s="628"/>
      <c r="BA84" s="628"/>
      <c r="BB84" s="628"/>
      <c r="BC84" s="628"/>
      <c r="BD84" s="628"/>
      <c r="BE84" s="629">
        <f t="shared" si="3"/>
        <v>30.899000000000001</v>
      </c>
      <c r="BF84" s="630"/>
      <c r="BG84" s="631">
        <v>1</v>
      </c>
      <c r="BH84" s="504"/>
      <c r="BI84" s="505"/>
      <c r="BM84" s="503">
        <v>0</v>
      </c>
      <c r="BO84" s="444"/>
    </row>
    <row r="85" spans="1:67" s="443" customFormat="1" ht="36.950000000000003" customHeight="1">
      <c r="A85" s="611">
        <v>71</v>
      </c>
      <c r="B85" s="612">
        <v>71</v>
      </c>
      <c r="C85" s="613"/>
      <c r="D85" s="614"/>
      <c r="E85" s="766" t="s">
        <v>1116</v>
      </c>
      <c r="F85" s="767" t="s">
        <v>1117</v>
      </c>
      <c r="G85" s="618">
        <v>15</v>
      </c>
      <c r="H85" s="617">
        <v>7.5119999999999996</v>
      </c>
      <c r="I85" s="618">
        <v>29</v>
      </c>
      <c r="J85" s="617">
        <v>2.7229999999999999</v>
      </c>
      <c r="K85" s="617"/>
      <c r="L85" s="617"/>
      <c r="M85" s="617"/>
      <c r="N85" s="617"/>
      <c r="O85" s="619"/>
      <c r="P85" s="617"/>
      <c r="Q85" s="617">
        <v>505.56</v>
      </c>
      <c r="R85" s="617">
        <v>8.7829999999999995</v>
      </c>
      <c r="S85" s="618">
        <f t="shared" si="2"/>
        <v>15</v>
      </c>
      <c r="T85" s="617">
        <v>0.47</v>
      </c>
      <c r="U85" s="618">
        <v>1</v>
      </c>
      <c r="V85" s="617">
        <v>1.095</v>
      </c>
      <c r="W85" s="620"/>
      <c r="X85" s="617">
        <v>0</v>
      </c>
      <c r="Y85" s="621">
        <v>11.4</v>
      </c>
      <c r="Z85" s="617">
        <v>0.53500000000000003</v>
      </c>
      <c r="AA85" s="617">
        <v>4.1669999999999998</v>
      </c>
      <c r="AB85" s="617">
        <v>5</v>
      </c>
      <c r="AC85" s="622">
        <v>1.8260000000000001</v>
      </c>
      <c r="AD85" s="617">
        <v>2</v>
      </c>
      <c r="AE85" s="616">
        <v>4.2939999999999996</v>
      </c>
      <c r="AF85" s="617">
        <v>2</v>
      </c>
      <c r="AG85" s="623"/>
      <c r="AH85" s="623"/>
      <c r="AI85" s="624"/>
      <c r="AJ85" s="624"/>
      <c r="AK85" s="624"/>
      <c r="AL85" s="624"/>
      <c r="AM85" s="624"/>
      <c r="AN85" s="624"/>
      <c r="AO85" s="624"/>
      <c r="AP85" s="624"/>
      <c r="AQ85" s="624"/>
      <c r="AR85" s="625"/>
      <c r="AS85" s="624"/>
      <c r="AT85" s="624"/>
      <c r="AU85" s="626"/>
      <c r="AV85" s="626"/>
      <c r="AW85" s="626"/>
      <c r="AX85" s="626"/>
      <c r="AY85" s="627"/>
      <c r="AZ85" s="628"/>
      <c r="BA85" s="628"/>
      <c r="BB85" s="628"/>
      <c r="BC85" s="628"/>
      <c r="BD85" s="628"/>
      <c r="BE85" s="629">
        <f t="shared" si="3"/>
        <v>30.117999999999999</v>
      </c>
      <c r="BF85" s="630"/>
      <c r="BG85" s="631">
        <v>1</v>
      </c>
      <c r="BH85" s="504"/>
      <c r="BI85" s="505"/>
      <c r="BM85" s="503">
        <v>3289</v>
      </c>
      <c r="BO85" s="444"/>
    </row>
    <row r="86" spans="1:67" s="809" customFormat="1" ht="36.950000000000003" customHeight="1">
      <c r="A86" s="611">
        <v>72</v>
      </c>
      <c r="B86" s="612">
        <v>72</v>
      </c>
      <c r="C86" s="613"/>
      <c r="D86" s="614"/>
      <c r="E86" s="766" t="s">
        <v>1118</v>
      </c>
      <c r="F86" s="767" t="s">
        <v>1119</v>
      </c>
      <c r="G86" s="618">
        <v>15</v>
      </c>
      <c r="H86" s="617">
        <v>7.5119999999999996</v>
      </c>
      <c r="I86" s="618">
        <v>28</v>
      </c>
      <c r="J86" s="617">
        <v>2.629</v>
      </c>
      <c r="K86" s="617"/>
      <c r="L86" s="617"/>
      <c r="M86" s="617"/>
      <c r="N86" s="617"/>
      <c r="O86" s="619"/>
      <c r="P86" s="617"/>
      <c r="Q86" s="617">
        <v>903.32</v>
      </c>
      <c r="R86" s="617">
        <v>15.693</v>
      </c>
      <c r="S86" s="618">
        <f t="shared" si="2"/>
        <v>15</v>
      </c>
      <c r="T86" s="617">
        <v>0.47</v>
      </c>
      <c r="U86" s="618">
        <v>1</v>
      </c>
      <c r="V86" s="617">
        <v>1.095</v>
      </c>
      <c r="W86" s="620"/>
      <c r="X86" s="617">
        <v>0</v>
      </c>
      <c r="Y86" s="621">
        <v>20.399999999999999</v>
      </c>
      <c r="Z86" s="617">
        <v>0.95799999999999996</v>
      </c>
      <c r="AA86" s="617">
        <v>0</v>
      </c>
      <c r="AB86" s="617">
        <v>0</v>
      </c>
      <c r="AC86" s="622">
        <v>0</v>
      </c>
      <c r="AD86" s="617"/>
      <c r="AE86" s="616">
        <v>0</v>
      </c>
      <c r="AF86" s="617"/>
      <c r="AG86" s="623"/>
      <c r="AH86" s="623"/>
      <c r="AI86" s="624"/>
      <c r="AJ86" s="624"/>
      <c r="AK86" s="624"/>
      <c r="AL86" s="624"/>
      <c r="AM86" s="624"/>
      <c r="AN86" s="624"/>
      <c r="AO86" s="624"/>
      <c r="AP86" s="624"/>
      <c r="AQ86" s="624"/>
      <c r="AR86" s="625"/>
      <c r="AS86" s="624"/>
      <c r="AT86" s="624"/>
      <c r="AU86" s="626"/>
      <c r="AV86" s="626"/>
      <c r="AW86" s="626"/>
      <c r="AX86" s="626"/>
      <c r="AY86" s="627"/>
      <c r="AZ86" s="628"/>
      <c r="BA86" s="628"/>
      <c r="BB86" s="628"/>
      <c r="BC86" s="628"/>
      <c r="BD86" s="628"/>
      <c r="BE86" s="629">
        <f t="shared" si="3"/>
        <v>28.356999999999999</v>
      </c>
      <c r="BF86" s="630"/>
      <c r="BG86" s="631"/>
      <c r="BH86" s="807"/>
      <c r="BI86" s="808"/>
      <c r="BM86" s="810">
        <v>3786</v>
      </c>
      <c r="BO86" s="811"/>
    </row>
    <row r="87" spans="1:67" s="809" customFormat="1" ht="36.950000000000003" customHeight="1">
      <c r="A87" s="611">
        <v>73</v>
      </c>
      <c r="B87" s="612">
        <v>73</v>
      </c>
      <c r="C87" s="613"/>
      <c r="D87" s="614"/>
      <c r="E87" s="766" t="s">
        <v>1120</v>
      </c>
      <c r="F87" s="767" t="s">
        <v>1121</v>
      </c>
      <c r="G87" s="618">
        <v>16</v>
      </c>
      <c r="H87" s="617">
        <v>8.0129999999999999</v>
      </c>
      <c r="I87" s="618">
        <v>29</v>
      </c>
      <c r="J87" s="617">
        <v>2.7229999999999999</v>
      </c>
      <c r="K87" s="617"/>
      <c r="L87" s="617"/>
      <c r="M87" s="617"/>
      <c r="N87" s="617"/>
      <c r="O87" s="619"/>
      <c r="P87" s="617"/>
      <c r="Q87" s="617">
        <v>791.56000000000006</v>
      </c>
      <c r="R87" s="617">
        <v>13.750999999999999</v>
      </c>
      <c r="S87" s="618">
        <f t="shared" si="2"/>
        <v>16</v>
      </c>
      <c r="T87" s="617">
        <v>0.501</v>
      </c>
      <c r="U87" s="618">
        <v>1</v>
      </c>
      <c r="V87" s="617">
        <v>1.095</v>
      </c>
      <c r="W87" s="620"/>
      <c r="X87" s="617">
        <v>0</v>
      </c>
      <c r="Y87" s="621">
        <v>22.6</v>
      </c>
      <c r="Z87" s="617">
        <v>1.0609999999999999</v>
      </c>
      <c r="AA87" s="617">
        <v>0</v>
      </c>
      <c r="AB87" s="617">
        <v>0</v>
      </c>
      <c r="AC87" s="622">
        <v>0</v>
      </c>
      <c r="AD87" s="617"/>
      <c r="AE87" s="616">
        <v>0</v>
      </c>
      <c r="AF87" s="617"/>
      <c r="AG87" s="623"/>
      <c r="AH87" s="623"/>
      <c r="AI87" s="624"/>
      <c r="AJ87" s="624"/>
      <c r="AK87" s="624"/>
      <c r="AL87" s="624"/>
      <c r="AM87" s="624"/>
      <c r="AN87" s="624"/>
      <c r="AO87" s="624"/>
      <c r="AP87" s="624"/>
      <c r="AQ87" s="624"/>
      <c r="AR87" s="625"/>
      <c r="AS87" s="624"/>
      <c r="AT87" s="624"/>
      <c r="AU87" s="626"/>
      <c r="AV87" s="626"/>
      <c r="AW87" s="626"/>
      <c r="AX87" s="626"/>
      <c r="AY87" s="627"/>
      <c r="AZ87" s="628"/>
      <c r="BA87" s="628"/>
      <c r="BB87" s="628"/>
      <c r="BC87" s="628"/>
      <c r="BD87" s="628"/>
      <c r="BE87" s="629">
        <f t="shared" si="3"/>
        <v>27.143999999999998</v>
      </c>
      <c r="BF87" s="630"/>
      <c r="BG87" s="631"/>
      <c r="BH87" s="807"/>
      <c r="BI87" s="808"/>
      <c r="BM87" s="810">
        <v>2901</v>
      </c>
      <c r="BO87" s="811"/>
    </row>
    <row r="88" spans="1:67" s="809" customFormat="1" ht="36.950000000000003" customHeight="1">
      <c r="A88" s="611">
        <v>74</v>
      </c>
      <c r="B88" s="612">
        <v>74</v>
      </c>
      <c r="C88" s="613"/>
      <c r="D88" s="614"/>
      <c r="E88" s="768" t="s">
        <v>1122</v>
      </c>
      <c r="F88" s="767" t="s">
        <v>1123</v>
      </c>
      <c r="G88" s="618">
        <v>16</v>
      </c>
      <c r="H88" s="617">
        <v>8.0129999999999999</v>
      </c>
      <c r="I88" s="618">
        <v>29</v>
      </c>
      <c r="J88" s="617">
        <v>2.7229999999999999</v>
      </c>
      <c r="K88" s="617"/>
      <c r="L88" s="617"/>
      <c r="M88" s="617"/>
      <c r="N88" s="617"/>
      <c r="O88" s="619"/>
      <c r="P88" s="617"/>
      <c r="Q88" s="617">
        <v>935.88</v>
      </c>
      <c r="R88" s="617">
        <v>16.259</v>
      </c>
      <c r="S88" s="618">
        <f t="shared" si="2"/>
        <v>16</v>
      </c>
      <c r="T88" s="617">
        <v>0.501</v>
      </c>
      <c r="U88" s="618">
        <v>1</v>
      </c>
      <c r="V88" s="617">
        <v>1.095</v>
      </c>
      <c r="W88" s="620"/>
      <c r="X88" s="617">
        <v>0</v>
      </c>
      <c r="Y88" s="621">
        <v>51.6</v>
      </c>
      <c r="Z88" s="617">
        <v>2.423</v>
      </c>
      <c r="AA88" s="617">
        <v>0</v>
      </c>
      <c r="AB88" s="617">
        <v>0</v>
      </c>
      <c r="AC88" s="622">
        <v>0</v>
      </c>
      <c r="AD88" s="617"/>
      <c r="AE88" s="616">
        <v>0</v>
      </c>
      <c r="AF88" s="617"/>
      <c r="AG88" s="623"/>
      <c r="AH88" s="623"/>
      <c r="AI88" s="624"/>
      <c r="AJ88" s="624"/>
      <c r="AK88" s="624"/>
      <c r="AL88" s="624"/>
      <c r="AM88" s="624"/>
      <c r="AN88" s="624"/>
      <c r="AO88" s="624"/>
      <c r="AP88" s="624"/>
      <c r="AQ88" s="624"/>
      <c r="AR88" s="625"/>
      <c r="AS88" s="624"/>
      <c r="AT88" s="624"/>
      <c r="AU88" s="626"/>
      <c r="AV88" s="626"/>
      <c r="AW88" s="626"/>
      <c r="AX88" s="626"/>
      <c r="AY88" s="627"/>
      <c r="AZ88" s="628"/>
      <c r="BA88" s="628"/>
      <c r="BB88" s="628"/>
      <c r="BC88" s="628"/>
      <c r="BD88" s="628"/>
      <c r="BE88" s="629">
        <f t="shared" si="3"/>
        <v>31.014000000000003</v>
      </c>
      <c r="BF88" s="630"/>
      <c r="BG88" s="631"/>
      <c r="BH88" s="807"/>
      <c r="BI88" s="808"/>
      <c r="BM88" s="810">
        <v>6134</v>
      </c>
      <c r="BO88" s="811"/>
    </row>
    <row r="89" spans="1:67" s="809" customFormat="1" ht="36.950000000000003" customHeight="1">
      <c r="A89" s="611">
        <v>75</v>
      </c>
      <c r="B89" s="612">
        <v>75</v>
      </c>
      <c r="C89" s="613"/>
      <c r="D89" s="614"/>
      <c r="E89" s="769" t="s">
        <v>1124</v>
      </c>
      <c r="F89" s="633" t="s">
        <v>1125</v>
      </c>
      <c r="G89" s="618">
        <v>16</v>
      </c>
      <c r="H89" s="617">
        <v>8.0129999999999999</v>
      </c>
      <c r="I89" s="618">
        <v>30</v>
      </c>
      <c r="J89" s="617">
        <v>2.8170000000000002</v>
      </c>
      <c r="K89" s="617"/>
      <c r="L89" s="617"/>
      <c r="M89" s="617"/>
      <c r="N89" s="617"/>
      <c r="O89" s="619"/>
      <c r="P89" s="617"/>
      <c r="Q89" s="617">
        <v>1037.52</v>
      </c>
      <c r="R89" s="617">
        <v>18.024000000000001</v>
      </c>
      <c r="S89" s="618">
        <f t="shared" si="2"/>
        <v>16</v>
      </c>
      <c r="T89" s="617">
        <v>0.501</v>
      </c>
      <c r="U89" s="618">
        <v>1</v>
      </c>
      <c r="V89" s="617">
        <v>1.095</v>
      </c>
      <c r="W89" s="620"/>
      <c r="X89" s="617">
        <v>0</v>
      </c>
      <c r="Y89" s="621">
        <v>52</v>
      </c>
      <c r="Z89" s="617">
        <v>2.4420000000000002</v>
      </c>
      <c r="AA89" s="617">
        <v>0</v>
      </c>
      <c r="AB89" s="617">
        <v>0</v>
      </c>
      <c r="AC89" s="622">
        <v>0</v>
      </c>
      <c r="AD89" s="617"/>
      <c r="AE89" s="616">
        <v>0</v>
      </c>
      <c r="AF89" s="617"/>
      <c r="AG89" s="623"/>
      <c r="AH89" s="623"/>
      <c r="AI89" s="624"/>
      <c r="AJ89" s="624"/>
      <c r="AK89" s="624"/>
      <c r="AL89" s="624"/>
      <c r="AM89" s="624"/>
      <c r="AN89" s="624"/>
      <c r="AO89" s="624"/>
      <c r="AP89" s="624"/>
      <c r="AQ89" s="624"/>
      <c r="AR89" s="625"/>
      <c r="AS89" s="624"/>
      <c r="AT89" s="624"/>
      <c r="AU89" s="626"/>
      <c r="AV89" s="626"/>
      <c r="AW89" s="626"/>
      <c r="AX89" s="626"/>
      <c r="AY89" s="627"/>
      <c r="AZ89" s="628"/>
      <c r="BA89" s="628"/>
      <c r="BB89" s="628"/>
      <c r="BC89" s="628"/>
      <c r="BD89" s="628"/>
      <c r="BE89" s="629">
        <f t="shared" si="3"/>
        <v>32.892000000000003</v>
      </c>
      <c r="BF89" s="630"/>
      <c r="BG89" s="631"/>
      <c r="BH89" s="807"/>
      <c r="BI89" s="808"/>
      <c r="BM89" s="810">
        <v>0</v>
      </c>
      <c r="BO89" s="811"/>
    </row>
    <row r="90" spans="1:67" s="809" customFormat="1" ht="36.950000000000003" customHeight="1">
      <c r="A90" s="611">
        <v>76</v>
      </c>
      <c r="B90" s="612">
        <v>76</v>
      </c>
      <c r="C90" s="613"/>
      <c r="D90" s="614"/>
      <c r="E90" s="769" t="s">
        <v>1126</v>
      </c>
      <c r="F90" s="633" t="s">
        <v>1127</v>
      </c>
      <c r="G90" s="618">
        <v>15</v>
      </c>
      <c r="H90" s="617">
        <v>7.5119999999999996</v>
      </c>
      <c r="I90" s="618">
        <v>30</v>
      </c>
      <c r="J90" s="617">
        <v>2.8170000000000002</v>
      </c>
      <c r="K90" s="617"/>
      <c r="L90" s="617"/>
      <c r="M90" s="617"/>
      <c r="N90" s="617"/>
      <c r="O90" s="619"/>
      <c r="P90" s="617"/>
      <c r="Q90" s="617">
        <v>906.4</v>
      </c>
      <c r="R90" s="617">
        <v>15.746</v>
      </c>
      <c r="S90" s="618">
        <f t="shared" si="2"/>
        <v>15</v>
      </c>
      <c r="T90" s="617">
        <v>0.47</v>
      </c>
      <c r="U90" s="618">
        <v>1</v>
      </c>
      <c r="V90" s="617">
        <v>1.095</v>
      </c>
      <c r="W90" s="620"/>
      <c r="X90" s="617">
        <v>0</v>
      </c>
      <c r="Y90" s="621">
        <v>25.3</v>
      </c>
      <c r="Z90" s="617">
        <v>1.1879999999999999</v>
      </c>
      <c r="AA90" s="617">
        <v>0</v>
      </c>
      <c r="AB90" s="617">
        <v>0</v>
      </c>
      <c r="AC90" s="622">
        <v>0</v>
      </c>
      <c r="AD90" s="617"/>
      <c r="AE90" s="616">
        <v>0</v>
      </c>
      <c r="AF90" s="617"/>
      <c r="AG90" s="623"/>
      <c r="AH90" s="623"/>
      <c r="AI90" s="624"/>
      <c r="AJ90" s="624"/>
      <c r="AK90" s="624"/>
      <c r="AL90" s="624"/>
      <c r="AM90" s="624"/>
      <c r="AN90" s="624"/>
      <c r="AO90" s="624"/>
      <c r="AP90" s="624"/>
      <c r="AQ90" s="624"/>
      <c r="AR90" s="625"/>
      <c r="AS90" s="624"/>
      <c r="AT90" s="624"/>
      <c r="AU90" s="626"/>
      <c r="AV90" s="626"/>
      <c r="AW90" s="626"/>
      <c r="AX90" s="626"/>
      <c r="AY90" s="627"/>
      <c r="AZ90" s="628"/>
      <c r="BA90" s="628"/>
      <c r="BB90" s="628"/>
      <c r="BC90" s="628"/>
      <c r="BD90" s="628"/>
      <c r="BE90" s="629">
        <f t="shared" si="3"/>
        <v>28.827999999999999</v>
      </c>
      <c r="BF90" s="630"/>
      <c r="BG90" s="631"/>
      <c r="BH90" s="807"/>
      <c r="BI90" s="808"/>
      <c r="BM90" s="810">
        <v>0</v>
      </c>
      <c r="BO90" s="811"/>
    </row>
    <row r="91" spans="1:67" s="809" customFormat="1" ht="36.950000000000003" customHeight="1">
      <c r="A91" s="611">
        <v>77</v>
      </c>
      <c r="B91" s="612">
        <v>77</v>
      </c>
      <c r="C91" s="613"/>
      <c r="D91" s="614"/>
      <c r="E91" s="762" t="s">
        <v>1128</v>
      </c>
      <c r="F91" s="684" t="s">
        <v>1129</v>
      </c>
      <c r="G91" s="618">
        <v>15</v>
      </c>
      <c r="H91" s="617">
        <v>7.5119999999999996</v>
      </c>
      <c r="I91" s="618">
        <v>30</v>
      </c>
      <c r="J91" s="617">
        <v>2.8170000000000002</v>
      </c>
      <c r="K91" s="617"/>
      <c r="L91" s="617"/>
      <c r="M91" s="617"/>
      <c r="N91" s="617"/>
      <c r="O91" s="619"/>
      <c r="P91" s="617"/>
      <c r="Q91" s="617">
        <v>843.92</v>
      </c>
      <c r="R91" s="617">
        <v>14.661</v>
      </c>
      <c r="S91" s="618">
        <f t="shared" si="2"/>
        <v>15</v>
      </c>
      <c r="T91" s="617">
        <v>0.47</v>
      </c>
      <c r="U91" s="618">
        <v>1</v>
      </c>
      <c r="V91" s="617">
        <v>1.095</v>
      </c>
      <c r="W91" s="620"/>
      <c r="X91" s="617">
        <v>0</v>
      </c>
      <c r="Y91" s="621">
        <v>26.8</v>
      </c>
      <c r="Z91" s="617">
        <v>1.258</v>
      </c>
      <c r="AA91" s="617">
        <v>0</v>
      </c>
      <c r="AB91" s="617">
        <v>0</v>
      </c>
      <c r="AC91" s="622">
        <v>0</v>
      </c>
      <c r="AD91" s="617"/>
      <c r="AE91" s="616">
        <v>0</v>
      </c>
      <c r="AF91" s="617"/>
      <c r="AG91" s="623"/>
      <c r="AH91" s="623"/>
      <c r="AI91" s="624"/>
      <c r="AJ91" s="624"/>
      <c r="AK91" s="624"/>
      <c r="AL91" s="624"/>
      <c r="AM91" s="624"/>
      <c r="AN91" s="624"/>
      <c r="AO91" s="624"/>
      <c r="AP91" s="624"/>
      <c r="AQ91" s="624"/>
      <c r="AR91" s="625"/>
      <c r="AS91" s="624"/>
      <c r="AT91" s="624"/>
      <c r="AU91" s="626"/>
      <c r="AV91" s="626"/>
      <c r="AW91" s="626"/>
      <c r="AX91" s="626"/>
      <c r="AY91" s="627"/>
      <c r="AZ91" s="628"/>
      <c r="BA91" s="628"/>
      <c r="BB91" s="628"/>
      <c r="BC91" s="628"/>
      <c r="BD91" s="628"/>
      <c r="BE91" s="629">
        <f t="shared" si="3"/>
        <v>27.812999999999999</v>
      </c>
      <c r="BF91" s="630"/>
      <c r="BG91" s="631"/>
      <c r="BH91" s="807"/>
      <c r="BI91" s="808"/>
      <c r="BM91" s="810">
        <v>0</v>
      </c>
      <c r="BO91" s="811"/>
    </row>
    <row r="92" spans="1:67" s="443" customFormat="1" ht="36.950000000000003" customHeight="1">
      <c r="A92" s="611">
        <v>78</v>
      </c>
      <c r="B92" s="612">
        <v>78</v>
      </c>
      <c r="C92" s="613"/>
      <c r="D92" s="614"/>
      <c r="E92" s="762" t="s">
        <v>1130</v>
      </c>
      <c r="F92" s="684" t="s">
        <v>1131</v>
      </c>
      <c r="G92" s="618">
        <v>15</v>
      </c>
      <c r="H92" s="617">
        <v>7.5119999999999996</v>
      </c>
      <c r="I92" s="618">
        <v>30</v>
      </c>
      <c r="J92" s="617">
        <v>2.8170000000000002</v>
      </c>
      <c r="K92" s="617"/>
      <c r="L92" s="617"/>
      <c r="M92" s="617"/>
      <c r="N92" s="617"/>
      <c r="O92" s="619"/>
      <c r="P92" s="617"/>
      <c r="Q92" s="617">
        <v>577.72</v>
      </c>
      <c r="R92" s="617">
        <v>10.036</v>
      </c>
      <c r="S92" s="618">
        <f t="shared" si="2"/>
        <v>15</v>
      </c>
      <c r="T92" s="617">
        <v>0.47</v>
      </c>
      <c r="U92" s="618">
        <v>1</v>
      </c>
      <c r="V92" s="617">
        <v>1.095</v>
      </c>
      <c r="W92" s="620"/>
      <c r="X92" s="617">
        <v>0</v>
      </c>
      <c r="Y92" s="621">
        <v>18.2</v>
      </c>
      <c r="Z92" s="617">
        <v>0.85499999999999998</v>
      </c>
      <c r="AA92" s="617">
        <v>5</v>
      </c>
      <c r="AB92" s="617">
        <v>6</v>
      </c>
      <c r="AC92" s="622">
        <v>1.8260000000000001</v>
      </c>
      <c r="AD92" s="617">
        <v>2</v>
      </c>
      <c r="AE92" s="616">
        <v>4.2939999999999996</v>
      </c>
      <c r="AF92" s="617">
        <v>2</v>
      </c>
      <c r="AG92" s="623"/>
      <c r="AH92" s="623"/>
      <c r="AI92" s="624"/>
      <c r="AJ92" s="624"/>
      <c r="AK92" s="624"/>
      <c r="AL92" s="624"/>
      <c r="AM92" s="624"/>
      <c r="AN92" s="624"/>
      <c r="AO92" s="624"/>
      <c r="AP92" s="624"/>
      <c r="AQ92" s="624"/>
      <c r="AR92" s="625"/>
      <c r="AS92" s="624"/>
      <c r="AT92" s="624"/>
      <c r="AU92" s="626"/>
      <c r="AV92" s="626"/>
      <c r="AW92" s="626"/>
      <c r="AX92" s="626"/>
      <c r="AY92" s="627"/>
      <c r="AZ92" s="628"/>
      <c r="BA92" s="628"/>
      <c r="BB92" s="628"/>
      <c r="BC92" s="628"/>
      <c r="BD92" s="628"/>
      <c r="BE92" s="629">
        <f t="shared" si="3"/>
        <v>32.784999999999997</v>
      </c>
      <c r="BF92" s="630"/>
      <c r="BG92" s="631"/>
      <c r="BH92" s="504"/>
      <c r="BI92" s="505"/>
      <c r="BM92" s="503">
        <v>0</v>
      </c>
      <c r="BO92" s="444"/>
    </row>
    <row r="93" spans="1:67" s="443" customFormat="1" ht="36.950000000000003" customHeight="1">
      <c r="A93" s="611">
        <v>79</v>
      </c>
      <c r="B93" s="612">
        <v>79</v>
      </c>
      <c r="C93" s="613"/>
      <c r="D93" s="614"/>
      <c r="E93" s="762" t="s">
        <v>1132</v>
      </c>
      <c r="F93" s="684" t="s">
        <v>1133</v>
      </c>
      <c r="G93" s="618">
        <v>15</v>
      </c>
      <c r="H93" s="617">
        <v>7.5119999999999996</v>
      </c>
      <c r="I93" s="618">
        <v>30</v>
      </c>
      <c r="J93" s="617">
        <v>2.8170000000000002</v>
      </c>
      <c r="K93" s="617"/>
      <c r="L93" s="617"/>
      <c r="M93" s="617"/>
      <c r="N93" s="617"/>
      <c r="O93" s="619"/>
      <c r="P93" s="617"/>
      <c r="Q93" s="617">
        <v>586.52</v>
      </c>
      <c r="R93" s="617">
        <v>10.189</v>
      </c>
      <c r="S93" s="618">
        <f t="shared" si="2"/>
        <v>15</v>
      </c>
      <c r="T93" s="617">
        <v>0.47</v>
      </c>
      <c r="U93" s="618">
        <v>1</v>
      </c>
      <c r="V93" s="617">
        <v>1.095</v>
      </c>
      <c r="W93" s="620"/>
      <c r="X93" s="617">
        <v>0</v>
      </c>
      <c r="Y93" s="621">
        <v>16.399999999999999</v>
      </c>
      <c r="Z93" s="617">
        <v>0.77</v>
      </c>
      <c r="AA93" s="617">
        <v>4.1669999999999998</v>
      </c>
      <c r="AB93" s="617">
        <v>5</v>
      </c>
      <c r="AC93" s="622">
        <v>0.91300000000000003</v>
      </c>
      <c r="AD93" s="617">
        <v>1</v>
      </c>
      <c r="AE93" s="616">
        <v>4.2939999999999996</v>
      </c>
      <c r="AF93" s="617">
        <v>2</v>
      </c>
      <c r="AG93" s="623"/>
      <c r="AH93" s="623"/>
      <c r="AI93" s="624"/>
      <c r="AJ93" s="624"/>
      <c r="AK93" s="624"/>
      <c r="AL93" s="624"/>
      <c r="AM93" s="624"/>
      <c r="AN93" s="624"/>
      <c r="AO93" s="624"/>
      <c r="AP93" s="624"/>
      <c r="AQ93" s="624"/>
      <c r="AR93" s="625"/>
      <c r="AS93" s="624"/>
      <c r="AT93" s="624"/>
      <c r="AU93" s="626"/>
      <c r="AV93" s="626"/>
      <c r="AW93" s="626"/>
      <c r="AX93" s="626"/>
      <c r="AY93" s="627"/>
      <c r="AZ93" s="628"/>
      <c r="BA93" s="628"/>
      <c r="BB93" s="628"/>
      <c r="BC93" s="628"/>
      <c r="BD93" s="628"/>
      <c r="BE93" s="629">
        <f t="shared" si="3"/>
        <v>30.853000000000002</v>
      </c>
      <c r="BF93" s="630"/>
      <c r="BG93" s="631"/>
      <c r="BH93" s="504"/>
      <c r="BI93" s="505"/>
      <c r="BM93" s="503">
        <v>0</v>
      </c>
      <c r="BO93" s="444"/>
    </row>
    <row r="94" spans="1:67" s="443" customFormat="1" ht="36.950000000000003" customHeight="1">
      <c r="A94" s="611">
        <v>80</v>
      </c>
      <c r="B94" s="612">
        <v>80</v>
      </c>
      <c r="C94" s="613"/>
      <c r="D94" s="614"/>
      <c r="E94" s="762" t="s">
        <v>1134</v>
      </c>
      <c r="F94" s="632" t="s">
        <v>1135</v>
      </c>
      <c r="G94" s="618">
        <v>15</v>
      </c>
      <c r="H94" s="617">
        <v>7.5119999999999996</v>
      </c>
      <c r="I94" s="618">
        <v>29</v>
      </c>
      <c r="J94" s="617">
        <v>2.7229999999999999</v>
      </c>
      <c r="K94" s="617"/>
      <c r="L94" s="617"/>
      <c r="M94" s="617"/>
      <c r="N94" s="617"/>
      <c r="O94" s="619"/>
      <c r="P94" s="617"/>
      <c r="Q94" s="617">
        <v>644.16</v>
      </c>
      <c r="R94" s="617">
        <v>11.191000000000001</v>
      </c>
      <c r="S94" s="618">
        <f t="shared" si="2"/>
        <v>15</v>
      </c>
      <c r="T94" s="617">
        <v>0.47</v>
      </c>
      <c r="U94" s="618">
        <v>1</v>
      </c>
      <c r="V94" s="617">
        <v>1.095</v>
      </c>
      <c r="W94" s="620"/>
      <c r="X94" s="617">
        <v>0</v>
      </c>
      <c r="Y94" s="621">
        <v>30.7</v>
      </c>
      <c r="Z94" s="617">
        <v>1.4410000000000001</v>
      </c>
      <c r="AA94" s="617">
        <v>5</v>
      </c>
      <c r="AB94" s="617">
        <v>6</v>
      </c>
      <c r="AC94" s="622">
        <v>1.8260000000000001</v>
      </c>
      <c r="AD94" s="617">
        <v>2</v>
      </c>
      <c r="AE94" s="616">
        <v>4.2939999999999996</v>
      </c>
      <c r="AF94" s="617">
        <v>2</v>
      </c>
      <c r="AG94" s="623"/>
      <c r="AH94" s="623"/>
      <c r="AI94" s="624"/>
      <c r="AJ94" s="624"/>
      <c r="AK94" s="624"/>
      <c r="AL94" s="624"/>
      <c r="AM94" s="624"/>
      <c r="AN94" s="624"/>
      <c r="AO94" s="624"/>
      <c r="AP94" s="624"/>
      <c r="AQ94" s="624"/>
      <c r="AR94" s="625"/>
      <c r="AS94" s="624"/>
      <c r="AT94" s="624"/>
      <c r="AU94" s="626"/>
      <c r="AV94" s="626"/>
      <c r="AW94" s="626"/>
      <c r="AX94" s="626"/>
      <c r="AY94" s="627"/>
      <c r="AZ94" s="628"/>
      <c r="BA94" s="628"/>
      <c r="BB94" s="628"/>
      <c r="BC94" s="628"/>
      <c r="BD94" s="628"/>
      <c r="BE94" s="629">
        <f t="shared" si="3"/>
        <v>34.432000000000002</v>
      </c>
      <c r="BF94" s="630"/>
      <c r="BG94" s="631"/>
      <c r="BH94" s="504"/>
      <c r="BI94" s="505"/>
      <c r="BM94" s="503">
        <v>6629</v>
      </c>
      <c r="BO94" s="444"/>
    </row>
    <row r="95" spans="1:67" s="443" customFormat="1" ht="36.950000000000003" customHeight="1">
      <c r="A95" s="611">
        <v>81</v>
      </c>
      <c r="B95" s="612">
        <v>81</v>
      </c>
      <c r="C95" s="613"/>
      <c r="D95" s="614"/>
      <c r="E95" s="762" t="s">
        <v>1756</v>
      </c>
      <c r="F95" s="632" t="s">
        <v>1757</v>
      </c>
      <c r="G95" s="618">
        <v>14</v>
      </c>
      <c r="H95" s="617">
        <v>7.0110000000000001</v>
      </c>
      <c r="I95" s="618">
        <v>27</v>
      </c>
      <c r="J95" s="617">
        <v>2.5350000000000001</v>
      </c>
      <c r="K95" s="617"/>
      <c r="L95" s="617"/>
      <c r="M95" s="617"/>
      <c r="N95" s="617"/>
      <c r="O95" s="619"/>
      <c r="P95" s="617"/>
      <c r="Q95" s="617">
        <v>533.72</v>
      </c>
      <c r="R95" s="617">
        <v>9.2720000000000002</v>
      </c>
      <c r="S95" s="618">
        <f t="shared" si="2"/>
        <v>14</v>
      </c>
      <c r="T95" s="617">
        <v>0.438</v>
      </c>
      <c r="U95" s="618">
        <v>1</v>
      </c>
      <c r="V95" s="617">
        <v>1.095</v>
      </c>
      <c r="W95" s="620"/>
      <c r="X95" s="617">
        <v>0</v>
      </c>
      <c r="Y95" s="621">
        <v>25.8</v>
      </c>
      <c r="Z95" s="617">
        <v>1.2110000000000001</v>
      </c>
      <c r="AA95" s="617">
        <v>4.1669999999999998</v>
      </c>
      <c r="AB95" s="617">
        <v>5</v>
      </c>
      <c r="AC95" s="622">
        <v>1.8260000000000001</v>
      </c>
      <c r="AD95" s="617">
        <v>2</v>
      </c>
      <c r="AE95" s="616">
        <v>4.2939999999999996</v>
      </c>
      <c r="AF95" s="617">
        <v>2</v>
      </c>
      <c r="AG95" s="623"/>
      <c r="AH95" s="623"/>
      <c r="AI95" s="624"/>
      <c r="AJ95" s="624"/>
      <c r="AK95" s="624"/>
      <c r="AL95" s="624"/>
      <c r="AM95" s="624"/>
      <c r="AN95" s="624"/>
      <c r="AO95" s="624"/>
      <c r="AP95" s="624"/>
      <c r="AQ95" s="624"/>
      <c r="AR95" s="625"/>
      <c r="AS95" s="624"/>
      <c r="AT95" s="624"/>
      <c r="AU95" s="626"/>
      <c r="AV95" s="626"/>
      <c r="AW95" s="626"/>
      <c r="AX95" s="626"/>
      <c r="AY95" s="627"/>
      <c r="AZ95" s="628"/>
      <c r="BA95" s="628"/>
      <c r="BB95" s="628"/>
      <c r="BC95" s="628"/>
      <c r="BD95" s="628"/>
      <c r="BE95" s="629">
        <f t="shared" si="3"/>
        <v>30.561999999999998</v>
      </c>
      <c r="BF95" s="630"/>
      <c r="BG95" s="631"/>
      <c r="BH95" s="504"/>
      <c r="BI95" s="505"/>
      <c r="BM95" s="503">
        <v>4591</v>
      </c>
      <c r="BO95" s="444"/>
    </row>
    <row r="96" spans="1:67" s="809" customFormat="1" ht="36.950000000000003" customHeight="1">
      <c r="A96" s="611">
        <v>82</v>
      </c>
      <c r="B96" s="612">
        <v>82</v>
      </c>
      <c r="C96" s="613"/>
      <c r="D96" s="614"/>
      <c r="E96" s="762" t="s">
        <v>1573</v>
      </c>
      <c r="F96" s="684" t="s">
        <v>1574</v>
      </c>
      <c r="G96" s="618">
        <v>13</v>
      </c>
      <c r="H96" s="617">
        <v>6.51</v>
      </c>
      <c r="I96" s="618">
        <v>26</v>
      </c>
      <c r="J96" s="617">
        <v>2.4409999999999998</v>
      </c>
      <c r="K96" s="617"/>
      <c r="L96" s="617"/>
      <c r="M96" s="617"/>
      <c r="N96" s="617"/>
      <c r="O96" s="619"/>
      <c r="P96" s="617"/>
      <c r="Q96" s="617">
        <v>929.72</v>
      </c>
      <c r="R96" s="617">
        <v>16.152000000000001</v>
      </c>
      <c r="S96" s="618">
        <f t="shared" si="2"/>
        <v>13</v>
      </c>
      <c r="T96" s="617">
        <v>0.40699999999999997</v>
      </c>
      <c r="U96" s="618">
        <v>1</v>
      </c>
      <c r="V96" s="617">
        <v>1.095</v>
      </c>
      <c r="W96" s="620"/>
      <c r="X96" s="617">
        <v>0</v>
      </c>
      <c r="Y96" s="621">
        <v>19.7</v>
      </c>
      <c r="Z96" s="617">
        <v>0.92500000000000004</v>
      </c>
      <c r="AA96" s="617">
        <v>0</v>
      </c>
      <c r="AB96" s="617">
        <v>0</v>
      </c>
      <c r="AC96" s="622">
        <v>0</v>
      </c>
      <c r="AD96" s="617"/>
      <c r="AE96" s="616">
        <v>0</v>
      </c>
      <c r="AF96" s="617"/>
      <c r="AG96" s="623"/>
      <c r="AH96" s="623"/>
      <c r="AI96" s="624"/>
      <c r="AJ96" s="624"/>
      <c r="AK96" s="624"/>
      <c r="AL96" s="624"/>
      <c r="AM96" s="624"/>
      <c r="AN96" s="624"/>
      <c r="AO96" s="624"/>
      <c r="AP96" s="624"/>
      <c r="AQ96" s="624"/>
      <c r="AR96" s="625"/>
      <c r="AS96" s="624"/>
      <c r="AT96" s="624"/>
      <c r="AU96" s="626"/>
      <c r="AV96" s="626"/>
      <c r="AW96" s="626"/>
      <c r="AX96" s="626"/>
      <c r="AY96" s="627"/>
      <c r="AZ96" s="628"/>
      <c r="BA96" s="628"/>
      <c r="BB96" s="628"/>
      <c r="BC96" s="628"/>
      <c r="BD96" s="628"/>
      <c r="BE96" s="629">
        <f t="shared" si="3"/>
        <v>27.530000000000005</v>
      </c>
      <c r="BF96" s="630"/>
      <c r="BG96" s="631"/>
      <c r="BH96" s="807"/>
      <c r="BI96" s="808"/>
      <c r="BM96" s="810">
        <v>6076</v>
      </c>
      <c r="BO96" s="811"/>
    </row>
    <row r="97" spans="1:67" s="443" customFormat="1" ht="36.950000000000003" customHeight="1">
      <c r="A97" s="611">
        <v>83</v>
      </c>
      <c r="B97" s="612">
        <v>83</v>
      </c>
      <c r="C97" s="613"/>
      <c r="D97" s="614"/>
      <c r="E97" s="762" t="s">
        <v>1758</v>
      </c>
      <c r="F97" s="633" t="s">
        <v>1759</v>
      </c>
      <c r="G97" s="618">
        <v>14</v>
      </c>
      <c r="H97" s="617">
        <v>7.0110000000000001</v>
      </c>
      <c r="I97" s="618">
        <v>27</v>
      </c>
      <c r="J97" s="617">
        <v>2.5350000000000001</v>
      </c>
      <c r="K97" s="617"/>
      <c r="L97" s="617"/>
      <c r="M97" s="617"/>
      <c r="N97" s="617"/>
      <c r="O97" s="619"/>
      <c r="P97" s="617"/>
      <c r="Q97" s="617">
        <v>553.08000000000004</v>
      </c>
      <c r="R97" s="617">
        <v>9.6080000000000005</v>
      </c>
      <c r="S97" s="618">
        <f t="shared" si="2"/>
        <v>14</v>
      </c>
      <c r="T97" s="617">
        <v>0.438</v>
      </c>
      <c r="U97" s="618">
        <v>1</v>
      </c>
      <c r="V97" s="617">
        <v>1.095</v>
      </c>
      <c r="W97" s="620"/>
      <c r="X97" s="617">
        <v>0</v>
      </c>
      <c r="Y97" s="621">
        <v>27.2</v>
      </c>
      <c r="Z97" s="617">
        <v>1.2769999999999999</v>
      </c>
      <c r="AA97" s="617">
        <v>5</v>
      </c>
      <c r="AB97" s="617">
        <v>6</v>
      </c>
      <c r="AC97" s="622">
        <v>0.91300000000000003</v>
      </c>
      <c r="AD97" s="617">
        <v>1</v>
      </c>
      <c r="AE97" s="616">
        <v>4.2939999999999996</v>
      </c>
      <c r="AF97" s="617">
        <v>2</v>
      </c>
      <c r="AG97" s="623"/>
      <c r="AH97" s="623"/>
      <c r="AI97" s="624"/>
      <c r="AJ97" s="624"/>
      <c r="AK97" s="624"/>
      <c r="AL97" s="624"/>
      <c r="AM97" s="624"/>
      <c r="AN97" s="624"/>
      <c r="AO97" s="624"/>
      <c r="AP97" s="624"/>
      <c r="AQ97" s="624"/>
      <c r="AR97" s="625"/>
      <c r="AS97" s="624"/>
      <c r="AT97" s="624"/>
      <c r="AU97" s="626"/>
      <c r="AV97" s="626"/>
      <c r="AW97" s="626"/>
      <c r="AX97" s="626"/>
      <c r="AY97" s="627"/>
      <c r="AZ97" s="628"/>
      <c r="BA97" s="628"/>
      <c r="BB97" s="628"/>
      <c r="BC97" s="628"/>
      <c r="BD97" s="628"/>
      <c r="BE97" s="629">
        <f t="shared" si="3"/>
        <v>30.964000000000002</v>
      </c>
      <c r="BF97" s="630"/>
      <c r="BG97" s="631"/>
      <c r="BH97" s="504"/>
      <c r="BI97" s="505"/>
      <c r="BM97" s="503">
        <v>12375</v>
      </c>
      <c r="BO97" s="444"/>
    </row>
    <row r="98" spans="1:67" s="809" customFormat="1" ht="36.950000000000003" customHeight="1">
      <c r="A98" s="611">
        <v>84</v>
      </c>
      <c r="B98" s="612">
        <v>84</v>
      </c>
      <c r="C98" s="613"/>
      <c r="D98" s="614"/>
      <c r="E98" s="762" t="s">
        <v>1138</v>
      </c>
      <c r="F98" s="633" t="s">
        <v>1139</v>
      </c>
      <c r="G98" s="618">
        <v>16</v>
      </c>
      <c r="H98" s="617">
        <v>8.0129999999999999</v>
      </c>
      <c r="I98" s="618">
        <v>31</v>
      </c>
      <c r="J98" s="617">
        <v>2.911</v>
      </c>
      <c r="K98" s="617"/>
      <c r="L98" s="617"/>
      <c r="M98" s="617"/>
      <c r="N98" s="617"/>
      <c r="O98" s="619"/>
      <c r="P98" s="617"/>
      <c r="Q98" s="617">
        <v>987.36</v>
      </c>
      <c r="R98" s="617">
        <v>17.152999999999999</v>
      </c>
      <c r="S98" s="618">
        <f t="shared" si="2"/>
        <v>16</v>
      </c>
      <c r="T98" s="617">
        <v>0.501</v>
      </c>
      <c r="U98" s="618">
        <v>1</v>
      </c>
      <c r="V98" s="617">
        <v>1.095</v>
      </c>
      <c r="W98" s="620"/>
      <c r="X98" s="617">
        <v>0</v>
      </c>
      <c r="Y98" s="621">
        <v>34.799999999999997</v>
      </c>
      <c r="Z98" s="617">
        <v>1.6339999999999999</v>
      </c>
      <c r="AA98" s="617">
        <v>0</v>
      </c>
      <c r="AB98" s="617">
        <v>0</v>
      </c>
      <c r="AC98" s="622">
        <v>0</v>
      </c>
      <c r="AD98" s="617"/>
      <c r="AE98" s="616">
        <v>0</v>
      </c>
      <c r="AF98" s="617"/>
      <c r="AG98" s="623"/>
      <c r="AH98" s="623"/>
      <c r="AI98" s="624"/>
      <c r="AJ98" s="624"/>
      <c r="AK98" s="624"/>
      <c r="AL98" s="624"/>
      <c r="AM98" s="624"/>
      <c r="AN98" s="624"/>
      <c r="AO98" s="624"/>
      <c r="AP98" s="624"/>
      <c r="AQ98" s="624"/>
      <c r="AR98" s="625"/>
      <c r="AS98" s="624"/>
      <c r="AT98" s="624"/>
      <c r="AU98" s="626"/>
      <c r="AV98" s="626"/>
      <c r="AW98" s="626"/>
      <c r="AX98" s="626"/>
      <c r="AY98" s="627"/>
      <c r="AZ98" s="628"/>
      <c r="BA98" s="628"/>
      <c r="BB98" s="628"/>
      <c r="BC98" s="628"/>
      <c r="BD98" s="628"/>
      <c r="BE98" s="629">
        <f t="shared" si="3"/>
        <v>31.306999999999999</v>
      </c>
      <c r="BF98" s="630"/>
      <c r="BG98" s="631"/>
      <c r="BH98" s="807"/>
      <c r="BI98" s="808"/>
      <c r="BM98" s="810">
        <v>12095</v>
      </c>
      <c r="BO98" s="811"/>
    </row>
    <row r="99" spans="1:67" s="809" customFormat="1" ht="36.950000000000003" customHeight="1">
      <c r="A99" s="611">
        <v>85</v>
      </c>
      <c r="B99" s="612">
        <v>85</v>
      </c>
      <c r="C99" s="613"/>
      <c r="D99" s="614"/>
      <c r="E99" s="762" t="s">
        <v>1140</v>
      </c>
      <c r="F99" s="633" t="s">
        <v>1141</v>
      </c>
      <c r="G99" s="618">
        <v>16</v>
      </c>
      <c r="H99" s="617">
        <v>8.0129999999999999</v>
      </c>
      <c r="I99" s="618">
        <v>31</v>
      </c>
      <c r="J99" s="617">
        <v>2.911</v>
      </c>
      <c r="K99" s="617"/>
      <c r="L99" s="617"/>
      <c r="M99" s="617"/>
      <c r="N99" s="617"/>
      <c r="O99" s="619"/>
      <c r="P99" s="617"/>
      <c r="Q99" s="617">
        <v>1016.4</v>
      </c>
      <c r="R99" s="617">
        <v>17.657</v>
      </c>
      <c r="S99" s="618">
        <f t="shared" si="2"/>
        <v>16</v>
      </c>
      <c r="T99" s="617">
        <v>0.501</v>
      </c>
      <c r="U99" s="618">
        <v>1</v>
      </c>
      <c r="V99" s="617">
        <v>1.095</v>
      </c>
      <c r="W99" s="620"/>
      <c r="X99" s="617">
        <v>0</v>
      </c>
      <c r="Y99" s="621">
        <v>34.700000000000003</v>
      </c>
      <c r="Z99" s="617">
        <v>1.629</v>
      </c>
      <c r="AA99" s="617">
        <v>0</v>
      </c>
      <c r="AB99" s="617">
        <v>0</v>
      </c>
      <c r="AC99" s="622">
        <v>0</v>
      </c>
      <c r="AD99" s="617"/>
      <c r="AE99" s="616">
        <v>0</v>
      </c>
      <c r="AF99" s="617"/>
      <c r="AG99" s="623"/>
      <c r="AH99" s="623"/>
      <c r="AI99" s="624"/>
      <c r="AJ99" s="624"/>
      <c r="AK99" s="624"/>
      <c r="AL99" s="624"/>
      <c r="AM99" s="624"/>
      <c r="AN99" s="624"/>
      <c r="AO99" s="624"/>
      <c r="AP99" s="624"/>
      <c r="AQ99" s="624"/>
      <c r="AR99" s="625"/>
      <c r="AS99" s="624"/>
      <c r="AT99" s="624"/>
      <c r="AU99" s="626"/>
      <c r="AV99" s="626"/>
      <c r="AW99" s="626"/>
      <c r="AX99" s="626"/>
      <c r="AY99" s="627"/>
      <c r="AZ99" s="628"/>
      <c r="BA99" s="628"/>
      <c r="BB99" s="628"/>
      <c r="BC99" s="628"/>
      <c r="BD99" s="628"/>
      <c r="BE99" s="629">
        <f t="shared" si="3"/>
        <v>31.806000000000001</v>
      </c>
      <c r="BF99" s="630"/>
      <c r="BG99" s="631"/>
      <c r="BH99" s="807"/>
      <c r="BI99" s="808"/>
      <c r="BM99" s="810">
        <v>4867</v>
      </c>
      <c r="BO99" s="811"/>
    </row>
    <row r="100" spans="1:67" s="809" customFormat="1" ht="36.950000000000003" customHeight="1">
      <c r="A100" s="611">
        <v>86</v>
      </c>
      <c r="B100" s="612">
        <v>86</v>
      </c>
      <c r="C100" s="613"/>
      <c r="D100" s="614"/>
      <c r="E100" s="762" t="s">
        <v>1760</v>
      </c>
      <c r="F100" s="634" t="s">
        <v>1761</v>
      </c>
      <c r="G100" s="618">
        <v>16</v>
      </c>
      <c r="H100" s="617">
        <v>8.0129999999999999</v>
      </c>
      <c r="I100" s="618">
        <v>31</v>
      </c>
      <c r="J100" s="617">
        <v>2.911</v>
      </c>
      <c r="K100" s="617"/>
      <c r="L100" s="617"/>
      <c r="M100" s="617"/>
      <c r="N100" s="617"/>
      <c r="O100" s="619"/>
      <c r="P100" s="617"/>
      <c r="Q100" s="617">
        <v>760.32</v>
      </c>
      <c r="R100" s="617">
        <v>13.209</v>
      </c>
      <c r="S100" s="618">
        <f t="shared" si="2"/>
        <v>16</v>
      </c>
      <c r="T100" s="617">
        <v>0.501</v>
      </c>
      <c r="U100" s="618">
        <v>1</v>
      </c>
      <c r="V100" s="617">
        <v>1.095</v>
      </c>
      <c r="W100" s="620"/>
      <c r="X100" s="617">
        <v>0</v>
      </c>
      <c r="Y100" s="621">
        <v>43.7</v>
      </c>
      <c r="Z100" s="617">
        <v>2.052</v>
      </c>
      <c r="AA100" s="617">
        <v>0</v>
      </c>
      <c r="AB100" s="617">
        <v>0</v>
      </c>
      <c r="AC100" s="622">
        <v>0</v>
      </c>
      <c r="AD100" s="617"/>
      <c r="AE100" s="616">
        <v>0</v>
      </c>
      <c r="AF100" s="617"/>
      <c r="AG100" s="623"/>
      <c r="AH100" s="623"/>
      <c r="AI100" s="624"/>
      <c r="AJ100" s="624"/>
      <c r="AK100" s="624"/>
      <c r="AL100" s="624"/>
      <c r="AM100" s="624"/>
      <c r="AN100" s="624"/>
      <c r="AO100" s="624"/>
      <c r="AP100" s="624"/>
      <c r="AQ100" s="624"/>
      <c r="AR100" s="625"/>
      <c r="AS100" s="624"/>
      <c r="AT100" s="624"/>
      <c r="AU100" s="626"/>
      <c r="AV100" s="626"/>
      <c r="AW100" s="626"/>
      <c r="AX100" s="626"/>
      <c r="AY100" s="627"/>
      <c r="AZ100" s="628"/>
      <c r="BA100" s="628"/>
      <c r="BB100" s="628"/>
      <c r="BC100" s="628"/>
      <c r="BD100" s="628"/>
      <c r="BE100" s="629">
        <f t="shared" si="3"/>
        <v>27.780999999999999</v>
      </c>
      <c r="BF100" s="630"/>
      <c r="BG100" s="631"/>
      <c r="BH100" s="807"/>
      <c r="BI100" s="808"/>
      <c r="BM100" s="810">
        <v>0</v>
      </c>
      <c r="BO100" s="811"/>
    </row>
    <row r="101" spans="1:67" s="443" customFormat="1" ht="36.950000000000003" customHeight="1">
      <c r="A101" s="611">
        <v>87</v>
      </c>
      <c r="B101" s="612">
        <v>87</v>
      </c>
      <c r="C101" s="613"/>
      <c r="D101" s="614"/>
      <c r="E101" s="762" t="s">
        <v>1548</v>
      </c>
      <c r="F101" s="634" t="s">
        <v>1545</v>
      </c>
      <c r="G101" s="618">
        <v>16</v>
      </c>
      <c r="H101" s="617">
        <v>8.0129999999999999</v>
      </c>
      <c r="I101" s="618">
        <v>31</v>
      </c>
      <c r="J101" s="617">
        <v>2.911</v>
      </c>
      <c r="K101" s="617"/>
      <c r="L101" s="617"/>
      <c r="M101" s="617"/>
      <c r="N101" s="617"/>
      <c r="O101" s="619"/>
      <c r="P101" s="617"/>
      <c r="Q101" s="617">
        <v>629.20000000000005</v>
      </c>
      <c r="R101" s="617">
        <v>10.930999999999999</v>
      </c>
      <c r="S101" s="618">
        <f t="shared" si="2"/>
        <v>16</v>
      </c>
      <c r="T101" s="617">
        <v>0.501</v>
      </c>
      <c r="U101" s="618">
        <v>1</v>
      </c>
      <c r="V101" s="617">
        <v>1.095</v>
      </c>
      <c r="W101" s="620"/>
      <c r="X101" s="617">
        <v>0</v>
      </c>
      <c r="Y101" s="621">
        <v>29.3</v>
      </c>
      <c r="Z101" s="617">
        <v>1.3759999999999999</v>
      </c>
      <c r="AA101" s="617">
        <v>5</v>
      </c>
      <c r="AB101" s="617">
        <v>6</v>
      </c>
      <c r="AC101" s="622">
        <v>1.8260000000000001</v>
      </c>
      <c r="AD101" s="617">
        <v>2</v>
      </c>
      <c r="AE101" s="616">
        <v>4.2939999999999996</v>
      </c>
      <c r="AF101" s="617">
        <v>2</v>
      </c>
      <c r="AG101" s="623"/>
      <c r="AH101" s="623"/>
      <c r="AI101" s="624"/>
      <c r="AJ101" s="624"/>
      <c r="AK101" s="624"/>
      <c r="AL101" s="624"/>
      <c r="AM101" s="624"/>
      <c r="AN101" s="624"/>
      <c r="AO101" s="624"/>
      <c r="AP101" s="624"/>
      <c r="AQ101" s="624"/>
      <c r="AR101" s="625"/>
      <c r="AS101" s="624"/>
      <c r="AT101" s="624"/>
      <c r="AU101" s="626"/>
      <c r="AV101" s="626"/>
      <c r="AW101" s="626"/>
      <c r="AX101" s="626"/>
      <c r="AY101" s="627"/>
      <c r="AZ101" s="628"/>
      <c r="BA101" s="628"/>
      <c r="BB101" s="628"/>
      <c r="BC101" s="628"/>
      <c r="BD101" s="628"/>
      <c r="BE101" s="629">
        <f t="shared" si="3"/>
        <v>34.826999999999998</v>
      </c>
      <c r="BF101" s="630"/>
      <c r="BG101" s="631"/>
      <c r="BH101" s="504"/>
      <c r="BI101" s="505"/>
      <c r="BM101" s="503">
        <v>2530</v>
      </c>
      <c r="BO101" s="444"/>
    </row>
    <row r="102" spans="1:67" s="809" customFormat="1" ht="36.950000000000003" customHeight="1">
      <c r="A102" s="611">
        <v>88</v>
      </c>
      <c r="B102" s="612">
        <v>88</v>
      </c>
      <c r="C102" s="613"/>
      <c r="D102" s="614"/>
      <c r="E102" s="762" t="s">
        <v>1144</v>
      </c>
      <c r="F102" s="634" t="s">
        <v>1145</v>
      </c>
      <c r="G102" s="618">
        <v>16</v>
      </c>
      <c r="H102" s="617">
        <v>8.0129999999999999</v>
      </c>
      <c r="I102" s="618">
        <v>31</v>
      </c>
      <c r="J102" s="617">
        <v>2.911</v>
      </c>
      <c r="K102" s="617"/>
      <c r="L102" s="617"/>
      <c r="M102" s="617"/>
      <c r="N102" s="617"/>
      <c r="O102" s="619"/>
      <c r="P102" s="617"/>
      <c r="Q102" s="617">
        <v>828.96</v>
      </c>
      <c r="R102" s="617">
        <v>14.401</v>
      </c>
      <c r="S102" s="618">
        <f t="shared" si="2"/>
        <v>16</v>
      </c>
      <c r="T102" s="617">
        <v>0.501</v>
      </c>
      <c r="U102" s="618">
        <v>1</v>
      </c>
      <c r="V102" s="617">
        <v>1.095</v>
      </c>
      <c r="W102" s="620"/>
      <c r="X102" s="617">
        <v>0</v>
      </c>
      <c r="Y102" s="621">
        <v>44.9</v>
      </c>
      <c r="Z102" s="617">
        <v>2.1080000000000001</v>
      </c>
      <c r="AA102" s="617">
        <v>0</v>
      </c>
      <c r="AB102" s="617">
        <v>0</v>
      </c>
      <c r="AC102" s="622">
        <v>0</v>
      </c>
      <c r="AD102" s="617"/>
      <c r="AE102" s="616">
        <v>0</v>
      </c>
      <c r="AF102" s="617"/>
      <c r="AG102" s="623"/>
      <c r="AH102" s="623"/>
      <c r="AI102" s="624"/>
      <c r="AJ102" s="624"/>
      <c r="AK102" s="624"/>
      <c r="AL102" s="624"/>
      <c r="AM102" s="624"/>
      <c r="AN102" s="624"/>
      <c r="AO102" s="624"/>
      <c r="AP102" s="624"/>
      <c r="AQ102" s="624"/>
      <c r="AR102" s="625"/>
      <c r="AS102" s="624"/>
      <c r="AT102" s="624"/>
      <c r="AU102" s="626"/>
      <c r="AV102" s="626"/>
      <c r="AW102" s="626"/>
      <c r="AX102" s="626"/>
      <c r="AY102" s="627"/>
      <c r="AZ102" s="628"/>
      <c r="BA102" s="628"/>
      <c r="BB102" s="628"/>
      <c r="BC102" s="628"/>
      <c r="BD102" s="628"/>
      <c r="BE102" s="629">
        <f t="shared" si="3"/>
        <v>29.029</v>
      </c>
      <c r="BF102" s="630"/>
      <c r="BG102" s="631"/>
      <c r="BH102" s="807"/>
      <c r="BI102" s="808"/>
      <c r="BM102" s="810">
        <v>0</v>
      </c>
      <c r="BO102" s="811"/>
    </row>
    <row r="103" spans="1:67" s="443" customFormat="1" ht="36.950000000000003" customHeight="1">
      <c r="A103" s="611">
        <v>89</v>
      </c>
      <c r="B103" s="612">
        <v>89</v>
      </c>
      <c r="C103" s="613"/>
      <c r="D103" s="614"/>
      <c r="E103" s="762" t="s">
        <v>1146</v>
      </c>
      <c r="F103" s="634" t="s">
        <v>1147</v>
      </c>
      <c r="G103" s="618">
        <v>14</v>
      </c>
      <c r="H103" s="617">
        <v>7.0110000000000001</v>
      </c>
      <c r="I103" s="618">
        <v>28</v>
      </c>
      <c r="J103" s="617">
        <v>2.629</v>
      </c>
      <c r="K103" s="617"/>
      <c r="L103" s="617"/>
      <c r="M103" s="617"/>
      <c r="N103" s="617"/>
      <c r="O103" s="619"/>
      <c r="P103" s="617"/>
      <c r="Q103" s="617">
        <v>612.04</v>
      </c>
      <c r="R103" s="617">
        <v>10.632999999999999</v>
      </c>
      <c r="S103" s="618">
        <f t="shared" si="2"/>
        <v>14</v>
      </c>
      <c r="T103" s="617">
        <v>0.438</v>
      </c>
      <c r="U103" s="618">
        <v>1</v>
      </c>
      <c r="V103" s="617">
        <v>1.095</v>
      </c>
      <c r="W103" s="620"/>
      <c r="X103" s="617">
        <v>0</v>
      </c>
      <c r="Y103" s="621">
        <v>20</v>
      </c>
      <c r="Z103" s="617">
        <v>0.93899999999999995</v>
      </c>
      <c r="AA103" s="617">
        <v>5</v>
      </c>
      <c r="AB103" s="617">
        <v>6</v>
      </c>
      <c r="AC103" s="622">
        <v>1.8260000000000001</v>
      </c>
      <c r="AD103" s="617">
        <v>2</v>
      </c>
      <c r="AE103" s="616">
        <v>4.2939999999999996</v>
      </c>
      <c r="AF103" s="617">
        <v>2</v>
      </c>
      <c r="AG103" s="623"/>
      <c r="AH103" s="623"/>
      <c r="AI103" s="624"/>
      <c r="AJ103" s="624"/>
      <c r="AK103" s="624"/>
      <c r="AL103" s="624"/>
      <c r="AM103" s="624"/>
      <c r="AN103" s="624"/>
      <c r="AO103" s="624"/>
      <c r="AP103" s="624"/>
      <c r="AQ103" s="624"/>
      <c r="AR103" s="625"/>
      <c r="AS103" s="624"/>
      <c r="AT103" s="624"/>
      <c r="AU103" s="626"/>
      <c r="AV103" s="626"/>
      <c r="AW103" s="626"/>
      <c r="AX103" s="626"/>
      <c r="AY103" s="627"/>
      <c r="AZ103" s="628"/>
      <c r="BA103" s="628"/>
      <c r="BB103" s="628"/>
      <c r="BC103" s="628"/>
      <c r="BD103" s="628"/>
      <c r="BE103" s="629">
        <f t="shared" si="3"/>
        <v>32.745000000000005</v>
      </c>
      <c r="BF103" s="630"/>
      <c r="BG103" s="631"/>
      <c r="BH103" s="504"/>
      <c r="BI103" s="505"/>
      <c r="BM103" s="503">
        <v>0</v>
      </c>
      <c r="BO103" s="444"/>
    </row>
    <row r="104" spans="1:67" s="443" customFormat="1" ht="36.950000000000003" customHeight="1">
      <c r="A104" s="611">
        <v>90</v>
      </c>
      <c r="B104" s="612">
        <v>90</v>
      </c>
      <c r="C104" s="613"/>
      <c r="D104" s="614"/>
      <c r="E104" s="762" t="s">
        <v>1204</v>
      </c>
      <c r="F104" s="634" t="s">
        <v>1205</v>
      </c>
      <c r="G104" s="618">
        <v>15</v>
      </c>
      <c r="H104" s="617">
        <v>7.5119999999999996</v>
      </c>
      <c r="I104" s="618">
        <v>29</v>
      </c>
      <c r="J104" s="617">
        <v>2.7229999999999999</v>
      </c>
      <c r="K104" s="617"/>
      <c r="L104" s="617"/>
      <c r="M104" s="617"/>
      <c r="N104" s="617"/>
      <c r="O104" s="619">
        <v>590.04</v>
      </c>
      <c r="P104" s="617">
        <v>8.4039999999999999</v>
      </c>
      <c r="Q104" s="617"/>
      <c r="R104" s="617"/>
      <c r="S104" s="618">
        <f t="shared" si="2"/>
        <v>15</v>
      </c>
      <c r="T104" s="617">
        <v>0.47</v>
      </c>
      <c r="U104" s="618">
        <v>1</v>
      </c>
      <c r="V104" s="617">
        <v>1.095</v>
      </c>
      <c r="W104" s="620"/>
      <c r="X104" s="617">
        <v>0</v>
      </c>
      <c r="Y104" s="621">
        <v>15.5</v>
      </c>
      <c r="Z104" s="617">
        <v>0.72799999999999998</v>
      </c>
      <c r="AA104" s="617">
        <v>5</v>
      </c>
      <c r="AB104" s="617">
        <v>6</v>
      </c>
      <c r="AC104" s="622">
        <v>1.8260000000000001</v>
      </c>
      <c r="AD104" s="617">
        <v>2</v>
      </c>
      <c r="AE104" s="616">
        <v>4.2939999999999996</v>
      </c>
      <c r="AF104" s="617">
        <v>2</v>
      </c>
      <c r="AG104" s="623"/>
      <c r="AH104" s="623"/>
      <c r="AI104" s="624"/>
      <c r="AJ104" s="624"/>
      <c r="AK104" s="624"/>
      <c r="AL104" s="624"/>
      <c r="AM104" s="624"/>
      <c r="AN104" s="624"/>
      <c r="AO104" s="624"/>
      <c r="AP104" s="624"/>
      <c r="AQ104" s="624"/>
      <c r="AR104" s="625"/>
      <c r="AS104" s="624"/>
      <c r="AT104" s="624"/>
      <c r="AU104" s="626"/>
      <c r="AV104" s="626"/>
      <c r="AW104" s="626"/>
      <c r="AX104" s="626"/>
      <c r="AY104" s="627"/>
      <c r="AZ104" s="628"/>
      <c r="BA104" s="628"/>
      <c r="BB104" s="628"/>
      <c r="BC104" s="628"/>
      <c r="BD104" s="628"/>
      <c r="BE104" s="629">
        <f t="shared" si="3"/>
        <v>30.932000000000002</v>
      </c>
      <c r="BF104" s="630"/>
      <c r="BG104" s="631"/>
      <c r="BH104" s="504"/>
      <c r="BI104" s="505"/>
      <c r="BM104" s="503">
        <v>2490</v>
      </c>
      <c r="BO104" s="444"/>
    </row>
    <row r="105" spans="1:67" s="443" customFormat="1" ht="36.950000000000003" customHeight="1">
      <c r="A105" s="611">
        <v>91</v>
      </c>
      <c r="B105" s="612">
        <v>91</v>
      </c>
      <c r="C105" s="613"/>
      <c r="D105" s="636"/>
      <c r="E105" s="762" t="s">
        <v>1206</v>
      </c>
      <c r="F105" s="634" t="s">
        <v>1207</v>
      </c>
      <c r="G105" s="618">
        <v>16</v>
      </c>
      <c r="H105" s="617">
        <v>8.0129999999999999</v>
      </c>
      <c r="I105" s="618">
        <v>30</v>
      </c>
      <c r="J105" s="617">
        <v>2.8170000000000002</v>
      </c>
      <c r="K105" s="617"/>
      <c r="L105" s="617"/>
      <c r="M105" s="617"/>
      <c r="N105" s="617"/>
      <c r="O105" s="619">
        <v>658.24</v>
      </c>
      <c r="P105" s="617">
        <v>9.375</v>
      </c>
      <c r="Q105" s="617"/>
      <c r="R105" s="617"/>
      <c r="S105" s="618">
        <f t="shared" si="2"/>
        <v>16</v>
      </c>
      <c r="T105" s="617">
        <v>0.501</v>
      </c>
      <c r="U105" s="618">
        <v>1</v>
      </c>
      <c r="V105" s="617">
        <v>1.095</v>
      </c>
      <c r="W105" s="620"/>
      <c r="X105" s="617">
        <v>0</v>
      </c>
      <c r="Y105" s="621">
        <v>19</v>
      </c>
      <c r="Z105" s="617">
        <v>0.89200000000000002</v>
      </c>
      <c r="AA105" s="617">
        <v>4.1669999999999998</v>
      </c>
      <c r="AB105" s="617">
        <v>5</v>
      </c>
      <c r="AC105" s="622">
        <v>1.8260000000000001</v>
      </c>
      <c r="AD105" s="617">
        <v>2</v>
      </c>
      <c r="AE105" s="616">
        <v>4.2939999999999996</v>
      </c>
      <c r="AF105" s="617">
        <v>2</v>
      </c>
      <c r="AG105" s="623"/>
      <c r="AH105" s="623"/>
      <c r="AI105" s="624"/>
      <c r="AJ105" s="624"/>
      <c r="AK105" s="624"/>
      <c r="AL105" s="624"/>
      <c r="AM105" s="624"/>
      <c r="AN105" s="624"/>
      <c r="AO105" s="624"/>
      <c r="AP105" s="624"/>
      <c r="AQ105" s="624"/>
      <c r="AR105" s="625"/>
      <c r="AS105" s="624"/>
      <c r="AT105" s="624"/>
      <c r="AU105" s="626"/>
      <c r="AV105" s="626"/>
      <c r="AW105" s="626"/>
      <c r="AX105" s="626"/>
      <c r="AY105" s="627"/>
      <c r="AZ105" s="628"/>
      <c r="BA105" s="628"/>
      <c r="BB105" s="628"/>
      <c r="BC105" s="628"/>
      <c r="BD105" s="628"/>
      <c r="BE105" s="629">
        <f t="shared" si="3"/>
        <v>31.693000000000001</v>
      </c>
      <c r="BF105" s="630"/>
      <c r="BG105" s="631"/>
      <c r="BH105" s="504"/>
      <c r="BI105" s="505"/>
      <c r="BM105" s="503">
        <v>0</v>
      </c>
      <c r="BO105" s="444"/>
    </row>
    <row r="106" spans="1:67" s="443" customFormat="1" ht="36.950000000000003" customHeight="1">
      <c r="A106" s="611">
        <v>92</v>
      </c>
      <c r="B106" s="612">
        <v>92</v>
      </c>
      <c r="C106" s="613"/>
      <c r="D106" s="636"/>
      <c r="E106" s="762" t="s">
        <v>1208</v>
      </c>
      <c r="F106" s="634" t="s">
        <v>1209</v>
      </c>
      <c r="G106" s="618">
        <v>16</v>
      </c>
      <c r="H106" s="617">
        <v>8.0129999999999999</v>
      </c>
      <c r="I106" s="618">
        <v>31</v>
      </c>
      <c r="J106" s="617">
        <v>2.911</v>
      </c>
      <c r="K106" s="617"/>
      <c r="L106" s="617"/>
      <c r="M106" s="617"/>
      <c r="N106" s="617"/>
      <c r="O106" s="619">
        <v>689.04</v>
      </c>
      <c r="P106" s="617">
        <v>9.8140000000000001</v>
      </c>
      <c r="Q106" s="617"/>
      <c r="R106" s="617"/>
      <c r="S106" s="618">
        <f t="shared" si="2"/>
        <v>16</v>
      </c>
      <c r="T106" s="617">
        <v>0.501</v>
      </c>
      <c r="U106" s="618">
        <v>1</v>
      </c>
      <c r="V106" s="617">
        <v>1.095</v>
      </c>
      <c r="W106" s="620"/>
      <c r="X106" s="617">
        <v>0</v>
      </c>
      <c r="Y106" s="621">
        <v>13.6</v>
      </c>
      <c r="Z106" s="617">
        <v>0.63900000000000001</v>
      </c>
      <c r="AA106" s="617">
        <v>5</v>
      </c>
      <c r="AB106" s="617">
        <v>6</v>
      </c>
      <c r="AC106" s="622">
        <v>1.8260000000000001</v>
      </c>
      <c r="AD106" s="617">
        <v>2</v>
      </c>
      <c r="AE106" s="616">
        <v>4.2939999999999996</v>
      </c>
      <c r="AF106" s="617">
        <v>2</v>
      </c>
      <c r="AG106" s="623"/>
      <c r="AH106" s="623"/>
      <c r="AI106" s="624"/>
      <c r="AJ106" s="624"/>
      <c r="AK106" s="624"/>
      <c r="AL106" s="624"/>
      <c r="AM106" s="624"/>
      <c r="AN106" s="624"/>
      <c r="AO106" s="624"/>
      <c r="AP106" s="624"/>
      <c r="AQ106" s="624"/>
      <c r="AR106" s="625"/>
      <c r="AS106" s="624"/>
      <c r="AT106" s="624"/>
      <c r="AU106" s="626"/>
      <c r="AV106" s="626"/>
      <c r="AW106" s="626"/>
      <c r="AX106" s="626"/>
      <c r="AY106" s="627"/>
      <c r="AZ106" s="628"/>
      <c r="BA106" s="628"/>
      <c r="BB106" s="628"/>
      <c r="BC106" s="628"/>
      <c r="BD106" s="628"/>
      <c r="BE106" s="629">
        <f t="shared" si="3"/>
        <v>32.972999999999999</v>
      </c>
      <c r="BF106" s="630"/>
      <c r="BG106" s="631"/>
      <c r="BH106" s="504"/>
      <c r="BI106" s="505"/>
      <c r="BM106" s="503">
        <v>10776</v>
      </c>
      <c r="BO106" s="444"/>
    </row>
    <row r="107" spans="1:67" s="443" customFormat="1" ht="36.950000000000003" customHeight="1">
      <c r="A107" s="611">
        <v>93</v>
      </c>
      <c r="B107" s="612">
        <v>93</v>
      </c>
      <c r="C107" s="613"/>
      <c r="D107" s="614"/>
      <c r="E107" s="762" t="s">
        <v>1210</v>
      </c>
      <c r="F107" s="633" t="s">
        <v>1211</v>
      </c>
      <c r="G107" s="618">
        <v>16</v>
      </c>
      <c r="H107" s="617">
        <v>8.0129999999999999</v>
      </c>
      <c r="I107" s="618">
        <v>31</v>
      </c>
      <c r="J107" s="617">
        <v>2.911</v>
      </c>
      <c r="K107" s="617"/>
      <c r="L107" s="617"/>
      <c r="M107" s="617"/>
      <c r="N107" s="617"/>
      <c r="O107" s="619">
        <v>725.56000000000006</v>
      </c>
      <c r="P107" s="617">
        <v>10.334</v>
      </c>
      <c r="Q107" s="617"/>
      <c r="R107" s="617"/>
      <c r="S107" s="618">
        <f t="shared" si="2"/>
        <v>16</v>
      </c>
      <c r="T107" s="617">
        <v>0.501</v>
      </c>
      <c r="U107" s="618">
        <v>1</v>
      </c>
      <c r="V107" s="617">
        <v>1.095</v>
      </c>
      <c r="W107" s="620"/>
      <c r="X107" s="617">
        <v>0</v>
      </c>
      <c r="Y107" s="621">
        <v>13.7</v>
      </c>
      <c r="Z107" s="617">
        <v>0.64300000000000002</v>
      </c>
      <c r="AA107" s="617">
        <v>5</v>
      </c>
      <c r="AB107" s="617">
        <v>6</v>
      </c>
      <c r="AC107" s="622">
        <v>0.91300000000000003</v>
      </c>
      <c r="AD107" s="617">
        <v>1</v>
      </c>
      <c r="AE107" s="616">
        <v>8.5869999999999997</v>
      </c>
      <c r="AF107" s="761">
        <v>4</v>
      </c>
      <c r="AG107" s="623"/>
      <c r="AH107" s="623"/>
      <c r="AI107" s="624"/>
      <c r="AJ107" s="624"/>
      <c r="AK107" s="624"/>
      <c r="AL107" s="624"/>
      <c r="AM107" s="624"/>
      <c r="AN107" s="624"/>
      <c r="AO107" s="624"/>
      <c r="AP107" s="624"/>
      <c r="AQ107" s="624"/>
      <c r="AR107" s="625"/>
      <c r="AS107" s="624"/>
      <c r="AT107" s="624"/>
      <c r="AU107" s="626"/>
      <c r="AV107" s="626"/>
      <c r="AW107" s="626"/>
      <c r="AX107" s="626"/>
      <c r="AY107" s="627"/>
      <c r="AZ107" s="628"/>
      <c r="BA107" s="617"/>
      <c r="BB107" s="628"/>
      <c r="BC107" s="628"/>
      <c r="BD107" s="628"/>
      <c r="BE107" s="629">
        <f t="shared" si="3"/>
        <v>34.497</v>
      </c>
      <c r="BF107" s="630"/>
      <c r="BG107" s="631"/>
      <c r="BH107" s="504"/>
      <c r="BI107" s="505"/>
      <c r="BM107" s="503">
        <v>10485</v>
      </c>
      <c r="BO107" s="444"/>
    </row>
    <row r="108" spans="1:67" s="443" customFormat="1" ht="36.950000000000003" customHeight="1">
      <c r="A108" s="611">
        <v>94</v>
      </c>
      <c r="B108" s="612">
        <v>94</v>
      </c>
      <c r="C108" s="613"/>
      <c r="D108" s="614"/>
      <c r="E108" s="762" t="s">
        <v>1224</v>
      </c>
      <c r="F108" s="633" t="s">
        <v>1225</v>
      </c>
      <c r="G108" s="618">
        <v>15</v>
      </c>
      <c r="H108" s="617">
        <v>7.5119999999999996</v>
      </c>
      <c r="I108" s="618">
        <v>28</v>
      </c>
      <c r="J108" s="617">
        <v>2.629</v>
      </c>
      <c r="K108" s="617"/>
      <c r="L108" s="617"/>
      <c r="M108" s="617"/>
      <c r="N108" s="617"/>
      <c r="O108" s="619">
        <v>616.44000000000005</v>
      </c>
      <c r="P108" s="617">
        <v>8.7799999999999994</v>
      </c>
      <c r="Q108" s="617"/>
      <c r="R108" s="617"/>
      <c r="S108" s="618">
        <f t="shared" si="2"/>
        <v>15</v>
      </c>
      <c r="T108" s="617">
        <v>0.47</v>
      </c>
      <c r="U108" s="618">
        <v>1</v>
      </c>
      <c r="V108" s="617">
        <v>1.095</v>
      </c>
      <c r="W108" s="620"/>
      <c r="X108" s="617">
        <v>0</v>
      </c>
      <c r="Y108" s="621">
        <v>5.8</v>
      </c>
      <c r="Z108" s="617">
        <v>0.27200000000000002</v>
      </c>
      <c r="AA108" s="617">
        <v>4.1669999999999998</v>
      </c>
      <c r="AB108" s="617">
        <v>5</v>
      </c>
      <c r="AC108" s="622">
        <v>1.8260000000000001</v>
      </c>
      <c r="AD108" s="617">
        <v>2</v>
      </c>
      <c r="AE108" s="616">
        <v>8.5869999999999997</v>
      </c>
      <c r="AF108" s="761">
        <v>4</v>
      </c>
      <c r="AG108" s="623"/>
      <c r="AH108" s="623"/>
      <c r="AI108" s="624"/>
      <c r="AJ108" s="624"/>
      <c r="AK108" s="624"/>
      <c r="AL108" s="624"/>
      <c r="AM108" s="624"/>
      <c r="AN108" s="624"/>
      <c r="AO108" s="624"/>
      <c r="AP108" s="624"/>
      <c r="AQ108" s="624"/>
      <c r="AR108" s="625"/>
      <c r="AS108" s="624"/>
      <c r="AT108" s="624"/>
      <c r="AU108" s="626"/>
      <c r="AV108" s="626"/>
      <c r="AW108" s="626"/>
      <c r="AX108" s="626"/>
      <c r="AY108" s="627"/>
      <c r="AZ108" s="628"/>
      <c r="BA108" s="617"/>
      <c r="BB108" s="628"/>
      <c r="BC108" s="628"/>
      <c r="BD108" s="628"/>
      <c r="BE108" s="629">
        <f t="shared" si="3"/>
        <v>31.757999999999999</v>
      </c>
      <c r="BF108" s="630"/>
      <c r="BG108" s="631"/>
      <c r="BH108" s="504"/>
      <c r="BI108" s="505"/>
      <c r="BM108" s="503">
        <v>45</v>
      </c>
      <c r="BO108" s="444"/>
    </row>
    <row r="109" spans="1:67" s="443" customFormat="1" ht="36.950000000000003" customHeight="1">
      <c r="A109" s="611">
        <v>95</v>
      </c>
      <c r="B109" s="612">
        <v>95</v>
      </c>
      <c r="C109" s="613"/>
      <c r="D109" s="614"/>
      <c r="E109" s="762" t="s">
        <v>2065</v>
      </c>
      <c r="F109" s="633" t="s">
        <v>2066</v>
      </c>
      <c r="G109" s="618">
        <v>15</v>
      </c>
      <c r="H109" s="617">
        <v>7.5119999999999996</v>
      </c>
      <c r="I109" s="618">
        <v>28</v>
      </c>
      <c r="J109" s="617">
        <v>2.629</v>
      </c>
      <c r="K109" s="617"/>
      <c r="L109" s="617"/>
      <c r="M109" s="617"/>
      <c r="N109" s="617"/>
      <c r="O109" s="619">
        <v>679.8</v>
      </c>
      <c r="P109" s="617">
        <v>9.6820000000000004</v>
      </c>
      <c r="Q109" s="617"/>
      <c r="R109" s="617"/>
      <c r="S109" s="618">
        <f t="shared" si="2"/>
        <v>15</v>
      </c>
      <c r="T109" s="617">
        <v>0.47</v>
      </c>
      <c r="U109" s="618">
        <v>1</v>
      </c>
      <c r="V109" s="617">
        <v>1.095</v>
      </c>
      <c r="W109" s="620"/>
      <c r="X109" s="617">
        <v>0</v>
      </c>
      <c r="Y109" s="621">
        <v>5.5</v>
      </c>
      <c r="Z109" s="617">
        <v>0.25800000000000001</v>
      </c>
      <c r="AA109" s="617">
        <v>5</v>
      </c>
      <c r="AB109" s="617">
        <v>6</v>
      </c>
      <c r="AC109" s="622">
        <v>1.8260000000000001</v>
      </c>
      <c r="AD109" s="617">
        <v>2</v>
      </c>
      <c r="AE109" s="616">
        <v>8.5869999999999997</v>
      </c>
      <c r="AF109" s="761">
        <v>4</v>
      </c>
      <c r="AG109" s="623"/>
      <c r="AH109" s="623"/>
      <c r="AI109" s="624"/>
      <c r="AJ109" s="624"/>
      <c r="AK109" s="624"/>
      <c r="AL109" s="624"/>
      <c r="AM109" s="624"/>
      <c r="AN109" s="624"/>
      <c r="AO109" s="624"/>
      <c r="AP109" s="624"/>
      <c r="AQ109" s="624"/>
      <c r="AR109" s="625"/>
      <c r="AS109" s="624"/>
      <c r="AT109" s="624"/>
      <c r="AU109" s="626"/>
      <c r="AV109" s="626"/>
      <c r="AW109" s="626"/>
      <c r="AX109" s="626"/>
      <c r="AY109" s="627"/>
      <c r="AZ109" s="628"/>
      <c r="BA109" s="617"/>
      <c r="BB109" s="628"/>
      <c r="BC109" s="628"/>
      <c r="BD109" s="628"/>
      <c r="BE109" s="629">
        <f t="shared" si="3"/>
        <v>33.646000000000001</v>
      </c>
      <c r="BF109" s="630"/>
      <c r="BG109" s="631"/>
      <c r="BH109" s="504"/>
      <c r="BI109" s="505"/>
      <c r="BM109" s="503">
        <v>13015</v>
      </c>
      <c r="BO109" s="444"/>
    </row>
    <row r="110" spans="1:67" s="443" customFormat="1" ht="36.950000000000003" customHeight="1">
      <c r="A110" s="611">
        <v>96</v>
      </c>
      <c r="B110" s="612">
        <v>96</v>
      </c>
      <c r="C110" s="613"/>
      <c r="D110" s="614"/>
      <c r="E110" s="762" t="s">
        <v>1778</v>
      </c>
      <c r="F110" s="633" t="s">
        <v>1779</v>
      </c>
      <c r="G110" s="618">
        <v>15</v>
      </c>
      <c r="H110" s="617">
        <v>7.5119999999999996</v>
      </c>
      <c r="I110" s="618">
        <v>28</v>
      </c>
      <c r="J110" s="617">
        <v>2.629</v>
      </c>
      <c r="K110" s="617"/>
      <c r="L110" s="617"/>
      <c r="M110" s="617"/>
      <c r="N110" s="617"/>
      <c r="O110" s="619">
        <v>671.88</v>
      </c>
      <c r="P110" s="617">
        <v>9.5690000000000008</v>
      </c>
      <c r="Q110" s="617"/>
      <c r="R110" s="617"/>
      <c r="S110" s="618">
        <f t="shared" si="2"/>
        <v>15</v>
      </c>
      <c r="T110" s="617">
        <v>0.47</v>
      </c>
      <c r="U110" s="618">
        <v>1</v>
      </c>
      <c r="V110" s="617">
        <v>1.095</v>
      </c>
      <c r="W110" s="620"/>
      <c r="X110" s="617">
        <v>0</v>
      </c>
      <c r="Y110" s="621">
        <v>5</v>
      </c>
      <c r="Z110" s="617">
        <v>0.23499999999999999</v>
      </c>
      <c r="AA110" s="617">
        <v>4.1669999999999998</v>
      </c>
      <c r="AB110" s="617">
        <v>5</v>
      </c>
      <c r="AC110" s="622">
        <v>1.8260000000000001</v>
      </c>
      <c r="AD110" s="617">
        <v>2</v>
      </c>
      <c r="AE110" s="616">
        <v>8.5869999999999997</v>
      </c>
      <c r="AF110" s="761">
        <v>4</v>
      </c>
      <c r="AG110" s="623"/>
      <c r="AH110" s="623"/>
      <c r="AI110" s="624"/>
      <c r="AJ110" s="624"/>
      <c r="AK110" s="624"/>
      <c r="AL110" s="624"/>
      <c r="AM110" s="624"/>
      <c r="AN110" s="624"/>
      <c r="AO110" s="624"/>
      <c r="AP110" s="624"/>
      <c r="AQ110" s="624"/>
      <c r="AR110" s="625"/>
      <c r="AS110" s="624"/>
      <c r="AT110" s="624"/>
      <c r="AU110" s="626"/>
      <c r="AV110" s="626"/>
      <c r="AW110" s="626"/>
      <c r="AX110" s="626"/>
      <c r="AY110" s="627"/>
      <c r="AZ110" s="628"/>
      <c r="BA110" s="617"/>
      <c r="BB110" s="628"/>
      <c r="BC110" s="628"/>
      <c r="BD110" s="628"/>
      <c r="BE110" s="629">
        <f t="shared" si="3"/>
        <v>32.510000000000005</v>
      </c>
      <c r="BF110" s="630"/>
      <c r="BG110" s="631"/>
      <c r="BH110" s="504"/>
      <c r="BI110" s="505"/>
      <c r="BM110" s="503">
        <v>15654</v>
      </c>
      <c r="BO110" s="444"/>
    </row>
    <row r="111" spans="1:67" s="443" customFormat="1" ht="36.950000000000003" customHeight="1">
      <c r="A111" s="611">
        <v>97</v>
      </c>
      <c r="B111" s="612">
        <v>97</v>
      </c>
      <c r="C111" s="613"/>
      <c r="D111" s="614"/>
      <c r="E111" s="762" t="s">
        <v>1216</v>
      </c>
      <c r="F111" s="632" t="s">
        <v>1217</v>
      </c>
      <c r="G111" s="618">
        <v>16</v>
      </c>
      <c r="H111" s="617">
        <v>8.0129999999999999</v>
      </c>
      <c r="I111" s="618">
        <v>30</v>
      </c>
      <c r="J111" s="617">
        <v>2.8170000000000002</v>
      </c>
      <c r="K111" s="617"/>
      <c r="L111" s="617"/>
      <c r="M111" s="617"/>
      <c r="N111" s="617"/>
      <c r="O111" s="619">
        <v>583</v>
      </c>
      <c r="P111" s="617">
        <v>8.3030000000000008</v>
      </c>
      <c r="Q111" s="617"/>
      <c r="R111" s="617"/>
      <c r="S111" s="618">
        <f t="shared" si="2"/>
        <v>16</v>
      </c>
      <c r="T111" s="617">
        <v>0.501</v>
      </c>
      <c r="U111" s="618">
        <v>1</v>
      </c>
      <c r="V111" s="617">
        <v>1.095</v>
      </c>
      <c r="W111" s="620"/>
      <c r="X111" s="617">
        <v>0</v>
      </c>
      <c r="Y111" s="621">
        <v>7.4</v>
      </c>
      <c r="Z111" s="617">
        <v>0.34699999999999998</v>
      </c>
      <c r="AA111" s="617">
        <v>5</v>
      </c>
      <c r="AB111" s="617">
        <v>6</v>
      </c>
      <c r="AC111" s="622">
        <v>0.91300000000000003</v>
      </c>
      <c r="AD111" s="617">
        <v>1</v>
      </c>
      <c r="AE111" s="616">
        <v>8.5869999999999997</v>
      </c>
      <c r="AF111" s="761">
        <v>4</v>
      </c>
      <c r="AG111" s="623"/>
      <c r="AH111" s="623"/>
      <c r="AI111" s="624"/>
      <c r="AJ111" s="624"/>
      <c r="AK111" s="624"/>
      <c r="AL111" s="624"/>
      <c r="AM111" s="624"/>
      <c r="AN111" s="624"/>
      <c r="AO111" s="624"/>
      <c r="AP111" s="624"/>
      <c r="AQ111" s="624"/>
      <c r="AR111" s="625"/>
      <c r="AS111" s="624"/>
      <c r="AT111" s="624"/>
      <c r="AU111" s="637"/>
      <c r="AV111" s="626"/>
      <c r="AW111" s="626"/>
      <c r="AX111" s="626"/>
      <c r="AY111" s="627"/>
      <c r="AZ111" s="628"/>
      <c r="BA111" s="617"/>
      <c r="BB111" s="628"/>
      <c r="BC111" s="628"/>
      <c r="BD111" s="628"/>
      <c r="BE111" s="629">
        <f t="shared" si="3"/>
        <v>32.076000000000001</v>
      </c>
      <c r="BF111" s="630"/>
      <c r="BG111" s="631"/>
      <c r="BH111" s="504"/>
      <c r="BI111" s="505"/>
      <c r="BM111" s="503">
        <v>3912</v>
      </c>
      <c r="BO111" s="444"/>
    </row>
    <row r="112" spans="1:67" s="538" customFormat="1" ht="36.950000000000003" customHeight="1">
      <c r="A112" s="611">
        <v>98</v>
      </c>
      <c r="B112" s="612">
        <v>98</v>
      </c>
      <c r="C112" s="613"/>
      <c r="D112" s="614"/>
      <c r="E112" s="762" t="s">
        <v>2124</v>
      </c>
      <c r="F112" s="632" t="s">
        <v>2125</v>
      </c>
      <c r="G112" s="618">
        <v>15</v>
      </c>
      <c r="H112" s="617">
        <v>7.5119999999999996</v>
      </c>
      <c r="I112" s="618">
        <v>30</v>
      </c>
      <c r="J112" s="617">
        <v>2.8170000000000002</v>
      </c>
      <c r="K112" s="617"/>
      <c r="L112" s="617"/>
      <c r="M112" s="617"/>
      <c r="N112" s="617"/>
      <c r="O112" s="619">
        <v>562.76</v>
      </c>
      <c r="P112" s="617">
        <v>8.0150000000000006</v>
      </c>
      <c r="Q112" s="617"/>
      <c r="R112" s="617"/>
      <c r="S112" s="618">
        <f t="shared" si="2"/>
        <v>15</v>
      </c>
      <c r="T112" s="617">
        <v>0.47</v>
      </c>
      <c r="U112" s="618">
        <v>1</v>
      </c>
      <c r="V112" s="617">
        <v>1.095</v>
      </c>
      <c r="W112" s="620"/>
      <c r="X112" s="617">
        <v>0</v>
      </c>
      <c r="Y112" s="621">
        <v>10.199999999999999</v>
      </c>
      <c r="Z112" s="617">
        <v>0.47899999999999998</v>
      </c>
      <c r="AA112" s="617">
        <v>5</v>
      </c>
      <c r="AB112" s="617">
        <v>6</v>
      </c>
      <c r="AC112" s="622">
        <v>1.8260000000000001</v>
      </c>
      <c r="AD112" s="617">
        <v>2</v>
      </c>
      <c r="AE112" s="616">
        <v>8.5869999999999997</v>
      </c>
      <c r="AF112" s="761">
        <v>4</v>
      </c>
      <c r="AG112" s="623"/>
      <c r="AH112" s="623"/>
      <c r="AI112" s="624"/>
      <c r="AJ112" s="624"/>
      <c r="AK112" s="624"/>
      <c r="AL112" s="624"/>
      <c r="AM112" s="624"/>
      <c r="AN112" s="624"/>
      <c r="AO112" s="624"/>
      <c r="AP112" s="624"/>
      <c r="AQ112" s="624"/>
      <c r="AR112" s="625"/>
      <c r="AS112" s="624"/>
      <c r="AT112" s="624"/>
      <c r="AU112" s="637"/>
      <c r="AV112" s="626"/>
      <c r="AW112" s="626"/>
      <c r="AX112" s="626"/>
      <c r="AY112" s="627"/>
      <c r="AZ112" s="628"/>
      <c r="BA112" s="617"/>
      <c r="BB112" s="628"/>
      <c r="BC112" s="628"/>
      <c r="BD112" s="628"/>
      <c r="BE112" s="629">
        <f t="shared" si="3"/>
        <v>32.388000000000005</v>
      </c>
      <c r="BF112" s="630"/>
      <c r="BG112" s="631"/>
      <c r="BH112" s="536"/>
      <c r="BI112" s="537"/>
      <c r="BM112" s="507">
        <v>2538</v>
      </c>
      <c r="BO112" s="539"/>
    </row>
    <row r="113" spans="1:67" s="443" customFormat="1" ht="36.950000000000003" customHeight="1">
      <c r="A113" s="611">
        <v>99</v>
      </c>
      <c r="B113" s="612">
        <v>99</v>
      </c>
      <c r="C113" s="613"/>
      <c r="D113" s="614"/>
      <c r="E113" s="762" t="s">
        <v>1220</v>
      </c>
      <c r="F113" s="632" t="s">
        <v>1221</v>
      </c>
      <c r="G113" s="618">
        <v>15</v>
      </c>
      <c r="H113" s="617">
        <v>7.5119999999999996</v>
      </c>
      <c r="I113" s="618">
        <v>30</v>
      </c>
      <c r="J113" s="617">
        <v>2.8170000000000002</v>
      </c>
      <c r="K113" s="617"/>
      <c r="L113" s="617"/>
      <c r="M113" s="617"/>
      <c r="N113" s="617"/>
      <c r="O113" s="619">
        <v>396.88</v>
      </c>
      <c r="P113" s="617">
        <v>5.6520000000000001</v>
      </c>
      <c r="Q113" s="617"/>
      <c r="R113" s="617"/>
      <c r="S113" s="618">
        <f t="shared" si="2"/>
        <v>15</v>
      </c>
      <c r="T113" s="617">
        <v>0.47</v>
      </c>
      <c r="U113" s="618">
        <v>1</v>
      </c>
      <c r="V113" s="617">
        <v>1.095</v>
      </c>
      <c r="W113" s="620"/>
      <c r="X113" s="617">
        <v>0</v>
      </c>
      <c r="Y113" s="621">
        <v>11.4</v>
      </c>
      <c r="Z113" s="617">
        <v>0.53500000000000003</v>
      </c>
      <c r="AA113" s="617">
        <v>5</v>
      </c>
      <c r="AB113" s="617">
        <v>6</v>
      </c>
      <c r="AC113" s="622">
        <v>1.8260000000000001</v>
      </c>
      <c r="AD113" s="617">
        <v>2</v>
      </c>
      <c r="AE113" s="616">
        <v>8.5869999999999997</v>
      </c>
      <c r="AF113" s="761">
        <v>4</v>
      </c>
      <c r="AG113" s="623"/>
      <c r="AH113" s="623"/>
      <c r="AI113" s="624"/>
      <c r="AJ113" s="624"/>
      <c r="AK113" s="624"/>
      <c r="AL113" s="624"/>
      <c r="AM113" s="624"/>
      <c r="AN113" s="624"/>
      <c r="AO113" s="624"/>
      <c r="AP113" s="624"/>
      <c r="AQ113" s="624"/>
      <c r="AR113" s="625"/>
      <c r="AS113" s="624"/>
      <c r="AT113" s="624"/>
      <c r="AU113" s="637"/>
      <c r="AV113" s="626"/>
      <c r="AW113" s="626"/>
      <c r="AX113" s="626"/>
      <c r="AY113" s="627"/>
      <c r="AZ113" s="628"/>
      <c r="BA113" s="617"/>
      <c r="BB113" s="628"/>
      <c r="BC113" s="628"/>
      <c r="BD113" s="628"/>
      <c r="BE113" s="629">
        <f t="shared" si="3"/>
        <v>30.081000000000003</v>
      </c>
      <c r="BF113" s="630"/>
      <c r="BG113" s="631"/>
      <c r="BH113" s="504"/>
      <c r="BI113" s="505"/>
      <c r="BM113" s="503">
        <v>7825</v>
      </c>
      <c r="BO113" s="444"/>
    </row>
    <row r="114" spans="1:67" s="443" customFormat="1" ht="36.950000000000003" customHeight="1">
      <c r="A114" s="611">
        <v>100</v>
      </c>
      <c r="B114" s="612">
        <v>100</v>
      </c>
      <c r="C114" s="613"/>
      <c r="D114" s="614"/>
      <c r="E114" s="762" t="s">
        <v>1232</v>
      </c>
      <c r="F114" s="632" t="s">
        <v>1233</v>
      </c>
      <c r="G114" s="618">
        <v>15</v>
      </c>
      <c r="H114" s="617">
        <v>7.5119999999999996</v>
      </c>
      <c r="I114" s="618">
        <v>29</v>
      </c>
      <c r="J114" s="617">
        <v>2.7229999999999999</v>
      </c>
      <c r="K114" s="617"/>
      <c r="L114" s="617"/>
      <c r="M114" s="617"/>
      <c r="N114" s="617"/>
      <c r="O114" s="619">
        <v>516.12</v>
      </c>
      <c r="P114" s="617">
        <v>7.351</v>
      </c>
      <c r="Q114" s="617"/>
      <c r="R114" s="617"/>
      <c r="S114" s="618">
        <f t="shared" si="2"/>
        <v>15</v>
      </c>
      <c r="T114" s="617">
        <v>0.47</v>
      </c>
      <c r="U114" s="618">
        <v>1</v>
      </c>
      <c r="V114" s="617">
        <v>1.095</v>
      </c>
      <c r="W114" s="620"/>
      <c r="X114" s="617">
        <v>0</v>
      </c>
      <c r="Y114" s="621">
        <v>7.2</v>
      </c>
      <c r="Z114" s="617">
        <v>0.33800000000000002</v>
      </c>
      <c r="AA114" s="617">
        <v>4.1669999999999998</v>
      </c>
      <c r="AB114" s="617">
        <v>5</v>
      </c>
      <c r="AC114" s="622">
        <v>0.91300000000000003</v>
      </c>
      <c r="AD114" s="617">
        <v>1</v>
      </c>
      <c r="AE114" s="616">
        <v>8.5869999999999997</v>
      </c>
      <c r="AF114" s="761">
        <v>4</v>
      </c>
      <c r="AG114" s="623"/>
      <c r="AH114" s="623"/>
      <c r="AI114" s="624"/>
      <c r="AJ114" s="624"/>
      <c r="AK114" s="624"/>
      <c r="AL114" s="624"/>
      <c r="AM114" s="624"/>
      <c r="AN114" s="624"/>
      <c r="AO114" s="624"/>
      <c r="AP114" s="624"/>
      <c r="AQ114" s="624"/>
      <c r="AR114" s="625"/>
      <c r="AS114" s="624"/>
      <c r="AT114" s="624"/>
      <c r="AU114" s="637"/>
      <c r="AV114" s="626"/>
      <c r="AW114" s="626"/>
      <c r="AX114" s="626"/>
      <c r="AY114" s="627"/>
      <c r="AZ114" s="628"/>
      <c r="BA114" s="617"/>
      <c r="BB114" s="628"/>
      <c r="BC114" s="628"/>
      <c r="BD114" s="628"/>
      <c r="BE114" s="629">
        <f t="shared" si="3"/>
        <v>29.489000000000001</v>
      </c>
      <c r="BF114" s="630"/>
      <c r="BG114" s="631"/>
      <c r="BH114" s="504"/>
      <c r="BI114" s="505"/>
      <c r="BM114" s="503">
        <v>13253</v>
      </c>
      <c r="BO114" s="444"/>
    </row>
    <row r="115" spans="1:67" s="443" customFormat="1" ht="36.950000000000003" customHeight="1">
      <c r="A115" s="611">
        <v>101</v>
      </c>
      <c r="B115" s="612">
        <v>101</v>
      </c>
      <c r="C115" s="613"/>
      <c r="D115" s="614"/>
      <c r="E115" s="762" t="s">
        <v>1214</v>
      </c>
      <c r="F115" s="632" t="s">
        <v>1215</v>
      </c>
      <c r="G115" s="618">
        <v>14</v>
      </c>
      <c r="H115" s="617">
        <v>7.0110000000000001</v>
      </c>
      <c r="I115" s="618">
        <v>28</v>
      </c>
      <c r="J115" s="617">
        <v>2.629</v>
      </c>
      <c r="K115" s="617"/>
      <c r="L115" s="617"/>
      <c r="M115" s="617"/>
      <c r="N115" s="617"/>
      <c r="O115" s="619">
        <v>508.2</v>
      </c>
      <c r="P115" s="617">
        <v>7.2380000000000004</v>
      </c>
      <c r="Q115" s="617"/>
      <c r="R115" s="617"/>
      <c r="S115" s="618">
        <f t="shared" si="2"/>
        <v>14</v>
      </c>
      <c r="T115" s="617">
        <v>0.438</v>
      </c>
      <c r="U115" s="618">
        <v>1</v>
      </c>
      <c r="V115" s="617">
        <v>1.095</v>
      </c>
      <c r="W115" s="620"/>
      <c r="X115" s="617">
        <v>0</v>
      </c>
      <c r="Y115" s="621">
        <v>8.3000000000000007</v>
      </c>
      <c r="Z115" s="617">
        <v>0.39</v>
      </c>
      <c r="AA115" s="617">
        <v>4.1669999999999998</v>
      </c>
      <c r="AB115" s="617">
        <v>5</v>
      </c>
      <c r="AC115" s="622">
        <v>1.8260000000000001</v>
      </c>
      <c r="AD115" s="617">
        <v>2</v>
      </c>
      <c r="AE115" s="616">
        <v>8.5869999999999997</v>
      </c>
      <c r="AF115" s="761">
        <v>4</v>
      </c>
      <c r="AG115" s="623"/>
      <c r="AH115" s="623"/>
      <c r="AI115" s="624"/>
      <c r="AJ115" s="624"/>
      <c r="AK115" s="624"/>
      <c r="AL115" s="624"/>
      <c r="AM115" s="624"/>
      <c r="AN115" s="624"/>
      <c r="AO115" s="624"/>
      <c r="AP115" s="624"/>
      <c r="AQ115" s="624"/>
      <c r="AR115" s="625"/>
      <c r="AS115" s="624"/>
      <c r="AT115" s="624"/>
      <c r="AU115" s="637"/>
      <c r="AV115" s="626"/>
      <c r="AW115" s="626"/>
      <c r="AX115" s="626"/>
      <c r="AY115" s="627"/>
      <c r="AZ115" s="628"/>
      <c r="BA115" s="617"/>
      <c r="BB115" s="628"/>
      <c r="BC115" s="628"/>
      <c r="BD115" s="628"/>
      <c r="BE115" s="629">
        <f t="shared" si="3"/>
        <v>29.801000000000002</v>
      </c>
      <c r="BF115" s="630"/>
      <c r="BG115" s="631"/>
      <c r="BH115" s="504"/>
      <c r="BI115" s="505"/>
      <c r="BM115" s="503">
        <v>6198</v>
      </c>
      <c r="BO115" s="444"/>
    </row>
    <row r="116" spans="1:67" s="443" customFormat="1" ht="36.950000000000003" customHeight="1">
      <c r="A116" s="611">
        <v>102</v>
      </c>
      <c r="B116" s="612">
        <v>102</v>
      </c>
      <c r="C116" s="613"/>
      <c r="D116" s="614"/>
      <c r="E116" s="762" t="s">
        <v>997</v>
      </c>
      <c r="F116" s="632" t="s">
        <v>998</v>
      </c>
      <c r="G116" s="618">
        <v>14</v>
      </c>
      <c r="H116" s="617">
        <v>7.0110000000000001</v>
      </c>
      <c r="I116" s="618">
        <v>29</v>
      </c>
      <c r="J116" s="617">
        <v>2.7229999999999999</v>
      </c>
      <c r="K116" s="617"/>
      <c r="L116" s="617"/>
      <c r="M116" s="617"/>
      <c r="N116" s="617"/>
      <c r="O116" s="619">
        <v>552.20000000000005</v>
      </c>
      <c r="P116" s="617">
        <v>7.8650000000000002</v>
      </c>
      <c r="Q116" s="617"/>
      <c r="R116" s="617"/>
      <c r="S116" s="618">
        <f t="shared" si="2"/>
        <v>14</v>
      </c>
      <c r="T116" s="617">
        <v>0.438</v>
      </c>
      <c r="U116" s="618">
        <v>1</v>
      </c>
      <c r="V116" s="617">
        <v>1.095</v>
      </c>
      <c r="W116" s="620"/>
      <c r="X116" s="617">
        <v>0</v>
      </c>
      <c r="Y116" s="621">
        <v>11.3</v>
      </c>
      <c r="Z116" s="617">
        <v>0.53100000000000003</v>
      </c>
      <c r="AA116" s="617">
        <v>4.1669999999999998</v>
      </c>
      <c r="AB116" s="617">
        <v>5</v>
      </c>
      <c r="AC116" s="622">
        <v>0.91300000000000003</v>
      </c>
      <c r="AD116" s="617">
        <v>1</v>
      </c>
      <c r="AE116" s="616">
        <v>8.5869999999999997</v>
      </c>
      <c r="AF116" s="761">
        <v>4</v>
      </c>
      <c r="AG116" s="623"/>
      <c r="AH116" s="623"/>
      <c r="AI116" s="624"/>
      <c r="AJ116" s="624"/>
      <c r="AK116" s="624"/>
      <c r="AL116" s="624"/>
      <c r="AM116" s="624"/>
      <c r="AN116" s="624"/>
      <c r="AO116" s="624"/>
      <c r="AP116" s="624"/>
      <c r="AQ116" s="624"/>
      <c r="AR116" s="625"/>
      <c r="AS116" s="624"/>
      <c r="AT116" s="624"/>
      <c r="AU116" s="637"/>
      <c r="AV116" s="626"/>
      <c r="AW116" s="626"/>
      <c r="AX116" s="626"/>
      <c r="AY116" s="627"/>
      <c r="AZ116" s="628"/>
      <c r="BA116" s="617"/>
      <c r="BB116" s="628"/>
      <c r="BC116" s="628"/>
      <c r="BD116" s="628"/>
      <c r="BE116" s="629">
        <f t="shared" si="3"/>
        <v>29.663</v>
      </c>
      <c r="BF116" s="630"/>
      <c r="BG116" s="631"/>
      <c r="BH116" s="504"/>
      <c r="BI116" s="505"/>
      <c r="BM116" s="503">
        <v>3784</v>
      </c>
      <c r="BO116" s="444"/>
    </row>
    <row r="117" spans="1:67" s="443" customFormat="1" ht="36.950000000000003" customHeight="1">
      <c r="A117" s="611">
        <v>103</v>
      </c>
      <c r="B117" s="612">
        <v>103</v>
      </c>
      <c r="C117" s="613"/>
      <c r="D117" s="614"/>
      <c r="E117" s="762" t="s">
        <v>999</v>
      </c>
      <c r="F117" s="632" t="s">
        <v>1000</v>
      </c>
      <c r="G117" s="618">
        <v>15</v>
      </c>
      <c r="H117" s="617">
        <v>7.5119999999999996</v>
      </c>
      <c r="I117" s="618">
        <v>30</v>
      </c>
      <c r="J117" s="617">
        <v>2.8170000000000002</v>
      </c>
      <c r="K117" s="617"/>
      <c r="L117" s="617"/>
      <c r="M117" s="617"/>
      <c r="N117" s="617"/>
      <c r="O117" s="619">
        <v>545.16</v>
      </c>
      <c r="P117" s="617">
        <v>7.7640000000000002</v>
      </c>
      <c r="Q117" s="617"/>
      <c r="R117" s="617"/>
      <c r="S117" s="618">
        <f t="shared" si="2"/>
        <v>15</v>
      </c>
      <c r="T117" s="617">
        <v>0.47</v>
      </c>
      <c r="U117" s="618">
        <v>1</v>
      </c>
      <c r="V117" s="617">
        <v>1.095</v>
      </c>
      <c r="W117" s="620"/>
      <c r="X117" s="617">
        <v>0</v>
      </c>
      <c r="Y117" s="621">
        <v>11.9</v>
      </c>
      <c r="Z117" s="617">
        <v>0.55900000000000005</v>
      </c>
      <c r="AA117" s="617">
        <v>4.1669999999999998</v>
      </c>
      <c r="AB117" s="617">
        <v>5</v>
      </c>
      <c r="AC117" s="622">
        <v>1.8260000000000001</v>
      </c>
      <c r="AD117" s="617">
        <v>2</v>
      </c>
      <c r="AE117" s="616">
        <v>8.5869999999999997</v>
      </c>
      <c r="AF117" s="761">
        <v>4</v>
      </c>
      <c r="AG117" s="623"/>
      <c r="AH117" s="623"/>
      <c r="AI117" s="624"/>
      <c r="AJ117" s="624"/>
      <c r="AK117" s="624"/>
      <c r="AL117" s="624"/>
      <c r="AM117" s="624"/>
      <c r="AN117" s="624"/>
      <c r="AO117" s="624"/>
      <c r="AP117" s="624"/>
      <c r="AQ117" s="624"/>
      <c r="AR117" s="625"/>
      <c r="AS117" s="624"/>
      <c r="AT117" s="624"/>
      <c r="AU117" s="637"/>
      <c r="AV117" s="626"/>
      <c r="AW117" s="626"/>
      <c r="AX117" s="626"/>
      <c r="AY117" s="627"/>
      <c r="AZ117" s="628"/>
      <c r="BA117" s="617"/>
      <c r="BB117" s="628"/>
      <c r="BC117" s="628"/>
      <c r="BD117" s="628"/>
      <c r="BE117" s="629">
        <f t="shared" si="3"/>
        <v>31.217000000000002</v>
      </c>
      <c r="BF117" s="630"/>
      <c r="BG117" s="631"/>
      <c r="BH117" s="504"/>
      <c r="BI117" s="505"/>
      <c r="BM117" s="503">
        <v>4995</v>
      </c>
      <c r="BO117" s="444"/>
    </row>
    <row r="118" spans="1:67" s="443" customFormat="1" ht="36.950000000000003" customHeight="1">
      <c r="A118" s="611">
        <v>104</v>
      </c>
      <c r="B118" s="612">
        <v>104</v>
      </c>
      <c r="C118" s="613"/>
      <c r="D118" s="614"/>
      <c r="E118" s="762" t="s">
        <v>1782</v>
      </c>
      <c r="F118" s="632" t="s">
        <v>1783</v>
      </c>
      <c r="G118" s="618">
        <v>16</v>
      </c>
      <c r="H118" s="617">
        <v>8.0129999999999999</v>
      </c>
      <c r="I118" s="618">
        <v>31</v>
      </c>
      <c r="J118" s="617">
        <v>2.911</v>
      </c>
      <c r="K118" s="617"/>
      <c r="L118" s="617"/>
      <c r="M118" s="617"/>
      <c r="N118" s="617"/>
      <c r="O118" s="619">
        <v>644.6</v>
      </c>
      <c r="P118" s="617">
        <v>9.1809999999999992</v>
      </c>
      <c r="Q118" s="617"/>
      <c r="R118" s="617"/>
      <c r="S118" s="618">
        <f t="shared" si="2"/>
        <v>16</v>
      </c>
      <c r="T118" s="617">
        <v>0.501</v>
      </c>
      <c r="U118" s="618">
        <v>1</v>
      </c>
      <c r="V118" s="617">
        <v>1.095</v>
      </c>
      <c r="W118" s="620"/>
      <c r="X118" s="617">
        <v>0</v>
      </c>
      <c r="Y118" s="621">
        <v>9.1</v>
      </c>
      <c r="Z118" s="617">
        <v>0.42699999999999999</v>
      </c>
      <c r="AA118" s="617">
        <v>4.1669999999999998</v>
      </c>
      <c r="AB118" s="617">
        <v>5</v>
      </c>
      <c r="AC118" s="622">
        <v>1.8260000000000001</v>
      </c>
      <c r="AD118" s="617">
        <v>2</v>
      </c>
      <c r="AE118" s="616">
        <v>8.5869999999999997</v>
      </c>
      <c r="AF118" s="761">
        <v>4</v>
      </c>
      <c r="AG118" s="623"/>
      <c r="AH118" s="623"/>
      <c r="AI118" s="624"/>
      <c r="AJ118" s="624"/>
      <c r="AK118" s="624"/>
      <c r="AL118" s="624"/>
      <c r="AM118" s="624"/>
      <c r="AN118" s="624"/>
      <c r="AO118" s="624"/>
      <c r="AP118" s="624"/>
      <c r="AQ118" s="624"/>
      <c r="AR118" s="625"/>
      <c r="AS118" s="624"/>
      <c r="AT118" s="624"/>
      <c r="AU118" s="637"/>
      <c r="AV118" s="626"/>
      <c r="AW118" s="626"/>
      <c r="AX118" s="626"/>
      <c r="AY118" s="627"/>
      <c r="AZ118" s="628"/>
      <c r="BA118" s="617"/>
      <c r="BB118" s="628"/>
      <c r="BC118" s="628"/>
      <c r="BD118" s="628"/>
      <c r="BE118" s="629">
        <f t="shared" si="3"/>
        <v>33.128</v>
      </c>
      <c r="BF118" s="630"/>
      <c r="BG118" s="631"/>
      <c r="BH118" s="504"/>
      <c r="BI118" s="505"/>
      <c r="BM118" s="503">
        <v>0</v>
      </c>
      <c r="BO118" s="444"/>
    </row>
    <row r="119" spans="1:67" s="443" customFormat="1" ht="36.950000000000003" customHeight="1">
      <c r="A119" s="611">
        <v>105</v>
      </c>
      <c r="B119" s="612">
        <v>105</v>
      </c>
      <c r="C119" s="613"/>
      <c r="D119" s="614"/>
      <c r="E119" s="762" t="s">
        <v>1932</v>
      </c>
      <c r="F119" s="632" t="s">
        <v>1933</v>
      </c>
      <c r="G119" s="618">
        <v>16</v>
      </c>
      <c r="H119" s="617">
        <v>8.0129999999999999</v>
      </c>
      <c r="I119" s="618">
        <v>30</v>
      </c>
      <c r="J119" s="617">
        <v>2.8170000000000002</v>
      </c>
      <c r="K119" s="617"/>
      <c r="L119" s="617"/>
      <c r="M119" s="617"/>
      <c r="N119" s="617"/>
      <c r="O119" s="619">
        <v>624.36</v>
      </c>
      <c r="P119" s="617">
        <v>8.8919999999999995</v>
      </c>
      <c r="Q119" s="617"/>
      <c r="R119" s="617"/>
      <c r="S119" s="618">
        <f t="shared" si="2"/>
        <v>16</v>
      </c>
      <c r="T119" s="617">
        <v>0.501</v>
      </c>
      <c r="U119" s="618">
        <v>1</v>
      </c>
      <c r="V119" s="617">
        <v>1.095</v>
      </c>
      <c r="W119" s="620"/>
      <c r="X119" s="617">
        <v>0</v>
      </c>
      <c r="Y119" s="621">
        <v>8.6999999999999993</v>
      </c>
      <c r="Z119" s="617">
        <v>0.40799999999999997</v>
      </c>
      <c r="AA119" s="617">
        <v>4.1669999999999998</v>
      </c>
      <c r="AB119" s="617">
        <v>5</v>
      </c>
      <c r="AC119" s="622">
        <v>1.8260000000000001</v>
      </c>
      <c r="AD119" s="617">
        <v>2</v>
      </c>
      <c r="AE119" s="616">
        <v>8.5869999999999997</v>
      </c>
      <c r="AF119" s="761">
        <v>4</v>
      </c>
      <c r="AG119" s="623"/>
      <c r="AH119" s="623"/>
      <c r="AI119" s="624"/>
      <c r="AJ119" s="624"/>
      <c r="AK119" s="624"/>
      <c r="AL119" s="624"/>
      <c r="AM119" s="624"/>
      <c r="AN119" s="624"/>
      <c r="AO119" s="624"/>
      <c r="AP119" s="624"/>
      <c r="AQ119" s="624"/>
      <c r="AR119" s="625"/>
      <c r="AS119" s="624"/>
      <c r="AT119" s="624"/>
      <c r="AU119" s="637"/>
      <c r="AV119" s="626"/>
      <c r="AW119" s="626"/>
      <c r="AX119" s="626"/>
      <c r="AY119" s="627"/>
      <c r="AZ119" s="628"/>
      <c r="BA119" s="617"/>
      <c r="BB119" s="628"/>
      <c r="BC119" s="628"/>
      <c r="BD119" s="628"/>
      <c r="BE119" s="629">
        <f t="shared" si="3"/>
        <v>32.725999999999999</v>
      </c>
      <c r="BF119" s="630"/>
      <c r="BG119" s="631"/>
      <c r="BH119" s="504"/>
      <c r="BI119" s="505"/>
      <c r="BM119" s="503">
        <v>0</v>
      </c>
      <c r="BO119" s="444"/>
    </row>
    <row r="120" spans="1:67" s="443" customFormat="1" ht="36.950000000000003" customHeight="1">
      <c r="A120" s="611">
        <v>106</v>
      </c>
      <c r="B120" s="612">
        <v>106</v>
      </c>
      <c r="C120" s="613"/>
      <c r="D120" s="614"/>
      <c r="E120" s="762" t="s">
        <v>2198</v>
      </c>
      <c r="F120" s="632" t="s">
        <v>2199</v>
      </c>
      <c r="G120" s="618">
        <v>16</v>
      </c>
      <c r="H120" s="617">
        <v>8.0129999999999999</v>
      </c>
      <c r="I120" s="618">
        <v>31</v>
      </c>
      <c r="J120" s="617">
        <v>2.911</v>
      </c>
      <c r="K120" s="617"/>
      <c r="L120" s="617"/>
      <c r="M120" s="617"/>
      <c r="N120" s="617"/>
      <c r="O120" s="619">
        <v>580.79999999999995</v>
      </c>
      <c r="P120" s="617">
        <v>8.2720000000000002</v>
      </c>
      <c r="Q120" s="617"/>
      <c r="R120" s="617"/>
      <c r="S120" s="618">
        <f t="shared" si="2"/>
        <v>16</v>
      </c>
      <c r="T120" s="617">
        <v>0.501</v>
      </c>
      <c r="U120" s="618">
        <v>1</v>
      </c>
      <c r="V120" s="617">
        <v>1.095</v>
      </c>
      <c r="W120" s="620"/>
      <c r="X120" s="617">
        <v>0</v>
      </c>
      <c r="Y120" s="621">
        <v>8.4</v>
      </c>
      <c r="Z120" s="617">
        <v>0.39400000000000002</v>
      </c>
      <c r="AA120" s="617">
        <v>5</v>
      </c>
      <c r="AB120" s="617">
        <v>6</v>
      </c>
      <c r="AC120" s="622">
        <v>1.8260000000000001</v>
      </c>
      <c r="AD120" s="617">
        <v>2</v>
      </c>
      <c r="AE120" s="616">
        <v>8.5869999999999997</v>
      </c>
      <c r="AF120" s="761">
        <v>4</v>
      </c>
      <c r="AG120" s="623"/>
      <c r="AH120" s="623"/>
      <c r="AI120" s="624"/>
      <c r="AJ120" s="624"/>
      <c r="AK120" s="624"/>
      <c r="AL120" s="624"/>
      <c r="AM120" s="624"/>
      <c r="AN120" s="624"/>
      <c r="AO120" s="624"/>
      <c r="AP120" s="624"/>
      <c r="AQ120" s="624"/>
      <c r="AR120" s="625"/>
      <c r="AS120" s="624"/>
      <c r="AT120" s="624"/>
      <c r="AU120" s="637"/>
      <c r="AV120" s="626"/>
      <c r="AW120" s="626"/>
      <c r="AX120" s="626"/>
      <c r="AY120" s="627"/>
      <c r="AZ120" s="628"/>
      <c r="BA120" s="628"/>
      <c r="BB120" s="628"/>
      <c r="BC120" s="628"/>
      <c r="BD120" s="628"/>
      <c r="BE120" s="629">
        <f t="shared" si="3"/>
        <v>33.186</v>
      </c>
      <c r="BF120" s="630"/>
      <c r="BG120" s="631"/>
      <c r="BH120" s="504"/>
      <c r="BI120" s="505"/>
      <c r="BM120" s="503">
        <v>0</v>
      </c>
      <c r="BO120" s="444"/>
    </row>
    <row r="121" spans="1:67" s="443" customFormat="1" ht="36.950000000000003" customHeight="1">
      <c r="A121" s="611">
        <v>107</v>
      </c>
      <c r="B121" s="612">
        <v>107</v>
      </c>
      <c r="C121" s="613"/>
      <c r="D121" s="614"/>
      <c r="E121" s="762" t="s">
        <v>1195</v>
      </c>
      <c r="F121" s="632" t="s">
        <v>1196</v>
      </c>
      <c r="G121" s="618">
        <v>16</v>
      </c>
      <c r="H121" s="617">
        <v>8.0129999999999999</v>
      </c>
      <c r="I121" s="618">
        <v>31</v>
      </c>
      <c r="J121" s="617">
        <v>2.911</v>
      </c>
      <c r="K121" s="617"/>
      <c r="L121" s="617"/>
      <c r="M121" s="617"/>
      <c r="N121" s="617"/>
      <c r="O121" s="619">
        <v>857.12</v>
      </c>
      <c r="P121" s="617">
        <v>12.207000000000001</v>
      </c>
      <c r="Q121" s="617"/>
      <c r="R121" s="617"/>
      <c r="S121" s="618">
        <f t="shared" si="2"/>
        <v>16</v>
      </c>
      <c r="T121" s="617">
        <v>0.501</v>
      </c>
      <c r="U121" s="618">
        <v>1</v>
      </c>
      <c r="V121" s="617">
        <v>1.095</v>
      </c>
      <c r="W121" s="620"/>
      <c r="X121" s="617">
        <v>0</v>
      </c>
      <c r="Y121" s="621">
        <v>23.4</v>
      </c>
      <c r="Z121" s="617">
        <v>1.099</v>
      </c>
      <c r="AA121" s="617">
        <v>5</v>
      </c>
      <c r="AB121" s="617">
        <v>6</v>
      </c>
      <c r="AC121" s="622">
        <v>0.91300000000000003</v>
      </c>
      <c r="AD121" s="617">
        <v>1</v>
      </c>
      <c r="AE121" s="616">
        <v>4.2939999999999996</v>
      </c>
      <c r="AF121" s="617">
        <v>2</v>
      </c>
      <c r="AG121" s="623"/>
      <c r="AH121" s="623"/>
      <c r="AI121" s="624"/>
      <c r="AJ121" s="624"/>
      <c r="AK121" s="624"/>
      <c r="AL121" s="624"/>
      <c r="AM121" s="624"/>
      <c r="AN121" s="624"/>
      <c r="AO121" s="624"/>
      <c r="AP121" s="624"/>
      <c r="AQ121" s="624"/>
      <c r="AR121" s="625"/>
      <c r="AS121" s="624"/>
      <c r="AT121" s="624"/>
      <c r="AU121" s="637"/>
      <c r="AV121" s="626"/>
      <c r="AW121" s="626"/>
      <c r="AX121" s="626"/>
      <c r="AY121" s="627"/>
      <c r="AZ121" s="628"/>
      <c r="BA121" s="628"/>
      <c r="BB121" s="628"/>
      <c r="BC121" s="628"/>
      <c r="BD121" s="628"/>
      <c r="BE121" s="629">
        <f t="shared" si="3"/>
        <v>34.826000000000001</v>
      </c>
      <c r="BF121" s="630"/>
      <c r="BG121" s="631"/>
      <c r="BH121" s="504"/>
      <c r="BI121" s="505"/>
      <c r="BM121" s="503">
        <v>0</v>
      </c>
      <c r="BO121" s="444"/>
    </row>
    <row r="122" spans="1:67" s="443" customFormat="1" ht="36.950000000000003" customHeight="1">
      <c r="A122" s="611">
        <v>108</v>
      </c>
      <c r="B122" s="612">
        <v>108</v>
      </c>
      <c r="C122" s="613"/>
      <c r="D122" s="614"/>
      <c r="E122" s="762" t="s">
        <v>1734</v>
      </c>
      <c r="F122" s="632" t="s">
        <v>1735</v>
      </c>
      <c r="G122" s="618">
        <v>16</v>
      </c>
      <c r="H122" s="617">
        <v>8.0129999999999999</v>
      </c>
      <c r="I122" s="618">
        <v>30</v>
      </c>
      <c r="J122" s="617">
        <v>2.8170000000000002</v>
      </c>
      <c r="K122" s="617"/>
      <c r="L122" s="617"/>
      <c r="M122" s="617"/>
      <c r="N122" s="617"/>
      <c r="O122" s="619">
        <v>736.56000000000006</v>
      </c>
      <c r="P122" s="617">
        <v>10.49</v>
      </c>
      <c r="Q122" s="617"/>
      <c r="R122" s="617"/>
      <c r="S122" s="618">
        <f t="shared" si="2"/>
        <v>16</v>
      </c>
      <c r="T122" s="617">
        <v>0.501</v>
      </c>
      <c r="U122" s="618">
        <v>1</v>
      </c>
      <c r="V122" s="617">
        <v>1.095</v>
      </c>
      <c r="W122" s="620"/>
      <c r="X122" s="617">
        <v>0</v>
      </c>
      <c r="Y122" s="621">
        <v>5.9</v>
      </c>
      <c r="Z122" s="617">
        <v>0.27700000000000002</v>
      </c>
      <c r="AA122" s="617">
        <v>5</v>
      </c>
      <c r="AB122" s="617">
        <v>6</v>
      </c>
      <c r="AC122" s="622">
        <v>0.91300000000000003</v>
      </c>
      <c r="AD122" s="617">
        <v>1</v>
      </c>
      <c r="AE122" s="616">
        <v>4.2939999999999996</v>
      </c>
      <c r="AF122" s="617">
        <v>2</v>
      </c>
      <c r="AG122" s="623"/>
      <c r="AH122" s="623"/>
      <c r="AI122" s="624"/>
      <c r="AJ122" s="624"/>
      <c r="AK122" s="624"/>
      <c r="AL122" s="624"/>
      <c r="AM122" s="624"/>
      <c r="AN122" s="624"/>
      <c r="AO122" s="624"/>
      <c r="AP122" s="624"/>
      <c r="AQ122" s="624"/>
      <c r="AR122" s="625"/>
      <c r="AS122" s="624"/>
      <c r="AT122" s="624"/>
      <c r="AU122" s="637"/>
      <c r="AV122" s="626"/>
      <c r="AW122" s="626"/>
      <c r="AX122" s="626"/>
      <c r="AY122" s="627"/>
      <c r="AZ122" s="628"/>
      <c r="BA122" s="628"/>
      <c r="BB122" s="628"/>
      <c r="BC122" s="628"/>
      <c r="BD122" s="628"/>
      <c r="BE122" s="629">
        <f t="shared" si="3"/>
        <v>32.192999999999998</v>
      </c>
      <c r="BF122" s="630"/>
      <c r="BG122" s="631"/>
      <c r="BH122" s="504"/>
      <c r="BI122" s="505"/>
      <c r="BM122" s="503">
        <v>0</v>
      </c>
      <c r="BO122" s="444"/>
    </row>
    <row r="123" spans="1:67" s="443" customFormat="1" ht="36.950000000000003" customHeight="1">
      <c r="A123" s="611">
        <v>109</v>
      </c>
      <c r="B123" s="612">
        <v>109</v>
      </c>
      <c r="C123" s="613"/>
      <c r="D123" s="614"/>
      <c r="E123" s="762" t="s">
        <v>2200</v>
      </c>
      <c r="F123" s="632" t="s">
        <v>2201</v>
      </c>
      <c r="G123" s="618">
        <v>15</v>
      </c>
      <c r="H123" s="617">
        <v>7.5119999999999996</v>
      </c>
      <c r="I123" s="618">
        <v>29</v>
      </c>
      <c r="J123" s="617">
        <v>2.7229999999999999</v>
      </c>
      <c r="K123" s="617"/>
      <c r="L123" s="617"/>
      <c r="M123" s="617"/>
      <c r="N123" s="617"/>
      <c r="O123" s="619">
        <v>657.36</v>
      </c>
      <c r="P123" s="617">
        <v>9.3620000000000001</v>
      </c>
      <c r="Q123" s="617"/>
      <c r="R123" s="617"/>
      <c r="S123" s="618">
        <f t="shared" si="2"/>
        <v>15</v>
      </c>
      <c r="T123" s="617">
        <v>0.47</v>
      </c>
      <c r="U123" s="618">
        <v>1</v>
      </c>
      <c r="V123" s="617">
        <v>1.095</v>
      </c>
      <c r="W123" s="620"/>
      <c r="X123" s="617">
        <v>0</v>
      </c>
      <c r="Y123" s="621">
        <v>7.2</v>
      </c>
      <c r="Z123" s="617">
        <v>0.33800000000000002</v>
      </c>
      <c r="AA123" s="617">
        <v>5</v>
      </c>
      <c r="AB123" s="617">
        <v>6</v>
      </c>
      <c r="AC123" s="622">
        <v>0.91300000000000003</v>
      </c>
      <c r="AD123" s="617">
        <v>1</v>
      </c>
      <c r="AE123" s="616">
        <v>4.2939999999999996</v>
      </c>
      <c r="AF123" s="617">
        <v>2</v>
      </c>
      <c r="AG123" s="623"/>
      <c r="AH123" s="623"/>
      <c r="AI123" s="624"/>
      <c r="AJ123" s="624"/>
      <c r="AK123" s="624"/>
      <c r="AL123" s="624"/>
      <c r="AM123" s="624"/>
      <c r="AN123" s="624"/>
      <c r="AO123" s="624"/>
      <c r="AP123" s="624"/>
      <c r="AQ123" s="624"/>
      <c r="AR123" s="625"/>
      <c r="AS123" s="624"/>
      <c r="AT123" s="624"/>
      <c r="AU123" s="637"/>
      <c r="AV123" s="626"/>
      <c r="AW123" s="626"/>
      <c r="AX123" s="626"/>
      <c r="AY123" s="627"/>
      <c r="AZ123" s="628"/>
      <c r="BA123" s="628"/>
      <c r="BB123" s="628"/>
      <c r="BC123" s="628"/>
      <c r="BD123" s="628"/>
      <c r="BE123" s="629">
        <f t="shared" si="3"/>
        <v>30.5</v>
      </c>
      <c r="BF123" s="630"/>
      <c r="BG123" s="631"/>
      <c r="BH123" s="504"/>
      <c r="BI123" s="505"/>
      <c r="BM123" s="503">
        <v>0</v>
      </c>
      <c r="BO123" s="444"/>
    </row>
    <row r="124" spans="1:67" s="443" customFormat="1" ht="36.950000000000003" customHeight="1">
      <c r="A124" s="611">
        <v>110</v>
      </c>
      <c r="B124" s="612">
        <v>110</v>
      </c>
      <c r="C124" s="613"/>
      <c r="D124" s="614"/>
      <c r="E124" s="762" t="s">
        <v>1780</v>
      </c>
      <c r="F124" s="632" t="s">
        <v>1781</v>
      </c>
      <c r="G124" s="618">
        <v>16</v>
      </c>
      <c r="H124" s="617">
        <v>8.0129999999999999</v>
      </c>
      <c r="I124" s="618">
        <v>30</v>
      </c>
      <c r="J124" s="617">
        <v>2.8170000000000002</v>
      </c>
      <c r="K124" s="617"/>
      <c r="L124" s="617"/>
      <c r="M124" s="617"/>
      <c r="N124" s="617"/>
      <c r="O124" s="619">
        <v>788.04</v>
      </c>
      <c r="P124" s="617">
        <v>11.224</v>
      </c>
      <c r="Q124" s="617"/>
      <c r="R124" s="617"/>
      <c r="S124" s="618">
        <f t="shared" si="2"/>
        <v>16</v>
      </c>
      <c r="T124" s="617">
        <v>0.501</v>
      </c>
      <c r="U124" s="618">
        <v>1</v>
      </c>
      <c r="V124" s="617">
        <v>1.095</v>
      </c>
      <c r="W124" s="620"/>
      <c r="X124" s="617">
        <v>0</v>
      </c>
      <c r="Y124" s="621">
        <v>7.6</v>
      </c>
      <c r="Z124" s="617">
        <v>0.35699999999999998</v>
      </c>
      <c r="AA124" s="617">
        <v>4.1669999999999998</v>
      </c>
      <c r="AB124" s="617">
        <v>5</v>
      </c>
      <c r="AC124" s="622">
        <v>1.8260000000000001</v>
      </c>
      <c r="AD124" s="617">
        <v>2</v>
      </c>
      <c r="AE124" s="616">
        <v>4.2939999999999996</v>
      </c>
      <c r="AF124" s="617">
        <v>2</v>
      </c>
      <c r="AG124" s="623"/>
      <c r="AH124" s="623"/>
      <c r="AI124" s="624"/>
      <c r="AJ124" s="624"/>
      <c r="AK124" s="624"/>
      <c r="AL124" s="624"/>
      <c r="AM124" s="624"/>
      <c r="AN124" s="624"/>
      <c r="AO124" s="624"/>
      <c r="AP124" s="624"/>
      <c r="AQ124" s="624"/>
      <c r="AR124" s="625"/>
      <c r="AS124" s="624"/>
      <c r="AT124" s="624"/>
      <c r="AU124" s="637"/>
      <c r="AV124" s="626"/>
      <c r="AW124" s="626"/>
      <c r="AX124" s="626"/>
      <c r="AY124" s="627"/>
      <c r="AZ124" s="628"/>
      <c r="BA124" s="628"/>
      <c r="BB124" s="628"/>
      <c r="BC124" s="628"/>
      <c r="BD124" s="628"/>
      <c r="BE124" s="629">
        <f t="shared" si="3"/>
        <v>33.006999999999998</v>
      </c>
      <c r="BF124" s="630"/>
      <c r="BG124" s="631"/>
      <c r="BH124" s="504"/>
      <c r="BI124" s="505"/>
      <c r="BM124" s="503">
        <v>942</v>
      </c>
      <c r="BO124" s="444"/>
    </row>
    <row r="125" spans="1:67" s="443" customFormat="1" ht="36.950000000000003" customHeight="1">
      <c r="A125" s="611">
        <v>111</v>
      </c>
      <c r="B125" s="612">
        <v>111</v>
      </c>
      <c r="C125" s="613"/>
      <c r="D125" s="614"/>
      <c r="E125" s="762" t="s">
        <v>1784</v>
      </c>
      <c r="F125" s="632" t="s">
        <v>1785</v>
      </c>
      <c r="G125" s="618">
        <v>15</v>
      </c>
      <c r="H125" s="617">
        <v>7.5119999999999996</v>
      </c>
      <c r="I125" s="618">
        <v>29</v>
      </c>
      <c r="J125" s="617">
        <v>2.7229999999999999</v>
      </c>
      <c r="K125" s="617"/>
      <c r="L125" s="617"/>
      <c r="M125" s="617"/>
      <c r="N125" s="617"/>
      <c r="O125" s="619">
        <v>772.2</v>
      </c>
      <c r="P125" s="617">
        <v>10.997999999999999</v>
      </c>
      <c r="Q125" s="617"/>
      <c r="R125" s="617"/>
      <c r="S125" s="618">
        <f t="shared" si="2"/>
        <v>15</v>
      </c>
      <c r="T125" s="617">
        <v>0.47</v>
      </c>
      <c r="U125" s="618">
        <v>1</v>
      </c>
      <c r="V125" s="617">
        <v>1.095</v>
      </c>
      <c r="W125" s="620"/>
      <c r="X125" s="617">
        <v>0</v>
      </c>
      <c r="Y125" s="621">
        <v>10.4</v>
      </c>
      <c r="Z125" s="617">
        <v>0.48799999999999999</v>
      </c>
      <c r="AA125" s="617">
        <v>5</v>
      </c>
      <c r="AB125" s="617">
        <v>6</v>
      </c>
      <c r="AC125" s="622">
        <v>0.91300000000000003</v>
      </c>
      <c r="AD125" s="617">
        <v>1</v>
      </c>
      <c r="AE125" s="616">
        <v>4.2939999999999996</v>
      </c>
      <c r="AF125" s="617">
        <v>2</v>
      </c>
      <c r="AG125" s="623"/>
      <c r="AH125" s="623"/>
      <c r="AI125" s="624"/>
      <c r="AJ125" s="624"/>
      <c r="AK125" s="624"/>
      <c r="AL125" s="624"/>
      <c r="AM125" s="624"/>
      <c r="AN125" s="624"/>
      <c r="AO125" s="624"/>
      <c r="AP125" s="624"/>
      <c r="AQ125" s="624"/>
      <c r="AR125" s="625"/>
      <c r="AS125" s="624"/>
      <c r="AT125" s="624"/>
      <c r="AU125" s="637"/>
      <c r="AV125" s="626"/>
      <c r="AW125" s="626"/>
      <c r="AX125" s="626"/>
      <c r="AY125" s="627"/>
      <c r="AZ125" s="628"/>
      <c r="BA125" s="628"/>
      <c r="BB125" s="628"/>
      <c r="BC125" s="628"/>
      <c r="BD125" s="628"/>
      <c r="BE125" s="629">
        <f t="shared" si="3"/>
        <v>32.286000000000001</v>
      </c>
      <c r="BF125" s="630"/>
      <c r="BG125" s="631"/>
      <c r="BH125" s="504"/>
      <c r="BI125" s="505"/>
      <c r="BM125" s="503">
        <v>0</v>
      </c>
      <c r="BO125" s="444"/>
    </row>
    <row r="126" spans="1:67" s="443" customFormat="1" ht="36.950000000000003" customHeight="1">
      <c r="A126" s="611">
        <v>112</v>
      </c>
      <c r="B126" s="612">
        <v>112</v>
      </c>
      <c r="C126" s="613"/>
      <c r="D126" s="614"/>
      <c r="E126" s="762" t="s">
        <v>2202</v>
      </c>
      <c r="F126" s="632" t="s">
        <v>2203</v>
      </c>
      <c r="G126" s="618">
        <v>15</v>
      </c>
      <c r="H126" s="617">
        <v>7.5119999999999996</v>
      </c>
      <c r="I126" s="618">
        <v>28</v>
      </c>
      <c r="J126" s="617">
        <v>2.629</v>
      </c>
      <c r="K126" s="617"/>
      <c r="L126" s="617"/>
      <c r="M126" s="617"/>
      <c r="N126" s="617"/>
      <c r="O126" s="619">
        <v>769.56000000000006</v>
      </c>
      <c r="P126" s="617">
        <v>10.96</v>
      </c>
      <c r="Q126" s="617"/>
      <c r="R126" s="617"/>
      <c r="S126" s="618">
        <f t="shared" si="2"/>
        <v>15</v>
      </c>
      <c r="T126" s="617">
        <v>0.47</v>
      </c>
      <c r="U126" s="618">
        <v>1</v>
      </c>
      <c r="V126" s="617">
        <v>1.095</v>
      </c>
      <c r="W126" s="620"/>
      <c r="X126" s="617">
        <v>0</v>
      </c>
      <c r="Y126" s="621">
        <v>10.4</v>
      </c>
      <c r="Z126" s="617">
        <v>0.48799999999999999</v>
      </c>
      <c r="AA126" s="617">
        <v>4.1669999999999998</v>
      </c>
      <c r="AB126" s="617">
        <v>5</v>
      </c>
      <c r="AC126" s="622">
        <v>0.91300000000000003</v>
      </c>
      <c r="AD126" s="617">
        <v>1</v>
      </c>
      <c r="AE126" s="616">
        <v>4.2939999999999996</v>
      </c>
      <c r="AF126" s="617">
        <v>2</v>
      </c>
      <c r="AG126" s="623"/>
      <c r="AH126" s="623"/>
      <c r="AI126" s="624"/>
      <c r="AJ126" s="624"/>
      <c r="AK126" s="624"/>
      <c r="AL126" s="624"/>
      <c r="AM126" s="624"/>
      <c r="AN126" s="624"/>
      <c r="AO126" s="624"/>
      <c r="AP126" s="624"/>
      <c r="AQ126" s="624"/>
      <c r="AR126" s="625"/>
      <c r="AS126" s="624"/>
      <c r="AT126" s="624"/>
      <c r="AU126" s="637"/>
      <c r="AV126" s="626"/>
      <c r="AW126" s="626"/>
      <c r="AX126" s="626"/>
      <c r="AY126" s="627"/>
      <c r="AZ126" s="628"/>
      <c r="BA126" s="628"/>
      <c r="BB126" s="628"/>
      <c r="BC126" s="628"/>
      <c r="BD126" s="628"/>
      <c r="BE126" s="629">
        <f t="shared" si="3"/>
        <v>31.154000000000003</v>
      </c>
      <c r="BF126" s="630"/>
      <c r="BG126" s="631"/>
      <c r="BH126" s="504"/>
      <c r="BI126" s="505"/>
      <c r="BM126" s="503">
        <v>0</v>
      </c>
      <c r="BO126" s="444"/>
    </row>
    <row r="127" spans="1:67" s="443" customFormat="1" ht="36.950000000000003" customHeight="1">
      <c r="A127" s="611">
        <v>113</v>
      </c>
      <c r="B127" s="612">
        <v>113</v>
      </c>
      <c r="C127" s="613"/>
      <c r="D127" s="614"/>
      <c r="E127" s="762" t="s">
        <v>1468</v>
      </c>
      <c r="F127" s="632" t="s">
        <v>1469</v>
      </c>
      <c r="G127" s="618">
        <v>15</v>
      </c>
      <c r="H127" s="617">
        <v>7.5119999999999996</v>
      </c>
      <c r="I127" s="618">
        <v>27</v>
      </c>
      <c r="J127" s="617">
        <v>2.5350000000000001</v>
      </c>
      <c r="K127" s="617"/>
      <c r="L127" s="617"/>
      <c r="M127" s="617"/>
      <c r="N127" s="617"/>
      <c r="O127" s="619">
        <v>589.16</v>
      </c>
      <c r="P127" s="617">
        <v>8.391</v>
      </c>
      <c r="Q127" s="617"/>
      <c r="R127" s="617"/>
      <c r="S127" s="618">
        <f t="shared" si="2"/>
        <v>15</v>
      </c>
      <c r="T127" s="617">
        <v>0.47</v>
      </c>
      <c r="U127" s="618">
        <v>1</v>
      </c>
      <c r="V127" s="617">
        <v>1.095</v>
      </c>
      <c r="W127" s="620"/>
      <c r="X127" s="617">
        <v>0</v>
      </c>
      <c r="Y127" s="621">
        <v>11.3</v>
      </c>
      <c r="Z127" s="617">
        <v>0.53100000000000003</v>
      </c>
      <c r="AA127" s="617">
        <v>5</v>
      </c>
      <c r="AB127" s="617">
        <v>6</v>
      </c>
      <c r="AC127" s="622">
        <v>1.8260000000000001</v>
      </c>
      <c r="AD127" s="617">
        <v>2</v>
      </c>
      <c r="AE127" s="616">
        <v>4.2939999999999996</v>
      </c>
      <c r="AF127" s="617">
        <v>2</v>
      </c>
      <c r="AG127" s="623"/>
      <c r="AH127" s="623"/>
      <c r="AI127" s="624"/>
      <c r="AJ127" s="624"/>
      <c r="AK127" s="624"/>
      <c r="AL127" s="624"/>
      <c r="AM127" s="624"/>
      <c r="AN127" s="624"/>
      <c r="AO127" s="624"/>
      <c r="AP127" s="624"/>
      <c r="AQ127" s="624"/>
      <c r="AR127" s="625"/>
      <c r="AS127" s="624"/>
      <c r="AT127" s="624"/>
      <c r="AU127" s="637"/>
      <c r="AV127" s="626"/>
      <c r="AW127" s="626"/>
      <c r="AX127" s="626"/>
      <c r="AY127" s="627"/>
      <c r="AZ127" s="628"/>
      <c r="BA127" s="628"/>
      <c r="BB127" s="628"/>
      <c r="BC127" s="628"/>
      <c r="BD127" s="628"/>
      <c r="BE127" s="629">
        <f t="shared" si="3"/>
        <v>30.533999999999999</v>
      </c>
      <c r="BF127" s="630"/>
      <c r="BG127" s="631"/>
      <c r="BH127" s="504"/>
      <c r="BI127" s="505"/>
      <c r="BM127" s="503">
        <v>1839</v>
      </c>
      <c r="BO127" s="444"/>
    </row>
    <row r="128" spans="1:67" s="443" customFormat="1" ht="36.950000000000003" customHeight="1">
      <c r="A128" s="611">
        <v>114</v>
      </c>
      <c r="B128" s="612">
        <v>114</v>
      </c>
      <c r="C128" s="613"/>
      <c r="D128" s="614"/>
      <c r="E128" s="762" t="s">
        <v>1786</v>
      </c>
      <c r="F128" s="632" t="s">
        <v>1787</v>
      </c>
      <c r="G128" s="618">
        <v>15</v>
      </c>
      <c r="H128" s="617">
        <v>7.5119999999999996</v>
      </c>
      <c r="I128" s="618">
        <v>30</v>
      </c>
      <c r="J128" s="617">
        <v>2.8170000000000002</v>
      </c>
      <c r="K128" s="617"/>
      <c r="L128" s="617"/>
      <c r="M128" s="617"/>
      <c r="N128" s="617"/>
      <c r="O128" s="619">
        <v>678.48</v>
      </c>
      <c r="P128" s="617">
        <v>9.6630000000000003</v>
      </c>
      <c r="Q128" s="617"/>
      <c r="R128" s="617"/>
      <c r="S128" s="618">
        <f t="shared" si="2"/>
        <v>15</v>
      </c>
      <c r="T128" s="617">
        <v>0.47</v>
      </c>
      <c r="U128" s="618">
        <v>1</v>
      </c>
      <c r="V128" s="617">
        <v>1.095</v>
      </c>
      <c r="W128" s="620"/>
      <c r="X128" s="617">
        <v>0</v>
      </c>
      <c r="Y128" s="621">
        <v>10</v>
      </c>
      <c r="Z128" s="617">
        <v>0.47</v>
      </c>
      <c r="AA128" s="617">
        <v>4.1669999999999998</v>
      </c>
      <c r="AB128" s="617">
        <v>5</v>
      </c>
      <c r="AC128" s="622">
        <v>1.8260000000000001</v>
      </c>
      <c r="AD128" s="617">
        <v>2</v>
      </c>
      <c r="AE128" s="616">
        <v>4.2939999999999996</v>
      </c>
      <c r="AF128" s="617">
        <v>2</v>
      </c>
      <c r="AG128" s="623"/>
      <c r="AH128" s="623"/>
      <c r="AI128" s="624"/>
      <c r="AJ128" s="624"/>
      <c r="AK128" s="624"/>
      <c r="AL128" s="624"/>
      <c r="AM128" s="624"/>
      <c r="AN128" s="624"/>
      <c r="AO128" s="624"/>
      <c r="AP128" s="624"/>
      <c r="AQ128" s="624"/>
      <c r="AR128" s="625"/>
      <c r="AS128" s="624"/>
      <c r="AT128" s="624"/>
      <c r="AU128" s="637"/>
      <c r="AV128" s="626"/>
      <c r="AW128" s="626"/>
      <c r="AX128" s="626"/>
      <c r="AY128" s="627"/>
      <c r="AZ128" s="628"/>
      <c r="BA128" s="628"/>
      <c r="BB128" s="628"/>
      <c r="BC128" s="628"/>
      <c r="BD128" s="628"/>
      <c r="BE128" s="629">
        <f t="shared" si="3"/>
        <v>31.027000000000001</v>
      </c>
      <c r="BF128" s="630"/>
      <c r="BG128" s="631"/>
      <c r="BH128" s="504"/>
      <c r="BI128" s="505"/>
      <c r="BM128" s="507">
        <v>0</v>
      </c>
      <c r="BO128" s="444"/>
    </row>
    <row r="129" spans="1:815 1070:1839 2094:2863 3118:3887 4142:4911 5166:5935 6190:6959 7214:7983 8238:9007 9262:10031 10286:11055 11310:12079 12334:13103 13358:14127 14382:15151 15406:16175" s="538" customFormat="1" ht="36.950000000000003" customHeight="1">
      <c r="A129" s="611">
        <v>115</v>
      </c>
      <c r="B129" s="612">
        <v>115</v>
      </c>
      <c r="C129" s="613"/>
      <c r="D129" s="614"/>
      <c r="E129" s="762" t="s">
        <v>1754</v>
      </c>
      <c r="F129" s="632" t="s">
        <v>1755</v>
      </c>
      <c r="G129" s="618">
        <v>13</v>
      </c>
      <c r="H129" s="617">
        <v>6.51</v>
      </c>
      <c r="I129" s="618">
        <v>26</v>
      </c>
      <c r="J129" s="617">
        <v>2.4409999999999998</v>
      </c>
      <c r="K129" s="617"/>
      <c r="L129" s="617"/>
      <c r="M129" s="617"/>
      <c r="N129" s="617"/>
      <c r="O129" s="619">
        <v>766.92</v>
      </c>
      <c r="P129" s="617">
        <v>10.923</v>
      </c>
      <c r="Q129" s="617"/>
      <c r="R129" s="617"/>
      <c r="S129" s="618">
        <f t="shared" si="2"/>
        <v>13</v>
      </c>
      <c r="T129" s="617">
        <v>0.40699999999999997</v>
      </c>
      <c r="U129" s="618">
        <v>1</v>
      </c>
      <c r="V129" s="617">
        <v>1.095</v>
      </c>
      <c r="W129" s="620"/>
      <c r="X129" s="617">
        <v>0</v>
      </c>
      <c r="Y129" s="621">
        <v>8.1</v>
      </c>
      <c r="Z129" s="617">
        <v>0.38</v>
      </c>
      <c r="AA129" s="617">
        <v>5</v>
      </c>
      <c r="AB129" s="617">
        <v>6</v>
      </c>
      <c r="AC129" s="622">
        <v>1.8260000000000001</v>
      </c>
      <c r="AD129" s="617">
        <v>2</v>
      </c>
      <c r="AE129" s="616">
        <v>4.2939999999999996</v>
      </c>
      <c r="AF129" s="617">
        <v>2</v>
      </c>
      <c r="AG129" s="623"/>
      <c r="AH129" s="623"/>
      <c r="AI129" s="624"/>
      <c r="AJ129" s="624"/>
      <c r="AK129" s="624"/>
      <c r="AL129" s="624"/>
      <c r="AM129" s="624"/>
      <c r="AN129" s="624"/>
      <c r="AO129" s="624"/>
      <c r="AP129" s="624"/>
      <c r="AQ129" s="624"/>
      <c r="AR129" s="625"/>
      <c r="AS129" s="624"/>
      <c r="AT129" s="624"/>
      <c r="AU129" s="637"/>
      <c r="AV129" s="626"/>
      <c r="AW129" s="626"/>
      <c r="AX129" s="626"/>
      <c r="AY129" s="627"/>
      <c r="AZ129" s="628"/>
      <c r="BA129" s="628"/>
      <c r="BB129" s="628"/>
      <c r="BC129" s="628"/>
      <c r="BD129" s="628"/>
      <c r="BE129" s="629">
        <f t="shared" si="3"/>
        <v>31.756</v>
      </c>
      <c r="BF129" s="630"/>
      <c r="BG129" s="631"/>
      <c r="BH129" s="504"/>
      <c r="BI129" s="505"/>
      <c r="BJ129" s="443"/>
      <c r="BK129" s="443"/>
      <c r="BM129" s="503">
        <v>0</v>
      </c>
      <c r="BO129" s="444"/>
      <c r="KP129" s="443"/>
      <c r="KQ129" s="443"/>
      <c r="UL129" s="443"/>
      <c r="UM129" s="443"/>
      <c r="AEH129" s="443"/>
      <c r="AEI129" s="443"/>
      <c r="AOD129" s="443"/>
      <c r="AOE129" s="443"/>
      <c r="AXZ129" s="443"/>
      <c r="AYA129" s="443"/>
      <c r="BHV129" s="443"/>
      <c r="BHW129" s="443"/>
      <c r="BRR129" s="443"/>
      <c r="BRS129" s="443"/>
      <c r="CBN129" s="443"/>
      <c r="CBO129" s="443"/>
      <c r="CLJ129" s="443"/>
      <c r="CLK129" s="443"/>
      <c r="CVF129" s="443"/>
      <c r="CVG129" s="443"/>
      <c r="DFB129" s="443"/>
      <c r="DFC129" s="443"/>
      <c r="DOX129" s="443"/>
      <c r="DOY129" s="443"/>
      <c r="DYT129" s="443"/>
      <c r="DYU129" s="443"/>
      <c r="EIP129" s="443"/>
      <c r="EIQ129" s="443"/>
      <c r="ESL129" s="443"/>
      <c r="ESM129" s="443"/>
      <c r="FCH129" s="443"/>
      <c r="FCI129" s="443"/>
      <c r="FMD129" s="443"/>
      <c r="FME129" s="443"/>
      <c r="FVZ129" s="443"/>
      <c r="FWA129" s="443"/>
      <c r="GFV129" s="443"/>
      <c r="GFW129" s="443"/>
      <c r="GPR129" s="443"/>
      <c r="GPS129" s="443"/>
      <c r="GZN129" s="443"/>
      <c r="GZO129" s="443"/>
      <c r="HJJ129" s="443"/>
      <c r="HJK129" s="443"/>
      <c r="HTF129" s="443"/>
      <c r="HTG129" s="443"/>
      <c r="IDB129" s="443"/>
      <c r="IDC129" s="443"/>
      <c r="IMX129" s="443"/>
      <c r="IMY129" s="443"/>
      <c r="IWT129" s="443"/>
      <c r="IWU129" s="443"/>
      <c r="JGP129" s="443"/>
      <c r="JGQ129" s="443"/>
      <c r="JQL129" s="443"/>
      <c r="JQM129" s="443"/>
      <c r="KAH129" s="443"/>
      <c r="KAI129" s="443"/>
      <c r="KKD129" s="443"/>
      <c r="KKE129" s="443"/>
      <c r="KTZ129" s="443"/>
      <c r="KUA129" s="443"/>
      <c r="LDV129" s="443"/>
      <c r="LDW129" s="443"/>
      <c r="LNR129" s="443"/>
      <c r="LNS129" s="443"/>
      <c r="LXN129" s="443"/>
      <c r="LXO129" s="443"/>
      <c r="MHJ129" s="443"/>
      <c r="MHK129" s="443"/>
      <c r="MRF129" s="443"/>
      <c r="MRG129" s="443"/>
      <c r="NBB129" s="443"/>
      <c r="NBC129" s="443"/>
      <c r="NKX129" s="443"/>
      <c r="NKY129" s="443"/>
      <c r="NUT129" s="443"/>
      <c r="NUU129" s="443"/>
      <c r="OEP129" s="443"/>
      <c r="OEQ129" s="443"/>
      <c r="OOL129" s="443"/>
      <c r="OOM129" s="443"/>
      <c r="OYH129" s="443"/>
      <c r="OYI129" s="443"/>
      <c r="PID129" s="443"/>
      <c r="PIE129" s="443"/>
      <c r="PRZ129" s="443"/>
      <c r="PSA129" s="443"/>
      <c r="QBV129" s="443"/>
      <c r="QBW129" s="443"/>
      <c r="QLR129" s="443"/>
      <c r="QLS129" s="443"/>
      <c r="QVN129" s="443"/>
      <c r="QVO129" s="443"/>
      <c r="RFJ129" s="443"/>
      <c r="RFK129" s="443"/>
      <c r="RPF129" s="443"/>
      <c r="RPG129" s="443"/>
      <c r="RZB129" s="443"/>
      <c r="RZC129" s="443"/>
      <c r="SIX129" s="443"/>
      <c r="SIY129" s="443"/>
      <c r="SST129" s="443"/>
      <c r="SSU129" s="443"/>
      <c r="TCP129" s="443"/>
      <c r="TCQ129" s="443"/>
      <c r="TML129" s="443"/>
      <c r="TMM129" s="443"/>
      <c r="TWH129" s="443"/>
      <c r="TWI129" s="443"/>
      <c r="UGD129" s="443"/>
      <c r="UGE129" s="443"/>
      <c r="UPZ129" s="443"/>
      <c r="UQA129" s="443"/>
      <c r="UZV129" s="443"/>
      <c r="UZW129" s="443"/>
      <c r="VJR129" s="443"/>
      <c r="VJS129" s="443"/>
      <c r="VTN129" s="443"/>
      <c r="VTO129" s="443"/>
      <c r="WDJ129" s="443"/>
      <c r="WDK129" s="443"/>
      <c r="WNF129" s="443"/>
      <c r="WNG129" s="443"/>
      <c r="WXB129" s="443"/>
      <c r="WXC129" s="443"/>
    </row>
    <row r="130" spans="1:815 1070:1839 2094:2863 3118:3887 4142:4911 5166:5935 6190:6959 7214:7983 8238:9007 9262:10031 10286:11055 11310:12079 12334:13103 13358:14127 14382:15151 15406:16175" s="443" customFormat="1" ht="36.950000000000003" customHeight="1">
      <c r="A130" s="611">
        <v>116</v>
      </c>
      <c r="B130" s="612">
        <v>116</v>
      </c>
      <c r="C130" s="613"/>
      <c r="D130" s="614"/>
      <c r="E130" s="762" t="s">
        <v>1156</v>
      </c>
      <c r="F130" s="632" t="s">
        <v>1157</v>
      </c>
      <c r="G130" s="618">
        <v>15</v>
      </c>
      <c r="H130" s="617">
        <v>7.5119999999999996</v>
      </c>
      <c r="I130" s="618">
        <v>30</v>
      </c>
      <c r="J130" s="617">
        <v>2.8170000000000002</v>
      </c>
      <c r="K130" s="617"/>
      <c r="L130" s="617"/>
      <c r="M130" s="617"/>
      <c r="N130" s="617"/>
      <c r="O130" s="619">
        <v>528.88</v>
      </c>
      <c r="P130" s="617">
        <v>7.532</v>
      </c>
      <c r="Q130" s="617"/>
      <c r="R130" s="617"/>
      <c r="S130" s="618">
        <f t="shared" si="2"/>
        <v>15</v>
      </c>
      <c r="T130" s="617">
        <v>0.47</v>
      </c>
      <c r="U130" s="618">
        <v>1</v>
      </c>
      <c r="V130" s="617">
        <v>1.095</v>
      </c>
      <c r="W130" s="620"/>
      <c r="X130" s="617">
        <v>0</v>
      </c>
      <c r="Y130" s="621">
        <v>11</v>
      </c>
      <c r="Z130" s="617">
        <v>0.51600000000000001</v>
      </c>
      <c r="AA130" s="617">
        <v>4.1669999999999998</v>
      </c>
      <c r="AB130" s="617">
        <v>5</v>
      </c>
      <c r="AC130" s="622">
        <v>1.8260000000000001</v>
      </c>
      <c r="AD130" s="617">
        <v>2</v>
      </c>
      <c r="AE130" s="616">
        <v>4.2939999999999996</v>
      </c>
      <c r="AF130" s="617">
        <v>2</v>
      </c>
      <c r="AG130" s="623"/>
      <c r="AH130" s="623"/>
      <c r="AI130" s="624"/>
      <c r="AJ130" s="624"/>
      <c r="AK130" s="624"/>
      <c r="AL130" s="624"/>
      <c r="AM130" s="624"/>
      <c r="AN130" s="624"/>
      <c r="AO130" s="624"/>
      <c r="AP130" s="624"/>
      <c r="AQ130" s="624"/>
      <c r="AR130" s="625"/>
      <c r="AS130" s="624"/>
      <c r="AT130" s="624"/>
      <c r="AU130" s="637"/>
      <c r="AV130" s="626"/>
      <c r="AW130" s="626"/>
      <c r="AX130" s="626"/>
      <c r="AY130" s="627"/>
      <c r="AZ130" s="628"/>
      <c r="BA130" s="628"/>
      <c r="BB130" s="628"/>
      <c r="BC130" s="628"/>
      <c r="BD130" s="628"/>
      <c r="BE130" s="629">
        <f t="shared" si="3"/>
        <v>28.942</v>
      </c>
      <c r="BF130" s="630"/>
      <c r="BG130" s="631"/>
      <c r="BH130" s="504"/>
      <c r="BI130" s="505"/>
      <c r="BM130" s="503">
        <v>2093</v>
      </c>
      <c r="BO130" s="444"/>
    </row>
    <row r="131" spans="1:815 1070:1839 2094:2863 3118:3887 4142:4911 5166:5935 6190:6959 7214:7983 8238:9007 9262:10031 10286:11055 11310:12079 12334:13103 13358:14127 14382:15151 15406:16175" s="443" customFormat="1" ht="36.950000000000003" customHeight="1">
      <c r="A131" s="611">
        <v>117</v>
      </c>
      <c r="B131" s="612">
        <v>117</v>
      </c>
      <c r="C131" s="613"/>
      <c r="D131" s="614"/>
      <c r="E131" s="762" t="s">
        <v>1788</v>
      </c>
      <c r="F131" s="632" t="s">
        <v>1789</v>
      </c>
      <c r="G131" s="618">
        <v>15</v>
      </c>
      <c r="H131" s="617">
        <v>7.5119999999999996</v>
      </c>
      <c r="I131" s="618">
        <v>30</v>
      </c>
      <c r="J131" s="617">
        <v>2.8170000000000002</v>
      </c>
      <c r="K131" s="617"/>
      <c r="L131" s="617"/>
      <c r="M131" s="617"/>
      <c r="N131" s="617"/>
      <c r="O131" s="619">
        <v>520.52</v>
      </c>
      <c r="P131" s="617">
        <v>7.4130000000000003</v>
      </c>
      <c r="Q131" s="617"/>
      <c r="R131" s="617"/>
      <c r="S131" s="618">
        <f t="shared" si="2"/>
        <v>15</v>
      </c>
      <c r="T131" s="617">
        <v>0.47</v>
      </c>
      <c r="U131" s="618">
        <v>1</v>
      </c>
      <c r="V131" s="617">
        <v>1.095</v>
      </c>
      <c r="W131" s="620"/>
      <c r="X131" s="617">
        <v>0</v>
      </c>
      <c r="Y131" s="621">
        <v>11.8</v>
      </c>
      <c r="Z131" s="617">
        <v>0.55400000000000005</v>
      </c>
      <c r="AA131" s="617">
        <v>5</v>
      </c>
      <c r="AB131" s="617">
        <v>6</v>
      </c>
      <c r="AC131" s="622">
        <v>1.8260000000000001</v>
      </c>
      <c r="AD131" s="617">
        <v>2</v>
      </c>
      <c r="AE131" s="616">
        <v>4.2939999999999996</v>
      </c>
      <c r="AF131" s="617">
        <v>2</v>
      </c>
      <c r="AG131" s="623"/>
      <c r="AH131" s="623"/>
      <c r="AI131" s="624"/>
      <c r="AJ131" s="624"/>
      <c r="AK131" s="624"/>
      <c r="AL131" s="624"/>
      <c r="AM131" s="624"/>
      <c r="AN131" s="624"/>
      <c r="AO131" s="624"/>
      <c r="AP131" s="624"/>
      <c r="AQ131" s="624"/>
      <c r="AR131" s="625"/>
      <c r="AS131" s="624"/>
      <c r="AT131" s="624"/>
      <c r="AU131" s="637"/>
      <c r="AV131" s="626"/>
      <c r="AW131" s="626"/>
      <c r="AX131" s="626"/>
      <c r="AY131" s="627"/>
      <c r="AZ131" s="628"/>
      <c r="BA131" s="628"/>
      <c r="BB131" s="628"/>
      <c r="BC131" s="628"/>
      <c r="BD131" s="628"/>
      <c r="BE131" s="629">
        <f t="shared" si="3"/>
        <v>29.861000000000001</v>
      </c>
      <c r="BF131" s="630"/>
      <c r="BG131" s="631"/>
      <c r="BH131" s="504"/>
      <c r="BI131" s="505"/>
      <c r="BM131" s="503">
        <v>1099</v>
      </c>
      <c r="BO131" s="444"/>
    </row>
    <row r="132" spans="1:815 1070:1839 2094:2863 3118:3887 4142:4911 5166:5935 6190:6959 7214:7983 8238:9007 9262:10031 10286:11055 11310:12079 12334:13103 13358:14127 14382:15151 15406:16175" s="443" customFormat="1" ht="36.950000000000003" customHeight="1">
      <c r="A132" s="611">
        <v>118</v>
      </c>
      <c r="B132" s="612">
        <v>118</v>
      </c>
      <c r="C132" s="613"/>
      <c r="D132" s="614"/>
      <c r="E132" s="762" t="s">
        <v>1212</v>
      </c>
      <c r="F132" s="632" t="s">
        <v>1213</v>
      </c>
      <c r="G132" s="618">
        <v>16</v>
      </c>
      <c r="H132" s="617">
        <v>8.0129999999999999</v>
      </c>
      <c r="I132" s="618">
        <v>31</v>
      </c>
      <c r="J132" s="617">
        <v>2.911</v>
      </c>
      <c r="K132" s="617"/>
      <c r="L132" s="617"/>
      <c r="M132" s="617"/>
      <c r="N132" s="617"/>
      <c r="O132" s="619">
        <v>719.84</v>
      </c>
      <c r="P132" s="617">
        <v>10.252000000000001</v>
      </c>
      <c r="Q132" s="617"/>
      <c r="R132" s="617"/>
      <c r="S132" s="618">
        <f t="shared" si="2"/>
        <v>16</v>
      </c>
      <c r="T132" s="617">
        <v>0.501</v>
      </c>
      <c r="U132" s="618">
        <v>1</v>
      </c>
      <c r="V132" s="617">
        <v>1.095</v>
      </c>
      <c r="W132" s="620"/>
      <c r="X132" s="617">
        <v>0</v>
      </c>
      <c r="Y132" s="621">
        <v>13.7</v>
      </c>
      <c r="Z132" s="617">
        <v>0.64300000000000002</v>
      </c>
      <c r="AA132" s="617">
        <v>5</v>
      </c>
      <c r="AB132" s="617">
        <v>6</v>
      </c>
      <c r="AC132" s="622">
        <v>1.8260000000000001</v>
      </c>
      <c r="AD132" s="617">
        <v>2</v>
      </c>
      <c r="AE132" s="616">
        <v>4.2939999999999996</v>
      </c>
      <c r="AF132" s="617">
        <v>2</v>
      </c>
      <c r="AG132" s="623"/>
      <c r="AH132" s="623"/>
      <c r="AI132" s="624"/>
      <c r="AJ132" s="624"/>
      <c r="AK132" s="624"/>
      <c r="AL132" s="624"/>
      <c r="AM132" s="624"/>
      <c r="AN132" s="624"/>
      <c r="AO132" s="624"/>
      <c r="AP132" s="624"/>
      <c r="AQ132" s="624"/>
      <c r="AR132" s="625"/>
      <c r="AS132" s="624"/>
      <c r="AT132" s="624"/>
      <c r="AU132" s="637"/>
      <c r="AV132" s="626"/>
      <c r="AW132" s="626"/>
      <c r="AX132" s="626"/>
      <c r="AY132" s="627"/>
      <c r="AZ132" s="628"/>
      <c r="BA132" s="628"/>
      <c r="BB132" s="628"/>
      <c r="BC132" s="628"/>
      <c r="BD132" s="628"/>
      <c r="BE132" s="629">
        <f t="shared" si="3"/>
        <v>33.414999999999999</v>
      </c>
      <c r="BF132" s="630"/>
      <c r="BG132" s="631"/>
      <c r="BH132" s="504"/>
      <c r="BI132" s="505"/>
      <c r="BM132" s="503">
        <v>3315</v>
      </c>
      <c r="BO132" s="444"/>
    </row>
    <row r="133" spans="1:815 1070:1839 2094:2863 3118:3887 4142:4911 5166:5935 6190:6959 7214:7983 8238:9007 9262:10031 10286:11055 11310:12079 12334:13103 13358:14127 14382:15151 15406:16175" s="443" customFormat="1" ht="36.950000000000003" customHeight="1">
      <c r="A133" s="611">
        <v>119</v>
      </c>
      <c r="B133" s="612">
        <v>119</v>
      </c>
      <c r="C133" s="613"/>
      <c r="D133" s="614"/>
      <c r="E133" s="762" t="s">
        <v>1228</v>
      </c>
      <c r="F133" s="632" t="s">
        <v>1229</v>
      </c>
      <c r="G133" s="618">
        <v>15</v>
      </c>
      <c r="H133" s="617">
        <v>7.5119999999999996</v>
      </c>
      <c r="I133" s="618">
        <v>30</v>
      </c>
      <c r="J133" s="617">
        <v>2.8170000000000002</v>
      </c>
      <c r="K133" s="617"/>
      <c r="L133" s="617"/>
      <c r="M133" s="617"/>
      <c r="N133" s="617"/>
      <c r="O133" s="619">
        <v>680.68</v>
      </c>
      <c r="P133" s="617">
        <v>9.6940000000000008</v>
      </c>
      <c r="Q133" s="617"/>
      <c r="R133" s="617"/>
      <c r="S133" s="618">
        <f t="shared" si="2"/>
        <v>15</v>
      </c>
      <c r="T133" s="617">
        <v>0.47</v>
      </c>
      <c r="U133" s="618">
        <v>1</v>
      </c>
      <c r="V133" s="617">
        <v>1.095</v>
      </c>
      <c r="W133" s="620"/>
      <c r="X133" s="617">
        <v>0</v>
      </c>
      <c r="Y133" s="621">
        <v>12.3</v>
      </c>
      <c r="Z133" s="617">
        <v>0.57799999999999996</v>
      </c>
      <c r="AA133" s="617">
        <v>5</v>
      </c>
      <c r="AB133" s="617">
        <v>6</v>
      </c>
      <c r="AC133" s="622">
        <v>0.91300000000000003</v>
      </c>
      <c r="AD133" s="617">
        <v>1</v>
      </c>
      <c r="AE133" s="616">
        <v>4.2939999999999996</v>
      </c>
      <c r="AF133" s="617">
        <v>2</v>
      </c>
      <c r="AG133" s="623"/>
      <c r="AH133" s="623"/>
      <c r="AI133" s="624"/>
      <c r="AJ133" s="624"/>
      <c r="AK133" s="624"/>
      <c r="AL133" s="624"/>
      <c r="AM133" s="624"/>
      <c r="AN133" s="624"/>
      <c r="AO133" s="624"/>
      <c r="AP133" s="624"/>
      <c r="AQ133" s="624"/>
      <c r="AR133" s="625"/>
      <c r="AS133" s="624"/>
      <c r="AT133" s="624"/>
      <c r="AU133" s="637"/>
      <c r="AV133" s="626"/>
      <c r="AW133" s="626"/>
      <c r="AX133" s="626"/>
      <c r="AY133" s="627"/>
      <c r="AZ133" s="628"/>
      <c r="BA133" s="628"/>
      <c r="BB133" s="628"/>
      <c r="BC133" s="628"/>
      <c r="BD133" s="628"/>
      <c r="BE133" s="629">
        <f t="shared" si="3"/>
        <v>31.166</v>
      </c>
      <c r="BF133" s="630"/>
      <c r="BG133" s="631"/>
      <c r="BH133" s="504"/>
      <c r="BI133" s="505"/>
      <c r="BM133" s="503">
        <v>0</v>
      </c>
      <c r="BO133" s="444"/>
    </row>
    <row r="134" spans="1:815 1070:1839 2094:2863 3118:3887 4142:4911 5166:5935 6190:6959 7214:7983 8238:9007 9262:10031 10286:11055 11310:12079 12334:13103 13358:14127 14382:15151 15406:16175" s="443" customFormat="1" ht="36.950000000000003" customHeight="1">
      <c r="A134" s="611">
        <v>120</v>
      </c>
      <c r="B134" s="612">
        <v>120</v>
      </c>
      <c r="C134" s="613"/>
      <c r="D134" s="614"/>
      <c r="E134" s="765" t="s">
        <v>1230</v>
      </c>
      <c r="F134" s="633" t="s">
        <v>1231</v>
      </c>
      <c r="G134" s="618">
        <v>15</v>
      </c>
      <c r="H134" s="617">
        <v>7.5119999999999996</v>
      </c>
      <c r="I134" s="618">
        <v>30</v>
      </c>
      <c r="J134" s="617">
        <v>2.8170000000000002</v>
      </c>
      <c r="K134" s="617"/>
      <c r="L134" s="617"/>
      <c r="M134" s="617"/>
      <c r="N134" s="617"/>
      <c r="O134" s="619">
        <v>699.16</v>
      </c>
      <c r="P134" s="617">
        <v>9.9580000000000002</v>
      </c>
      <c r="Q134" s="617"/>
      <c r="R134" s="617"/>
      <c r="S134" s="618">
        <f t="shared" si="2"/>
        <v>15</v>
      </c>
      <c r="T134" s="617">
        <v>0.47</v>
      </c>
      <c r="U134" s="618">
        <v>1</v>
      </c>
      <c r="V134" s="617">
        <v>1.095</v>
      </c>
      <c r="W134" s="620"/>
      <c r="X134" s="617">
        <v>0</v>
      </c>
      <c r="Y134" s="621">
        <v>13.5</v>
      </c>
      <c r="Z134" s="617">
        <v>0.63400000000000001</v>
      </c>
      <c r="AA134" s="617">
        <v>5</v>
      </c>
      <c r="AB134" s="617">
        <v>6</v>
      </c>
      <c r="AC134" s="622">
        <v>1.8260000000000001</v>
      </c>
      <c r="AD134" s="617">
        <v>2</v>
      </c>
      <c r="AE134" s="616">
        <v>4.2939999999999996</v>
      </c>
      <c r="AF134" s="617">
        <v>2</v>
      </c>
      <c r="AG134" s="623"/>
      <c r="AH134" s="623"/>
      <c r="AI134" s="624"/>
      <c r="AJ134" s="624"/>
      <c r="AK134" s="624"/>
      <c r="AL134" s="624"/>
      <c r="AM134" s="624"/>
      <c r="AN134" s="624"/>
      <c r="AO134" s="624"/>
      <c r="AP134" s="624"/>
      <c r="AQ134" s="624"/>
      <c r="AR134" s="625"/>
      <c r="AS134" s="624"/>
      <c r="AT134" s="624"/>
      <c r="AU134" s="637"/>
      <c r="AV134" s="626"/>
      <c r="AW134" s="626"/>
      <c r="AX134" s="626"/>
      <c r="AY134" s="627"/>
      <c r="AZ134" s="628"/>
      <c r="BA134" s="628"/>
      <c r="BB134" s="628"/>
      <c r="BC134" s="628"/>
      <c r="BD134" s="628"/>
      <c r="BE134" s="629">
        <f t="shared" si="3"/>
        <v>32.486000000000004</v>
      </c>
      <c r="BF134" s="630"/>
      <c r="BG134" s="631"/>
      <c r="BH134" s="504"/>
      <c r="BI134" s="505"/>
      <c r="BM134" s="503">
        <v>0</v>
      </c>
      <c r="BO134" s="444"/>
    </row>
    <row r="135" spans="1:815 1070:1839 2094:2863 3118:3887 4142:4911 5166:5935 6190:6959 7214:7983 8238:9007 9262:10031 10286:11055 11310:12079 12334:13103 13358:14127 14382:15151 15406:16175" s="443" customFormat="1" ht="36.950000000000003" customHeight="1">
      <c r="A135" s="611">
        <v>121</v>
      </c>
      <c r="B135" s="612">
        <v>121</v>
      </c>
      <c r="C135" s="613"/>
      <c r="D135" s="614"/>
      <c r="E135" s="766" t="s">
        <v>1136</v>
      </c>
      <c r="F135" s="767" t="s">
        <v>1137</v>
      </c>
      <c r="G135" s="618">
        <v>16</v>
      </c>
      <c r="H135" s="617">
        <v>8.0129999999999999</v>
      </c>
      <c r="I135" s="618">
        <v>30</v>
      </c>
      <c r="J135" s="617">
        <v>2.8170000000000002</v>
      </c>
      <c r="K135" s="617"/>
      <c r="L135" s="617"/>
      <c r="M135" s="617"/>
      <c r="N135" s="617"/>
      <c r="O135" s="619">
        <v>563.64</v>
      </c>
      <c r="P135" s="617">
        <v>8.0280000000000005</v>
      </c>
      <c r="Q135" s="617"/>
      <c r="R135" s="617"/>
      <c r="S135" s="618">
        <f t="shared" si="2"/>
        <v>16</v>
      </c>
      <c r="T135" s="617">
        <v>0.501</v>
      </c>
      <c r="U135" s="618">
        <v>1</v>
      </c>
      <c r="V135" s="617">
        <v>1.095</v>
      </c>
      <c r="W135" s="620"/>
      <c r="X135" s="617">
        <v>0</v>
      </c>
      <c r="Y135" s="621">
        <v>8.8000000000000007</v>
      </c>
      <c r="Z135" s="617">
        <v>0.41299999999999998</v>
      </c>
      <c r="AA135" s="617">
        <v>5</v>
      </c>
      <c r="AB135" s="617">
        <v>6</v>
      </c>
      <c r="AC135" s="622">
        <v>1.8260000000000001</v>
      </c>
      <c r="AD135" s="617">
        <v>2</v>
      </c>
      <c r="AE135" s="616">
        <v>4.2939999999999996</v>
      </c>
      <c r="AF135" s="617">
        <v>2</v>
      </c>
      <c r="AG135" s="623"/>
      <c r="AH135" s="623"/>
      <c r="AI135" s="624"/>
      <c r="AJ135" s="624"/>
      <c r="AK135" s="624"/>
      <c r="AL135" s="624"/>
      <c r="AM135" s="624"/>
      <c r="AN135" s="624"/>
      <c r="AO135" s="624"/>
      <c r="AP135" s="624"/>
      <c r="AQ135" s="624"/>
      <c r="AR135" s="625"/>
      <c r="AS135" s="624"/>
      <c r="AT135" s="624"/>
      <c r="AU135" s="637"/>
      <c r="AV135" s="626"/>
      <c r="AW135" s="626"/>
      <c r="AX135" s="626"/>
      <c r="AY135" s="627"/>
      <c r="AZ135" s="628"/>
      <c r="BA135" s="628"/>
      <c r="BB135" s="628"/>
      <c r="BC135" s="628"/>
      <c r="BD135" s="628"/>
      <c r="BE135" s="629">
        <f t="shared" si="3"/>
        <v>30.867000000000001</v>
      </c>
      <c r="BF135" s="630"/>
      <c r="BG135" s="631"/>
      <c r="BH135" s="504"/>
      <c r="BI135" s="505"/>
      <c r="BM135" s="503">
        <v>0</v>
      </c>
      <c r="BO135" s="444"/>
    </row>
    <row r="136" spans="1:815 1070:1839 2094:2863 3118:3887 4142:4911 5166:5935 6190:6959 7214:7983 8238:9007 9262:10031 10286:11055 11310:12079 12334:13103 13358:14127 14382:15151 15406:16175" s="443" customFormat="1" ht="36.950000000000003" customHeight="1">
      <c r="A136" s="611">
        <v>122</v>
      </c>
      <c r="B136" s="612">
        <v>122</v>
      </c>
      <c r="C136" s="613"/>
      <c r="D136" s="614"/>
      <c r="E136" s="766" t="s">
        <v>1675</v>
      </c>
      <c r="F136" s="767" t="s">
        <v>1676</v>
      </c>
      <c r="G136" s="618">
        <v>16</v>
      </c>
      <c r="H136" s="617">
        <v>8.0129999999999999</v>
      </c>
      <c r="I136" s="618">
        <v>30</v>
      </c>
      <c r="J136" s="617">
        <v>2.8170000000000002</v>
      </c>
      <c r="K136" s="617"/>
      <c r="L136" s="617"/>
      <c r="M136" s="617"/>
      <c r="N136" s="617"/>
      <c r="O136" s="619">
        <v>670.12</v>
      </c>
      <c r="P136" s="617">
        <v>9.5440000000000005</v>
      </c>
      <c r="Q136" s="617"/>
      <c r="R136" s="617"/>
      <c r="S136" s="618">
        <f t="shared" si="2"/>
        <v>16</v>
      </c>
      <c r="T136" s="617">
        <v>0.501</v>
      </c>
      <c r="U136" s="618">
        <v>1</v>
      </c>
      <c r="V136" s="617">
        <v>1.095</v>
      </c>
      <c r="W136" s="620"/>
      <c r="X136" s="617">
        <v>0</v>
      </c>
      <c r="Y136" s="621">
        <v>9.5</v>
      </c>
      <c r="Z136" s="617">
        <v>0.44600000000000001</v>
      </c>
      <c r="AA136" s="617">
        <v>4.1669999999999998</v>
      </c>
      <c r="AB136" s="617">
        <v>5</v>
      </c>
      <c r="AC136" s="622">
        <v>1.8260000000000001</v>
      </c>
      <c r="AD136" s="617">
        <v>2</v>
      </c>
      <c r="AE136" s="616">
        <v>4.2939999999999996</v>
      </c>
      <c r="AF136" s="617">
        <v>2</v>
      </c>
      <c r="AG136" s="623"/>
      <c r="AH136" s="623"/>
      <c r="AI136" s="624"/>
      <c r="AJ136" s="624"/>
      <c r="AK136" s="624"/>
      <c r="AL136" s="624"/>
      <c r="AM136" s="624"/>
      <c r="AN136" s="624"/>
      <c r="AO136" s="624"/>
      <c r="AP136" s="624"/>
      <c r="AQ136" s="624"/>
      <c r="AR136" s="625"/>
      <c r="AS136" s="624"/>
      <c r="AT136" s="624"/>
      <c r="AU136" s="637"/>
      <c r="AV136" s="626"/>
      <c r="AW136" s="626"/>
      <c r="AX136" s="626"/>
      <c r="AY136" s="627"/>
      <c r="AZ136" s="628"/>
      <c r="BA136" s="628"/>
      <c r="BB136" s="628"/>
      <c r="BC136" s="628"/>
      <c r="BD136" s="628"/>
      <c r="BE136" s="629">
        <f t="shared" si="3"/>
        <v>31.416</v>
      </c>
      <c r="BF136" s="630"/>
      <c r="BG136" s="631"/>
      <c r="BH136" s="504"/>
      <c r="BI136" s="505"/>
      <c r="BM136" s="503">
        <v>118</v>
      </c>
      <c r="BO136" s="444"/>
    </row>
    <row r="137" spans="1:815 1070:1839 2094:2863 3118:3887 4142:4911 5166:5935 6190:6959 7214:7983 8238:9007 9262:10031 10286:11055 11310:12079 12334:13103 13358:14127 14382:15151 15406:16175" s="443" customFormat="1" ht="36.950000000000003" customHeight="1">
      <c r="A137" s="611">
        <v>123</v>
      </c>
      <c r="B137" s="612">
        <v>123</v>
      </c>
      <c r="C137" s="613"/>
      <c r="D137" s="614"/>
      <c r="E137" s="766" t="s">
        <v>1669</v>
      </c>
      <c r="F137" s="767" t="s">
        <v>1670</v>
      </c>
      <c r="G137" s="618">
        <v>14</v>
      </c>
      <c r="H137" s="617">
        <v>7.0110000000000001</v>
      </c>
      <c r="I137" s="618">
        <v>29</v>
      </c>
      <c r="J137" s="617">
        <v>2.7229999999999999</v>
      </c>
      <c r="K137" s="617"/>
      <c r="L137" s="617"/>
      <c r="M137" s="617"/>
      <c r="N137" s="617"/>
      <c r="O137" s="619">
        <v>510.4</v>
      </c>
      <c r="P137" s="617">
        <v>7.2690000000000001</v>
      </c>
      <c r="Q137" s="617"/>
      <c r="R137" s="617"/>
      <c r="S137" s="618">
        <f t="shared" si="2"/>
        <v>14</v>
      </c>
      <c r="T137" s="617">
        <v>0.438</v>
      </c>
      <c r="U137" s="618">
        <v>1</v>
      </c>
      <c r="V137" s="617">
        <v>1.095</v>
      </c>
      <c r="W137" s="620"/>
      <c r="X137" s="617">
        <v>0</v>
      </c>
      <c r="Y137" s="621">
        <v>9.1999999999999993</v>
      </c>
      <c r="Z137" s="617">
        <v>0.432</v>
      </c>
      <c r="AA137" s="617">
        <v>5</v>
      </c>
      <c r="AB137" s="617">
        <v>6</v>
      </c>
      <c r="AC137" s="622">
        <v>1.8260000000000001</v>
      </c>
      <c r="AD137" s="617">
        <v>2</v>
      </c>
      <c r="AE137" s="616">
        <v>4.2939999999999996</v>
      </c>
      <c r="AF137" s="617">
        <v>2</v>
      </c>
      <c r="AG137" s="623"/>
      <c r="AH137" s="623"/>
      <c r="AI137" s="624"/>
      <c r="AJ137" s="624"/>
      <c r="AK137" s="624"/>
      <c r="AL137" s="624"/>
      <c r="AM137" s="624"/>
      <c r="AN137" s="624"/>
      <c r="AO137" s="624"/>
      <c r="AP137" s="624"/>
      <c r="AQ137" s="624"/>
      <c r="AR137" s="625"/>
      <c r="AS137" s="624"/>
      <c r="AT137" s="624"/>
      <c r="AU137" s="637"/>
      <c r="AV137" s="626"/>
      <c r="AW137" s="626"/>
      <c r="AX137" s="626"/>
      <c r="AY137" s="627"/>
      <c r="AZ137" s="628"/>
      <c r="BA137" s="628"/>
      <c r="BB137" s="628"/>
      <c r="BC137" s="628"/>
      <c r="BD137" s="628"/>
      <c r="BE137" s="629">
        <f t="shared" si="3"/>
        <v>28.968</v>
      </c>
      <c r="BF137" s="630"/>
      <c r="BG137" s="631"/>
      <c r="BH137" s="504"/>
      <c r="BI137" s="505"/>
      <c r="BM137" s="503">
        <v>0</v>
      </c>
      <c r="BO137" s="444"/>
    </row>
    <row r="138" spans="1:815 1070:1839 2094:2863 3118:3887 4142:4911 5166:5935 6190:6959 7214:7983 8238:9007 9262:10031 10286:11055 11310:12079 12334:13103 13358:14127 14382:15151 15406:16175" s="443" customFormat="1" ht="36.950000000000003" customHeight="1">
      <c r="A138" s="611">
        <v>124</v>
      </c>
      <c r="B138" s="612">
        <v>124</v>
      </c>
      <c r="C138" s="613"/>
      <c r="D138" s="614"/>
      <c r="E138" s="768" t="s">
        <v>1658</v>
      </c>
      <c r="F138" s="767" t="s">
        <v>1659</v>
      </c>
      <c r="G138" s="618">
        <v>14</v>
      </c>
      <c r="H138" s="617">
        <v>7.0110000000000001</v>
      </c>
      <c r="I138" s="618">
        <v>28</v>
      </c>
      <c r="J138" s="617">
        <v>2.629</v>
      </c>
      <c r="K138" s="617"/>
      <c r="L138" s="617"/>
      <c r="M138" s="617"/>
      <c r="N138" s="617"/>
      <c r="O138" s="619">
        <v>523.6</v>
      </c>
      <c r="P138" s="617">
        <v>7.4569999999999999</v>
      </c>
      <c r="Q138" s="617"/>
      <c r="R138" s="617"/>
      <c r="S138" s="618">
        <f t="shared" si="2"/>
        <v>14</v>
      </c>
      <c r="T138" s="617">
        <v>0.438</v>
      </c>
      <c r="U138" s="618">
        <v>1</v>
      </c>
      <c r="V138" s="617">
        <v>1.095</v>
      </c>
      <c r="W138" s="620"/>
      <c r="X138" s="617">
        <v>0</v>
      </c>
      <c r="Y138" s="621">
        <v>14.2</v>
      </c>
      <c r="Z138" s="617">
        <v>0.66700000000000004</v>
      </c>
      <c r="AA138" s="617">
        <v>5</v>
      </c>
      <c r="AB138" s="617">
        <v>6</v>
      </c>
      <c r="AC138" s="622">
        <v>1.8260000000000001</v>
      </c>
      <c r="AD138" s="617">
        <v>2</v>
      </c>
      <c r="AE138" s="616">
        <v>4.2939999999999996</v>
      </c>
      <c r="AF138" s="617">
        <v>2</v>
      </c>
      <c r="AG138" s="623"/>
      <c r="AH138" s="623"/>
      <c r="AI138" s="624"/>
      <c r="AJ138" s="624"/>
      <c r="AK138" s="624"/>
      <c r="AL138" s="624"/>
      <c r="AM138" s="624"/>
      <c r="AN138" s="624"/>
      <c r="AO138" s="624"/>
      <c r="AP138" s="624"/>
      <c r="AQ138" s="624"/>
      <c r="AR138" s="625"/>
      <c r="AS138" s="624"/>
      <c r="AT138" s="624"/>
      <c r="AU138" s="637"/>
      <c r="AV138" s="626"/>
      <c r="AW138" s="626"/>
      <c r="AX138" s="626"/>
      <c r="AY138" s="627"/>
      <c r="AZ138" s="628"/>
      <c r="BA138" s="628"/>
      <c r="BB138" s="628"/>
      <c r="BC138" s="628"/>
      <c r="BD138" s="628"/>
      <c r="BE138" s="629">
        <f t="shared" si="3"/>
        <v>29.297000000000004</v>
      </c>
      <c r="BF138" s="630"/>
      <c r="BG138" s="631"/>
      <c r="BH138" s="504"/>
      <c r="BI138" s="505"/>
      <c r="BM138" s="503">
        <v>2219</v>
      </c>
      <c r="BO138" s="444"/>
    </row>
    <row r="139" spans="1:815 1070:1839 2094:2863 3118:3887 4142:4911 5166:5935 6190:6959 7214:7983 8238:9007 9262:10031 10286:11055 11310:12079 12334:13103 13358:14127 14382:15151 15406:16175" s="443" customFormat="1" ht="36.950000000000003" customHeight="1">
      <c r="A139" s="611">
        <v>125</v>
      </c>
      <c r="B139" s="612">
        <v>125</v>
      </c>
      <c r="C139" s="613"/>
      <c r="D139" s="614"/>
      <c r="E139" s="769" t="s">
        <v>2067</v>
      </c>
      <c r="F139" s="633" t="s">
        <v>2068</v>
      </c>
      <c r="G139" s="618">
        <v>16</v>
      </c>
      <c r="H139" s="617">
        <v>8.0129999999999999</v>
      </c>
      <c r="I139" s="618">
        <v>30</v>
      </c>
      <c r="J139" s="617">
        <v>2.8170000000000002</v>
      </c>
      <c r="K139" s="617"/>
      <c r="L139" s="617"/>
      <c r="M139" s="617"/>
      <c r="N139" s="617"/>
      <c r="O139" s="619">
        <v>635.79999999999995</v>
      </c>
      <c r="P139" s="617">
        <v>9.0549999999999997</v>
      </c>
      <c r="Q139" s="617"/>
      <c r="R139" s="617"/>
      <c r="S139" s="618">
        <f t="shared" si="2"/>
        <v>16</v>
      </c>
      <c r="T139" s="617">
        <v>0.501</v>
      </c>
      <c r="U139" s="618">
        <v>1</v>
      </c>
      <c r="V139" s="617">
        <v>1.095</v>
      </c>
      <c r="W139" s="620"/>
      <c r="X139" s="617">
        <v>0</v>
      </c>
      <c r="Y139" s="621">
        <v>12.1</v>
      </c>
      <c r="Z139" s="617">
        <v>0.56799999999999995</v>
      </c>
      <c r="AA139" s="617">
        <v>4.1669999999999998</v>
      </c>
      <c r="AB139" s="617">
        <v>5</v>
      </c>
      <c r="AC139" s="622">
        <v>1.8260000000000001</v>
      </c>
      <c r="AD139" s="617">
        <v>2</v>
      </c>
      <c r="AE139" s="616">
        <v>4.2939999999999996</v>
      </c>
      <c r="AF139" s="617">
        <v>2</v>
      </c>
      <c r="AG139" s="623"/>
      <c r="AH139" s="623"/>
      <c r="AI139" s="624"/>
      <c r="AJ139" s="624"/>
      <c r="AK139" s="624"/>
      <c r="AL139" s="624"/>
      <c r="AM139" s="624"/>
      <c r="AN139" s="624"/>
      <c r="AO139" s="624"/>
      <c r="AP139" s="624"/>
      <c r="AQ139" s="624"/>
      <c r="AR139" s="625"/>
      <c r="AS139" s="624"/>
      <c r="AT139" s="624"/>
      <c r="AU139" s="637"/>
      <c r="AV139" s="626"/>
      <c r="AW139" s="626"/>
      <c r="AX139" s="626"/>
      <c r="AY139" s="627"/>
      <c r="AZ139" s="628"/>
      <c r="BA139" s="628"/>
      <c r="BB139" s="628"/>
      <c r="BC139" s="628"/>
      <c r="BD139" s="628"/>
      <c r="BE139" s="629">
        <f t="shared" si="3"/>
        <v>31.049000000000003</v>
      </c>
      <c r="BF139" s="630"/>
      <c r="BG139" s="631"/>
      <c r="BH139" s="504"/>
      <c r="BI139" s="505"/>
      <c r="BM139" s="503">
        <v>917</v>
      </c>
      <c r="BO139" s="444"/>
    </row>
    <row r="140" spans="1:815 1070:1839 2094:2863 3118:3887 4142:4911 5166:5935 6190:6959 7214:7983 8238:9007 9262:10031 10286:11055 11310:12079 12334:13103 13358:14127 14382:15151 15406:16175" s="443" customFormat="1" ht="36.950000000000003" customHeight="1">
      <c r="A140" s="611">
        <v>126</v>
      </c>
      <c r="B140" s="612">
        <v>126</v>
      </c>
      <c r="C140" s="613"/>
      <c r="D140" s="614"/>
      <c r="E140" s="769" t="s">
        <v>2069</v>
      </c>
      <c r="F140" s="633" t="s">
        <v>2070</v>
      </c>
      <c r="G140" s="618">
        <v>15</v>
      </c>
      <c r="H140" s="617">
        <v>7.5119999999999996</v>
      </c>
      <c r="I140" s="618">
        <v>27</v>
      </c>
      <c r="J140" s="617">
        <v>2.5350000000000001</v>
      </c>
      <c r="K140" s="617"/>
      <c r="L140" s="617"/>
      <c r="M140" s="617"/>
      <c r="N140" s="617"/>
      <c r="O140" s="619">
        <v>586.96</v>
      </c>
      <c r="P140" s="617">
        <v>8.36</v>
      </c>
      <c r="Q140" s="617"/>
      <c r="R140" s="617"/>
      <c r="S140" s="618">
        <f t="shared" si="2"/>
        <v>15</v>
      </c>
      <c r="T140" s="617">
        <v>0.47</v>
      </c>
      <c r="U140" s="618">
        <v>1</v>
      </c>
      <c r="V140" s="617">
        <v>1.095</v>
      </c>
      <c r="W140" s="620"/>
      <c r="X140" s="617">
        <v>0</v>
      </c>
      <c r="Y140" s="621">
        <v>9.5</v>
      </c>
      <c r="Z140" s="617">
        <v>0.44600000000000001</v>
      </c>
      <c r="AA140" s="617">
        <v>5</v>
      </c>
      <c r="AB140" s="617">
        <v>6</v>
      </c>
      <c r="AC140" s="622">
        <v>0.91300000000000003</v>
      </c>
      <c r="AD140" s="617">
        <v>1</v>
      </c>
      <c r="AE140" s="616">
        <v>4.2939999999999996</v>
      </c>
      <c r="AF140" s="617">
        <v>2</v>
      </c>
      <c r="AG140" s="623"/>
      <c r="AH140" s="623"/>
      <c r="AI140" s="624"/>
      <c r="AJ140" s="624"/>
      <c r="AK140" s="624"/>
      <c r="AL140" s="624"/>
      <c r="AM140" s="624"/>
      <c r="AN140" s="624"/>
      <c r="AO140" s="624"/>
      <c r="AP140" s="624"/>
      <c r="AQ140" s="624"/>
      <c r="AR140" s="625"/>
      <c r="AS140" s="624"/>
      <c r="AT140" s="624"/>
      <c r="AU140" s="637"/>
      <c r="AV140" s="626"/>
      <c r="AW140" s="626"/>
      <c r="AX140" s="626"/>
      <c r="AY140" s="627"/>
      <c r="AZ140" s="628"/>
      <c r="BA140" s="628"/>
      <c r="BB140" s="628"/>
      <c r="BC140" s="628"/>
      <c r="BD140" s="628"/>
      <c r="BE140" s="629">
        <f t="shared" si="3"/>
        <v>29.418000000000003</v>
      </c>
      <c r="BF140" s="630"/>
      <c r="BG140" s="631"/>
      <c r="BH140" s="504"/>
      <c r="BI140" s="505"/>
      <c r="BM140" s="503">
        <v>0</v>
      </c>
      <c r="BO140" s="444"/>
    </row>
    <row r="141" spans="1:815 1070:1839 2094:2863 3118:3887 4142:4911 5166:5935 6190:6959 7214:7983 8238:9007 9262:10031 10286:11055 11310:12079 12334:13103 13358:14127 14382:15151 15406:16175" s="443" customFormat="1" ht="36.950000000000003" customHeight="1">
      <c r="A141" s="611">
        <v>127</v>
      </c>
      <c r="B141" s="612">
        <v>127</v>
      </c>
      <c r="C141" s="613"/>
      <c r="D141" s="614"/>
      <c r="E141" s="762" t="s">
        <v>1752</v>
      </c>
      <c r="F141" s="684" t="s">
        <v>1753</v>
      </c>
      <c r="G141" s="618">
        <v>16</v>
      </c>
      <c r="H141" s="617">
        <v>8.0129999999999999</v>
      </c>
      <c r="I141" s="618">
        <v>29</v>
      </c>
      <c r="J141" s="617">
        <v>2.7229999999999999</v>
      </c>
      <c r="K141" s="617"/>
      <c r="L141" s="617"/>
      <c r="M141" s="617"/>
      <c r="N141" s="617"/>
      <c r="O141" s="619">
        <v>656.48</v>
      </c>
      <c r="P141" s="617">
        <v>9.35</v>
      </c>
      <c r="Q141" s="617"/>
      <c r="R141" s="617"/>
      <c r="S141" s="618">
        <f t="shared" si="2"/>
        <v>16</v>
      </c>
      <c r="T141" s="617">
        <v>0.501</v>
      </c>
      <c r="U141" s="618">
        <v>1</v>
      </c>
      <c r="V141" s="617">
        <v>1.095</v>
      </c>
      <c r="W141" s="620"/>
      <c r="X141" s="617">
        <v>0</v>
      </c>
      <c r="Y141" s="621">
        <v>6.4</v>
      </c>
      <c r="Z141" s="617">
        <v>0.3</v>
      </c>
      <c r="AA141" s="617">
        <v>5</v>
      </c>
      <c r="AB141" s="617">
        <v>6</v>
      </c>
      <c r="AC141" s="622">
        <v>1.8260000000000001</v>
      </c>
      <c r="AD141" s="617">
        <v>2</v>
      </c>
      <c r="AE141" s="616">
        <v>4.2939999999999996</v>
      </c>
      <c r="AF141" s="617">
        <v>2</v>
      </c>
      <c r="AG141" s="623"/>
      <c r="AH141" s="623"/>
      <c r="AI141" s="624"/>
      <c r="AJ141" s="624"/>
      <c r="AK141" s="624"/>
      <c r="AL141" s="624"/>
      <c r="AM141" s="624"/>
      <c r="AN141" s="624"/>
      <c r="AO141" s="624"/>
      <c r="AP141" s="624"/>
      <c r="AQ141" s="624"/>
      <c r="AR141" s="625"/>
      <c r="AS141" s="624"/>
      <c r="AT141" s="624"/>
      <c r="AU141" s="637"/>
      <c r="AV141" s="626"/>
      <c r="AW141" s="626"/>
      <c r="AX141" s="626"/>
      <c r="AY141" s="627"/>
      <c r="AZ141" s="628"/>
      <c r="BA141" s="628"/>
      <c r="BB141" s="628"/>
      <c r="BC141" s="628"/>
      <c r="BD141" s="628"/>
      <c r="BE141" s="629">
        <f t="shared" si="3"/>
        <v>31.982000000000003</v>
      </c>
      <c r="BF141" s="630"/>
      <c r="BG141" s="631"/>
      <c r="BH141" s="504"/>
      <c r="BI141" s="505"/>
      <c r="BM141" s="503">
        <v>0</v>
      </c>
      <c r="BO141" s="444"/>
    </row>
    <row r="142" spans="1:815 1070:1839 2094:2863 3118:3887 4142:4911 5166:5935 6190:6959 7214:7983 8238:9007 9262:10031 10286:11055 11310:12079 12334:13103 13358:14127 14382:15151 15406:16175" s="443" customFormat="1" ht="36.950000000000003" customHeight="1">
      <c r="A142" s="611">
        <v>128</v>
      </c>
      <c r="B142" s="612">
        <v>128</v>
      </c>
      <c r="C142" s="613"/>
      <c r="D142" s="614"/>
      <c r="E142" s="762" t="s">
        <v>1934</v>
      </c>
      <c r="F142" s="684" t="s">
        <v>1935</v>
      </c>
      <c r="G142" s="618">
        <v>16</v>
      </c>
      <c r="H142" s="617">
        <v>8.0129999999999999</v>
      </c>
      <c r="I142" s="618">
        <v>29</v>
      </c>
      <c r="J142" s="617">
        <v>2.7229999999999999</v>
      </c>
      <c r="K142" s="617"/>
      <c r="L142" s="617"/>
      <c r="M142" s="617"/>
      <c r="N142" s="617"/>
      <c r="O142" s="619">
        <v>610.72</v>
      </c>
      <c r="P142" s="617">
        <v>8.6980000000000004</v>
      </c>
      <c r="Q142" s="617"/>
      <c r="R142" s="617"/>
      <c r="S142" s="618">
        <f t="shared" si="2"/>
        <v>16</v>
      </c>
      <c r="T142" s="617">
        <v>0.501</v>
      </c>
      <c r="U142" s="618">
        <v>1</v>
      </c>
      <c r="V142" s="617">
        <v>1.095</v>
      </c>
      <c r="W142" s="620"/>
      <c r="X142" s="617">
        <v>0</v>
      </c>
      <c r="Y142" s="621">
        <v>6.8</v>
      </c>
      <c r="Z142" s="617">
        <v>0.31900000000000001</v>
      </c>
      <c r="AA142" s="617">
        <v>4.1669999999999998</v>
      </c>
      <c r="AB142" s="617">
        <v>5</v>
      </c>
      <c r="AC142" s="622">
        <v>1.8260000000000001</v>
      </c>
      <c r="AD142" s="617">
        <v>2</v>
      </c>
      <c r="AE142" s="616">
        <v>4.2939999999999996</v>
      </c>
      <c r="AF142" s="617">
        <v>2</v>
      </c>
      <c r="AG142" s="623"/>
      <c r="AH142" s="623"/>
      <c r="AI142" s="624"/>
      <c r="AJ142" s="624"/>
      <c r="AK142" s="624"/>
      <c r="AL142" s="624"/>
      <c r="AM142" s="624"/>
      <c r="AN142" s="624"/>
      <c r="AO142" s="624"/>
      <c r="AP142" s="624"/>
      <c r="AQ142" s="624"/>
      <c r="AR142" s="625"/>
      <c r="AS142" s="624"/>
      <c r="AT142" s="624"/>
      <c r="AU142" s="637"/>
      <c r="AV142" s="626"/>
      <c r="AW142" s="626"/>
      <c r="AX142" s="626"/>
      <c r="AY142" s="627"/>
      <c r="AZ142" s="628"/>
      <c r="BA142" s="628"/>
      <c r="BB142" s="628"/>
      <c r="BC142" s="628"/>
      <c r="BD142" s="628"/>
      <c r="BE142" s="629">
        <f t="shared" si="3"/>
        <v>30.349</v>
      </c>
      <c r="BF142" s="630"/>
      <c r="BG142" s="631"/>
      <c r="BH142" s="504"/>
      <c r="BI142" s="505"/>
      <c r="BM142" s="503">
        <v>0</v>
      </c>
      <c r="BO142" s="444"/>
    </row>
    <row r="143" spans="1:815 1070:1839 2094:2863 3118:3887 4142:4911 5166:5935 6190:6959 7214:7983 8238:9007 9262:10031 10286:11055 11310:12079 12334:13103 13358:14127 14382:15151 15406:16175" s="443" customFormat="1" ht="36.950000000000003" customHeight="1">
      <c r="A143" s="611">
        <v>129</v>
      </c>
      <c r="B143" s="612">
        <v>129</v>
      </c>
      <c r="C143" s="613"/>
      <c r="D143" s="614"/>
      <c r="E143" s="762" t="s">
        <v>1236</v>
      </c>
      <c r="F143" s="684" t="s">
        <v>1237</v>
      </c>
      <c r="G143" s="618">
        <v>14</v>
      </c>
      <c r="H143" s="617">
        <v>7.0110000000000001</v>
      </c>
      <c r="I143" s="618">
        <v>26</v>
      </c>
      <c r="J143" s="617">
        <v>2.4409999999999998</v>
      </c>
      <c r="K143" s="617"/>
      <c r="L143" s="617"/>
      <c r="M143" s="617"/>
      <c r="N143" s="617"/>
      <c r="O143" s="619">
        <v>748.88</v>
      </c>
      <c r="P143" s="617">
        <v>10.666</v>
      </c>
      <c r="Q143" s="617"/>
      <c r="R143" s="617"/>
      <c r="S143" s="618">
        <f t="shared" si="2"/>
        <v>14</v>
      </c>
      <c r="T143" s="617">
        <v>0.438</v>
      </c>
      <c r="U143" s="618">
        <v>1</v>
      </c>
      <c r="V143" s="617">
        <v>1.095</v>
      </c>
      <c r="W143" s="620"/>
      <c r="X143" s="617">
        <v>0</v>
      </c>
      <c r="Y143" s="621">
        <v>4</v>
      </c>
      <c r="Z143" s="617">
        <v>0.188</v>
      </c>
      <c r="AA143" s="617">
        <v>5</v>
      </c>
      <c r="AB143" s="617">
        <v>6</v>
      </c>
      <c r="AC143" s="622">
        <v>1.8260000000000001</v>
      </c>
      <c r="AD143" s="617">
        <v>2</v>
      </c>
      <c r="AE143" s="616">
        <v>4.2939999999999996</v>
      </c>
      <c r="AF143" s="617">
        <v>2</v>
      </c>
      <c r="AG143" s="623"/>
      <c r="AH143" s="623"/>
      <c r="AI143" s="624"/>
      <c r="AJ143" s="624"/>
      <c r="AK143" s="624"/>
      <c r="AL143" s="624"/>
      <c r="AM143" s="624"/>
      <c r="AN143" s="624"/>
      <c r="AO143" s="624"/>
      <c r="AP143" s="624"/>
      <c r="AQ143" s="624"/>
      <c r="AR143" s="625"/>
      <c r="AS143" s="624"/>
      <c r="AT143" s="624"/>
      <c r="AU143" s="637"/>
      <c r="AV143" s="626"/>
      <c r="AW143" s="626"/>
      <c r="AX143" s="626"/>
      <c r="AY143" s="627"/>
      <c r="AZ143" s="628"/>
      <c r="BA143" s="628"/>
      <c r="BB143" s="628"/>
      <c r="BC143" s="628"/>
      <c r="BD143" s="628"/>
      <c r="BE143" s="629">
        <f t="shared" si="3"/>
        <v>31.839000000000002</v>
      </c>
      <c r="BF143" s="630"/>
      <c r="BG143" s="631"/>
      <c r="BH143" s="504"/>
      <c r="BI143" s="505"/>
      <c r="BM143" s="503">
        <v>0</v>
      </c>
      <c r="BO143" s="444"/>
    </row>
    <row r="144" spans="1:815 1070:1839 2094:2863 3118:3887 4142:4911 5166:5935 6190:6959 7214:7983 8238:9007 9262:10031 10286:11055 11310:12079 12334:13103 13358:14127 14382:15151 15406:16175" s="443" customFormat="1" ht="36.950000000000003" customHeight="1">
      <c r="A144" s="611">
        <v>130</v>
      </c>
      <c r="B144" s="612">
        <v>130</v>
      </c>
      <c r="C144" s="613"/>
      <c r="D144" s="614"/>
      <c r="E144" s="762" t="s">
        <v>1238</v>
      </c>
      <c r="F144" s="632" t="s">
        <v>1239</v>
      </c>
      <c r="G144" s="618">
        <v>14</v>
      </c>
      <c r="H144" s="617">
        <v>7.0110000000000001</v>
      </c>
      <c r="I144" s="618">
        <v>26</v>
      </c>
      <c r="J144" s="617">
        <v>2.4409999999999998</v>
      </c>
      <c r="K144" s="617"/>
      <c r="L144" s="617"/>
      <c r="M144" s="617"/>
      <c r="N144" s="617"/>
      <c r="O144" s="619">
        <v>788.92</v>
      </c>
      <c r="P144" s="617">
        <v>11.236000000000001</v>
      </c>
      <c r="Q144" s="617"/>
      <c r="R144" s="617"/>
      <c r="S144" s="618">
        <f t="shared" ref="S144:S207" si="4">G144</f>
        <v>14</v>
      </c>
      <c r="T144" s="617">
        <v>0.438</v>
      </c>
      <c r="U144" s="618">
        <v>1</v>
      </c>
      <c r="V144" s="617">
        <v>1.095</v>
      </c>
      <c r="W144" s="620"/>
      <c r="X144" s="617">
        <v>0</v>
      </c>
      <c r="Y144" s="621">
        <v>4.9000000000000004</v>
      </c>
      <c r="Z144" s="617">
        <v>0.23</v>
      </c>
      <c r="AA144" s="617">
        <v>4.1669999999999998</v>
      </c>
      <c r="AB144" s="617">
        <v>5</v>
      </c>
      <c r="AC144" s="622">
        <v>1.8260000000000001</v>
      </c>
      <c r="AD144" s="617">
        <v>2</v>
      </c>
      <c r="AE144" s="616">
        <v>4.2939999999999996</v>
      </c>
      <c r="AF144" s="617">
        <v>2</v>
      </c>
      <c r="AG144" s="623"/>
      <c r="AH144" s="623"/>
      <c r="AI144" s="624"/>
      <c r="AJ144" s="624"/>
      <c r="AK144" s="624"/>
      <c r="AL144" s="624"/>
      <c r="AM144" s="624"/>
      <c r="AN144" s="624"/>
      <c r="AO144" s="624"/>
      <c r="AP144" s="624"/>
      <c r="AQ144" s="624"/>
      <c r="AR144" s="625"/>
      <c r="AS144" s="624"/>
      <c r="AT144" s="624"/>
      <c r="AU144" s="637"/>
      <c r="AV144" s="626"/>
      <c r="AW144" s="626"/>
      <c r="AX144" s="626"/>
      <c r="AY144" s="627"/>
      <c r="AZ144" s="628"/>
      <c r="BA144" s="628"/>
      <c r="BB144" s="628"/>
      <c r="BC144" s="628"/>
      <c r="BD144" s="628"/>
      <c r="BE144" s="629">
        <f t="shared" ref="BE144:BE207" si="5">H144+J144+N144+T144+V144+X144+AH144+AJ144+AL144+AN144+AP144+BB144+AT144+L144+P144+R144+AR144+Z144+AD144+AF144+AB144</f>
        <v>31.451000000000004</v>
      </c>
      <c r="BF144" s="630"/>
      <c r="BG144" s="631"/>
      <c r="BH144" s="504"/>
      <c r="BI144" s="505"/>
      <c r="BM144" s="506">
        <v>0</v>
      </c>
      <c r="BO144" s="444"/>
    </row>
    <row r="145" spans="1:67" s="443" customFormat="1" ht="36.950000000000003" customHeight="1">
      <c r="A145" s="611">
        <v>131</v>
      </c>
      <c r="B145" s="612">
        <v>131</v>
      </c>
      <c r="C145" s="638"/>
      <c r="D145" s="639"/>
      <c r="E145" s="762" t="s">
        <v>1549</v>
      </c>
      <c r="F145" s="632" t="s">
        <v>1550</v>
      </c>
      <c r="G145" s="618">
        <v>15</v>
      </c>
      <c r="H145" s="617">
        <v>7.5119999999999996</v>
      </c>
      <c r="I145" s="640">
        <v>29</v>
      </c>
      <c r="J145" s="617">
        <v>2.7229999999999999</v>
      </c>
      <c r="K145" s="617"/>
      <c r="L145" s="617"/>
      <c r="M145" s="640"/>
      <c r="N145" s="617"/>
      <c r="O145" s="642">
        <v>820.16</v>
      </c>
      <c r="P145" s="617">
        <v>11.680999999999999</v>
      </c>
      <c r="Q145" s="640"/>
      <c r="R145" s="617"/>
      <c r="S145" s="618">
        <f t="shared" si="4"/>
        <v>15</v>
      </c>
      <c r="T145" s="617">
        <v>0.47</v>
      </c>
      <c r="U145" s="618">
        <v>1</v>
      </c>
      <c r="V145" s="617">
        <v>1.095</v>
      </c>
      <c r="W145" s="620"/>
      <c r="X145" s="617">
        <v>0</v>
      </c>
      <c r="Y145" s="621">
        <v>7.2</v>
      </c>
      <c r="Z145" s="617">
        <v>0.33800000000000002</v>
      </c>
      <c r="AA145" s="617">
        <v>5</v>
      </c>
      <c r="AB145" s="617">
        <v>6</v>
      </c>
      <c r="AC145" s="622">
        <v>1.8260000000000001</v>
      </c>
      <c r="AD145" s="617">
        <v>2</v>
      </c>
      <c r="AE145" s="616">
        <v>4.2939999999999996</v>
      </c>
      <c r="AF145" s="617">
        <v>2</v>
      </c>
      <c r="AG145" s="623"/>
      <c r="AH145" s="623"/>
      <c r="AI145" s="624"/>
      <c r="AJ145" s="624"/>
      <c r="AK145" s="624"/>
      <c r="AL145" s="624"/>
      <c r="AM145" s="624"/>
      <c r="AN145" s="624"/>
      <c r="AO145" s="624"/>
      <c r="AP145" s="624"/>
      <c r="AQ145" s="624"/>
      <c r="AR145" s="625"/>
      <c r="AS145" s="624"/>
      <c r="AT145" s="624"/>
      <c r="AU145" s="628"/>
      <c r="AV145" s="628"/>
      <c r="AW145" s="628"/>
      <c r="AX145" s="628"/>
      <c r="AY145" s="628"/>
      <c r="AZ145" s="628"/>
      <c r="BA145" s="628"/>
      <c r="BB145" s="628"/>
      <c r="BC145" s="628"/>
      <c r="BD145" s="628"/>
      <c r="BE145" s="629">
        <f t="shared" si="5"/>
        <v>33.819000000000003</v>
      </c>
      <c r="BF145" s="630"/>
      <c r="BG145" s="631"/>
      <c r="BH145" s="504"/>
      <c r="BI145" s="505"/>
      <c r="BM145" s="506">
        <v>1220</v>
      </c>
      <c r="BO145" s="444"/>
    </row>
    <row r="146" spans="1:67" s="443" customFormat="1" ht="36.950000000000003" customHeight="1">
      <c r="A146" s="611">
        <v>132</v>
      </c>
      <c r="B146" s="612">
        <v>132</v>
      </c>
      <c r="C146" s="638"/>
      <c r="D146" s="639"/>
      <c r="E146" s="762" t="s">
        <v>1551</v>
      </c>
      <c r="F146" s="684" t="s">
        <v>1552</v>
      </c>
      <c r="G146" s="618">
        <v>15</v>
      </c>
      <c r="H146" s="617">
        <v>7.5119999999999996</v>
      </c>
      <c r="I146" s="640">
        <v>29</v>
      </c>
      <c r="J146" s="617">
        <v>2.7229999999999999</v>
      </c>
      <c r="K146" s="617"/>
      <c r="L146" s="617"/>
      <c r="M146" s="640"/>
      <c r="N146" s="617"/>
      <c r="O146" s="642">
        <v>767.8</v>
      </c>
      <c r="P146" s="617">
        <v>10.935</v>
      </c>
      <c r="Q146" s="640"/>
      <c r="R146" s="617"/>
      <c r="S146" s="618">
        <f t="shared" si="4"/>
        <v>15</v>
      </c>
      <c r="T146" s="617">
        <v>0.47</v>
      </c>
      <c r="U146" s="618">
        <v>1</v>
      </c>
      <c r="V146" s="617">
        <v>1.095</v>
      </c>
      <c r="W146" s="620"/>
      <c r="X146" s="617">
        <v>0</v>
      </c>
      <c r="Y146" s="621">
        <v>8.1</v>
      </c>
      <c r="Z146" s="617">
        <v>0.38</v>
      </c>
      <c r="AA146" s="617">
        <v>5</v>
      </c>
      <c r="AB146" s="617">
        <v>6</v>
      </c>
      <c r="AC146" s="622">
        <v>1.8260000000000001</v>
      </c>
      <c r="AD146" s="617">
        <v>2</v>
      </c>
      <c r="AE146" s="616">
        <v>4.2939999999999996</v>
      </c>
      <c r="AF146" s="617">
        <v>2</v>
      </c>
      <c r="AG146" s="623"/>
      <c r="AH146" s="623"/>
      <c r="AI146" s="624"/>
      <c r="AJ146" s="624"/>
      <c r="AK146" s="624"/>
      <c r="AL146" s="624"/>
      <c r="AM146" s="624"/>
      <c r="AN146" s="624"/>
      <c r="AO146" s="624"/>
      <c r="AP146" s="624"/>
      <c r="AQ146" s="624"/>
      <c r="AR146" s="625"/>
      <c r="AS146" s="624"/>
      <c r="AT146" s="624"/>
      <c r="AU146" s="628"/>
      <c r="AV146" s="628"/>
      <c r="AW146" s="628"/>
      <c r="AX146" s="628"/>
      <c r="AY146" s="628"/>
      <c r="AZ146" s="628"/>
      <c r="BA146" s="628"/>
      <c r="BB146" s="628"/>
      <c r="BC146" s="628"/>
      <c r="BD146" s="628"/>
      <c r="BE146" s="629">
        <f t="shared" si="5"/>
        <v>33.114999999999995</v>
      </c>
      <c r="BF146" s="630"/>
      <c r="BG146" s="631"/>
      <c r="BH146" s="504"/>
      <c r="BI146" s="505"/>
      <c r="BM146" s="506">
        <v>0</v>
      </c>
      <c r="BO146" s="444"/>
    </row>
    <row r="147" spans="1:67" s="443" customFormat="1" ht="36.950000000000003" customHeight="1">
      <c r="A147" s="611">
        <v>133</v>
      </c>
      <c r="B147" s="612">
        <v>133</v>
      </c>
      <c r="C147" s="638"/>
      <c r="D147" s="639"/>
      <c r="E147" s="762" t="s">
        <v>1240</v>
      </c>
      <c r="F147" s="633" t="s">
        <v>1241</v>
      </c>
      <c r="G147" s="618">
        <v>16</v>
      </c>
      <c r="H147" s="617">
        <v>8.0129999999999999</v>
      </c>
      <c r="I147" s="640">
        <v>30</v>
      </c>
      <c r="J147" s="617">
        <v>2.8170000000000002</v>
      </c>
      <c r="K147" s="617"/>
      <c r="L147" s="617"/>
      <c r="M147" s="640"/>
      <c r="N147" s="617"/>
      <c r="O147" s="642">
        <v>713.68</v>
      </c>
      <c r="P147" s="617">
        <v>10.164</v>
      </c>
      <c r="Q147" s="640"/>
      <c r="R147" s="617"/>
      <c r="S147" s="618">
        <f t="shared" si="4"/>
        <v>16</v>
      </c>
      <c r="T147" s="617">
        <v>0.501</v>
      </c>
      <c r="U147" s="618">
        <v>1</v>
      </c>
      <c r="V147" s="617">
        <v>1.095</v>
      </c>
      <c r="W147" s="620"/>
      <c r="X147" s="617">
        <v>0</v>
      </c>
      <c r="Y147" s="621">
        <v>9</v>
      </c>
      <c r="Z147" s="617">
        <v>0.42299999999999999</v>
      </c>
      <c r="AA147" s="617">
        <v>5</v>
      </c>
      <c r="AB147" s="617">
        <v>6</v>
      </c>
      <c r="AC147" s="622">
        <v>1.8260000000000001</v>
      </c>
      <c r="AD147" s="617">
        <v>2</v>
      </c>
      <c r="AE147" s="616">
        <v>4.2939999999999996</v>
      </c>
      <c r="AF147" s="617">
        <v>2</v>
      </c>
      <c r="AG147" s="623"/>
      <c r="AH147" s="623"/>
      <c r="AI147" s="624"/>
      <c r="AJ147" s="624"/>
      <c r="AK147" s="624"/>
      <c r="AL147" s="624"/>
      <c r="AM147" s="624"/>
      <c r="AN147" s="624"/>
      <c r="AO147" s="624"/>
      <c r="AP147" s="624"/>
      <c r="AQ147" s="624"/>
      <c r="AR147" s="625"/>
      <c r="AS147" s="624"/>
      <c r="AT147" s="624"/>
      <c r="AU147" s="628"/>
      <c r="AV147" s="628"/>
      <c r="AW147" s="628"/>
      <c r="AX147" s="628"/>
      <c r="AY147" s="628"/>
      <c r="AZ147" s="628"/>
      <c r="BA147" s="628"/>
      <c r="BB147" s="628"/>
      <c r="BC147" s="628"/>
      <c r="BD147" s="628"/>
      <c r="BE147" s="629">
        <f t="shared" si="5"/>
        <v>33.012999999999998</v>
      </c>
      <c r="BF147" s="630"/>
      <c r="BG147" s="631"/>
      <c r="BH147" s="504"/>
      <c r="BI147" s="505"/>
      <c r="BM147" s="506">
        <v>0</v>
      </c>
      <c r="BO147" s="444"/>
    </row>
    <row r="148" spans="1:67" s="443" customFormat="1" ht="36.950000000000003" customHeight="1">
      <c r="A148" s="611">
        <v>134</v>
      </c>
      <c r="B148" s="612">
        <v>134</v>
      </c>
      <c r="C148" s="643"/>
      <c r="D148" s="644"/>
      <c r="E148" s="762" t="s">
        <v>1035</v>
      </c>
      <c r="F148" s="633" t="s">
        <v>1036</v>
      </c>
      <c r="G148" s="618">
        <v>16</v>
      </c>
      <c r="H148" s="617">
        <v>8.0129999999999999</v>
      </c>
      <c r="I148" s="640">
        <v>30</v>
      </c>
      <c r="J148" s="617">
        <v>2.8170000000000002</v>
      </c>
      <c r="K148" s="617"/>
      <c r="L148" s="617"/>
      <c r="M148" s="640"/>
      <c r="N148" s="617"/>
      <c r="O148" s="642">
        <v>638</v>
      </c>
      <c r="P148" s="617">
        <v>9.0869999999999997</v>
      </c>
      <c r="Q148" s="640"/>
      <c r="R148" s="617"/>
      <c r="S148" s="618">
        <f t="shared" si="4"/>
        <v>16</v>
      </c>
      <c r="T148" s="617">
        <v>0.501</v>
      </c>
      <c r="U148" s="618">
        <v>1</v>
      </c>
      <c r="V148" s="617">
        <v>1.095</v>
      </c>
      <c r="W148" s="620"/>
      <c r="X148" s="617">
        <v>0</v>
      </c>
      <c r="Y148" s="621">
        <v>6.2</v>
      </c>
      <c r="Z148" s="617">
        <v>0.29099999999999998</v>
      </c>
      <c r="AA148" s="617">
        <v>4.1669999999999998</v>
      </c>
      <c r="AB148" s="617">
        <v>5</v>
      </c>
      <c r="AC148" s="622">
        <v>0.91300000000000003</v>
      </c>
      <c r="AD148" s="617">
        <v>1</v>
      </c>
      <c r="AE148" s="616">
        <v>4.2939999999999996</v>
      </c>
      <c r="AF148" s="617">
        <v>2</v>
      </c>
      <c r="AG148" s="623"/>
      <c r="AH148" s="623"/>
      <c r="AI148" s="624"/>
      <c r="AJ148" s="624"/>
      <c r="AK148" s="624"/>
      <c r="AL148" s="624"/>
      <c r="AM148" s="624"/>
      <c r="AN148" s="624"/>
      <c r="AO148" s="624"/>
      <c r="AP148" s="624"/>
      <c r="AQ148" s="624"/>
      <c r="AR148" s="625"/>
      <c r="AS148" s="624"/>
      <c r="AT148" s="624"/>
      <c r="AU148" s="628"/>
      <c r="AV148" s="628"/>
      <c r="AW148" s="628"/>
      <c r="AX148" s="628"/>
      <c r="AY148" s="628"/>
      <c r="AZ148" s="628"/>
      <c r="BA148" s="628"/>
      <c r="BB148" s="628"/>
      <c r="BC148" s="628"/>
      <c r="BD148" s="628"/>
      <c r="BE148" s="629">
        <f t="shared" si="5"/>
        <v>29.803999999999998</v>
      </c>
      <c r="BF148" s="630"/>
      <c r="BG148" s="631"/>
      <c r="BH148" s="504"/>
      <c r="BI148" s="505"/>
      <c r="BJ148" s="443" t="s">
        <v>971</v>
      </c>
      <c r="BM148" s="506">
        <v>0</v>
      </c>
      <c r="BO148" s="444"/>
    </row>
    <row r="149" spans="1:67" s="443" customFormat="1" ht="36.950000000000003" customHeight="1">
      <c r="A149" s="611">
        <v>135</v>
      </c>
      <c r="B149" s="612">
        <v>135</v>
      </c>
      <c r="C149" s="638"/>
      <c r="D149" s="639"/>
      <c r="E149" s="762" t="s">
        <v>1693</v>
      </c>
      <c r="F149" s="633" t="s">
        <v>1694</v>
      </c>
      <c r="G149" s="618">
        <v>16</v>
      </c>
      <c r="H149" s="617">
        <v>8.0129999999999999</v>
      </c>
      <c r="I149" s="640">
        <v>30</v>
      </c>
      <c r="J149" s="617">
        <v>2.8170000000000002</v>
      </c>
      <c r="K149" s="617"/>
      <c r="L149" s="617"/>
      <c r="M149" s="640"/>
      <c r="N149" s="617"/>
      <c r="O149" s="642">
        <v>631.4</v>
      </c>
      <c r="P149" s="617">
        <v>8.9930000000000003</v>
      </c>
      <c r="Q149" s="640"/>
      <c r="R149" s="617"/>
      <c r="S149" s="618">
        <f t="shared" si="4"/>
        <v>16</v>
      </c>
      <c r="T149" s="617">
        <v>0.501</v>
      </c>
      <c r="U149" s="618">
        <v>1</v>
      </c>
      <c r="V149" s="617">
        <v>1.095</v>
      </c>
      <c r="W149" s="620"/>
      <c r="X149" s="617">
        <v>0</v>
      </c>
      <c r="Y149" s="621">
        <v>6.8</v>
      </c>
      <c r="Z149" s="617">
        <v>0.31900000000000001</v>
      </c>
      <c r="AA149" s="617">
        <v>4.1669999999999998</v>
      </c>
      <c r="AB149" s="617">
        <v>5</v>
      </c>
      <c r="AC149" s="622">
        <v>0.91300000000000003</v>
      </c>
      <c r="AD149" s="617">
        <v>1</v>
      </c>
      <c r="AE149" s="616">
        <v>4.2939999999999996</v>
      </c>
      <c r="AF149" s="617">
        <v>2</v>
      </c>
      <c r="AG149" s="623"/>
      <c r="AH149" s="623"/>
      <c r="AI149" s="624"/>
      <c r="AJ149" s="624"/>
      <c r="AK149" s="624"/>
      <c r="AL149" s="624"/>
      <c r="AM149" s="624"/>
      <c r="AN149" s="624"/>
      <c r="AO149" s="624"/>
      <c r="AP149" s="624"/>
      <c r="AQ149" s="624"/>
      <c r="AR149" s="625"/>
      <c r="AS149" s="624"/>
      <c r="AT149" s="624"/>
      <c r="AU149" s="628"/>
      <c r="AV149" s="628"/>
      <c r="AW149" s="628"/>
      <c r="AX149" s="628"/>
      <c r="AY149" s="628"/>
      <c r="AZ149" s="628"/>
      <c r="BA149" s="628"/>
      <c r="BB149" s="628"/>
      <c r="BC149" s="628"/>
      <c r="BD149" s="628"/>
      <c r="BE149" s="629">
        <f t="shared" si="5"/>
        <v>29.738</v>
      </c>
      <c r="BF149" s="630"/>
      <c r="BG149" s="631"/>
      <c r="BH149" s="504"/>
      <c r="BI149" s="505"/>
      <c r="BJ149" s="443" t="s">
        <v>972</v>
      </c>
      <c r="BM149" s="506">
        <v>0</v>
      </c>
      <c r="BO149" s="444"/>
    </row>
    <row r="150" spans="1:67" s="443" customFormat="1" ht="36.950000000000003" customHeight="1">
      <c r="A150" s="611">
        <v>136</v>
      </c>
      <c r="B150" s="612">
        <v>136</v>
      </c>
      <c r="C150" s="638"/>
      <c r="D150" s="639"/>
      <c r="E150" s="762" t="s">
        <v>2204</v>
      </c>
      <c r="F150" s="634" t="s">
        <v>2205</v>
      </c>
      <c r="G150" s="618">
        <v>13</v>
      </c>
      <c r="H150" s="617">
        <v>6.51</v>
      </c>
      <c r="I150" s="640">
        <v>0</v>
      </c>
      <c r="J150" s="617">
        <v>0</v>
      </c>
      <c r="K150" s="617"/>
      <c r="L150" s="617"/>
      <c r="M150" s="640"/>
      <c r="N150" s="617"/>
      <c r="O150" s="642">
        <v>631.4</v>
      </c>
      <c r="P150" s="617">
        <v>8.9930000000000003</v>
      </c>
      <c r="Q150" s="640"/>
      <c r="R150" s="617"/>
      <c r="S150" s="618">
        <f t="shared" si="4"/>
        <v>13</v>
      </c>
      <c r="T150" s="617">
        <v>0.40699999999999997</v>
      </c>
      <c r="U150" s="618">
        <v>0</v>
      </c>
      <c r="V150" s="761">
        <v>0</v>
      </c>
      <c r="W150" s="620"/>
      <c r="X150" s="617">
        <v>0</v>
      </c>
      <c r="Y150" s="621">
        <v>4.7</v>
      </c>
      <c r="Z150" s="617">
        <v>0.221</v>
      </c>
      <c r="AA150" s="617">
        <v>4.1669999999999998</v>
      </c>
      <c r="AB150" s="617">
        <v>5</v>
      </c>
      <c r="AC150" s="622">
        <v>0.91300000000000003</v>
      </c>
      <c r="AD150" s="617">
        <v>1</v>
      </c>
      <c r="AE150" s="616">
        <v>4.2939999999999996</v>
      </c>
      <c r="AF150" s="617">
        <v>2</v>
      </c>
      <c r="AG150" s="623"/>
      <c r="AH150" s="623"/>
      <c r="AI150" s="624"/>
      <c r="AJ150" s="624"/>
      <c r="AK150" s="624"/>
      <c r="AL150" s="624"/>
      <c r="AM150" s="624"/>
      <c r="AN150" s="624"/>
      <c r="AO150" s="624"/>
      <c r="AP150" s="624"/>
      <c r="AQ150" s="624"/>
      <c r="AR150" s="625"/>
      <c r="AS150" s="624"/>
      <c r="AT150" s="624"/>
      <c r="AU150" s="628"/>
      <c r="AV150" s="628"/>
      <c r="AW150" s="628"/>
      <c r="AX150" s="628"/>
      <c r="AY150" s="628"/>
      <c r="AZ150" s="628"/>
      <c r="BA150" s="628"/>
      <c r="BB150" s="628"/>
      <c r="BC150" s="628"/>
      <c r="BD150" s="628"/>
      <c r="BE150" s="629">
        <f t="shared" si="5"/>
        <v>24.131</v>
      </c>
      <c r="BF150" s="630"/>
      <c r="BG150" s="631"/>
      <c r="BH150" s="504"/>
      <c r="BI150" s="505"/>
      <c r="BJ150" s="443" t="s">
        <v>973</v>
      </c>
      <c r="BM150" s="506">
        <v>0</v>
      </c>
      <c r="BO150" s="444"/>
    </row>
    <row r="151" spans="1:67" s="809" customFormat="1" ht="36.950000000000003" customHeight="1">
      <c r="A151" s="611">
        <v>137</v>
      </c>
      <c r="B151" s="612">
        <v>137</v>
      </c>
      <c r="C151" s="638"/>
      <c r="D151" s="639"/>
      <c r="E151" s="762" t="s">
        <v>1218</v>
      </c>
      <c r="F151" s="634" t="s">
        <v>1219</v>
      </c>
      <c r="G151" s="618">
        <v>16</v>
      </c>
      <c r="H151" s="617">
        <v>8.0129999999999999</v>
      </c>
      <c r="I151" s="640">
        <v>31</v>
      </c>
      <c r="J151" s="617">
        <v>2.911</v>
      </c>
      <c r="K151" s="617"/>
      <c r="L151" s="617"/>
      <c r="M151" s="640"/>
      <c r="N151" s="617"/>
      <c r="O151" s="642">
        <v>1276.44</v>
      </c>
      <c r="P151" s="617">
        <v>18.178999999999998</v>
      </c>
      <c r="Q151" s="640"/>
      <c r="R151" s="617"/>
      <c r="S151" s="618">
        <f t="shared" si="4"/>
        <v>16</v>
      </c>
      <c r="T151" s="617">
        <v>0.501</v>
      </c>
      <c r="U151" s="618">
        <v>1</v>
      </c>
      <c r="V151" s="617">
        <v>1.095</v>
      </c>
      <c r="W151" s="620"/>
      <c r="X151" s="617">
        <v>0</v>
      </c>
      <c r="Y151" s="621">
        <v>18.7</v>
      </c>
      <c r="Z151" s="617">
        <v>0.878</v>
      </c>
      <c r="AA151" s="617">
        <v>0</v>
      </c>
      <c r="AB151" s="617">
        <v>0</v>
      </c>
      <c r="AC151" s="622">
        <v>0</v>
      </c>
      <c r="AD151" s="617"/>
      <c r="AE151" s="616">
        <v>4.2939999999999996</v>
      </c>
      <c r="AF151" s="617">
        <v>2</v>
      </c>
      <c r="AG151" s="623"/>
      <c r="AH151" s="623"/>
      <c r="AI151" s="624"/>
      <c r="AJ151" s="624"/>
      <c r="AK151" s="624"/>
      <c r="AL151" s="624"/>
      <c r="AM151" s="624"/>
      <c r="AN151" s="624"/>
      <c r="AO151" s="624"/>
      <c r="AP151" s="624"/>
      <c r="AQ151" s="624"/>
      <c r="AR151" s="625"/>
      <c r="AS151" s="624"/>
      <c r="AT151" s="624"/>
      <c r="AU151" s="628"/>
      <c r="AV151" s="628"/>
      <c r="AW151" s="628"/>
      <c r="AX151" s="628"/>
      <c r="AY151" s="628"/>
      <c r="AZ151" s="628"/>
      <c r="BA151" s="628"/>
      <c r="BB151" s="628"/>
      <c r="BC151" s="628"/>
      <c r="BD151" s="628"/>
      <c r="BE151" s="629">
        <f t="shared" si="5"/>
        <v>33.576999999999998</v>
      </c>
      <c r="BF151" s="630"/>
      <c r="BG151" s="631"/>
      <c r="BH151" s="807"/>
      <c r="BI151" s="808"/>
      <c r="BJ151" s="809" t="s">
        <v>974</v>
      </c>
      <c r="BM151" s="810">
        <v>131</v>
      </c>
      <c r="BO151" s="811"/>
    </row>
    <row r="152" spans="1:67" s="809" customFormat="1" ht="36.950000000000003" customHeight="1">
      <c r="A152" s="611">
        <v>138</v>
      </c>
      <c r="B152" s="612">
        <v>138</v>
      </c>
      <c r="C152" s="613"/>
      <c r="D152" s="614"/>
      <c r="E152" s="762" t="s">
        <v>1234</v>
      </c>
      <c r="F152" s="634" t="s">
        <v>1235</v>
      </c>
      <c r="G152" s="618">
        <v>16</v>
      </c>
      <c r="H152" s="617">
        <v>8.0129999999999999</v>
      </c>
      <c r="I152" s="618">
        <v>31</v>
      </c>
      <c r="J152" s="617">
        <v>2.911</v>
      </c>
      <c r="K152" s="617"/>
      <c r="L152" s="617"/>
      <c r="M152" s="617"/>
      <c r="N152" s="617"/>
      <c r="O152" s="619">
        <v>1149.72</v>
      </c>
      <c r="P152" s="617">
        <v>16.375</v>
      </c>
      <c r="Q152" s="617"/>
      <c r="R152" s="617"/>
      <c r="S152" s="618">
        <f t="shared" si="4"/>
        <v>16</v>
      </c>
      <c r="T152" s="617">
        <v>0.501</v>
      </c>
      <c r="U152" s="618">
        <v>1</v>
      </c>
      <c r="V152" s="617">
        <v>1.095</v>
      </c>
      <c r="W152" s="620"/>
      <c r="X152" s="617">
        <v>0</v>
      </c>
      <c r="Y152" s="621">
        <v>19.100000000000001</v>
      </c>
      <c r="Z152" s="617">
        <v>0.89700000000000002</v>
      </c>
      <c r="AA152" s="617">
        <v>0</v>
      </c>
      <c r="AB152" s="617">
        <v>0</v>
      </c>
      <c r="AC152" s="622">
        <v>0</v>
      </c>
      <c r="AD152" s="617"/>
      <c r="AE152" s="616">
        <v>4.2939999999999996</v>
      </c>
      <c r="AF152" s="617">
        <v>2</v>
      </c>
      <c r="AG152" s="623"/>
      <c r="AH152" s="623"/>
      <c r="AI152" s="624"/>
      <c r="AJ152" s="624"/>
      <c r="AK152" s="624"/>
      <c r="AL152" s="624"/>
      <c r="AM152" s="624"/>
      <c r="AN152" s="624"/>
      <c r="AO152" s="624"/>
      <c r="AP152" s="624"/>
      <c r="AQ152" s="624"/>
      <c r="AR152" s="625"/>
      <c r="AS152" s="624"/>
      <c r="AT152" s="624"/>
      <c r="AU152" s="626"/>
      <c r="AV152" s="626"/>
      <c r="AW152" s="626"/>
      <c r="AX152" s="626"/>
      <c r="AY152" s="627"/>
      <c r="AZ152" s="628"/>
      <c r="BA152" s="628"/>
      <c r="BB152" s="628"/>
      <c r="BC152" s="628"/>
      <c r="BD152" s="628"/>
      <c r="BE152" s="629">
        <f t="shared" si="5"/>
        <v>31.791999999999998</v>
      </c>
      <c r="BF152" s="630"/>
      <c r="BG152" s="631"/>
      <c r="BH152" s="807"/>
      <c r="BI152" s="808"/>
      <c r="BM152" s="810">
        <v>0</v>
      </c>
      <c r="BO152" s="811"/>
    </row>
    <row r="153" spans="1:67" s="443" customFormat="1" ht="36.950000000000003" customHeight="1">
      <c r="A153" s="611">
        <v>139</v>
      </c>
      <c r="B153" s="612">
        <v>139</v>
      </c>
      <c r="C153" s="613"/>
      <c r="D153" s="614"/>
      <c r="E153" s="762" t="s">
        <v>1191</v>
      </c>
      <c r="F153" s="634" t="s">
        <v>1192</v>
      </c>
      <c r="G153" s="618">
        <v>14</v>
      </c>
      <c r="H153" s="617">
        <v>7.0110000000000001</v>
      </c>
      <c r="I153" s="618">
        <v>28</v>
      </c>
      <c r="J153" s="617">
        <v>2.629</v>
      </c>
      <c r="K153" s="617"/>
      <c r="L153" s="617"/>
      <c r="M153" s="617"/>
      <c r="N153" s="617"/>
      <c r="O153" s="619">
        <v>582.56000000000006</v>
      </c>
      <c r="P153" s="617">
        <v>8.2970000000000006</v>
      </c>
      <c r="Q153" s="617"/>
      <c r="R153" s="617"/>
      <c r="S153" s="618">
        <f t="shared" si="4"/>
        <v>14</v>
      </c>
      <c r="T153" s="617">
        <v>0.438</v>
      </c>
      <c r="U153" s="618">
        <v>1</v>
      </c>
      <c r="V153" s="617">
        <v>1.095</v>
      </c>
      <c r="W153" s="620"/>
      <c r="X153" s="617">
        <v>0</v>
      </c>
      <c r="Y153" s="621">
        <v>5.9</v>
      </c>
      <c r="Z153" s="617">
        <v>0.27700000000000002</v>
      </c>
      <c r="AA153" s="617">
        <v>4.1669999999999998</v>
      </c>
      <c r="AB153" s="617">
        <v>5</v>
      </c>
      <c r="AC153" s="622">
        <v>1.8260000000000001</v>
      </c>
      <c r="AD153" s="617">
        <v>2</v>
      </c>
      <c r="AE153" s="616">
        <v>4.2939999999999996</v>
      </c>
      <c r="AF153" s="617">
        <v>2</v>
      </c>
      <c r="AG153" s="623"/>
      <c r="AH153" s="623"/>
      <c r="AI153" s="624"/>
      <c r="AJ153" s="624"/>
      <c r="AK153" s="624"/>
      <c r="AL153" s="624"/>
      <c r="AM153" s="624"/>
      <c r="AN153" s="624"/>
      <c r="AO153" s="624"/>
      <c r="AP153" s="624"/>
      <c r="AQ153" s="624"/>
      <c r="AR153" s="625"/>
      <c r="AS153" s="624"/>
      <c r="AT153" s="624"/>
      <c r="AU153" s="626"/>
      <c r="AV153" s="626"/>
      <c r="AW153" s="626"/>
      <c r="AX153" s="626"/>
      <c r="AY153" s="627"/>
      <c r="AZ153" s="628"/>
      <c r="BA153" s="628"/>
      <c r="BB153" s="628"/>
      <c r="BC153" s="628"/>
      <c r="BD153" s="628"/>
      <c r="BE153" s="629">
        <f t="shared" si="5"/>
        <v>28.747000000000003</v>
      </c>
      <c r="BF153" s="630"/>
      <c r="BG153" s="631"/>
      <c r="BH153" s="504"/>
      <c r="BI153" s="505"/>
      <c r="BM153" s="503">
        <v>4033</v>
      </c>
      <c r="BO153" s="444"/>
    </row>
    <row r="154" spans="1:67" s="443" customFormat="1" ht="36.950000000000003" customHeight="1">
      <c r="A154" s="611">
        <v>140</v>
      </c>
      <c r="B154" s="612">
        <v>140</v>
      </c>
      <c r="C154" s="613"/>
      <c r="D154" s="614"/>
      <c r="E154" s="762" t="s">
        <v>1790</v>
      </c>
      <c r="F154" s="634" t="s">
        <v>1791</v>
      </c>
      <c r="G154" s="618">
        <v>14</v>
      </c>
      <c r="H154" s="617">
        <v>7.0110000000000001</v>
      </c>
      <c r="I154" s="618">
        <v>28</v>
      </c>
      <c r="J154" s="617">
        <v>2.629</v>
      </c>
      <c r="K154" s="617"/>
      <c r="L154" s="617"/>
      <c r="M154" s="617"/>
      <c r="N154" s="617"/>
      <c r="O154" s="619">
        <v>609.84</v>
      </c>
      <c r="P154" s="617">
        <v>8.6859999999999999</v>
      </c>
      <c r="Q154" s="617"/>
      <c r="R154" s="617"/>
      <c r="S154" s="618">
        <f t="shared" si="4"/>
        <v>14</v>
      </c>
      <c r="T154" s="617">
        <v>0.438</v>
      </c>
      <c r="U154" s="618">
        <v>1</v>
      </c>
      <c r="V154" s="617">
        <v>1.095</v>
      </c>
      <c r="W154" s="620"/>
      <c r="X154" s="617">
        <v>0</v>
      </c>
      <c r="Y154" s="621">
        <v>6.1</v>
      </c>
      <c r="Z154" s="617">
        <v>0.28599999999999998</v>
      </c>
      <c r="AA154" s="617">
        <v>5</v>
      </c>
      <c r="AB154" s="617">
        <v>6</v>
      </c>
      <c r="AC154" s="622">
        <v>1.8260000000000001</v>
      </c>
      <c r="AD154" s="617">
        <v>2</v>
      </c>
      <c r="AE154" s="616">
        <v>4.2939999999999996</v>
      </c>
      <c r="AF154" s="617">
        <v>2</v>
      </c>
      <c r="AG154" s="623"/>
      <c r="AH154" s="623"/>
      <c r="AI154" s="624"/>
      <c r="AJ154" s="624"/>
      <c r="AK154" s="624"/>
      <c r="AL154" s="624"/>
      <c r="AM154" s="624"/>
      <c r="AN154" s="624"/>
      <c r="AO154" s="624"/>
      <c r="AP154" s="624"/>
      <c r="AQ154" s="624"/>
      <c r="AR154" s="625"/>
      <c r="AS154" s="624"/>
      <c r="AT154" s="624"/>
      <c r="AU154" s="626"/>
      <c r="AV154" s="626"/>
      <c r="AW154" s="626"/>
      <c r="AX154" s="626"/>
      <c r="AY154" s="627"/>
      <c r="AZ154" s="628"/>
      <c r="BA154" s="628"/>
      <c r="BB154" s="628"/>
      <c r="BC154" s="628"/>
      <c r="BD154" s="628"/>
      <c r="BE154" s="629">
        <f t="shared" si="5"/>
        <v>30.145000000000003</v>
      </c>
      <c r="BF154" s="630"/>
      <c r="BG154" s="631"/>
      <c r="BH154" s="504"/>
      <c r="BI154" s="505"/>
      <c r="BM154" s="503">
        <v>0</v>
      </c>
      <c r="BO154" s="444"/>
    </row>
    <row r="155" spans="1:67" s="443" customFormat="1" ht="36.950000000000003" customHeight="1">
      <c r="A155" s="611">
        <v>141</v>
      </c>
      <c r="B155" s="612">
        <v>141</v>
      </c>
      <c r="C155" s="613"/>
      <c r="D155" s="636"/>
      <c r="E155" s="762" t="s">
        <v>1909</v>
      </c>
      <c r="F155" s="634" t="s">
        <v>1910</v>
      </c>
      <c r="G155" s="618">
        <v>16</v>
      </c>
      <c r="H155" s="617">
        <v>8.0129999999999999</v>
      </c>
      <c r="I155" s="618">
        <v>31</v>
      </c>
      <c r="J155" s="617">
        <v>2.911</v>
      </c>
      <c r="K155" s="617"/>
      <c r="L155" s="617"/>
      <c r="M155" s="617"/>
      <c r="N155" s="617"/>
      <c r="O155" s="619">
        <v>618.20000000000005</v>
      </c>
      <c r="P155" s="617">
        <v>8.8049999999999997</v>
      </c>
      <c r="Q155" s="617"/>
      <c r="R155" s="617"/>
      <c r="S155" s="618">
        <f t="shared" si="4"/>
        <v>16</v>
      </c>
      <c r="T155" s="617">
        <v>0.501</v>
      </c>
      <c r="U155" s="618">
        <v>1</v>
      </c>
      <c r="V155" s="617">
        <v>1.095</v>
      </c>
      <c r="W155" s="620"/>
      <c r="X155" s="617">
        <v>0</v>
      </c>
      <c r="Y155" s="621">
        <v>21.6</v>
      </c>
      <c r="Z155" s="617">
        <v>1.014</v>
      </c>
      <c r="AA155" s="617">
        <v>5</v>
      </c>
      <c r="AB155" s="617">
        <v>6</v>
      </c>
      <c r="AC155" s="622">
        <v>1.8260000000000001</v>
      </c>
      <c r="AD155" s="617">
        <v>2</v>
      </c>
      <c r="AE155" s="616">
        <v>4.2939999999999996</v>
      </c>
      <c r="AF155" s="617">
        <v>2</v>
      </c>
      <c r="AG155" s="623"/>
      <c r="AH155" s="623"/>
      <c r="AI155" s="624"/>
      <c r="AJ155" s="624"/>
      <c r="AK155" s="624"/>
      <c r="AL155" s="624"/>
      <c r="AM155" s="624"/>
      <c r="AN155" s="624"/>
      <c r="AO155" s="624"/>
      <c r="AP155" s="624"/>
      <c r="AQ155" s="624"/>
      <c r="AR155" s="625"/>
      <c r="AS155" s="624"/>
      <c r="AT155" s="624"/>
      <c r="AU155" s="626"/>
      <c r="AV155" s="626"/>
      <c r="AW155" s="626"/>
      <c r="AX155" s="626"/>
      <c r="AY155" s="627"/>
      <c r="AZ155" s="628"/>
      <c r="BA155" s="628"/>
      <c r="BB155" s="628"/>
      <c r="BC155" s="628"/>
      <c r="BD155" s="628"/>
      <c r="BE155" s="629">
        <f t="shared" si="5"/>
        <v>32.338999999999999</v>
      </c>
      <c r="BF155" s="630"/>
      <c r="BG155" s="631"/>
      <c r="BH155" s="504"/>
      <c r="BI155" s="505"/>
      <c r="BM155" s="503">
        <v>2493</v>
      </c>
      <c r="BO155" s="444"/>
    </row>
    <row r="156" spans="1:67" s="443" customFormat="1" ht="36.950000000000003" customHeight="1">
      <c r="A156" s="611">
        <v>142</v>
      </c>
      <c r="B156" s="612">
        <v>142</v>
      </c>
      <c r="C156" s="613"/>
      <c r="D156" s="636"/>
      <c r="E156" s="762" t="s">
        <v>1936</v>
      </c>
      <c r="F156" s="634" t="s">
        <v>1937</v>
      </c>
      <c r="G156" s="618">
        <v>16</v>
      </c>
      <c r="H156" s="617">
        <v>8.0129999999999999</v>
      </c>
      <c r="I156" s="618">
        <v>31</v>
      </c>
      <c r="J156" s="617">
        <v>2.911</v>
      </c>
      <c r="K156" s="617"/>
      <c r="L156" s="617"/>
      <c r="M156" s="617"/>
      <c r="N156" s="617"/>
      <c r="O156" s="619">
        <v>549.56000000000006</v>
      </c>
      <c r="P156" s="617">
        <v>7.827</v>
      </c>
      <c r="Q156" s="617"/>
      <c r="R156" s="617"/>
      <c r="S156" s="618">
        <f t="shared" si="4"/>
        <v>16</v>
      </c>
      <c r="T156" s="617">
        <v>0.501</v>
      </c>
      <c r="U156" s="618">
        <v>1</v>
      </c>
      <c r="V156" s="617">
        <v>1.095</v>
      </c>
      <c r="W156" s="620"/>
      <c r="X156" s="617">
        <v>0</v>
      </c>
      <c r="Y156" s="621">
        <v>22.3</v>
      </c>
      <c r="Z156" s="617">
        <v>1.0469999999999999</v>
      </c>
      <c r="AA156" s="617">
        <v>5</v>
      </c>
      <c r="AB156" s="617">
        <v>6</v>
      </c>
      <c r="AC156" s="622">
        <v>1.8260000000000001</v>
      </c>
      <c r="AD156" s="617">
        <v>2</v>
      </c>
      <c r="AE156" s="616">
        <v>4.2939999999999996</v>
      </c>
      <c r="AF156" s="617">
        <v>2</v>
      </c>
      <c r="AG156" s="623"/>
      <c r="AH156" s="623"/>
      <c r="AI156" s="624"/>
      <c r="AJ156" s="624"/>
      <c r="AK156" s="624"/>
      <c r="AL156" s="624"/>
      <c r="AM156" s="624"/>
      <c r="AN156" s="624"/>
      <c r="AO156" s="624"/>
      <c r="AP156" s="624"/>
      <c r="AQ156" s="624"/>
      <c r="AR156" s="625"/>
      <c r="AS156" s="624"/>
      <c r="AT156" s="624"/>
      <c r="AU156" s="626"/>
      <c r="AV156" s="626"/>
      <c r="AW156" s="626"/>
      <c r="AX156" s="626"/>
      <c r="AY156" s="627"/>
      <c r="AZ156" s="628"/>
      <c r="BA156" s="628"/>
      <c r="BB156" s="628"/>
      <c r="BC156" s="628"/>
      <c r="BD156" s="628"/>
      <c r="BE156" s="629">
        <f t="shared" si="5"/>
        <v>31.394000000000002</v>
      </c>
      <c r="BF156" s="630"/>
      <c r="BG156" s="631"/>
      <c r="BH156" s="504"/>
      <c r="BI156" s="505"/>
      <c r="BM156" s="503">
        <v>4182</v>
      </c>
      <c r="BO156" s="444"/>
    </row>
    <row r="157" spans="1:67" s="443" customFormat="1" ht="36.950000000000003" customHeight="1">
      <c r="A157" s="611">
        <v>143</v>
      </c>
      <c r="B157" s="612">
        <v>143</v>
      </c>
      <c r="C157" s="613"/>
      <c r="D157" s="614"/>
      <c r="E157" s="762" t="s">
        <v>1792</v>
      </c>
      <c r="F157" s="633" t="s">
        <v>1793</v>
      </c>
      <c r="G157" s="618">
        <v>16</v>
      </c>
      <c r="H157" s="617">
        <v>8.0129999999999999</v>
      </c>
      <c r="I157" s="618">
        <v>31</v>
      </c>
      <c r="J157" s="617">
        <v>2.911</v>
      </c>
      <c r="K157" s="617"/>
      <c r="L157" s="617"/>
      <c r="M157" s="617"/>
      <c r="N157" s="617"/>
      <c r="O157" s="619">
        <v>492.36</v>
      </c>
      <c r="P157" s="617">
        <v>7.0119999999999996</v>
      </c>
      <c r="Q157" s="617"/>
      <c r="R157" s="617"/>
      <c r="S157" s="618">
        <f t="shared" si="4"/>
        <v>16</v>
      </c>
      <c r="T157" s="617">
        <v>0.501</v>
      </c>
      <c r="U157" s="618">
        <v>1</v>
      </c>
      <c r="V157" s="617">
        <v>1.095</v>
      </c>
      <c r="W157" s="620"/>
      <c r="X157" s="617">
        <v>0</v>
      </c>
      <c r="Y157" s="621">
        <v>14</v>
      </c>
      <c r="Z157" s="617">
        <v>0.65700000000000003</v>
      </c>
      <c r="AA157" s="617">
        <v>5</v>
      </c>
      <c r="AB157" s="617">
        <v>6</v>
      </c>
      <c r="AC157" s="622">
        <v>0.91300000000000003</v>
      </c>
      <c r="AD157" s="617">
        <v>1</v>
      </c>
      <c r="AE157" s="616">
        <v>4.2939999999999996</v>
      </c>
      <c r="AF157" s="617">
        <v>2</v>
      </c>
      <c r="AG157" s="623"/>
      <c r="AH157" s="623"/>
      <c r="AI157" s="624"/>
      <c r="AJ157" s="624"/>
      <c r="AK157" s="624"/>
      <c r="AL157" s="624"/>
      <c r="AM157" s="624"/>
      <c r="AN157" s="624"/>
      <c r="AO157" s="624"/>
      <c r="AP157" s="624"/>
      <c r="AQ157" s="624"/>
      <c r="AR157" s="625"/>
      <c r="AS157" s="624"/>
      <c r="AT157" s="624"/>
      <c r="AU157" s="626"/>
      <c r="AV157" s="626"/>
      <c r="AW157" s="626"/>
      <c r="AX157" s="626"/>
      <c r="AY157" s="627"/>
      <c r="AZ157" s="628"/>
      <c r="BA157" s="628"/>
      <c r="BB157" s="628"/>
      <c r="BC157" s="628"/>
      <c r="BD157" s="628"/>
      <c r="BE157" s="629">
        <f t="shared" si="5"/>
        <v>29.189</v>
      </c>
      <c r="BF157" s="630"/>
      <c r="BG157" s="631"/>
      <c r="BH157" s="504"/>
      <c r="BI157" s="505"/>
      <c r="BM157" s="503">
        <v>5294</v>
      </c>
      <c r="BO157" s="444"/>
    </row>
    <row r="158" spans="1:67" s="809" customFormat="1" ht="36.950000000000003" customHeight="1">
      <c r="A158" s="611">
        <v>144</v>
      </c>
      <c r="B158" s="612">
        <v>144</v>
      </c>
      <c r="C158" s="613"/>
      <c r="D158" s="614"/>
      <c r="E158" s="762" t="s">
        <v>1567</v>
      </c>
      <c r="F158" s="633" t="s">
        <v>1568</v>
      </c>
      <c r="G158" s="618">
        <v>16</v>
      </c>
      <c r="H158" s="617">
        <v>8.0129999999999999</v>
      </c>
      <c r="I158" s="618">
        <v>30</v>
      </c>
      <c r="J158" s="617">
        <v>2.8170000000000002</v>
      </c>
      <c r="K158" s="617"/>
      <c r="L158" s="617"/>
      <c r="M158" s="617"/>
      <c r="N158" s="617"/>
      <c r="O158" s="619">
        <v>1128.5999999999999</v>
      </c>
      <c r="P158" s="617">
        <v>16.074000000000002</v>
      </c>
      <c r="Q158" s="617"/>
      <c r="R158" s="617"/>
      <c r="S158" s="618">
        <f t="shared" si="4"/>
        <v>16</v>
      </c>
      <c r="T158" s="617">
        <v>0.501</v>
      </c>
      <c r="U158" s="618">
        <v>1</v>
      </c>
      <c r="V158" s="617">
        <v>1.095</v>
      </c>
      <c r="W158" s="620"/>
      <c r="X158" s="617">
        <v>0</v>
      </c>
      <c r="Y158" s="621">
        <v>11.5</v>
      </c>
      <c r="Z158" s="617">
        <v>0.54</v>
      </c>
      <c r="AA158" s="617">
        <v>0</v>
      </c>
      <c r="AB158" s="617">
        <v>0</v>
      </c>
      <c r="AC158" s="622">
        <v>0</v>
      </c>
      <c r="AD158" s="617"/>
      <c r="AE158" s="616">
        <v>4.2939999999999996</v>
      </c>
      <c r="AF158" s="617">
        <v>2</v>
      </c>
      <c r="AG158" s="623"/>
      <c r="AH158" s="623"/>
      <c r="AI158" s="624"/>
      <c r="AJ158" s="624"/>
      <c r="AK158" s="624"/>
      <c r="AL158" s="624"/>
      <c r="AM158" s="624"/>
      <c r="AN158" s="624"/>
      <c r="AO158" s="624"/>
      <c r="AP158" s="624"/>
      <c r="AQ158" s="624"/>
      <c r="AR158" s="625"/>
      <c r="AS158" s="624"/>
      <c r="AT158" s="624"/>
      <c r="AU158" s="626"/>
      <c r="AV158" s="626"/>
      <c r="AW158" s="626"/>
      <c r="AX158" s="626"/>
      <c r="AY158" s="627"/>
      <c r="AZ158" s="628"/>
      <c r="BA158" s="628"/>
      <c r="BB158" s="628"/>
      <c r="BC158" s="628"/>
      <c r="BD158" s="628"/>
      <c r="BE158" s="629">
        <f t="shared" si="5"/>
        <v>31.04</v>
      </c>
      <c r="BF158" s="630"/>
      <c r="BG158" s="631"/>
      <c r="BH158" s="807"/>
      <c r="BI158" s="808"/>
      <c r="BM158" s="810">
        <v>3209</v>
      </c>
      <c r="BO158" s="811"/>
    </row>
    <row r="159" spans="1:67" s="443" customFormat="1" ht="36.950000000000003" customHeight="1">
      <c r="A159" s="611">
        <v>145</v>
      </c>
      <c r="B159" s="612">
        <v>145</v>
      </c>
      <c r="C159" s="613"/>
      <c r="D159" s="614"/>
      <c r="E159" s="762" t="s">
        <v>1193</v>
      </c>
      <c r="F159" s="633" t="s">
        <v>1194</v>
      </c>
      <c r="G159" s="618">
        <v>16</v>
      </c>
      <c r="H159" s="617">
        <v>8.0129999999999999</v>
      </c>
      <c r="I159" s="618">
        <v>30</v>
      </c>
      <c r="J159" s="617">
        <v>2.8170000000000002</v>
      </c>
      <c r="K159" s="617"/>
      <c r="L159" s="617"/>
      <c r="M159" s="617"/>
      <c r="N159" s="617"/>
      <c r="O159" s="619">
        <v>800.36</v>
      </c>
      <c r="P159" s="617">
        <v>11.398999999999999</v>
      </c>
      <c r="Q159" s="617"/>
      <c r="R159" s="617"/>
      <c r="S159" s="618">
        <f t="shared" si="4"/>
        <v>16</v>
      </c>
      <c r="T159" s="617">
        <v>0.501</v>
      </c>
      <c r="U159" s="618">
        <v>1</v>
      </c>
      <c r="V159" s="617">
        <v>1.095</v>
      </c>
      <c r="W159" s="620"/>
      <c r="X159" s="617">
        <v>0</v>
      </c>
      <c r="Y159" s="621">
        <v>9.5</v>
      </c>
      <c r="Z159" s="617">
        <v>0.44600000000000001</v>
      </c>
      <c r="AA159" s="617">
        <v>5</v>
      </c>
      <c r="AB159" s="617">
        <v>6</v>
      </c>
      <c r="AC159" s="622">
        <v>1.8260000000000001</v>
      </c>
      <c r="AD159" s="617">
        <v>2</v>
      </c>
      <c r="AE159" s="616">
        <v>4.2939999999999996</v>
      </c>
      <c r="AF159" s="617">
        <v>2</v>
      </c>
      <c r="AG159" s="623"/>
      <c r="AH159" s="623"/>
      <c r="AI159" s="624"/>
      <c r="AJ159" s="624"/>
      <c r="AK159" s="624"/>
      <c r="AL159" s="624"/>
      <c r="AM159" s="624"/>
      <c r="AN159" s="624"/>
      <c r="AO159" s="624"/>
      <c r="AP159" s="624"/>
      <c r="AQ159" s="624"/>
      <c r="AR159" s="625"/>
      <c r="AS159" s="624"/>
      <c r="AT159" s="624"/>
      <c r="AU159" s="626"/>
      <c r="AV159" s="626"/>
      <c r="AW159" s="626"/>
      <c r="AX159" s="626"/>
      <c r="AY159" s="627"/>
      <c r="AZ159" s="628"/>
      <c r="BA159" s="628"/>
      <c r="BB159" s="628"/>
      <c r="BC159" s="628"/>
      <c r="BD159" s="628"/>
      <c r="BE159" s="629">
        <f t="shared" si="5"/>
        <v>34.271000000000001</v>
      </c>
      <c r="BF159" s="630"/>
      <c r="BG159" s="631"/>
      <c r="BH159" s="504"/>
      <c r="BI159" s="505"/>
      <c r="BM159" s="503">
        <v>24</v>
      </c>
      <c r="BO159" s="444"/>
    </row>
    <row r="160" spans="1:67" s="443" customFormat="1" ht="36.950000000000003" customHeight="1">
      <c r="A160" s="611">
        <v>146</v>
      </c>
      <c r="B160" s="612">
        <v>146</v>
      </c>
      <c r="C160" s="613"/>
      <c r="D160" s="614"/>
      <c r="E160" s="762" t="s">
        <v>2166</v>
      </c>
      <c r="F160" s="633" t="s">
        <v>2167</v>
      </c>
      <c r="G160" s="618">
        <v>16</v>
      </c>
      <c r="H160" s="617">
        <v>8.0129999999999999</v>
      </c>
      <c r="I160" s="618">
        <v>31</v>
      </c>
      <c r="J160" s="617">
        <v>2.911</v>
      </c>
      <c r="K160" s="617"/>
      <c r="L160" s="617"/>
      <c r="M160" s="617"/>
      <c r="N160" s="617"/>
      <c r="O160" s="619">
        <v>1011.12</v>
      </c>
      <c r="P160" s="617">
        <v>14.401</v>
      </c>
      <c r="Q160" s="617"/>
      <c r="R160" s="617"/>
      <c r="S160" s="618">
        <f t="shared" si="4"/>
        <v>16</v>
      </c>
      <c r="T160" s="617">
        <v>0.501</v>
      </c>
      <c r="U160" s="618">
        <v>1</v>
      </c>
      <c r="V160" s="617">
        <v>1.095</v>
      </c>
      <c r="W160" s="620"/>
      <c r="X160" s="617">
        <v>0</v>
      </c>
      <c r="Y160" s="621">
        <v>13.4</v>
      </c>
      <c r="Z160" s="617">
        <v>0.629</v>
      </c>
      <c r="AA160" s="617">
        <v>4.1669999999999998</v>
      </c>
      <c r="AB160" s="617">
        <v>5</v>
      </c>
      <c r="AC160" s="622">
        <v>1.8260000000000001</v>
      </c>
      <c r="AD160" s="617">
        <v>2</v>
      </c>
      <c r="AE160" s="616">
        <v>4.2939999999999996</v>
      </c>
      <c r="AF160" s="617">
        <v>2</v>
      </c>
      <c r="AG160" s="623"/>
      <c r="AH160" s="623"/>
      <c r="AI160" s="624"/>
      <c r="AJ160" s="624"/>
      <c r="AK160" s="624"/>
      <c r="AL160" s="624"/>
      <c r="AM160" s="624"/>
      <c r="AN160" s="624"/>
      <c r="AO160" s="624"/>
      <c r="AP160" s="624"/>
      <c r="AQ160" s="624"/>
      <c r="AR160" s="625"/>
      <c r="AS160" s="624"/>
      <c r="AT160" s="624"/>
      <c r="AU160" s="626"/>
      <c r="AV160" s="626"/>
      <c r="AW160" s="626"/>
      <c r="AX160" s="626"/>
      <c r="AY160" s="627"/>
      <c r="AZ160" s="628"/>
      <c r="BA160" s="628"/>
      <c r="BB160" s="628"/>
      <c r="BC160" s="628"/>
      <c r="BD160" s="628"/>
      <c r="BE160" s="629">
        <f t="shared" si="5"/>
        <v>36.549999999999997</v>
      </c>
      <c r="BF160" s="630"/>
      <c r="BG160" s="631"/>
      <c r="BH160" s="504"/>
      <c r="BI160" s="505"/>
      <c r="BM160" s="503">
        <v>5974</v>
      </c>
      <c r="BO160" s="444"/>
    </row>
    <row r="161" spans="1:67" s="443" customFormat="1" ht="36.950000000000003" customHeight="1">
      <c r="A161" s="611">
        <v>147</v>
      </c>
      <c r="B161" s="612">
        <v>147</v>
      </c>
      <c r="C161" s="613"/>
      <c r="D161" s="614"/>
      <c r="E161" s="762" t="s">
        <v>2206</v>
      </c>
      <c r="F161" s="632" t="s">
        <v>2207</v>
      </c>
      <c r="G161" s="618">
        <v>15</v>
      </c>
      <c r="H161" s="617">
        <v>7.5119999999999996</v>
      </c>
      <c r="I161" s="618">
        <v>28</v>
      </c>
      <c r="J161" s="617">
        <v>2.629</v>
      </c>
      <c r="K161" s="617"/>
      <c r="L161" s="617"/>
      <c r="M161" s="617"/>
      <c r="N161" s="617"/>
      <c r="O161" s="619">
        <v>964.04</v>
      </c>
      <c r="P161" s="617">
        <v>13.73</v>
      </c>
      <c r="Q161" s="617"/>
      <c r="R161" s="617"/>
      <c r="S161" s="618">
        <f t="shared" si="4"/>
        <v>15</v>
      </c>
      <c r="T161" s="617">
        <v>0.47</v>
      </c>
      <c r="U161" s="618">
        <v>1</v>
      </c>
      <c r="V161" s="617">
        <v>1.095</v>
      </c>
      <c r="W161" s="620"/>
      <c r="X161" s="617">
        <v>0</v>
      </c>
      <c r="Y161" s="621">
        <v>10.199999999999999</v>
      </c>
      <c r="Z161" s="617">
        <v>0.47899999999999998</v>
      </c>
      <c r="AA161" s="617">
        <v>5</v>
      </c>
      <c r="AB161" s="617">
        <v>6</v>
      </c>
      <c r="AC161" s="622">
        <v>1.8260000000000001</v>
      </c>
      <c r="AD161" s="617">
        <v>2</v>
      </c>
      <c r="AE161" s="616">
        <v>4.2939999999999996</v>
      </c>
      <c r="AF161" s="617">
        <v>2</v>
      </c>
      <c r="AG161" s="623"/>
      <c r="AH161" s="623"/>
      <c r="AI161" s="624"/>
      <c r="AJ161" s="624"/>
      <c r="AK161" s="624"/>
      <c r="AL161" s="624"/>
      <c r="AM161" s="624"/>
      <c r="AN161" s="624"/>
      <c r="AO161" s="624"/>
      <c r="AP161" s="624"/>
      <c r="AQ161" s="624"/>
      <c r="AR161" s="625"/>
      <c r="AS161" s="624"/>
      <c r="AT161" s="624"/>
      <c r="AU161" s="637"/>
      <c r="AV161" s="626"/>
      <c r="AW161" s="626"/>
      <c r="AX161" s="626"/>
      <c r="AY161" s="627"/>
      <c r="AZ161" s="628"/>
      <c r="BA161" s="628"/>
      <c r="BB161" s="628"/>
      <c r="BC161" s="628"/>
      <c r="BD161" s="628"/>
      <c r="BE161" s="629">
        <f t="shared" si="5"/>
        <v>35.914999999999999</v>
      </c>
      <c r="BF161" s="630"/>
      <c r="BG161" s="631"/>
      <c r="BH161" s="504"/>
      <c r="BI161" s="505"/>
      <c r="BM161" s="503">
        <v>4814</v>
      </c>
      <c r="BO161" s="444"/>
    </row>
    <row r="162" spans="1:67" s="443" customFormat="1" ht="36.950000000000003" customHeight="1">
      <c r="A162" s="611">
        <v>148</v>
      </c>
      <c r="B162" s="612">
        <v>148</v>
      </c>
      <c r="C162" s="613"/>
      <c r="D162" s="614"/>
      <c r="E162" s="762" t="s">
        <v>2208</v>
      </c>
      <c r="F162" s="632" t="s">
        <v>2209</v>
      </c>
      <c r="G162" s="618">
        <v>16</v>
      </c>
      <c r="H162" s="617">
        <v>8.0129999999999999</v>
      </c>
      <c r="I162" s="618">
        <v>30</v>
      </c>
      <c r="J162" s="617">
        <v>2.8170000000000002</v>
      </c>
      <c r="K162" s="617"/>
      <c r="L162" s="617"/>
      <c r="M162" s="617"/>
      <c r="N162" s="617"/>
      <c r="O162" s="619">
        <v>705.32</v>
      </c>
      <c r="P162" s="617">
        <v>10.045</v>
      </c>
      <c r="Q162" s="617"/>
      <c r="R162" s="617"/>
      <c r="S162" s="618">
        <f t="shared" si="4"/>
        <v>16</v>
      </c>
      <c r="T162" s="617">
        <v>0.501</v>
      </c>
      <c r="U162" s="618">
        <v>1</v>
      </c>
      <c r="V162" s="617">
        <v>1.095</v>
      </c>
      <c r="W162" s="620"/>
      <c r="X162" s="617">
        <v>0</v>
      </c>
      <c r="Y162" s="621">
        <v>15.5</v>
      </c>
      <c r="Z162" s="617">
        <v>0.72799999999999998</v>
      </c>
      <c r="AA162" s="617">
        <v>4.1669999999999998</v>
      </c>
      <c r="AB162" s="617">
        <v>5</v>
      </c>
      <c r="AC162" s="622">
        <v>0.91300000000000003</v>
      </c>
      <c r="AD162" s="617">
        <v>1</v>
      </c>
      <c r="AE162" s="616">
        <v>4.2939999999999996</v>
      </c>
      <c r="AF162" s="617">
        <v>2</v>
      </c>
      <c r="AG162" s="623"/>
      <c r="AH162" s="623"/>
      <c r="AI162" s="624"/>
      <c r="AJ162" s="624"/>
      <c r="AK162" s="624"/>
      <c r="AL162" s="624"/>
      <c r="AM162" s="624"/>
      <c r="AN162" s="624"/>
      <c r="AO162" s="624"/>
      <c r="AP162" s="624"/>
      <c r="AQ162" s="624"/>
      <c r="AR162" s="625"/>
      <c r="AS162" s="624"/>
      <c r="AT162" s="624"/>
      <c r="AU162" s="637"/>
      <c r="AV162" s="626"/>
      <c r="AW162" s="626"/>
      <c r="AX162" s="626"/>
      <c r="AY162" s="627"/>
      <c r="AZ162" s="628"/>
      <c r="BA162" s="628"/>
      <c r="BB162" s="628"/>
      <c r="BC162" s="628"/>
      <c r="BD162" s="628"/>
      <c r="BE162" s="629">
        <f t="shared" si="5"/>
        <v>31.199000000000002</v>
      </c>
      <c r="BF162" s="630"/>
      <c r="BG162" s="631"/>
      <c r="BH162" s="504"/>
      <c r="BI162" s="505"/>
      <c r="BM162" s="503">
        <v>5509</v>
      </c>
      <c r="BO162" s="444"/>
    </row>
    <row r="163" spans="1:67" s="443" customFormat="1" ht="36.950000000000003" customHeight="1">
      <c r="A163" s="611">
        <v>149</v>
      </c>
      <c r="B163" s="612">
        <v>149</v>
      </c>
      <c r="C163" s="613"/>
      <c r="D163" s="614"/>
      <c r="E163" s="762" t="s">
        <v>1762</v>
      </c>
      <c r="F163" s="632" t="s">
        <v>1763</v>
      </c>
      <c r="G163" s="618">
        <v>15</v>
      </c>
      <c r="H163" s="617">
        <v>7.5119999999999996</v>
      </c>
      <c r="I163" s="618">
        <v>29</v>
      </c>
      <c r="J163" s="617">
        <v>2.7229999999999999</v>
      </c>
      <c r="K163" s="617"/>
      <c r="L163" s="617"/>
      <c r="M163" s="617"/>
      <c r="N163" s="617"/>
      <c r="O163" s="619">
        <v>586.08000000000004</v>
      </c>
      <c r="P163" s="617">
        <v>8.3469999999999995</v>
      </c>
      <c r="Q163" s="617"/>
      <c r="R163" s="617"/>
      <c r="S163" s="618">
        <f t="shared" si="4"/>
        <v>15</v>
      </c>
      <c r="T163" s="617">
        <v>0.47</v>
      </c>
      <c r="U163" s="618">
        <v>1</v>
      </c>
      <c r="V163" s="617">
        <v>1.095</v>
      </c>
      <c r="W163" s="620"/>
      <c r="X163" s="617">
        <v>0</v>
      </c>
      <c r="Y163" s="621">
        <v>13.8</v>
      </c>
      <c r="Z163" s="617">
        <v>0.64800000000000002</v>
      </c>
      <c r="AA163" s="617">
        <v>5</v>
      </c>
      <c r="AB163" s="617">
        <v>6</v>
      </c>
      <c r="AC163" s="622">
        <v>0.91300000000000003</v>
      </c>
      <c r="AD163" s="617">
        <v>1</v>
      </c>
      <c r="AE163" s="616">
        <v>4.2939999999999996</v>
      </c>
      <c r="AF163" s="617">
        <v>2</v>
      </c>
      <c r="AG163" s="623"/>
      <c r="AH163" s="623"/>
      <c r="AI163" s="624"/>
      <c r="AJ163" s="624"/>
      <c r="AK163" s="624"/>
      <c r="AL163" s="624"/>
      <c r="AM163" s="624"/>
      <c r="AN163" s="624"/>
      <c r="AO163" s="624"/>
      <c r="AP163" s="624"/>
      <c r="AQ163" s="624"/>
      <c r="AR163" s="625"/>
      <c r="AS163" s="624"/>
      <c r="AT163" s="624"/>
      <c r="AU163" s="637"/>
      <c r="AV163" s="626"/>
      <c r="AW163" s="626"/>
      <c r="AX163" s="626"/>
      <c r="AY163" s="627"/>
      <c r="AZ163" s="628"/>
      <c r="BA163" s="628"/>
      <c r="BB163" s="628"/>
      <c r="BC163" s="628"/>
      <c r="BD163" s="628"/>
      <c r="BE163" s="629">
        <f t="shared" si="5"/>
        <v>29.794999999999998</v>
      </c>
      <c r="BF163" s="630"/>
      <c r="BG163" s="631"/>
      <c r="BH163" s="504"/>
      <c r="BI163" s="505"/>
      <c r="BM163" s="503">
        <v>1776</v>
      </c>
      <c r="BO163" s="444"/>
    </row>
    <row r="164" spans="1:67" s="443" customFormat="1" ht="36.950000000000003" customHeight="1">
      <c r="A164" s="611">
        <v>150</v>
      </c>
      <c r="B164" s="612">
        <v>150</v>
      </c>
      <c r="C164" s="613"/>
      <c r="D164" s="614"/>
      <c r="E164" s="762" t="s">
        <v>2168</v>
      </c>
      <c r="F164" s="632" t="s">
        <v>2169</v>
      </c>
      <c r="G164" s="618">
        <v>15</v>
      </c>
      <c r="H164" s="617">
        <v>7.5119999999999996</v>
      </c>
      <c r="I164" s="618">
        <v>30</v>
      </c>
      <c r="J164" s="617">
        <v>2.8170000000000002</v>
      </c>
      <c r="K164" s="617"/>
      <c r="L164" s="617"/>
      <c r="M164" s="617"/>
      <c r="N164" s="617"/>
      <c r="O164" s="619">
        <v>619.08000000000004</v>
      </c>
      <c r="P164" s="617">
        <v>8.8170000000000002</v>
      </c>
      <c r="Q164" s="617"/>
      <c r="R164" s="617"/>
      <c r="S164" s="618">
        <f t="shared" si="4"/>
        <v>15</v>
      </c>
      <c r="T164" s="617">
        <v>0.47</v>
      </c>
      <c r="U164" s="618">
        <v>1</v>
      </c>
      <c r="V164" s="617">
        <v>1.095</v>
      </c>
      <c r="W164" s="620"/>
      <c r="X164" s="617">
        <v>0</v>
      </c>
      <c r="Y164" s="621">
        <v>18.5</v>
      </c>
      <c r="Z164" s="617">
        <v>0.86899999999999999</v>
      </c>
      <c r="AA164" s="617">
        <v>4.1669999999999998</v>
      </c>
      <c r="AB164" s="617">
        <v>5</v>
      </c>
      <c r="AC164" s="622">
        <v>1.8260000000000001</v>
      </c>
      <c r="AD164" s="617">
        <v>2</v>
      </c>
      <c r="AE164" s="616">
        <v>4.2939999999999996</v>
      </c>
      <c r="AF164" s="617">
        <v>2</v>
      </c>
      <c r="AG164" s="623"/>
      <c r="AH164" s="623"/>
      <c r="AI164" s="624"/>
      <c r="AJ164" s="624"/>
      <c r="AK164" s="624"/>
      <c r="AL164" s="624"/>
      <c r="AM164" s="624"/>
      <c r="AN164" s="624"/>
      <c r="AO164" s="624"/>
      <c r="AP164" s="624"/>
      <c r="AQ164" s="624"/>
      <c r="AR164" s="625"/>
      <c r="AS164" s="624"/>
      <c r="AT164" s="624"/>
      <c r="AU164" s="637"/>
      <c r="AV164" s="626"/>
      <c r="AW164" s="626"/>
      <c r="AX164" s="626"/>
      <c r="AY164" s="627"/>
      <c r="AZ164" s="628"/>
      <c r="BA164" s="628"/>
      <c r="BB164" s="628"/>
      <c r="BC164" s="628"/>
      <c r="BD164" s="628"/>
      <c r="BE164" s="629">
        <f t="shared" si="5"/>
        <v>30.580000000000002</v>
      </c>
      <c r="BF164" s="630"/>
      <c r="BG164" s="631"/>
      <c r="BH164" s="504"/>
      <c r="BI164" s="505"/>
      <c r="BM164" s="503">
        <v>3155</v>
      </c>
      <c r="BO164" s="444"/>
    </row>
    <row r="165" spans="1:67" s="443" customFormat="1" ht="36.950000000000003" customHeight="1">
      <c r="A165" s="611">
        <v>151</v>
      </c>
      <c r="B165" s="612">
        <v>151</v>
      </c>
      <c r="C165" s="613"/>
      <c r="D165" s="614"/>
      <c r="E165" s="762" t="s">
        <v>1938</v>
      </c>
      <c r="F165" s="632" t="s">
        <v>2112</v>
      </c>
      <c r="G165" s="618">
        <v>16</v>
      </c>
      <c r="H165" s="617">
        <v>8.0129999999999999</v>
      </c>
      <c r="I165" s="618">
        <v>31</v>
      </c>
      <c r="J165" s="617">
        <v>2.911</v>
      </c>
      <c r="K165" s="617"/>
      <c r="L165" s="617"/>
      <c r="M165" s="617"/>
      <c r="N165" s="617"/>
      <c r="O165" s="619">
        <v>619.52</v>
      </c>
      <c r="P165" s="617">
        <v>8.8230000000000004</v>
      </c>
      <c r="Q165" s="617"/>
      <c r="R165" s="617"/>
      <c r="S165" s="618">
        <f t="shared" si="4"/>
        <v>16</v>
      </c>
      <c r="T165" s="617">
        <v>0.501</v>
      </c>
      <c r="U165" s="618">
        <v>1</v>
      </c>
      <c r="V165" s="617">
        <v>1.095</v>
      </c>
      <c r="W165" s="620"/>
      <c r="X165" s="617">
        <v>0</v>
      </c>
      <c r="Y165" s="621">
        <v>24.7</v>
      </c>
      <c r="Z165" s="617">
        <v>1.1599999999999999</v>
      </c>
      <c r="AA165" s="617">
        <v>5</v>
      </c>
      <c r="AB165" s="617">
        <v>6</v>
      </c>
      <c r="AC165" s="622">
        <v>1.8260000000000001</v>
      </c>
      <c r="AD165" s="617">
        <v>2</v>
      </c>
      <c r="AE165" s="616">
        <v>4.2939999999999996</v>
      </c>
      <c r="AF165" s="617">
        <v>2</v>
      </c>
      <c r="AG165" s="623"/>
      <c r="AH165" s="623"/>
      <c r="AI165" s="624"/>
      <c r="AJ165" s="624"/>
      <c r="AK165" s="624"/>
      <c r="AL165" s="624"/>
      <c r="AM165" s="624"/>
      <c r="AN165" s="624"/>
      <c r="AO165" s="624"/>
      <c r="AP165" s="624"/>
      <c r="AQ165" s="624"/>
      <c r="AR165" s="625"/>
      <c r="AS165" s="624"/>
      <c r="AT165" s="624"/>
      <c r="AU165" s="637"/>
      <c r="AV165" s="626"/>
      <c r="AW165" s="626"/>
      <c r="AX165" s="626"/>
      <c r="AY165" s="627"/>
      <c r="AZ165" s="628"/>
      <c r="BA165" s="628"/>
      <c r="BB165" s="628"/>
      <c r="BC165" s="628"/>
      <c r="BD165" s="628"/>
      <c r="BE165" s="629">
        <f t="shared" si="5"/>
        <v>32.503</v>
      </c>
      <c r="BF165" s="630"/>
      <c r="BG165" s="631"/>
      <c r="BH165" s="504"/>
      <c r="BI165" s="505"/>
      <c r="BM165" s="503">
        <v>2819</v>
      </c>
      <c r="BO165" s="444"/>
    </row>
    <row r="166" spans="1:67" s="443" customFormat="1" ht="36.950000000000003" customHeight="1">
      <c r="A166" s="611">
        <v>152</v>
      </c>
      <c r="B166" s="612">
        <v>152</v>
      </c>
      <c r="C166" s="613"/>
      <c r="D166" s="614"/>
      <c r="E166" s="762" t="s">
        <v>1692</v>
      </c>
      <c r="F166" s="632" t="s">
        <v>1162</v>
      </c>
      <c r="G166" s="618">
        <v>16</v>
      </c>
      <c r="H166" s="617">
        <v>8.0129999999999999</v>
      </c>
      <c r="I166" s="618">
        <v>31</v>
      </c>
      <c r="J166" s="617">
        <v>2.911</v>
      </c>
      <c r="K166" s="617"/>
      <c r="L166" s="617"/>
      <c r="M166" s="617"/>
      <c r="N166" s="617"/>
      <c r="O166" s="619">
        <v>686.84</v>
      </c>
      <c r="P166" s="617">
        <v>9.782</v>
      </c>
      <c r="Q166" s="617"/>
      <c r="R166" s="617"/>
      <c r="S166" s="618">
        <f t="shared" si="4"/>
        <v>16</v>
      </c>
      <c r="T166" s="617">
        <v>0.501</v>
      </c>
      <c r="U166" s="618">
        <v>1</v>
      </c>
      <c r="V166" s="617">
        <v>1.095</v>
      </c>
      <c r="W166" s="620"/>
      <c r="X166" s="617">
        <v>0</v>
      </c>
      <c r="Y166" s="621">
        <v>15</v>
      </c>
      <c r="Z166" s="617">
        <v>0.70399999999999996</v>
      </c>
      <c r="AA166" s="617">
        <v>5</v>
      </c>
      <c r="AB166" s="617">
        <v>6</v>
      </c>
      <c r="AC166" s="622">
        <v>1.8260000000000001</v>
      </c>
      <c r="AD166" s="617">
        <v>2</v>
      </c>
      <c r="AE166" s="616">
        <v>4.2939999999999996</v>
      </c>
      <c r="AF166" s="617">
        <v>2</v>
      </c>
      <c r="AG166" s="623"/>
      <c r="AH166" s="623"/>
      <c r="AI166" s="624"/>
      <c r="AJ166" s="624"/>
      <c r="AK166" s="624"/>
      <c r="AL166" s="624"/>
      <c r="AM166" s="624"/>
      <c r="AN166" s="624"/>
      <c r="AO166" s="624"/>
      <c r="AP166" s="624"/>
      <c r="AQ166" s="624"/>
      <c r="AR166" s="625"/>
      <c r="AS166" s="624"/>
      <c r="AT166" s="624"/>
      <c r="AU166" s="637"/>
      <c r="AV166" s="626"/>
      <c r="AW166" s="626"/>
      <c r="AX166" s="626"/>
      <c r="AY166" s="627"/>
      <c r="AZ166" s="628"/>
      <c r="BA166" s="628"/>
      <c r="BB166" s="628"/>
      <c r="BC166" s="628"/>
      <c r="BD166" s="628"/>
      <c r="BE166" s="629">
        <f t="shared" si="5"/>
        <v>33.006</v>
      </c>
      <c r="BF166" s="630"/>
      <c r="BG166" s="631"/>
      <c r="BH166" s="504"/>
      <c r="BI166" s="505"/>
      <c r="BM166" s="503">
        <v>6961</v>
      </c>
      <c r="BO166" s="444"/>
    </row>
    <row r="167" spans="1:67" s="443" customFormat="1" ht="36.950000000000003" customHeight="1">
      <c r="A167" s="611">
        <v>153</v>
      </c>
      <c r="B167" s="612">
        <v>153</v>
      </c>
      <c r="C167" s="613"/>
      <c r="D167" s="614"/>
      <c r="E167" s="762" t="s">
        <v>1163</v>
      </c>
      <c r="F167" s="632" t="s">
        <v>1164</v>
      </c>
      <c r="G167" s="618">
        <v>16</v>
      </c>
      <c r="H167" s="617">
        <v>8.0129999999999999</v>
      </c>
      <c r="I167" s="618">
        <v>31</v>
      </c>
      <c r="J167" s="617">
        <v>2.911</v>
      </c>
      <c r="K167" s="617"/>
      <c r="L167" s="617"/>
      <c r="M167" s="617"/>
      <c r="N167" s="617"/>
      <c r="O167" s="619">
        <v>751.96</v>
      </c>
      <c r="P167" s="617">
        <v>10.71</v>
      </c>
      <c r="Q167" s="617"/>
      <c r="R167" s="617"/>
      <c r="S167" s="618">
        <f t="shared" si="4"/>
        <v>16</v>
      </c>
      <c r="T167" s="617">
        <v>0.501</v>
      </c>
      <c r="U167" s="618">
        <v>1</v>
      </c>
      <c r="V167" s="617">
        <v>1.095</v>
      </c>
      <c r="W167" s="620"/>
      <c r="X167" s="617">
        <v>0</v>
      </c>
      <c r="Y167" s="621">
        <v>14.8</v>
      </c>
      <c r="Z167" s="617">
        <v>0.69499999999999995</v>
      </c>
      <c r="AA167" s="617">
        <v>5</v>
      </c>
      <c r="AB167" s="617">
        <v>6</v>
      </c>
      <c r="AC167" s="622">
        <v>1.8260000000000001</v>
      </c>
      <c r="AD167" s="617">
        <v>2</v>
      </c>
      <c r="AE167" s="616">
        <v>4.2939999999999996</v>
      </c>
      <c r="AF167" s="617">
        <v>2</v>
      </c>
      <c r="AG167" s="623"/>
      <c r="AH167" s="623"/>
      <c r="AI167" s="624"/>
      <c r="AJ167" s="624"/>
      <c r="AK167" s="624"/>
      <c r="AL167" s="624"/>
      <c r="AM167" s="624"/>
      <c r="AN167" s="624"/>
      <c r="AO167" s="624"/>
      <c r="AP167" s="624"/>
      <c r="AQ167" s="624"/>
      <c r="AR167" s="625"/>
      <c r="AS167" s="624"/>
      <c r="AT167" s="624"/>
      <c r="AU167" s="637"/>
      <c r="AV167" s="626"/>
      <c r="AW167" s="626"/>
      <c r="AX167" s="626"/>
      <c r="AY167" s="627"/>
      <c r="AZ167" s="628"/>
      <c r="BA167" s="628"/>
      <c r="BB167" s="628"/>
      <c r="BC167" s="628"/>
      <c r="BD167" s="628"/>
      <c r="BE167" s="629">
        <f t="shared" si="5"/>
        <v>33.924999999999997</v>
      </c>
      <c r="BF167" s="630"/>
      <c r="BG167" s="631"/>
      <c r="BH167" s="504"/>
      <c r="BI167" s="505"/>
      <c r="BM167" s="503">
        <v>7418</v>
      </c>
      <c r="BO167" s="444"/>
    </row>
    <row r="168" spans="1:67" s="443" customFormat="1" ht="36.950000000000003" customHeight="1">
      <c r="A168" s="611">
        <v>154</v>
      </c>
      <c r="B168" s="612">
        <v>154</v>
      </c>
      <c r="C168" s="613"/>
      <c r="D168" s="614"/>
      <c r="E168" s="762" t="s">
        <v>1165</v>
      </c>
      <c r="F168" s="632" t="s">
        <v>1166</v>
      </c>
      <c r="G168" s="618">
        <v>16</v>
      </c>
      <c r="H168" s="617">
        <v>8.0129999999999999</v>
      </c>
      <c r="I168" s="618">
        <v>31</v>
      </c>
      <c r="J168" s="617">
        <v>2.911</v>
      </c>
      <c r="K168" s="617"/>
      <c r="L168" s="617"/>
      <c r="M168" s="617"/>
      <c r="N168" s="617"/>
      <c r="O168" s="619">
        <v>685.96</v>
      </c>
      <c r="P168" s="617">
        <v>9.77</v>
      </c>
      <c r="Q168" s="617"/>
      <c r="R168" s="617"/>
      <c r="S168" s="618">
        <f t="shared" si="4"/>
        <v>16</v>
      </c>
      <c r="T168" s="617">
        <v>0.501</v>
      </c>
      <c r="U168" s="618">
        <v>1</v>
      </c>
      <c r="V168" s="617">
        <v>1.095</v>
      </c>
      <c r="W168" s="620"/>
      <c r="X168" s="617">
        <v>0</v>
      </c>
      <c r="Y168" s="621">
        <v>17.2</v>
      </c>
      <c r="Z168" s="617">
        <v>0.80800000000000005</v>
      </c>
      <c r="AA168" s="617">
        <v>5</v>
      </c>
      <c r="AB168" s="617">
        <v>6</v>
      </c>
      <c r="AC168" s="622">
        <v>1.8260000000000001</v>
      </c>
      <c r="AD168" s="617">
        <v>2</v>
      </c>
      <c r="AE168" s="616">
        <v>4.2939999999999996</v>
      </c>
      <c r="AF168" s="617">
        <v>2</v>
      </c>
      <c r="AG168" s="623"/>
      <c r="AH168" s="623"/>
      <c r="AI168" s="624"/>
      <c r="AJ168" s="624"/>
      <c r="AK168" s="624"/>
      <c r="AL168" s="624"/>
      <c r="AM168" s="624"/>
      <c r="AN168" s="624"/>
      <c r="AO168" s="624"/>
      <c r="AP168" s="624"/>
      <c r="AQ168" s="624"/>
      <c r="AR168" s="625"/>
      <c r="AS168" s="624"/>
      <c r="AT168" s="624"/>
      <c r="AU168" s="637"/>
      <c r="AV168" s="626"/>
      <c r="AW168" s="626"/>
      <c r="AX168" s="626"/>
      <c r="AY168" s="627"/>
      <c r="AZ168" s="628"/>
      <c r="BA168" s="628"/>
      <c r="BB168" s="628"/>
      <c r="BC168" s="628"/>
      <c r="BD168" s="628"/>
      <c r="BE168" s="629">
        <f t="shared" si="5"/>
        <v>33.097999999999999</v>
      </c>
      <c r="BF168" s="630"/>
      <c r="BG168" s="631"/>
      <c r="BH168" s="504"/>
      <c r="BI168" s="505"/>
      <c r="BM168" s="503">
        <v>917</v>
      </c>
      <c r="BO168" s="444"/>
    </row>
    <row r="169" spans="1:67" s="443" customFormat="1" ht="36.950000000000003" customHeight="1">
      <c r="A169" s="611">
        <v>155</v>
      </c>
      <c r="B169" s="612">
        <v>155</v>
      </c>
      <c r="C169" s="613"/>
      <c r="D169" s="614"/>
      <c r="E169" s="762" t="s">
        <v>2210</v>
      </c>
      <c r="F169" s="632" t="s">
        <v>2211</v>
      </c>
      <c r="G169" s="618">
        <v>16</v>
      </c>
      <c r="H169" s="617">
        <v>8.0129999999999999</v>
      </c>
      <c r="I169" s="618">
        <v>31</v>
      </c>
      <c r="J169" s="617">
        <v>2.911</v>
      </c>
      <c r="K169" s="617"/>
      <c r="L169" s="617"/>
      <c r="M169" s="617"/>
      <c r="N169" s="617"/>
      <c r="O169" s="619">
        <v>645.04</v>
      </c>
      <c r="P169" s="617">
        <v>9.1869999999999994</v>
      </c>
      <c r="Q169" s="617"/>
      <c r="R169" s="617"/>
      <c r="S169" s="618">
        <f t="shared" si="4"/>
        <v>16</v>
      </c>
      <c r="T169" s="617">
        <v>0.501</v>
      </c>
      <c r="U169" s="618">
        <v>1</v>
      </c>
      <c r="V169" s="617">
        <v>1.095</v>
      </c>
      <c r="W169" s="620"/>
      <c r="X169" s="617">
        <v>0</v>
      </c>
      <c r="Y169" s="621">
        <v>15.2</v>
      </c>
      <c r="Z169" s="617">
        <v>0.71399999999999997</v>
      </c>
      <c r="AA169" s="617">
        <v>5</v>
      </c>
      <c r="AB169" s="617">
        <v>6</v>
      </c>
      <c r="AC169" s="622">
        <v>1.8260000000000001</v>
      </c>
      <c r="AD169" s="617">
        <v>2</v>
      </c>
      <c r="AE169" s="616">
        <v>4.2939999999999996</v>
      </c>
      <c r="AF169" s="617">
        <v>2</v>
      </c>
      <c r="AG169" s="623"/>
      <c r="AH169" s="623"/>
      <c r="AI169" s="624"/>
      <c r="AJ169" s="624"/>
      <c r="AK169" s="624"/>
      <c r="AL169" s="624"/>
      <c r="AM169" s="624"/>
      <c r="AN169" s="624"/>
      <c r="AO169" s="624"/>
      <c r="AP169" s="624"/>
      <c r="AQ169" s="624"/>
      <c r="AR169" s="625"/>
      <c r="AS169" s="624"/>
      <c r="AT169" s="624"/>
      <c r="AU169" s="637"/>
      <c r="AV169" s="626"/>
      <c r="AW169" s="626"/>
      <c r="AX169" s="626"/>
      <c r="AY169" s="627"/>
      <c r="AZ169" s="628"/>
      <c r="BA169" s="628"/>
      <c r="BB169" s="628"/>
      <c r="BC169" s="628"/>
      <c r="BD169" s="628"/>
      <c r="BE169" s="629">
        <f t="shared" si="5"/>
        <v>32.420999999999999</v>
      </c>
      <c r="BF169" s="630"/>
      <c r="BG169" s="631"/>
      <c r="BH169" s="504"/>
      <c r="BI169" s="505"/>
      <c r="BM169" s="503">
        <v>3893</v>
      </c>
      <c r="BO169" s="444"/>
    </row>
    <row r="170" spans="1:67" s="443" customFormat="1" ht="36.950000000000003" customHeight="1">
      <c r="A170" s="611">
        <v>156</v>
      </c>
      <c r="B170" s="612">
        <v>156</v>
      </c>
      <c r="C170" s="613"/>
      <c r="D170" s="614"/>
      <c r="E170" s="762" t="s">
        <v>1665</v>
      </c>
      <c r="F170" s="632" t="s">
        <v>1666</v>
      </c>
      <c r="G170" s="618">
        <v>15</v>
      </c>
      <c r="H170" s="617">
        <v>7.5119999999999996</v>
      </c>
      <c r="I170" s="618">
        <v>29</v>
      </c>
      <c r="J170" s="617">
        <v>2.7229999999999999</v>
      </c>
      <c r="K170" s="617"/>
      <c r="L170" s="617"/>
      <c r="M170" s="617"/>
      <c r="N170" s="617"/>
      <c r="O170" s="619">
        <v>627.88</v>
      </c>
      <c r="P170" s="617">
        <v>8.9420000000000002</v>
      </c>
      <c r="Q170" s="617"/>
      <c r="R170" s="617"/>
      <c r="S170" s="618">
        <f t="shared" si="4"/>
        <v>15</v>
      </c>
      <c r="T170" s="617">
        <v>0.47</v>
      </c>
      <c r="U170" s="618">
        <v>1</v>
      </c>
      <c r="V170" s="617">
        <v>1.095</v>
      </c>
      <c r="W170" s="620">
        <v>0</v>
      </c>
      <c r="X170" s="617">
        <v>0</v>
      </c>
      <c r="Y170" s="621">
        <v>18.399999999999999</v>
      </c>
      <c r="Z170" s="617">
        <v>0.86399999999999999</v>
      </c>
      <c r="AA170" s="617">
        <v>4.1669999999999998</v>
      </c>
      <c r="AB170" s="617">
        <v>5</v>
      </c>
      <c r="AC170" s="622">
        <v>1.8260000000000001</v>
      </c>
      <c r="AD170" s="617">
        <v>2</v>
      </c>
      <c r="AE170" s="616">
        <v>4.2939999999999996</v>
      </c>
      <c r="AF170" s="617">
        <v>2</v>
      </c>
      <c r="AG170" s="623"/>
      <c r="AH170" s="623"/>
      <c r="AI170" s="624"/>
      <c r="AJ170" s="624"/>
      <c r="AK170" s="624"/>
      <c r="AL170" s="624"/>
      <c r="AM170" s="624"/>
      <c r="AN170" s="624"/>
      <c r="AO170" s="624"/>
      <c r="AP170" s="624"/>
      <c r="AQ170" s="624"/>
      <c r="AR170" s="625"/>
      <c r="AS170" s="624"/>
      <c r="AT170" s="624"/>
      <c r="AU170" s="637"/>
      <c r="AV170" s="626"/>
      <c r="AW170" s="626"/>
      <c r="AX170" s="626"/>
      <c r="AY170" s="627"/>
      <c r="AZ170" s="628"/>
      <c r="BA170" s="628"/>
      <c r="BB170" s="628"/>
      <c r="BC170" s="628"/>
      <c r="BD170" s="628"/>
      <c r="BE170" s="629">
        <f t="shared" si="5"/>
        <v>30.606000000000002</v>
      </c>
      <c r="BF170" s="630"/>
      <c r="BG170" s="631"/>
      <c r="BH170" s="504"/>
      <c r="BI170" s="505"/>
      <c r="BM170" s="503">
        <v>1875</v>
      </c>
      <c r="BO170" s="444"/>
    </row>
    <row r="171" spans="1:67" s="443" customFormat="1" ht="36.950000000000003" customHeight="1">
      <c r="A171" s="611">
        <v>157</v>
      </c>
      <c r="B171" s="612">
        <v>157</v>
      </c>
      <c r="C171" s="613"/>
      <c r="D171" s="614"/>
      <c r="E171" s="762" t="s">
        <v>1667</v>
      </c>
      <c r="F171" s="632" t="s">
        <v>1668</v>
      </c>
      <c r="G171" s="618">
        <v>15</v>
      </c>
      <c r="H171" s="617">
        <v>7.5119999999999996</v>
      </c>
      <c r="I171" s="618">
        <v>29</v>
      </c>
      <c r="J171" s="617">
        <v>2.7229999999999999</v>
      </c>
      <c r="K171" s="617"/>
      <c r="L171" s="617"/>
      <c r="M171" s="617"/>
      <c r="N171" s="617"/>
      <c r="O171" s="619">
        <v>619.52</v>
      </c>
      <c r="P171" s="617">
        <v>8.8230000000000004</v>
      </c>
      <c r="Q171" s="617"/>
      <c r="R171" s="617"/>
      <c r="S171" s="618">
        <f t="shared" si="4"/>
        <v>15</v>
      </c>
      <c r="T171" s="617">
        <v>0.47</v>
      </c>
      <c r="U171" s="618">
        <v>1</v>
      </c>
      <c r="V171" s="617">
        <v>1.095</v>
      </c>
      <c r="W171" s="620">
        <v>0</v>
      </c>
      <c r="X171" s="617">
        <v>0</v>
      </c>
      <c r="Y171" s="621">
        <v>19.399999999999999</v>
      </c>
      <c r="Z171" s="617">
        <v>0.91100000000000003</v>
      </c>
      <c r="AA171" s="617">
        <v>4.1669999999999998</v>
      </c>
      <c r="AB171" s="617">
        <v>5</v>
      </c>
      <c r="AC171" s="622">
        <v>0.91300000000000003</v>
      </c>
      <c r="AD171" s="617">
        <v>1</v>
      </c>
      <c r="AE171" s="616">
        <v>4.2939999999999996</v>
      </c>
      <c r="AF171" s="617">
        <v>2</v>
      </c>
      <c r="AG171" s="623"/>
      <c r="AH171" s="623"/>
      <c r="AI171" s="624"/>
      <c r="AJ171" s="624"/>
      <c r="AK171" s="624"/>
      <c r="AL171" s="624"/>
      <c r="AM171" s="624"/>
      <c r="AN171" s="624"/>
      <c r="AO171" s="624"/>
      <c r="AP171" s="624"/>
      <c r="AQ171" s="624"/>
      <c r="AR171" s="625"/>
      <c r="AS171" s="624"/>
      <c r="AT171" s="624"/>
      <c r="AU171" s="637"/>
      <c r="AV171" s="626"/>
      <c r="AW171" s="626"/>
      <c r="AX171" s="626"/>
      <c r="AY171" s="627"/>
      <c r="AZ171" s="628"/>
      <c r="BA171" s="628"/>
      <c r="BB171" s="628"/>
      <c r="BC171" s="628"/>
      <c r="BD171" s="628"/>
      <c r="BE171" s="629">
        <f t="shared" si="5"/>
        <v>29.534000000000002</v>
      </c>
      <c r="BF171" s="630"/>
      <c r="BG171" s="631"/>
      <c r="BH171" s="504"/>
      <c r="BI171" s="505"/>
      <c r="BM171" s="503">
        <v>545</v>
      </c>
      <c r="BO171" s="444"/>
    </row>
    <row r="172" spans="1:67" s="443" customFormat="1" ht="36.950000000000003" customHeight="1">
      <c r="A172" s="611">
        <v>158</v>
      </c>
      <c r="B172" s="612">
        <v>158</v>
      </c>
      <c r="C172" s="613"/>
      <c r="D172" s="614"/>
      <c r="E172" s="762" t="s">
        <v>1939</v>
      </c>
      <c r="F172" s="632" t="s">
        <v>1940</v>
      </c>
      <c r="G172" s="618">
        <v>14</v>
      </c>
      <c r="H172" s="617">
        <v>7.0110000000000001</v>
      </c>
      <c r="I172" s="618">
        <v>28</v>
      </c>
      <c r="J172" s="617">
        <v>2.629</v>
      </c>
      <c r="K172" s="617"/>
      <c r="L172" s="617"/>
      <c r="M172" s="617"/>
      <c r="N172" s="617"/>
      <c r="O172" s="619">
        <v>649.44000000000005</v>
      </c>
      <c r="P172" s="617">
        <v>9.25</v>
      </c>
      <c r="Q172" s="617"/>
      <c r="R172" s="617"/>
      <c r="S172" s="618">
        <f t="shared" si="4"/>
        <v>14</v>
      </c>
      <c r="T172" s="617">
        <v>0.438</v>
      </c>
      <c r="U172" s="618">
        <v>1</v>
      </c>
      <c r="V172" s="617">
        <v>1.095</v>
      </c>
      <c r="W172" s="620">
        <v>0</v>
      </c>
      <c r="X172" s="617">
        <v>0</v>
      </c>
      <c r="Y172" s="621">
        <v>19.399999999999999</v>
      </c>
      <c r="Z172" s="617">
        <v>0.91100000000000003</v>
      </c>
      <c r="AA172" s="617">
        <v>4.1669999999999998</v>
      </c>
      <c r="AB172" s="617">
        <v>5</v>
      </c>
      <c r="AC172" s="622">
        <v>0.91300000000000003</v>
      </c>
      <c r="AD172" s="617">
        <v>1</v>
      </c>
      <c r="AE172" s="616">
        <v>4.2939999999999996</v>
      </c>
      <c r="AF172" s="617">
        <v>2</v>
      </c>
      <c r="AG172" s="623"/>
      <c r="AH172" s="623"/>
      <c r="AI172" s="624"/>
      <c r="AJ172" s="624"/>
      <c r="AK172" s="624"/>
      <c r="AL172" s="624"/>
      <c r="AM172" s="624"/>
      <c r="AN172" s="624"/>
      <c r="AO172" s="624"/>
      <c r="AP172" s="624"/>
      <c r="AQ172" s="624"/>
      <c r="AR172" s="625"/>
      <c r="AS172" s="624"/>
      <c r="AT172" s="624"/>
      <c r="AU172" s="637"/>
      <c r="AV172" s="626"/>
      <c r="AW172" s="626"/>
      <c r="AX172" s="626"/>
      <c r="AY172" s="627"/>
      <c r="AZ172" s="628"/>
      <c r="BA172" s="628"/>
      <c r="BB172" s="628"/>
      <c r="BC172" s="628"/>
      <c r="BD172" s="628"/>
      <c r="BE172" s="629">
        <f t="shared" si="5"/>
        <v>29.334000000000003</v>
      </c>
      <c r="BF172" s="630"/>
      <c r="BG172" s="631"/>
      <c r="BH172" s="504"/>
      <c r="BI172" s="505"/>
      <c r="BM172" s="503">
        <v>0</v>
      </c>
      <c r="BO172" s="444"/>
    </row>
    <row r="173" spans="1:67" s="443" customFormat="1" ht="36.950000000000003" customHeight="1">
      <c r="A173" s="611">
        <v>159</v>
      </c>
      <c r="B173" s="612">
        <v>159</v>
      </c>
      <c r="C173" s="613"/>
      <c r="D173" s="614"/>
      <c r="E173" s="762" t="s">
        <v>1768</v>
      </c>
      <c r="F173" s="632" t="s">
        <v>1769</v>
      </c>
      <c r="G173" s="618">
        <v>11</v>
      </c>
      <c r="H173" s="617">
        <v>5.5090000000000003</v>
      </c>
      <c r="I173" s="618">
        <v>0</v>
      </c>
      <c r="J173" s="617">
        <v>0</v>
      </c>
      <c r="K173" s="617"/>
      <c r="L173" s="617"/>
      <c r="M173" s="617"/>
      <c r="N173" s="617"/>
      <c r="O173" s="619">
        <v>532.4</v>
      </c>
      <c r="P173" s="617">
        <v>7.5830000000000002</v>
      </c>
      <c r="Q173" s="617"/>
      <c r="R173" s="617"/>
      <c r="S173" s="618">
        <f t="shared" si="4"/>
        <v>11</v>
      </c>
      <c r="T173" s="617">
        <v>0.34399999999999997</v>
      </c>
      <c r="U173" s="618">
        <v>0</v>
      </c>
      <c r="V173" s="617">
        <v>0</v>
      </c>
      <c r="W173" s="620">
        <v>0</v>
      </c>
      <c r="X173" s="617">
        <v>0</v>
      </c>
      <c r="Y173" s="621">
        <v>15.399999999999999</v>
      </c>
      <c r="Z173" s="617">
        <v>0.72299999999999998</v>
      </c>
      <c r="AA173" s="617">
        <v>4.1669999999999998</v>
      </c>
      <c r="AB173" s="617">
        <v>5</v>
      </c>
      <c r="AC173" s="622">
        <v>1.8260000000000001</v>
      </c>
      <c r="AD173" s="617">
        <v>2</v>
      </c>
      <c r="AE173" s="616">
        <v>4.2939999999999996</v>
      </c>
      <c r="AF173" s="617">
        <v>2</v>
      </c>
      <c r="AG173" s="623"/>
      <c r="AH173" s="623"/>
      <c r="AI173" s="624"/>
      <c r="AJ173" s="624"/>
      <c r="AK173" s="624"/>
      <c r="AL173" s="624"/>
      <c r="AM173" s="624"/>
      <c r="AN173" s="624"/>
      <c r="AO173" s="624"/>
      <c r="AP173" s="624"/>
      <c r="AQ173" s="624"/>
      <c r="AR173" s="625"/>
      <c r="AS173" s="624"/>
      <c r="AT173" s="624"/>
      <c r="AU173" s="637"/>
      <c r="AV173" s="626"/>
      <c r="AW173" s="626"/>
      <c r="AX173" s="626"/>
      <c r="AY173" s="627"/>
      <c r="AZ173" s="628"/>
      <c r="BA173" s="628"/>
      <c r="BB173" s="628"/>
      <c r="BC173" s="628"/>
      <c r="BD173" s="628"/>
      <c r="BE173" s="629">
        <f t="shared" si="5"/>
        <v>23.158999999999999</v>
      </c>
      <c r="BF173" s="630"/>
      <c r="BG173" s="631"/>
      <c r="BH173" s="504"/>
      <c r="BI173" s="505"/>
      <c r="BM173" s="503">
        <v>0</v>
      </c>
      <c r="BO173" s="444"/>
    </row>
    <row r="174" spans="1:67" s="443" customFormat="1" ht="36.950000000000003" customHeight="1">
      <c r="A174" s="611">
        <v>160</v>
      </c>
      <c r="B174" s="612">
        <v>160</v>
      </c>
      <c r="C174" s="613"/>
      <c r="D174" s="614"/>
      <c r="E174" s="762" t="s">
        <v>1774</v>
      </c>
      <c r="F174" s="632" t="s">
        <v>1775</v>
      </c>
      <c r="G174" s="618">
        <v>15</v>
      </c>
      <c r="H174" s="617">
        <v>7.5119999999999996</v>
      </c>
      <c r="I174" s="618">
        <v>30</v>
      </c>
      <c r="J174" s="617">
        <v>2.8170000000000002</v>
      </c>
      <c r="K174" s="617"/>
      <c r="L174" s="617"/>
      <c r="M174" s="617"/>
      <c r="N174" s="617"/>
      <c r="O174" s="619">
        <v>733.48</v>
      </c>
      <c r="P174" s="617">
        <v>10.446</v>
      </c>
      <c r="Q174" s="617"/>
      <c r="R174" s="617"/>
      <c r="S174" s="618">
        <f t="shared" si="4"/>
        <v>15</v>
      </c>
      <c r="T174" s="617">
        <v>0.47</v>
      </c>
      <c r="U174" s="618">
        <v>1</v>
      </c>
      <c r="V174" s="617">
        <v>1.095</v>
      </c>
      <c r="W174" s="620">
        <v>0</v>
      </c>
      <c r="X174" s="617">
        <v>0</v>
      </c>
      <c r="Y174" s="621">
        <v>15.399999999999999</v>
      </c>
      <c r="Z174" s="617">
        <v>0.72299999999999998</v>
      </c>
      <c r="AA174" s="617">
        <v>5</v>
      </c>
      <c r="AB174" s="617">
        <v>6</v>
      </c>
      <c r="AC174" s="622">
        <v>1.8260000000000001</v>
      </c>
      <c r="AD174" s="617">
        <v>2</v>
      </c>
      <c r="AE174" s="616">
        <v>0</v>
      </c>
      <c r="AF174" s="617"/>
      <c r="AG174" s="623"/>
      <c r="AH174" s="623"/>
      <c r="AI174" s="624"/>
      <c r="AJ174" s="624"/>
      <c r="AK174" s="624"/>
      <c r="AL174" s="624"/>
      <c r="AM174" s="624"/>
      <c r="AN174" s="624"/>
      <c r="AO174" s="624"/>
      <c r="AP174" s="624"/>
      <c r="AQ174" s="624"/>
      <c r="AR174" s="625"/>
      <c r="AS174" s="624"/>
      <c r="AT174" s="624"/>
      <c r="AU174" s="637"/>
      <c r="AV174" s="626"/>
      <c r="AW174" s="626"/>
      <c r="AX174" s="626"/>
      <c r="AY174" s="627"/>
      <c r="AZ174" s="628"/>
      <c r="BA174" s="628"/>
      <c r="BB174" s="628"/>
      <c r="BC174" s="628"/>
      <c r="BD174" s="628"/>
      <c r="BE174" s="629">
        <f t="shared" si="5"/>
        <v>31.063000000000002</v>
      </c>
      <c r="BF174" s="630"/>
      <c r="BG174" s="631"/>
      <c r="BH174" s="504"/>
      <c r="BI174" s="505"/>
      <c r="BM174" s="503">
        <v>9872</v>
      </c>
      <c r="BO174" s="444"/>
    </row>
    <row r="175" spans="1:67" s="443" customFormat="1" ht="36.950000000000003" customHeight="1">
      <c r="A175" s="611">
        <v>161</v>
      </c>
      <c r="B175" s="612">
        <v>161</v>
      </c>
      <c r="C175" s="613"/>
      <c r="D175" s="614"/>
      <c r="E175" s="762" t="s">
        <v>1764</v>
      </c>
      <c r="F175" s="632" t="s">
        <v>1765</v>
      </c>
      <c r="G175" s="618">
        <v>16</v>
      </c>
      <c r="H175" s="617">
        <v>8.0129999999999999</v>
      </c>
      <c r="I175" s="618">
        <v>31</v>
      </c>
      <c r="J175" s="617">
        <v>2.911</v>
      </c>
      <c r="K175" s="617"/>
      <c r="L175" s="617"/>
      <c r="M175" s="617"/>
      <c r="N175" s="617"/>
      <c r="O175" s="619">
        <v>726.44</v>
      </c>
      <c r="P175" s="617">
        <v>10.346</v>
      </c>
      <c r="Q175" s="617"/>
      <c r="R175" s="617"/>
      <c r="S175" s="618">
        <f t="shared" si="4"/>
        <v>16</v>
      </c>
      <c r="T175" s="617">
        <v>0.501</v>
      </c>
      <c r="U175" s="618">
        <v>1</v>
      </c>
      <c r="V175" s="617">
        <v>1.095</v>
      </c>
      <c r="W175" s="620">
        <v>0</v>
      </c>
      <c r="X175" s="617">
        <v>0</v>
      </c>
      <c r="Y175" s="621">
        <v>16.399999999999999</v>
      </c>
      <c r="Z175" s="617">
        <v>0.77</v>
      </c>
      <c r="AA175" s="617">
        <v>4.1669999999999998</v>
      </c>
      <c r="AB175" s="617">
        <v>5</v>
      </c>
      <c r="AC175" s="622">
        <v>1.8260000000000001</v>
      </c>
      <c r="AD175" s="617">
        <v>2</v>
      </c>
      <c r="AE175" s="616">
        <v>0</v>
      </c>
      <c r="AF175" s="617"/>
      <c r="AG175" s="623"/>
      <c r="AH175" s="623"/>
      <c r="AI175" s="624"/>
      <c r="AJ175" s="624"/>
      <c r="AK175" s="624"/>
      <c r="AL175" s="624"/>
      <c r="AM175" s="624"/>
      <c r="AN175" s="624"/>
      <c r="AO175" s="624"/>
      <c r="AP175" s="624"/>
      <c r="AQ175" s="624"/>
      <c r="AR175" s="625"/>
      <c r="AS175" s="624"/>
      <c r="AT175" s="624"/>
      <c r="AU175" s="637"/>
      <c r="AV175" s="626"/>
      <c r="AW175" s="626"/>
      <c r="AX175" s="626"/>
      <c r="AY175" s="627"/>
      <c r="AZ175" s="628"/>
      <c r="BA175" s="628"/>
      <c r="BB175" s="628"/>
      <c r="BC175" s="628"/>
      <c r="BD175" s="628"/>
      <c r="BE175" s="629">
        <f t="shared" si="5"/>
        <v>30.635999999999999</v>
      </c>
      <c r="BF175" s="630"/>
      <c r="BG175" s="631"/>
      <c r="BH175" s="504"/>
      <c r="BI175" s="505"/>
      <c r="BM175" s="503">
        <v>7003</v>
      </c>
      <c r="BO175" s="444"/>
    </row>
    <row r="176" spans="1:67" s="443" customFormat="1" ht="36.950000000000003" customHeight="1">
      <c r="A176" s="611">
        <v>162</v>
      </c>
      <c r="B176" s="612">
        <v>162</v>
      </c>
      <c r="C176" s="613"/>
      <c r="D176" s="614"/>
      <c r="E176" s="762" t="s">
        <v>1677</v>
      </c>
      <c r="F176" s="632" t="s">
        <v>1678</v>
      </c>
      <c r="G176" s="618">
        <v>16</v>
      </c>
      <c r="H176" s="617">
        <v>8.0129999999999999</v>
      </c>
      <c r="I176" s="618">
        <v>31</v>
      </c>
      <c r="J176" s="617">
        <v>2.911</v>
      </c>
      <c r="K176" s="617"/>
      <c r="L176" s="617"/>
      <c r="M176" s="617"/>
      <c r="N176" s="617"/>
      <c r="O176" s="619">
        <v>968.44</v>
      </c>
      <c r="P176" s="617">
        <v>13.792999999999999</v>
      </c>
      <c r="Q176" s="617"/>
      <c r="R176" s="617"/>
      <c r="S176" s="618">
        <f t="shared" si="4"/>
        <v>16</v>
      </c>
      <c r="T176" s="617">
        <v>0.501</v>
      </c>
      <c r="U176" s="618">
        <v>1</v>
      </c>
      <c r="V176" s="617">
        <v>1.095</v>
      </c>
      <c r="W176" s="620">
        <v>0</v>
      </c>
      <c r="X176" s="617">
        <v>0</v>
      </c>
      <c r="Y176" s="621">
        <v>16.399999999999999</v>
      </c>
      <c r="Z176" s="617">
        <v>0.77</v>
      </c>
      <c r="AA176" s="617">
        <v>5</v>
      </c>
      <c r="AB176" s="617">
        <v>6</v>
      </c>
      <c r="AC176" s="622">
        <v>1.8260000000000001</v>
      </c>
      <c r="AD176" s="617">
        <v>2</v>
      </c>
      <c r="AE176" s="616">
        <v>0</v>
      </c>
      <c r="AF176" s="617"/>
      <c r="AG176" s="623"/>
      <c r="AH176" s="623"/>
      <c r="AI176" s="624"/>
      <c r="AJ176" s="624"/>
      <c r="AK176" s="624"/>
      <c r="AL176" s="624"/>
      <c r="AM176" s="624"/>
      <c r="AN176" s="624"/>
      <c r="AO176" s="624"/>
      <c r="AP176" s="624"/>
      <c r="AQ176" s="624"/>
      <c r="AR176" s="625"/>
      <c r="AS176" s="624"/>
      <c r="AT176" s="624"/>
      <c r="AU176" s="637"/>
      <c r="AV176" s="626"/>
      <c r="AW176" s="626"/>
      <c r="AX176" s="626"/>
      <c r="AY176" s="627"/>
      <c r="AZ176" s="628"/>
      <c r="BA176" s="628"/>
      <c r="BB176" s="628"/>
      <c r="BC176" s="628"/>
      <c r="BD176" s="628"/>
      <c r="BE176" s="629">
        <f t="shared" si="5"/>
        <v>35.082999999999998</v>
      </c>
      <c r="BF176" s="630"/>
      <c r="BG176" s="631"/>
      <c r="BH176" s="504"/>
      <c r="BI176" s="505"/>
      <c r="BM176" s="503">
        <v>3925</v>
      </c>
      <c r="BO176" s="444"/>
    </row>
    <row r="177" spans="1:815 1070:1839 2094:2863 3118:3887 4142:4911 5166:5935 6190:6959 7214:7983 8238:9007 9262:10031 10286:11055 11310:12079 12334:13103 13358:14127 14382:15151 15406:16175" s="443" customFormat="1" ht="36.950000000000003" customHeight="1">
      <c r="A177" s="611">
        <v>163</v>
      </c>
      <c r="B177" s="612">
        <v>163</v>
      </c>
      <c r="C177" s="613"/>
      <c r="D177" s="614"/>
      <c r="E177" s="762" t="s">
        <v>1941</v>
      </c>
      <c r="F177" s="632" t="s">
        <v>1942</v>
      </c>
      <c r="G177" s="618">
        <v>15</v>
      </c>
      <c r="H177" s="617">
        <v>7.5119999999999996</v>
      </c>
      <c r="I177" s="618">
        <v>30</v>
      </c>
      <c r="J177" s="617">
        <v>2.8170000000000002</v>
      </c>
      <c r="K177" s="617"/>
      <c r="L177" s="617"/>
      <c r="M177" s="617"/>
      <c r="N177" s="617"/>
      <c r="O177" s="619">
        <v>883.52</v>
      </c>
      <c r="P177" s="617">
        <v>12.583</v>
      </c>
      <c r="Q177" s="617"/>
      <c r="R177" s="617"/>
      <c r="S177" s="618">
        <f t="shared" si="4"/>
        <v>15</v>
      </c>
      <c r="T177" s="617">
        <v>0.47</v>
      </c>
      <c r="U177" s="618">
        <v>1</v>
      </c>
      <c r="V177" s="617">
        <v>1.095</v>
      </c>
      <c r="W177" s="620">
        <v>0</v>
      </c>
      <c r="X177" s="617">
        <v>0</v>
      </c>
      <c r="Y177" s="621">
        <v>16.399999999999999</v>
      </c>
      <c r="Z177" s="617">
        <v>0.77</v>
      </c>
      <c r="AA177" s="617">
        <v>5</v>
      </c>
      <c r="AB177" s="617">
        <v>6</v>
      </c>
      <c r="AC177" s="622">
        <v>1.8260000000000001</v>
      </c>
      <c r="AD177" s="617">
        <v>2</v>
      </c>
      <c r="AE177" s="616">
        <v>0</v>
      </c>
      <c r="AF177" s="617"/>
      <c r="AG177" s="623"/>
      <c r="AH177" s="623"/>
      <c r="AI177" s="624"/>
      <c r="AJ177" s="624"/>
      <c r="AK177" s="624"/>
      <c r="AL177" s="624"/>
      <c r="AM177" s="624"/>
      <c r="AN177" s="624"/>
      <c r="AO177" s="624"/>
      <c r="AP177" s="624"/>
      <c r="AQ177" s="624"/>
      <c r="AR177" s="625"/>
      <c r="AS177" s="624"/>
      <c r="AT177" s="624"/>
      <c r="AU177" s="637"/>
      <c r="AV177" s="626"/>
      <c r="AW177" s="626"/>
      <c r="AX177" s="626"/>
      <c r="AY177" s="627"/>
      <c r="AZ177" s="628"/>
      <c r="BA177" s="628"/>
      <c r="BB177" s="628"/>
      <c r="BC177" s="628"/>
      <c r="BD177" s="628"/>
      <c r="BE177" s="629">
        <f t="shared" si="5"/>
        <v>33.247</v>
      </c>
      <c r="BF177" s="630"/>
      <c r="BG177" s="631"/>
      <c r="BH177" s="504"/>
      <c r="BI177" s="505"/>
      <c r="BM177" s="507">
        <v>15641</v>
      </c>
      <c r="BO177" s="444"/>
    </row>
    <row r="178" spans="1:815 1070:1839 2094:2863 3118:3887 4142:4911 5166:5935 6190:6959 7214:7983 8238:9007 9262:10031 10286:11055 11310:12079 12334:13103 13358:14127 14382:15151 15406:16175" s="538" customFormat="1" ht="36.950000000000003" customHeight="1">
      <c r="A178" s="611">
        <v>164</v>
      </c>
      <c r="B178" s="612">
        <v>164</v>
      </c>
      <c r="C178" s="613"/>
      <c r="D178" s="614"/>
      <c r="E178" s="762" t="s">
        <v>1342</v>
      </c>
      <c r="F178" s="632" t="s">
        <v>1343</v>
      </c>
      <c r="G178" s="618">
        <v>15</v>
      </c>
      <c r="H178" s="617">
        <v>7.5119999999999996</v>
      </c>
      <c r="I178" s="618">
        <v>30</v>
      </c>
      <c r="J178" s="617">
        <v>2.8170000000000002</v>
      </c>
      <c r="K178" s="617"/>
      <c r="L178" s="617"/>
      <c r="M178" s="617"/>
      <c r="N178" s="617"/>
      <c r="O178" s="619">
        <v>857.56000000000006</v>
      </c>
      <c r="P178" s="617">
        <v>12.214</v>
      </c>
      <c r="Q178" s="617"/>
      <c r="R178" s="617"/>
      <c r="S178" s="618">
        <f t="shared" si="4"/>
        <v>15</v>
      </c>
      <c r="T178" s="617">
        <v>0.47</v>
      </c>
      <c r="U178" s="618">
        <v>1</v>
      </c>
      <c r="V178" s="617">
        <v>1.095</v>
      </c>
      <c r="W178" s="620">
        <v>0</v>
      </c>
      <c r="X178" s="617">
        <v>0</v>
      </c>
      <c r="Y178" s="621">
        <v>16.399999999999999</v>
      </c>
      <c r="Z178" s="617">
        <v>0.77</v>
      </c>
      <c r="AA178" s="617">
        <v>5</v>
      </c>
      <c r="AB178" s="617">
        <v>6</v>
      </c>
      <c r="AC178" s="622">
        <v>1.8260000000000001</v>
      </c>
      <c r="AD178" s="617">
        <v>2</v>
      </c>
      <c r="AE178" s="616">
        <v>0</v>
      </c>
      <c r="AF178" s="617"/>
      <c r="AG178" s="623"/>
      <c r="AH178" s="623"/>
      <c r="AI178" s="624"/>
      <c r="AJ178" s="624"/>
      <c r="AK178" s="624"/>
      <c r="AL178" s="624"/>
      <c r="AM178" s="624"/>
      <c r="AN178" s="624"/>
      <c r="AO178" s="624"/>
      <c r="AP178" s="624"/>
      <c r="AQ178" s="624"/>
      <c r="AR178" s="625"/>
      <c r="AS178" s="624"/>
      <c r="AT178" s="624"/>
      <c r="AU178" s="637"/>
      <c r="AV178" s="626"/>
      <c r="AW178" s="626"/>
      <c r="AX178" s="626"/>
      <c r="AY178" s="627"/>
      <c r="AZ178" s="628"/>
      <c r="BA178" s="628"/>
      <c r="BB178" s="628"/>
      <c r="BC178" s="628"/>
      <c r="BD178" s="628"/>
      <c r="BE178" s="629">
        <f t="shared" si="5"/>
        <v>32.878</v>
      </c>
      <c r="BF178" s="630"/>
      <c r="BG178" s="631"/>
      <c r="BH178" s="504"/>
      <c r="BI178" s="505"/>
      <c r="BJ178" s="443"/>
      <c r="BK178" s="443"/>
      <c r="BM178" s="503">
        <v>0</v>
      </c>
      <c r="BO178" s="444"/>
      <c r="KP178" s="443"/>
      <c r="KQ178" s="443"/>
      <c r="UL178" s="443"/>
      <c r="UM178" s="443"/>
      <c r="AEH178" s="443"/>
      <c r="AEI178" s="443"/>
      <c r="AOD178" s="443"/>
      <c r="AOE178" s="443"/>
      <c r="AXZ178" s="443"/>
      <c r="AYA178" s="443"/>
      <c r="BHV178" s="443"/>
      <c r="BHW178" s="443"/>
      <c r="BRR178" s="443"/>
      <c r="BRS178" s="443"/>
      <c r="CBN178" s="443"/>
      <c r="CBO178" s="443"/>
      <c r="CLJ178" s="443"/>
      <c r="CLK178" s="443"/>
      <c r="CVF178" s="443"/>
      <c r="CVG178" s="443"/>
      <c r="DFB178" s="443"/>
      <c r="DFC178" s="443"/>
      <c r="DOX178" s="443"/>
      <c r="DOY178" s="443"/>
      <c r="DYT178" s="443"/>
      <c r="DYU178" s="443"/>
      <c r="EIP178" s="443"/>
      <c r="EIQ178" s="443"/>
      <c r="ESL178" s="443"/>
      <c r="ESM178" s="443"/>
      <c r="FCH178" s="443"/>
      <c r="FCI178" s="443"/>
      <c r="FMD178" s="443"/>
      <c r="FME178" s="443"/>
      <c r="FVZ178" s="443"/>
      <c r="FWA178" s="443"/>
      <c r="GFV178" s="443"/>
      <c r="GFW178" s="443"/>
      <c r="GPR178" s="443"/>
      <c r="GPS178" s="443"/>
      <c r="GZN178" s="443"/>
      <c r="GZO178" s="443"/>
      <c r="HJJ178" s="443"/>
      <c r="HJK178" s="443"/>
      <c r="HTF178" s="443"/>
      <c r="HTG178" s="443"/>
      <c r="IDB178" s="443"/>
      <c r="IDC178" s="443"/>
      <c r="IMX178" s="443"/>
      <c r="IMY178" s="443"/>
      <c r="IWT178" s="443"/>
      <c r="IWU178" s="443"/>
      <c r="JGP178" s="443"/>
      <c r="JGQ178" s="443"/>
      <c r="JQL178" s="443"/>
      <c r="JQM178" s="443"/>
      <c r="KAH178" s="443"/>
      <c r="KAI178" s="443"/>
      <c r="KKD178" s="443"/>
      <c r="KKE178" s="443"/>
      <c r="KTZ178" s="443"/>
      <c r="KUA178" s="443"/>
      <c r="LDV178" s="443"/>
      <c r="LDW178" s="443"/>
      <c r="LNR178" s="443"/>
      <c r="LNS178" s="443"/>
      <c r="LXN178" s="443"/>
      <c r="LXO178" s="443"/>
      <c r="MHJ178" s="443"/>
      <c r="MHK178" s="443"/>
      <c r="MRF178" s="443"/>
      <c r="MRG178" s="443"/>
      <c r="NBB178" s="443"/>
      <c r="NBC178" s="443"/>
      <c r="NKX178" s="443"/>
      <c r="NKY178" s="443"/>
      <c r="NUT178" s="443"/>
      <c r="NUU178" s="443"/>
      <c r="OEP178" s="443"/>
      <c r="OEQ178" s="443"/>
      <c r="OOL178" s="443"/>
      <c r="OOM178" s="443"/>
      <c r="OYH178" s="443"/>
      <c r="OYI178" s="443"/>
      <c r="PID178" s="443"/>
      <c r="PIE178" s="443"/>
      <c r="PRZ178" s="443"/>
      <c r="PSA178" s="443"/>
      <c r="QBV178" s="443"/>
      <c r="QBW178" s="443"/>
      <c r="QLR178" s="443"/>
      <c r="QLS178" s="443"/>
      <c r="QVN178" s="443"/>
      <c r="QVO178" s="443"/>
      <c r="RFJ178" s="443"/>
      <c r="RFK178" s="443"/>
      <c r="RPF178" s="443"/>
      <c r="RPG178" s="443"/>
      <c r="RZB178" s="443"/>
      <c r="RZC178" s="443"/>
      <c r="SIX178" s="443"/>
      <c r="SIY178" s="443"/>
      <c r="SST178" s="443"/>
      <c r="SSU178" s="443"/>
      <c r="TCP178" s="443"/>
      <c r="TCQ178" s="443"/>
      <c r="TML178" s="443"/>
      <c r="TMM178" s="443"/>
      <c r="TWH178" s="443"/>
      <c r="TWI178" s="443"/>
      <c r="UGD178" s="443"/>
      <c r="UGE178" s="443"/>
      <c r="UPZ178" s="443"/>
      <c r="UQA178" s="443"/>
      <c r="UZV178" s="443"/>
      <c r="UZW178" s="443"/>
      <c r="VJR178" s="443"/>
      <c r="VJS178" s="443"/>
      <c r="VTN178" s="443"/>
      <c r="VTO178" s="443"/>
      <c r="WDJ178" s="443"/>
      <c r="WDK178" s="443"/>
      <c r="WNF178" s="443"/>
      <c r="WNG178" s="443"/>
      <c r="WXB178" s="443"/>
      <c r="WXC178" s="443"/>
    </row>
    <row r="179" spans="1:815 1070:1839 2094:2863 3118:3887 4142:4911 5166:5935 6190:6959 7214:7983 8238:9007 9262:10031 10286:11055 11310:12079 12334:13103 13358:14127 14382:15151 15406:16175" s="443" customFormat="1" ht="36.950000000000003" customHeight="1">
      <c r="A179" s="611">
        <v>165</v>
      </c>
      <c r="B179" s="612">
        <v>165</v>
      </c>
      <c r="C179" s="613"/>
      <c r="D179" s="614"/>
      <c r="E179" s="762" t="s">
        <v>1766</v>
      </c>
      <c r="F179" s="632" t="s">
        <v>1767</v>
      </c>
      <c r="G179" s="618">
        <v>15</v>
      </c>
      <c r="H179" s="617">
        <v>7.5119999999999996</v>
      </c>
      <c r="I179" s="618">
        <v>30</v>
      </c>
      <c r="J179" s="617">
        <v>2.8170000000000002</v>
      </c>
      <c r="K179" s="617"/>
      <c r="L179" s="617"/>
      <c r="M179" s="617"/>
      <c r="N179" s="617"/>
      <c r="O179" s="619">
        <v>794.64</v>
      </c>
      <c r="P179" s="617">
        <v>11.318</v>
      </c>
      <c r="Q179" s="617"/>
      <c r="R179" s="617"/>
      <c r="S179" s="618">
        <f t="shared" si="4"/>
        <v>15</v>
      </c>
      <c r="T179" s="617">
        <v>0.47</v>
      </c>
      <c r="U179" s="618">
        <v>1</v>
      </c>
      <c r="V179" s="617">
        <v>1.095</v>
      </c>
      <c r="W179" s="620">
        <v>0</v>
      </c>
      <c r="X179" s="617">
        <v>0</v>
      </c>
      <c r="Y179" s="621">
        <v>16.399999999999999</v>
      </c>
      <c r="Z179" s="617">
        <v>0.77</v>
      </c>
      <c r="AA179" s="617">
        <v>5</v>
      </c>
      <c r="AB179" s="617">
        <v>6</v>
      </c>
      <c r="AC179" s="622">
        <v>0.91300000000000003</v>
      </c>
      <c r="AD179" s="617">
        <v>1</v>
      </c>
      <c r="AE179" s="616">
        <v>0</v>
      </c>
      <c r="AF179" s="617"/>
      <c r="AG179" s="623"/>
      <c r="AH179" s="623"/>
      <c r="AI179" s="624"/>
      <c r="AJ179" s="624"/>
      <c r="AK179" s="624"/>
      <c r="AL179" s="624"/>
      <c r="AM179" s="624"/>
      <c r="AN179" s="624"/>
      <c r="AO179" s="624"/>
      <c r="AP179" s="624"/>
      <c r="AQ179" s="624"/>
      <c r="AR179" s="625"/>
      <c r="AS179" s="624"/>
      <c r="AT179" s="624"/>
      <c r="AU179" s="637"/>
      <c r="AV179" s="626"/>
      <c r="AW179" s="626"/>
      <c r="AX179" s="626"/>
      <c r="AY179" s="627"/>
      <c r="AZ179" s="628"/>
      <c r="BA179" s="628"/>
      <c r="BB179" s="628"/>
      <c r="BC179" s="628"/>
      <c r="BD179" s="628"/>
      <c r="BE179" s="629">
        <f t="shared" si="5"/>
        <v>30.982000000000003</v>
      </c>
      <c r="BF179" s="630"/>
      <c r="BG179" s="631"/>
      <c r="BH179" s="504"/>
      <c r="BI179" s="505"/>
      <c r="BM179" s="503">
        <v>634</v>
      </c>
      <c r="BO179" s="444"/>
    </row>
    <row r="180" spans="1:815 1070:1839 2094:2863 3118:3887 4142:4911 5166:5935 6190:6959 7214:7983 8238:9007 9262:10031 10286:11055 11310:12079 12334:13103 13358:14127 14382:15151 15406:16175" s="443" customFormat="1" ht="36.950000000000003" customHeight="1">
      <c r="A180" s="611">
        <v>166</v>
      </c>
      <c r="B180" s="612">
        <v>166</v>
      </c>
      <c r="C180" s="613"/>
      <c r="D180" s="614"/>
      <c r="E180" s="762" t="s">
        <v>1564</v>
      </c>
      <c r="F180" s="632" t="s">
        <v>1565</v>
      </c>
      <c r="G180" s="618">
        <v>16</v>
      </c>
      <c r="H180" s="617">
        <v>8.0129999999999999</v>
      </c>
      <c r="I180" s="618">
        <v>31</v>
      </c>
      <c r="J180" s="617">
        <v>2.911</v>
      </c>
      <c r="K180" s="617"/>
      <c r="L180" s="617"/>
      <c r="M180" s="617"/>
      <c r="N180" s="617"/>
      <c r="O180" s="619">
        <v>806.52</v>
      </c>
      <c r="P180" s="617">
        <v>11.487</v>
      </c>
      <c r="Q180" s="617"/>
      <c r="R180" s="617"/>
      <c r="S180" s="618">
        <f t="shared" si="4"/>
        <v>16</v>
      </c>
      <c r="T180" s="617">
        <v>0.501</v>
      </c>
      <c r="U180" s="618">
        <v>1</v>
      </c>
      <c r="V180" s="617">
        <v>1.095</v>
      </c>
      <c r="W180" s="620">
        <v>0</v>
      </c>
      <c r="X180" s="617">
        <v>0</v>
      </c>
      <c r="Y180" s="621">
        <v>16.399999999999999</v>
      </c>
      <c r="Z180" s="617">
        <v>0.77</v>
      </c>
      <c r="AA180" s="617">
        <v>4.1669999999999998</v>
      </c>
      <c r="AB180" s="617">
        <v>5</v>
      </c>
      <c r="AC180" s="622">
        <v>1.8260000000000001</v>
      </c>
      <c r="AD180" s="617">
        <v>2</v>
      </c>
      <c r="AE180" s="616">
        <v>0</v>
      </c>
      <c r="AF180" s="617"/>
      <c r="AG180" s="623"/>
      <c r="AH180" s="623"/>
      <c r="AI180" s="624"/>
      <c r="AJ180" s="624"/>
      <c r="AK180" s="624"/>
      <c r="AL180" s="624"/>
      <c r="AM180" s="624"/>
      <c r="AN180" s="624"/>
      <c r="AO180" s="624"/>
      <c r="AP180" s="624"/>
      <c r="AQ180" s="624"/>
      <c r="AR180" s="625"/>
      <c r="AS180" s="624"/>
      <c r="AT180" s="624"/>
      <c r="AU180" s="637"/>
      <c r="AV180" s="626"/>
      <c r="AW180" s="626"/>
      <c r="AX180" s="626"/>
      <c r="AY180" s="627"/>
      <c r="AZ180" s="628"/>
      <c r="BA180" s="628"/>
      <c r="BB180" s="628"/>
      <c r="BC180" s="628"/>
      <c r="BD180" s="628"/>
      <c r="BE180" s="629">
        <f t="shared" si="5"/>
        <v>31.776999999999997</v>
      </c>
      <c r="BF180" s="630"/>
      <c r="BG180" s="631"/>
      <c r="BH180" s="504"/>
      <c r="BI180" s="505"/>
      <c r="BM180" s="503">
        <v>5546</v>
      </c>
      <c r="BO180" s="444"/>
    </row>
    <row r="181" spans="1:815 1070:1839 2094:2863 3118:3887 4142:4911 5166:5935 6190:6959 7214:7983 8238:9007 9262:10031 10286:11055 11310:12079 12334:13103 13358:14127 14382:15151 15406:16175" s="443" customFormat="1" ht="36.950000000000003" customHeight="1">
      <c r="A181" s="611">
        <v>167</v>
      </c>
      <c r="B181" s="612">
        <v>167</v>
      </c>
      <c r="C181" s="613"/>
      <c r="D181" s="614"/>
      <c r="E181" s="762" t="s">
        <v>1566</v>
      </c>
      <c r="F181" s="632" t="s">
        <v>1575</v>
      </c>
      <c r="G181" s="618">
        <v>16</v>
      </c>
      <c r="H181" s="617">
        <v>8.0129999999999999</v>
      </c>
      <c r="I181" s="618">
        <v>31</v>
      </c>
      <c r="J181" s="617">
        <v>2.911</v>
      </c>
      <c r="K181" s="617"/>
      <c r="L181" s="617"/>
      <c r="M181" s="617"/>
      <c r="N181" s="617"/>
      <c r="O181" s="619">
        <v>818.84</v>
      </c>
      <c r="P181" s="617">
        <v>11.662000000000001</v>
      </c>
      <c r="Q181" s="617"/>
      <c r="R181" s="617"/>
      <c r="S181" s="618">
        <f t="shared" si="4"/>
        <v>16</v>
      </c>
      <c r="T181" s="617">
        <v>0.501</v>
      </c>
      <c r="U181" s="618">
        <v>1</v>
      </c>
      <c r="V181" s="617">
        <v>1.095</v>
      </c>
      <c r="W181" s="620">
        <v>-20000</v>
      </c>
      <c r="X181" s="617">
        <v>-0.626</v>
      </c>
      <c r="Y181" s="621">
        <v>16.399999999999999</v>
      </c>
      <c r="Z181" s="617">
        <v>0.77</v>
      </c>
      <c r="AA181" s="617">
        <v>5</v>
      </c>
      <c r="AB181" s="617">
        <v>6</v>
      </c>
      <c r="AC181" s="622">
        <v>1.8260000000000001</v>
      </c>
      <c r="AD181" s="617">
        <v>2</v>
      </c>
      <c r="AE181" s="616">
        <v>0</v>
      </c>
      <c r="AF181" s="617"/>
      <c r="AG181" s="623"/>
      <c r="AH181" s="623"/>
      <c r="AI181" s="624"/>
      <c r="AJ181" s="624"/>
      <c r="AK181" s="624"/>
      <c r="AL181" s="624"/>
      <c r="AM181" s="624"/>
      <c r="AN181" s="624"/>
      <c r="AO181" s="624"/>
      <c r="AP181" s="624"/>
      <c r="AQ181" s="624"/>
      <c r="AR181" s="625"/>
      <c r="AS181" s="624"/>
      <c r="AT181" s="624"/>
      <c r="AU181" s="637"/>
      <c r="AV181" s="626"/>
      <c r="AW181" s="626"/>
      <c r="AX181" s="626"/>
      <c r="AY181" s="627"/>
      <c r="AZ181" s="628"/>
      <c r="BA181" s="628"/>
      <c r="BB181" s="628"/>
      <c r="BC181" s="628"/>
      <c r="BD181" s="628"/>
      <c r="BE181" s="629">
        <f t="shared" si="5"/>
        <v>32.326000000000001</v>
      </c>
      <c r="BF181" s="630"/>
      <c r="BG181" s="631"/>
      <c r="BH181" s="504"/>
      <c r="BI181" s="505"/>
      <c r="BM181" s="503">
        <v>2345</v>
      </c>
      <c r="BO181" s="444"/>
    </row>
    <row r="182" spans="1:815 1070:1839 2094:2863 3118:3887 4142:4911 5166:5935 6190:6959 7214:7983 8238:9007 9262:10031 10286:11055 11310:12079 12334:13103 13358:14127 14382:15151 15406:16175" s="443" customFormat="1" ht="36.950000000000003" customHeight="1">
      <c r="A182" s="611">
        <v>168</v>
      </c>
      <c r="B182" s="612">
        <v>168</v>
      </c>
      <c r="C182" s="613"/>
      <c r="D182" s="614"/>
      <c r="E182" s="762" t="s">
        <v>1173</v>
      </c>
      <c r="F182" s="632" t="s">
        <v>1174</v>
      </c>
      <c r="G182" s="618">
        <v>16</v>
      </c>
      <c r="H182" s="617">
        <v>8.0129999999999999</v>
      </c>
      <c r="I182" s="618">
        <v>30</v>
      </c>
      <c r="J182" s="617">
        <v>2.8170000000000002</v>
      </c>
      <c r="K182" s="617"/>
      <c r="L182" s="617"/>
      <c r="M182" s="617"/>
      <c r="N182" s="617"/>
      <c r="O182" s="619">
        <v>806.08</v>
      </c>
      <c r="P182" s="617">
        <v>11.48</v>
      </c>
      <c r="Q182" s="617"/>
      <c r="R182" s="617"/>
      <c r="S182" s="618">
        <f t="shared" si="4"/>
        <v>16</v>
      </c>
      <c r="T182" s="617">
        <v>0.501</v>
      </c>
      <c r="U182" s="618">
        <v>1</v>
      </c>
      <c r="V182" s="617">
        <v>1.095</v>
      </c>
      <c r="W182" s="620">
        <v>0</v>
      </c>
      <c r="X182" s="617">
        <v>0</v>
      </c>
      <c r="Y182" s="621">
        <v>16.399999999999999</v>
      </c>
      <c r="Z182" s="617">
        <v>0.77</v>
      </c>
      <c r="AA182" s="617">
        <v>5</v>
      </c>
      <c r="AB182" s="617">
        <v>6</v>
      </c>
      <c r="AC182" s="622">
        <v>1.8260000000000001</v>
      </c>
      <c r="AD182" s="617">
        <v>2</v>
      </c>
      <c r="AE182" s="616">
        <v>0</v>
      </c>
      <c r="AF182" s="617"/>
      <c r="AG182" s="623"/>
      <c r="AH182" s="623"/>
      <c r="AI182" s="624"/>
      <c r="AJ182" s="624"/>
      <c r="AK182" s="624"/>
      <c r="AL182" s="624"/>
      <c r="AM182" s="624"/>
      <c r="AN182" s="624"/>
      <c r="AO182" s="624"/>
      <c r="AP182" s="624"/>
      <c r="AQ182" s="624"/>
      <c r="AR182" s="625"/>
      <c r="AS182" s="624"/>
      <c r="AT182" s="624"/>
      <c r="AU182" s="637"/>
      <c r="AV182" s="626"/>
      <c r="AW182" s="626"/>
      <c r="AX182" s="626"/>
      <c r="AY182" s="627"/>
      <c r="AZ182" s="628"/>
      <c r="BA182" s="628"/>
      <c r="BB182" s="628"/>
      <c r="BC182" s="628"/>
      <c r="BD182" s="628"/>
      <c r="BE182" s="629">
        <f t="shared" si="5"/>
        <v>32.676000000000002</v>
      </c>
      <c r="BF182" s="630"/>
      <c r="BG182" s="631"/>
      <c r="BH182" s="504"/>
      <c r="BI182" s="505"/>
      <c r="BM182" s="503">
        <v>12689</v>
      </c>
      <c r="BO182" s="444"/>
    </row>
    <row r="183" spans="1:815 1070:1839 2094:2863 3118:3887 4142:4911 5166:5935 6190:6959 7214:7983 8238:9007 9262:10031 10286:11055 11310:12079 12334:13103 13358:14127 14382:15151 15406:16175" s="443" customFormat="1" ht="36.950000000000003" customHeight="1">
      <c r="A183" s="611">
        <v>169</v>
      </c>
      <c r="B183" s="612">
        <v>169</v>
      </c>
      <c r="C183" s="613"/>
      <c r="D183" s="614"/>
      <c r="E183" s="762" t="s">
        <v>1171</v>
      </c>
      <c r="F183" s="632" t="s">
        <v>1172</v>
      </c>
      <c r="G183" s="618">
        <v>16</v>
      </c>
      <c r="H183" s="617">
        <v>8.0129999999999999</v>
      </c>
      <c r="I183" s="618">
        <v>30</v>
      </c>
      <c r="J183" s="617">
        <v>2.8170000000000002</v>
      </c>
      <c r="K183" s="617"/>
      <c r="L183" s="617"/>
      <c r="M183" s="617"/>
      <c r="N183" s="617"/>
      <c r="O183" s="619">
        <v>715.88</v>
      </c>
      <c r="P183" s="617">
        <v>10.196</v>
      </c>
      <c r="Q183" s="617"/>
      <c r="R183" s="617"/>
      <c r="S183" s="618">
        <f t="shared" si="4"/>
        <v>16</v>
      </c>
      <c r="T183" s="617">
        <v>0.501</v>
      </c>
      <c r="U183" s="618">
        <v>1</v>
      </c>
      <c r="V183" s="617">
        <v>1.095</v>
      </c>
      <c r="W183" s="620">
        <v>0</v>
      </c>
      <c r="X183" s="617">
        <v>0</v>
      </c>
      <c r="Y183" s="621">
        <v>16.399999999999999</v>
      </c>
      <c r="Z183" s="617">
        <v>0.77</v>
      </c>
      <c r="AA183" s="617">
        <v>5</v>
      </c>
      <c r="AB183" s="617">
        <v>6</v>
      </c>
      <c r="AC183" s="622">
        <v>0.91300000000000003</v>
      </c>
      <c r="AD183" s="617">
        <v>1</v>
      </c>
      <c r="AE183" s="616">
        <v>0</v>
      </c>
      <c r="AF183" s="617"/>
      <c r="AG183" s="623"/>
      <c r="AH183" s="623"/>
      <c r="AI183" s="624"/>
      <c r="AJ183" s="624"/>
      <c r="AK183" s="624"/>
      <c r="AL183" s="624"/>
      <c r="AM183" s="624"/>
      <c r="AN183" s="624"/>
      <c r="AO183" s="624"/>
      <c r="AP183" s="624"/>
      <c r="AQ183" s="624"/>
      <c r="AR183" s="625"/>
      <c r="AS183" s="624"/>
      <c r="AT183" s="624"/>
      <c r="AU183" s="637"/>
      <c r="AV183" s="626"/>
      <c r="AW183" s="626"/>
      <c r="AX183" s="626"/>
      <c r="AY183" s="627"/>
      <c r="AZ183" s="628"/>
      <c r="BA183" s="628"/>
      <c r="BB183" s="628"/>
      <c r="BC183" s="628"/>
      <c r="BD183" s="628"/>
      <c r="BE183" s="629">
        <f t="shared" si="5"/>
        <v>30.391999999999999</v>
      </c>
      <c r="BF183" s="630"/>
      <c r="BG183" s="631"/>
      <c r="BH183" s="504"/>
      <c r="BI183" s="505"/>
      <c r="BM183" s="503">
        <v>11447</v>
      </c>
      <c r="BO183" s="444"/>
    </row>
    <row r="184" spans="1:815 1070:1839 2094:2863 3118:3887 4142:4911 5166:5935 6190:6959 7214:7983 8238:9007 9262:10031 10286:11055 11310:12079 12334:13103 13358:14127 14382:15151 15406:16175" s="443" customFormat="1" ht="36.950000000000003" customHeight="1">
      <c r="A184" s="611">
        <v>170</v>
      </c>
      <c r="B184" s="612">
        <v>170</v>
      </c>
      <c r="C184" s="613"/>
      <c r="D184" s="614"/>
      <c r="E184" s="765" t="s">
        <v>1776</v>
      </c>
      <c r="F184" s="633" t="s">
        <v>1777</v>
      </c>
      <c r="G184" s="618">
        <v>16</v>
      </c>
      <c r="H184" s="617">
        <v>8.0129999999999999</v>
      </c>
      <c r="I184" s="618">
        <v>31</v>
      </c>
      <c r="J184" s="617">
        <v>2.911</v>
      </c>
      <c r="K184" s="617"/>
      <c r="L184" s="617"/>
      <c r="M184" s="617"/>
      <c r="N184" s="617"/>
      <c r="O184" s="619">
        <v>774.4</v>
      </c>
      <c r="P184" s="617">
        <v>11.029</v>
      </c>
      <c r="Q184" s="617"/>
      <c r="R184" s="617"/>
      <c r="S184" s="618">
        <f t="shared" si="4"/>
        <v>16</v>
      </c>
      <c r="T184" s="617">
        <v>0.501</v>
      </c>
      <c r="U184" s="618">
        <v>1</v>
      </c>
      <c r="V184" s="617">
        <v>1.095</v>
      </c>
      <c r="W184" s="620">
        <v>0</v>
      </c>
      <c r="X184" s="617">
        <v>0</v>
      </c>
      <c r="Y184" s="621">
        <v>17.399999999999999</v>
      </c>
      <c r="Z184" s="617">
        <v>0.81699999999999995</v>
      </c>
      <c r="AA184" s="617">
        <v>4.1669999999999998</v>
      </c>
      <c r="AB184" s="617">
        <v>5</v>
      </c>
      <c r="AC184" s="622">
        <v>0.91300000000000003</v>
      </c>
      <c r="AD184" s="617">
        <v>1</v>
      </c>
      <c r="AE184" s="616">
        <v>0</v>
      </c>
      <c r="AF184" s="617"/>
      <c r="AG184" s="623"/>
      <c r="AH184" s="623"/>
      <c r="AI184" s="624"/>
      <c r="AJ184" s="624"/>
      <c r="AK184" s="624"/>
      <c r="AL184" s="624"/>
      <c r="AM184" s="624"/>
      <c r="AN184" s="624"/>
      <c r="AO184" s="624"/>
      <c r="AP184" s="624"/>
      <c r="AQ184" s="624"/>
      <c r="AR184" s="625"/>
      <c r="AS184" s="624"/>
      <c r="AT184" s="624"/>
      <c r="AU184" s="637"/>
      <c r="AV184" s="626"/>
      <c r="AW184" s="626"/>
      <c r="AX184" s="626"/>
      <c r="AY184" s="627"/>
      <c r="AZ184" s="628"/>
      <c r="BA184" s="628"/>
      <c r="BB184" s="628"/>
      <c r="BC184" s="628"/>
      <c r="BD184" s="628"/>
      <c r="BE184" s="629">
        <f t="shared" si="5"/>
        <v>30.366</v>
      </c>
      <c r="BF184" s="630"/>
      <c r="BG184" s="631"/>
      <c r="BH184" s="504"/>
      <c r="BI184" s="505"/>
      <c r="BM184" s="503">
        <v>9352</v>
      </c>
      <c r="BO184" s="444"/>
    </row>
    <row r="185" spans="1:815 1070:1839 2094:2863 3118:3887 4142:4911 5166:5935 6190:6959 7214:7983 8238:9007 9262:10031 10286:11055 11310:12079 12334:13103 13358:14127 14382:15151 15406:16175" s="443" customFormat="1" ht="36.950000000000003" customHeight="1">
      <c r="A185" s="611">
        <v>171</v>
      </c>
      <c r="B185" s="612">
        <v>171</v>
      </c>
      <c r="C185" s="613"/>
      <c r="D185" s="614"/>
      <c r="E185" s="766" t="s">
        <v>1671</v>
      </c>
      <c r="F185" s="767" t="s">
        <v>1672</v>
      </c>
      <c r="G185" s="618">
        <v>16</v>
      </c>
      <c r="H185" s="617">
        <v>8.0129999999999999</v>
      </c>
      <c r="I185" s="618">
        <v>31</v>
      </c>
      <c r="J185" s="617">
        <v>2.911</v>
      </c>
      <c r="K185" s="617"/>
      <c r="L185" s="617"/>
      <c r="M185" s="617"/>
      <c r="N185" s="617"/>
      <c r="O185" s="619">
        <v>825.88</v>
      </c>
      <c r="P185" s="617">
        <v>11.762</v>
      </c>
      <c r="Q185" s="617"/>
      <c r="R185" s="617"/>
      <c r="S185" s="618">
        <f t="shared" si="4"/>
        <v>16</v>
      </c>
      <c r="T185" s="617">
        <v>0.501</v>
      </c>
      <c r="U185" s="618">
        <v>1</v>
      </c>
      <c r="V185" s="617">
        <v>1.095</v>
      </c>
      <c r="W185" s="620">
        <v>-20000</v>
      </c>
      <c r="X185" s="617">
        <v>-0.626</v>
      </c>
      <c r="Y185" s="621">
        <v>17.399999999999999</v>
      </c>
      <c r="Z185" s="617">
        <v>0.81699999999999995</v>
      </c>
      <c r="AA185" s="617">
        <v>5</v>
      </c>
      <c r="AB185" s="617">
        <v>6</v>
      </c>
      <c r="AC185" s="622">
        <v>0.91300000000000003</v>
      </c>
      <c r="AD185" s="617">
        <v>1</v>
      </c>
      <c r="AE185" s="616">
        <v>0</v>
      </c>
      <c r="AF185" s="617"/>
      <c r="AG185" s="623"/>
      <c r="AH185" s="623"/>
      <c r="AI185" s="624"/>
      <c r="AJ185" s="624"/>
      <c r="AK185" s="624"/>
      <c r="AL185" s="624"/>
      <c r="AM185" s="624"/>
      <c r="AN185" s="624"/>
      <c r="AO185" s="624"/>
      <c r="AP185" s="624"/>
      <c r="AQ185" s="624"/>
      <c r="AR185" s="625"/>
      <c r="AS185" s="624"/>
      <c r="AT185" s="624"/>
      <c r="AU185" s="637"/>
      <c r="AV185" s="626"/>
      <c r="AW185" s="626"/>
      <c r="AX185" s="626"/>
      <c r="AY185" s="627"/>
      <c r="AZ185" s="628"/>
      <c r="BA185" s="628"/>
      <c r="BB185" s="628"/>
      <c r="BC185" s="628"/>
      <c r="BD185" s="628"/>
      <c r="BE185" s="629">
        <f t="shared" si="5"/>
        <v>31.472999999999999</v>
      </c>
      <c r="BF185" s="630"/>
      <c r="BG185" s="631"/>
      <c r="BH185" s="504"/>
      <c r="BI185" s="505"/>
      <c r="BM185" s="503">
        <v>5380</v>
      </c>
      <c r="BO185" s="444"/>
    </row>
    <row r="186" spans="1:815 1070:1839 2094:2863 3118:3887 4142:4911 5166:5935 6190:6959 7214:7983 8238:9007 9262:10031 10286:11055 11310:12079 12334:13103 13358:14127 14382:15151 15406:16175" s="443" customFormat="1" ht="36.950000000000003" customHeight="1">
      <c r="A186" s="611">
        <v>172</v>
      </c>
      <c r="B186" s="612">
        <v>172</v>
      </c>
      <c r="C186" s="613"/>
      <c r="D186" s="614"/>
      <c r="E186" s="766" t="s">
        <v>1183</v>
      </c>
      <c r="F186" s="767" t="s">
        <v>1184</v>
      </c>
      <c r="G186" s="618">
        <v>15</v>
      </c>
      <c r="H186" s="617">
        <v>7.5119999999999996</v>
      </c>
      <c r="I186" s="618">
        <v>29</v>
      </c>
      <c r="J186" s="617">
        <v>2.7229999999999999</v>
      </c>
      <c r="K186" s="617"/>
      <c r="L186" s="617"/>
      <c r="M186" s="617"/>
      <c r="N186" s="617"/>
      <c r="O186" s="619">
        <v>744.92</v>
      </c>
      <c r="P186" s="617">
        <v>10.609</v>
      </c>
      <c r="Q186" s="617"/>
      <c r="R186" s="617"/>
      <c r="S186" s="618">
        <f t="shared" si="4"/>
        <v>15</v>
      </c>
      <c r="T186" s="617">
        <v>0.47</v>
      </c>
      <c r="U186" s="618">
        <v>1</v>
      </c>
      <c r="V186" s="617">
        <v>1.095</v>
      </c>
      <c r="W186" s="620">
        <v>0</v>
      </c>
      <c r="X186" s="617">
        <v>0</v>
      </c>
      <c r="Y186" s="621">
        <v>15.399999999999999</v>
      </c>
      <c r="Z186" s="617">
        <v>0.72299999999999998</v>
      </c>
      <c r="AA186" s="617">
        <v>5</v>
      </c>
      <c r="AB186" s="617">
        <v>6</v>
      </c>
      <c r="AC186" s="622">
        <v>0.91300000000000003</v>
      </c>
      <c r="AD186" s="617">
        <v>1</v>
      </c>
      <c r="AE186" s="616">
        <v>0</v>
      </c>
      <c r="AF186" s="617"/>
      <c r="AG186" s="623"/>
      <c r="AH186" s="623"/>
      <c r="AI186" s="624"/>
      <c r="AJ186" s="624"/>
      <c r="AK186" s="624"/>
      <c r="AL186" s="624"/>
      <c r="AM186" s="624"/>
      <c r="AN186" s="624"/>
      <c r="AO186" s="624"/>
      <c r="AP186" s="624"/>
      <c r="AQ186" s="624"/>
      <c r="AR186" s="625"/>
      <c r="AS186" s="624"/>
      <c r="AT186" s="624"/>
      <c r="AU186" s="637"/>
      <c r="AV186" s="626"/>
      <c r="AW186" s="626"/>
      <c r="AX186" s="626"/>
      <c r="AY186" s="627"/>
      <c r="AZ186" s="628"/>
      <c r="BA186" s="628"/>
      <c r="BB186" s="628"/>
      <c r="BC186" s="628"/>
      <c r="BD186" s="628"/>
      <c r="BE186" s="629">
        <f t="shared" si="5"/>
        <v>30.131999999999998</v>
      </c>
      <c r="BF186" s="630"/>
      <c r="BG186" s="631"/>
      <c r="BH186" s="504"/>
      <c r="BI186" s="505"/>
      <c r="BM186" s="503">
        <v>5875</v>
      </c>
      <c r="BO186" s="444"/>
    </row>
    <row r="187" spans="1:815 1070:1839 2094:2863 3118:3887 4142:4911 5166:5935 6190:6959 7214:7983 8238:9007 9262:10031 10286:11055 11310:12079 12334:13103 13358:14127 14382:15151 15406:16175" s="443" customFormat="1" ht="36.950000000000003" customHeight="1">
      <c r="A187" s="611">
        <v>173</v>
      </c>
      <c r="B187" s="612">
        <v>173</v>
      </c>
      <c r="C187" s="613"/>
      <c r="D187" s="614"/>
      <c r="E187" s="766" t="s">
        <v>1187</v>
      </c>
      <c r="F187" s="767" t="s">
        <v>1188</v>
      </c>
      <c r="G187" s="618">
        <v>15</v>
      </c>
      <c r="H187" s="617">
        <v>7.5119999999999996</v>
      </c>
      <c r="I187" s="618">
        <v>29</v>
      </c>
      <c r="J187" s="617">
        <v>2.7229999999999999</v>
      </c>
      <c r="K187" s="617"/>
      <c r="L187" s="617"/>
      <c r="M187" s="617"/>
      <c r="N187" s="617"/>
      <c r="O187" s="619">
        <v>687.72</v>
      </c>
      <c r="P187" s="617">
        <v>9.7949999999999999</v>
      </c>
      <c r="Q187" s="617"/>
      <c r="R187" s="617"/>
      <c r="S187" s="618">
        <f t="shared" si="4"/>
        <v>15</v>
      </c>
      <c r="T187" s="617">
        <v>0.47</v>
      </c>
      <c r="U187" s="618">
        <v>1</v>
      </c>
      <c r="V187" s="617">
        <v>1.095</v>
      </c>
      <c r="W187" s="620">
        <v>0</v>
      </c>
      <c r="X187" s="617">
        <v>0</v>
      </c>
      <c r="Y187" s="621">
        <v>15.399999999999999</v>
      </c>
      <c r="Z187" s="617">
        <v>0.72299999999999998</v>
      </c>
      <c r="AA187" s="617">
        <v>5</v>
      </c>
      <c r="AB187" s="617">
        <v>6</v>
      </c>
      <c r="AC187" s="622">
        <v>0.91300000000000003</v>
      </c>
      <c r="AD187" s="617">
        <v>1</v>
      </c>
      <c r="AE187" s="616">
        <v>4.2939999999999996</v>
      </c>
      <c r="AF187" s="617">
        <v>2</v>
      </c>
      <c r="AG187" s="623"/>
      <c r="AH187" s="623"/>
      <c r="AI187" s="624"/>
      <c r="AJ187" s="624"/>
      <c r="AK187" s="624"/>
      <c r="AL187" s="624"/>
      <c r="AM187" s="624"/>
      <c r="AN187" s="624"/>
      <c r="AO187" s="624"/>
      <c r="AP187" s="624"/>
      <c r="AQ187" s="624"/>
      <c r="AR187" s="625"/>
      <c r="AS187" s="624"/>
      <c r="AT187" s="624"/>
      <c r="AU187" s="637"/>
      <c r="AV187" s="626"/>
      <c r="AW187" s="626"/>
      <c r="AX187" s="626"/>
      <c r="AY187" s="627"/>
      <c r="AZ187" s="628"/>
      <c r="BA187" s="628"/>
      <c r="BB187" s="628"/>
      <c r="BC187" s="628"/>
      <c r="BD187" s="628"/>
      <c r="BE187" s="629">
        <f t="shared" si="5"/>
        <v>31.317999999999998</v>
      </c>
      <c r="BF187" s="630"/>
      <c r="BG187" s="631"/>
      <c r="BH187" s="504"/>
      <c r="BI187" s="505"/>
      <c r="BM187" s="503">
        <v>12455</v>
      </c>
      <c r="BO187" s="444"/>
    </row>
    <row r="188" spans="1:815 1070:1839 2094:2863 3118:3887 4142:4911 5166:5935 6190:6959 7214:7983 8238:9007 9262:10031 10286:11055 11310:12079 12334:13103 13358:14127 14382:15151 15406:16175" s="443" customFormat="1" ht="36.950000000000003" customHeight="1">
      <c r="A188" s="611">
        <v>174</v>
      </c>
      <c r="B188" s="612">
        <v>174</v>
      </c>
      <c r="C188" s="613"/>
      <c r="D188" s="614"/>
      <c r="E188" s="768" t="s">
        <v>1185</v>
      </c>
      <c r="F188" s="767" t="s">
        <v>1186</v>
      </c>
      <c r="G188" s="618">
        <v>15</v>
      </c>
      <c r="H188" s="617">
        <v>7.5119999999999996</v>
      </c>
      <c r="I188" s="618">
        <v>29</v>
      </c>
      <c r="J188" s="617">
        <v>2.7229999999999999</v>
      </c>
      <c r="K188" s="617"/>
      <c r="L188" s="617"/>
      <c r="M188" s="617"/>
      <c r="N188" s="617"/>
      <c r="O188" s="619">
        <v>852.28</v>
      </c>
      <c r="P188" s="617">
        <v>12.138</v>
      </c>
      <c r="Q188" s="617"/>
      <c r="R188" s="617"/>
      <c r="S188" s="618">
        <f t="shared" si="4"/>
        <v>15</v>
      </c>
      <c r="T188" s="617">
        <v>0.47</v>
      </c>
      <c r="U188" s="618">
        <v>1</v>
      </c>
      <c r="V188" s="617">
        <v>1.095</v>
      </c>
      <c r="W188" s="620">
        <v>0</v>
      </c>
      <c r="X188" s="617">
        <v>0</v>
      </c>
      <c r="Y188" s="621">
        <v>15.399999999999999</v>
      </c>
      <c r="Z188" s="617">
        <v>0.72299999999999998</v>
      </c>
      <c r="AA188" s="617">
        <v>4.1669999999999998</v>
      </c>
      <c r="AB188" s="617">
        <v>5</v>
      </c>
      <c r="AC188" s="622">
        <v>0.91300000000000003</v>
      </c>
      <c r="AD188" s="617">
        <v>1</v>
      </c>
      <c r="AE188" s="616">
        <v>4.2939999999999996</v>
      </c>
      <c r="AF188" s="617">
        <v>2</v>
      </c>
      <c r="AG188" s="623"/>
      <c r="AH188" s="623"/>
      <c r="AI188" s="624"/>
      <c r="AJ188" s="624"/>
      <c r="AK188" s="624"/>
      <c r="AL188" s="624"/>
      <c r="AM188" s="624"/>
      <c r="AN188" s="624"/>
      <c r="AO188" s="624"/>
      <c r="AP188" s="624"/>
      <c r="AQ188" s="624"/>
      <c r="AR188" s="625"/>
      <c r="AS188" s="624"/>
      <c r="AT188" s="624"/>
      <c r="AU188" s="637"/>
      <c r="AV188" s="626"/>
      <c r="AW188" s="626"/>
      <c r="AX188" s="626"/>
      <c r="AY188" s="627"/>
      <c r="AZ188" s="628"/>
      <c r="BA188" s="628"/>
      <c r="BB188" s="628"/>
      <c r="BC188" s="628"/>
      <c r="BD188" s="628"/>
      <c r="BE188" s="629">
        <f t="shared" si="5"/>
        <v>32.661000000000001</v>
      </c>
      <c r="BF188" s="630"/>
      <c r="BG188" s="631"/>
      <c r="BH188" s="504"/>
      <c r="BI188" s="505"/>
      <c r="BM188" s="503">
        <v>6915</v>
      </c>
      <c r="BO188" s="444"/>
    </row>
    <row r="189" spans="1:815 1070:1839 2094:2863 3118:3887 4142:4911 5166:5935 6190:6959 7214:7983 8238:9007 9262:10031 10286:11055 11310:12079 12334:13103 13358:14127 14382:15151 15406:16175" s="443" customFormat="1" ht="36.950000000000003" customHeight="1">
      <c r="A189" s="611">
        <v>175</v>
      </c>
      <c r="B189" s="612">
        <v>175</v>
      </c>
      <c r="C189" s="613"/>
      <c r="D189" s="614"/>
      <c r="E189" s="769" t="s">
        <v>1179</v>
      </c>
      <c r="F189" s="633" t="s">
        <v>1180</v>
      </c>
      <c r="G189" s="618">
        <v>15</v>
      </c>
      <c r="H189" s="617">
        <v>7.5119999999999996</v>
      </c>
      <c r="I189" s="618">
        <v>29</v>
      </c>
      <c r="J189" s="617">
        <v>2.7229999999999999</v>
      </c>
      <c r="K189" s="617"/>
      <c r="L189" s="617"/>
      <c r="M189" s="617"/>
      <c r="N189" s="617"/>
      <c r="O189" s="619">
        <v>755.92</v>
      </c>
      <c r="P189" s="617">
        <v>10.766</v>
      </c>
      <c r="Q189" s="617"/>
      <c r="R189" s="617"/>
      <c r="S189" s="618">
        <f t="shared" si="4"/>
        <v>15</v>
      </c>
      <c r="T189" s="617">
        <v>0.47</v>
      </c>
      <c r="U189" s="618">
        <v>1</v>
      </c>
      <c r="V189" s="617">
        <v>1.095</v>
      </c>
      <c r="W189" s="620">
        <v>0</v>
      </c>
      <c r="X189" s="617">
        <v>0</v>
      </c>
      <c r="Y189" s="621">
        <v>15.399999999999999</v>
      </c>
      <c r="Z189" s="617">
        <v>0.72299999999999998</v>
      </c>
      <c r="AA189" s="617">
        <v>5</v>
      </c>
      <c r="AB189" s="617">
        <v>6</v>
      </c>
      <c r="AC189" s="622">
        <v>0.91300000000000003</v>
      </c>
      <c r="AD189" s="617">
        <v>1</v>
      </c>
      <c r="AE189" s="616">
        <v>4.2939999999999996</v>
      </c>
      <c r="AF189" s="617">
        <v>2</v>
      </c>
      <c r="AG189" s="623"/>
      <c r="AH189" s="623"/>
      <c r="AI189" s="624"/>
      <c r="AJ189" s="624"/>
      <c r="AK189" s="624"/>
      <c r="AL189" s="624"/>
      <c r="AM189" s="624"/>
      <c r="AN189" s="624"/>
      <c r="AO189" s="624"/>
      <c r="AP189" s="624"/>
      <c r="AQ189" s="624"/>
      <c r="AR189" s="625"/>
      <c r="AS189" s="624"/>
      <c r="AT189" s="624"/>
      <c r="AU189" s="637"/>
      <c r="AV189" s="626"/>
      <c r="AW189" s="626"/>
      <c r="AX189" s="626"/>
      <c r="AY189" s="627"/>
      <c r="AZ189" s="628"/>
      <c r="BA189" s="628"/>
      <c r="BB189" s="628"/>
      <c r="BC189" s="628"/>
      <c r="BD189" s="628"/>
      <c r="BE189" s="629">
        <f t="shared" si="5"/>
        <v>32.289000000000001</v>
      </c>
      <c r="BF189" s="630"/>
      <c r="BG189" s="631"/>
      <c r="BH189" s="504"/>
      <c r="BI189" s="505"/>
      <c r="BM189" s="503">
        <v>5289</v>
      </c>
      <c r="BO189" s="444"/>
    </row>
    <row r="190" spans="1:815 1070:1839 2094:2863 3118:3887 4142:4911 5166:5935 6190:6959 7214:7983 8238:9007 9262:10031 10286:11055 11310:12079 12334:13103 13358:14127 14382:15151 15406:16175" s="443" customFormat="1" ht="36.950000000000003" customHeight="1">
      <c r="A190" s="611">
        <v>176</v>
      </c>
      <c r="B190" s="612">
        <v>176</v>
      </c>
      <c r="C190" s="613"/>
      <c r="D190" s="614"/>
      <c r="E190" s="769" t="s">
        <v>1181</v>
      </c>
      <c r="F190" s="633" t="s">
        <v>1182</v>
      </c>
      <c r="G190" s="618">
        <v>15</v>
      </c>
      <c r="H190" s="617">
        <v>7.5119999999999996</v>
      </c>
      <c r="I190" s="618">
        <v>29</v>
      </c>
      <c r="J190" s="617">
        <v>2.7229999999999999</v>
      </c>
      <c r="K190" s="617"/>
      <c r="L190" s="617"/>
      <c r="M190" s="617"/>
      <c r="N190" s="617"/>
      <c r="O190" s="619">
        <v>695.2</v>
      </c>
      <c r="P190" s="617">
        <v>9.9009999999999998</v>
      </c>
      <c r="Q190" s="617"/>
      <c r="R190" s="617"/>
      <c r="S190" s="618">
        <f t="shared" si="4"/>
        <v>15</v>
      </c>
      <c r="T190" s="617">
        <v>0.47</v>
      </c>
      <c r="U190" s="618">
        <v>1</v>
      </c>
      <c r="V190" s="617">
        <v>1.095</v>
      </c>
      <c r="W190" s="620">
        <v>0</v>
      </c>
      <c r="X190" s="617">
        <v>0</v>
      </c>
      <c r="Y190" s="621">
        <v>15.399999999999999</v>
      </c>
      <c r="Z190" s="617">
        <v>0.72299999999999998</v>
      </c>
      <c r="AA190" s="617">
        <v>5</v>
      </c>
      <c r="AB190" s="617">
        <v>6</v>
      </c>
      <c r="AC190" s="622">
        <v>0.91300000000000003</v>
      </c>
      <c r="AD190" s="617">
        <v>1</v>
      </c>
      <c r="AE190" s="616">
        <v>4.2939999999999996</v>
      </c>
      <c r="AF190" s="617">
        <v>2</v>
      </c>
      <c r="AG190" s="623"/>
      <c r="AH190" s="623"/>
      <c r="AI190" s="624"/>
      <c r="AJ190" s="624"/>
      <c r="AK190" s="624"/>
      <c r="AL190" s="624"/>
      <c r="AM190" s="624"/>
      <c r="AN190" s="624"/>
      <c r="AO190" s="624"/>
      <c r="AP190" s="624"/>
      <c r="AQ190" s="624"/>
      <c r="AR190" s="625"/>
      <c r="AS190" s="624"/>
      <c r="AT190" s="624"/>
      <c r="AU190" s="637"/>
      <c r="AV190" s="626"/>
      <c r="AW190" s="626"/>
      <c r="AX190" s="626"/>
      <c r="AY190" s="627"/>
      <c r="AZ190" s="628"/>
      <c r="BA190" s="628"/>
      <c r="BB190" s="628"/>
      <c r="BC190" s="628"/>
      <c r="BD190" s="628"/>
      <c r="BE190" s="629">
        <f t="shared" si="5"/>
        <v>31.423999999999999</v>
      </c>
      <c r="BF190" s="630"/>
      <c r="BG190" s="631"/>
      <c r="BH190" s="504"/>
      <c r="BI190" s="505"/>
      <c r="BM190" s="503">
        <v>17025</v>
      </c>
      <c r="BO190" s="444"/>
    </row>
    <row r="191" spans="1:815 1070:1839 2094:2863 3118:3887 4142:4911 5166:5935 6190:6959 7214:7983 8238:9007 9262:10031 10286:11055 11310:12079 12334:13103 13358:14127 14382:15151 15406:16175" s="443" customFormat="1" ht="36.950000000000003" customHeight="1">
      <c r="A191" s="611">
        <v>177</v>
      </c>
      <c r="B191" s="612">
        <v>177</v>
      </c>
      <c r="C191" s="613"/>
      <c r="D191" s="614"/>
      <c r="E191" s="762" t="s">
        <v>1167</v>
      </c>
      <c r="F191" s="684" t="s">
        <v>1168</v>
      </c>
      <c r="G191" s="618">
        <v>16</v>
      </c>
      <c r="H191" s="617">
        <v>8.0129999999999999</v>
      </c>
      <c r="I191" s="618">
        <v>31</v>
      </c>
      <c r="J191" s="617">
        <v>2.911</v>
      </c>
      <c r="K191" s="617"/>
      <c r="L191" s="617"/>
      <c r="M191" s="617"/>
      <c r="N191" s="617"/>
      <c r="O191" s="619">
        <v>709.72</v>
      </c>
      <c r="P191" s="617">
        <v>10.108000000000001</v>
      </c>
      <c r="Q191" s="617"/>
      <c r="R191" s="617"/>
      <c r="S191" s="618">
        <f t="shared" si="4"/>
        <v>16</v>
      </c>
      <c r="T191" s="617">
        <v>0.501</v>
      </c>
      <c r="U191" s="618">
        <v>1</v>
      </c>
      <c r="V191" s="617">
        <v>1.095</v>
      </c>
      <c r="W191" s="620">
        <v>0</v>
      </c>
      <c r="X191" s="617">
        <v>0</v>
      </c>
      <c r="Y191" s="621">
        <v>16.399999999999999</v>
      </c>
      <c r="Z191" s="617">
        <v>0.77</v>
      </c>
      <c r="AA191" s="617">
        <v>5</v>
      </c>
      <c r="AB191" s="617">
        <v>6</v>
      </c>
      <c r="AC191" s="622">
        <v>1.8260000000000001</v>
      </c>
      <c r="AD191" s="617">
        <v>2</v>
      </c>
      <c r="AE191" s="616">
        <v>4.2939999999999996</v>
      </c>
      <c r="AF191" s="617">
        <v>2</v>
      </c>
      <c r="AG191" s="623"/>
      <c r="AH191" s="623"/>
      <c r="AI191" s="624"/>
      <c r="AJ191" s="624"/>
      <c r="AK191" s="624"/>
      <c r="AL191" s="624"/>
      <c r="AM191" s="624"/>
      <c r="AN191" s="624"/>
      <c r="AO191" s="624"/>
      <c r="AP191" s="624"/>
      <c r="AQ191" s="624"/>
      <c r="AR191" s="625"/>
      <c r="AS191" s="624"/>
      <c r="AT191" s="624"/>
      <c r="AU191" s="637"/>
      <c r="AV191" s="626"/>
      <c r="AW191" s="626"/>
      <c r="AX191" s="626"/>
      <c r="AY191" s="627"/>
      <c r="AZ191" s="628"/>
      <c r="BA191" s="628"/>
      <c r="BB191" s="628"/>
      <c r="BC191" s="628"/>
      <c r="BD191" s="628"/>
      <c r="BE191" s="629">
        <f t="shared" si="5"/>
        <v>33.397999999999996</v>
      </c>
      <c r="BF191" s="630"/>
      <c r="BG191" s="631"/>
      <c r="BH191" s="504"/>
      <c r="BI191" s="505"/>
      <c r="BM191" s="503">
        <v>6741</v>
      </c>
      <c r="BO191" s="444"/>
    </row>
    <row r="192" spans="1:815 1070:1839 2094:2863 3118:3887 4142:4911 5166:5935 6190:6959 7214:7983 8238:9007 9262:10031 10286:11055 11310:12079 12334:13103 13358:14127 14382:15151 15406:16175" s="443" customFormat="1" ht="36.950000000000003" customHeight="1">
      <c r="A192" s="611">
        <v>178</v>
      </c>
      <c r="B192" s="612">
        <v>178</v>
      </c>
      <c r="C192" s="613"/>
      <c r="D192" s="614"/>
      <c r="E192" s="762" t="s">
        <v>1169</v>
      </c>
      <c r="F192" s="684" t="s">
        <v>1170</v>
      </c>
      <c r="G192" s="618">
        <v>16</v>
      </c>
      <c r="H192" s="617">
        <v>8.0129999999999999</v>
      </c>
      <c r="I192" s="618">
        <v>31</v>
      </c>
      <c r="J192" s="617">
        <v>2.911</v>
      </c>
      <c r="K192" s="617"/>
      <c r="L192" s="617"/>
      <c r="M192" s="617"/>
      <c r="N192" s="617"/>
      <c r="O192" s="619">
        <v>720.72</v>
      </c>
      <c r="P192" s="617">
        <v>10.265000000000001</v>
      </c>
      <c r="Q192" s="617"/>
      <c r="R192" s="617"/>
      <c r="S192" s="618">
        <f t="shared" si="4"/>
        <v>16</v>
      </c>
      <c r="T192" s="617">
        <v>0.501</v>
      </c>
      <c r="U192" s="618">
        <v>1</v>
      </c>
      <c r="V192" s="617">
        <v>1.095</v>
      </c>
      <c r="W192" s="620">
        <v>0</v>
      </c>
      <c r="X192" s="617">
        <v>0</v>
      </c>
      <c r="Y192" s="621">
        <v>16.399999999999999</v>
      </c>
      <c r="Z192" s="617">
        <v>0.77</v>
      </c>
      <c r="AA192" s="617">
        <v>4.1669999999999998</v>
      </c>
      <c r="AB192" s="617">
        <v>5</v>
      </c>
      <c r="AC192" s="622">
        <v>1.8260000000000001</v>
      </c>
      <c r="AD192" s="617">
        <v>2</v>
      </c>
      <c r="AE192" s="616">
        <v>4.2939999999999996</v>
      </c>
      <c r="AF192" s="617">
        <v>2</v>
      </c>
      <c r="AG192" s="623"/>
      <c r="AH192" s="623"/>
      <c r="AI192" s="624"/>
      <c r="AJ192" s="624"/>
      <c r="AK192" s="624"/>
      <c r="AL192" s="624"/>
      <c r="AM192" s="624"/>
      <c r="AN192" s="624"/>
      <c r="AO192" s="624"/>
      <c r="AP192" s="624"/>
      <c r="AQ192" s="624"/>
      <c r="AR192" s="625"/>
      <c r="AS192" s="624"/>
      <c r="AT192" s="624"/>
      <c r="AU192" s="637"/>
      <c r="AV192" s="626"/>
      <c r="AW192" s="626"/>
      <c r="AX192" s="626"/>
      <c r="AY192" s="627"/>
      <c r="AZ192" s="628"/>
      <c r="BA192" s="628"/>
      <c r="BB192" s="628"/>
      <c r="BC192" s="628"/>
      <c r="BD192" s="628"/>
      <c r="BE192" s="629">
        <f t="shared" si="5"/>
        <v>32.555</v>
      </c>
      <c r="BF192" s="630"/>
      <c r="BG192" s="631"/>
      <c r="BH192" s="504"/>
      <c r="BI192" s="505"/>
      <c r="BM192" s="503">
        <v>4054</v>
      </c>
      <c r="BO192" s="444"/>
    </row>
    <row r="193" spans="1:67" s="443" customFormat="1" ht="36.950000000000003" customHeight="1">
      <c r="A193" s="611">
        <v>179</v>
      </c>
      <c r="B193" s="612">
        <v>179</v>
      </c>
      <c r="C193" s="613"/>
      <c r="D193" s="614"/>
      <c r="E193" s="762" t="s">
        <v>1943</v>
      </c>
      <c r="F193" s="684" t="s">
        <v>2113</v>
      </c>
      <c r="G193" s="618">
        <v>16</v>
      </c>
      <c r="H193" s="617">
        <v>8.0129999999999999</v>
      </c>
      <c r="I193" s="618">
        <v>31</v>
      </c>
      <c r="J193" s="617">
        <v>2.911</v>
      </c>
      <c r="K193" s="617"/>
      <c r="L193" s="617"/>
      <c r="M193" s="617"/>
      <c r="N193" s="617"/>
      <c r="O193" s="619">
        <v>659.56000000000006</v>
      </c>
      <c r="P193" s="617">
        <v>9.3940000000000001</v>
      </c>
      <c r="Q193" s="617"/>
      <c r="R193" s="617"/>
      <c r="S193" s="618">
        <f t="shared" si="4"/>
        <v>16</v>
      </c>
      <c r="T193" s="617">
        <v>0.501</v>
      </c>
      <c r="U193" s="618">
        <v>1</v>
      </c>
      <c r="V193" s="617">
        <v>1.095</v>
      </c>
      <c r="W193" s="620">
        <v>0</v>
      </c>
      <c r="X193" s="617">
        <v>0</v>
      </c>
      <c r="Y193" s="621">
        <v>15.399999999999999</v>
      </c>
      <c r="Z193" s="617">
        <v>0.72299999999999998</v>
      </c>
      <c r="AA193" s="617">
        <v>5</v>
      </c>
      <c r="AB193" s="617">
        <v>6</v>
      </c>
      <c r="AC193" s="622">
        <v>1.8260000000000001</v>
      </c>
      <c r="AD193" s="617">
        <v>2</v>
      </c>
      <c r="AE193" s="616">
        <v>4.2939999999999996</v>
      </c>
      <c r="AF193" s="617">
        <v>2</v>
      </c>
      <c r="AG193" s="623"/>
      <c r="AH193" s="623"/>
      <c r="AI193" s="624"/>
      <c r="AJ193" s="624"/>
      <c r="AK193" s="624"/>
      <c r="AL193" s="624"/>
      <c r="AM193" s="624"/>
      <c r="AN193" s="624"/>
      <c r="AO193" s="624"/>
      <c r="AP193" s="624"/>
      <c r="AQ193" s="624"/>
      <c r="AR193" s="625"/>
      <c r="AS193" s="624"/>
      <c r="AT193" s="624"/>
      <c r="AU193" s="637"/>
      <c r="AV193" s="626"/>
      <c r="AW193" s="626"/>
      <c r="AX193" s="626"/>
      <c r="AY193" s="627"/>
      <c r="AZ193" s="628"/>
      <c r="BA193" s="628"/>
      <c r="BB193" s="628"/>
      <c r="BC193" s="628"/>
      <c r="BD193" s="628"/>
      <c r="BE193" s="629">
        <f t="shared" si="5"/>
        <v>32.637</v>
      </c>
      <c r="BF193" s="630"/>
      <c r="BG193" s="631"/>
      <c r="BH193" s="504"/>
      <c r="BI193" s="505"/>
      <c r="BM193" s="506">
        <v>4081</v>
      </c>
      <c r="BO193" s="444"/>
    </row>
    <row r="194" spans="1:67" s="443" customFormat="1" ht="36.950000000000003" customHeight="1">
      <c r="A194" s="611">
        <v>180</v>
      </c>
      <c r="B194" s="612">
        <v>180</v>
      </c>
      <c r="C194" s="638"/>
      <c r="D194" s="639"/>
      <c r="E194" s="762" t="s">
        <v>1944</v>
      </c>
      <c r="F194" s="632" t="s">
        <v>1945</v>
      </c>
      <c r="G194" s="618">
        <v>16</v>
      </c>
      <c r="H194" s="617">
        <v>8.0129999999999999</v>
      </c>
      <c r="I194" s="640">
        <v>31</v>
      </c>
      <c r="J194" s="617">
        <v>2.911</v>
      </c>
      <c r="K194" s="617"/>
      <c r="L194" s="617"/>
      <c r="M194" s="640"/>
      <c r="N194" s="617"/>
      <c r="O194" s="642">
        <v>627.44000000000005</v>
      </c>
      <c r="P194" s="617">
        <v>8.9359999999999999</v>
      </c>
      <c r="Q194" s="640"/>
      <c r="R194" s="617"/>
      <c r="S194" s="618">
        <f t="shared" si="4"/>
        <v>16</v>
      </c>
      <c r="T194" s="617">
        <v>0.501</v>
      </c>
      <c r="U194" s="618">
        <v>1</v>
      </c>
      <c r="V194" s="617">
        <v>1.095</v>
      </c>
      <c r="W194" s="620">
        <v>0</v>
      </c>
      <c r="X194" s="617">
        <v>0</v>
      </c>
      <c r="Y194" s="621">
        <v>16.399999999999999</v>
      </c>
      <c r="Z194" s="617">
        <v>0.77</v>
      </c>
      <c r="AA194" s="617">
        <v>4.1669999999999998</v>
      </c>
      <c r="AB194" s="617">
        <v>5</v>
      </c>
      <c r="AC194" s="622">
        <v>1.8260000000000001</v>
      </c>
      <c r="AD194" s="617">
        <v>2</v>
      </c>
      <c r="AE194" s="616">
        <v>4.2939999999999996</v>
      </c>
      <c r="AF194" s="617">
        <v>2</v>
      </c>
      <c r="AG194" s="623"/>
      <c r="AH194" s="623"/>
      <c r="AI194" s="624"/>
      <c r="AJ194" s="624"/>
      <c r="AK194" s="624"/>
      <c r="AL194" s="624"/>
      <c r="AM194" s="624"/>
      <c r="AN194" s="624"/>
      <c r="AO194" s="624"/>
      <c r="AP194" s="624"/>
      <c r="AQ194" s="624"/>
      <c r="AR194" s="625"/>
      <c r="AS194" s="624"/>
      <c r="AT194" s="624"/>
      <c r="AU194" s="628"/>
      <c r="AV194" s="628"/>
      <c r="AW194" s="628"/>
      <c r="AX194" s="628"/>
      <c r="AY194" s="628"/>
      <c r="AZ194" s="628"/>
      <c r="BA194" s="628"/>
      <c r="BB194" s="628"/>
      <c r="BC194" s="628"/>
      <c r="BD194" s="628"/>
      <c r="BE194" s="629">
        <f t="shared" si="5"/>
        <v>31.225999999999999</v>
      </c>
      <c r="BF194" s="630"/>
      <c r="BG194" s="631"/>
      <c r="BH194" s="504"/>
      <c r="BI194" s="505"/>
      <c r="BM194" s="506">
        <v>11804</v>
      </c>
      <c r="BO194" s="444"/>
    </row>
    <row r="195" spans="1:67" s="443" customFormat="1" ht="36.950000000000003" customHeight="1">
      <c r="A195" s="611">
        <v>181</v>
      </c>
      <c r="B195" s="612">
        <v>181</v>
      </c>
      <c r="C195" s="638"/>
      <c r="D195" s="639"/>
      <c r="E195" s="762" t="s">
        <v>1946</v>
      </c>
      <c r="F195" s="632" t="s">
        <v>1947</v>
      </c>
      <c r="G195" s="618">
        <v>16</v>
      </c>
      <c r="H195" s="617">
        <v>8.0129999999999999</v>
      </c>
      <c r="I195" s="640">
        <v>31</v>
      </c>
      <c r="J195" s="617">
        <v>2.911</v>
      </c>
      <c r="K195" s="617"/>
      <c r="L195" s="617"/>
      <c r="M195" s="640"/>
      <c r="N195" s="617"/>
      <c r="O195" s="642">
        <v>572.88</v>
      </c>
      <c r="P195" s="617">
        <v>8.1590000000000007</v>
      </c>
      <c r="Q195" s="640"/>
      <c r="R195" s="617"/>
      <c r="S195" s="618">
        <f t="shared" si="4"/>
        <v>16</v>
      </c>
      <c r="T195" s="617">
        <v>0.501</v>
      </c>
      <c r="U195" s="618">
        <v>1</v>
      </c>
      <c r="V195" s="617">
        <v>1.095</v>
      </c>
      <c r="W195" s="620">
        <v>0</v>
      </c>
      <c r="X195" s="617">
        <v>0</v>
      </c>
      <c r="Y195" s="621">
        <v>16.399999999999999</v>
      </c>
      <c r="Z195" s="617">
        <v>0.77</v>
      </c>
      <c r="AA195" s="617">
        <v>5</v>
      </c>
      <c r="AB195" s="617">
        <v>6</v>
      </c>
      <c r="AC195" s="622">
        <v>1.8260000000000001</v>
      </c>
      <c r="AD195" s="617">
        <v>2</v>
      </c>
      <c r="AE195" s="616">
        <v>4.2939999999999996</v>
      </c>
      <c r="AF195" s="617">
        <v>2</v>
      </c>
      <c r="AG195" s="623"/>
      <c r="AH195" s="623"/>
      <c r="AI195" s="624"/>
      <c r="AJ195" s="624"/>
      <c r="AK195" s="624"/>
      <c r="AL195" s="624"/>
      <c r="AM195" s="624"/>
      <c r="AN195" s="624"/>
      <c r="AO195" s="624"/>
      <c r="AP195" s="624"/>
      <c r="AQ195" s="624"/>
      <c r="AR195" s="625"/>
      <c r="AS195" s="624"/>
      <c r="AT195" s="624"/>
      <c r="AU195" s="628"/>
      <c r="AV195" s="628"/>
      <c r="AW195" s="628"/>
      <c r="AX195" s="628"/>
      <c r="AY195" s="628"/>
      <c r="AZ195" s="628"/>
      <c r="BA195" s="628"/>
      <c r="BB195" s="628"/>
      <c r="BC195" s="628"/>
      <c r="BD195" s="628"/>
      <c r="BE195" s="629">
        <f t="shared" si="5"/>
        <v>31.449000000000002</v>
      </c>
      <c r="BF195" s="630"/>
      <c r="BG195" s="631"/>
      <c r="BH195" s="504"/>
      <c r="BI195" s="505"/>
      <c r="BM195" s="506">
        <v>12648</v>
      </c>
      <c r="BO195" s="444"/>
    </row>
    <row r="196" spans="1:67" s="443" customFormat="1" ht="36.950000000000003" customHeight="1">
      <c r="A196" s="611">
        <v>182</v>
      </c>
      <c r="B196" s="612">
        <v>182</v>
      </c>
      <c r="C196" s="638"/>
      <c r="D196" s="639"/>
      <c r="E196" s="762" t="s">
        <v>1948</v>
      </c>
      <c r="F196" s="684" t="s">
        <v>1949</v>
      </c>
      <c r="G196" s="618">
        <v>16</v>
      </c>
      <c r="H196" s="617">
        <v>8.0129999999999999</v>
      </c>
      <c r="I196" s="640">
        <v>31</v>
      </c>
      <c r="J196" s="617">
        <v>2.911</v>
      </c>
      <c r="K196" s="617"/>
      <c r="L196" s="617"/>
      <c r="M196" s="640"/>
      <c r="N196" s="617"/>
      <c r="O196" s="642">
        <v>570.24</v>
      </c>
      <c r="P196" s="617">
        <v>8.1219999999999999</v>
      </c>
      <c r="Q196" s="640"/>
      <c r="R196" s="617"/>
      <c r="S196" s="618">
        <f t="shared" si="4"/>
        <v>16</v>
      </c>
      <c r="T196" s="617">
        <v>0.501</v>
      </c>
      <c r="U196" s="618">
        <v>1</v>
      </c>
      <c r="V196" s="617">
        <v>1.095</v>
      </c>
      <c r="W196" s="620">
        <v>0</v>
      </c>
      <c r="X196" s="617">
        <v>0</v>
      </c>
      <c r="Y196" s="621">
        <v>16.399999999999999</v>
      </c>
      <c r="Z196" s="617">
        <v>0.77</v>
      </c>
      <c r="AA196" s="617">
        <v>5</v>
      </c>
      <c r="AB196" s="617">
        <v>6</v>
      </c>
      <c r="AC196" s="622">
        <v>1.8260000000000001</v>
      </c>
      <c r="AD196" s="617">
        <v>2</v>
      </c>
      <c r="AE196" s="616">
        <v>4.2939999999999996</v>
      </c>
      <c r="AF196" s="617">
        <v>2</v>
      </c>
      <c r="AG196" s="623"/>
      <c r="AH196" s="623"/>
      <c r="AI196" s="624"/>
      <c r="AJ196" s="624"/>
      <c r="AK196" s="624"/>
      <c r="AL196" s="624"/>
      <c r="AM196" s="624"/>
      <c r="AN196" s="624"/>
      <c r="AO196" s="624"/>
      <c r="AP196" s="624"/>
      <c r="AQ196" s="624"/>
      <c r="AR196" s="625"/>
      <c r="AS196" s="624"/>
      <c r="AT196" s="624"/>
      <c r="AU196" s="628"/>
      <c r="AV196" s="628"/>
      <c r="AW196" s="628"/>
      <c r="AX196" s="628"/>
      <c r="AY196" s="628"/>
      <c r="AZ196" s="628"/>
      <c r="BA196" s="628"/>
      <c r="BB196" s="628"/>
      <c r="BC196" s="628"/>
      <c r="BD196" s="628"/>
      <c r="BE196" s="629">
        <f t="shared" si="5"/>
        <v>31.411999999999999</v>
      </c>
      <c r="BF196" s="630"/>
      <c r="BG196" s="631"/>
      <c r="BH196" s="504"/>
      <c r="BI196" s="505"/>
      <c r="BM196" s="506">
        <v>6426</v>
      </c>
      <c r="BO196" s="444"/>
    </row>
    <row r="197" spans="1:67" s="443" customFormat="1" ht="36.950000000000003" customHeight="1">
      <c r="A197" s="611">
        <v>183</v>
      </c>
      <c r="B197" s="612">
        <v>183</v>
      </c>
      <c r="C197" s="643"/>
      <c r="D197" s="644"/>
      <c r="E197" s="762" t="s">
        <v>1950</v>
      </c>
      <c r="F197" s="633" t="s">
        <v>1951</v>
      </c>
      <c r="G197" s="618">
        <v>16</v>
      </c>
      <c r="H197" s="617">
        <v>8.0129999999999999</v>
      </c>
      <c r="I197" s="640">
        <v>31</v>
      </c>
      <c r="J197" s="617">
        <v>2.911</v>
      </c>
      <c r="K197" s="617"/>
      <c r="L197" s="617"/>
      <c r="M197" s="640"/>
      <c r="N197" s="617"/>
      <c r="O197" s="642">
        <v>683.76</v>
      </c>
      <c r="P197" s="617">
        <v>9.7379999999999995</v>
      </c>
      <c r="Q197" s="640"/>
      <c r="R197" s="617"/>
      <c r="S197" s="618">
        <f t="shared" si="4"/>
        <v>16</v>
      </c>
      <c r="T197" s="617">
        <v>0.501</v>
      </c>
      <c r="U197" s="618">
        <v>1</v>
      </c>
      <c r="V197" s="617">
        <v>1.095</v>
      </c>
      <c r="W197" s="620">
        <v>0</v>
      </c>
      <c r="X197" s="617">
        <v>0</v>
      </c>
      <c r="Y197" s="621">
        <v>16.399999999999999</v>
      </c>
      <c r="Z197" s="617">
        <v>0.77</v>
      </c>
      <c r="AA197" s="617">
        <v>5</v>
      </c>
      <c r="AB197" s="617">
        <v>6</v>
      </c>
      <c r="AC197" s="622">
        <v>0.91300000000000003</v>
      </c>
      <c r="AD197" s="617">
        <v>1</v>
      </c>
      <c r="AE197" s="616">
        <v>4.2939999999999996</v>
      </c>
      <c r="AF197" s="617">
        <v>2</v>
      </c>
      <c r="AG197" s="623"/>
      <c r="AH197" s="623"/>
      <c r="AI197" s="624"/>
      <c r="AJ197" s="624"/>
      <c r="AK197" s="624"/>
      <c r="AL197" s="624"/>
      <c r="AM197" s="624"/>
      <c r="AN197" s="624"/>
      <c r="AO197" s="624"/>
      <c r="AP197" s="624"/>
      <c r="AQ197" s="624"/>
      <c r="AR197" s="625"/>
      <c r="AS197" s="624"/>
      <c r="AT197" s="624"/>
      <c r="AU197" s="628"/>
      <c r="AV197" s="628"/>
      <c r="AW197" s="628"/>
      <c r="AX197" s="628"/>
      <c r="AY197" s="628"/>
      <c r="AZ197" s="628"/>
      <c r="BA197" s="628"/>
      <c r="BB197" s="628"/>
      <c r="BC197" s="628"/>
      <c r="BD197" s="628"/>
      <c r="BE197" s="629">
        <f t="shared" si="5"/>
        <v>32.027999999999999</v>
      </c>
      <c r="BF197" s="630"/>
      <c r="BG197" s="631"/>
      <c r="BH197" s="504"/>
      <c r="BI197" s="505"/>
      <c r="BJ197" s="443" t="s">
        <v>971</v>
      </c>
      <c r="BM197" s="506">
        <v>212</v>
      </c>
      <c r="BO197" s="444"/>
    </row>
    <row r="198" spans="1:67" s="443" customFormat="1" ht="36.950000000000003" customHeight="1">
      <c r="A198" s="611">
        <v>184</v>
      </c>
      <c r="B198" s="612">
        <v>184</v>
      </c>
      <c r="C198" s="638"/>
      <c r="D198" s="639"/>
      <c r="E198" s="762" t="s">
        <v>1952</v>
      </c>
      <c r="F198" s="633" t="s">
        <v>1953</v>
      </c>
      <c r="G198" s="618">
        <v>16</v>
      </c>
      <c r="H198" s="617">
        <v>8.0129999999999999</v>
      </c>
      <c r="I198" s="640">
        <v>31</v>
      </c>
      <c r="J198" s="617">
        <v>2.911</v>
      </c>
      <c r="K198" s="617"/>
      <c r="L198" s="617"/>
      <c r="M198" s="640"/>
      <c r="N198" s="617"/>
      <c r="O198" s="642">
        <v>716.32</v>
      </c>
      <c r="P198" s="617">
        <v>10.202</v>
      </c>
      <c r="Q198" s="640"/>
      <c r="R198" s="617"/>
      <c r="S198" s="618">
        <f t="shared" si="4"/>
        <v>16</v>
      </c>
      <c r="T198" s="617">
        <v>0.501</v>
      </c>
      <c r="U198" s="618">
        <v>1</v>
      </c>
      <c r="V198" s="617">
        <v>1.095</v>
      </c>
      <c r="W198" s="620">
        <v>-20000</v>
      </c>
      <c r="X198" s="617">
        <v>-0.626</v>
      </c>
      <c r="Y198" s="621">
        <v>16.399999999999999</v>
      </c>
      <c r="Z198" s="617">
        <v>0.77</v>
      </c>
      <c r="AA198" s="617">
        <v>5</v>
      </c>
      <c r="AB198" s="617">
        <v>6</v>
      </c>
      <c r="AC198" s="622">
        <v>1.8260000000000001</v>
      </c>
      <c r="AD198" s="617">
        <v>2</v>
      </c>
      <c r="AE198" s="616">
        <v>4.2939999999999996</v>
      </c>
      <c r="AF198" s="617">
        <v>2</v>
      </c>
      <c r="AG198" s="623"/>
      <c r="AH198" s="623"/>
      <c r="AI198" s="624"/>
      <c r="AJ198" s="624"/>
      <c r="AK198" s="624"/>
      <c r="AL198" s="624"/>
      <c r="AM198" s="624"/>
      <c r="AN198" s="624"/>
      <c r="AO198" s="624"/>
      <c r="AP198" s="624"/>
      <c r="AQ198" s="624"/>
      <c r="AR198" s="625"/>
      <c r="AS198" s="624"/>
      <c r="AT198" s="624"/>
      <c r="AU198" s="628"/>
      <c r="AV198" s="628"/>
      <c r="AW198" s="628"/>
      <c r="AX198" s="628"/>
      <c r="AY198" s="628"/>
      <c r="AZ198" s="628"/>
      <c r="BA198" s="628"/>
      <c r="BB198" s="628"/>
      <c r="BC198" s="628"/>
      <c r="BD198" s="628"/>
      <c r="BE198" s="629">
        <f t="shared" si="5"/>
        <v>32.866</v>
      </c>
      <c r="BF198" s="630"/>
      <c r="BG198" s="631"/>
      <c r="BH198" s="504"/>
      <c r="BI198" s="505"/>
      <c r="BJ198" s="443" t="s">
        <v>972</v>
      </c>
      <c r="BM198" s="506">
        <v>0</v>
      </c>
      <c r="BO198" s="444"/>
    </row>
    <row r="199" spans="1:67" s="443" customFormat="1" ht="36.950000000000003" customHeight="1">
      <c r="A199" s="611">
        <v>185</v>
      </c>
      <c r="B199" s="612">
        <v>185</v>
      </c>
      <c r="C199" s="638"/>
      <c r="D199" s="639"/>
      <c r="E199" s="762" t="s">
        <v>1189</v>
      </c>
      <c r="F199" s="633" t="s">
        <v>1190</v>
      </c>
      <c r="G199" s="618">
        <v>16</v>
      </c>
      <c r="H199" s="617">
        <v>8.0129999999999999</v>
      </c>
      <c r="I199" s="640">
        <v>30</v>
      </c>
      <c r="J199" s="617">
        <v>2.8170000000000002</v>
      </c>
      <c r="K199" s="617"/>
      <c r="L199" s="617"/>
      <c r="M199" s="640"/>
      <c r="N199" s="617"/>
      <c r="O199" s="642">
        <v>775.72</v>
      </c>
      <c r="P199" s="617">
        <v>11.048</v>
      </c>
      <c r="Q199" s="640"/>
      <c r="R199" s="617"/>
      <c r="S199" s="618">
        <f t="shared" si="4"/>
        <v>16</v>
      </c>
      <c r="T199" s="617">
        <v>0.501</v>
      </c>
      <c r="U199" s="618">
        <v>1</v>
      </c>
      <c r="V199" s="617">
        <v>1.095</v>
      </c>
      <c r="W199" s="620">
        <v>0</v>
      </c>
      <c r="X199" s="617">
        <v>0</v>
      </c>
      <c r="Y199" s="621">
        <v>16.399999999999999</v>
      </c>
      <c r="Z199" s="617">
        <v>0.77</v>
      </c>
      <c r="AA199" s="617">
        <v>4.1669999999999998</v>
      </c>
      <c r="AB199" s="617">
        <v>5</v>
      </c>
      <c r="AC199" s="622">
        <v>1.8260000000000001</v>
      </c>
      <c r="AD199" s="617">
        <v>2</v>
      </c>
      <c r="AE199" s="616">
        <v>4.2939999999999996</v>
      </c>
      <c r="AF199" s="617">
        <v>2</v>
      </c>
      <c r="AG199" s="623"/>
      <c r="AH199" s="623"/>
      <c r="AI199" s="624"/>
      <c r="AJ199" s="624"/>
      <c r="AK199" s="624"/>
      <c r="AL199" s="624"/>
      <c r="AM199" s="624"/>
      <c r="AN199" s="624"/>
      <c r="AO199" s="624"/>
      <c r="AP199" s="624"/>
      <c r="AQ199" s="624"/>
      <c r="AR199" s="625"/>
      <c r="AS199" s="624"/>
      <c r="AT199" s="624"/>
      <c r="AU199" s="628"/>
      <c r="AV199" s="628"/>
      <c r="AW199" s="628"/>
      <c r="AX199" s="628"/>
      <c r="AY199" s="628"/>
      <c r="AZ199" s="628"/>
      <c r="BA199" s="628"/>
      <c r="BB199" s="628"/>
      <c r="BC199" s="628"/>
      <c r="BD199" s="628"/>
      <c r="BE199" s="629">
        <f t="shared" si="5"/>
        <v>33.244</v>
      </c>
      <c r="BF199" s="630"/>
      <c r="BG199" s="631"/>
      <c r="BH199" s="504"/>
      <c r="BI199" s="505"/>
      <c r="BJ199" s="443" t="s">
        <v>973</v>
      </c>
      <c r="BM199" s="506">
        <v>0</v>
      </c>
      <c r="BO199" s="444"/>
    </row>
    <row r="200" spans="1:67" s="443" customFormat="1" ht="36.950000000000003" customHeight="1">
      <c r="A200" s="611">
        <v>186</v>
      </c>
      <c r="B200" s="612">
        <v>186</v>
      </c>
      <c r="C200" s="638"/>
      <c r="D200" s="639"/>
      <c r="E200" s="762" t="s">
        <v>2170</v>
      </c>
      <c r="F200" s="634" t="s">
        <v>2171</v>
      </c>
      <c r="G200" s="618">
        <v>12</v>
      </c>
      <c r="H200" s="617">
        <v>6.01</v>
      </c>
      <c r="I200" s="640">
        <v>0</v>
      </c>
      <c r="J200" s="617">
        <v>0</v>
      </c>
      <c r="K200" s="617"/>
      <c r="L200" s="617"/>
      <c r="M200" s="640"/>
      <c r="N200" s="617"/>
      <c r="O200" s="642">
        <v>433.84</v>
      </c>
      <c r="P200" s="617">
        <v>6.1790000000000003</v>
      </c>
      <c r="Q200" s="640"/>
      <c r="R200" s="617"/>
      <c r="S200" s="618">
        <f t="shared" si="4"/>
        <v>12</v>
      </c>
      <c r="T200" s="617">
        <v>0.376</v>
      </c>
      <c r="U200" s="618">
        <v>0</v>
      </c>
      <c r="V200" s="617">
        <v>0</v>
      </c>
      <c r="W200" s="620">
        <v>20000</v>
      </c>
      <c r="X200" s="617">
        <v>0.626</v>
      </c>
      <c r="Y200" s="621">
        <v>16.399999999999999</v>
      </c>
      <c r="Z200" s="617">
        <v>0.77</v>
      </c>
      <c r="AA200" s="617">
        <v>5</v>
      </c>
      <c r="AB200" s="617">
        <v>6</v>
      </c>
      <c r="AC200" s="622">
        <v>0.91300000000000003</v>
      </c>
      <c r="AD200" s="617">
        <v>1</v>
      </c>
      <c r="AE200" s="616">
        <v>4.2939999999999996</v>
      </c>
      <c r="AF200" s="617">
        <v>2</v>
      </c>
      <c r="AG200" s="623"/>
      <c r="AH200" s="623"/>
      <c r="AI200" s="624"/>
      <c r="AJ200" s="624"/>
      <c r="AK200" s="624"/>
      <c r="AL200" s="624"/>
      <c r="AM200" s="624"/>
      <c r="AN200" s="624"/>
      <c r="AO200" s="624"/>
      <c r="AP200" s="624"/>
      <c r="AQ200" s="624"/>
      <c r="AR200" s="625"/>
      <c r="AS200" s="624"/>
      <c r="AT200" s="624"/>
      <c r="AU200" s="628"/>
      <c r="AV200" s="628"/>
      <c r="AW200" s="628"/>
      <c r="AX200" s="628"/>
      <c r="AY200" s="628"/>
      <c r="AZ200" s="628"/>
      <c r="BA200" s="628"/>
      <c r="BB200" s="628"/>
      <c r="BC200" s="628"/>
      <c r="BD200" s="628"/>
      <c r="BE200" s="629">
        <f t="shared" si="5"/>
        <v>22.960999999999999</v>
      </c>
      <c r="BF200" s="630"/>
      <c r="BG200" s="631"/>
      <c r="BH200" s="504"/>
      <c r="BI200" s="505"/>
      <c r="BJ200" s="443" t="s">
        <v>974</v>
      </c>
      <c r="BM200" s="503">
        <v>0</v>
      </c>
      <c r="BO200" s="444"/>
    </row>
    <row r="201" spans="1:67" s="443" customFormat="1" ht="36.950000000000003" customHeight="1">
      <c r="A201" s="611">
        <v>187</v>
      </c>
      <c r="B201" s="612">
        <v>187</v>
      </c>
      <c r="C201" s="613"/>
      <c r="D201" s="614"/>
      <c r="E201" s="762" t="s">
        <v>1695</v>
      </c>
      <c r="F201" s="634" t="s">
        <v>1696</v>
      </c>
      <c r="G201" s="618">
        <v>16</v>
      </c>
      <c r="H201" s="617">
        <v>8.0129999999999999</v>
      </c>
      <c r="I201" s="618">
        <v>30</v>
      </c>
      <c r="J201" s="617">
        <v>2.8170000000000002</v>
      </c>
      <c r="K201" s="617"/>
      <c r="L201" s="617"/>
      <c r="M201" s="617"/>
      <c r="N201" s="617"/>
      <c r="O201" s="619">
        <v>631.84</v>
      </c>
      <c r="P201" s="617">
        <v>8.9990000000000006</v>
      </c>
      <c r="Q201" s="617"/>
      <c r="R201" s="617"/>
      <c r="S201" s="618">
        <f t="shared" si="4"/>
        <v>16</v>
      </c>
      <c r="T201" s="617">
        <v>0.501</v>
      </c>
      <c r="U201" s="618">
        <v>1</v>
      </c>
      <c r="V201" s="617">
        <v>1.095</v>
      </c>
      <c r="W201" s="620">
        <v>-20000</v>
      </c>
      <c r="X201" s="617">
        <v>-0.626</v>
      </c>
      <c r="Y201" s="621">
        <v>16.399999999999999</v>
      </c>
      <c r="Z201" s="617">
        <v>0.77</v>
      </c>
      <c r="AA201" s="617">
        <v>4.1669999999999998</v>
      </c>
      <c r="AB201" s="617">
        <v>5</v>
      </c>
      <c r="AC201" s="622">
        <v>1.8260000000000001</v>
      </c>
      <c r="AD201" s="617">
        <v>2</v>
      </c>
      <c r="AE201" s="616">
        <v>4.2939999999999996</v>
      </c>
      <c r="AF201" s="617">
        <v>2</v>
      </c>
      <c r="AG201" s="623"/>
      <c r="AH201" s="623"/>
      <c r="AI201" s="624"/>
      <c r="AJ201" s="624"/>
      <c r="AK201" s="624"/>
      <c r="AL201" s="624"/>
      <c r="AM201" s="624"/>
      <c r="AN201" s="624"/>
      <c r="AO201" s="624"/>
      <c r="AP201" s="624"/>
      <c r="AQ201" s="624"/>
      <c r="AR201" s="625"/>
      <c r="AS201" s="624"/>
      <c r="AT201" s="624"/>
      <c r="AU201" s="626"/>
      <c r="AV201" s="626"/>
      <c r="AW201" s="626"/>
      <c r="AX201" s="626"/>
      <c r="AY201" s="627"/>
      <c r="AZ201" s="628"/>
      <c r="BA201" s="628"/>
      <c r="BB201" s="628"/>
      <c r="BC201" s="628"/>
      <c r="BD201" s="628"/>
      <c r="BE201" s="629">
        <f t="shared" si="5"/>
        <v>30.568999999999999</v>
      </c>
      <c r="BF201" s="630"/>
      <c r="BG201" s="631"/>
      <c r="BH201" s="504"/>
      <c r="BI201" s="505"/>
      <c r="BM201" s="503">
        <v>0</v>
      </c>
      <c r="BO201" s="444"/>
    </row>
    <row r="202" spans="1:67" s="443" customFormat="1" ht="36.950000000000003" customHeight="1">
      <c r="A202" s="611">
        <v>188</v>
      </c>
      <c r="B202" s="612">
        <v>188</v>
      </c>
      <c r="C202" s="613"/>
      <c r="D202" s="614"/>
      <c r="E202" s="762" t="s">
        <v>1954</v>
      </c>
      <c r="F202" s="634" t="s">
        <v>1955</v>
      </c>
      <c r="G202" s="618">
        <v>16</v>
      </c>
      <c r="H202" s="617">
        <v>8.0129999999999999</v>
      </c>
      <c r="I202" s="618">
        <v>30</v>
      </c>
      <c r="J202" s="617">
        <v>2.8170000000000002</v>
      </c>
      <c r="K202" s="617"/>
      <c r="L202" s="617"/>
      <c r="M202" s="617"/>
      <c r="N202" s="617"/>
      <c r="O202" s="619">
        <v>606.76</v>
      </c>
      <c r="P202" s="617">
        <v>8.6419999999999995</v>
      </c>
      <c r="Q202" s="617"/>
      <c r="R202" s="617"/>
      <c r="S202" s="618">
        <f t="shared" si="4"/>
        <v>16</v>
      </c>
      <c r="T202" s="617">
        <v>0.501</v>
      </c>
      <c r="U202" s="618">
        <v>1</v>
      </c>
      <c r="V202" s="617">
        <v>1.095</v>
      </c>
      <c r="W202" s="620">
        <v>0</v>
      </c>
      <c r="X202" s="617">
        <v>0</v>
      </c>
      <c r="Y202" s="621">
        <v>16.399999999999999</v>
      </c>
      <c r="Z202" s="617">
        <v>0.77</v>
      </c>
      <c r="AA202" s="617">
        <v>5</v>
      </c>
      <c r="AB202" s="617">
        <v>6</v>
      </c>
      <c r="AC202" s="622">
        <v>1.8260000000000001</v>
      </c>
      <c r="AD202" s="617">
        <v>2</v>
      </c>
      <c r="AE202" s="616">
        <v>4.2939999999999996</v>
      </c>
      <c r="AF202" s="617">
        <v>2</v>
      </c>
      <c r="AG202" s="623"/>
      <c r="AH202" s="623"/>
      <c r="AI202" s="624"/>
      <c r="AJ202" s="624"/>
      <c r="AK202" s="624"/>
      <c r="AL202" s="624"/>
      <c r="AM202" s="624"/>
      <c r="AN202" s="624"/>
      <c r="AO202" s="624"/>
      <c r="AP202" s="624"/>
      <c r="AQ202" s="624"/>
      <c r="AR202" s="625"/>
      <c r="AS202" s="624"/>
      <c r="AT202" s="624"/>
      <c r="AU202" s="626"/>
      <c r="AV202" s="626"/>
      <c r="AW202" s="626"/>
      <c r="AX202" s="626"/>
      <c r="AY202" s="627"/>
      <c r="AZ202" s="628"/>
      <c r="BA202" s="628"/>
      <c r="BB202" s="628"/>
      <c r="BC202" s="628"/>
      <c r="BD202" s="628"/>
      <c r="BE202" s="629">
        <f t="shared" si="5"/>
        <v>31.837999999999997</v>
      </c>
      <c r="BF202" s="630"/>
      <c r="BG202" s="631"/>
      <c r="BH202" s="504"/>
      <c r="BI202" s="505"/>
      <c r="BM202" s="503">
        <v>0</v>
      </c>
      <c r="BO202" s="444"/>
    </row>
    <row r="203" spans="1:67" s="443" customFormat="1" ht="36.950000000000003" customHeight="1">
      <c r="A203" s="611">
        <v>189</v>
      </c>
      <c r="B203" s="612">
        <v>189</v>
      </c>
      <c r="C203" s="613"/>
      <c r="D203" s="614"/>
      <c r="E203" s="762" t="s">
        <v>1809</v>
      </c>
      <c r="F203" s="634" t="s">
        <v>1810</v>
      </c>
      <c r="G203" s="618">
        <v>16</v>
      </c>
      <c r="H203" s="617">
        <v>8.0129999999999999</v>
      </c>
      <c r="I203" s="618">
        <v>30</v>
      </c>
      <c r="J203" s="617">
        <v>2.8170000000000002</v>
      </c>
      <c r="K203" s="617"/>
      <c r="L203" s="617"/>
      <c r="M203" s="617"/>
      <c r="N203" s="617"/>
      <c r="O203" s="619">
        <v>669.24</v>
      </c>
      <c r="P203" s="617">
        <v>9.532</v>
      </c>
      <c r="Q203" s="617"/>
      <c r="R203" s="617"/>
      <c r="S203" s="618">
        <f t="shared" si="4"/>
        <v>16</v>
      </c>
      <c r="T203" s="617">
        <v>0.501</v>
      </c>
      <c r="U203" s="618">
        <v>1</v>
      </c>
      <c r="V203" s="617">
        <v>1.095</v>
      </c>
      <c r="W203" s="620">
        <v>0</v>
      </c>
      <c r="X203" s="617">
        <v>0</v>
      </c>
      <c r="Y203" s="621">
        <v>16.399999999999999</v>
      </c>
      <c r="Z203" s="617">
        <v>0.77</v>
      </c>
      <c r="AA203" s="617">
        <v>4.1669999999999998</v>
      </c>
      <c r="AB203" s="617">
        <v>5</v>
      </c>
      <c r="AC203" s="622">
        <v>0.91300000000000003</v>
      </c>
      <c r="AD203" s="617">
        <v>1</v>
      </c>
      <c r="AE203" s="616">
        <v>4.2939999999999996</v>
      </c>
      <c r="AF203" s="617">
        <v>2</v>
      </c>
      <c r="AG203" s="623"/>
      <c r="AH203" s="623"/>
      <c r="AI203" s="624"/>
      <c r="AJ203" s="624"/>
      <c r="AK203" s="624"/>
      <c r="AL203" s="624"/>
      <c r="AM203" s="624"/>
      <c r="AN203" s="624"/>
      <c r="AO203" s="624"/>
      <c r="AP203" s="624"/>
      <c r="AQ203" s="624"/>
      <c r="AR203" s="625"/>
      <c r="AS203" s="624"/>
      <c r="AT203" s="624"/>
      <c r="AU203" s="626"/>
      <c r="AV203" s="626"/>
      <c r="AW203" s="626"/>
      <c r="AX203" s="626"/>
      <c r="AY203" s="627"/>
      <c r="AZ203" s="628"/>
      <c r="BA203" s="628"/>
      <c r="BB203" s="628"/>
      <c r="BC203" s="628"/>
      <c r="BD203" s="628"/>
      <c r="BE203" s="629">
        <f t="shared" si="5"/>
        <v>30.727999999999998</v>
      </c>
      <c r="BF203" s="630"/>
      <c r="BG203" s="631"/>
      <c r="BH203" s="504"/>
      <c r="BI203" s="505"/>
      <c r="BM203" s="503">
        <v>0</v>
      </c>
      <c r="BO203" s="444"/>
    </row>
    <row r="204" spans="1:67" s="443" customFormat="1" ht="36.950000000000003" customHeight="1">
      <c r="A204" s="611">
        <v>190</v>
      </c>
      <c r="B204" s="612">
        <v>190</v>
      </c>
      <c r="C204" s="613"/>
      <c r="D204" s="636"/>
      <c r="E204" s="762" t="s">
        <v>1956</v>
      </c>
      <c r="F204" s="634" t="s">
        <v>1957</v>
      </c>
      <c r="G204" s="618">
        <v>16</v>
      </c>
      <c r="H204" s="617">
        <v>8.0129999999999999</v>
      </c>
      <c r="I204" s="618">
        <v>30</v>
      </c>
      <c r="J204" s="617">
        <v>2.8170000000000002</v>
      </c>
      <c r="K204" s="617"/>
      <c r="L204" s="617"/>
      <c r="M204" s="617"/>
      <c r="N204" s="617"/>
      <c r="O204" s="619">
        <v>670.12</v>
      </c>
      <c r="P204" s="617">
        <v>9.5440000000000005</v>
      </c>
      <c r="Q204" s="617"/>
      <c r="R204" s="617"/>
      <c r="S204" s="618">
        <f t="shared" si="4"/>
        <v>16</v>
      </c>
      <c r="T204" s="617">
        <v>0.501</v>
      </c>
      <c r="U204" s="618">
        <v>1</v>
      </c>
      <c r="V204" s="617">
        <v>1.095</v>
      </c>
      <c r="W204" s="620">
        <v>0</v>
      </c>
      <c r="X204" s="617">
        <v>0</v>
      </c>
      <c r="Y204" s="621">
        <v>16.399999999999999</v>
      </c>
      <c r="Z204" s="617">
        <v>0.77</v>
      </c>
      <c r="AA204" s="617">
        <v>5</v>
      </c>
      <c r="AB204" s="617">
        <v>6</v>
      </c>
      <c r="AC204" s="622">
        <v>1.8260000000000001</v>
      </c>
      <c r="AD204" s="617">
        <v>2</v>
      </c>
      <c r="AE204" s="616">
        <v>4.2939999999999996</v>
      </c>
      <c r="AF204" s="617">
        <v>2</v>
      </c>
      <c r="AG204" s="623"/>
      <c r="AH204" s="623"/>
      <c r="AI204" s="624"/>
      <c r="AJ204" s="624"/>
      <c r="AK204" s="624"/>
      <c r="AL204" s="624"/>
      <c r="AM204" s="624"/>
      <c r="AN204" s="624"/>
      <c r="AO204" s="624"/>
      <c r="AP204" s="624"/>
      <c r="AQ204" s="624"/>
      <c r="AR204" s="625"/>
      <c r="AS204" s="624"/>
      <c r="AT204" s="624"/>
      <c r="AU204" s="626"/>
      <c r="AV204" s="626"/>
      <c r="AW204" s="626"/>
      <c r="AX204" s="626"/>
      <c r="AY204" s="627"/>
      <c r="AZ204" s="628"/>
      <c r="BA204" s="628"/>
      <c r="BB204" s="628"/>
      <c r="BC204" s="628"/>
      <c r="BD204" s="628"/>
      <c r="BE204" s="629">
        <f t="shared" si="5"/>
        <v>32.739999999999995</v>
      </c>
      <c r="BF204" s="630"/>
      <c r="BG204" s="631"/>
      <c r="BH204" s="504"/>
      <c r="BI204" s="505"/>
      <c r="BM204" s="503">
        <v>0</v>
      </c>
      <c r="BO204" s="444"/>
    </row>
    <row r="205" spans="1:67" s="443" customFormat="1" ht="36.950000000000003" customHeight="1">
      <c r="A205" s="611">
        <v>191</v>
      </c>
      <c r="B205" s="612">
        <v>191</v>
      </c>
      <c r="C205" s="613"/>
      <c r="D205" s="636"/>
      <c r="E205" s="762" t="s">
        <v>1202</v>
      </c>
      <c r="F205" s="634" t="s">
        <v>1203</v>
      </c>
      <c r="G205" s="618">
        <v>15</v>
      </c>
      <c r="H205" s="617">
        <v>7.5119999999999996</v>
      </c>
      <c r="I205" s="618">
        <v>30</v>
      </c>
      <c r="J205" s="617">
        <v>2.8170000000000002</v>
      </c>
      <c r="K205" s="617"/>
      <c r="L205" s="617"/>
      <c r="M205" s="617"/>
      <c r="N205" s="617"/>
      <c r="O205" s="619">
        <v>930.16</v>
      </c>
      <c r="P205" s="617">
        <v>13.247999999999999</v>
      </c>
      <c r="Q205" s="617"/>
      <c r="R205" s="617"/>
      <c r="S205" s="618">
        <f t="shared" si="4"/>
        <v>15</v>
      </c>
      <c r="T205" s="617">
        <v>0.47</v>
      </c>
      <c r="U205" s="618">
        <v>1</v>
      </c>
      <c r="V205" s="617">
        <v>1.095</v>
      </c>
      <c r="W205" s="620">
        <v>0</v>
      </c>
      <c r="X205" s="617">
        <v>0</v>
      </c>
      <c r="Y205" s="621">
        <v>16.399999999999999</v>
      </c>
      <c r="Z205" s="617">
        <v>0.77</v>
      </c>
      <c r="AA205" s="617">
        <v>5</v>
      </c>
      <c r="AB205" s="617">
        <v>6</v>
      </c>
      <c r="AC205" s="622">
        <v>0.91300000000000003</v>
      </c>
      <c r="AD205" s="617">
        <v>1</v>
      </c>
      <c r="AE205" s="616">
        <v>4.2939999999999996</v>
      </c>
      <c r="AF205" s="617">
        <v>2</v>
      </c>
      <c r="AG205" s="623"/>
      <c r="AH205" s="623"/>
      <c r="AI205" s="624"/>
      <c r="AJ205" s="624"/>
      <c r="AK205" s="624"/>
      <c r="AL205" s="624"/>
      <c r="AM205" s="624"/>
      <c r="AN205" s="624"/>
      <c r="AO205" s="624"/>
      <c r="AP205" s="624"/>
      <c r="AQ205" s="624"/>
      <c r="AR205" s="625"/>
      <c r="AS205" s="624"/>
      <c r="AT205" s="624"/>
      <c r="AU205" s="626"/>
      <c r="AV205" s="626"/>
      <c r="AW205" s="626"/>
      <c r="AX205" s="626"/>
      <c r="AY205" s="627"/>
      <c r="AZ205" s="628"/>
      <c r="BA205" s="628"/>
      <c r="BB205" s="628"/>
      <c r="BC205" s="628"/>
      <c r="BD205" s="628"/>
      <c r="BE205" s="629">
        <f t="shared" si="5"/>
        <v>34.912000000000006</v>
      </c>
      <c r="BF205" s="630"/>
      <c r="BG205" s="631"/>
      <c r="BH205" s="504"/>
      <c r="BI205" s="505"/>
      <c r="BM205" s="503">
        <v>0</v>
      </c>
      <c r="BO205" s="444"/>
    </row>
    <row r="206" spans="1:67" s="443" customFormat="1" ht="36.950000000000003" customHeight="1">
      <c r="A206" s="611">
        <v>192</v>
      </c>
      <c r="B206" s="612">
        <v>192</v>
      </c>
      <c r="C206" s="613"/>
      <c r="D206" s="614"/>
      <c r="E206" s="762" t="s">
        <v>1201</v>
      </c>
      <c r="F206" s="634" t="s">
        <v>2073</v>
      </c>
      <c r="G206" s="618">
        <v>15</v>
      </c>
      <c r="H206" s="617">
        <v>7.5119999999999996</v>
      </c>
      <c r="I206" s="618">
        <v>30</v>
      </c>
      <c r="J206" s="617">
        <v>2.8170000000000002</v>
      </c>
      <c r="K206" s="617"/>
      <c r="L206" s="617"/>
      <c r="M206" s="617"/>
      <c r="N206" s="617"/>
      <c r="O206" s="619">
        <v>845.68</v>
      </c>
      <c r="P206" s="617">
        <v>12.044</v>
      </c>
      <c r="Q206" s="617"/>
      <c r="R206" s="617"/>
      <c r="S206" s="618">
        <f t="shared" si="4"/>
        <v>15</v>
      </c>
      <c r="T206" s="617">
        <v>0.47</v>
      </c>
      <c r="U206" s="618">
        <v>1</v>
      </c>
      <c r="V206" s="617">
        <v>1.095</v>
      </c>
      <c r="W206" s="620">
        <v>0</v>
      </c>
      <c r="X206" s="617">
        <v>0</v>
      </c>
      <c r="Y206" s="621">
        <v>16.399999999999999</v>
      </c>
      <c r="Z206" s="617">
        <v>0.77</v>
      </c>
      <c r="AA206" s="617">
        <v>5</v>
      </c>
      <c r="AB206" s="617">
        <v>6</v>
      </c>
      <c r="AC206" s="622">
        <v>1.8260000000000001</v>
      </c>
      <c r="AD206" s="617">
        <v>2</v>
      </c>
      <c r="AE206" s="616">
        <v>4.2939999999999996</v>
      </c>
      <c r="AF206" s="617">
        <v>2</v>
      </c>
      <c r="AG206" s="623"/>
      <c r="AH206" s="623"/>
      <c r="AI206" s="624"/>
      <c r="AJ206" s="624"/>
      <c r="AK206" s="624"/>
      <c r="AL206" s="624"/>
      <c r="AM206" s="624"/>
      <c r="AN206" s="624"/>
      <c r="AO206" s="624"/>
      <c r="AP206" s="624"/>
      <c r="AQ206" s="624"/>
      <c r="AR206" s="625"/>
      <c r="AS206" s="624"/>
      <c r="AT206" s="624"/>
      <c r="AU206" s="626"/>
      <c r="AV206" s="626"/>
      <c r="AW206" s="626"/>
      <c r="AX206" s="626"/>
      <c r="AY206" s="627"/>
      <c r="AZ206" s="628"/>
      <c r="BA206" s="628"/>
      <c r="BB206" s="628"/>
      <c r="BC206" s="628"/>
      <c r="BD206" s="628"/>
      <c r="BE206" s="629">
        <f t="shared" si="5"/>
        <v>34.707999999999998</v>
      </c>
      <c r="BF206" s="630"/>
      <c r="BG206" s="631"/>
      <c r="BH206" s="504"/>
      <c r="BI206" s="505"/>
      <c r="BM206" s="503">
        <v>0</v>
      </c>
      <c r="BO206" s="444"/>
    </row>
    <row r="207" spans="1:67" s="443" customFormat="1" ht="36.950000000000003" customHeight="1">
      <c r="A207" s="611">
        <v>193</v>
      </c>
      <c r="B207" s="612">
        <v>193</v>
      </c>
      <c r="C207" s="613"/>
      <c r="D207" s="614"/>
      <c r="E207" s="762" t="s">
        <v>1958</v>
      </c>
      <c r="F207" s="633" t="s">
        <v>1959</v>
      </c>
      <c r="G207" s="618">
        <v>14</v>
      </c>
      <c r="H207" s="617">
        <v>7.0110000000000001</v>
      </c>
      <c r="I207" s="618">
        <v>29</v>
      </c>
      <c r="J207" s="617">
        <v>2.7229999999999999</v>
      </c>
      <c r="K207" s="617"/>
      <c r="L207" s="617"/>
      <c r="M207" s="617"/>
      <c r="N207" s="617"/>
      <c r="O207" s="619">
        <v>549.56000000000006</v>
      </c>
      <c r="P207" s="617">
        <v>7.827</v>
      </c>
      <c r="Q207" s="617"/>
      <c r="R207" s="617"/>
      <c r="S207" s="618">
        <f t="shared" si="4"/>
        <v>14</v>
      </c>
      <c r="T207" s="617">
        <v>0.438</v>
      </c>
      <c r="U207" s="618">
        <v>1</v>
      </c>
      <c r="V207" s="617">
        <v>1.095</v>
      </c>
      <c r="W207" s="620">
        <v>0</v>
      </c>
      <c r="X207" s="617">
        <v>0</v>
      </c>
      <c r="Y207" s="621">
        <v>16.399999999999999</v>
      </c>
      <c r="Z207" s="617">
        <v>0.77</v>
      </c>
      <c r="AA207" s="617">
        <v>5</v>
      </c>
      <c r="AB207" s="617">
        <v>6</v>
      </c>
      <c r="AC207" s="622">
        <v>0.91300000000000003</v>
      </c>
      <c r="AD207" s="617">
        <v>1</v>
      </c>
      <c r="AE207" s="616">
        <v>4.2939999999999996</v>
      </c>
      <c r="AF207" s="617">
        <v>2</v>
      </c>
      <c r="AG207" s="623"/>
      <c r="AH207" s="623"/>
      <c r="AI207" s="624"/>
      <c r="AJ207" s="624"/>
      <c r="AK207" s="624"/>
      <c r="AL207" s="624"/>
      <c r="AM207" s="624"/>
      <c r="AN207" s="624"/>
      <c r="AO207" s="624"/>
      <c r="AP207" s="624"/>
      <c r="AQ207" s="624"/>
      <c r="AR207" s="625"/>
      <c r="AS207" s="624"/>
      <c r="AT207" s="624"/>
      <c r="AU207" s="626"/>
      <c r="AV207" s="626"/>
      <c r="AW207" s="626"/>
      <c r="AX207" s="626"/>
      <c r="AY207" s="627"/>
      <c r="AZ207" s="628"/>
      <c r="BA207" s="628"/>
      <c r="BB207" s="628"/>
      <c r="BC207" s="628"/>
      <c r="BD207" s="628"/>
      <c r="BE207" s="629">
        <f t="shared" si="5"/>
        <v>28.864000000000001</v>
      </c>
      <c r="BF207" s="630"/>
      <c r="BG207" s="631"/>
      <c r="BH207" s="504"/>
      <c r="BI207" s="505"/>
      <c r="BM207" s="503">
        <v>0</v>
      </c>
      <c r="BO207" s="444"/>
    </row>
    <row r="208" spans="1:67" s="804" customFormat="1" ht="36.950000000000003" customHeight="1">
      <c r="A208" s="786">
        <v>194</v>
      </c>
      <c r="B208" s="787">
        <v>194</v>
      </c>
      <c r="C208" s="788"/>
      <c r="D208" s="789"/>
      <c r="E208" s="777" t="s">
        <v>1772</v>
      </c>
      <c r="F208" s="812" t="s">
        <v>1773</v>
      </c>
      <c r="G208" s="790">
        <v>14</v>
      </c>
      <c r="H208" s="791">
        <v>7.0110000000000001</v>
      </c>
      <c r="I208" s="790">
        <v>29</v>
      </c>
      <c r="J208" s="791">
        <v>2.7229999999999999</v>
      </c>
      <c r="K208" s="791"/>
      <c r="L208" s="791"/>
      <c r="M208" s="791"/>
      <c r="N208" s="791"/>
      <c r="O208" s="792">
        <v>586.52</v>
      </c>
      <c r="P208" s="791">
        <v>8.3529999999999998</v>
      </c>
      <c r="Q208" s="791"/>
      <c r="R208" s="791"/>
      <c r="S208" s="790">
        <f t="shared" ref="S208:S271" si="6">G208</f>
        <v>14</v>
      </c>
      <c r="T208" s="791">
        <v>0.438</v>
      </c>
      <c r="U208" s="790">
        <v>1</v>
      </c>
      <c r="V208" s="791">
        <v>1.095</v>
      </c>
      <c r="W208" s="793">
        <v>0</v>
      </c>
      <c r="X208" s="791">
        <v>0</v>
      </c>
      <c r="Y208" s="793">
        <v>16.399999999999999</v>
      </c>
      <c r="Z208" s="791">
        <v>0.77</v>
      </c>
      <c r="AA208" s="617">
        <v>5</v>
      </c>
      <c r="AB208" s="791">
        <v>6</v>
      </c>
      <c r="AC208" s="622">
        <v>1.8260000000000001</v>
      </c>
      <c r="AD208" s="791">
        <v>2</v>
      </c>
      <c r="AE208" s="616">
        <v>4.2939999999999996</v>
      </c>
      <c r="AF208" s="617">
        <v>2</v>
      </c>
      <c r="AG208" s="794"/>
      <c r="AH208" s="794"/>
      <c r="AI208" s="795"/>
      <c r="AJ208" s="795"/>
      <c r="AK208" s="795"/>
      <c r="AL208" s="795"/>
      <c r="AM208" s="795"/>
      <c r="AN208" s="795"/>
      <c r="AO208" s="795"/>
      <c r="AP208" s="795"/>
      <c r="AQ208" s="795"/>
      <c r="AR208" s="796"/>
      <c r="AS208" s="795"/>
      <c r="AT208" s="795"/>
      <c r="AU208" s="798"/>
      <c r="AV208" s="798"/>
      <c r="AW208" s="798"/>
      <c r="AX208" s="798"/>
      <c r="AY208" s="813"/>
      <c r="AZ208" s="799"/>
      <c r="BA208" s="799"/>
      <c r="BB208" s="799"/>
      <c r="BC208" s="799"/>
      <c r="BD208" s="799"/>
      <c r="BE208" s="629">
        <f t="shared" ref="BE208:BE271" si="7">H208+J208+N208+T208+V208+X208+AH208+AJ208+AL208+AN208+AP208+BB208+AT208+L208+P208+R208+AR208+Z208+AD208+AF208+AB208</f>
        <v>30.39</v>
      </c>
      <c r="BF208" s="800"/>
      <c r="BG208" s="801">
        <f>BF208+1.7</f>
        <v>1.7</v>
      </c>
      <c r="BH208" s="802"/>
      <c r="BI208" s="803"/>
      <c r="BM208" s="800">
        <v>0</v>
      </c>
      <c r="BO208" s="805"/>
    </row>
    <row r="209" spans="1:67" s="443" customFormat="1" ht="36.950000000000003" customHeight="1">
      <c r="A209" s="611">
        <v>195</v>
      </c>
      <c r="B209" s="612">
        <v>195</v>
      </c>
      <c r="C209" s="613"/>
      <c r="D209" s="614"/>
      <c r="E209" s="762" t="s">
        <v>1770</v>
      </c>
      <c r="F209" s="633" t="s">
        <v>1771</v>
      </c>
      <c r="G209" s="618">
        <v>16</v>
      </c>
      <c r="H209" s="617">
        <v>8.0129999999999999</v>
      </c>
      <c r="I209" s="618">
        <v>31</v>
      </c>
      <c r="J209" s="617">
        <v>2.911</v>
      </c>
      <c r="K209" s="617"/>
      <c r="L209" s="617"/>
      <c r="M209" s="617"/>
      <c r="N209" s="617"/>
      <c r="O209" s="619">
        <v>609.84</v>
      </c>
      <c r="P209" s="617">
        <v>8.6859999999999999</v>
      </c>
      <c r="Q209" s="617"/>
      <c r="R209" s="617"/>
      <c r="S209" s="618">
        <f t="shared" si="6"/>
        <v>16</v>
      </c>
      <c r="T209" s="617">
        <v>0.501</v>
      </c>
      <c r="U209" s="618">
        <v>1</v>
      </c>
      <c r="V209" s="617">
        <v>1.095</v>
      </c>
      <c r="W209" s="620">
        <v>0</v>
      </c>
      <c r="X209" s="617">
        <v>0</v>
      </c>
      <c r="Y209" s="621">
        <v>16.399999999999999</v>
      </c>
      <c r="Z209" s="617">
        <v>0.77</v>
      </c>
      <c r="AA209" s="617">
        <v>4.1669999999999998</v>
      </c>
      <c r="AB209" s="617">
        <v>5</v>
      </c>
      <c r="AC209" s="622">
        <v>1.8260000000000001</v>
      </c>
      <c r="AD209" s="617">
        <v>2</v>
      </c>
      <c r="AE209" s="616">
        <v>4.2939999999999996</v>
      </c>
      <c r="AF209" s="617">
        <v>2</v>
      </c>
      <c r="AG209" s="623"/>
      <c r="AH209" s="623"/>
      <c r="AI209" s="624"/>
      <c r="AJ209" s="624"/>
      <c r="AK209" s="624"/>
      <c r="AL209" s="624"/>
      <c r="AM209" s="624"/>
      <c r="AN209" s="624"/>
      <c r="AO209" s="624"/>
      <c r="AP209" s="624"/>
      <c r="AQ209" s="624"/>
      <c r="AR209" s="625"/>
      <c r="AS209" s="624"/>
      <c r="AT209" s="624"/>
      <c r="AU209" s="626"/>
      <c r="AV209" s="626"/>
      <c r="AW209" s="626"/>
      <c r="AX209" s="626"/>
      <c r="AY209" s="627"/>
      <c r="AZ209" s="628"/>
      <c r="BA209" s="628"/>
      <c r="BB209" s="628"/>
      <c r="BC209" s="628"/>
      <c r="BD209" s="628"/>
      <c r="BE209" s="629">
        <f t="shared" si="7"/>
        <v>30.975999999999999</v>
      </c>
      <c r="BF209" s="630"/>
      <c r="BG209" s="801">
        <f t="shared" ref="BG209:BG272" si="8">BF209+1.7</f>
        <v>1.7</v>
      </c>
      <c r="BH209" s="504"/>
      <c r="BI209" s="505"/>
      <c r="BM209" s="503">
        <v>1850</v>
      </c>
      <c r="BO209" s="444"/>
    </row>
    <row r="210" spans="1:67" s="443" customFormat="1" ht="36.950000000000003" customHeight="1">
      <c r="A210" s="611">
        <v>196</v>
      </c>
      <c r="B210" s="612">
        <v>196</v>
      </c>
      <c r="C210" s="613"/>
      <c r="D210" s="614"/>
      <c r="E210" s="762" t="s">
        <v>1199</v>
      </c>
      <c r="F210" s="633" t="s">
        <v>1200</v>
      </c>
      <c r="G210" s="618">
        <v>14</v>
      </c>
      <c r="H210" s="617">
        <v>7.0110000000000001</v>
      </c>
      <c r="I210" s="618">
        <v>29</v>
      </c>
      <c r="J210" s="617">
        <v>2.7229999999999999</v>
      </c>
      <c r="K210" s="617"/>
      <c r="L210" s="617"/>
      <c r="M210" s="617"/>
      <c r="N210" s="617"/>
      <c r="O210" s="619">
        <v>521.84</v>
      </c>
      <c r="P210" s="617">
        <v>7.4320000000000004</v>
      </c>
      <c r="Q210" s="617"/>
      <c r="R210" s="617"/>
      <c r="S210" s="618">
        <f t="shared" si="6"/>
        <v>14</v>
      </c>
      <c r="T210" s="617">
        <v>0.438</v>
      </c>
      <c r="U210" s="618">
        <v>1</v>
      </c>
      <c r="V210" s="617">
        <v>1.095</v>
      </c>
      <c r="W210" s="620">
        <v>0</v>
      </c>
      <c r="X210" s="617">
        <v>0</v>
      </c>
      <c r="Y210" s="621">
        <v>16.399999999999999</v>
      </c>
      <c r="Z210" s="617">
        <v>0.77</v>
      </c>
      <c r="AA210" s="617">
        <v>4.1669999999999998</v>
      </c>
      <c r="AB210" s="617">
        <v>5</v>
      </c>
      <c r="AC210" s="622">
        <v>1.8260000000000001</v>
      </c>
      <c r="AD210" s="617">
        <v>2</v>
      </c>
      <c r="AE210" s="616">
        <v>4.2939999999999996</v>
      </c>
      <c r="AF210" s="617">
        <v>2</v>
      </c>
      <c r="AG210" s="623"/>
      <c r="AH210" s="623"/>
      <c r="AI210" s="624"/>
      <c r="AJ210" s="624"/>
      <c r="AK210" s="624"/>
      <c r="AL210" s="624"/>
      <c r="AM210" s="624"/>
      <c r="AN210" s="624"/>
      <c r="AO210" s="624"/>
      <c r="AP210" s="624"/>
      <c r="AQ210" s="624"/>
      <c r="AR210" s="625"/>
      <c r="AS210" s="624"/>
      <c r="AT210" s="624"/>
      <c r="AU210" s="637"/>
      <c r="AV210" s="626"/>
      <c r="AW210" s="626"/>
      <c r="AX210" s="626"/>
      <c r="AY210" s="627"/>
      <c r="AZ210" s="628"/>
      <c r="BA210" s="628"/>
      <c r="BB210" s="628"/>
      <c r="BC210" s="628"/>
      <c r="BD210" s="628"/>
      <c r="BE210" s="629">
        <f t="shared" si="7"/>
        <v>28.469000000000001</v>
      </c>
      <c r="BF210" s="630"/>
      <c r="BG210" s="801">
        <f t="shared" si="8"/>
        <v>1.7</v>
      </c>
      <c r="BH210" s="504"/>
      <c r="BI210" s="505"/>
      <c r="BM210" s="503">
        <v>2920</v>
      </c>
      <c r="BO210" s="444"/>
    </row>
    <row r="211" spans="1:67" s="443" customFormat="1" ht="36.950000000000003" customHeight="1">
      <c r="A211" s="611">
        <v>197</v>
      </c>
      <c r="B211" s="612">
        <v>197</v>
      </c>
      <c r="C211" s="613"/>
      <c r="D211" s="614"/>
      <c r="E211" s="762" t="s">
        <v>1197</v>
      </c>
      <c r="F211" s="632" t="s">
        <v>1198</v>
      </c>
      <c r="G211" s="618">
        <v>14</v>
      </c>
      <c r="H211" s="617">
        <v>7.0110000000000001</v>
      </c>
      <c r="I211" s="618">
        <v>29</v>
      </c>
      <c r="J211" s="617">
        <v>2.7229999999999999</v>
      </c>
      <c r="K211" s="617"/>
      <c r="L211" s="617"/>
      <c r="M211" s="617"/>
      <c r="N211" s="617"/>
      <c r="O211" s="619">
        <v>611.6</v>
      </c>
      <c r="P211" s="617">
        <v>8.7110000000000003</v>
      </c>
      <c r="Q211" s="617"/>
      <c r="R211" s="617"/>
      <c r="S211" s="618">
        <f t="shared" si="6"/>
        <v>14</v>
      </c>
      <c r="T211" s="617">
        <v>0.438</v>
      </c>
      <c r="U211" s="618">
        <v>1</v>
      </c>
      <c r="V211" s="617">
        <v>1.095</v>
      </c>
      <c r="W211" s="620">
        <v>0</v>
      </c>
      <c r="X211" s="617">
        <v>0</v>
      </c>
      <c r="Y211" s="621">
        <v>16.399999999999999</v>
      </c>
      <c r="Z211" s="617">
        <v>0.77</v>
      </c>
      <c r="AA211" s="617">
        <v>4.1669999999999998</v>
      </c>
      <c r="AB211" s="617">
        <v>5</v>
      </c>
      <c r="AC211" s="622">
        <v>1.8260000000000001</v>
      </c>
      <c r="AD211" s="617">
        <v>2</v>
      </c>
      <c r="AE211" s="616">
        <v>4.2939999999999996</v>
      </c>
      <c r="AF211" s="617">
        <v>2</v>
      </c>
      <c r="AG211" s="623"/>
      <c r="AH211" s="623"/>
      <c r="AI211" s="624"/>
      <c r="AJ211" s="624"/>
      <c r="AK211" s="624"/>
      <c r="AL211" s="624"/>
      <c r="AM211" s="624"/>
      <c r="AN211" s="624"/>
      <c r="AO211" s="624"/>
      <c r="AP211" s="624"/>
      <c r="AQ211" s="624"/>
      <c r="AR211" s="625"/>
      <c r="AS211" s="624"/>
      <c r="AT211" s="624"/>
      <c r="AU211" s="637"/>
      <c r="AV211" s="626"/>
      <c r="AW211" s="626"/>
      <c r="AX211" s="626"/>
      <c r="AY211" s="627"/>
      <c r="AZ211" s="628"/>
      <c r="BA211" s="628"/>
      <c r="BB211" s="628"/>
      <c r="BC211" s="628"/>
      <c r="BD211" s="628"/>
      <c r="BE211" s="629">
        <f t="shared" si="7"/>
        <v>29.748000000000001</v>
      </c>
      <c r="BF211" s="630"/>
      <c r="BG211" s="801">
        <f t="shared" si="8"/>
        <v>1.7</v>
      </c>
      <c r="BH211" s="504"/>
      <c r="BI211" s="505"/>
      <c r="BM211" s="503">
        <v>0</v>
      </c>
      <c r="BO211" s="444"/>
    </row>
    <row r="212" spans="1:67" s="443" customFormat="1" ht="36.950000000000003" customHeight="1">
      <c r="A212" s="611">
        <v>198</v>
      </c>
      <c r="B212" s="612">
        <v>198</v>
      </c>
      <c r="C212" s="613"/>
      <c r="D212" s="614"/>
      <c r="E212" s="762" t="s">
        <v>2172</v>
      </c>
      <c r="F212" s="632" t="s">
        <v>2173</v>
      </c>
      <c r="G212" s="618">
        <v>14</v>
      </c>
      <c r="H212" s="617">
        <v>7.0110000000000001</v>
      </c>
      <c r="I212" s="618">
        <v>29</v>
      </c>
      <c r="J212" s="617">
        <v>2.7229999999999999</v>
      </c>
      <c r="K212" s="617"/>
      <c r="L212" s="617"/>
      <c r="M212" s="617"/>
      <c r="N212" s="617"/>
      <c r="O212" s="619">
        <v>615.12</v>
      </c>
      <c r="P212" s="617">
        <v>8.7609999999999992</v>
      </c>
      <c r="Q212" s="617"/>
      <c r="R212" s="617"/>
      <c r="S212" s="618">
        <f t="shared" si="6"/>
        <v>14</v>
      </c>
      <c r="T212" s="617">
        <v>0.438</v>
      </c>
      <c r="U212" s="618">
        <v>1</v>
      </c>
      <c r="V212" s="617">
        <v>1.095</v>
      </c>
      <c r="W212" s="620">
        <v>-20000</v>
      </c>
      <c r="X212" s="617">
        <v>-0.626</v>
      </c>
      <c r="Y212" s="621">
        <v>16.399999999999999</v>
      </c>
      <c r="Z212" s="617">
        <v>0.77</v>
      </c>
      <c r="AA212" s="617">
        <v>4.1669999999999998</v>
      </c>
      <c r="AB212" s="617">
        <v>5</v>
      </c>
      <c r="AC212" s="622">
        <v>1.8260000000000001</v>
      </c>
      <c r="AD212" s="617">
        <v>2</v>
      </c>
      <c r="AE212" s="616">
        <v>4.2939999999999996</v>
      </c>
      <c r="AF212" s="617">
        <v>2</v>
      </c>
      <c r="AG212" s="623"/>
      <c r="AH212" s="623"/>
      <c r="AI212" s="624"/>
      <c r="AJ212" s="624"/>
      <c r="AK212" s="624"/>
      <c r="AL212" s="624"/>
      <c r="AM212" s="624"/>
      <c r="AN212" s="624"/>
      <c r="AO212" s="624"/>
      <c r="AP212" s="624"/>
      <c r="AQ212" s="624"/>
      <c r="AR212" s="625"/>
      <c r="AS212" s="624"/>
      <c r="AT212" s="624"/>
      <c r="AU212" s="637"/>
      <c r="AV212" s="626"/>
      <c r="AW212" s="626"/>
      <c r="AX212" s="626"/>
      <c r="AY212" s="627"/>
      <c r="AZ212" s="628"/>
      <c r="BA212" s="628"/>
      <c r="BB212" s="628"/>
      <c r="BC212" s="628"/>
      <c r="BD212" s="628"/>
      <c r="BE212" s="629">
        <f t="shared" si="7"/>
        <v>29.172000000000001</v>
      </c>
      <c r="BF212" s="630"/>
      <c r="BG212" s="801">
        <f t="shared" si="8"/>
        <v>1.7</v>
      </c>
      <c r="BH212" s="504"/>
      <c r="BI212" s="505"/>
      <c r="BM212" s="503">
        <v>152</v>
      </c>
      <c r="BO212" s="444"/>
    </row>
    <row r="213" spans="1:67" s="443" customFormat="1" ht="36.950000000000003" customHeight="1">
      <c r="A213" s="611">
        <v>199</v>
      </c>
      <c r="B213" s="612">
        <v>199</v>
      </c>
      <c r="C213" s="613"/>
      <c r="D213" s="614"/>
      <c r="E213" s="762" t="s">
        <v>1060</v>
      </c>
      <c r="F213" s="632" t="s">
        <v>1061</v>
      </c>
      <c r="G213" s="618">
        <v>15</v>
      </c>
      <c r="H213" s="617">
        <v>7.5119999999999996</v>
      </c>
      <c r="I213" s="618">
        <v>29</v>
      </c>
      <c r="J213" s="617">
        <v>2.7229999999999999</v>
      </c>
      <c r="K213" s="617"/>
      <c r="L213" s="617"/>
      <c r="M213" s="617"/>
      <c r="N213" s="617"/>
      <c r="O213" s="619">
        <v>656.04</v>
      </c>
      <c r="P213" s="617">
        <v>9.3439999999999994</v>
      </c>
      <c r="Q213" s="617"/>
      <c r="R213" s="617"/>
      <c r="S213" s="618">
        <f t="shared" si="6"/>
        <v>15</v>
      </c>
      <c r="T213" s="617">
        <v>0.47</v>
      </c>
      <c r="U213" s="618">
        <v>1</v>
      </c>
      <c r="V213" s="617">
        <v>1.095</v>
      </c>
      <c r="W213" s="620">
        <v>20000</v>
      </c>
      <c r="X213" s="617">
        <v>0.626</v>
      </c>
      <c r="Y213" s="621">
        <v>99.4</v>
      </c>
      <c r="Z213" s="617">
        <v>4.6669999999999998</v>
      </c>
      <c r="AA213" s="617">
        <v>5</v>
      </c>
      <c r="AB213" s="617">
        <v>6</v>
      </c>
      <c r="AC213" s="622">
        <v>0.91300000000000003</v>
      </c>
      <c r="AD213" s="617">
        <v>1</v>
      </c>
      <c r="AE213" s="616">
        <v>4.2939999999999996</v>
      </c>
      <c r="AF213" s="617">
        <v>2</v>
      </c>
      <c r="AG213" s="623"/>
      <c r="AH213" s="623"/>
      <c r="AI213" s="624"/>
      <c r="AJ213" s="624"/>
      <c r="AK213" s="624"/>
      <c r="AL213" s="624"/>
      <c r="AM213" s="624"/>
      <c r="AN213" s="624"/>
      <c r="AO213" s="624"/>
      <c r="AP213" s="624"/>
      <c r="AQ213" s="624"/>
      <c r="AR213" s="625"/>
      <c r="AS213" s="624"/>
      <c r="AT213" s="624"/>
      <c r="AU213" s="637"/>
      <c r="AV213" s="626"/>
      <c r="AW213" s="626"/>
      <c r="AX213" s="626"/>
      <c r="AY213" s="627"/>
      <c r="AZ213" s="628"/>
      <c r="BA213" s="628"/>
      <c r="BB213" s="628"/>
      <c r="BC213" s="628"/>
      <c r="BD213" s="628"/>
      <c r="BE213" s="629">
        <f t="shared" si="7"/>
        <v>35.436999999999998</v>
      </c>
      <c r="BF213" s="630"/>
      <c r="BG213" s="801">
        <f t="shared" si="8"/>
        <v>1.7</v>
      </c>
      <c r="BH213" s="504"/>
      <c r="BI213" s="505"/>
      <c r="BM213" s="503">
        <v>631</v>
      </c>
      <c r="BO213" s="444"/>
    </row>
    <row r="214" spans="1:67" s="443" customFormat="1" ht="36.950000000000003" customHeight="1">
      <c r="A214" s="611">
        <v>200</v>
      </c>
      <c r="B214" s="612">
        <v>200</v>
      </c>
      <c r="C214" s="613"/>
      <c r="D214" s="614"/>
      <c r="E214" s="762" t="s">
        <v>1697</v>
      </c>
      <c r="F214" s="632" t="s">
        <v>1698</v>
      </c>
      <c r="G214" s="618">
        <v>16</v>
      </c>
      <c r="H214" s="617">
        <v>8.0129999999999999</v>
      </c>
      <c r="I214" s="618">
        <v>30</v>
      </c>
      <c r="J214" s="617">
        <v>2.8170000000000002</v>
      </c>
      <c r="K214" s="617"/>
      <c r="L214" s="617"/>
      <c r="M214" s="617"/>
      <c r="N214" s="617"/>
      <c r="O214" s="619">
        <v>584.76</v>
      </c>
      <c r="P214" s="617">
        <v>8.3279999999999994</v>
      </c>
      <c r="Q214" s="617"/>
      <c r="R214" s="617"/>
      <c r="S214" s="618">
        <f t="shared" si="6"/>
        <v>16</v>
      </c>
      <c r="T214" s="617">
        <v>0.501</v>
      </c>
      <c r="U214" s="618">
        <v>1</v>
      </c>
      <c r="V214" s="617">
        <v>1.095</v>
      </c>
      <c r="W214" s="620">
        <v>0</v>
      </c>
      <c r="X214" s="617">
        <v>0</v>
      </c>
      <c r="Y214" s="621">
        <v>16.399999999999999</v>
      </c>
      <c r="Z214" s="617">
        <v>0.77</v>
      </c>
      <c r="AA214" s="617">
        <v>4.1669999999999998</v>
      </c>
      <c r="AB214" s="617">
        <v>5</v>
      </c>
      <c r="AC214" s="622">
        <v>1.8260000000000001</v>
      </c>
      <c r="AD214" s="617">
        <v>2</v>
      </c>
      <c r="AE214" s="616">
        <v>4.2939999999999996</v>
      </c>
      <c r="AF214" s="617">
        <v>2</v>
      </c>
      <c r="AG214" s="623"/>
      <c r="AH214" s="623"/>
      <c r="AI214" s="624"/>
      <c r="AJ214" s="624"/>
      <c r="AK214" s="624"/>
      <c r="AL214" s="624"/>
      <c r="AM214" s="624"/>
      <c r="AN214" s="624"/>
      <c r="AO214" s="624"/>
      <c r="AP214" s="624"/>
      <c r="AQ214" s="624"/>
      <c r="AR214" s="625"/>
      <c r="AS214" s="624"/>
      <c r="AT214" s="624"/>
      <c r="AU214" s="637"/>
      <c r="AV214" s="626"/>
      <c r="AW214" s="626"/>
      <c r="AX214" s="626"/>
      <c r="AY214" s="627"/>
      <c r="AZ214" s="628"/>
      <c r="BA214" s="628"/>
      <c r="BB214" s="628"/>
      <c r="BC214" s="628"/>
      <c r="BD214" s="628"/>
      <c r="BE214" s="629">
        <f t="shared" si="7"/>
        <v>30.523999999999997</v>
      </c>
      <c r="BF214" s="630"/>
      <c r="BG214" s="801">
        <f t="shared" si="8"/>
        <v>1.7</v>
      </c>
      <c r="BH214" s="504"/>
      <c r="BI214" s="505"/>
      <c r="BM214" s="503">
        <v>0</v>
      </c>
      <c r="BO214" s="444"/>
    </row>
    <row r="215" spans="1:67" s="443" customFormat="1" ht="36.950000000000003" customHeight="1">
      <c r="A215" s="611">
        <v>201</v>
      </c>
      <c r="B215" s="612">
        <v>201</v>
      </c>
      <c r="C215" s="613"/>
      <c r="D215" s="614"/>
      <c r="E215" s="762" t="s">
        <v>1960</v>
      </c>
      <c r="F215" s="632" t="s">
        <v>1961</v>
      </c>
      <c r="G215" s="618">
        <v>16</v>
      </c>
      <c r="H215" s="617">
        <v>8.0129999999999999</v>
      </c>
      <c r="I215" s="618">
        <v>30</v>
      </c>
      <c r="J215" s="617">
        <v>2.8170000000000002</v>
      </c>
      <c r="K215" s="617"/>
      <c r="L215" s="617"/>
      <c r="M215" s="617"/>
      <c r="N215" s="617"/>
      <c r="O215" s="619">
        <v>620.84</v>
      </c>
      <c r="P215" s="617">
        <v>8.8420000000000005</v>
      </c>
      <c r="Q215" s="617"/>
      <c r="R215" s="617"/>
      <c r="S215" s="618">
        <f t="shared" si="6"/>
        <v>16</v>
      </c>
      <c r="T215" s="617">
        <v>0.501</v>
      </c>
      <c r="U215" s="618">
        <v>1</v>
      </c>
      <c r="V215" s="617">
        <v>1.095</v>
      </c>
      <c r="W215" s="620">
        <v>0</v>
      </c>
      <c r="X215" s="617">
        <v>0</v>
      </c>
      <c r="Y215" s="621">
        <v>16.399999999999999</v>
      </c>
      <c r="Z215" s="617">
        <v>0.77</v>
      </c>
      <c r="AA215" s="617">
        <v>5</v>
      </c>
      <c r="AB215" s="617">
        <v>6</v>
      </c>
      <c r="AC215" s="622">
        <v>1.8260000000000001</v>
      </c>
      <c r="AD215" s="617">
        <v>2</v>
      </c>
      <c r="AE215" s="616">
        <v>4.2939999999999996</v>
      </c>
      <c r="AF215" s="617">
        <v>2</v>
      </c>
      <c r="AG215" s="623"/>
      <c r="AH215" s="623"/>
      <c r="AI215" s="624"/>
      <c r="AJ215" s="624"/>
      <c r="AK215" s="624"/>
      <c r="AL215" s="624"/>
      <c r="AM215" s="624"/>
      <c r="AN215" s="624"/>
      <c r="AO215" s="624"/>
      <c r="AP215" s="624"/>
      <c r="AQ215" s="624"/>
      <c r="AR215" s="625"/>
      <c r="AS215" s="624"/>
      <c r="AT215" s="624"/>
      <c r="AU215" s="637"/>
      <c r="AV215" s="626"/>
      <c r="AW215" s="626"/>
      <c r="AX215" s="626"/>
      <c r="AY215" s="627"/>
      <c r="AZ215" s="628"/>
      <c r="BA215" s="628"/>
      <c r="BB215" s="628"/>
      <c r="BC215" s="628"/>
      <c r="BD215" s="628"/>
      <c r="BE215" s="629">
        <f t="shared" si="7"/>
        <v>32.037999999999997</v>
      </c>
      <c r="BF215" s="630"/>
      <c r="BG215" s="801">
        <f t="shared" si="8"/>
        <v>1.7</v>
      </c>
      <c r="BH215" s="504"/>
      <c r="BI215" s="505"/>
      <c r="BM215" s="503">
        <v>0</v>
      </c>
      <c r="BO215" s="444"/>
    </row>
    <row r="216" spans="1:67" s="443" customFormat="1" ht="36.950000000000003" customHeight="1">
      <c r="A216" s="611">
        <v>202</v>
      </c>
      <c r="B216" s="612">
        <v>202</v>
      </c>
      <c r="C216" s="613"/>
      <c r="D216" s="614"/>
      <c r="E216" s="762" t="s">
        <v>1962</v>
      </c>
      <c r="F216" s="632" t="s">
        <v>1963</v>
      </c>
      <c r="G216" s="618">
        <v>16</v>
      </c>
      <c r="H216" s="617">
        <v>8.0129999999999999</v>
      </c>
      <c r="I216" s="618">
        <v>29</v>
      </c>
      <c r="J216" s="617">
        <v>2.7229999999999999</v>
      </c>
      <c r="K216" s="617"/>
      <c r="L216" s="617"/>
      <c r="M216" s="617"/>
      <c r="N216" s="617"/>
      <c r="O216" s="619">
        <v>649.88</v>
      </c>
      <c r="P216" s="617">
        <v>9.2560000000000002</v>
      </c>
      <c r="Q216" s="617"/>
      <c r="R216" s="617"/>
      <c r="S216" s="618">
        <f t="shared" si="6"/>
        <v>16</v>
      </c>
      <c r="T216" s="617">
        <v>0.501</v>
      </c>
      <c r="U216" s="618">
        <v>1</v>
      </c>
      <c r="V216" s="617">
        <v>1.095</v>
      </c>
      <c r="W216" s="620">
        <v>0</v>
      </c>
      <c r="X216" s="617">
        <v>0</v>
      </c>
      <c r="Y216" s="621">
        <v>15.399999999999999</v>
      </c>
      <c r="Z216" s="617">
        <v>0.72299999999999998</v>
      </c>
      <c r="AA216" s="617">
        <v>5</v>
      </c>
      <c r="AB216" s="617">
        <v>6</v>
      </c>
      <c r="AC216" s="622">
        <v>1.8260000000000001</v>
      </c>
      <c r="AD216" s="617">
        <v>2</v>
      </c>
      <c r="AE216" s="616">
        <v>4.2939999999999996</v>
      </c>
      <c r="AF216" s="617">
        <v>2</v>
      </c>
      <c r="AG216" s="623"/>
      <c r="AH216" s="623"/>
      <c r="AI216" s="624"/>
      <c r="AJ216" s="624"/>
      <c r="AK216" s="624"/>
      <c r="AL216" s="624"/>
      <c r="AM216" s="624"/>
      <c r="AN216" s="624"/>
      <c r="AO216" s="624"/>
      <c r="AP216" s="624"/>
      <c r="AQ216" s="624"/>
      <c r="AR216" s="625"/>
      <c r="AS216" s="624"/>
      <c r="AT216" s="624"/>
      <c r="AU216" s="637"/>
      <c r="AV216" s="626"/>
      <c r="AW216" s="626"/>
      <c r="AX216" s="626"/>
      <c r="AY216" s="627"/>
      <c r="AZ216" s="628"/>
      <c r="BA216" s="628"/>
      <c r="BB216" s="628"/>
      <c r="BC216" s="628"/>
      <c r="BD216" s="628"/>
      <c r="BE216" s="629">
        <f t="shared" si="7"/>
        <v>32.311</v>
      </c>
      <c r="BF216" s="630"/>
      <c r="BG216" s="801">
        <f t="shared" si="8"/>
        <v>1.7</v>
      </c>
      <c r="BH216" s="504"/>
      <c r="BI216" s="505"/>
      <c r="BM216" s="503">
        <v>0</v>
      </c>
      <c r="BO216" s="444"/>
    </row>
    <row r="217" spans="1:67" s="443" customFormat="1" ht="36.950000000000003" customHeight="1">
      <c r="A217" s="611">
        <v>203</v>
      </c>
      <c r="B217" s="612">
        <v>203</v>
      </c>
      <c r="C217" s="613"/>
      <c r="D217" s="614"/>
      <c r="E217" s="762" t="s">
        <v>1964</v>
      </c>
      <c r="F217" s="632" t="s">
        <v>1965</v>
      </c>
      <c r="G217" s="618">
        <v>16</v>
      </c>
      <c r="H217" s="617">
        <v>8.0129999999999999</v>
      </c>
      <c r="I217" s="618">
        <v>29</v>
      </c>
      <c r="J217" s="617">
        <v>2.7229999999999999</v>
      </c>
      <c r="K217" s="617"/>
      <c r="L217" s="617"/>
      <c r="M217" s="617"/>
      <c r="N217" s="617"/>
      <c r="O217" s="619">
        <v>674.52</v>
      </c>
      <c r="P217" s="617">
        <v>9.6069999999999993</v>
      </c>
      <c r="Q217" s="617"/>
      <c r="R217" s="617"/>
      <c r="S217" s="618">
        <f t="shared" si="6"/>
        <v>16</v>
      </c>
      <c r="T217" s="617">
        <v>0.501</v>
      </c>
      <c r="U217" s="618">
        <v>1</v>
      </c>
      <c r="V217" s="617">
        <v>1.095</v>
      </c>
      <c r="W217" s="620">
        <v>0</v>
      </c>
      <c r="X217" s="617">
        <v>0</v>
      </c>
      <c r="Y217" s="621">
        <v>15.399999999999999</v>
      </c>
      <c r="Z217" s="617">
        <v>0.72299999999999998</v>
      </c>
      <c r="AA217" s="617">
        <v>5</v>
      </c>
      <c r="AB217" s="617">
        <v>6</v>
      </c>
      <c r="AC217" s="622">
        <v>1.8260000000000001</v>
      </c>
      <c r="AD217" s="617">
        <v>2</v>
      </c>
      <c r="AE217" s="616">
        <v>4.2939999999999996</v>
      </c>
      <c r="AF217" s="617">
        <v>2</v>
      </c>
      <c r="AG217" s="623"/>
      <c r="AH217" s="623"/>
      <c r="AI217" s="624"/>
      <c r="AJ217" s="624"/>
      <c r="AK217" s="624"/>
      <c r="AL217" s="624"/>
      <c r="AM217" s="624"/>
      <c r="AN217" s="624"/>
      <c r="AO217" s="624"/>
      <c r="AP217" s="624"/>
      <c r="AQ217" s="624"/>
      <c r="AR217" s="625"/>
      <c r="AS217" s="624"/>
      <c r="AT217" s="624"/>
      <c r="AU217" s="637"/>
      <c r="AV217" s="626"/>
      <c r="AW217" s="626"/>
      <c r="AX217" s="626"/>
      <c r="AY217" s="627"/>
      <c r="AZ217" s="628"/>
      <c r="BA217" s="628"/>
      <c r="BB217" s="628"/>
      <c r="BC217" s="628"/>
      <c r="BD217" s="628"/>
      <c r="BE217" s="629">
        <f t="shared" si="7"/>
        <v>32.661999999999999</v>
      </c>
      <c r="BF217" s="630"/>
      <c r="BG217" s="801">
        <f t="shared" si="8"/>
        <v>1.7</v>
      </c>
      <c r="BH217" s="504"/>
      <c r="BI217" s="505"/>
      <c r="BM217" s="503">
        <v>0</v>
      </c>
      <c r="BO217" s="444"/>
    </row>
    <row r="218" spans="1:67" s="443" customFormat="1" ht="36.950000000000003" customHeight="1">
      <c r="A218" s="611">
        <v>204</v>
      </c>
      <c r="B218" s="612">
        <v>204</v>
      </c>
      <c r="C218" s="613"/>
      <c r="D218" s="614"/>
      <c r="E218" s="762" t="s">
        <v>1175</v>
      </c>
      <c r="F218" s="632" t="s">
        <v>1176</v>
      </c>
      <c r="G218" s="618">
        <v>16</v>
      </c>
      <c r="H218" s="617">
        <v>8.0129999999999999</v>
      </c>
      <c r="I218" s="618">
        <v>31</v>
      </c>
      <c r="J218" s="617">
        <v>2.911</v>
      </c>
      <c r="K218" s="617"/>
      <c r="L218" s="617"/>
      <c r="M218" s="617"/>
      <c r="N218" s="617"/>
      <c r="O218" s="619">
        <v>629.64</v>
      </c>
      <c r="P218" s="617">
        <v>8.968</v>
      </c>
      <c r="Q218" s="617"/>
      <c r="R218" s="617"/>
      <c r="S218" s="618">
        <f t="shared" si="6"/>
        <v>16</v>
      </c>
      <c r="T218" s="617">
        <v>0.501</v>
      </c>
      <c r="U218" s="618">
        <v>1</v>
      </c>
      <c r="V218" s="617">
        <v>1.095</v>
      </c>
      <c r="W218" s="620">
        <v>0</v>
      </c>
      <c r="X218" s="617">
        <v>0</v>
      </c>
      <c r="Y218" s="621">
        <v>16.399999999999999</v>
      </c>
      <c r="Z218" s="617">
        <v>0.77</v>
      </c>
      <c r="AA218" s="617">
        <v>5</v>
      </c>
      <c r="AB218" s="617">
        <v>6</v>
      </c>
      <c r="AC218" s="622">
        <v>1.8260000000000001</v>
      </c>
      <c r="AD218" s="617">
        <v>2</v>
      </c>
      <c r="AE218" s="616">
        <v>4.2939999999999996</v>
      </c>
      <c r="AF218" s="617">
        <v>2</v>
      </c>
      <c r="AG218" s="623"/>
      <c r="AH218" s="623"/>
      <c r="AI218" s="624"/>
      <c r="AJ218" s="624"/>
      <c r="AK218" s="624"/>
      <c r="AL218" s="624"/>
      <c r="AM218" s="624"/>
      <c r="AN218" s="624"/>
      <c r="AO218" s="624"/>
      <c r="AP218" s="624"/>
      <c r="AQ218" s="624"/>
      <c r="AR218" s="625"/>
      <c r="AS218" s="624"/>
      <c r="AT218" s="624"/>
      <c r="AU218" s="637"/>
      <c r="AV218" s="626"/>
      <c r="AW218" s="626"/>
      <c r="AX218" s="626"/>
      <c r="AY218" s="627"/>
      <c r="AZ218" s="628"/>
      <c r="BA218" s="628"/>
      <c r="BB218" s="628"/>
      <c r="BC218" s="628"/>
      <c r="BD218" s="628"/>
      <c r="BE218" s="629">
        <f t="shared" si="7"/>
        <v>32.257999999999996</v>
      </c>
      <c r="BF218" s="630"/>
      <c r="BG218" s="801">
        <f t="shared" si="8"/>
        <v>1.7</v>
      </c>
      <c r="BH218" s="504"/>
      <c r="BI218" s="505"/>
      <c r="BM218" s="503">
        <v>0</v>
      </c>
      <c r="BO218" s="444"/>
    </row>
    <row r="219" spans="1:67" s="443" customFormat="1" ht="36.950000000000003" customHeight="1">
      <c r="A219" s="611">
        <v>205</v>
      </c>
      <c r="B219" s="612">
        <v>205</v>
      </c>
      <c r="C219" s="613"/>
      <c r="D219" s="614"/>
      <c r="E219" s="762" t="s">
        <v>1177</v>
      </c>
      <c r="F219" s="632" t="s">
        <v>1178</v>
      </c>
      <c r="G219" s="618">
        <v>16</v>
      </c>
      <c r="H219" s="617">
        <v>8.0129999999999999</v>
      </c>
      <c r="I219" s="618">
        <v>31</v>
      </c>
      <c r="J219" s="617">
        <v>2.911</v>
      </c>
      <c r="K219" s="617"/>
      <c r="L219" s="617"/>
      <c r="M219" s="617"/>
      <c r="N219" s="617"/>
      <c r="O219" s="619">
        <v>551.76</v>
      </c>
      <c r="P219" s="617">
        <v>7.8579999999999997</v>
      </c>
      <c r="Q219" s="617"/>
      <c r="R219" s="617"/>
      <c r="S219" s="618">
        <f t="shared" si="6"/>
        <v>16</v>
      </c>
      <c r="T219" s="617">
        <v>0.501</v>
      </c>
      <c r="U219" s="618">
        <v>1</v>
      </c>
      <c r="V219" s="617">
        <v>1.095</v>
      </c>
      <c r="W219" s="620">
        <v>0</v>
      </c>
      <c r="X219" s="617">
        <v>0</v>
      </c>
      <c r="Y219" s="621">
        <v>16.399999999999999</v>
      </c>
      <c r="Z219" s="617">
        <v>0.77</v>
      </c>
      <c r="AA219" s="617">
        <v>4.1669999999999998</v>
      </c>
      <c r="AB219" s="617">
        <v>5</v>
      </c>
      <c r="AC219" s="622">
        <v>0.91300000000000003</v>
      </c>
      <c r="AD219" s="617">
        <v>1</v>
      </c>
      <c r="AE219" s="616">
        <v>4.2939999999999996</v>
      </c>
      <c r="AF219" s="617">
        <v>2</v>
      </c>
      <c r="AG219" s="623"/>
      <c r="AH219" s="623"/>
      <c r="AI219" s="624"/>
      <c r="AJ219" s="624"/>
      <c r="AK219" s="624"/>
      <c r="AL219" s="624"/>
      <c r="AM219" s="624"/>
      <c r="AN219" s="624"/>
      <c r="AO219" s="624"/>
      <c r="AP219" s="624"/>
      <c r="AQ219" s="624"/>
      <c r="AR219" s="625"/>
      <c r="AS219" s="624"/>
      <c r="AT219" s="624"/>
      <c r="AU219" s="637"/>
      <c r="AV219" s="626"/>
      <c r="AW219" s="626"/>
      <c r="AX219" s="626"/>
      <c r="AY219" s="627"/>
      <c r="AZ219" s="628"/>
      <c r="BA219" s="628"/>
      <c r="BB219" s="628"/>
      <c r="BC219" s="628"/>
      <c r="BD219" s="628"/>
      <c r="BE219" s="629">
        <f t="shared" si="7"/>
        <v>29.148</v>
      </c>
      <c r="BF219" s="630"/>
      <c r="BG219" s="801">
        <f t="shared" si="8"/>
        <v>1.7</v>
      </c>
      <c r="BH219" s="504"/>
      <c r="BI219" s="505"/>
      <c r="BM219" s="503">
        <v>1041</v>
      </c>
      <c r="BO219" s="444"/>
    </row>
    <row r="220" spans="1:67" s="443" customFormat="1" ht="36.950000000000003" customHeight="1">
      <c r="A220" s="611">
        <v>206</v>
      </c>
      <c r="B220" s="612">
        <v>206</v>
      </c>
      <c r="C220" s="613"/>
      <c r="D220" s="614"/>
      <c r="E220" s="762" t="s">
        <v>1242</v>
      </c>
      <c r="F220" s="632" t="s">
        <v>1243</v>
      </c>
      <c r="G220" s="618">
        <v>14</v>
      </c>
      <c r="H220" s="617">
        <v>7.0110000000000001</v>
      </c>
      <c r="I220" s="618">
        <v>29</v>
      </c>
      <c r="J220" s="617">
        <v>2.7229999999999999</v>
      </c>
      <c r="K220" s="617"/>
      <c r="L220" s="617"/>
      <c r="M220" s="617"/>
      <c r="N220" s="617"/>
      <c r="O220" s="619">
        <v>635.36</v>
      </c>
      <c r="P220" s="617">
        <v>9.0489999999999995</v>
      </c>
      <c r="Q220" s="617"/>
      <c r="R220" s="617"/>
      <c r="S220" s="618">
        <f t="shared" si="6"/>
        <v>14</v>
      </c>
      <c r="T220" s="617">
        <v>0.438</v>
      </c>
      <c r="U220" s="618">
        <v>1</v>
      </c>
      <c r="V220" s="617">
        <v>1.095</v>
      </c>
      <c r="W220" s="620">
        <v>0</v>
      </c>
      <c r="X220" s="617">
        <v>0</v>
      </c>
      <c r="Y220" s="621">
        <v>10</v>
      </c>
      <c r="Z220" s="617">
        <v>0.47</v>
      </c>
      <c r="AA220" s="617">
        <v>5</v>
      </c>
      <c r="AB220" s="617">
        <v>6</v>
      </c>
      <c r="AC220" s="622">
        <v>0.91300000000000003</v>
      </c>
      <c r="AD220" s="617">
        <v>1</v>
      </c>
      <c r="AE220" s="616">
        <v>4.2939999999999996</v>
      </c>
      <c r="AF220" s="617">
        <v>2</v>
      </c>
      <c r="AG220" s="623"/>
      <c r="AH220" s="623"/>
      <c r="AI220" s="624"/>
      <c r="AJ220" s="624"/>
      <c r="AK220" s="624"/>
      <c r="AL220" s="624"/>
      <c r="AM220" s="624"/>
      <c r="AN220" s="624"/>
      <c r="AO220" s="624"/>
      <c r="AP220" s="624"/>
      <c r="AQ220" s="624"/>
      <c r="AR220" s="625"/>
      <c r="AS220" s="624"/>
      <c r="AT220" s="624"/>
      <c r="AU220" s="637"/>
      <c r="AV220" s="626"/>
      <c r="AW220" s="626"/>
      <c r="AX220" s="626"/>
      <c r="AY220" s="627"/>
      <c r="AZ220" s="628"/>
      <c r="BA220" s="628"/>
      <c r="BB220" s="628"/>
      <c r="BC220" s="628"/>
      <c r="BD220" s="628"/>
      <c r="BE220" s="629">
        <f t="shared" si="7"/>
        <v>29.786000000000001</v>
      </c>
      <c r="BF220" s="630"/>
      <c r="BG220" s="801">
        <f t="shared" si="8"/>
        <v>1.7</v>
      </c>
      <c r="BH220" s="504"/>
      <c r="BI220" s="505"/>
      <c r="BM220" s="503">
        <v>0</v>
      </c>
      <c r="BO220" s="444"/>
    </row>
    <row r="221" spans="1:67" s="443" customFormat="1" ht="36.950000000000003" customHeight="1">
      <c r="A221" s="611">
        <v>207</v>
      </c>
      <c r="B221" s="612">
        <v>207</v>
      </c>
      <c r="C221" s="613"/>
      <c r="D221" s="614"/>
      <c r="E221" s="762" t="s">
        <v>1244</v>
      </c>
      <c r="F221" s="632" t="s">
        <v>1245</v>
      </c>
      <c r="G221" s="618">
        <v>14</v>
      </c>
      <c r="H221" s="617">
        <v>7.0110000000000001</v>
      </c>
      <c r="I221" s="618">
        <v>29</v>
      </c>
      <c r="J221" s="617">
        <v>2.7229999999999999</v>
      </c>
      <c r="K221" s="617"/>
      <c r="L221" s="617"/>
      <c r="M221" s="617"/>
      <c r="N221" s="617"/>
      <c r="O221" s="619">
        <v>571.12</v>
      </c>
      <c r="P221" s="617">
        <v>8.1340000000000003</v>
      </c>
      <c r="Q221" s="617"/>
      <c r="R221" s="617"/>
      <c r="S221" s="618">
        <f t="shared" si="6"/>
        <v>14</v>
      </c>
      <c r="T221" s="617">
        <v>0.438</v>
      </c>
      <c r="U221" s="618">
        <v>1</v>
      </c>
      <c r="V221" s="617">
        <v>1.095</v>
      </c>
      <c r="W221" s="620">
        <v>20000</v>
      </c>
      <c r="X221" s="617">
        <v>0.626</v>
      </c>
      <c r="Y221" s="621">
        <v>10.7</v>
      </c>
      <c r="Z221" s="617">
        <v>0.502</v>
      </c>
      <c r="AA221" s="617">
        <v>5</v>
      </c>
      <c r="AB221" s="617">
        <v>6</v>
      </c>
      <c r="AC221" s="622">
        <v>1.8260000000000001</v>
      </c>
      <c r="AD221" s="617">
        <v>2</v>
      </c>
      <c r="AE221" s="616">
        <v>4.2939999999999996</v>
      </c>
      <c r="AF221" s="617">
        <v>2</v>
      </c>
      <c r="AG221" s="623"/>
      <c r="AH221" s="623"/>
      <c r="AI221" s="624"/>
      <c r="AJ221" s="624"/>
      <c r="AK221" s="624"/>
      <c r="AL221" s="624"/>
      <c r="AM221" s="624"/>
      <c r="AN221" s="624"/>
      <c r="AO221" s="624"/>
      <c r="AP221" s="624"/>
      <c r="AQ221" s="624"/>
      <c r="AR221" s="625"/>
      <c r="AS221" s="624"/>
      <c r="AT221" s="624"/>
      <c r="AU221" s="637"/>
      <c r="AV221" s="626"/>
      <c r="AW221" s="626"/>
      <c r="AX221" s="626"/>
      <c r="AY221" s="627"/>
      <c r="AZ221" s="628"/>
      <c r="BA221" s="628"/>
      <c r="BB221" s="628"/>
      <c r="BC221" s="628"/>
      <c r="BD221" s="628"/>
      <c r="BE221" s="629">
        <f t="shared" si="7"/>
        <v>30.529</v>
      </c>
      <c r="BF221" s="630"/>
      <c r="BG221" s="801">
        <f t="shared" si="8"/>
        <v>1.7</v>
      </c>
      <c r="BH221" s="504"/>
      <c r="BI221" s="505"/>
      <c r="BM221" s="503">
        <v>0</v>
      </c>
      <c r="BO221" s="444"/>
    </row>
    <row r="222" spans="1:67" s="443" customFormat="1" ht="36.950000000000003" customHeight="1">
      <c r="A222" s="611">
        <v>208</v>
      </c>
      <c r="B222" s="612">
        <v>208</v>
      </c>
      <c r="C222" s="613"/>
      <c r="D222" s="614"/>
      <c r="E222" s="762" t="s">
        <v>1248</v>
      </c>
      <c r="F222" s="632" t="s">
        <v>1249</v>
      </c>
      <c r="G222" s="618">
        <v>16</v>
      </c>
      <c r="H222" s="617">
        <v>8.0129999999999999</v>
      </c>
      <c r="I222" s="618">
        <v>30</v>
      </c>
      <c r="J222" s="617">
        <v>2.8170000000000002</v>
      </c>
      <c r="K222" s="617"/>
      <c r="L222" s="617"/>
      <c r="M222" s="617"/>
      <c r="N222" s="617"/>
      <c r="O222" s="619">
        <v>612.48</v>
      </c>
      <c r="P222" s="617">
        <v>8.7230000000000008</v>
      </c>
      <c r="Q222" s="617"/>
      <c r="R222" s="617"/>
      <c r="S222" s="618">
        <f t="shared" si="6"/>
        <v>16</v>
      </c>
      <c r="T222" s="617">
        <v>0.501</v>
      </c>
      <c r="U222" s="618">
        <v>1</v>
      </c>
      <c r="V222" s="617">
        <v>1.095</v>
      </c>
      <c r="W222" s="620">
        <v>0</v>
      </c>
      <c r="X222" s="617">
        <v>0</v>
      </c>
      <c r="Y222" s="621">
        <v>10.199999999999999</v>
      </c>
      <c r="Z222" s="617">
        <v>0.47899999999999998</v>
      </c>
      <c r="AA222" s="617">
        <v>5</v>
      </c>
      <c r="AB222" s="617">
        <v>6</v>
      </c>
      <c r="AC222" s="622">
        <v>1.8260000000000001</v>
      </c>
      <c r="AD222" s="617">
        <v>2</v>
      </c>
      <c r="AE222" s="616">
        <v>4.2939999999999996</v>
      </c>
      <c r="AF222" s="617">
        <v>2</v>
      </c>
      <c r="AG222" s="623"/>
      <c r="AH222" s="623"/>
      <c r="AI222" s="624"/>
      <c r="AJ222" s="624"/>
      <c r="AK222" s="624"/>
      <c r="AL222" s="624"/>
      <c r="AM222" s="624"/>
      <c r="AN222" s="624"/>
      <c r="AO222" s="624"/>
      <c r="AP222" s="624"/>
      <c r="AQ222" s="624"/>
      <c r="AR222" s="625"/>
      <c r="AS222" s="624"/>
      <c r="AT222" s="624"/>
      <c r="AU222" s="637"/>
      <c r="AV222" s="626"/>
      <c r="AW222" s="626"/>
      <c r="AX222" s="626"/>
      <c r="AY222" s="627"/>
      <c r="AZ222" s="628"/>
      <c r="BA222" s="628"/>
      <c r="BB222" s="628"/>
      <c r="BC222" s="628"/>
      <c r="BD222" s="628"/>
      <c r="BE222" s="629">
        <f t="shared" si="7"/>
        <v>31.628</v>
      </c>
      <c r="BF222" s="630"/>
      <c r="BG222" s="801">
        <f t="shared" si="8"/>
        <v>1.7</v>
      </c>
      <c r="BH222" s="504"/>
      <c r="BI222" s="505"/>
      <c r="BM222" s="503">
        <v>0</v>
      </c>
      <c r="BO222" s="444"/>
    </row>
    <row r="223" spans="1:67" s="443" customFormat="1" ht="36.950000000000003" customHeight="1">
      <c r="A223" s="611">
        <v>209</v>
      </c>
      <c r="B223" s="612">
        <v>209</v>
      </c>
      <c r="C223" s="613"/>
      <c r="D223" s="614"/>
      <c r="E223" s="762" t="s">
        <v>1250</v>
      </c>
      <c r="F223" s="632" t="s">
        <v>1251</v>
      </c>
      <c r="G223" s="618">
        <v>16</v>
      </c>
      <c r="H223" s="617">
        <v>8.0129999999999999</v>
      </c>
      <c r="I223" s="618">
        <v>31</v>
      </c>
      <c r="J223" s="617">
        <v>2.911</v>
      </c>
      <c r="K223" s="617"/>
      <c r="L223" s="617"/>
      <c r="M223" s="617"/>
      <c r="N223" s="617"/>
      <c r="O223" s="619">
        <v>595.76</v>
      </c>
      <c r="P223" s="617">
        <v>8.4849999999999994</v>
      </c>
      <c r="Q223" s="617"/>
      <c r="R223" s="617"/>
      <c r="S223" s="618">
        <f t="shared" si="6"/>
        <v>16</v>
      </c>
      <c r="T223" s="617">
        <v>0.501</v>
      </c>
      <c r="U223" s="618">
        <v>1</v>
      </c>
      <c r="V223" s="617">
        <v>1.095</v>
      </c>
      <c r="W223" s="620">
        <v>0</v>
      </c>
      <c r="X223" s="617">
        <v>0</v>
      </c>
      <c r="Y223" s="621">
        <v>10.4</v>
      </c>
      <c r="Z223" s="617">
        <v>0.48799999999999999</v>
      </c>
      <c r="AA223" s="617">
        <v>4.1669999999999998</v>
      </c>
      <c r="AB223" s="617">
        <v>5</v>
      </c>
      <c r="AC223" s="622">
        <v>1.8260000000000001</v>
      </c>
      <c r="AD223" s="617">
        <v>2</v>
      </c>
      <c r="AE223" s="616">
        <v>4.2939999999999996</v>
      </c>
      <c r="AF223" s="617">
        <v>2</v>
      </c>
      <c r="AG223" s="623"/>
      <c r="AH223" s="623"/>
      <c r="AI223" s="624"/>
      <c r="AJ223" s="624"/>
      <c r="AK223" s="624"/>
      <c r="AL223" s="624"/>
      <c r="AM223" s="624"/>
      <c r="AN223" s="624"/>
      <c r="AO223" s="624"/>
      <c r="AP223" s="624"/>
      <c r="AQ223" s="624"/>
      <c r="AR223" s="625"/>
      <c r="AS223" s="624"/>
      <c r="AT223" s="624"/>
      <c r="AU223" s="637"/>
      <c r="AV223" s="626"/>
      <c r="AW223" s="626"/>
      <c r="AX223" s="626"/>
      <c r="AY223" s="627"/>
      <c r="AZ223" s="628"/>
      <c r="BA223" s="628"/>
      <c r="BB223" s="628"/>
      <c r="BC223" s="628"/>
      <c r="BD223" s="628"/>
      <c r="BE223" s="629">
        <f t="shared" si="7"/>
        <v>30.492999999999999</v>
      </c>
      <c r="BF223" s="630"/>
      <c r="BG223" s="801">
        <f t="shared" si="8"/>
        <v>1.7</v>
      </c>
      <c r="BH223" s="504"/>
      <c r="BI223" s="505"/>
      <c r="BM223" s="503">
        <v>0</v>
      </c>
      <c r="BO223" s="444"/>
    </row>
    <row r="224" spans="1:67" s="443" customFormat="1" ht="36.950000000000003" customHeight="1">
      <c r="A224" s="611">
        <v>210</v>
      </c>
      <c r="B224" s="612">
        <v>210</v>
      </c>
      <c r="C224" s="613"/>
      <c r="D224" s="614"/>
      <c r="E224" s="762" t="s">
        <v>1246</v>
      </c>
      <c r="F224" s="632" t="s">
        <v>1247</v>
      </c>
      <c r="G224" s="618">
        <v>16</v>
      </c>
      <c r="H224" s="617">
        <v>8.0129999999999999</v>
      </c>
      <c r="I224" s="618">
        <v>30</v>
      </c>
      <c r="J224" s="617">
        <v>2.8170000000000002</v>
      </c>
      <c r="K224" s="617"/>
      <c r="L224" s="617"/>
      <c r="M224" s="617"/>
      <c r="N224" s="617"/>
      <c r="O224" s="619">
        <v>599.28</v>
      </c>
      <c r="P224" s="617">
        <v>8.5350000000000001</v>
      </c>
      <c r="Q224" s="617"/>
      <c r="R224" s="617"/>
      <c r="S224" s="618">
        <f t="shared" si="6"/>
        <v>16</v>
      </c>
      <c r="T224" s="617">
        <v>0.501</v>
      </c>
      <c r="U224" s="618">
        <v>1</v>
      </c>
      <c r="V224" s="617">
        <v>1.095</v>
      </c>
      <c r="W224" s="620">
        <v>0</v>
      </c>
      <c r="X224" s="617">
        <v>0</v>
      </c>
      <c r="Y224" s="621">
        <v>10.5</v>
      </c>
      <c r="Z224" s="617">
        <v>0.49299999999999999</v>
      </c>
      <c r="AA224" s="617">
        <v>5</v>
      </c>
      <c r="AB224" s="617">
        <v>6</v>
      </c>
      <c r="AC224" s="622">
        <v>1.8260000000000001</v>
      </c>
      <c r="AD224" s="617">
        <v>2</v>
      </c>
      <c r="AE224" s="616">
        <v>4.2939999999999996</v>
      </c>
      <c r="AF224" s="617">
        <v>2</v>
      </c>
      <c r="AG224" s="623"/>
      <c r="AH224" s="623"/>
      <c r="AI224" s="624"/>
      <c r="AJ224" s="624"/>
      <c r="AK224" s="624"/>
      <c r="AL224" s="624"/>
      <c r="AM224" s="624"/>
      <c r="AN224" s="624"/>
      <c r="AO224" s="624"/>
      <c r="AP224" s="624"/>
      <c r="AQ224" s="624"/>
      <c r="AR224" s="625"/>
      <c r="AS224" s="624"/>
      <c r="AT224" s="624"/>
      <c r="AU224" s="637"/>
      <c r="AV224" s="626"/>
      <c r="AW224" s="626"/>
      <c r="AX224" s="626"/>
      <c r="AY224" s="627"/>
      <c r="AZ224" s="628"/>
      <c r="BA224" s="628"/>
      <c r="BB224" s="628"/>
      <c r="BC224" s="628"/>
      <c r="BD224" s="628"/>
      <c r="BE224" s="629">
        <f t="shared" si="7"/>
        <v>31.453999999999997</v>
      </c>
      <c r="BF224" s="630"/>
      <c r="BG224" s="801">
        <f t="shared" si="8"/>
        <v>1.7</v>
      </c>
      <c r="BH224" s="504"/>
      <c r="BI224" s="505"/>
      <c r="BM224" s="503">
        <v>0</v>
      </c>
      <c r="BO224" s="444"/>
    </row>
    <row r="225" spans="1:815 1070:1839 2094:2863 3118:3887 4142:4911 5166:5935 6190:6959 7214:7983 8238:9007 9262:10031 10286:11055 11310:12079 12334:13103 13358:14127 14382:15151 15406:16175" s="443" customFormat="1" ht="36.950000000000003" customHeight="1">
      <c r="A225" s="611">
        <v>211</v>
      </c>
      <c r="B225" s="612">
        <v>211</v>
      </c>
      <c r="C225" s="613"/>
      <c r="D225" s="614"/>
      <c r="E225" s="762" t="s">
        <v>1817</v>
      </c>
      <c r="F225" s="632" t="s">
        <v>1818</v>
      </c>
      <c r="G225" s="618">
        <v>16</v>
      </c>
      <c r="H225" s="617">
        <v>8.0129999999999999</v>
      </c>
      <c r="I225" s="618">
        <v>31</v>
      </c>
      <c r="J225" s="617">
        <v>2.911</v>
      </c>
      <c r="K225" s="617"/>
      <c r="L225" s="617"/>
      <c r="M225" s="617"/>
      <c r="N225" s="617"/>
      <c r="O225" s="619">
        <v>626.12</v>
      </c>
      <c r="P225" s="617">
        <v>8.9169999999999998</v>
      </c>
      <c r="Q225" s="617"/>
      <c r="R225" s="617"/>
      <c r="S225" s="618">
        <f t="shared" si="6"/>
        <v>16</v>
      </c>
      <c r="T225" s="617">
        <v>0.501</v>
      </c>
      <c r="U225" s="618">
        <v>1</v>
      </c>
      <c r="V225" s="617">
        <v>1.095</v>
      </c>
      <c r="W225" s="620">
        <v>0</v>
      </c>
      <c r="X225" s="617">
        <v>0</v>
      </c>
      <c r="Y225" s="621">
        <v>10.199999999999999</v>
      </c>
      <c r="Z225" s="617">
        <v>0.47899999999999998</v>
      </c>
      <c r="AA225" s="617">
        <v>5</v>
      </c>
      <c r="AB225" s="617">
        <v>6</v>
      </c>
      <c r="AC225" s="622">
        <v>1.8260000000000001</v>
      </c>
      <c r="AD225" s="617">
        <v>2</v>
      </c>
      <c r="AE225" s="616">
        <v>4.2939999999999996</v>
      </c>
      <c r="AF225" s="617">
        <v>2</v>
      </c>
      <c r="AG225" s="623"/>
      <c r="AH225" s="623"/>
      <c r="AI225" s="624"/>
      <c r="AJ225" s="624"/>
      <c r="AK225" s="624"/>
      <c r="AL225" s="624"/>
      <c r="AM225" s="624"/>
      <c r="AN225" s="624"/>
      <c r="AO225" s="624"/>
      <c r="AP225" s="624"/>
      <c r="AQ225" s="624"/>
      <c r="AR225" s="625"/>
      <c r="AS225" s="624"/>
      <c r="AT225" s="624"/>
      <c r="AU225" s="637"/>
      <c r="AV225" s="626"/>
      <c r="AW225" s="626"/>
      <c r="AX225" s="626"/>
      <c r="AY225" s="627"/>
      <c r="AZ225" s="628"/>
      <c r="BA225" s="628"/>
      <c r="BB225" s="628"/>
      <c r="BC225" s="628"/>
      <c r="BD225" s="628"/>
      <c r="BE225" s="629">
        <f t="shared" si="7"/>
        <v>31.915999999999997</v>
      </c>
      <c r="BF225" s="630"/>
      <c r="BG225" s="801">
        <f t="shared" si="8"/>
        <v>1.7</v>
      </c>
      <c r="BH225" s="504"/>
      <c r="BI225" s="505"/>
      <c r="BM225" s="503">
        <v>749</v>
      </c>
      <c r="BO225" s="444"/>
    </row>
    <row r="226" spans="1:815 1070:1839 2094:2863 3118:3887 4142:4911 5166:5935 6190:6959 7214:7983 8238:9007 9262:10031 10286:11055 11310:12079 12334:13103 13358:14127 14382:15151 15406:16175" s="443" customFormat="1" ht="36.950000000000003" customHeight="1">
      <c r="A226" s="611">
        <v>212</v>
      </c>
      <c r="B226" s="612">
        <v>212</v>
      </c>
      <c r="C226" s="613"/>
      <c r="D226" s="614"/>
      <c r="E226" s="762" t="s">
        <v>1815</v>
      </c>
      <c r="F226" s="632" t="s">
        <v>1816</v>
      </c>
      <c r="G226" s="618">
        <v>16</v>
      </c>
      <c r="H226" s="617">
        <v>8.0129999999999999</v>
      </c>
      <c r="I226" s="618">
        <v>31</v>
      </c>
      <c r="J226" s="617">
        <v>2.911</v>
      </c>
      <c r="K226" s="617"/>
      <c r="L226" s="617"/>
      <c r="M226" s="617"/>
      <c r="N226" s="617"/>
      <c r="O226" s="619">
        <v>605.44000000000005</v>
      </c>
      <c r="P226" s="617">
        <v>8.6229999999999993</v>
      </c>
      <c r="Q226" s="617"/>
      <c r="R226" s="617"/>
      <c r="S226" s="618">
        <f t="shared" si="6"/>
        <v>16</v>
      </c>
      <c r="T226" s="617">
        <v>0.501</v>
      </c>
      <c r="U226" s="618">
        <v>1</v>
      </c>
      <c r="V226" s="617">
        <v>1.095</v>
      </c>
      <c r="W226" s="620">
        <v>0</v>
      </c>
      <c r="X226" s="617">
        <v>0</v>
      </c>
      <c r="Y226" s="621">
        <v>10.199999999999999</v>
      </c>
      <c r="Z226" s="617">
        <v>0.47899999999999998</v>
      </c>
      <c r="AA226" s="617">
        <v>5</v>
      </c>
      <c r="AB226" s="617">
        <v>6</v>
      </c>
      <c r="AC226" s="622">
        <v>1.8260000000000001</v>
      </c>
      <c r="AD226" s="617">
        <v>2</v>
      </c>
      <c r="AE226" s="616">
        <v>4.2939999999999996</v>
      </c>
      <c r="AF226" s="617">
        <v>2</v>
      </c>
      <c r="AG226" s="623"/>
      <c r="AH226" s="623"/>
      <c r="AI226" s="624"/>
      <c r="AJ226" s="624"/>
      <c r="AK226" s="624"/>
      <c r="AL226" s="624"/>
      <c r="AM226" s="624"/>
      <c r="AN226" s="624"/>
      <c r="AO226" s="624"/>
      <c r="AP226" s="624"/>
      <c r="AQ226" s="624"/>
      <c r="AR226" s="625"/>
      <c r="AS226" s="624"/>
      <c r="AT226" s="624"/>
      <c r="AU226" s="637"/>
      <c r="AV226" s="626"/>
      <c r="AW226" s="626"/>
      <c r="AX226" s="626"/>
      <c r="AY226" s="627"/>
      <c r="AZ226" s="628"/>
      <c r="BA226" s="628"/>
      <c r="BB226" s="628"/>
      <c r="BC226" s="628"/>
      <c r="BD226" s="628"/>
      <c r="BE226" s="629">
        <f t="shared" si="7"/>
        <v>31.622</v>
      </c>
      <c r="BF226" s="630"/>
      <c r="BG226" s="801">
        <f t="shared" si="8"/>
        <v>1.7</v>
      </c>
      <c r="BH226" s="504"/>
      <c r="BI226" s="505"/>
      <c r="BM226" s="503">
        <v>2152</v>
      </c>
      <c r="BO226" s="444"/>
    </row>
    <row r="227" spans="1:815 1070:1839 2094:2863 3118:3887 4142:4911 5166:5935 6190:6959 7214:7983 8238:9007 9262:10031 10286:11055 11310:12079 12334:13103 13358:14127 14382:15151 15406:16175" s="443" customFormat="1" ht="36.950000000000003" customHeight="1">
      <c r="A227" s="611">
        <v>213</v>
      </c>
      <c r="B227" s="612">
        <v>213</v>
      </c>
      <c r="C227" s="613"/>
      <c r="D227" s="614"/>
      <c r="E227" s="762" t="s">
        <v>1286</v>
      </c>
      <c r="F227" s="632" t="s">
        <v>1287</v>
      </c>
      <c r="G227" s="618">
        <v>16</v>
      </c>
      <c r="H227" s="617">
        <v>8.0129999999999999</v>
      </c>
      <c r="I227" s="618">
        <v>31</v>
      </c>
      <c r="J227" s="617">
        <v>2.911</v>
      </c>
      <c r="K227" s="617"/>
      <c r="L227" s="617"/>
      <c r="M227" s="617"/>
      <c r="N227" s="617"/>
      <c r="O227" s="619">
        <v>630.52</v>
      </c>
      <c r="P227" s="617">
        <v>8.98</v>
      </c>
      <c r="Q227" s="617"/>
      <c r="R227" s="617"/>
      <c r="S227" s="618">
        <f t="shared" si="6"/>
        <v>16</v>
      </c>
      <c r="T227" s="617">
        <v>0.501</v>
      </c>
      <c r="U227" s="618">
        <v>1</v>
      </c>
      <c r="V227" s="617">
        <v>1.095</v>
      </c>
      <c r="W227" s="620">
        <v>0</v>
      </c>
      <c r="X227" s="617">
        <v>0</v>
      </c>
      <c r="Y227" s="621">
        <v>10.5</v>
      </c>
      <c r="Z227" s="617">
        <v>0.49299999999999999</v>
      </c>
      <c r="AA227" s="617">
        <v>4.1669999999999998</v>
      </c>
      <c r="AB227" s="617">
        <v>5</v>
      </c>
      <c r="AC227" s="622">
        <v>1.8260000000000001</v>
      </c>
      <c r="AD227" s="617">
        <v>2</v>
      </c>
      <c r="AE227" s="616">
        <v>4.2939999999999996</v>
      </c>
      <c r="AF227" s="617">
        <v>2</v>
      </c>
      <c r="AG227" s="623"/>
      <c r="AH227" s="623"/>
      <c r="AI227" s="624"/>
      <c r="AJ227" s="624"/>
      <c r="AK227" s="624"/>
      <c r="AL227" s="624"/>
      <c r="AM227" s="624"/>
      <c r="AN227" s="624"/>
      <c r="AO227" s="624"/>
      <c r="AP227" s="624"/>
      <c r="AQ227" s="624"/>
      <c r="AR227" s="625"/>
      <c r="AS227" s="624"/>
      <c r="AT227" s="624"/>
      <c r="AU227" s="637"/>
      <c r="AV227" s="626"/>
      <c r="AW227" s="626"/>
      <c r="AX227" s="626"/>
      <c r="AY227" s="627"/>
      <c r="AZ227" s="628"/>
      <c r="BA227" s="628"/>
      <c r="BB227" s="628"/>
      <c r="BC227" s="628"/>
      <c r="BD227" s="628"/>
      <c r="BE227" s="629">
        <f t="shared" si="7"/>
        <v>30.992999999999999</v>
      </c>
      <c r="BF227" s="630"/>
      <c r="BG227" s="801">
        <f t="shared" si="8"/>
        <v>1.7</v>
      </c>
      <c r="BH227" s="504"/>
      <c r="BI227" s="505"/>
      <c r="BM227" s="507">
        <v>51</v>
      </c>
      <c r="BO227" s="444"/>
    </row>
    <row r="228" spans="1:815 1070:1839 2094:2863 3118:3887 4142:4911 5166:5935 6190:6959 7214:7983 8238:9007 9262:10031 10286:11055 11310:12079 12334:13103 13358:14127 14382:15151 15406:16175" s="538" customFormat="1" ht="36.950000000000003" customHeight="1">
      <c r="A228" s="611">
        <v>214</v>
      </c>
      <c r="B228" s="612">
        <v>214</v>
      </c>
      <c r="C228" s="613"/>
      <c r="D228" s="614"/>
      <c r="E228" s="762" t="s">
        <v>1284</v>
      </c>
      <c r="F228" s="632" t="s">
        <v>1285</v>
      </c>
      <c r="G228" s="618">
        <v>16</v>
      </c>
      <c r="H228" s="617">
        <v>8.0129999999999999</v>
      </c>
      <c r="I228" s="618">
        <v>31</v>
      </c>
      <c r="J228" s="617">
        <v>2.911</v>
      </c>
      <c r="K228" s="617"/>
      <c r="L228" s="617"/>
      <c r="M228" s="617"/>
      <c r="N228" s="617"/>
      <c r="O228" s="619">
        <v>647.24</v>
      </c>
      <c r="P228" s="617">
        <v>9.218</v>
      </c>
      <c r="Q228" s="617"/>
      <c r="R228" s="617"/>
      <c r="S228" s="618">
        <f t="shared" si="6"/>
        <v>16</v>
      </c>
      <c r="T228" s="617">
        <v>0.501</v>
      </c>
      <c r="U228" s="618">
        <v>1</v>
      </c>
      <c r="V228" s="617">
        <v>1.095</v>
      </c>
      <c r="W228" s="620">
        <v>0</v>
      </c>
      <c r="X228" s="617">
        <v>0</v>
      </c>
      <c r="Y228" s="621">
        <v>10.899999999999999</v>
      </c>
      <c r="Z228" s="617">
        <v>0.51200000000000001</v>
      </c>
      <c r="AA228" s="617">
        <v>5</v>
      </c>
      <c r="AB228" s="617">
        <v>6</v>
      </c>
      <c r="AC228" s="622">
        <v>0.91300000000000003</v>
      </c>
      <c r="AD228" s="617">
        <v>1</v>
      </c>
      <c r="AE228" s="616">
        <v>4.2939999999999996</v>
      </c>
      <c r="AF228" s="617">
        <v>2</v>
      </c>
      <c r="AG228" s="623"/>
      <c r="AH228" s="623"/>
      <c r="AI228" s="624"/>
      <c r="AJ228" s="624"/>
      <c r="AK228" s="624"/>
      <c r="AL228" s="624"/>
      <c r="AM228" s="624"/>
      <c r="AN228" s="624"/>
      <c r="AO228" s="624"/>
      <c r="AP228" s="624"/>
      <c r="AQ228" s="624"/>
      <c r="AR228" s="625"/>
      <c r="AS228" s="624"/>
      <c r="AT228" s="624"/>
      <c r="AU228" s="637"/>
      <c r="AV228" s="626"/>
      <c r="AW228" s="626"/>
      <c r="AX228" s="626"/>
      <c r="AY228" s="627"/>
      <c r="AZ228" s="628"/>
      <c r="BA228" s="628"/>
      <c r="BB228" s="628"/>
      <c r="BC228" s="628"/>
      <c r="BD228" s="628"/>
      <c r="BE228" s="629">
        <f t="shared" si="7"/>
        <v>31.25</v>
      </c>
      <c r="BF228" s="630"/>
      <c r="BG228" s="801">
        <f t="shared" si="8"/>
        <v>1.7</v>
      </c>
      <c r="BH228" s="504"/>
      <c r="BI228" s="505"/>
      <c r="BJ228" s="443"/>
      <c r="BK228" s="443"/>
      <c r="BM228" s="503">
        <v>0</v>
      </c>
      <c r="BO228" s="444"/>
      <c r="KP228" s="443"/>
      <c r="KQ228" s="443"/>
      <c r="UL228" s="443"/>
      <c r="UM228" s="443"/>
      <c r="AEH228" s="443"/>
      <c r="AEI228" s="443"/>
      <c r="AOD228" s="443"/>
      <c r="AOE228" s="443"/>
      <c r="AXZ228" s="443"/>
      <c r="AYA228" s="443"/>
      <c r="BHV228" s="443"/>
      <c r="BHW228" s="443"/>
      <c r="BRR228" s="443"/>
      <c r="BRS228" s="443"/>
      <c r="CBN228" s="443"/>
      <c r="CBO228" s="443"/>
      <c r="CLJ228" s="443"/>
      <c r="CLK228" s="443"/>
      <c r="CVF228" s="443"/>
      <c r="CVG228" s="443"/>
      <c r="DFB228" s="443"/>
      <c r="DFC228" s="443"/>
      <c r="DOX228" s="443"/>
      <c r="DOY228" s="443"/>
      <c r="DYT228" s="443"/>
      <c r="DYU228" s="443"/>
      <c r="EIP228" s="443"/>
      <c r="EIQ228" s="443"/>
      <c r="ESL228" s="443"/>
      <c r="ESM228" s="443"/>
      <c r="FCH228" s="443"/>
      <c r="FCI228" s="443"/>
      <c r="FMD228" s="443"/>
      <c r="FME228" s="443"/>
      <c r="FVZ228" s="443"/>
      <c r="FWA228" s="443"/>
      <c r="GFV228" s="443"/>
      <c r="GFW228" s="443"/>
      <c r="GPR228" s="443"/>
      <c r="GPS228" s="443"/>
      <c r="GZN228" s="443"/>
      <c r="GZO228" s="443"/>
      <c r="HJJ228" s="443"/>
      <c r="HJK228" s="443"/>
      <c r="HTF228" s="443"/>
      <c r="HTG228" s="443"/>
      <c r="IDB228" s="443"/>
      <c r="IDC228" s="443"/>
      <c r="IMX228" s="443"/>
      <c r="IMY228" s="443"/>
      <c r="IWT228" s="443"/>
      <c r="IWU228" s="443"/>
      <c r="JGP228" s="443"/>
      <c r="JGQ228" s="443"/>
      <c r="JQL228" s="443"/>
      <c r="JQM228" s="443"/>
      <c r="KAH228" s="443"/>
      <c r="KAI228" s="443"/>
      <c r="KKD228" s="443"/>
      <c r="KKE228" s="443"/>
      <c r="KTZ228" s="443"/>
      <c r="KUA228" s="443"/>
      <c r="LDV228" s="443"/>
      <c r="LDW228" s="443"/>
      <c r="LNR228" s="443"/>
      <c r="LNS228" s="443"/>
      <c r="LXN228" s="443"/>
      <c r="LXO228" s="443"/>
      <c r="MHJ228" s="443"/>
      <c r="MHK228" s="443"/>
      <c r="MRF228" s="443"/>
      <c r="MRG228" s="443"/>
      <c r="NBB228" s="443"/>
      <c r="NBC228" s="443"/>
      <c r="NKX228" s="443"/>
      <c r="NKY228" s="443"/>
      <c r="NUT228" s="443"/>
      <c r="NUU228" s="443"/>
      <c r="OEP228" s="443"/>
      <c r="OEQ228" s="443"/>
      <c r="OOL228" s="443"/>
      <c r="OOM228" s="443"/>
      <c r="OYH228" s="443"/>
      <c r="OYI228" s="443"/>
      <c r="PID228" s="443"/>
      <c r="PIE228" s="443"/>
      <c r="PRZ228" s="443"/>
      <c r="PSA228" s="443"/>
      <c r="QBV228" s="443"/>
      <c r="QBW228" s="443"/>
      <c r="QLR228" s="443"/>
      <c r="QLS228" s="443"/>
      <c r="QVN228" s="443"/>
      <c r="QVO228" s="443"/>
      <c r="RFJ228" s="443"/>
      <c r="RFK228" s="443"/>
      <c r="RPF228" s="443"/>
      <c r="RPG228" s="443"/>
      <c r="RZB228" s="443"/>
      <c r="RZC228" s="443"/>
      <c r="SIX228" s="443"/>
      <c r="SIY228" s="443"/>
      <c r="SST228" s="443"/>
      <c r="SSU228" s="443"/>
      <c r="TCP228" s="443"/>
      <c r="TCQ228" s="443"/>
      <c r="TML228" s="443"/>
      <c r="TMM228" s="443"/>
      <c r="TWH228" s="443"/>
      <c r="TWI228" s="443"/>
      <c r="UGD228" s="443"/>
      <c r="UGE228" s="443"/>
      <c r="UPZ228" s="443"/>
      <c r="UQA228" s="443"/>
      <c r="UZV228" s="443"/>
      <c r="UZW228" s="443"/>
      <c r="VJR228" s="443"/>
      <c r="VJS228" s="443"/>
      <c r="VTN228" s="443"/>
      <c r="VTO228" s="443"/>
      <c r="WDJ228" s="443"/>
      <c r="WDK228" s="443"/>
      <c r="WNF228" s="443"/>
      <c r="WNG228" s="443"/>
      <c r="WXB228" s="443"/>
      <c r="WXC228" s="443"/>
    </row>
    <row r="229" spans="1:815 1070:1839 2094:2863 3118:3887 4142:4911 5166:5935 6190:6959 7214:7983 8238:9007 9262:10031 10286:11055 11310:12079 12334:13103 13358:14127 14382:15151 15406:16175" s="443" customFormat="1" ht="36.950000000000003" customHeight="1">
      <c r="A229" s="611">
        <v>215</v>
      </c>
      <c r="B229" s="612">
        <v>215</v>
      </c>
      <c r="C229" s="613"/>
      <c r="D229" s="614"/>
      <c r="E229" s="762" t="s">
        <v>1288</v>
      </c>
      <c r="F229" s="632" t="s">
        <v>1289</v>
      </c>
      <c r="G229" s="618">
        <v>15</v>
      </c>
      <c r="H229" s="617">
        <v>7.5119999999999996</v>
      </c>
      <c r="I229" s="618">
        <v>30</v>
      </c>
      <c r="J229" s="617">
        <v>2.8170000000000002</v>
      </c>
      <c r="K229" s="617"/>
      <c r="L229" s="617"/>
      <c r="M229" s="617"/>
      <c r="N229" s="617"/>
      <c r="O229" s="619">
        <v>531.52</v>
      </c>
      <c r="P229" s="617">
        <v>7.57</v>
      </c>
      <c r="Q229" s="617"/>
      <c r="R229" s="617"/>
      <c r="S229" s="618">
        <f t="shared" si="6"/>
        <v>15</v>
      </c>
      <c r="T229" s="617">
        <v>0.47</v>
      </c>
      <c r="U229" s="618">
        <v>1</v>
      </c>
      <c r="V229" s="617">
        <v>1.095</v>
      </c>
      <c r="W229" s="620">
        <v>0</v>
      </c>
      <c r="X229" s="617">
        <v>0</v>
      </c>
      <c r="Y229" s="621">
        <v>10.399999999999999</v>
      </c>
      <c r="Z229" s="617">
        <v>0.48799999999999999</v>
      </c>
      <c r="AA229" s="617">
        <v>5</v>
      </c>
      <c r="AB229" s="617">
        <v>6</v>
      </c>
      <c r="AC229" s="622">
        <v>0.91300000000000003</v>
      </c>
      <c r="AD229" s="617">
        <v>1</v>
      </c>
      <c r="AE229" s="616">
        <v>4.2939999999999996</v>
      </c>
      <c r="AF229" s="617">
        <v>2</v>
      </c>
      <c r="AG229" s="623"/>
      <c r="AH229" s="623"/>
      <c r="AI229" s="624"/>
      <c r="AJ229" s="624"/>
      <c r="AK229" s="624"/>
      <c r="AL229" s="624"/>
      <c r="AM229" s="624"/>
      <c r="AN229" s="624"/>
      <c r="AO229" s="624"/>
      <c r="AP229" s="624"/>
      <c r="AQ229" s="624"/>
      <c r="AR229" s="625"/>
      <c r="AS229" s="624"/>
      <c r="AT229" s="624"/>
      <c r="AU229" s="637"/>
      <c r="AV229" s="626"/>
      <c r="AW229" s="626"/>
      <c r="AX229" s="626"/>
      <c r="AY229" s="627"/>
      <c r="AZ229" s="628"/>
      <c r="BA229" s="628"/>
      <c r="BB229" s="628"/>
      <c r="BC229" s="628"/>
      <c r="BD229" s="628"/>
      <c r="BE229" s="629">
        <f t="shared" si="7"/>
        <v>28.952000000000002</v>
      </c>
      <c r="BF229" s="630"/>
      <c r="BG229" s="801">
        <f t="shared" si="8"/>
        <v>1.7</v>
      </c>
      <c r="BH229" s="504"/>
      <c r="BI229" s="505"/>
      <c r="BM229" s="503">
        <v>0</v>
      </c>
      <c r="BO229" s="444"/>
    </row>
    <row r="230" spans="1:815 1070:1839 2094:2863 3118:3887 4142:4911 5166:5935 6190:6959 7214:7983 8238:9007 9262:10031 10286:11055 11310:12079 12334:13103 13358:14127 14382:15151 15406:16175" s="443" customFormat="1" ht="36.950000000000003" customHeight="1">
      <c r="A230" s="611">
        <v>216</v>
      </c>
      <c r="B230" s="612">
        <v>216</v>
      </c>
      <c r="C230" s="613"/>
      <c r="D230" s="614"/>
      <c r="E230" s="762" t="s">
        <v>1290</v>
      </c>
      <c r="F230" s="632" t="s">
        <v>1291</v>
      </c>
      <c r="G230" s="618">
        <v>15</v>
      </c>
      <c r="H230" s="617">
        <v>7.5119999999999996</v>
      </c>
      <c r="I230" s="618">
        <v>30</v>
      </c>
      <c r="J230" s="617">
        <v>2.8170000000000002</v>
      </c>
      <c r="K230" s="617"/>
      <c r="L230" s="617"/>
      <c r="M230" s="617"/>
      <c r="N230" s="617"/>
      <c r="O230" s="619">
        <v>565.84</v>
      </c>
      <c r="P230" s="617">
        <v>8.0589999999999993</v>
      </c>
      <c r="Q230" s="617"/>
      <c r="R230" s="617"/>
      <c r="S230" s="618">
        <f t="shared" si="6"/>
        <v>15</v>
      </c>
      <c r="T230" s="617">
        <v>0.47</v>
      </c>
      <c r="U230" s="618">
        <v>1</v>
      </c>
      <c r="V230" s="617">
        <v>1.095</v>
      </c>
      <c r="W230" s="620">
        <v>0</v>
      </c>
      <c r="X230" s="617">
        <v>0</v>
      </c>
      <c r="Y230" s="621">
        <v>12.2</v>
      </c>
      <c r="Z230" s="617">
        <v>0.57299999999999995</v>
      </c>
      <c r="AA230" s="617">
        <v>5</v>
      </c>
      <c r="AB230" s="617">
        <v>6</v>
      </c>
      <c r="AC230" s="622">
        <v>1.8260000000000001</v>
      </c>
      <c r="AD230" s="617">
        <v>2</v>
      </c>
      <c r="AE230" s="616">
        <v>4.2939999999999996</v>
      </c>
      <c r="AF230" s="617">
        <v>2</v>
      </c>
      <c r="AG230" s="623"/>
      <c r="AH230" s="623"/>
      <c r="AI230" s="624"/>
      <c r="AJ230" s="624"/>
      <c r="AK230" s="624"/>
      <c r="AL230" s="624"/>
      <c r="AM230" s="624"/>
      <c r="AN230" s="624"/>
      <c r="AO230" s="624"/>
      <c r="AP230" s="624"/>
      <c r="AQ230" s="624"/>
      <c r="AR230" s="625"/>
      <c r="AS230" s="624"/>
      <c r="AT230" s="624"/>
      <c r="AU230" s="637"/>
      <c r="AV230" s="626"/>
      <c r="AW230" s="626"/>
      <c r="AX230" s="626"/>
      <c r="AY230" s="627"/>
      <c r="AZ230" s="628"/>
      <c r="BA230" s="628"/>
      <c r="BB230" s="628"/>
      <c r="BC230" s="628"/>
      <c r="BD230" s="628"/>
      <c r="BE230" s="629">
        <f t="shared" si="7"/>
        <v>30.526000000000003</v>
      </c>
      <c r="BF230" s="630"/>
      <c r="BG230" s="801">
        <f t="shared" si="8"/>
        <v>1.7</v>
      </c>
      <c r="BH230" s="504"/>
      <c r="BI230" s="505"/>
      <c r="BM230" s="503">
        <v>0</v>
      </c>
      <c r="BO230" s="444"/>
    </row>
    <row r="231" spans="1:815 1070:1839 2094:2863 3118:3887 4142:4911 5166:5935 6190:6959 7214:7983 8238:9007 9262:10031 10286:11055 11310:12079 12334:13103 13358:14127 14382:15151 15406:16175" s="443" customFormat="1" ht="36.950000000000003" customHeight="1">
      <c r="A231" s="611">
        <v>217</v>
      </c>
      <c r="B231" s="612">
        <v>217</v>
      </c>
      <c r="C231" s="613"/>
      <c r="D231" s="614"/>
      <c r="E231" s="762" t="s">
        <v>1292</v>
      </c>
      <c r="F231" s="632" t="s">
        <v>1293</v>
      </c>
      <c r="G231" s="618">
        <v>14</v>
      </c>
      <c r="H231" s="617">
        <v>7.0110000000000001</v>
      </c>
      <c r="I231" s="618">
        <v>28</v>
      </c>
      <c r="J231" s="617">
        <v>2.629</v>
      </c>
      <c r="K231" s="617"/>
      <c r="L231" s="617"/>
      <c r="M231" s="617"/>
      <c r="N231" s="617"/>
      <c r="O231" s="619">
        <v>548.67999999999995</v>
      </c>
      <c r="P231" s="617">
        <v>7.8140000000000001</v>
      </c>
      <c r="Q231" s="617"/>
      <c r="R231" s="617"/>
      <c r="S231" s="618">
        <f t="shared" si="6"/>
        <v>14</v>
      </c>
      <c r="T231" s="617">
        <v>0.438</v>
      </c>
      <c r="U231" s="618">
        <v>1</v>
      </c>
      <c r="V231" s="617">
        <v>1.095</v>
      </c>
      <c r="W231" s="620">
        <v>0</v>
      </c>
      <c r="X231" s="617">
        <v>0</v>
      </c>
      <c r="Y231" s="621">
        <v>28.700000000000003</v>
      </c>
      <c r="Z231" s="617">
        <v>1.3480000000000001</v>
      </c>
      <c r="AA231" s="617">
        <v>4.1669999999999998</v>
      </c>
      <c r="AB231" s="617">
        <v>5</v>
      </c>
      <c r="AC231" s="622">
        <v>1.8260000000000001</v>
      </c>
      <c r="AD231" s="617">
        <v>2</v>
      </c>
      <c r="AE231" s="616">
        <v>4.2939999999999996</v>
      </c>
      <c r="AF231" s="617">
        <v>2</v>
      </c>
      <c r="AG231" s="623"/>
      <c r="AH231" s="623"/>
      <c r="AI231" s="624"/>
      <c r="AJ231" s="624"/>
      <c r="AK231" s="624"/>
      <c r="AL231" s="624"/>
      <c r="AM231" s="624"/>
      <c r="AN231" s="624"/>
      <c r="AO231" s="624"/>
      <c r="AP231" s="624"/>
      <c r="AQ231" s="624"/>
      <c r="AR231" s="625"/>
      <c r="AS231" s="624"/>
      <c r="AT231" s="624"/>
      <c r="AU231" s="637"/>
      <c r="AV231" s="626"/>
      <c r="AW231" s="626"/>
      <c r="AX231" s="626"/>
      <c r="AY231" s="627"/>
      <c r="AZ231" s="628"/>
      <c r="BA231" s="628"/>
      <c r="BB231" s="628"/>
      <c r="BC231" s="628"/>
      <c r="BD231" s="628"/>
      <c r="BE231" s="629">
        <f t="shared" si="7"/>
        <v>29.335000000000001</v>
      </c>
      <c r="BF231" s="630"/>
      <c r="BG231" s="801">
        <f t="shared" si="8"/>
        <v>1.7</v>
      </c>
      <c r="BH231" s="504"/>
      <c r="BI231" s="505"/>
      <c r="BM231" s="503">
        <v>0</v>
      </c>
      <c r="BO231" s="444"/>
    </row>
    <row r="232" spans="1:815 1070:1839 2094:2863 3118:3887 4142:4911 5166:5935 6190:6959 7214:7983 8238:9007 9262:10031 10286:11055 11310:12079 12334:13103 13358:14127 14382:15151 15406:16175" s="443" customFormat="1" ht="36.950000000000003" customHeight="1">
      <c r="A232" s="611">
        <v>218</v>
      </c>
      <c r="B232" s="612">
        <v>218</v>
      </c>
      <c r="C232" s="613"/>
      <c r="D232" s="614"/>
      <c r="E232" s="762" t="s">
        <v>1966</v>
      </c>
      <c r="F232" s="632" t="s">
        <v>1967</v>
      </c>
      <c r="G232" s="618">
        <v>16</v>
      </c>
      <c r="H232" s="617">
        <v>8.0129999999999999</v>
      </c>
      <c r="I232" s="618">
        <v>30</v>
      </c>
      <c r="J232" s="617">
        <v>2.8170000000000002</v>
      </c>
      <c r="K232" s="617"/>
      <c r="L232" s="617"/>
      <c r="M232" s="617"/>
      <c r="N232" s="617"/>
      <c r="O232" s="619">
        <v>608.96</v>
      </c>
      <c r="P232" s="617">
        <v>8.673</v>
      </c>
      <c r="Q232" s="617"/>
      <c r="R232" s="617"/>
      <c r="S232" s="618">
        <f t="shared" si="6"/>
        <v>16</v>
      </c>
      <c r="T232" s="617">
        <v>0.501</v>
      </c>
      <c r="U232" s="618">
        <v>1</v>
      </c>
      <c r="V232" s="617">
        <v>1.095</v>
      </c>
      <c r="W232" s="620">
        <v>20000</v>
      </c>
      <c r="X232" s="617">
        <v>0.626</v>
      </c>
      <c r="Y232" s="621">
        <v>29.5</v>
      </c>
      <c r="Z232" s="617">
        <v>1.385</v>
      </c>
      <c r="AA232" s="617">
        <v>5</v>
      </c>
      <c r="AB232" s="617">
        <v>6</v>
      </c>
      <c r="AC232" s="622">
        <v>1.8260000000000001</v>
      </c>
      <c r="AD232" s="617">
        <v>2</v>
      </c>
      <c r="AE232" s="616">
        <v>4.2939999999999996</v>
      </c>
      <c r="AF232" s="617">
        <v>2</v>
      </c>
      <c r="AG232" s="623"/>
      <c r="AH232" s="623"/>
      <c r="AI232" s="624"/>
      <c r="AJ232" s="624"/>
      <c r="AK232" s="624"/>
      <c r="AL232" s="624"/>
      <c r="AM232" s="624"/>
      <c r="AN232" s="624"/>
      <c r="AO232" s="624"/>
      <c r="AP232" s="624"/>
      <c r="AQ232" s="624"/>
      <c r="AR232" s="625"/>
      <c r="AS232" s="624"/>
      <c r="AT232" s="624"/>
      <c r="AU232" s="637"/>
      <c r="AV232" s="626"/>
      <c r="AW232" s="626"/>
      <c r="AX232" s="626"/>
      <c r="AY232" s="627"/>
      <c r="AZ232" s="628"/>
      <c r="BA232" s="628"/>
      <c r="BB232" s="628"/>
      <c r="BC232" s="628"/>
      <c r="BD232" s="628"/>
      <c r="BE232" s="629">
        <f t="shared" si="7"/>
        <v>33.11</v>
      </c>
      <c r="BF232" s="630"/>
      <c r="BG232" s="801">
        <f t="shared" si="8"/>
        <v>1.7</v>
      </c>
      <c r="BH232" s="504"/>
      <c r="BI232" s="505"/>
      <c r="BM232" s="503">
        <v>0</v>
      </c>
      <c r="BO232" s="444"/>
    </row>
    <row r="233" spans="1:815 1070:1839 2094:2863 3118:3887 4142:4911 5166:5935 6190:6959 7214:7983 8238:9007 9262:10031 10286:11055 11310:12079 12334:13103 13358:14127 14382:15151 15406:16175" s="443" customFormat="1" ht="36.950000000000003" customHeight="1">
      <c r="A233" s="611">
        <v>219</v>
      </c>
      <c r="B233" s="612">
        <v>219</v>
      </c>
      <c r="C233" s="613"/>
      <c r="D233" s="614"/>
      <c r="E233" s="762" t="s">
        <v>1662</v>
      </c>
      <c r="F233" s="632" t="s">
        <v>1663</v>
      </c>
      <c r="G233" s="618">
        <v>12</v>
      </c>
      <c r="H233" s="617">
        <v>6.01</v>
      </c>
      <c r="I233" s="618">
        <v>0</v>
      </c>
      <c r="J233" s="617">
        <v>0</v>
      </c>
      <c r="K233" s="617"/>
      <c r="L233" s="617"/>
      <c r="M233" s="617"/>
      <c r="N233" s="617"/>
      <c r="O233" s="619">
        <v>563.20000000000005</v>
      </c>
      <c r="P233" s="617">
        <v>8.0210000000000008</v>
      </c>
      <c r="Q233" s="617"/>
      <c r="R233" s="617"/>
      <c r="S233" s="618">
        <f t="shared" si="6"/>
        <v>12</v>
      </c>
      <c r="T233" s="617">
        <v>0.376</v>
      </c>
      <c r="U233" s="618">
        <v>0</v>
      </c>
      <c r="V233" s="617">
        <v>0</v>
      </c>
      <c r="W233" s="620">
        <v>0</v>
      </c>
      <c r="X233" s="617">
        <v>0</v>
      </c>
      <c r="Y233" s="621">
        <v>10.9</v>
      </c>
      <c r="Z233" s="617">
        <v>0.51200000000000001</v>
      </c>
      <c r="AA233" s="617">
        <v>4.1669999999999998</v>
      </c>
      <c r="AB233" s="617">
        <v>5</v>
      </c>
      <c r="AC233" s="622">
        <v>1.8260000000000001</v>
      </c>
      <c r="AD233" s="617">
        <v>2</v>
      </c>
      <c r="AE233" s="616">
        <v>4.2939999999999996</v>
      </c>
      <c r="AF233" s="617">
        <v>2</v>
      </c>
      <c r="AG233" s="623"/>
      <c r="AH233" s="623"/>
      <c r="AI233" s="624"/>
      <c r="AJ233" s="624"/>
      <c r="AK233" s="624"/>
      <c r="AL233" s="624"/>
      <c r="AM233" s="624"/>
      <c r="AN233" s="624"/>
      <c r="AO233" s="624"/>
      <c r="AP233" s="624"/>
      <c r="AQ233" s="624"/>
      <c r="AR233" s="625"/>
      <c r="AS233" s="624"/>
      <c r="AT233" s="624"/>
      <c r="AU233" s="637"/>
      <c r="AV233" s="626"/>
      <c r="AW233" s="626"/>
      <c r="AX233" s="626"/>
      <c r="AY233" s="627"/>
      <c r="AZ233" s="628"/>
      <c r="BA233" s="628"/>
      <c r="BB233" s="628"/>
      <c r="BC233" s="628"/>
      <c r="BD233" s="628"/>
      <c r="BE233" s="629">
        <f t="shared" si="7"/>
        <v>23.919</v>
      </c>
      <c r="BF233" s="630"/>
      <c r="BG233" s="801">
        <f t="shared" si="8"/>
        <v>1.7</v>
      </c>
      <c r="BH233" s="504"/>
      <c r="BI233" s="505"/>
      <c r="BM233" s="503">
        <v>0</v>
      </c>
      <c r="BO233" s="444"/>
    </row>
    <row r="234" spans="1:815 1070:1839 2094:2863 3118:3887 4142:4911 5166:5935 6190:6959 7214:7983 8238:9007 9262:10031 10286:11055 11310:12079 12334:13103 13358:14127 14382:15151 15406:16175" s="443" customFormat="1" ht="36.950000000000003" customHeight="1">
      <c r="A234" s="611">
        <v>220</v>
      </c>
      <c r="B234" s="612">
        <v>220</v>
      </c>
      <c r="C234" s="613"/>
      <c r="D234" s="614"/>
      <c r="E234" s="765" t="s">
        <v>1298</v>
      </c>
      <c r="F234" s="633" t="s">
        <v>1299</v>
      </c>
      <c r="G234" s="618">
        <v>16</v>
      </c>
      <c r="H234" s="617">
        <v>8.0129999999999999</v>
      </c>
      <c r="I234" s="618">
        <v>0</v>
      </c>
      <c r="J234" s="617">
        <v>0</v>
      </c>
      <c r="K234" s="617"/>
      <c r="L234" s="617"/>
      <c r="M234" s="617"/>
      <c r="N234" s="617"/>
      <c r="O234" s="619">
        <v>467.72</v>
      </c>
      <c r="P234" s="617">
        <v>6.6609999999999996</v>
      </c>
      <c r="Q234" s="617"/>
      <c r="R234" s="617"/>
      <c r="S234" s="618">
        <f t="shared" si="6"/>
        <v>16</v>
      </c>
      <c r="T234" s="617">
        <v>0.501</v>
      </c>
      <c r="U234" s="618">
        <v>0</v>
      </c>
      <c r="V234" s="617">
        <v>0</v>
      </c>
      <c r="W234" s="620">
        <v>0</v>
      </c>
      <c r="X234" s="617">
        <v>0</v>
      </c>
      <c r="Y234" s="621">
        <v>8.6</v>
      </c>
      <c r="Z234" s="617">
        <v>0.40400000000000003</v>
      </c>
      <c r="AA234" s="617">
        <v>5</v>
      </c>
      <c r="AB234" s="617">
        <v>6</v>
      </c>
      <c r="AC234" s="622">
        <v>1.8260000000000001</v>
      </c>
      <c r="AD234" s="617">
        <v>2</v>
      </c>
      <c r="AE234" s="616">
        <v>4.2939999999999996</v>
      </c>
      <c r="AF234" s="617">
        <v>2</v>
      </c>
      <c r="AG234" s="623"/>
      <c r="AH234" s="623"/>
      <c r="AI234" s="624"/>
      <c r="AJ234" s="624"/>
      <c r="AK234" s="624"/>
      <c r="AL234" s="624"/>
      <c r="AM234" s="624"/>
      <c r="AN234" s="624"/>
      <c r="AO234" s="624"/>
      <c r="AP234" s="624"/>
      <c r="AQ234" s="624"/>
      <c r="AR234" s="625"/>
      <c r="AS234" s="624"/>
      <c r="AT234" s="624"/>
      <c r="AU234" s="637"/>
      <c r="AV234" s="626"/>
      <c r="AW234" s="626"/>
      <c r="AX234" s="626"/>
      <c r="AY234" s="627"/>
      <c r="AZ234" s="628"/>
      <c r="BA234" s="628"/>
      <c r="BB234" s="628"/>
      <c r="BC234" s="628"/>
      <c r="BD234" s="628"/>
      <c r="BE234" s="629">
        <f t="shared" si="7"/>
        <v>25.579000000000001</v>
      </c>
      <c r="BF234" s="630"/>
      <c r="BG234" s="801">
        <f t="shared" si="8"/>
        <v>1.7</v>
      </c>
      <c r="BH234" s="504"/>
      <c r="BI234" s="505"/>
      <c r="BM234" s="503">
        <v>0</v>
      </c>
      <c r="BO234" s="444"/>
    </row>
    <row r="235" spans="1:815 1070:1839 2094:2863 3118:3887 4142:4911 5166:5935 6190:6959 7214:7983 8238:9007 9262:10031 10286:11055 11310:12079 12334:13103 13358:14127 14382:15151 15406:16175" s="443" customFormat="1" ht="36.950000000000003" customHeight="1">
      <c r="A235" s="611">
        <v>221</v>
      </c>
      <c r="B235" s="612">
        <v>221</v>
      </c>
      <c r="C235" s="613"/>
      <c r="D235" s="614"/>
      <c r="E235" s="766" t="s">
        <v>1296</v>
      </c>
      <c r="F235" s="767" t="s">
        <v>1297</v>
      </c>
      <c r="G235" s="618">
        <v>16</v>
      </c>
      <c r="H235" s="617">
        <v>8.0129999999999999</v>
      </c>
      <c r="I235" s="618">
        <v>0</v>
      </c>
      <c r="J235" s="617">
        <v>0</v>
      </c>
      <c r="K235" s="617"/>
      <c r="L235" s="617"/>
      <c r="M235" s="617"/>
      <c r="N235" s="617"/>
      <c r="O235" s="619">
        <v>451.44</v>
      </c>
      <c r="P235" s="617">
        <v>6.43</v>
      </c>
      <c r="Q235" s="617"/>
      <c r="R235" s="617"/>
      <c r="S235" s="618">
        <f t="shared" si="6"/>
        <v>16</v>
      </c>
      <c r="T235" s="617">
        <v>0.501</v>
      </c>
      <c r="U235" s="618">
        <v>0</v>
      </c>
      <c r="V235" s="617">
        <v>0</v>
      </c>
      <c r="W235" s="620">
        <v>0</v>
      </c>
      <c r="X235" s="617">
        <v>0</v>
      </c>
      <c r="Y235" s="621">
        <v>8.4</v>
      </c>
      <c r="Z235" s="617">
        <v>0.39400000000000002</v>
      </c>
      <c r="AA235" s="617">
        <v>5</v>
      </c>
      <c r="AB235" s="617">
        <v>6</v>
      </c>
      <c r="AC235" s="622">
        <v>1.8260000000000001</v>
      </c>
      <c r="AD235" s="617">
        <v>2</v>
      </c>
      <c r="AE235" s="616">
        <v>4.2939999999999996</v>
      </c>
      <c r="AF235" s="617">
        <v>2</v>
      </c>
      <c r="AG235" s="623"/>
      <c r="AH235" s="623"/>
      <c r="AI235" s="624"/>
      <c r="AJ235" s="624"/>
      <c r="AK235" s="624"/>
      <c r="AL235" s="624"/>
      <c r="AM235" s="624"/>
      <c r="AN235" s="624"/>
      <c r="AO235" s="624"/>
      <c r="AP235" s="624"/>
      <c r="AQ235" s="624"/>
      <c r="AR235" s="625"/>
      <c r="AS235" s="624"/>
      <c r="AT235" s="624"/>
      <c r="AU235" s="637"/>
      <c r="AV235" s="626"/>
      <c r="AW235" s="626"/>
      <c r="AX235" s="626"/>
      <c r="AY235" s="627"/>
      <c r="AZ235" s="628"/>
      <c r="BA235" s="628"/>
      <c r="BB235" s="628"/>
      <c r="BC235" s="628"/>
      <c r="BD235" s="628"/>
      <c r="BE235" s="629">
        <f t="shared" si="7"/>
        <v>25.338000000000001</v>
      </c>
      <c r="BF235" s="800"/>
      <c r="BG235" s="801">
        <f t="shared" si="8"/>
        <v>1.7</v>
      </c>
      <c r="BH235" s="504"/>
      <c r="BI235" s="505"/>
      <c r="BM235" s="503">
        <v>0</v>
      </c>
      <c r="BO235" s="444"/>
    </row>
    <row r="236" spans="1:815 1070:1839 2094:2863 3118:3887 4142:4911 5166:5935 6190:6959 7214:7983 8238:9007 9262:10031 10286:11055 11310:12079 12334:13103 13358:14127 14382:15151 15406:16175" s="443" customFormat="1" ht="36.950000000000003" customHeight="1">
      <c r="A236" s="611">
        <v>222</v>
      </c>
      <c r="B236" s="612">
        <v>222</v>
      </c>
      <c r="C236" s="613"/>
      <c r="D236" s="614"/>
      <c r="E236" s="766" t="s">
        <v>1580</v>
      </c>
      <c r="F236" s="767" t="s">
        <v>1581</v>
      </c>
      <c r="G236" s="618">
        <v>14</v>
      </c>
      <c r="H236" s="617">
        <v>7.0110000000000001</v>
      </c>
      <c r="I236" s="618">
        <v>28</v>
      </c>
      <c r="J236" s="617">
        <v>2.629</v>
      </c>
      <c r="K236" s="617"/>
      <c r="L236" s="617"/>
      <c r="M236" s="617"/>
      <c r="N236" s="617"/>
      <c r="O236" s="619">
        <v>518.76</v>
      </c>
      <c r="P236" s="617">
        <v>7.3879999999999999</v>
      </c>
      <c r="Q236" s="617"/>
      <c r="R236" s="617"/>
      <c r="S236" s="618">
        <f t="shared" si="6"/>
        <v>14</v>
      </c>
      <c r="T236" s="617">
        <v>0.438</v>
      </c>
      <c r="U236" s="618">
        <v>1</v>
      </c>
      <c r="V236" s="617">
        <v>1.095</v>
      </c>
      <c r="W236" s="620">
        <v>0</v>
      </c>
      <c r="X236" s="617">
        <v>0</v>
      </c>
      <c r="Y236" s="621">
        <v>9</v>
      </c>
      <c r="Z236" s="617">
        <v>0.42299999999999999</v>
      </c>
      <c r="AA236" s="617">
        <v>5</v>
      </c>
      <c r="AB236" s="617">
        <v>6</v>
      </c>
      <c r="AC236" s="622">
        <v>0.91300000000000003</v>
      </c>
      <c r="AD236" s="617">
        <v>1</v>
      </c>
      <c r="AE236" s="616">
        <v>4.2939999999999996</v>
      </c>
      <c r="AF236" s="617">
        <v>2</v>
      </c>
      <c r="AG236" s="623"/>
      <c r="AH236" s="623"/>
      <c r="AI236" s="624"/>
      <c r="AJ236" s="624"/>
      <c r="AK236" s="624"/>
      <c r="AL236" s="624"/>
      <c r="AM236" s="624"/>
      <c r="AN236" s="624"/>
      <c r="AO236" s="624"/>
      <c r="AP236" s="624"/>
      <c r="AQ236" s="624"/>
      <c r="AR236" s="625"/>
      <c r="AS236" s="624"/>
      <c r="AT236" s="624"/>
      <c r="AU236" s="637"/>
      <c r="AV236" s="626"/>
      <c r="AW236" s="626"/>
      <c r="AX236" s="626"/>
      <c r="AY236" s="627"/>
      <c r="AZ236" s="628"/>
      <c r="BA236" s="628"/>
      <c r="BB236" s="628"/>
      <c r="BC236" s="628"/>
      <c r="BD236" s="628"/>
      <c r="BE236" s="629">
        <f t="shared" si="7"/>
        <v>27.983999999999998</v>
      </c>
      <c r="BF236" s="630"/>
      <c r="BG236" s="801">
        <f t="shared" si="8"/>
        <v>1.7</v>
      </c>
      <c r="BH236" s="504"/>
      <c r="BI236" s="505"/>
      <c r="BM236" s="503">
        <v>0</v>
      </c>
      <c r="BO236" s="444"/>
    </row>
    <row r="237" spans="1:815 1070:1839 2094:2863 3118:3887 4142:4911 5166:5935 6190:6959 7214:7983 8238:9007 9262:10031 10286:11055 11310:12079 12334:13103 13358:14127 14382:15151 15406:16175" s="443" customFormat="1" ht="36.950000000000003" customHeight="1">
      <c r="A237" s="611">
        <v>223</v>
      </c>
      <c r="B237" s="612">
        <v>223</v>
      </c>
      <c r="C237" s="613"/>
      <c r="D237" s="614"/>
      <c r="E237" s="766" t="s">
        <v>1301</v>
      </c>
      <c r="F237" s="767" t="s">
        <v>1302</v>
      </c>
      <c r="G237" s="618">
        <v>11</v>
      </c>
      <c r="H237" s="617">
        <v>5.5090000000000003</v>
      </c>
      <c r="I237" s="618">
        <v>0</v>
      </c>
      <c r="J237" s="617">
        <v>0</v>
      </c>
      <c r="K237" s="617"/>
      <c r="L237" s="617"/>
      <c r="M237" s="617"/>
      <c r="N237" s="617"/>
      <c r="O237" s="619">
        <v>462.44</v>
      </c>
      <c r="P237" s="617">
        <v>6.5860000000000003</v>
      </c>
      <c r="Q237" s="617"/>
      <c r="R237" s="617"/>
      <c r="S237" s="618">
        <f t="shared" si="6"/>
        <v>11</v>
      </c>
      <c r="T237" s="617">
        <v>0.34399999999999997</v>
      </c>
      <c r="U237" s="618">
        <v>0</v>
      </c>
      <c r="V237" s="617">
        <v>0</v>
      </c>
      <c r="W237" s="620">
        <v>-20000</v>
      </c>
      <c r="X237" s="617">
        <v>-0.626</v>
      </c>
      <c r="Y237" s="621">
        <v>7.8</v>
      </c>
      <c r="Z237" s="617">
        <v>0.36599999999999999</v>
      </c>
      <c r="AA237" s="617">
        <v>5</v>
      </c>
      <c r="AB237" s="617">
        <v>6</v>
      </c>
      <c r="AC237" s="622">
        <v>1.8260000000000001</v>
      </c>
      <c r="AD237" s="617">
        <v>2</v>
      </c>
      <c r="AE237" s="616">
        <v>4.2939999999999996</v>
      </c>
      <c r="AF237" s="617">
        <v>2</v>
      </c>
      <c r="AG237" s="623"/>
      <c r="AH237" s="623"/>
      <c r="AI237" s="624"/>
      <c r="AJ237" s="624"/>
      <c r="AK237" s="624"/>
      <c r="AL237" s="624"/>
      <c r="AM237" s="624"/>
      <c r="AN237" s="624"/>
      <c r="AO237" s="624"/>
      <c r="AP237" s="624"/>
      <c r="AQ237" s="624"/>
      <c r="AR237" s="625"/>
      <c r="AS237" s="624"/>
      <c r="AT237" s="624"/>
      <c r="AU237" s="637"/>
      <c r="AV237" s="626"/>
      <c r="AW237" s="626"/>
      <c r="AX237" s="626"/>
      <c r="AY237" s="627"/>
      <c r="AZ237" s="628"/>
      <c r="BA237" s="628"/>
      <c r="BB237" s="628"/>
      <c r="BC237" s="628"/>
      <c r="BD237" s="628"/>
      <c r="BE237" s="629">
        <f t="shared" si="7"/>
        <v>22.179000000000002</v>
      </c>
      <c r="BF237" s="630"/>
      <c r="BG237" s="801">
        <f t="shared" si="8"/>
        <v>1.7</v>
      </c>
      <c r="BH237" s="504"/>
      <c r="BI237" s="505"/>
      <c r="BM237" s="503">
        <v>0</v>
      </c>
      <c r="BO237" s="444"/>
    </row>
    <row r="238" spans="1:815 1070:1839 2094:2863 3118:3887 4142:4911 5166:5935 6190:6959 7214:7983 8238:9007 9262:10031 10286:11055 11310:12079 12334:13103 13358:14127 14382:15151 15406:16175" s="443" customFormat="1" ht="36.950000000000003" customHeight="1">
      <c r="A238" s="611">
        <v>224</v>
      </c>
      <c r="B238" s="612">
        <v>224</v>
      </c>
      <c r="C238" s="613"/>
      <c r="D238" s="614"/>
      <c r="E238" s="768" t="s">
        <v>1303</v>
      </c>
      <c r="F238" s="767" t="s">
        <v>1304</v>
      </c>
      <c r="G238" s="618">
        <v>13</v>
      </c>
      <c r="H238" s="617">
        <v>6.51</v>
      </c>
      <c r="I238" s="618">
        <v>28</v>
      </c>
      <c r="J238" s="617">
        <v>2.629</v>
      </c>
      <c r="K238" s="617"/>
      <c r="L238" s="617"/>
      <c r="M238" s="617"/>
      <c r="N238" s="617"/>
      <c r="O238" s="619">
        <v>663.08</v>
      </c>
      <c r="P238" s="617">
        <v>9.4440000000000008</v>
      </c>
      <c r="Q238" s="617"/>
      <c r="R238" s="617"/>
      <c r="S238" s="618">
        <f t="shared" si="6"/>
        <v>13</v>
      </c>
      <c r="T238" s="617">
        <v>0.40699999999999997</v>
      </c>
      <c r="U238" s="618">
        <v>1</v>
      </c>
      <c r="V238" s="617">
        <v>1.095</v>
      </c>
      <c r="W238" s="620">
        <v>0</v>
      </c>
      <c r="X238" s="617">
        <v>0</v>
      </c>
      <c r="Y238" s="621">
        <v>10.3</v>
      </c>
      <c r="Z238" s="617">
        <v>0.48399999999999999</v>
      </c>
      <c r="AA238" s="617">
        <v>4.1669999999999998</v>
      </c>
      <c r="AB238" s="617">
        <v>5</v>
      </c>
      <c r="AC238" s="622">
        <v>1.8260000000000001</v>
      </c>
      <c r="AD238" s="617">
        <v>2</v>
      </c>
      <c r="AE238" s="616">
        <v>4.2939999999999996</v>
      </c>
      <c r="AF238" s="617">
        <v>2</v>
      </c>
      <c r="AG238" s="623"/>
      <c r="AH238" s="623"/>
      <c r="AI238" s="624"/>
      <c r="AJ238" s="624"/>
      <c r="AK238" s="624"/>
      <c r="AL238" s="624"/>
      <c r="AM238" s="624"/>
      <c r="AN238" s="624"/>
      <c r="AO238" s="624"/>
      <c r="AP238" s="624"/>
      <c r="AQ238" s="624"/>
      <c r="AR238" s="625"/>
      <c r="AS238" s="624"/>
      <c r="AT238" s="624"/>
      <c r="AU238" s="637"/>
      <c r="AV238" s="626"/>
      <c r="AW238" s="626"/>
      <c r="AX238" s="626"/>
      <c r="AY238" s="627"/>
      <c r="AZ238" s="628"/>
      <c r="BA238" s="628"/>
      <c r="BB238" s="628"/>
      <c r="BC238" s="628"/>
      <c r="BD238" s="628"/>
      <c r="BE238" s="629">
        <f t="shared" si="7"/>
        <v>29.569000000000003</v>
      </c>
      <c r="BF238" s="630"/>
      <c r="BG238" s="801">
        <f t="shared" si="8"/>
        <v>1.7</v>
      </c>
      <c r="BH238" s="504"/>
      <c r="BI238" s="505"/>
      <c r="BM238" s="503">
        <v>0</v>
      </c>
      <c r="BO238" s="444"/>
    </row>
    <row r="239" spans="1:815 1070:1839 2094:2863 3118:3887 4142:4911 5166:5935 6190:6959 7214:7983 8238:9007 9262:10031 10286:11055 11310:12079 12334:13103 13358:14127 14382:15151 15406:16175" s="443" customFormat="1" ht="36.950000000000003" customHeight="1">
      <c r="A239" s="611">
        <v>225</v>
      </c>
      <c r="B239" s="612">
        <v>225</v>
      </c>
      <c r="C239" s="613"/>
      <c r="D239" s="614"/>
      <c r="E239" s="769" t="s">
        <v>1280</v>
      </c>
      <c r="F239" s="633" t="s">
        <v>1281</v>
      </c>
      <c r="G239" s="618">
        <v>16</v>
      </c>
      <c r="H239" s="617">
        <v>8.0129999999999999</v>
      </c>
      <c r="I239" s="618">
        <v>30</v>
      </c>
      <c r="J239" s="617">
        <v>2.8170000000000002</v>
      </c>
      <c r="K239" s="617"/>
      <c r="L239" s="617"/>
      <c r="M239" s="617"/>
      <c r="N239" s="617"/>
      <c r="O239" s="619">
        <v>458.04</v>
      </c>
      <c r="P239" s="617">
        <v>6.524</v>
      </c>
      <c r="Q239" s="617"/>
      <c r="R239" s="617"/>
      <c r="S239" s="618">
        <f t="shared" si="6"/>
        <v>16</v>
      </c>
      <c r="T239" s="617">
        <v>0.501</v>
      </c>
      <c r="U239" s="618">
        <v>1</v>
      </c>
      <c r="V239" s="617">
        <v>1.095</v>
      </c>
      <c r="W239" s="620">
        <v>0</v>
      </c>
      <c r="X239" s="617">
        <v>0</v>
      </c>
      <c r="Y239" s="621">
        <v>8.5</v>
      </c>
      <c r="Z239" s="617">
        <v>0.39900000000000002</v>
      </c>
      <c r="AA239" s="617">
        <v>5</v>
      </c>
      <c r="AB239" s="617">
        <v>6</v>
      </c>
      <c r="AC239" s="622">
        <v>1.8260000000000001</v>
      </c>
      <c r="AD239" s="617">
        <v>2</v>
      </c>
      <c r="AE239" s="616">
        <v>4.2939999999999996</v>
      </c>
      <c r="AF239" s="617">
        <v>2</v>
      </c>
      <c r="AG239" s="623"/>
      <c r="AH239" s="623"/>
      <c r="AI239" s="624"/>
      <c r="AJ239" s="624"/>
      <c r="AK239" s="624"/>
      <c r="AL239" s="624"/>
      <c r="AM239" s="624"/>
      <c r="AN239" s="624"/>
      <c r="AO239" s="624"/>
      <c r="AP239" s="624"/>
      <c r="AQ239" s="624"/>
      <c r="AR239" s="625"/>
      <c r="AS239" s="624"/>
      <c r="AT239" s="624"/>
      <c r="AU239" s="637"/>
      <c r="AV239" s="626"/>
      <c r="AW239" s="626"/>
      <c r="AX239" s="626"/>
      <c r="AY239" s="627"/>
      <c r="AZ239" s="628"/>
      <c r="BA239" s="628"/>
      <c r="BB239" s="628"/>
      <c r="BC239" s="628"/>
      <c r="BD239" s="628"/>
      <c r="BE239" s="629">
        <f t="shared" si="7"/>
        <v>29.349</v>
      </c>
      <c r="BF239" s="630"/>
      <c r="BG239" s="801">
        <f t="shared" si="8"/>
        <v>1.7</v>
      </c>
      <c r="BH239" s="504"/>
      <c r="BI239" s="505"/>
      <c r="BM239" s="503">
        <v>0</v>
      </c>
      <c r="BO239" s="444"/>
    </row>
    <row r="240" spans="1:815 1070:1839 2094:2863 3118:3887 4142:4911 5166:5935 6190:6959 7214:7983 8238:9007 9262:10031 10286:11055 11310:12079 12334:13103 13358:14127 14382:15151 15406:16175" s="443" customFormat="1" ht="36.950000000000003" customHeight="1">
      <c r="A240" s="611">
        <v>226</v>
      </c>
      <c r="B240" s="612">
        <v>226</v>
      </c>
      <c r="C240" s="613"/>
      <c r="D240" s="614"/>
      <c r="E240" s="769" t="s">
        <v>1282</v>
      </c>
      <c r="F240" s="633" t="s">
        <v>1283</v>
      </c>
      <c r="G240" s="618">
        <v>14</v>
      </c>
      <c r="H240" s="617">
        <v>7.0110000000000001</v>
      </c>
      <c r="I240" s="618">
        <v>28</v>
      </c>
      <c r="J240" s="617">
        <v>2.629</v>
      </c>
      <c r="K240" s="617"/>
      <c r="L240" s="617"/>
      <c r="M240" s="617"/>
      <c r="N240" s="617"/>
      <c r="O240" s="619">
        <v>486.2</v>
      </c>
      <c r="P240" s="617">
        <v>6.9249999999999998</v>
      </c>
      <c r="Q240" s="617"/>
      <c r="R240" s="617"/>
      <c r="S240" s="618">
        <f t="shared" si="6"/>
        <v>14</v>
      </c>
      <c r="T240" s="617">
        <v>0.438</v>
      </c>
      <c r="U240" s="618">
        <v>1</v>
      </c>
      <c r="V240" s="617">
        <v>1.095</v>
      </c>
      <c r="W240" s="620">
        <v>20000</v>
      </c>
      <c r="X240" s="617">
        <v>0.626</v>
      </c>
      <c r="Y240" s="621">
        <v>9.8000000000000007</v>
      </c>
      <c r="Z240" s="617">
        <v>0.46</v>
      </c>
      <c r="AA240" s="617">
        <v>4.1669999999999998</v>
      </c>
      <c r="AB240" s="617">
        <v>5</v>
      </c>
      <c r="AC240" s="622">
        <v>0.91300000000000003</v>
      </c>
      <c r="AD240" s="617">
        <v>1</v>
      </c>
      <c r="AE240" s="616">
        <v>4.2939999999999996</v>
      </c>
      <c r="AF240" s="617">
        <v>2</v>
      </c>
      <c r="AG240" s="623"/>
      <c r="AH240" s="623"/>
      <c r="AI240" s="624"/>
      <c r="AJ240" s="624"/>
      <c r="AK240" s="624"/>
      <c r="AL240" s="624"/>
      <c r="AM240" s="624"/>
      <c r="AN240" s="624"/>
      <c r="AO240" s="624"/>
      <c r="AP240" s="624"/>
      <c r="AQ240" s="624"/>
      <c r="AR240" s="625"/>
      <c r="AS240" s="624"/>
      <c r="AT240" s="624"/>
      <c r="AU240" s="637"/>
      <c r="AV240" s="626"/>
      <c r="AW240" s="626"/>
      <c r="AX240" s="626"/>
      <c r="AY240" s="627"/>
      <c r="AZ240" s="628"/>
      <c r="BA240" s="628"/>
      <c r="BB240" s="628"/>
      <c r="BC240" s="628"/>
      <c r="BD240" s="628"/>
      <c r="BE240" s="629">
        <f t="shared" si="7"/>
        <v>27.184000000000001</v>
      </c>
      <c r="BF240" s="630"/>
      <c r="BG240" s="801">
        <f t="shared" si="8"/>
        <v>1.7</v>
      </c>
      <c r="BH240" s="504"/>
      <c r="BI240" s="505"/>
      <c r="BM240" s="503">
        <v>0</v>
      </c>
      <c r="BO240" s="444"/>
    </row>
    <row r="241" spans="1:67" s="443" customFormat="1" ht="36.950000000000003" customHeight="1">
      <c r="A241" s="611">
        <v>227</v>
      </c>
      <c r="B241" s="612">
        <v>227</v>
      </c>
      <c r="C241" s="613"/>
      <c r="D241" s="614"/>
      <c r="E241" s="762" t="s">
        <v>1278</v>
      </c>
      <c r="F241" s="684" t="s">
        <v>1279</v>
      </c>
      <c r="G241" s="618">
        <v>16</v>
      </c>
      <c r="H241" s="617">
        <v>8.0129999999999999</v>
      </c>
      <c r="I241" s="618">
        <v>31</v>
      </c>
      <c r="J241" s="617">
        <v>2.911</v>
      </c>
      <c r="K241" s="617"/>
      <c r="L241" s="617"/>
      <c r="M241" s="617"/>
      <c r="N241" s="617"/>
      <c r="O241" s="619">
        <v>674.08</v>
      </c>
      <c r="P241" s="617">
        <v>9.6</v>
      </c>
      <c r="Q241" s="617"/>
      <c r="R241" s="617"/>
      <c r="S241" s="618">
        <f t="shared" si="6"/>
        <v>16</v>
      </c>
      <c r="T241" s="617">
        <v>0.501</v>
      </c>
      <c r="U241" s="618">
        <v>1</v>
      </c>
      <c r="V241" s="617">
        <v>1.095</v>
      </c>
      <c r="W241" s="620">
        <v>20000</v>
      </c>
      <c r="X241" s="617">
        <v>0.626</v>
      </c>
      <c r="Y241" s="621">
        <v>10.6</v>
      </c>
      <c r="Z241" s="617">
        <v>0.498</v>
      </c>
      <c r="AA241" s="617">
        <v>5</v>
      </c>
      <c r="AB241" s="617">
        <v>6</v>
      </c>
      <c r="AC241" s="622">
        <v>0.91300000000000003</v>
      </c>
      <c r="AD241" s="617">
        <v>1</v>
      </c>
      <c r="AE241" s="616">
        <v>4.2939999999999996</v>
      </c>
      <c r="AF241" s="617">
        <v>2</v>
      </c>
      <c r="AG241" s="623"/>
      <c r="AH241" s="623"/>
      <c r="AI241" s="624"/>
      <c r="AJ241" s="624"/>
      <c r="AK241" s="624"/>
      <c r="AL241" s="624"/>
      <c r="AM241" s="624"/>
      <c r="AN241" s="624"/>
      <c r="AO241" s="624"/>
      <c r="AP241" s="624"/>
      <c r="AQ241" s="624"/>
      <c r="AR241" s="625"/>
      <c r="AS241" s="624"/>
      <c r="AT241" s="624"/>
      <c r="AU241" s="637"/>
      <c r="AV241" s="626"/>
      <c r="AW241" s="626"/>
      <c r="AX241" s="626"/>
      <c r="AY241" s="627"/>
      <c r="AZ241" s="628"/>
      <c r="BA241" s="628"/>
      <c r="BB241" s="628"/>
      <c r="BC241" s="628"/>
      <c r="BD241" s="628"/>
      <c r="BE241" s="629">
        <f t="shared" si="7"/>
        <v>32.244</v>
      </c>
      <c r="BF241" s="630"/>
      <c r="BG241" s="801">
        <f t="shared" si="8"/>
        <v>1.7</v>
      </c>
      <c r="BH241" s="504"/>
      <c r="BI241" s="505"/>
      <c r="BM241" s="503">
        <v>0</v>
      </c>
      <c r="BO241" s="444"/>
    </row>
    <row r="242" spans="1:67" s="443" customFormat="1" ht="36.950000000000003" customHeight="1">
      <c r="A242" s="611">
        <v>228</v>
      </c>
      <c r="B242" s="612">
        <v>228</v>
      </c>
      <c r="C242" s="613"/>
      <c r="D242" s="614"/>
      <c r="E242" s="762" t="s">
        <v>1276</v>
      </c>
      <c r="F242" s="684" t="s">
        <v>1277</v>
      </c>
      <c r="G242" s="618">
        <v>16</v>
      </c>
      <c r="H242" s="617">
        <v>8.0129999999999999</v>
      </c>
      <c r="I242" s="618">
        <v>31</v>
      </c>
      <c r="J242" s="617">
        <v>2.911</v>
      </c>
      <c r="K242" s="617"/>
      <c r="L242" s="617"/>
      <c r="M242" s="617"/>
      <c r="N242" s="617"/>
      <c r="O242" s="619">
        <v>625.24</v>
      </c>
      <c r="P242" s="617">
        <v>8.9049999999999994</v>
      </c>
      <c r="Q242" s="617"/>
      <c r="R242" s="617"/>
      <c r="S242" s="618">
        <f t="shared" si="6"/>
        <v>16</v>
      </c>
      <c r="T242" s="617">
        <v>0.501</v>
      </c>
      <c r="U242" s="618">
        <v>1</v>
      </c>
      <c r="V242" s="617">
        <v>1.095</v>
      </c>
      <c r="W242" s="620">
        <v>0</v>
      </c>
      <c r="X242" s="617">
        <v>0</v>
      </c>
      <c r="Y242" s="621">
        <v>10.8</v>
      </c>
      <c r="Z242" s="617">
        <v>0.50700000000000001</v>
      </c>
      <c r="AA242" s="617">
        <v>4.1669999999999998</v>
      </c>
      <c r="AB242" s="617">
        <v>5</v>
      </c>
      <c r="AC242" s="622">
        <v>0.91300000000000003</v>
      </c>
      <c r="AD242" s="617">
        <v>1</v>
      </c>
      <c r="AE242" s="616">
        <v>4.2939999999999996</v>
      </c>
      <c r="AF242" s="617">
        <v>2</v>
      </c>
      <c r="AG242" s="623"/>
      <c r="AH242" s="623"/>
      <c r="AI242" s="624"/>
      <c r="AJ242" s="624"/>
      <c r="AK242" s="624"/>
      <c r="AL242" s="624"/>
      <c r="AM242" s="624"/>
      <c r="AN242" s="624"/>
      <c r="AO242" s="624"/>
      <c r="AP242" s="624"/>
      <c r="AQ242" s="624"/>
      <c r="AR242" s="625"/>
      <c r="AS242" s="624"/>
      <c r="AT242" s="624"/>
      <c r="AU242" s="637"/>
      <c r="AV242" s="626"/>
      <c r="AW242" s="626"/>
      <c r="AX242" s="626"/>
      <c r="AY242" s="627"/>
      <c r="AZ242" s="628"/>
      <c r="BA242" s="628"/>
      <c r="BB242" s="628"/>
      <c r="BC242" s="628"/>
      <c r="BD242" s="628"/>
      <c r="BE242" s="629">
        <f t="shared" si="7"/>
        <v>29.931999999999999</v>
      </c>
      <c r="BF242" s="630"/>
      <c r="BG242" s="801">
        <f t="shared" si="8"/>
        <v>1.7</v>
      </c>
      <c r="BH242" s="504"/>
      <c r="BI242" s="505"/>
      <c r="BM242" s="503">
        <v>0</v>
      </c>
      <c r="BO242" s="444"/>
    </row>
    <row r="243" spans="1:67" s="443" customFormat="1" ht="36.950000000000003" customHeight="1">
      <c r="A243" s="611">
        <v>229</v>
      </c>
      <c r="B243" s="612">
        <v>229</v>
      </c>
      <c r="C243" s="613"/>
      <c r="D243" s="614"/>
      <c r="E243" s="762" t="s">
        <v>1813</v>
      </c>
      <c r="F243" s="684" t="s">
        <v>1814</v>
      </c>
      <c r="G243" s="618">
        <v>14</v>
      </c>
      <c r="H243" s="617">
        <v>7.0110000000000001</v>
      </c>
      <c r="I243" s="618">
        <v>29</v>
      </c>
      <c r="J243" s="617">
        <v>2.7229999999999999</v>
      </c>
      <c r="K243" s="617"/>
      <c r="L243" s="617"/>
      <c r="M243" s="617"/>
      <c r="N243" s="617"/>
      <c r="O243" s="619">
        <v>562.32000000000005</v>
      </c>
      <c r="P243" s="617">
        <v>8.0090000000000003</v>
      </c>
      <c r="Q243" s="617"/>
      <c r="R243" s="617"/>
      <c r="S243" s="618">
        <f t="shared" si="6"/>
        <v>14</v>
      </c>
      <c r="T243" s="617">
        <v>0.438</v>
      </c>
      <c r="U243" s="618">
        <v>1</v>
      </c>
      <c r="V243" s="617">
        <v>1.095</v>
      </c>
      <c r="W243" s="620">
        <v>0</v>
      </c>
      <c r="X243" s="617">
        <v>0</v>
      </c>
      <c r="Y243" s="621">
        <v>10.6</v>
      </c>
      <c r="Z243" s="617">
        <v>0.498</v>
      </c>
      <c r="AA243" s="617">
        <v>5</v>
      </c>
      <c r="AB243" s="617">
        <v>6</v>
      </c>
      <c r="AC243" s="622">
        <v>0.91300000000000003</v>
      </c>
      <c r="AD243" s="617">
        <v>1</v>
      </c>
      <c r="AE243" s="616">
        <v>4.2939999999999996</v>
      </c>
      <c r="AF243" s="617">
        <v>2</v>
      </c>
      <c r="AG243" s="623"/>
      <c r="AH243" s="623"/>
      <c r="AI243" s="624"/>
      <c r="AJ243" s="624"/>
      <c r="AK243" s="624"/>
      <c r="AL243" s="624"/>
      <c r="AM243" s="624"/>
      <c r="AN243" s="624"/>
      <c r="AO243" s="624"/>
      <c r="AP243" s="624"/>
      <c r="AQ243" s="624"/>
      <c r="AR243" s="625"/>
      <c r="AS243" s="624"/>
      <c r="AT243" s="624"/>
      <c r="AU243" s="637"/>
      <c r="AV243" s="626"/>
      <c r="AW243" s="626"/>
      <c r="AX243" s="626"/>
      <c r="AY243" s="627"/>
      <c r="AZ243" s="628"/>
      <c r="BA243" s="628"/>
      <c r="BB243" s="628"/>
      <c r="BC243" s="628"/>
      <c r="BD243" s="628"/>
      <c r="BE243" s="629">
        <f t="shared" si="7"/>
        <v>28.774000000000004</v>
      </c>
      <c r="BF243" s="630"/>
      <c r="BG243" s="801">
        <f t="shared" si="8"/>
        <v>1.7</v>
      </c>
      <c r="BH243" s="504"/>
      <c r="BI243" s="505"/>
      <c r="BM243" s="506">
        <v>0</v>
      </c>
      <c r="BO243" s="444"/>
    </row>
    <row r="244" spans="1:67" s="443" customFormat="1" ht="36.950000000000003" customHeight="1">
      <c r="A244" s="611">
        <v>230</v>
      </c>
      <c r="B244" s="612">
        <v>230</v>
      </c>
      <c r="C244" s="638"/>
      <c r="D244" s="639"/>
      <c r="E244" s="762" t="s">
        <v>1268</v>
      </c>
      <c r="F244" s="632" t="s">
        <v>1269</v>
      </c>
      <c r="G244" s="618">
        <v>15</v>
      </c>
      <c r="H244" s="617">
        <v>7.5119999999999996</v>
      </c>
      <c r="I244" s="640">
        <v>30</v>
      </c>
      <c r="J244" s="617">
        <v>2.8170000000000002</v>
      </c>
      <c r="K244" s="617"/>
      <c r="L244" s="617"/>
      <c r="M244" s="641"/>
      <c r="N244" s="617"/>
      <c r="O244" s="642">
        <v>700.92</v>
      </c>
      <c r="P244" s="617">
        <v>9.9830000000000005</v>
      </c>
      <c r="Q244" s="640"/>
      <c r="R244" s="617"/>
      <c r="S244" s="618">
        <f t="shared" si="6"/>
        <v>15</v>
      </c>
      <c r="T244" s="617">
        <v>0.47</v>
      </c>
      <c r="U244" s="618">
        <v>1</v>
      </c>
      <c r="V244" s="617">
        <v>1.095</v>
      </c>
      <c r="W244" s="620">
        <v>0</v>
      </c>
      <c r="X244" s="617">
        <v>0</v>
      </c>
      <c r="Y244" s="621">
        <v>11</v>
      </c>
      <c r="Z244" s="617">
        <v>0.51600000000000001</v>
      </c>
      <c r="AA244" s="617">
        <v>5</v>
      </c>
      <c r="AB244" s="617">
        <v>6</v>
      </c>
      <c r="AC244" s="622">
        <v>0.91300000000000003</v>
      </c>
      <c r="AD244" s="617">
        <v>1</v>
      </c>
      <c r="AE244" s="616">
        <v>4.2939999999999996</v>
      </c>
      <c r="AF244" s="617">
        <v>2</v>
      </c>
      <c r="AG244" s="623"/>
      <c r="AH244" s="623"/>
      <c r="AI244" s="624"/>
      <c r="AJ244" s="624"/>
      <c r="AK244" s="624"/>
      <c r="AL244" s="624"/>
      <c r="AM244" s="624"/>
      <c r="AN244" s="624"/>
      <c r="AO244" s="624"/>
      <c r="AP244" s="624"/>
      <c r="AQ244" s="624"/>
      <c r="AR244" s="625"/>
      <c r="AS244" s="624"/>
      <c r="AT244" s="624"/>
      <c r="AU244" s="628"/>
      <c r="AV244" s="628"/>
      <c r="AW244" s="628"/>
      <c r="AX244" s="628"/>
      <c r="AY244" s="628"/>
      <c r="AZ244" s="628"/>
      <c r="BA244" s="628"/>
      <c r="BB244" s="628"/>
      <c r="BC244" s="628"/>
      <c r="BD244" s="628"/>
      <c r="BE244" s="629">
        <f t="shared" si="7"/>
        <v>31.393000000000001</v>
      </c>
      <c r="BF244" s="630"/>
      <c r="BG244" s="801">
        <f t="shared" si="8"/>
        <v>1.7</v>
      </c>
      <c r="BH244" s="504"/>
      <c r="BI244" s="505"/>
      <c r="BM244" s="506">
        <v>0</v>
      </c>
      <c r="BO244" s="444"/>
    </row>
    <row r="245" spans="1:67" s="443" customFormat="1" ht="36.950000000000003" customHeight="1">
      <c r="A245" s="611">
        <v>231</v>
      </c>
      <c r="B245" s="612">
        <v>231</v>
      </c>
      <c r="C245" s="638"/>
      <c r="D245" s="639"/>
      <c r="E245" s="762" t="s">
        <v>1266</v>
      </c>
      <c r="F245" s="632" t="s">
        <v>1267</v>
      </c>
      <c r="G245" s="618">
        <v>15</v>
      </c>
      <c r="H245" s="617">
        <v>7.5119999999999996</v>
      </c>
      <c r="I245" s="640">
        <v>30</v>
      </c>
      <c r="J245" s="617">
        <v>2.8170000000000002</v>
      </c>
      <c r="K245" s="617"/>
      <c r="L245" s="617"/>
      <c r="M245" s="641"/>
      <c r="N245" s="617"/>
      <c r="O245" s="642">
        <v>661.32</v>
      </c>
      <c r="P245" s="617">
        <v>9.4190000000000005</v>
      </c>
      <c r="Q245" s="640"/>
      <c r="R245" s="617"/>
      <c r="S245" s="618">
        <f t="shared" si="6"/>
        <v>15</v>
      </c>
      <c r="T245" s="617">
        <v>0.47</v>
      </c>
      <c r="U245" s="618">
        <v>1</v>
      </c>
      <c r="V245" s="617">
        <v>1.095</v>
      </c>
      <c r="W245" s="620">
        <v>0</v>
      </c>
      <c r="X245" s="617">
        <v>0</v>
      </c>
      <c r="Y245" s="621">
        <v>10.600000000000001</v>
      </c>
      <c r="Z245" s="617">
        <v>0.498</v>
      </c>
      <c r="AA245" s="617">
        <v>5</v>
      </c>
      <c r="AB245" s="617">
        <v>6</v>
      </c>
      <c r="AC245" s="622">
        <v>0.91300000000000003</v>
      </c>
      <c r="AD245" s="617">
        <v>1</v>
      </c>
      <c r="AE245" s="616">
        <v>4.2939999999999996</v>
      </c>
      <c r="AF245" s="617">
        <v>2</v>
      </c>
      <c r="AG245" s="623"/>
      <c r="AH245" s="623"/>
      <c r="AI245" s="624"/>
      <c r="AJ245" s="624"/>
      <c r="AK245" s="624"/>
      <c r="AL245" s="624"/>
      <c r="AM245" s="624"/>
      <c r="AN245" s="624"/>
      <c r="AO245" s="624"/>
      <c r="AP245" s="624"/>
      <c r="AQ245" s="624"/>
      <c r="AR245" s="625"/>
      <c r="AS245" s="624"/>
      <c r="AT245" s="624"/>
      <c r="AU245" s="628"/>
      <c r="AV245" s="628"/>
      <c r="AW245" s="628"/>
      <c r="AX245" s="628"/>
      <c r="AY245" s="628"/>
      <c r="AZ245" s="628"/>
      <c r="BA245" s="628"/>
      <c r="BB245" s="628"/>
      <c r="BC245" s="628"/>
      <c r="BD245" s="628"/>
      <c r="BE245" s="629">
        <f t="shared" si="7"/>
        <v>30.811000000000003</v>
      </c>
      <c r="BF245" s="630"/>
      <c r="BG245" s="801">
        <f t="shared" si="8"/>
        <v>1.7</v>
      </c>
      <c r="BH245" s="504"/>
      <c r="BI245" s="505"/>
      <c r="BM245" s="506">
        <v>1722</v>
      </c>
      <c r="BO245" s="444"/>
    </row>
    <row r="246" spans="1:67" s="443" customFormat="1" ht="36.950000000000003" customHeight="1">
      <c r="A246" s="611">
        <v>232</v>
      </c>
      <c r="B246" s="612">
        <v>232</v>
      </c>
      <c r="C246" s="638"/>
      <c r="D246" s="639"/>
      <c r="E246" s="762" t="s">
        <v>1797</v>
      </c>
      <c r="F246" s="684" t="s">
        <v>1798</v>
      </c>
      <c r="G246" s="618">
        <v>15</v>
      </c>
      <c r="H246" s="617">
        <v>7.5119999999999996</v>
      </c>
      <c r="I246" s="640">
        <v>30</v>
      </c>
      <c r="J246" s="617">
        <v>2.8170000000000002</v>
      </c>
      <c r="K246" s="617"/>
      <c r="L246" s="617"/>
      <c r="M246" s="641"/>
      <c r="N246" s="617"/>
      <c r="O246" s="642">
        <v>645.48</v>
      </c>
      <c r="P246" s="617">
        <v>9.1929999999999996</v>
      </c>
      <c r="Q246" s="640"/>
      <c r="R246" s="617"/>
      <c r="S246" s="618">
        <f t="shared" si="6"/>
        <v>15</v>
      </c>
      <c r="T246" s="617">
        <v>0.47</v>
      </c>
      <c r="U246" s="618">
        <v>1</v>
      </c>
      <c r="V246" s="617">
        <v>1.095</v>
      </c>
      <c r="W246" s="620">
        <v>0</v>
      </c>
      <c r="X246" s="617">
        <v>0</v>
      </c>
      <c r="Y246" s="621">
        <v>10.9</v>
      </c>
      <c r="Z246" s="617">
        <v>0.51200000000000001</v>
      </c>
      <c r="AA246" s="617">
        <v>5</v>
      </c>
      <c r="AB246" s="617">
        <v>6</v>
      </c>
      <c r="AC246" s="622">
        <v>0.91300000000000003</v>
      </c>
      <c r="AD246" s="617">
        <v>1</v>
      </c>
      <c r="AE246" s="616">
        <v>4.2939999999999996</v>
      </c>
      <c r="AF246" s="617">
        <v>2</v>
      </c>
      <c r="AG246" s="623"/>
      <c r="AH246" s="623"/>
      <c r="AI246" s="624"/>
      <c r="AJ246" s="624"/>
      <c r="AK246" s="624"/>
      <c r="AL246" s="624"/>
      <c r="AM246" s="624"/>
      <c r="AN246" s="624"/>
      <c r="AO246" s="624"/>
      <c r="AP246" s="624"/>
      <c r="AQ246" s="624"/>
      <c r="AR246" s="625"/>
      <c r="AS246" s="624"/>
      <c r="AT246" s="624"/>
      <c r="AU246" s="628"/>
      <c r="AV246" s="628"/>
      <c r="AW246" s="628"/>
      <c r="AX246" s="628"/>
      <c r="AY246" s="628"/>
      <c r="AZ246" s="628"/>
      <c r="BA246" s="628"/>
      <c r="BB246" s="628"/>
      <c r="BC246" s="628"/>
      <c r="BD246" s="628"/>
      <c r="BE246" s="629">
        <f t="shared" si="7"/>
        <v>30.599000000000004</v>
      </c>
      <c r="BF246" s="630"/>
      <c r="BG246" s="801">
        <f t="shared" si="8"/>
        <v>1.7</v>
      </c>
      <c r="BH246" s="504"/>
      <c r="BI246" s="505"/>
      <c r="BM246" s="506">
        <v>1877</v>
      </c>
      <c r="BO246" s="444"/>
    </row>
    <row r="247" spans="1:67" s="443" customFormat="1" ht="36.950000000000003" customHeight="1">
      <c r="A247" s="611">
        <v>233</v>
      </c>
      <c r="B247" s="612">
        <v>233</v>
      </c>
      <c r="C247" s="643"/>
      <c r="D247" s="644"/>
      <c r="E247" s="762" t="s">
        <v>1270</v>
      </c>
      <c r="F247" s="632" t="s">
        <v>1271</v>
      </c>
      <c r="G247" s="618">
        <v>14</v>
      </c>
      <c r="H247" s="617">
        <v>7.0110000000000001</v>
      </c>
      <c r="I247" s="640">
        <v>28</v>
      </c>
      <c r="J247" s="617">
        <v>2.629</v>
      </c>
      <c r="K247" s="617"/>
      <c r="L247" s="617"/>
      <c r="M247" s="641"/>
      <c r="N247" s="617"/>
      <c r="O247" s="642">
        <v>561.44000000000005</v>
      </c>
      <c r="P247" s="617">
        <v>7.9960000000000004</v>
      </c>
      <c r="Q247" s="640"/>
      <c r="R247" s="617"/>
      <c r="S247" s="618">
        <f t="shared" si="6"/>
        <v>14</v>
      </c>
      <c r="T247" s="617">
        <v>0.438</v>
      </c>
      <c r="U247" s="618">
        <v>1</v>
      </c>
      <c r="V247" s="617">
        <v>1.095</v>
      </c>
      <c r="W247" s="620">
        <v>-20000</v>
      </c>
      <c r="X247" s="617">
        <v>-0.626</v>
      </c>
      <c r="Y247" s="621">
        <v>10.600000000000001</v>
      </c>
      <c r="Z247" s="617">
        <v>0.498</v>
      </c>
      <c r="AA247" s="617">
        <v>5</v>
      </c>
      <c r="AB247" s="617">
        <v>6</v>
      </c>
      <c r="AC247" s="622">
        <v>0.91300000000000003</v>
      </c>
      <c r="AD247" s="617">
        <v>1</v>
      </c>
      <c r="AE247" s="616">
        <v>4.2939999999999996</v>
      </c>
      <c r="AF247" s="617">
        <v>2</v>
      </c>
      <c r="AG247" s="623"/>
      <c r="AH247" s="623"/>
      <c r="AI247" s="624"/>
      <c r="AJ247" s="624"/>
      <c r="AK247" s="624"/>
      <c r="AL247" s="624"/>
      <c r="AM247" s="624"/>
      <c r="AN247" s="624"/>
      <c r="AO247" s="624"/>
      <c r="AP247" s="624"/>
      <c r="AQ247" s="624"/>
      <c r="AR247" s="625"/>
      <c r="AS247" s="624"/>
      <c r="AT247" s="624"/>
      <c r="AU247" s="628"/>
      <c r="AV247" s="628"/>
      <c r="AW247" s="628"/>
      <c r="AX247" s="628"/>
      <c r="AY247" s="628"/>
      <c r="AZ247" s="628"/>
      <c r="BA247" s="628"/>
      <c r="BB247" s="628"/>
      <c r="BC247" s="628"/>
      <c r="BD247" s="628"/>
      <c r="BE247" s="629">
        <f t="shared" si="7"/>
        <v>28.041000000000004</v>
      </c>
      <c r="BF247" s="630"/>
      <c r="BG247" s="801">
        <f t="shared" si="8"/>
        <v>1.7</v>
      </c>
      <c r="BH247" s="504"/>
      <c r="BI247" s="505"/>
      <c r="BJ247" s="443" t="s">
        <v>971</v>
      </c>
      <c r="BM247" s="506">
        <v>2976</v>
      </c>
      <c r="BO247" s="444"/>
    </row>
    <row r="248" spans="1:67" s="443" customFormat="1" ht="36.950000000000003" customHeight="1">
      <c r="A248" s="611">
        <v>234</v>
      </c>
      <c r="B248" s="612">
        <v>234</v>
      </c>
      <c r="C248" s="638"/>
      <c r="D248" s="639"/>
      <c r="E248" s="762" t="s">
        <v>1272</v>
      </c>
      <c r="F248" s="633" t="s">
        <v>1273</v>
      </c>
      <c r="G248" s="618">
        <v>14</v>
      </c>
      <c r="H248" s="617">
        <v>7.0110000000000001</v>
      </c>
      <c r="I248" s="640">
        <v>27</v>
      </c>
      <c r="J248" s="617">
        <v>2.5350000000000001</v>
      </c>
      <c r="K248" s="617"/>
      <c r="L248" s="617"/>
      <c r="M248" s="641"/>
      <c r="N248" s="617"/>
      <c r="O248" s="642">
        <v>469.48</v>
      </c>
      <c r="P248" s="617">
        <v>6.6859999999999999</v>
      </c>
      <c r="Q248" s="640"/>
      <c r="R248" s="617"/>
      <c r="S248" s="618">
        <f t="shared" si="6"/>
        <v>14</v>
      </c>
      <c r="T248" s="617">
        <v>0.438</v>
      </c>
      <c r="U248" s="618">
        <v>1</v>
      </c>
      <c r="V248" s="617">
        <v>1.095</v>
      </c>
      <c r="W248" s="620">
        <v>-20000</v>
      </c>
      <c r="X248" s="617">
        <v>-0.626</v>
      </c>
      <c r="Y248" s="621">
        <v>9.3000000000000007</v>
      </c>
      <c r="Z248" s="617">
        <v>0.437</v>
      </c>
      <c r="AA248" s="617">
        <v>4.1669999999999998</v>
      </c>
      <c r="AB248" s="617">
        <v>5</v>
      </c>
      <c r="AC248" s="622">
        <v>1.8260000000000001</v>
      </c>
      <c r="AD248" s="617">
        <v>2</v>
      </c>
      <c r="AE248" s="616">
        <v>4.2939999999999996</v>
      </c>
      <c r="AF248" s="617">
        <v>2</v>
      </c>
      <c r="AG248" s="623"/>
      <c r="AH248" s="623"/>
      <c r="AI248" s="624"/>
      <c r="AJ248" s="624"/>
      <c r="AK248" s="624"/>
      <c r="AL248" s="624"/>
      <c r="AM248" s="624"/>
      <c r="AN248" s="624"/>
      <c r="AO248" s="624"/>
      <c r="AP248" s="624"/>
      <c r="AQ248" s="624"/>
      <c r="AR248" s="625"/>
      <c r="AS248" s="624"/>
      <c r="AT248" s="624"/>
      <c r="AU248" s="628"/>
      <c r="AV248" s="628"/>
      <c r="AW248" s="628"/>
      <c r="AX248" s="628"/>
      <c r="AY248" s="628"/>
      <c r="AZ248" s="628"/>
      <c r="BA248" s="628"/>
      <c r="BB248" s="628"/>
      <c r="BC248" s="628"/>
      <c r="BD248" s="628"/>
      <c r="BE248" s="629">
        <f t="shared" si="7"/>
        <v>26.576000000000004</v>
      </c>
      <c r="BF248" s="630"/>
      <c r="BG248" s="801">
        <f t="shared" si="8"/>
        <v>1.7</v>
      </c>
      <c r="BH248" s="504"/>
      <c r="BI248" s="505"/>
      <c r="BJ248" s="443" t="s">
        <v>972</v>
      </c>
      <c r="BM248" s="506">
        <v>0</v>
      </c>
      <c r="BO248" s="444"/>
    </row>
    <row r="249" spans="1:67" s="443" customFormat="1" ht="36.950000000000003" customHeight="1">
      <c r="A249" s="611">
        <v>235</v>
      </c>
      <c r="B249" s="612">
        <v>235</v>
      </c>
      <c r="C249" s="638"/>
      <c r="D249" s="639"/>
      <c r="E249" s="762" t="s">
        <v>1258</v>
      </c>
      <c r="F249" s="633" t="s">
        <v>1259</v>
      </c>
      <c r="G249" s="618">
        <v>16</v>
      </c>
      <c r="H249" s="617">
        <v>8.0129999999999999</v>
      </c>
      <c r="I249" s="640">
        <v>31</v>
      </c>
      <c r="J249" s="617">
        <v>2.911</v>
      </c>
      <c r="K249" s="617"/>
      <c r="L249" s="617"/>
      <c r="M249" s="641"/>
      <c r="N249" s="617"/>
      <c r="O249" s="642">
        <v>730.4</v>
      </c>
      <c r="P249" s="617">
        <v>10.403</v>
      </c>
      <c r="Q249" s="640"/>
      <c r="R249" s="617"/>
      <c r="S249" s="618">
        <f t="shared" si="6"/>
        <v>16</v>
      </c>
      <c r="T249" s="617">
        <v>0.501</v>
      </c>
      <c r="U249" s="618">
        <v>1</v>
      </c>
      <c r="V249" s="617">
        <v>1.095</v>
      </c>
      <c r="W249" s="620">
        <v>0</v>
      </c>
      <c r="X249" s="617">
        <v>0</v>
      </c>
      <c r="Y249" s="621">
        <v>12.8</v>
      </c>
      <c r="Z249" s="617">
        <v>0.60099999999999998</v>
      </c>
      <c r="AA249" s="617">
        <v>4.1669999999999998</v>
      </c>
      <c r="AB249" s="617">
        <v>5</v>
      </c>
      <c r="AC249" s="622">
        <v>1.8260000000000001</v>
      </c>
      <c r="AD249" s="617">
        <v>2</v>
      </c>
      <c r="AE249" s="616">
        <v>4.2939999999999996</v>
      </c>
      <c r="AF249" s="617">
        <v>2</v>
      </c>
      <c r="AG249" s="623"/>
      <c r="AH249" s="623"/>
      <c r="AI249" s="624"/>
      <c r="AJ249" s="624"/>
      <c r="AK249" s="624"/>
      <c r="AL249" s="624"/>
      <c r="AM249" s="624"/>
      <c r="AN249" s="624"/>
      <c r="AO249" s="624"/>
      <c r="AP249" s="624"/>
      <c r="AQ249" s="624"/>
      <c r="AR249" s="625"/>
      <c r="AS249" s="624"/>
      <c r="AT249" s="624"/>
      <c r="AU249" s="628"/>
      <c r="AV249" s="628"/>
      <c r="AW249" s="628"/>
      <c r="AX249" s="628"/>
      <c r="AY249" s="628"/>
      <c r="AZ249" s="628"/>
      <c r="BA249" s="628"/>
      <c r="BB249" s="628"/>
      <c r="BC249" s="628"/>
      <c r="BD249" s="628"/>
      <c r="BE249" s="629">
        <f t="shared" si="7"/>
        <v>32.524000000000001</v>
      </c>
      <c r="BF249" s="630"/>
      <c r="BG249" s="801">
        <f t="shared" si="8"/>
        <v>1.7</v>
      </c>
      <c r="BH249" s="504"/>
      <c r="BI249" s="505"/>
      <c r="BJ249" s="443" t="s">
        <v>973</v>
      </c>
      <c r="BM249" s="506">
        <v>0</v>
      </c>
      <c r="BO249" s="444"/>
    </row>
    <row r="250" spans="1:67" s="443" customFormat="1" ht="36.950000000000003" customHeight="1">
      <c r="A250" s="611">
        <v>236</v>
      </c>
      <c r="B250" s="612">
        <v>236</v>
      </c>
      <c r="C250" s="638"/>
      <c r="D250" s="639"/>
      <c r="E250" s="762" t="s">
        <v>1260</v>
      </c>
      <c r="F250" s="634" t="s">
        <v>1261</v>
      </c>
      <c r="G250" s="618">
        <v>16</v>
      </c>
      <c r="H250" s="617">
        <v>8.0129999999999999</v>
      </c>
      <c r="I250" s="640">
        <v>31</v>
      </c>
      <c r="J250" s="617">
        <v>2.911</v>
      </c>
      <c r="K250" s="617"/>
      <c r="L250" s="617"/>
      <c r="M250" s="641"/>
      <c r="N250" s="617"/>
      <c r="O250" s="642">
        <v>738.32</v>
      </c>
      <c r="P250" s="617">
        <v>10.515000000000001</v>
      </c>
      <c r="Q250" s="640"/>
      <c r="R250" s="617"/>
      <c r="S250" s="618">
        <f t="shared" si="6"/>
        <v>16</v>
      </c>
      <c r="T250" s="617">
        <v>0.501</v>
      </c>
      <c r="U250" s="618">
        <v>1</v>
      </c>
      <c r="V250" s="617">
        <v>1.095</v>
      </c>
      <c r="W250" s="620">
        <v>-30000</v>
      </c>
      <c r="X250" s="617">
        <v>-0.93899999999999995</v>
      </c>
      <c r="Y250" s="621">
        <v>15.3</v>
      </c>
      <c r="Z250" s="617">
        <v>0.71799999999999997</v>
      </c>
      <c r="AA250" s="617">
        <v>4.1669999999999998</v>
      </c>
      <c r="AB250" s="617">
        <v>5</v>
      </c>
      <c r="AC250" s="622">
        <v>1.8260000000000001</v>
      </c>
      <c r="AD250" s="617">
        <v>2</v>
      </c>
      <c r="AE250" s="616">
        <v>4.2939999999999996</v>
      </c>
      <c r="AF250" s="617">
        <v>2</v>
      </c>
      <c r="AG250" s="623"/>
      <c r="AH250" s="623"/>
      <c r="AI250" s="624"/>
      <c r="AJ250" s="624"/>
      <c r="AK250" s="624"/>
      <c r="AL250" s="624"/>
      <c r="AM250" s="624"/>
      <c r="AN250" s="624"/>
      <c r="AO250" s="624"/>
      <c r="AP250" s="624"/>
      <c r="AQ250" s="624"/>
      <c r="AR250" s="625"/>
      <c r="AS250" s="624"/>
      <c r="AT250" s="624"/>
      <c r="AU250" s="628"/>
      <c r="AV250" s="628"/>
      <c r="AW250" s="628"/>
      <c r="AX250" s="628"/>
      <c r="AY250" s="628"/>
      <c r="AZ250" s="628"/>
      <c r="BA250" s="628"/>
      <c r="BB250" s="628"/>
      <c r="BC250" s="628"/>
      <c r="BD250" s="628"/>
      <c r="BE250" s="629">
        <f t="shared" si="7"/>
        <v>31.814</v>
      </c>
      <c r="BF250" s="630"/>
      <c r="BG250" s="801">
        <f t="shared" si="8"/>
        <v>1.7</v>
      </c>
      <c r="BH250" s="504"/>
      <c r="BI250" s="505"/>
      <c r="BJ250" s="443" t="s">
        <v>974</v>
      </c>
      <c r="BM250" s="503">
        <v>0</v>
      </c>
      <c r="BO250" s="444"/>
    </row>
    <row r="251" spans="1:67" s="443" customFormat="1" ht="36.950000000000003" customHeight="1">
      <c r="A251" s="611">
        <v>237</v>
      </c>
      <c r="B251" s="612">
        <v>237</v>
      </c>
      <c r="C251" s="613"/>
      <c r="D251" s="614"/>
      <c r="E251" s="762" t="s">
        <v>1576</v>
      </c>
      <c r="F251" s="634" t="s">
        <v>1577</v>
      </c>
      <c r="G251" s="618">
        <v>15</v>
      </c>
      <c r="H251" s="617">
        <v>7.5119999999999996</v>
      </c>
      <c r="I251" s="618">
        <v>29</v>
      </c>
      <c r="J251" s="617">
        <v>2.7229999999999999</v>
      </c>
      <c r="K251" s="617"/>
      <c r="L251" s="617"/>
      <c r="M251" s="617"/>
      <c r="N251" s="617"/>
      <c r="O251" s="619">
        <v>634.04</v>
      </c>
      <c r="P251" s="617">
        <v>9.0299999999999994</v>
      </c>
      <c r="Q251" s="617"/>
      <c r="R251" s="617"/>
      <c r="S251" s="618">
        <f t="shared" si="6"/>
        <v>15</v>
      </c>
      <c r="T251" s="617">
        <v>0.47</v>
      </c>
      <c r="U251" s="618">
        <v>1</v>
      </c>
      <c r="V251" s="617">
        <v>1.095</v>
      </c>
      <c r="W251" s="620">
        <v>0</v>
      </c>
      <c r="X251" s="617">
        <v>0</v>
      </c>
      <c r="Y251" s="621">
        <v>11.4</v>
      </c>
      <c r="Z251" s="617">
        <v>0.53500000000000003</v>
      </c>
      <c r="AA251" s="617">
        <v>4.1669999999999998</v>
      </c>
      <c r="AB251" s="617">
        <v>5</v>
      </c>
      <c r="AC251" s="622">
        <v>1.8260000000000001</v>
      </c>
      <c r="AD251" s="617">
        <v>2</v>
      </c>
      <c r="AE251" s="616">
        <v>4.2939999999999996</v>
      </c>
      <c r="AF251" s="617">
        <v>2</v>
      </c>
      <c r="AG251" s="623"/>
      <c r="AH251" s="623"/>
      <c r="AI251" s="624"/>
      <c r="AJ251" s="624"/>
      <c r="AK251" s="624"/>
      <c r="AL251" s="624"/>
      <c r="AM251" s="624"/>
      <c r="AN251" s="624"/>
      <c r="AO251" s="624"/>
      <c r="AP251" s="624"/>
      <c r="AQ251" s="624"/>
      <c r="AR251" s="625"/>
      <c r="AS251" s="624"/>
      <c r="AT251" s="624"/>
      <c r="AU251" s="626"/>
      <c r="AV251" s="626"/>
      <c r="AW251" s="626"/>
      <c r="AX251" s="626"/>
      <c r="AY251" s="627"/>
      <c r="AZ251" s="628"/>
      <c r="BA251" s="628"/>
      <c r="BB251" s="628"/>
      <c r="BC251" s="628"/>
      <c r="BD251" s="628"/>
      <c r="BE251" s="629">
        <f t="shared" si="7"/>
        <v>30.364999999999998</v>
      </c>
      <c r="BF251" s="630"/>
      <c r="BG251" s="801">
        <f t="shared" si="8"/>
        <v>1.7</v>
      </c>
      <c r="BH251" s="504"/>
      <c r="BI251" s="505"/>
      <c r="BM251" s="503">
        <v>0</v>
      </c>
      <c r="BO251" s="444"/>
    </row>
    <row r="252" spans="1:67" s="443" customFormat="1" ht="36.950000000000003" customHeight="1">
      <c r="A252" s="611">
        <v>238</v>
      </c>
      <c r="B252" s="612">
        <v>238</v>
      </c>
      <c r="C252" s="613"/>
      <c r="D252" s="614"/>
      <c r="E252" s="762" t="s">
        <v>1578</v>
      </c>
      <c r="F252" s="634" t="s">
        <v>1579</v>
      </c>
      <c r="G252" s="618">
        <v>15</v>
      </c>
      <c r="H252" s="617">
        <v>7.5119999999999996</v>
      </c>
      <c r="I252" s="618">
        <v>29</v>
      </c>
      <c r="J252" s="617">
        <v>2.7229999999999999</v>
      </c>
      <c r="K252" s="617"/>
      <c r="L252" s="617"/>
      <c r="M252" s="617"/>
      <c r="N252" s="617"/>
      <c r="O252" s="619">
        <v>577.28</v>
      </c>
      <c r="P252" s="617">
        <v>8.2219999999999995</v>
      </c>
      <c r="Q252" s="617"/>
      <c r="R252" s="617"/>
      <c r="S252" s="618">
        <f t="shared" si="6"/>
        <v>15</v>
      </c>
      <c r="T252" s="617">
        <v>0.47</v>
      </c>
      <c r="U252" s="618">
        <v>1</v>
      </c>
      <c r="V252" s="617">
        <v>1.095</v>
      </c>
      <c r="W252" s="620">
        <v>0</v>
      </c>
      <c r="X252" s="617">
        <v>0</v>
      </c>
      <c r="Y252" s="621">
        <v>10.1</v>
      </c>
      <c r="Z252" s="617">
        <v>0.47399999999999998</v>
      </c>
      <c r="AA252" s="617">
        <v>5</v>
      </c>
      <c r="AB252" s="617">
        <v>6</v>
      </c>
      <c r="AC252" s="622">
        <v>1.8260000000000001</v>
      </c>
      <c r="AD252" s="617">
        <v>2</v>
      </c>
      <c r="AE252" s="616">
        <v>4.2939999999999996</v>
      </c>
      <c r="AF252" s="617">
        <v>2</v>
      </c>
      <c r="AG252" s="623"/>
      <c r="AH252" s="623"/>
      <c r="AI252" s="624"/>
      <c r="AJ252" s="624"/>
      <c r="AK252" s="624"/>
      <c r="AL252" s="624"/>
      <c r="AM252" s="624"/>
      <c r="AN252" s="624"/>
      <c r="AO252" s="624"/>
      <c r="AP252" s="624"/>
      <c r="AQ252" s="624"/>
      <c r="AR252" s="625"/>
      <c r="AS252" s="624"/>
      <c r="AT252" s="624"/>
      <c r="AU252" s="626"/>
      <c r="AV252" s="626"/>
      <c r="AW252" s="626"/>
      <c r="AX252" s="626"/>
      <c r="AY252" s="627"/>
      <c r="AZ252" s="628"/>
      <c r="BA252" s="628"/>
      <c r="BB252" s="628"/>
      <c r="BC252" s="628"/>
      <c r="BD252" s="628"/>
      <c r="BE252" s="629">
        <f t="shared" si="7"/>
        <v>30.495999999999999</v>
      </c>
      <c r="BF252" s="630"/>
      <c r="BG252" s="801">
        <f t="shared" si="8"/>
        <v>1.7</v>
      </c>
      <c r="BH252" s="504"/>
      <c r="BI252" s="505"/>
      <c r="BM252" s="503">
        <v>246</v>
      </c>
      <c r="BO252" s="444"/>
    </row>
    <row r="253" spans="1:67" s="443" customFormat="1" ht="36.950000000000003" customHeight="1">
      <c r="A253" s="611">
        <v>239</v>
      </c>
      <c r="B253" s="612">
        <v>239</v>
      </c>
      <c r="C253" s="613"/>
      <c r="D253" s="614"/>
      <c r="E253" s="762" t="s">
        <v>1254</v>
      </c>
      <c r="F253" s="634" t="s">
        <v>1255</v>
      </c>
      <c r="G253" s="618">
        <v>16</v>
      </c>
      <c r="H253" s="617">
        <v>8.0129999999999999</v>
      </c>
      <c r="I253" s="618">
        <v>31</v>
      </c>
      <c r="J253" s="617">
        <v>2.911</v>
      </c>
      <c r="K253" s="617"/>
      <c r="L253" s="617"/>
      <c r="M253" s="617"/>
      <c r="N253" s="617"/>
      <c r="O253" s="619">
        <v>566.72</v>
      </c>
      <c r="P253" s="617">
        <v>8.0709999999999997</v>
      </c>
      <c r="Q253" s="617"/>
      <c r="R253" s="617"/>
      <c r="S253" s="618">
        <f t="shared" si="6"/>
        <v>16</v>
      </c>
      <c r="T253" s="617">
        <v>0.501</v>
      </c>
      <c r="U253" s="618">
        <v>1</v>
      </c>
      <c r="V253" s="617">
        <v>1.095</v>
      </c>
      <c r="W253" s="620">
        <v>0</v>
      </c>
      <c r="X253" s="617">
        <v>0</v>
      </c>
      <c r="Y253" s="621">
        <v>9.8999999999999986</v>
      </c>
      <c r="Z253" s="617">
        <v>0.46500000000000002</v>
      </c>
      <c r="AA253" s="617">
        <v>4.1669999999999998</v>
      </c>
      <c r="AB253" s="617">
        <v>5</v>
      </c>
      <c r="AC253" s="622">
        <v>1.8260000000000001</v>
      </c>
      <c r="AD253" s="617">
        <v>2</v>
      </c>
      <c r="AE253" s="616">
        <v>4.2939999999999996</v>
      </c>
      <c r="AF253" s="617">
        <v>2</v>
      </c>
      <c r="AG253" s="623"/>
      <c r="AH253" s="623"/>
      <c r="AI253" s="624"/>
      <c r="AJ253" s="624"/>
      <c r="AK253" s="624"/>
      <c r="AL253" s="624"/>
      <c r="AM253" s="624"/>
      <c r="AN253" s="624"/>
      <c r="AO253" s="624"/>
      <c r="AP253" s="624"/>
      <c r="AQ253" s="624"/>
      <c r="AR253" s="625"/>
      <c r="AS253" s="624"/>
      <c r="AT253" s="624"/>
      <c r="AU253" s="626"/>
      <c r="AV253" s="626"/>
      <c r="AW253" s="626"/>
      <c r="AX253" s="626"/>
      <c r="AY253" s="627"/>
      <c r="AZ253" s="628"/>
      <c r="BA253" s="628"/>
      <c r="BB253" s="628"/>
      <c r="BC253" s="628"/>
      <c r="BD253" s="628"/>
      <c r="BE253" s="629">
        <f t="shared" si="7"/>
        <v>30.056000000000001</v>
      </c>
      <c r="BF253" s="630"/>
      <c r="BG253" s="801">
        <f t="shared" si="8"/>
        <v>1.7</v>
      </c>
      <c r="BH253" s="504"/>
      <c r="BI253" s="505"/>
      <c r="BM253" s="503">
        <v>0</v>
      </c>
      <c r="BO253" s="444"/>
    </row>
    <row r="254" spans="1:67" s="443" customFormat="1" ht="36.950000000000003" customHeight="1">
      <c r="A254" s="611">
        <v>240</v>
      </c>
      <c r="B254" s="612">
        <v>240</v>
      </c>
      <c r="C254" s="613"/>
      <c r="D254" s="636"/>
      <c r="E254" s="762" t="s">
        <v>1252</v>
      </c>
      <c r="F254" s="634" t="s">
        <v>1253</v>
      </c>
      <c r="G254" s="618">
        <v>16</v>
      </c>
      <c r="H254" s="617">
        <v>8.0129999999999999</v>
      </c>
      <c r="I254" s="618">
        <v>31</v>
      </c>
      <c r="J254" s="617">
        <v>2.911</v>
      </c>
      <c r="K254" s="617"/>
      <c r="L254" s="617"/>
      <c r="M254" s="617"/>
      <c r="N254" s="617"/>
      <c r="O254" s="619">
        <v>513.04</v>
      </c>
      <c r="P254" s="617">
        <v>7.3070000000000004</v>
      </c>
      <c r="Q254" s="617"/>
      <c r="R254" s="617"/>
      <c r="S254" s="618">
        <f t="shared" si="6"/>
        <v>16</v>
      </c>
      <c r="T254" s="617">
        <v>0.501</v>
      </c>
      <c r="U254" s="618">
        <v>1</v>
      </c>
      <c r="V254" s="617">
        <v>1.095</v>
      </c>
      <c r="W254" s="620">
        <v>0</v>
      </c>
      <c r="X254" s="617">
        <v>0</v>
      </c>
      <c r="Y254" s="621">
        <v>9.6999999999999993</v>
      </c>
      <c r="Z254" s="617">
        <v>0.45500000000000002</v>
      </c>
      <c r="AA254" s="617">
        <v>5</v>
      </c>
      <c r="AB254" s="617">
        <v>6</v>
      </c>
      <c r="AC254" s="622">
        <v>0.91300000000000003</v>
      </c>
      <c r="AD254" s="617">
        <v>1</v>
      </c>
      <c r="AE254" s="616">
        <v>4.2939999999999996</v>
      </c>
      <c r="AF254" s="617">
        <v>2</v>
      </c>
      <c r="AG254" s="623"/>
      <c r="AH254" s="623"/>
      <c r="AI254" s="624"/>
      <c r="AJ254" s="624"/>
      <c r="AK254" s="624"/>
      <c r="AL254" s="624"/>
      <c r="AM254" s="624"/>
      <c r="AN254" s="624"/>
      <c r="AO254" s="624"/>
      <c r="AP254" s="624"/>
      <c r="AQ254" s="624"/>
      <c r="AR254" s="625"/>
      <c r="AS254" s="624"/>
      <c r="AT254" s="624"/>
      <c r="AU254" s="626"/>
      <c r="AV254" s="626"/>
      <c r="AW254" s="626"/>
      <c r="AX254" s="626"/>
      <c r="AY254" s="627"/>
      <c r="AZ254" s="628"/>
      <c r="BA254" s="628"/>
      <c r="BB254" s="628"/>
      <c r="BC254" s="628"/>
      <c r="BD254" s="628"/>
      <c r="BE254" s="629">
        <f t="shared" si="7"/>
        <v>29.281999999999996</v>
      </c>
      <c r="BF254" s="630"/>
      <c r="BG254" s="801">
        <f t="shared" si="8"/>
        <v>1.7</v>
      </c>
      <c r="BH254" s="504"/>
      <c r="BI254" s="505"/>
      <c r="BM254" s="503">
        <v>0</v>
      </c>
      <c r="BO254" s="444"/>
    </row>
    <row r="255" spans="1:67" s="443" customFormat="1" ht="36.950000000000003" customHeight="1">
      <c r="A255" s="611">
        <v>241</v>
      </c>
      <c r="B255" s="612">
        <v>241</v>
      </c>
      <c r="C255" s="613"/>
      <c r="D255" s="636"/>
      <c r="E255" s="762" t="s">
        <v>1801</v>
      </c>
      <c r="F255" s="634" t="s">
        <v>1802</v>
      </c>
      <c r="G255" s="618">
        <v>16</v>
      </c>
      <c r="H255" s="617">
        <v>8.0129999999999999</v>
      </c>
      <c r="I255" s="618">
        <v>31</v>
      </c>
      <c r="J255" s="617">
        <v>2.911</v>
      </c>
      <c r="K255" s="617"/>
      <c r="L255" s="617"/>
      <c r="M255" s="617"/>
      <c r="N255" s="617"/>
      <c r="O255" s="619">
        <v>502.92</v>
      </c>
      <c r="P255" s="617">
        <v>7.1630000000000003</v>
      </c>
      <c r="Q255" s="617"/>
      <c r="R255" s="617"/>
      <c r="S255" s="618">
        <f t="shared" si="6"/>
        <v>16</v>
      </c>
      <c r="T255" s="617">
        <v>0.501</v>
      </c>
      <c r="U255" s="618">
        <v>1</v>
      </c>
      <c r="V255" s="617">
        <v>1.095</v>
      </c>
      <c r="W255" s="620">
        <v>0</v>
      </c>
      <c r="X255" s="617">
        <v>0</v>
      </c>
      <c r="Y255" s="621">
        <v>9.6999999999999993</v>
      </c>
      <c r="Z255" s="617">
        <v>0.45500000000000002</v>
      </c>
      <c r="AA255" s="617">
        <v>5</v>
      </c>
      <c r="AB255" s="617">
        <v>6</v>
      </c>
      <c r="AC255" s="622">
        <v>1.8260000000000001</v>
      </c>
      <c r="AD255" s="617">
        <v>2</v>
      </c>
      <c r="AE255" s="616">
        <v>4.2939999999999996</v>
      </c>
      <c r="AF255" s="617">
        <v>2</v>
      </c>
      <c r="AG255" s="623"/>
      <c r="AH255" s="623"/>
      <c r="AI255" s="624"/>
      <c r="AJ255" s="624"/>
      <c r="AK255" s="624"/>
      <c r="AL255" s="624"/>
      <c r="AM255" s="624"/>
      <c r="AN255" s="624"/>
      <c r="AO255" s="624"/>
      <c r="AP255" s="624"/>
      <c r="AQ255" s="624"/>
      <c r="AR255" s="625"/>
      <c r="AS255" s="624"/>
      <c r="AT255" s="624"/>
      <c r="AU255" s="626"/>
      <c r="AV255" s="626"/>
      <c r="AW255" s="626"/>
      <c r="AX255" s="626"/>
      <c r="AY255" s="627"/>
      <c r="AZ255" s="628"/>
      <c r="BA255" s="628"/>
      <c r="BB255" s="628"/>
      <c r="BC255" s="628"/>
      <c r="BD255" s="628"/>
      <c r="BE255" s="629">
        <f t="shared" si="7"/>
        <v>30.137999999999998</v>
      </c>
      <c r="BF255" s="630"/>
      <c r="BG255" s="801">
        <f t="shared" si="8"/>
        <v>1.7</v>
      </c>
      <c r="BH255" s="504"/>
      <c r="BI255" s="505"/>
      <c r="BM255" s="503">
        <v>2043</v>
      </c>
      <c r="BO255" s="444"/>
    </row>
    <row r="256" spans="1:67" s="443" customFormat="1" ht="36.950000000000003" customHeight="1">
      <c r="A256" s="611">
        <v>242</v>
      </c>
      <c r="B256" s="612">
        <v>242</v>
      </c>
      <c r="C256" s="613"/>
      <c r="D256" s="614"/>
      <c r="E256" s="762" t="s">
        <v>1256</v>
      </c>
      <c r="F256" s="634" t="s">
        <v>1257</v>
      </c>
      <c r="G256" s="618">
        <v>16</v>
      </c>
      <c r="H256" s="617">
        <v>8.0129999999999999</v>
      </c>
      <c r="I256" s="618">
        <v>30</v>
      </c>
      <c r="J256" s="617">
        <v>2.8170000000000002</v>
      </c>
      <c r="K256" s="617"/>
      <c r="L256" s="617"/>
      <c r="M256" s="617"/>
      <c r="N256" s="617"/>
      <c r="O256" s="619">
        <v>583.44000000000005</v>
      </c>
      <c r="P256" s="617">
        <v>8.31</v>
      </c>
      <c r="Q256" s="617"/>
      <c r="R256" s="617"/>
      <c r="S256" s="618">
        <f t="shared" si="6"/>
        <v>16</v>
      </c>
      <c r="T256" s="617">
        <v>0.501</v>
      </c>
      <c r="U256" s="618">
        <v>1</v>
      </c>
      <c r="V256" s="617">
        <v>1.095</v>
      </c>
      <c r="W256" s="620">
        <v>0</v>
      </c>
      <c r="X256" s="617">
        <v>0</v>
      </c>
      <c r="Y256" s="621">
        <v>9.9</v>
      </c>
      <c r="Z256" s="617">
        <v>0.46500000000000002</v>
      </c>
      <c r="AA256" s="617">
        <v>5</v>
      </c>
      <c r="AB256" s="617">
        <v>6</v>
      </c>
      <c r="AC256" s="622">
        <v>1.8260000000000001</v>
      </c>
      <c r="AD256" s="617">
        <v>2</v>
      </c>
      <c r="AE256" s="616">
        <v>4.2939999999999996</v>
      </c>
      <c r="AF256" s="617">
        <v>2</v>
      </c>
      <c r="AG256" s="623"/>
      <c r="AH256" s="623"/>
      <c r="AI256" s="624"/>
      <c r="AJ256" s="624"/>
      <c r="AK256" s="624"/>
      <c r="AL256" s="624"/>
      <c r="AM256" s="624"/>
      <c r="AN256" s="624"/>
      <c r="AO256" s="624"/>
      <c r="AP256" s="624"/>
      <c r="AQ256" s="624"/>
      <c r="AR256" s="625"/>
      <c r="AS256" s="624"/>
      <c r="AT256" s="624"/>
      <c r="AU256" s="626"/>
      <c r="AV256" s="626"/>
      <c r="AW256" s="626"/>
      <c r="AX256" s="626"/>
      <c r="AY256" s="627"/>
      <c r="AZ256" s="628"/>
      <c r="BA256" s="628"/>
      <c r="BB256" s="628"/>
      <c r="BC256" s="628"/>
      <c r="BD256" s="628"/>
      <c r="BE256" s="629">
        <f t="shared" si="7"/>
        <v>31.201000000000001</v>
      </c>
      <c r="BF256" s="630"/>
      <c r="BG256" s="801">
        <f t="shared" si="8"/>
        <v>1.7</v>
      </c>
      <c r="BH256" s="504"/>
      <c r="BI256" s="505"/>
      <c r="BM256" s="503">
        <v>2380</v>
      </c>
      <c r="BO256" s="444"/>
    </row>
    <row r="257" spans="1:67" s="443" customFormat="1" ht="36.950000000000003" customHeight="1">
      <c r="A257" s="611">
        <v>243</v>
      </c>
      <c r="B257" s="612">
        <v>243</v>
      </c>
      <c r="C257" s="613"/>
      <c r="D257" s="614"/>
      <c r="E257" s="762" t="s">
        <v>1796</v>
      </c>
      <c r="F257" s="633" t="s">
        <v>1265</v>
      </c>
      <c r="G257" s="618">
        <v>16</v>
      </c>
      <c r="H257" s="617">
        <v>8.0129999999999999</v>
      </c>
      <c r="I257" s="618">
        <v>30</v>
      </c>
      <c r="J257" s="617">
        <v>2.8170000000000002</v>
      </c>
      <c r="K257" s="617"/>
      <c r="L257" s="617"/>
      <c r="M257" s="617"/>
      <c r="N257" s="617"/>
      <c r="O257" s="619">
        <v>696.52</v>
      </c>
      <c r="P257" s="617">
        <v>9.92</v>
      </c>
      <c r="Q257" s="617"/>
      <c r="R257" s="617"/>
      <c r="S257" s="618">
        <f t="shared" si="6"/>
        <v>16</v>
      </c>
      <c r="T257" s="617">
        <v>0.501</v>
      </c>
      <c r="U257" s="618">
        <v>1</v>
      </c>
      <c r="V257" s="617">
        <v>1.095</v>
      </c>
      <c r="W257" s="620">
        <v>0</v>
      </c>
      <c r="X257" s="617">
        <v>0</v>
      </c>
      <c r="Y257" s="621">
        <v>10.600000000000001</v>
      </c>
      <c r="Z257" s="617">
        <v>0.498</v>
      </c>
      <c r="AA257" s="617">
        <v>5</v>
      </c>
      <c r="AB257" s="617">
        <v>6</v>
      </c>
      <c r="AC257" s="622">
        <v>0.91300000000000003</v>
      </c>
      <c r="AD257" s="617">
        <v>1</v>
      </c>
      <c r="AE257" s="616">
        <v>4.2939999999999996</v>
      </c>
      <c r="AF257" s="617">
        <v>2</v>
      </c>
      <c r="AG257" s="623"/>
      <c r="AH257" s="623"/>
      <c r="AI257" s="624"/>
      <c r="AJ257" s="624"/>
      <c r="AK257" s="624"/>
      <c r="AL257" s="624"/>
      <c r="AM257" s="624"/>
      <c r="AN257" s="624"/>
      <c r="AO257" s="624"/>
      <c r="AP257" s="624"/>
      <c r="AQ257" s="624"/>
      <c r="AR257" s="625"/>
      <c r="AS257" s="624"/>
      <c r="AT257" s="624"/>
      <c r="AU257" s="626"/>
      <c r="AV257" s="626"/>
      <c r="AW257" s="626"/>
      <c r="AX257" s="626"/>
      <c r="AY257" s="627"/>
      <c r="AZ257" s="628"/>
      <c r="BA257" s="628"/>
      <c r="BB257" s="628"/>
      <c r="BC257" s="628"/>
      <c r="BD257" s="628"/>
      <c r="BE257" s="629">
        <f t="shared" si="7"/>
        <v>31.844000000000001</v>
      </c>
      <c r="BF257" s="630"/>
      <c r="BG257" s="801">
        <f t="shared" si="8"/>
        <v>1.7</v>
      </c>
      <c r="BH257" s="504"/>
      <c r="BI257" s="505"/>
      <c r="BM257" s="503">
        <v>0</v>
      </c>
      <c r="BO257" s="444"/>
    </row>
    <row r="258" spans="1:67" s="443" customFormat="1" ht="36.950000000000003" customHeight="1">
      <c r="A258" s="611">
        <v>244</v>
      </c>
      <c r="B258" s="612">
        <v>244</v>
      </c>
      <c r="C258" s="613"/>
      <c r="D258" s="614"/>
      <c r="E258" s="762" t="s">
        <v>1794</v>
      </c>
      <c r="F258" s="633" t="s">
        <v>1795</v>
      </c>
      <c r="G258" s="618">
        <v>15</v>
      </c>
      <c r="H258" s="617">
        <v>7.5119999999999996</v>
      </c>
      <c r="I258" s="618">
        <v>30</v>
      </c>
      <c r="J258" s="617">
        <v>2.8170000000000002</v>
      </c>
      <c r="K258" s="617"/>
      <c r="L258" s="617"/>
      <c r="M258" s="617"/>
      <c r="N258" s="617"/>
      <c r="O258" s="619">
        <v>701.36</v>
      </c>
      <c r="P258" s="617">
        <v>9.9890000000000008</v>
      </c>
      <c r="Q258" s="617"/>
      <c r="R258" s="617"/>
      <c r="S258" s="618">
        <f t="shared" si="6"/>
        <v>15</v>
      </c>
      <c r="T258" s="617">
        <v>0.47</v>
      </c>
      <c r="U258" s="618">
        <v>1</v>
      </c>
      <c r="V258" s="617">
        <v>1.095</v>
      </c>
      <c r="W258" s="620">
        <v>-20000</v>
      </c>
      <c r="X258" s="617">
        <v>-0.626</v>
      </c>
      <c r="Y258" s="621">
        <v>10.8</v>
      </c>
      <c r="Z258" s="617">
        <v>0.50700000000000001</v>
      </c>
      <c r="AA258" s="617">
        <v>4.1669999999999998</v>
      </c>
      <c r="AB258" s="617">
        <v>5</v>
      </c>
      <c r="AC258" s="622">
        <v>1.8260000000000001</v>
      </c>
      <c r="AD258" s="617">
        <v>2</v>
      </c>
      <c r="AE258" s="616">
        <v>4.2939999999999996</v>
      </c>
      <c r="AF258" s="617">
        <v>2</v>
      </c>
      <c r="AG258" s="623"/>
      <c r="AH258" s="623"/>
      <c r="AI258" s="624"/>
      <c r="AJ258" s="624"/>
      <c r="AK258" s="624"/>
      <c r="AL258" s="624"/>
      <c r="AM258" s="624"/>
      <c r="AN258" s="624"/>
      <c r="AO258" s="624"/>
      <c r="AP258" s="624"/>
      <c r="AQ258" s="624"/>
      <c r="AR258" s="625"/>
      <c r="AS258" s="624"/>
      <c r="AT258" s="624"/>
      <c r="AU258" s="626"/>
      <c r="AV258" s="626"/>
      <c r="AW258" s="626"/>
      <c r="AX258" s="626"/>
      <c r="AY258" s="627"/>
      <c r="AZ258" s="628"/>
      <c r="BA258" s="628"/>
      <c r="BB258" s="628"/>
      <c r="BC258" s="628"/>
      <c r="BD258" s="628"/>
      <c r="BE258" s="629">
        <f t="shared" si="7"/>
        <v>30.764000000000006</v>
      </c>
      <c r="BF258" s="630"/>
      <c r="BG258" s="801">
        <f t="shared" si="8"/>
        <v>1.7</v>
      </c>
      <c r="BH258" s="504"/>
      <c r="BI258" s="505"/>
      <c r="BM258" s="503">
        <v>457</v>
      </c>
      <c r="BO258" s="444"/>
    </row>
    <row r="259" spans="1:67" s="443" customFormat="1" ht="36.950000000000003" customHeight="1">
      <c r="A259" s="611">
        <v>245</v>
      </c>
      <c r="B259" s="612">
        <v>245</v>
      </c>
      <c r="C259" s="613"/>
      <c r="D259" s="614"/>
      <c r="E259" s="762" t="s">
        <v>1699</v>
      </c>
      <c r="F259" s="633" t="s">
        <v>1700</v>
      </c>
      <c r="G259" s="618">
        <v>14</v>
      </c>
      <c r="H259" s="617">
        <v>7.0110000000000001</v>
      </c>
      <c r="I259" s="618">
        <v>28</v>
      </c>
      <c r="J259" s="617">
        <v>2.629</v>
      </c>
      <c r="K259" s="617"/>
      <c r="L259" s="617"/>
      <c r="M259" s="617"/>
      <c r="N259" s="617"/>
      <c r="O259" s="619">
        <v>553.52</v>
      </c>
      <c r="P259" s="617">
        <v>7.883</v>
      </c>
      <c r="Q259" s="617"/>
      <c r="R259" s="617"/>
      <c r="S259" s="618">
        <f t="shared" si="6"/>
        <v>14</v>
      </c>
      <c r="T259" s="617">
        <v>0.438</v>
      </c>
      <c r="U259" s="618">
        <v>1</v>
      </c>
      <c r="V259" s="617">
        <v>1.095</v>
      </c>
      <c r="W259" s="620">
        <v>20000</v>
      </c>
      <c r="X259" s="617">
        <v>0.626</v>
      </c>
      <c r="Y259" s="621">
        <v>10.4</v>
      </c>
      <c r="Z259" s="617">
        <v>0.48799999999999999</v>
      </c>
      <c r="AA259" s="617">
        <v>5</v>
      </c>
      <c r="AB259" s="617">
        <v>6</v>
      </c>
      <c r="AC259" s="622">
        <v>1.8260000000000001</v>
      </c>
      <c r="AD259" s="617">
        <v>2</v>
      </c>
      <c r="AE259" s="616">
        <v>4.2939999999999996</v>
      </c>
      <c r="AF259" s="617">
        <v>2</v>
      </c>
      <c r="AG259" s="623"/>
      <c r="AH259" s="623"/>
      <c r="AI259" s="624"/>
      <c r="AJ259" s="624"/>
      <c r="AK259" s="624"/>
      <c r="AL259" s="624"/>
      <c r="AM259" s="624"/>
      <c r="AN259" s="624"/>
      <c r="AO259" s="624"/>
      <c r="AP259" s="624"/>
      <c r="AQ259" s="624"/>
      <c r="AR259" s="625"/>
      <c r="AS259" s="624"/>
      <c r="AT259" s="624"/>
      <c r="AU259" s="626"/>
      <c r="AV259" s="626"/>
      <c r="AW259" s="626"/>
      <c r="AX259" s="626"/>
      <c r="AY259" s="627"/>
      <c r="AZ259" s="628"/>
      <c r="BA259" s="628"/>
      <c r="BB259" s="628"/>
      <c r="BC259" s="628"/>
      <c r="BD259" s="628"/>
      <c r="BE259" s="629">
        <f t="shared" si="7"/>
        <v>30.17</v>
      </c>
      <c r="BF259" s="630"/>
      <c r="BG259" s="801">
        <f t="shared" si="8"/>
        <v>1.7</v>
      </c>
      <c r="BH259" s="504"/>
      <c r="BI259" s="505"/>
      <c r="BM259" s="503">
        <v>1158</v>
      </c>
      <c r="BO259" s="444"/>
    </row>
    <row r="260" spans="1:67" s="443" customFormat="1" ht="36.950000000000003" customHeight="1">
      <c r="A260" s="611">
        <v>246</v>
      </c>
      <c r="B260" s="612">
        <v>246</v>
      </c>
      <c r="C260" s="613"/>
      <c r="D260" s="614"/>
      <c r="E260" s="762" t="s">
        <v>1652</v>
      </c>
      <c r="F260" s="633" t="s">
        <v>1653</v>
      </c>
      <c r="G260" s="618">
        <v>14</v>
      </c>
      <c r="H260" s="617">
        <v>7.0110000000000001</v>
      </c>
      <c r="I260" s="618">
        <v>28</v>
      </c>
      <c r="J260" s="617">
        <v>2.629</v>
      </c>
      <c r="K260" s="617"/>
      <c r="L260" s="617"/>
      <c r="M260" s="617"/>
      <c r="N260" s="617"/>
      <c r="O260" s="619">
        <v>651.20000000000005</v>
      </c>
      <c r="P260" s="617">
        <v>9.2750000000000004</v>
      </c>
      <c r="Q260" s="617"/>
      <c r="R260" s="617"/>
      <c r="S260" s="618">
        <f t="shared" si="6"/>
        <v>14</v>
      </c>
      <c r="T260" s="617">
        <v>0.438</v>
      </c>
      <c r="U260" s="618">
        <v>1</v>
      </c>
      <c r="V260" s="617">
        <v>1.095</v>
      </c>
      <c r="W260" s="620">
        <v>0</v>
      </c>
      <c r="X260" s="617">
        <v>0</v>
      </c>
      <c r="Y260" s="621">
        <v>10.6</v>
      </c>
      <c r="Z260" s="617">
        <v>0.498</v>
      </c>
      <c r="AA260" s="617">
        <v>5</v>
      </c>
      <c r="AB260" s="617">
        <v>6</v>
      </c>
      <c r="AC260" s="622">
        <v>0.91300000000000003</v>
      </c>
      <c r="AD260" s="617">
        <v>1</v>
      </c>
      <c r="AE260" s="616">
        <v>4.2939999999999996</v>
      </c>
      <c r="AF260" s="617">
        <v>2</v>
      </c>
      <c r="AG260" s="623"/>
      <c r="AH260" s="623"/>
      <c r="AI260" s="624"/>
      <c r="AJ260" s="624"/>
      <c r="AK260" s="624"/>
      <c r="AL260" s="624"/>
      <c r="AM260" s="624"/>
      <c r="AN260" s="624"/>
      <c r="AO260" s="624"/>
      <c r="AP260" s="624"/>
      <c r="AQ260" s="624"/>
      <c r="AR260" s="625"/>
      <c r="AS260" s="624"/>
      <c r="AT260" s="624"/>
      <c r="AU260" s="637"/>
      <c r="AV260" s="626"/>
      <c r="AW260" s="626"/>
      <c r="AX260" s="626"/>
      <c r="AY260" s="627"/>
      <c r="AZ260" s="628"/>
      <c r="BA260" s="628"/>
      <c r="BB260" s="628"/>
      <c r="BC260" s="628"/>
      <c r="BD260" s="628"/>
      <c r="BE260" s="629">
        <f t="shared" si="7"/>
        <v>29.946000000000002</v>
      </c>
      <c r="BF260" s="630"/>
      <c r="BG260" s="801">
        <f t="shared" si="8"/>
        <v>1.7</v>
      </c>
      <c r="BH260" s="504"/>
      <c r="BI260" s="505"/>
      <c r="BM260" s="503">
        <v>0</v>
      </c>
      <c r="BO260" s="444"/>
    </row>
    <row r="261" spans="1:67" s="443" customFormat="1" ht="36.950000000000003" customHeight="1">
      <c r="A261" s="611">
        <v>247</v>
      </c>
      <c r="B261" s="612">
        <v>247</v>
      </c>
      <c r="C261" s="613"/>
      <c r="D261" s="614"/>
      <c r="E261" s="762" t="s">
        <v>1805</v>
      </c>
      <c r="F261" s="632" t="s">
        <v>1806</v>
      </c>
      <c r="G261" s="618">
        <v>13</v>
      </c>
      <c r="H261" s="617">
        <v>6.51</v>
      </c>
      <c r="I261" s="618">
        <v>27</v>
      </c>
      <c r="J261" s="617">
        <v>2.5350000000000001</v>
      </c>
      <c r="K261" s="617"/>
      <c r="L261" s="617"/>
      <c r="M261" s="617"/>
      <c r="N261" s="617"/>
      <c r="O261" s="619">
        <v>612.04</v>
      </c>
      <c r="P261" s="617">
        <v>8.7170000000000005</v>
      </c>
      <c r="Q261" s="617"/>
      <c r="R261" s="617"/>
      <c r="S261" s="618">
        <f t="shared" si="6"/>
        <v>13</v>
      </c>
      <c r="T261" s="617">
        <v>0.40699999999999997</v>
      </c>
      <c r="U261" s="618">
        <v>1</v>
      </c>
      <c r="V261" s="617">
        <v>1.095</v>
      </c>
      <c r="W261" s="620">
        <v>0</v>
      </c>
      <c r="X261" s="617">
        <v>0</v>
      </c>
      <c r="Y261" s="621">
        <v>9.9</v>
      </c>
      <c r="Z261" s="617">
        <v>0.46500000000000002</v>
      </c>
      <c r="AA261" s="617">
        <v>5</v>
      </c>
      <c r="AB261" s="617">
        <v>6</v>
      </c>
      <c r="AC261" s="622">
        <v>1.8260000000000001</v>
      </c>
      <c r="AD261" s="617">
        <v>2</v>
      </c>
      <c r="AE261" s="616">
        <v>4.2939999999999996</v>
      </c>
      <c r="AF261" s="617">
        <v>2</v>
      </c>
      <c r="AG261" s="623"/>
      <c r="AH261" s="623"/>
      <c r="AI261" s="624"/>
      <c r="AJ261" s="624"/>
      <c r="AK261" s="624"/>
      <c r="AL261" s="624"/>
      <c r="AM261" s="624"/>
      <c r="AN261" s="624"/>
      <c r="AO261" s="624"/>
      <c r="AP261" s="624"/>
      <c r="AQ261" s="624"/>
      <c r="AR261" s="625"/>
      <c r="AS261" s="624"/>
      <c r="AT261" s="624"/>
      <c r="AU261" s="637"/>
      <c r="AV261" s="626"/>
      <c r="AW261" s="626"/>
      <c r="AX261" s="626"/>
      <c r="AY261" s="627"/>
      <c r="AZ261" s="628"/>
      <c r="BA261" s="628"/>
      <c r="BB261" s="628"/>
      <c r="BC261" s="628"/>
      <c r="BD261" s="628"/>
      <c r="BE261" s="629">
        <f t="shared" si="7"/>
        <v>29.729000000000003</v>
      </c>
      <c r="BF261" s="630"/>
      <c r="BG261" s="801">
        <f t="shared" si="8"/>
        <v>1.7</v>
      </c>
      <c r="BH261" s="504"/>
      <c r="BI261" s="505"/>
      <c r="BM261" s="503">
        <v>0</v>
      </c>
      <c r="BO261" s="444"/>
    </row>
    <row r="262" spans="1:67" s="443" customFormat="1" ht="36.950000000000003" customHeight="1">
      <c r="A262" s="611">
        <v>248</v>
      </c>
      <c r="B262" s="612">
        <v>248</v>
      </c>
      <c r="C262" s="613"/>
      <c r="D262" s="614"/>
      <c r="E262" s="762" t="s">
        <v>1803</v>
      </c>
      <c r="F262" s="632" t="s">
        <v>1804</v>
      </c>
      <c r="G262" s="618">
        <v>13</v>
      </c>
      <c r="H262" s="617">
        <v>6.51</v>
      </c>
      <c r="I262" s="618">
        <v>27</v>
      </c>
      <c r="J262" s="617">
        <v>2.5350000000000001</v>
      </c>
      <c r="K262" s="617"/>
      <c r="L262" s="617"/>
      <c r="M262" s="617"/>
      <c r="N262" s="617"/>
      <c r="O262" s="619">
        <v>630.96</v>
      </c>
      <c r="P262" s="617">
        <v>8.9860000000000007</v>
      </c>
      <c r="Q262" s="617"/>
      <c r="R262" s="617"/>
      <c r="S262" s="618">
        <f t="shared" si="6"/>
        <v>13</v>
      </c>
      <c r="T262" s="617">
        <v>0.40699999999999997</v>
      </c>
      <c r="U262" s="618">
        <v>1</v>
      </c>
      <c r="V262" s="617">
        <v>1.095</v>
      </c>
      <c r="W262" s="620">
        <v>0</v>
      </c>
      <c r="X262" s="617">
        <v>0</v>
      </c>
      <c r="Y262" s="621">
        <v>9.9</v>
      </c>
      <c r="Z262" s="617">
        <v>0.46500000000000002</v>
      </c>
      <c r="AA262" s="617">
        <v>4.1669999999999998</v>
      </c>
      <c r="AB262" s="617">
        <v>5</v>
      </c>
      <c r="AC262" s="622">
        <v>0.91300000000000003</v>
      </c>
      <c r="AD262" s="617">
        <v>1</v>
      </c>
      <c r="AE262" s="616">
        <v>4.2939999999999996</v>
      </c>
      <c r="AF262" s="617">
        <v>2</v>
      </c>
      <c r="AG262" s="623"/>
      <c r="AH262" s="623"/>
      <c r="AI262" s="624"/>
      <c r="AJ262" s="624"/>
      <c r="AK262" s="624"/>
      <c r="AL262" s="624"/>
      <c r="AM262" s="624"/>
      <c r="AN262" s="624"/>
      <c r="AO262" s="624"/>
      <c r="AP262" s="624"/>
      <c r="AQ262" s="624"/>
      <c r="AR262" s="625"/>
      <c r="AS262" s="624"/>
      <c r="AT262" s="624"/>
      <c r="AU262" s="637"/>
      <c r="AV262" s="626"/>
      <c r="AW262" s="626"/>
      <c r="AX262" s="626"/>
      <c r="AY262" s="627"/>
      <c r="AZ262" s="628"/>
      <c r="BA262" s="628"/>
      <c r="BB262" s="628"/>
      <c r="BC262" s="628"/>
      <c r="BD262" s="628"/>
      <c r="BE262" s="629">
        <f t="shared" si="7"/>
        <v>27.998000000000001</v>
      </c>
      <c r="BF262" s="800"/>
      <c r="BG262" s="801">
        <f t="shared" si="8"/>
        <v>1.7</v>
      </c>
      <c r="BH262" s="504"/>
      <c r="BI262" s="505"/>
      <c r="BM262" s="503">
        <v>0</v>
      </c>
      <c r="BO262" s="444"/>
    </row>
    <row r="263" spans="1:67" s="443" customFormat="1" ht="36.950000000000003" customHeight="1">
      <c r="A263" s="611">
        <v>249</v>
      </c>
      <c r="B263" s="612">
        <v>249</v>
      </c>
      <c r="C263" s="613"/>
      <c r="D263" s="614"/>
      <c r="E263" s="762" t="s">
        <v>1807</v>
      </c>
      <c r="F263" s="632" t="s">
        <v>1808</v>
      </c>
      <c r="G263" s="618">
        <v>15</v>
      </c>
      <c r="H263" s="617">
        <v>7.5119999999999996</v>
      </c>
      <c r="I263" s="618">
        <v>29</v>
      </c>
      <c r="J263" s="617">
        <v>2.7229999999999999</v>
      </c>
      <c r="K263" s="617"/>
      <c r="L263" s="617"/>
      <c r="M263" s="617"/>
      <c r="N263" s="617"/>
      <c r="O263" s="619">
        <v>639.76</v>
      </c>
      <c r="P263" s="617">
        <v>9.1120000000000001</v>
      </c>
      <c r="Q263" s="617"/>
      <c r="R263" s="617"/>
      <c r="S263" s="618">
        <f t="shared" si="6"/>
        <v>15</v>
      </c>
      <c r="T263" s="617">
        <v>0.47</v>
      </c>
      <c r="U263" s="618">
        <v>1</v>
      </c>
      <c r="V263" s="617">
        <v>1.095</v>
      </c>
      <c r="W263" s="620">
        <v>0</v>
      </c>
      <c r="X263" s="617">
        <v>0</v>
      </c>
      <c r="Y263" s="621">
        <v>10.6</v>
      </c>
      <c r="Z263" s="617">
        <v>0.498</v>
      </c>
      <c r="AA263" s="617">
        <v>5</v>
      </c>
      <c r="AB263" s="617">
        <v>6</v>
      </c>
      <c r="AC263" s="622">
        <v>1.8260000000000001</v>
      </c>
      <c r="AD263" s="617">
        <v>2</v>
      </c>
      <c r="AE263" s="616">
        <v>4.2939999999999996</v>
      </c>
      <c r="AF263" s="617">
        <v>2</v>
      </c>
      <c r="AG263" s="623"/>
      <c r="AH263" s="623"/>
      <c r="AI263" s="624"/>
      <c r="AJ263" s="624"/>
      <c r="AK263" s="624"/>
      <c r="AL263" s="624"/>
      <c r="AM263" s="624"/>
      <c r="AN263" s="624"/>
      <c r="AO263" s="624"/>
      <c r="AP263" s="624"/>
      <c r="AQ263" s="624"/>
      <c r="AR263" s="625"/>
      <c r="AS263" s="624"/>
      <c r="AT263" s="624"/>
      <c r="AU263" s="637"/>
      <c r="AV263" s="626"/>
      <c r="AW263" s="626"/>
      <c r="AX263" s="626"/>
      <c r="AY263" s="627"/>
      <c r="AZ263" s="628"/>
      <c r="BA263" s="628"/>
      <c r="BB263" s="628"/>
      <c r="BC263" s="628"/>
      <c r="BD263" s="628"/>
      <c r="BE263" s="629">
        <f t="shared" si="7"/>
        <v>31.41</v>
      </c>
      <c r="BF263" s="630"/>
      <c r="BG263" s="801">
        <f t="shared" si="8"/>
        <v>1.7</v>
      </c>
      <c r="BH263" s="504"/>
      <c r="BI263" s="505"/>
      <c r="BM263" s="503">
        <v>0</v>
      </c>
      <c r="BO263" s="444"/>
    </row>
    <row r="264" spans="1:67" s="443" customFormat="1" ht="36.950000000000003" customHeight="1">
      <c r="A264" s="611">
        <v>250</v>
      </c>
      <c r="B264" s="612">
        <v>250</v>
      </c>
      <c r="C264" s="613"/>
      <c r="D264" s="614"/>
      <c r="E264" s="762" t="s">
        <v>1582</v>
      </c>
      <c r="F264" s="632" t="s">
        <v>1583</v>
      </c>
      <c r="G264" s="618">
        <v>15</v>
      </c>
      <c r="H264" s="617">
        <v>7.5119999999999996</v>
      </c>
      <c r="I264" s="618">
        <v>29</v>
      </c>
      <c r="J264" s="617">
        <v>2.7229999999999999</v>
      </c>
      <c r="K264" s="617"/>
      <c r="L264" s="617"/>
      <c r="M264" s="617"/>
      <c r="N264" s="617"/>
      <c r="O264" s="619">
        <v>667.04</v>
      </c>
      <c r="P264" s="617">
        <v>9.5</v>
      </c>
      <c r="Q264" s="617"/>
      <c r="R264" s="617"/>
      <c r="S264" s="618">
        <f t="shared" si="6"/>
        <v>15</v>
      </c>
      <c r="T264" s="617">
        <v>0.47</v>
      </c>
      <c r="U264" s="618">
        <v>1</v>
      </c>
      <c r="V264" s="617">
        <v>1.095</v>
      </c>
      <c r="W264" s="620">
        <v>0</v>
      </c>
      <c r="X264" s="617">
        <v>0</v>
      </c>
      <c r="Y264" s="621">
        <v>10.199999999999999</v>
      </c>
      <c r="Z264" s="617">
        <v>0.47899999999999998</v>
      </c>
      <c r="AA264" s="617">
        <v>5</v>
      </c>
      <c r="AB264" s="617">
        <v>6</v>
      </c>
      <c r="AC264" s="622">
        <v>0.91300000000000003</v>
      </c>
      <c r="AD264" s="617">
        <v>1</v>
      </c>
      <c r="AE264" s="616">
        <v>4.2939999999999996</v>
      </c>
      <c r="AF264" s="617">
        <v>2</v>
      </c>
      <c r="AG264" s="623"/>
      <c r="AH264" s="623"/>
      <c r="AI264" s="624"/>
      <c r="AJ264" s="624"/>
      <c r="AK264" s="624"/>
      <c r="AL264" s="624"/>
      <c r="AM264" s="624"/>
      <c r="AN264" s="624"/>
      <c r="AO264" s="624"/>
      <c r="AP264" s="624"/>
      <c r="AQ264" s="624"/>
      <c r="AR264" s="625"/>
      <c r="AS264" s="624"/>
      <c r="AT264" s="624"/>
      <c r="AU264" s="637"/>
      <c r="AV264" s="626"/>
      <c r="AW264" s="626"/>
      <c r="AX264" s="626"/>
      <c r="AY264" s="627"/>
      <c r="AZ264" s="628"/>
      <c r="BA264" s="628"/>
      <c r="BB264" s="628"/>
      <c r="BC264" s="628"/>
      <c r="BD264" s="628"/>
      <c r="BE264" s="629">
        <f t="shared" si="7"/>
        <v>30.779</v>
      </c>
      <c r="BF264" s="630"/>
      <c r="BG264" s="801">
        <f t="shared" si="8"/>
        <v>1.7</v>
      </c>
      <c r="BH264" s="504"/>
      <c r="BI264" s="505"/>
      <c r="BM264" s="503">
        <v>0</v>
      </c>
      <c r="BO264" s="444"/>
    </row>
    <row r="265" spans="1:67" s="443" customFormat="1" ht="36.950000000000003" customHeight="1">
      <c r="A265" s="611">
        <v>251</v>
      </c>
      <c r="B265" s="612">
        <v>251</v>
      </c>
      <c r="C265" s="613"/>
      <c r="D265" s="614"/>
      <c r="E265" s="762" t="s">
        <v>1511</v>
      </c>
      <c r="F265" s="632" t="s">
        <v>1512</v>
      </c>
      <c r="G265" s="618">
        <v>16</v>
      </c>
      <c r="H265" s="617">
        <v>8.0129999999999999</v>
      </c>
      <c r="I265" s="618">
        <v>30</v>
      </c>
      <c r="J265" s="617">
        <v>2.8170000000000002</v>
      </c>
      <c r="K265" s="617"/>
      <c r="L265" s="617"/>
      <c r="M265" s="617"/>
      <c r="N265" s="617"/>
      <c r="O265" s="619">
        <v>649</v>
      </c>
      <c r="P265" s="617">
        <v>9.2430000000000003</v>
      </c>
      <c r="Q265" s="617"/>
      <c r="R265" s="617"/>
      <c r="S265" s="618">
        <f t="shared" si="6"/>
        <v>16</v>
      </c>
      <c r="T265" s="617">
        <v>0.501</v>
      </c>
      <c r="U265" s="618">
        <v>1</v>
      </c>
      <c r="V265" s="617">
        <v>1.095</v>
      </c>
      <c r="W265" s="620">
        <v>0</v>
      </c>
      <c r="X265" s="617">
        <v>0</v>
      </c>
      <c r="Y265" s="621">
        <v>10.199999999999999</v>
      </c>
      <c r="Z265" s="617">
        <v>0.47899999999999998</v>
      </c>
      <c r="AA265" s="617">
        <v>5</v>
      </c>
      <c r="AB265" s="617">
        <v>6</v>
      </c>
      <c r="AC265" s="622">
        <v>1.8260000000000001</v>
      </c>
      <c r="AD265" s="791">
        <v>2</v>
      </c>
      <c r="AE265" s="616">
        <v>4.2939999999999996</v>
      </c>
      <c r="AF265" s="617">
        <v>2</v>
      </c>
      <c r="AG265" s="623"/>
      <c r="AH265" s="623"/>
      <c r="AI265" s="624"/>
      <c r="AJ265" s="624"/>
      <c r="AK265" s="624"/>
      <c r="AL265" s="624"/>
      <c r="AM265" s="624"/>
      <c r="AN265" s="624"/>
      <c r="AO265" s="624"/>
      <c r="AP265" s="624"/>
      <c r="AQ265" s="624"/>
      <c r="AR265" s="625"/>
      <c r="AS265" s="624"/>
      <c r="AT265" s="624"/>
      <c r="AU265" s="637"/>
      <c r="AV265" s="626"/>
      <c r="AW265" s="626"/>
      <c r="AX265" s="626"/>
      <c r="AY265" s="627"/>
      <c r="AZ265" s="628"/>
      <c r="BA265" s="628"/>
      <c r="BB265" s="628"/>
      <c r="BC265" s="628"/>
      <c r="BD265" s="628"/>
      <c r="BE265" s="629">
        <f t="shared" si="7"/>
        <v>32.147999999999996</v>
      </c>
      <c r="BF265" s="630"/>
      <c r="BG265" s="801">
        <f t="shared" si="8"/>
        <v>1.7</v>
      </c>
      <c r="BH265" s="504"/>
      <c r="BI265" s="505"/>
      <c r="BM265" s="503">
        <v>6215</v>
      </c>
      <c r="BO265" s="444"/>
    </row>
    <row r="266" spans="1:67" s="443" customFormat="1" ht="36.950000000000003" customHeight="1">
      <c r="A266" s="611">
        <v>252</v>
      </c>
      <c r="B266" s="612">
        <v>252</v>
      </c>
      <c r="C266" s="613"/>
      <c r="D266" s="614"/>
      <c r="E266" s="762" t="s">
        <v>1513</v>
      </c>
      <c r="F266" s="632" t="s">
        <v>1514</v>
      </c>
      <c r="G266" s="618">
        <v>16</v>
      </c>
      <c r="H266" s="617">
        <v>8.0129999999999999</v>
      </c>
      <c r="I266" s="618">
        <v>30</v>
      </c>
      <c r="J266" s="617">
        <v>2.8170000000000002</v>
      </c>
      <c r="K266" s="617"/>
      <c r="L266" s="617"/>
      <c r="M266" s="617"/>
      <c r="N266" s="617"/>
      <c r="O266" s="619">
        <v>635.79999999999995</v>
      </c>
      <c r="P266" s="617">
        <v>9.0549999999999997</v>
      </c>
      <c r="Q266" s="617"/>
      <c r="R266" s="617"/>
      <c r="S266" s="618">
        <f t="shared" si="6"/>
        <v>16</v>
      </c>
      <c r="T266" s="617">
        <v>0.501</v>
      </c>
      <c r="U266" s="618">
        <v>1</v>
      </c>
      <c r="V266" s="617">
        <v>1.095</v>
      </c>
      <c r="W266" s="620">
        <v>0</v>
      </c>
      <c r="X266" s="617">
        <v>0</v>
      </c>
      <c r="Y266" s="621">
        <v>10.199999999999999</v>
      </c>
      <c r="Z266" s="617">
        <v>0.47899999999999998</v>
      </c>
      <c r="AA266" s="617">
        <v>4.1669999999999998</v>
      </c>
      <c r="AB266" s="617">
        <v>5</v>
      </c>
      <c r="AC266" s="622">
        <v>1.8260000000000001</v>
      </c>
      <c r="AD266" s="617">
        <v>2</v>
      </c>
      <c r="AE266" s="616">
        <v>4.2939999999999996</v>
      </c>
      <c r="AF266" s="617">
        <v>2</v>
      </c>
      <c r="AG266" s="623"/>
      <c r="AH266" s="623"/>
      <c r="AI266" s="624"/>
      <c r="AJ266" s="624"/>
      <c r="AK266" s="624"/>
      <c r="AL266" s="624"/>
      <c r="AM266" s="624"/>
      <c r="AN266" s="624"/>
      <c r="AO266" s="624"/>
      <c r="AP266" s="624"/>
      <c r="AQ266" s="624"/>
      <c r="AR266" s="625"/>
      <c r="AS266" s="624"/>
      <c r="AT266" s="624"/>
      <c r="AU266" s="637"/>
      <c r="AV266" s="626"/>
      <c r="AW266" s="626"/>
      <c r="AX266" s="626"/>
      <c r="AY266" s="627"/>
      <c r="AZ266" s="628"/>
      <c r="BA266" s="628"/>
      <c r="BB266" s="628"/>
      <c r="BC266" s="628"/>
      <c r="BD266" s="628"/>
      <c r="BE266" s="629">
        <f t="shared" si="7"/>
        <v>30.96</v>
      </c>
      <c r="BF266" s="630"/>
      <c r="BG266" s="801">
        <f t="shared" si="8"/>
        <v>1.7</v>
      </c>
      <c r="BH266" s="504"/>
      <c r="BI266" s="505"/>
      <c r="BM266" s="503">
        <v>4104</v>
      </c>
      <c r="BO266" s="444"/>
    </row>
    <row r="267" spans="1:67" s="443" customFormat="1" ht="36.950000000000003" customHeight="1">
      <c r="A267" s="611">
        <v>253</v>
      </c>
      <c r="B267" s="612">
        <v>253</v>
      </c>
      <c r="C267" s="613"/>
      <c r="D267" s="614"/>
      <c r="E267" s="762" t="s">
        <v>1294</v>
      </c>
      <c r="F267" s="632" t="s">
        <v>1295</v>
      </c>
      <c r="G267" s="618">
        <v>15</v>
      </c>
      <c r="H267" s="617">
        <v>7.5119999999999996</v>
      </c>
      <c r="I267" s="618">
        <v>29</v>
      </c>
      <c r="J267" s="617">
        <v>2.7229999999999999</v>
      </c>
      <c r="K267" s="617"/>
      <c r="L267" s="617"/>
      <c r="M267" s="617"/>
      <c r="N267" s="617"/>
      <c r="O267" s="619">
        <v>539.44000000000005</v>
      </c>
      <c r="P267" s="617">
        <v>7.6829999999999998</v>
      </c>
      <c r="Q267" s="617"/>
      <c r="R267" s="617"/>
      <c r="S267" s="618">
        <f t="shared" si="6"/>
        <v>15</v>
      </c>
      <c r="T267" s="617">
        <v>0.47</v>
      </c>
      <c r="U267" s="618">
        <v>1</v>
      </c>
      <c r="V267" s="617">
        <v>1.095</v>
      </c>
      <c r="W267" s="620">
        <v>-20000</v>
      </c>
      <c r="X267" s="617">
        <v>-0.626</v>
      </c>
      <c r="Y267" s="621">
        <v>10.1</v>
      </c>
      <c r="Z267" s="617">
        <v>0.47399999999999998</v>
      </c>
      <c r="AA267" s="617">
        <v>5</v>
      </c>
      <c r="AB267" s="617">
        <v>6</v>
      </c>
      <c r="AC267" s="622">
        <v>1.8260000000000001</v>
      </c>
      <c r="AD267" s="617">
        <v>2</v>
      </c>
      <c r="AE267" s="616">
        <v>4.2939999999999996</v>
      </c>
      <c r="AF267" s="617">
        <v>2</v>
      </c>
      <c r="AG267" s="623"/>
      <c r="AH267" s="623"/>
      <c r="AI267" s="624"/>
      <c r="AJ267" s="624"/>
      <c r="AK267" s="624"/>
      <c r="AL267" s="624"/>
      <c r="AM267" s="624"/>
      <c r="AN267" s="624"/>
      <c r="AO267" s="624"/>
      <c r="AP267" s="624"/>
      <c r="AQ267" s="624"/>
      <c r="AR267" s="625"/>
      <c r="AS267" s="624"/>
      <c r="AT267" s="624"/>
      <c r="AU267" s="637"/>
      <c r="AV267" s="626"/>
      <c r="AW267" s="626"/>
      <c r="AX267" s="626"/>
      <c r="AY267" s="627"/>
      <c r="AZ267" s="628"/>
      <c r="BA267" s="628"/>
      <c r="BB267" s="628"/>
      <c r="BC267" s="628"/>
      <c r="BD267" s="628"/>
      <c r="BE267" s="629">
        <f t="shared" si="7"/>
        <v>29.331</v>
      </c>
      <c r="BF267" s="630"/>
      <c r="BG267" s="801">
        <f t="shared" si="8"/>
        <v>1.7</v>
      </c>
      <c r="BH267" s="504"/>
      <c r="BI267" s="505"/>
      <c r="BM267" s="503">
        <v>10074</v>
      </c>
      <c r="BO267" s="444"/>
    </row>
    <row r="268" spans="1:67" s="443" customFormat="1" ht="36.950000000000003" customHeight="1">
      <c r="A268" s="611">
        <v>254</v>
      </c>
      <c r="B268" s="612">
        <v>254</v>
      </c>
      <c r="C268" s="613"/>
      <c r="D268" s="614"/>
      <c r="E268" s="762" t="s">
        <v>1811</v>
      </c>
      <c r="F268" s="632" t="s">
        <v>1812</v>
      </c>
      <c r="G268" s="618">
        <v>15</v>
      </c>
      <c r="H268" s="617">
        <v>7.5119999999999996</v>
      </c>
      <c r="I268" s="618">
        <v>29</v>
      </c>
      <c r="J268" s="617">
        <v>2.7229999999999999</v>
      </c>
      <c r="K268" s="617"/>
      <c r="L268" s="617"/>
      <c r="M268" s="617"/>
      <c r="N268" s="617"/>
      <c r="O268" s="619">
        <v>538.56000000000006</v>
      </c>
      <c r="P268" s="617">
        <v>7.67</v>
      </c>
      <c r="Q268" s="617"/>
      <c r="R268" s="617"/>
      <c r="S268" s="618">
        <f t="shared" si="6"/>
        <v>15</v>
      </c>
      <c r="T268" s="617">
        <v>0.47</v>
      </c>
      <c r="U268" s="618">
        <v>1</v>
      </c>
      <c r="V268" s="617">
        <v>1.095</v>
      </c>
      <c r="W268" s="620">
        <v>0</v>
      </c>
      <c r="X268" s="617">
        <v>0</v>
      </c>
      <c r="Y268" s="621">
        <v>10.7</v>
      </c>
      <c r="Z268" s="617">
        <v>0.502</v>
      </c>
      <c r="AA268" s="617">
        <v>5</v>
      </c>
      <c r="AB268" s="617">
        <v>6</v>
      </c>
      <c r="AC268" s="622">
        <v>1.8260000000000001</v>
      </c>
      <c r="AD268" s="617">
        <v>2</v>
      </c>
      <c r="AE268" s="616">
        <v>4.2939999999999996</v>
      </c>
      <c r="AF268" s="617">
        <v>2</v>
      </c>
      <c r="AG268" s="623"/>
      <c r="AH268" s="623"/>
      <c r="AI268" s="624"/>
      <c r="AJ268" s="624"/>
      <c r="AK268" s="624"/>
      <c r="AL268" s="624"/>
      <c r="AM268" s="624"/>
      <c r="AN268" s="624"/>
      <c r="AO268" s="624"/>
      <c r="AP268" s="624"/>
      <c r="AQ268" s="624"/>
      <c r="AR268" s="625"/>
      <c r="AS268" s="624"/>
      <c r="AT268" s="624"/>
      <c r="AU268" s="637"/>
      <c r="AV268" s="626"/>
      <c r="AW268" s="626"/>
      <c r="AX268" s="626"/>
      <c r="AY268" s="627"/>
      <c r="AZ268" s="628"/>
      <c r="BA268" s="628"/>
      <c r="BB268" s="628"/>
      <c r="BC268" s="628"/>
      <c r="BD268" s="628"/>
      <c r="BE268" s="629">
        <f t="shared" si="7"/>
        <v>29.971999999999998</v>
      </c>
      <c r="BF268" s="630"/>
      <c r="BG268" s="801">
        <f t="shared" si="8"/>
        <v>1.7</v>
      </c>
      <c r="BH268" s="504"/>
      <c r="BI268" s="505"/>
      <c r="BM268" s="503">
        <v>3497</v>
      </c>
      <c r="BO268" s="444"/>
    </row>
    <row r="269" spans="1:67" s="443" customFormat="1" ht="36.950000000000003" customHeight="1">
      <c r="A269" s="611">
        <v>255</v>
      </c>
      <c r="B269" s="612">
        <v>255</v>
      </c>
      <c r="C269" s="613"/>
      <c r="D269" s="614"/>
      <c r="E269" s="762" t="s">
        <v>2074</v>
      </c>
      <c r="F269" s="632" t="s">
        <v>2075</v>
      </c>
      <c r="G269" s="618">
        <v>15</v>
      </c>
      <c r="H269" s="617">
        <v>7.5119999999999996</v>
      </c>
      <c r="I269" s="618">
        <v>29</v>
      </c>
      <c r="J269" s="617">
        <v>2.7229999999999999</v>
      </c>
      <c r="K269" s="617"/>
      <c r="L269" s="617"/>
      <c r="M269" s="617"/>
      <c r="N269" s="617"/>
      <c r="O269" s="619">
        <v>469.92</v>
      </c>
      <c r="P269" s="617">
        <v>6.6929999999999996</v>
      </c>
      <c r="Q269" s="617"/>
      <c r="R269" s="617"/>
      <c r="S269" s="618">
        <f t="shared" si="6"/>
        <v>15</v>
      </c>
      <c r="T269" s="617">
        <v>0.47</v>
      </c>
      <c r="U269" s="618">
        <v>1</v>
      </c>
      <c r="V269" s="617">
        <v>1.095</v>
      </c>
      <c r="W269" s="620">
        <v>0</v>
      </c>
      <c r="X269" s="617">
        <v>0</v>
      </c>
      <c r="Y269" s="621">
        <v>11</v>
      </c>
      <c r="Z269" s="617">
        <v>0.51600000000000001</v>
      </c>
      <c r="AA269" s="617">
        <v>5</v>
      </c>
      <c r="AB269" s="617">
        <v>6</v>
      </c>
      <c r="AC269" s="622">
        <v>1.8260000000000001</v>
      </c>
      <c r="AD269" s="617">
        <v>2</v>
      </c>
      <c r="AE269" s="616">
        <v>4.2939999999999996</v>
      </c>
      <c r="AF269" s="617">
        <v>2</v>
      </c>
      <c r="AG269" s="623"/>
      <c r="AH269" s="623"/>
      <c r="AI269" s="624"/>
      <c r="AJ269" s="624"/>
      <c r="AK269" s="624"/>
      <c r="AL269" s="624"/>
      <c r="AM269" s="624"/>
      <c r="AN269" s="624"/>
      <c r="AO269" s="624"/>
      <c r="AP269" s="624"/>
      <c r="AQ269" s="624"/>
      <c r="AR269" s="625"/>
      <c r="AS269" s="624"/>
      <c r="AT269" s="624"/>
      <c r="AU269" s="637"/>
      <c r="AV269" s="626"/>
      <c r="AW269" s="626"/>
      <c r="AX269" s="626"/>
      <c r="AY269" s="627"/>
      <c r="AZ269" s="628"/>
      <c r="BA269" s="628"/>
      <c r="BB269" s="628"/>
      <c r="BC269" s="628"/>
      <c r="BD269" s="628"/>
      <c r="BE269" s="629">
        <f t="shared" si="7"/>
        <v>29.009</v>
      </c>
      <c r="BF269" s="630"/>
      <c r="BG269" s="801">
        <f t="shared" si="8"/>
        <v>1.7</v>
      </c>
      <c r="BH269" s="504"/>
      <c r="BI269" s="505"/>
      <c r="BM269" s="503">
        <v>1564</v>
      </c>
      <c r="BO269" s="444"/>
    </row>
    <row r="270" spans="1:67" s="443" customFormat="1" ht="36.950000000000003" customHeight="1">
      <c r="A270" s="611">
        <v>256</v>
      </c>
      <c r="B270" s="612">
        <v>256</v>
      </c>
      <c r="C270" s="613"/>
      <c r="D270" s="614"/>
      <c r="E270" s="762" t="s">
        <v>1553</v>
      </c>
      <c r="F270" s="632" t="s">
        <v>1300</v>
      </c>
      <c r="G270" s="618">
        <v>15</v>
      </c>
      <c r="H270" s="617">
        <v>7.5119999999999996</v>
      </c>
      <c r="I270" s="618">
        <v>29</v>
      </c>
      <c r="J270" s="617">
        <v>2.7229999999999999</v>
      </c>
      <c r="K270" s="617"/>
      <c r="L270" s="617"/>
      <c r="M270" s="617"/>
      <c r="N270" s="617"/>
      <c r="O270" s="619">
        <v>556.16</v>
      </c>
      <c r="P270" s="617">
        <v>7.9210000000000003</v>
      </c>
      <c r="Q270" s="617"/>
      <c r="R270" s="617"/>
      <c r="S270" s="618">
        <f t="shared" si="6"/>
        <v>15</v>
      </c>
      <c r="T270" s="617">
        <v>0.47</v>
      </c>
      <c r="U270" s="618">
        <v>1</v>
      </c>
      <c r="V270" s="617">
        <v>1.095</v>
      </c>
      <c r="W270" s="620">
        <v>0</v>
      </c>
      <c r="X270" s="617">
        <v>0</v>
      </c>
      <c r="Y270" s="621">
        <v>11.1</v>
      </c>
      <c r="Z270" s="617">
        <v>0.52100000000000002</v>
      </c>
      <c r="AA270" s="617">
        <v>4.1669999999999998</v>
      </c>
      <c r="AB270" s="617">
        <v>5</v>
      </c>
      <c r="AC270" s="622">
        <v>0.91300000000000003</v>
      </c>
      <c r="AD270" s="617">
        <v>1</v>
      </c>
      <c r="AE270" s="616">
        <v>4.2939999999999996</v>
      </c>
      <c r="AF270" s="617">
        <v>2</v>
      </c>
      <c r="AG270" s="623"/>
      <c r="AH270" s="623"/>
      <c r="AI270" s="624"/>
      <c r="AJ270" s="624"/>
      <c r="AK270" s="624"/>
      <c r="AL270" s="624"/>
      <c r="AM270" s="624"/>
      <c r="AN270" s="624"/>
      <c r="AO270" s="624"/>
      <c r="AP270" s="624"/>
      <c r="AQ270" s="624"/>
      <c r="AR270" s="625"/>
      <c r="AS270" s="624"/>
      <c r="AT270" s="624"/>
      <c r="AU270" s="637"/>
      <c r="AV270" s="626"/>
      <c r="AW270" s="626"/>
      <c r="AX270" s="626"/>
      <c r="AY270" s="627"/>
      <c r="AZ270" s="628"/>
      <c r="BA270" s="628"/>
      <c r="BB270" s="628"/>
      <c r="BC270" s="628"/>
      <c r="BD270" s="628"/>
      <c r="BE270" s="629">
        <f t="shared" si="7"/>
        <v>28.242000000000001</v>
      </c>
      <c r="BF270" s="630"/>
      <c r="BG270" s="801">
        <f t="shared" si="8"/>
        <v>1.7</v>
      </c>
      <c r="BH270" s="504"/>
      <c r="BI270" s="505"/>
      <c r="BM270" s="503">
        <v>3425</v>
      </c>
      <c r="BO270" s="444"/>
    </row>
    <row r="271" spans="1:67" s="443" customFormat="1" ht="36.950000000000003" customHeight="1">
      <c r="A271" s="611">
        <v>257</v>
      </c>
      <c r="B271" s="612">
        <v>257</v>
      </c>
      <c r="C271" s="613"/>
      <c r="D271" s="614"/>
      <c r="E271" s="762" t="s">
        <v>1799</v>
      </c>
      <c r="F271" s="632" t="s">
        <v>1800</v>
      </c>
      <c r="G271" s="618">
        <v>12</v>
      </c>
      <c r="H271" s="617">
        <v>6.01</v>
      </c>
      <c r="I271" s="618">
        <v>0</v>
      </c>
      <c r="J271" s="617">
        <v>0</v>
      </c>
      <c r="K271" s="617"/>
      <c r="L271" s="617"/>
      <c r="M271" s="617"/>
      <c r="N271" s="617"/>
      <c r="O271" s="619">
        <v>620.4</v>
      </c>
      <c r="P271" s="617">
        <v>8.8360000000000003</v>
      </c>
      <c r="Q271" s="617"/>
      <c r="R271" s="617"/>
      <c r="S271" s="618">
        <f t="shared" si="6"/>
        <v>12</v>
      </c>
      <c r="T271" s="617">
        <v>0.376</v>
      </c>
      <c r="U271" s="618">
        <v>0</v>
      </c>
      <c r="V271" s="617">
        <v>0</v>
      </c>
      <c r="W271" s="620">
        <v>0</v>
      </c>
      <c r="X271" s="617">
        <v>0</v>
      </c>
      <c r="Y271" s="621">
        <v>11.8</v>
      </c>
      <c r="Z271" s="617">
        <v>0.55400000000000005</v>
      </c>
      <c r="AA271" s="617">
        <v>5</v>
      </c>
      <c r="AB271" s="617">
        <v>6</v>
      </c>
      <c r="AC271" s="622">
        <v>1.8260000000000001</v>
      </c>
      <c r="AD271" s="617">
        <v>2</v>
      </c>
      <c r="AE271" s="616">
        <v>4.2939999999999996</v>
      </c>
      <c r="AF271" s="617">
        <v>2</v>
      </c>
      <c r="AG271" s="623"/>
      <c r="AH271" s="623"/>
      <c r="AI271" s="624"/>
      <c r="AJ271" s="624"/>
      <c r="AK271" s="624"/>
      <c r="AL271" s="624"/>
      <c r="AM271" s="624"/>
      <c r="AN271" s="624"/>
      <c r="AO271" s="624"/>
      <c r="AP271" s="624"/>
      <c r="AQ271" s="624"/>
      <c r="AR271" s="625"/>
      <c r="AS271" s="624"/>
      <c r="AT271" s="624"/>
      <c r="AU271" s="637"/>
      <c r="AV271" s="626"/>
      <c r="AW271" s="626"/>
      <c r="AX271" s="626"/>
      <c r="AY271" s="627"/>
      <c r="AZ271" s="628"/>
      <c r="BA271" s="628"/>
      <c r="BB271" s="628"/>
      <c r="BC271" s="628"/>
      <c r="BD271" s="628"/>
      <c r="BE271" s="629">
        <f t="shared" si="7"/>
        <v>25.776000000000003</v>
      </c>
      <c r="BF271" s="630"/>
      <c r="BG271" s="801">
        <f t="shared" si="8"/>
        <v>1.7</v>
      </c>
      <c r="BH271" s="504"/>
      <c r="BI271" s="505"/>
      <c r="BM271" s="503">
        <v>0</v>
      </c>
      <c r="BO271" s="444"/>
    </row>
    <row r="272" spans="1:67" s="443" customFormat="1" ht="36.950000000000003" customHeight="1">
      <c r="A272" s="611">
        <v>258</v>
      </c>
      <c r="B272" s="612">
        <v>258</v>
      </c>
      <c r="C272" s="613"/>
      <c r="D272" s="614"/>
      <c r="E272" s="762" t="s">
        <v>1352</v>
      </c>
      <c r="F272" s="632" t="s">
        <v>1353</v>
      </c>
      <c r="G272" s="618">
        <v>15</v>
      </c>
      <c r="H272" s="617">
        <v>7.5119999999999996</v>
      </c>
      <c r="I272" s="618">
        <v>30</v>
      </c>
      <c r="J272" s="617">
        <v>2.8170000000000002</v>
      </c>
      <c r="K272" s="617"/>
      <c r="L272" s="617"/>
      <c r="M272" s="617"/>
      <c r="N272" s="617"/>
      <c r="O272" s="619">
        <v>880.88</v>
      </c>
      <c r="P272" s="617">
        <v>12.545999999999999</v>
      </c>
      <c r="Q272" s="617"/>
      <c r="R272" s="617"/>
      <c r="S272" s="618">
        <f t="shared" ref="S272:S335" si="9">G272</f>
        <v>15</v>
      </c>
      <c r="T272" s="617">
        <v>0.47</v>
      </c>
      <c r="U272" s="618">
        <v>1</v>
      </c>
      <c r="V272" s="617">
        <v>1.095</v>
      </c>
      <c r="W272" s="620">
        <v>0</v>
      </c>
      <c r="X272" s="617">
        <v>0</v>
      </c>
      <c r="Y272" s="621">
        <v>18</v>
      </c>
      <c r="Z272" s="617">
        <v>0.84499999999999997</v>
      </c>
      <c r="AA272" s="617">
        <v>4.1669999999999998</v>
      </c>
      <c r="AB272" s="617">
        <v>5</v>
      </c>
      <c r="AC272" s="622">
        <v>1.8260000000000001</v>
      </c>
      <c r="AD272" s="617">
        <v>2</v>
      </c>
      <c r="AE272" s="616">
        <v>4.2939999999999996</v>
      </c>
      <c r="AF272" s="617">
        <v>2</v>
      </c>
      <c r="AG272" s="623"/>
      <c r="AH272" s="623"/>
      <c r="AI272" s="624"/>
      <c r="AJ272" s="624"/>
      <c r="AK272" s="624"/>
      <c r="AL272" s="624"/>
      <c r="AM272" s="624"/>
      <c r="AN272" s="624"/>
      <c r="AO272" s="624"/>
      <c r="AP272" s="624"/>
      <c r="AQ272" s="624"/>
      <c r="AR272" s="625"/>
      <c r="AS272" s="624"/>
      <c r="AT272" s="624"/>
      <c r="AU272" s="637"/>
      <c r="AV272" s="626"/>
      <c r="AW272" s="626"/>
      <c r="AX272" s="626"/>
      <c r="AY272" s="627"/>
      <c r="AZ272" s="628"/>
      <c r="BA272" s="628"/>
      <c r="BB272" s="628"/>
      <c r="BC272" s="628"/>
      <c r="BD272" s="628"/>
      <c r="BE272" s="629">
        <f t="shared" ref="BE272:BE335" si="10">H272+J272+N272+T272+V272+X272+AH272+AJ272+AL272+AN272+AP272+BB272+AT272+L272+P272+R272+AR272+Z272+AD272+AF272+AB272</f>
        <v>34.284999999999997</v>
      </c>
      <c r="BF272" s="630"/>
      <c r="BG272" s="801">
        <f t="shared" si="8"/>
        <v>1.7</v>
      </c>
      <c r="BH272" s="504"/>
      <c r="BI272" s="505"/>
      <c r="BM272" s="503">
        <v>0</v>
      </c>
      <c r="BO272" s="444"/>
    </row>
    <row r="273" spans="1:815 1070:1839 2094:2863 3118:3887 4142:4911 5166:5935 6190:6959 7214:7983 8238:9007 9262:10031 10286:11055 11310:12079 12334:13103 13358:14127 14382:15151 15406:16175" s="443" customFormat="1" ht="36.950000000000003" customHeight="1">
      <c r="A273" s="611">
        <v>259</v>
      </c>
      <c r="B273" s="612">
        <v>259</v>
      </c>
      <c r="C273" s="613"/>
      <c r="D273" s="614"/>
      <c r="E273" s="762" t="s">
        <v>1354</v>
      </c>
      <c r="F273" s="632" t="s">
        <v>1355</v>
      </c>
      <c r="G273" s="618">
        <v>15</v>
      </c>
      <c r="H273" s="617">
        <v>7.5119999999999996</v>
      </c>
      <c r="I273" s="618">
        <v>30</v>
      </c>
      <c r="J273" s="617">
        <v>2.8170000000000002</v>
      </c>
      <c r="K273" s="617"/>
      <c r="L273" s="617"/>
      <c r="M273" s="617"/>
      <c r="N273" s="617"/>
      <c r="O273" s="619">
        <v>810.92</v>
      </c>
      <c r="P273" s="617">
        <v>11.548999999999999</v>
      </c>
      <c r="Q273" s="617"/>
      <c r="R273" s="617"/>
      <c r="S273" s="618">
        <f t="shared" si="9"/>
        <v>15</v>
      </c>
      <c r="T273" s="617">
        <v>0.47</v>
      </c>
      <c r="U273" s="618">
        <v>1</v>
      </c>
      <c r="V273" s="617">
        <v>1.095</v>
      </c>
      <c r="W273" s="620">
        <v>20000</v>
      </c>
      <c r="X273" s="617">
        <v>0.626</v>
      </c>
      <c r="Y273" s="621">
        <v>18</v>
      </c>
      <c r="Z273" s="617">
        <v>0.84499999999999997</v>
      </c>
      <c r="AA273" s="617">
        <v>5</v>
      </c>
      <c r="AB273" s="617">
        <v>6</v>
      </c>
      <c r="AC273" s="622">
        <v>1.8260000000000001</v>
      </c>
      <c r="AD273" s="617">
        <v>2</v>
      </c>
      <c r="AE273" s="616">
        <v>4.2939999999999996</v>
      </c>
      <c r="AF273" s="617">
        <v>2</v>
      </c>
      <c r="AG273" s="623"/>
      <c r="AH273" s="623"/>
      <c r="AI273" s="624"/>
      <c r="AJ273" s="624"/>
      <c r="AK273" s="624"/>
      <c r="AL273" s="624"/>
      <c r="AM273" s="624"/>
      <c r="AN273" s="624"/>
      <c r="AO273" s="624"/>
      <c r="AP273" s="624"/>
      <c r="AQ273" s="624"/>
      <c r="AR273" s="625"/>
      <c r="AS273" s="624"/>
      <c r="AT273" s="624"/>
      <c r="AU273" s="637"/>
      <c r="AV273" s="626"/>
      <c r="AW273" s="626"/>
      <c r="AX273" s="626"/>
      <c r="AY273" s="627"/>
      <c r="AZ273" s="628"/>
      <c r="BA273" s="628"/>
      <c r="BB273" s="628"/>
      <c r="BC273" s="628"/>
      <c r="BD273" s="628"/>
      <c r="BE273" s="629">
        <f t="shared" si="10"/>
        <v>34.914000000000001</v>
      </c>
      <c r="BF273" s="630"/>
      <c r="BG273" s="801">
        <f t="shared" ref="BG273:BG336" si="11">BF273+1.7</f>
        <v>1.7</v>
      </c>
      <c r="BH273" s="504"/>
      <c r="BI273" s="505"/>
      <c r="BM273" s="503">
        <v>0</v>
      </c>
      <c r="BO273" s="444"/>
    </row>
    <row r="274" spans="1:815 1070:1839 2094:2863 3118:3887 4142:4911 5166:5935 6190:6959 7214:7983 8238:9007 9262:10031 10286:11055 11310:12079 12334:13103 13358:14127 14382:15151 15406:16175" s="443" customFormat="1" ht="36.950000000000003" customHeight="1">
      <c r="A274" s="611">
        <v>260</v>
      </c>
      <c r="B274" s="612">
        <v>260</v>
      </c>
      <c r="C274" s="613"/>
      <c r="D274" s="614"/>
      <c r="E274" s="762" t="s">
        <v>1701</v>
      </c>
      <c r="F274" s="632" t="s">
        <v>1702</v>
      </c>
      <c r="G274" s="618">
        <v>15</v>
      </c>
      <c r="H274" s="617">
        <v>7.5119999999999996</v>
      </c>
      <c r="I274" s="618">
        <v>29</v>
      </c>
      <c r="J274" s="617">
        <v>2.7229999999999999</v>
      </c>
      <c r="K274" s="617"/>
      <c r="L274" s="617"/>
      <c r="M274" s="617"/>
      <c r="N274" s="617"/>
      <c r="O274" s="619">
        <v>666.16</v>
      </c>
      <c r="P274" s="617">
        <v>9.4879999999999995</v>
      </c>
      <c r="Q274" s="617"/>
      <c r="R274" s="617"/>
      <c r="S274" s="618">
        <f t="shared" si="9"/>
        <v>15</v>
      </c>
      <c r="T274" s="617">
        <v>0.47</v>
      </c>
      <c r="U274" s="618">
        <v>1</v>
      </c>
      <c r="V274" s="617">
        <v>1.095</v>
      </c>
      <c r="W274" s="620">
        <v>0</v>
      </c>
      <c r="X274" s="617">
        <v>0</v>
      </c>
      <c r="Y274" s="621">
        <v>14.7</v>
      </c>
      <c r="Z274" s="617">
        <v>0.69</v>
      </c>
      <c r="AA274" s="617">
        <v>5</v>
      </c>
      <c r="AB274" s="617">
        <v>6</v>
      </c>
      <c r="AC274" s="622">
        <v>1.8260000000000001</v>
      </c>
      <c r="AD274" s="617">
        <v>2</v>
      </c>
      <c r="AE274" s="616">
        <v>4.2939999999999996</v>
      </c>
      <c r="AF274" s="617">
        <v>2</v>
      </c>
      <c r="AG274" s="623"/>
      <c r="AH274" s="623"/>
      <c r="AI274" s="624"/>
      <c r="AJ274" s="624"/>
      <c r="AK274" s="624"/>
      <c r="AL274" s="624"/>
      <c r="AM274" s="624"/>
      <c r="AN274" s="624"/>
      <c r="AO274" s="624"/>
      <c r="AP274" s="624"/>
      <c r="AQ274" s="624"/>
      <c r="AR274" s="625"/>
      <c r="AS274" s="624"/>
      <c r="AT274" s="624"/>
      <c r="AU274" s="637"/>
      <c r="AV274" s="626"/>
      <c r="AW274" s="626"/>
      <c r="AX274" s="626"/>
      <c r="AY274" s="627"/>
      <c r="AZ274" s="628"/>
      <c r="BA274" s="628"/>
      <c r="BB274" s="628"/>
      <c r="BC274" s="628"/>
      <c r="BD274" s="628"/>
      <c r="BE274" s="629">
        <f t="shared" si="10"/>
        <v>31.978000000000002</v>
      </c>
      <c r="BF274" s="630"/>
      <c r="BG274" s="801">
        <f t="shared" si="11"/>
        <v>1.7</v>
      </c>
      <c r="BH274" s="504"/>
      <c r="BI274" s="505"/>
      <c r="BM274" s="503">
        <v>0</v>
      </c>
      <c r="BO274" s="444"/>
    </row>
    <row r="275" spans="1:815 1070:1839 2094:2863 3118:3887 4142:4911 5166:5935 6190:6959 7214:7983 8238:9007 9262:10031 10286:11055 11310:12079 12334:13103 13358:14127 14382:15151 15406:16175" s="443" customFormat="1" ht="36.950000000000003" customHeight="1">
      <c r="A275" s="611">
        <v>261</v>
      </c>
      <c r="B275" s="612">
        <v>261</v>
      </c>
      <c r="C275" s="613"/>
      <c r="D275" s="614"/>
      <c r="E275" s="762" t="s">
        <v>1325</v>
      </c>
      <c r="F275" s="632" t="s">
        <v>1326</v>
      </c>
      <c r="G275" s="618">
        <v>15</v>
      </c>
      <c r="H275" s="617">
        <v>7.5119999999999996</v>
      </c>
      <c r="I275" s="618">
        <v>29</v>
      </c>
      <c r="J275" s="617">
        <v>2.7229999999999999</v>
      </c>
      <c r="K275" s="617"/>
      <c r="L275" s="617"/>
      <c r="M275" s="617"/>
      <c r="N275" s="617"/>
      <c r="O275" s="619">
        <v>617.32000000000005</v>
      </c>
      <c r="P275" s="617">
        <v>8.7919999999999998</v>
      </c>
      <c r="Q275" s="617"/>
      <c r="R275" s="617"/>
      <c r="S275" s="618">
        <f t="shared" si="9"/>
        <v>15</v>
      </c>
      <c r="T275" s="617">
        <v>0.47</v>
      </c>
      <c r="U275" s="618">
        <v>1</v>
      </c>
      <c r="V275" s="617">
        <v>1.095</v>
      </c>
      <c r="W275" s="620">
        <v>0</v>
      </c>
      <c r="X275" s="617">
        <v>0</v>
      </c>
      <c r="Y275" s="621">
        <v>14.7</v>
      </c>
      <c r="Z275" s="617">
        <v>0.69</v>
      </c>
      <c r="AA275" s="617">
        <v>5</v>
      </c>
      <c r="AB275" s="617">
        <v>6</v>
      </c>
      <c r="AC275" s="622">
        <v>1.8260000000000001</v>
      </c>
      <c r="AD275" s="617">
        <v>2</v>
      </c>
      <c r="AE275" s="616">
        <v>4.2939999999999996</v>
      </c>
      <c r="AF275" s="617">
        <v>2</v>
      </c>
      <c r="AG275" s="623"/>
      <c r="AH275" s="623"/>
      <c r="AI275" s="624"/>
      <c r="AJ275" s="624"/>
      <c r="AK275" s="624"/>
      <c r="AL275" s="624"/>
      <c r="AM275" s="624"/>
      <c r="AN275" s="624"/>
      <c r="AO275" s="624"/>
      <c r="AP275" s="624"/>
      <c r="AQ275" s="624"/>
      <c r="AR275" s="625"/>
      <c r="AS275" s="624"/>
      <c r="AT275" s="624"/>
      <c r="AU275" s="637"/>
      <c r="AV275" s="626"/>
      <c r="AW275" s="626"/>
      <c r="AX275" s="626"/>
      <c r="AY275" s="627"/>
      <c r="AZ275" s="628"/>
      <c r="BA275" s="628"/>
      <c r="BB275" s="628"/>
      <c r="BC275" s="628"/>
      <c r="BD275" s="628"/>
      <c r="BE275" s="629">
        <f t="shared" si="10"/>
        <v>31.282</v>
      </c>
      <c r="BF275" s="630"/>
      <c r="BG275" s="801">
        <f t="shared" si="11"/>
        <v>1.7</v>
      </c>
      <c r="BH275" s="504"/>
      <c r="BI275" s="505"/>
      <c r="BM275" s="503">
        <v>0</v>
      </c>
      <c r="BO275" s="444"/>
    </row>
    <row r="276" spans="1:815 1070:1839 2094:2863 3118:3887 4142:4911 5166:5935 6190:6959 7214:7983 8238:9007 9262:10031 10286:11055 11310:12079 12334:13103 13358:14127 14382:15151 15406:16175" s="443" customFormat="1" ht="36.950000000000003" customHeight="1">
      <c r="A276" s="611">
        <v>262</v>
      </c>
      <c r="B276" s="612">
        <v>262</v>
      </c>
      <c r="C276" s="613"/>
      <c r="D276" s="614"/>
      <c r="E276" s="762" t="s">
        <v>1327</v>
      </c>
      <c r="F276" s="632" t="s">
        <v>1328</v>
      </c>
      <c r="G276" s="618">
        <v>16</v>
      </c>
      <c r="H276" s="617">
        <v>8.0129999999999999</v>
      </c>
      <c r="I276" s="618">
        <v>31</v>
      </c>
      <c r="J276" s="617">
        <v>2.911</v>
      </c>
      <c r="K276" s="617"/>
      <c r="L276" s="617"/>
      <c r="M276" s="617"/>
      <c r="N276" s="617"/>
      <c r="O276" s="619">
        <v>595.76</v>
      </c>
      <c r="P276" s="617">
        <v>8.4849999999999994</v>
      </c>
      <c r="Q276" s="617"/>
      <c r="R276" s="617"/>
      <c r="S276" s="618">
        <f t="shared" si="9"/>
        <v>16</v>
      </c>
      <c r="T276" s="617">
        <v>0.501</v>
      </c>
      <c r="U276" s="618">
        <v>1</v>
      </c>
      <c r="V276" s="617">
        <v>1.095</v>
      </c>
      <c r="W276" s="620">
        <v>20000</v>
      </c>
      <c r="X276" s="617">
        <v>0.626</v>
      </c>
      <c r="Y276" s="621">
        <v>14.7</v>
      </c>
      <c r="Z276" s="617">
        <v>0.69</v>
      </c>
      <c r="AA276" s="617">
        <v>5</v>
      </c>
      <c r="AB276" s="617">
        <v>6</v>
      </c>
      <c r="AC276" s="622">
        <v>0.91300000000000003</v>
      </c>
      <c r="AD276" s="617">
        <v>1</v>
      </c>
      <c r="AE276" s="616">
        <v>4.2939999999999996</v>
      </c>
      <c r="AF276" s="617">
        <v>2</v>
      </c>
      <c r="AG276" s="623"/>
      <c r="AH276" s="623"/>
      <c r="AI276" s="624"/>
      <c r="AJ276" s="624"/>
      <c r="AK276" s="624"/>
      <c r="AL276" s="624"/>
      <c r="AM276" s="624"/>
      <c r="AN276" s="624"/>
      <c r="AO276" s="624"/>
      <c r="AP276" s="624"/>
      <c r="AQ276" s="624"/>
      <c r="AR276" s="625"/>
      <c r="AS276" s="624"/>
      <c r="AT276" s="624"/>
      <c r="AU276" s="637"/>
      <c r="AV276" s="626"/>
      <c r="AW276" s="626"/>
      <c r="AX276" s="626"/>
      <c r="AY276" s="627"/>
      <c r="AZ276" s="628"/>
      <c r="BA276" s="628"/>
      <c r="BB276" s="628"/>
      <c r="BC276" s="628"/>
      <c r="BD276" s="628"/>
      <c r="BE276" s="629">
        <f t="shared" si="10"/>
        <v>31.321000000000002</v>
      </c>
      <c r="BF276" s="630"/>
      <c r="BG276" s="801">
        <f t="shared" si="11"/>
        <v>1.7</v>
      </c>
      <c r="BH276" s="504"/>
      <c r="BI276" s="505"/>
      <c r="BM276" s="503">
        <v>0</v>
      </c>
      <c r="BO276" s="444"/>
    </row>
    <row r="277" spans="1:815 1070:1839 2094:2863 3118:3887 4142:4911 5166:5935 6190:6959 7214:7983 8238:9007 9262:10031 10286:11055 11310:12079 12334:13103 13358:14127 14382:15151 15406:16175" s="443" customFormat="1" ht="36.950000000000003" customHeight="1">
      <c r="A277" s="611">
        <v>263</v>
      </c>
      <c r="B277" s="612">
        <v>263</v>
      </c>
      <c r="C277" s="613"/>
      <c r="D277" s="614"/>
      <c r="E277" s="762" t="s">
        <v>1329</v>
      </c>
      <c r="F277" s="632" t="s">
        <v>1330</v>
      </c>
      <c r="G277" s="618">
        <v>15</v>
      </c>
      <c r="H277" s="617">
        <v>7.5119999999999996</v>
      </c>
      <c r="I277" s="618">
        <v>29</v>
      </c>
      <c r="J277" s="617">
        <v>2.7229999999999999</v>
      </c>
      <c r="K277" s="617"/>
      <c r="L277" s="617"/>
      <c r="M277" s="617"/>
      <c r="N277" s="617"/>
      <c r="O277" s="619">
        <v>605.88</v>
      </c>
      <c r="P277" s="617">
        <v>8.6289999999999996</v>
      </c>
      <c r="Q277" s="617"/>
      <c r="R277" s="617"/>
      <c r="S277" s="618">
        <f t="shared" si="9"/>
        <v>15</v>
      </c>
      <c r="T277" s="617">
        <v>0.47</v>
      </c>
      <c r="U277" s="618">
        <v>1</v>
      </c>
      <c r="V277" s="617">
        <v>1.095</v>
      </c>
      <c r="W277" s="620">
        <v>20000</v>
      </c>
      <c r="X277" s="617">
        <v>0.626</v>
      </c>
      <c r="Y277" s="621">
        <v>14.7</v>
      </c>
      <c r="Z277" s="617">
        <v>0.69</v>
      </c>
      <c r="AA277" s="617">
        <v>4.1669999999999998</v>
      </c>
      <c r="AB277" s="617">
        <v>5</v>
      </c>
      <c r="AC277" s="622">
        <v>0.91300000000000003</v>
      </c>
      <c r="AD277" s="617">
        <v>1</v>
      </c>
      <c r="AE277" s="616">
        <v>4.2939999999999996</v>
      </c>
      <c r="AF277" s="617">
        <v>2</v>
      </c>
      <c r="AG277" s="623"/>
      <c r="AH277" s="623"/>
      <c r="AI277" s="624"/>
      <c r="AJ277" s="624"/>
      <c r="AK277" s="624"/>
      <c r="AL277" s="624"/>
      <c r="AM277" s="624"/>
      <c r="AN277" s="624"/>
      <c r="AO277" s="624"/>
      <c r="AP277" s="624"/>
      <c r="AQ277" s="624"/>
      <c r="AR277" s="625"/>
      <c r="AS277" s="624"/>
      <c r="AT277" s="624"/>
      <c r="AU277" s="637"/>
      <c r="AV277" s="626"/>
      <c r="AW277" s="626"/>
      <c r="AX277" s="626"/>
      <c r="AY277" s="627"/>
      <c r="AZ277" s="628"/>
      <c r="BA277" s="628"/>
      <c r="BB277" s="628"/>
      <c r="BC277" s="628"/>
      <c r="BD277" s="628"/>
      <c r="BE277" s="629">
        <f t="shared" si="10"/>
        <v>29.745000000000001</v>
      </c>
      <c r="BF277" s="630"/>
      <c r="BG277" s="801">
        <f t="shared" si="11"/>
        <v>1.7</v>
      </c>
      <c r="BH277" s="504"/>
      <c r="BI277" s="505"/>
      <c r="BM277" s="507">
        <v>0</v>
      </c>
      <c r="BO277" s="444"/>
    </row>
    <row r="278" spans="1:815 1070:1839 2094:2863 3118:3887 4142:4911 5166:5935 6190:6959 7214:7983 8238:9007 9262:10031 10286:11055 11310:12079 12334:13103 13358:14127 14382:15151 15406:16175" s="538" customFormat="1" ht="36.950000000000003" customHeight="1">
      <c r="A278" s="611">
        <v>264</v>
      </c>
      <c r="B278" s="612">
        <v>264</v>
      </c>
      <c r="C278" s="613"/>
      <c r="D278" s="614"/>
      <c r="E278" s="762" t="s">
        <v>1348</v>
      </c>
      <c r="F278" s="632" t="s">
        <v>1349</v>
      </c>
      <c r="G278" s="618">
        <v>15</v>
      </c>
      <c r="H278" s="617">
        <v>7.5119999999999996</v>
      </c>
      <c r="I278" s="618">
        <v>29</v>
      </c>
      <c r="J278" s="617">
        <v>2.7229999999999999</v>
      </c>
      <c r="K278" s="617"/>
      <c r="L278" s="617"/>
      <c r="M278" s="617"/>
      <c r="N278" s="617"/>
      <c r="O278" s="619">
        <v>541.64</v>
      </c>
      <c r="P278" s="617">
        <v>7.7140000000000004</v>
      </c>
      <c r="Q278" s="617"/>
      <c r="R278" s="617"/>
      <c r="S278" s="618">
        <f t="shared" si="9"/>
        <v>15</v>
      </c>
      <c r="T278" s="617">
        <v>0.47</v>
      </c>
      <c r="U278" s="618">
        <v>1</v>
      </c>
      <c r="V278" s="617">
        <v>1.095</v>
      </c>
      <c r="W278" s="620">
        <v>0</v>
      </c>
      <c r="X278" s="617">
        <v>0</v>
      </c>
      <c r="Y278" s="621">
        <v>11.2</v>
      </c>
      <c r="Z278" s="617">
        <v>0.52600000000000002</v>
      </c>
      <c r="AA278" s="617">
        <v>5</v>
      </c>
      <c r="AB278" s="617">
        <v>6</v>
      </c>
      <c r="AC278" s="622">
        <v>1.8260000000000001</v>
      </c>
      <c r="AD278" s="617">
        <v>2</v>
      </c>
      <c r="AE278" s="616">
        <v>4.2939999999999996</v>
      </c>
      <c r="AF278" s="617">
        <v>2</v>
      </c>
      <c r="AG278" s="623"/>
      <c r="AH278" s="623"/>
      <c r="AI278" s="624"/>
      <c r="AJ278" s="624"/>
      <c r="AK278" s="624"/>
      <c r="AL278" s="624"/>
      <c r="AM278" s="624"/>
      <c r="AN278" s="624"/>
      <c r="AO278" s="624"/>
      <c r="AP278" s="624"/>
      <c r="AQ278" s="624"/>
      <c r="AR278" s="625"/>
      <c r="AS278" s="624"/>
      <c r="AT278" s="624"/>
      <c r="AU278" s="637"/>
      <c r="AV278" s="626"/>
      <c r="AW278" s="626"/>
      <c r="AX278" s="626"/>
      <c r="AY278" s="627"/>
      <c r="AZ278" s="628"/>
      <c r="BA278" s="628"/>
      <c r="BB278" s="628"/>
      <c r="BC278" s="628"/>
      <c r="BD278" s="628"/>
      <c r="BE278" s="629">
        <f t="shared" si="10"/>
        <v>30.040000000000003</v>
      </c>
      <c r="BF278" s="630"/>
      <c r="BG278" s="801">
        <f t="shared" si="11"/>
        <v>1.7</v>
      </c>
      <c r="BH278" s="504"/>
      <c r="BI278" s="505"/>
      <c r="BJ278" s="443"/>
      <c r="BK278" s="443"/>
      <c r="BM278" s="503">
        <v>0</v>
      </c>
      <c r="BO278" s="444"/>
      <c r="KP278" s="443"/>
      <c r="KQ278" s="443"/>
      <c r="UL278" s="443"/>
      <c r="UM278" s="443"/>
      <c r="AEH278" s="443"/>
      <c r="AEI278" s="443"/>
      <c r="AOD278" s="443"/>
      <c r="AOE278" s="443"/>
      <c r="AXZ278" s="443"/>
      <c r="AYA278" s="443"/>
      <c r="BHV278" s="443"/>
      <c r="BHW278" s="443"/>
      <c r="BRR278" s="443"/>
      <c r="BRS278" s="443"/>
      <c r="CBN278" s="443"/>
      <c r="CBO278" s="443"/>
      <c r="CLJ278" s="443"/>
      <c r="CLK278" s="443"/>
      <c r="CVF278" s="443"/>
      <c r="CVG278" s="443"/>
      <c r="DFB278" s="443"/>
      <c r="DFC278" s="443"/>
      <c r="DOX278" s="443"/>
      <c r="DOY278" s="443"/>
      <c r="DYT278" s="443"/>
      <c r="DYU278" s="443"/>
      <c r="EIP278" s="443"/>
      <c r="EIQ278" s="443"/>
      <c r="ESL278" s="443"/>
      <c r="ESM278" s="443"/>
      <c r="FCH278" s="443"/>
      <c r="FCI278" s="443"/>
      <c r="FMD278" s="443"/>
      <c r="FME278" s="443"/>
      <c r="FVZ278" s="443"/>
      <c r="FWA278" s="443"/>
      <c r="GFV278" s="443"/>
      <c r="GFW278" s="443"/>
      <c r="GPR278" s="443"/>
      <c r="GPS278" s="443"/>
      <c r="GZN278" s="443"/>
      <c r="GZO278" s="443"/>
      <c r="HJJ278" s="443"/>
      <c r="HJK278" s="443"/>
      <c r="HTF278" s="443"/>
      <c r="HTG278" s="443"/>
      <c r="IDB278" s="443"/>
      <c r="IDC278" s="443"/>
      <c r="IMX278" s="443"/>
      <c r="IMY278" s="443"/>
      <c r="IWT278" s="443"/>
      <c r="IWU278" s="443"/>
      <c r="JGP278" s="443"/>
      <c r="JGQ278" s="443"/>
      <c r="JQL278" s="443"/>
      <c r="JQM278" s="443"/>
      <c r="KAH278" s="443"/>
      <c r="KAI278" s="443"/>
      <c r="KKD278" s="443"/>
      <c r="KKE278" s="443"/>
      <c r="KTZ278" s="443"/>
      <c r="KUA278" s="443"/>
      <c r="LDV278" s="443"/>
      <c r="LDW278" s="443"/>
      <c r="LNR278" s="443"/>
      <c r="LNS278" s="443"/>
      <c r="LXN278" s="443"/>
      <c r="LXO278" s="443"/>
      <c r="MHJ278" s="443"/>
      <c r="MHK278" s="443"/>
      <c r="MRF278" s="443"/>
      <c r="MRG278" s="443"/>
      <c r="NBB278" s="443"/>
      <c r="NBC278" s="443"/>
      <c r="NKX278" s="443"/>
      <c r="NKY278" s="443"/>
      <c r="NUT278" s="443"/>
      <c r="NUU278" s="443"/>
      <c r="OEP278" s="443"/>
      <c r="OEQ278" s="443"/>
      <c r="OOL278" s="443"/>
      <c r="OOM278" s="443"/>
      <c r="OYH278" s="443"/>
      <c r="OYI278" s="443"/>
      <c r="PID278" s="443"/>
      <c r="PIE278" s="443"/>
      <c r="PRZ278" s="443"/>
      <c r="PSA278" s="443"/>
      <c r="QBV278" s="443"/>
      <c r="QBW278" s="443"/>
      <c r="QLR278" s="443"/>
      <c r="QLS278" s="443"/>
      <c r="QVN278" s="443"/>
      <c r="QVO278" s="443"/>
      <c r="RFJ278" s="443"/>
      <c r="RFK278" s="443"/>
      <c r="RPF278" s="443"/>
      <c r="RPG278" s="443"/>
      <c r="RZB278" s="443"/>
      <c r="RZC278" s="443"/>
      <c r="SIX278" s="443"/>
      <c r="SIY278" s="443"/>
      <c r="SST278" s="443"/>
      <c r="SSU278" s="443"/>
      <c r="TCP278" s="443"/>
      <c r="TCQ278" s="443"/>
      <c r="TML278" s="443"/>
      <c r="TMM278" s="443"/>
      <c r="TWH278" s="443"/>
      <c r="TWI278" s="443"/>
      <c r="UGD278" s="443"/>
      <c r="UGE278" s="443"/>
      <c r="UPZ278" s="443"/>
      <c r="UQA278" s="443"/>
      <c r="UZV278" s="443"/>
      <c r="UZW278" s="443"/>
      <c r="VJR278" s="443"/>
      <c r="VJS278" s="443"/>
      <c r="VTN278" s="443"/>
      <c r="VTO278" s="443"/>
      <c r="WDJ278" s="443"/>
      <c r="WDK278" s="443"/>
      <c r="WNF278" s="443"/>
      <c r="WNG278" s="443"/>
      <c r="WXB278" s="443"/>
      <c r="WXC278" s="443"/>
    </row>
    <row r="279" spans="1:815 1070:1839 2094:2863 3118:3887 4142:4911 5166:5935 6190:6959 7214:7983 8238:9007 9262:10031 10286:11055 11310:12079 12334:13103 13358:14127 14382:15151 15406:16175" s="443" customFormat="1" ht="36.950000000000003" customHeight="1">
      <c r="A279" s="611">
        <v>265</v>
      </c>
      <c r="B279" s="612">
        <v>265</v>
      </c>
      <c r="C279" s="613"/>
      <c r="D279" s="614"/>
      <c r="E279" s="762" t="s">
        <v>1350</v>
      </c>
      <c r="F279" s="632" t="s">
        <v>1351</v>
      </c>
      <c r="G279" s="618">
        <v>15</v>
      </c>
      <c r="H279" s="617">
        <v>7.5119999999999996</v>
      </c>
      <c r="I279" s="618">
        <v>29</v>
      </c>
      <c r="J279" s="617">
        <v>2.7229999999999999</v>
      </c>
      <c r="K279" s="617"/>
      <c r="L279" s="617"/>
      <c r="M279" s="617"/>
      <c r="N279" s="617"/>
      <c r="O279" s="619">
        <v>503.8</v>
      </c>
      <c r="P279" s="617">
        <v>7.1749999999999998</v>
      </c>
      <c r="Q279" s="617"/>
      <c r="R279" s="617"/>
      <c r="S279" s="618">
        <f t="shared" si="9"/>
        <v>15</v>
      </c>
      <c r="T279" s="617">
        <v>0.47</v>
      </c>
      <c r="U279" s="618">
        <v>1</v>
      </c>
      <c r="V279" s="617">
        <v>1.095</v>
      </c>
      <c r="W279" s="620">
        <v>20000</v>
      </c>
      <c r="X279" s="617">
        <v>0.626</v>
      </c>
      <c r="Y279" s="621">
        <v>11.2</v>
      </c>
      <c r="Z279" s="617">
        <v>0.52600000000000002</v>
      </c>
      <c r="AA279" s="617">
        <v>4.1669999999999998</v>
      </c>
      <c r="AB279" s="617">
        <v>5</v>
      </c>
      <c r="AC279" s="622">
        <v>1.8260000000000001</v>
      </c>
      <c r="AD279" s="617">
        <v>2</v>
      </c>
      <c r="AE279" s="616">
        <v>4.2939999999999996</v>
      </c>
      <c r="AF279" s="617">
        <v>2</v>
      </c>
      <c r="AG279" s="623"/>
      <c r="AH279" s="623"/>
      <c r="AI279" s="624"/>
      <c r="AJ279" s="624"/>
      <c r="AK279" s="624"/>
      <c r="AL279" s="624"/>
      <c r="AM279" s="624"/>
      <c r="AN279" s="624"/>
      <c r="AO279" s="624"/>
      <c r="AP279" s="624"/>
      <c r="AQ279" s="624"/>
      <c r="AR279" s="625"/>
      <c r="AS279" s="624"/>
      <c r="AT279" s="624"/>
      <c r="AU279" s="637"/>
      <c r="AV279" s="626"/>
      <c r="AW279" s="626"/>
      <c r="AX279" s="626"/>
      <c r="AY279" s="627"/>
      <c r="AZ279" s="628"/>
      <c r="BA279" s="628"/>
      <c r="BB279" s="628"/>
      <c r="BC279" s="628"/>
      <c r="BD279" s="628"/>
      <c r="BE279" s="629">
        <f t="shared" si="10"/>
        <v>29.126999999999999</v>
      </c>
      <c r="BF279" s="630"/>
      <c r="BG279" s="801">
        <f t="shared" si="11"/>
        <v>1.7</v>
      </c>
      <c r="BH279" s="504"/>
      <c r="BI279" s="505"/>
      <c r="BM279" s="503">
        <v>0</v>
      </c>
      <c r="BO279" s="444"/>
    </row>
    <row r="280" spans="1:815 1070:1839 2094:2863 3118:3887 4142:4911 5166:5935 6190:6959 7214:7983 8238:9007 9262:10031 10286:11055 11310:12079 12334:13103 13358:14127 14382:15151 15406:16175" s="443" customFormat="1" ht="36.950000000000003" customHeight="1">
      <c r="A280" s="611">
        <v>266</v>
      </c>
      <c r="B280" s="612">
        <v>266</v>
      </c>
      <c r="C280" s="613"/>
      <c r="D280" s="614"/>
      <c r="E280" s="762" t="s">
        <v>1356</v>
      </c>
      <c r="F280" s="632" t="s">
        <v>1357</v>
      </c>
      <c r="G280" s="618">
        <v>15</v>
      </c>
      <c r="H280" s="617">
        <v>7.5119999999999996</v>
      </c>
      <c r="I280" s="618">
        <v>30</v>
      </c>
      <c r="J280" s="617">
        <v>2.8170000000000002</v>
      </c>
      <c r="K280" s="617"/>
      <c r="L280" s="617"/>
      <c r="M280" s="617"/>
      <c r="N280" s="617"/>
      <c r="O280" s="619">
        <v>587.4</v>
      </c>
      <c r="P280" s="617">
        <v>8.3659999999999997</v>
      </c>
      <c r="Q280" s="617"/>
      <c r="R280" s="617"/>
      <c r="S280" s="618">
        <f t="shared" si="9"/>
        <v>15</v>
      </c>
      <c r="T280" s="617">
        <v>0.47</v>
      </c>
      <c r="U280" s="618">
        <v>1</v>
      </c>
      <c r="V280" s="617">
        <v>1.095</v>
      </c>
      <c r="W280" s="620">
        <v>0</v>
      </c>
      <c r="X280" s="617">
        <v>0</v>
      </c>
      <c r="Y280" s="621">
        <v>8.1999999999999993</v>
      </c>
      <c r="Z280" s="617">
        <v>0.38500000000000001</v>
      </c>
      <c r="AA280" s="617">
        <v>5</v>
      </c>
      <c r="AB280" s="617">
        <v>6</v>
      </c>
      <c r="AC280" s="622">
        <v>1.8260000000000001</v>
      </c>
      <c r="AD280" s="617">
        <v>2</v>
      </c>
      <c r="AE280" s="616">
        <v>4.2939999999999996</v>
      </c>
      <c r="AF280" s="617">
        <v>2</v>
      </c>
      <c r="AG280" s="623"/>
      <c r="AH280" s="623"/>
      <c r="AI280" s="624"/>
      <c r="AJ280" s="624"/>
      <c r="AK280" s="624"/>
      <c r="AL280" s="624"/>
      <c r="AM280" s="624"/>
      <c r="AN280" s="624"/>
      <c r="AO280" s="624"/>
      <c r="AP280" s="624"/>
      <c r="AQ280" s="624"/>
      <c r="AR280" s="625"/>
      <c r="AS280" s="624"/>
      <c r="AT280" s="624"/>
      <c r="AU280" s="637"/>
      <c r="AV280" s="626"/>
      <c r="AW280" s="626"/>
      <c r="AX280" s="626"/>
      <c r="AY280" s="627"/>
      <c r="AZ280" s="628"/>
      <c r="BA280" s="628"/>
      <c r="BB280" s="628"/>
      <c r="BC280" s="628"/>
      <c r="BD280" s="628"/>
      <c r="BE280" s="629">
        <f t="shared" si="10"/>
        <v>30.645000000000003</v>
      </c>
      <c r="BF280" s="630"/>
      <c r="BG280" s="801">
        <f t="shared" si="11"/>
        <v>1.7</v>
      </c>
      <c r="BH280" s="504"/>
      <c r="BI280" s="505"/>
      <c r="BM280" s="503">
        <v>0</v>
      </c>
      <c r="BO280" s="444"/>
    </row>
    <row r="281" spans="1:815 1070:1839 2094:2863 3118:3887 4142:4911 5166:5935 6190:6959 7214:7983 8238:9007 9262:10031 10286:11055 11310:12079 12334:13103 13358:14127 14382:15151 15406:16175" s="443" customFormat="1" ht="36.950000000000003" customHeight="1">
      <c r="A281" s="611">
        <v>267</v>
      </c>
      <c r="B281" s="612">
        <v>267</v>
      </c>
      <c r="C281" s="613"/>
      <c r="D281" s="614"/>
      <c r="E281" s="762" t="s">
        <v>2076</v>
      </c>
      <c r="F281" s="632" t="s">
        <v>2077</v>
      </c>
      <c r="G281" s="618">
        <v>14</v>
      </c>
      <c r="H281" s="617">
        <v>7.0110000000000001</v>
      </c>
      <c r="I281" s="618">
        <v>28</v>
      </c>
      <c r="J281" s="617">
        <v>2.629</v>
      </c>
      <c r="K281" s="617"/>
      <c r="L281" s="617"/>
      <c r="M281" s="617"/>
      <c r="N281" s="617"/>
      <c r="O281" s="619">
        <v>574.64</v>
      </c>
      <c r="P281" s="617">
        <v>8.1839999999999993</v>
      </c>
      <c r="Q281" s="617"/>
      <c r="R281" s="617"/>
      <c r="S281" s="618">
        <f t="shared" si="9"/>
        <v>14</v>
      </c>
      <c r="T281" s="617">
        <v>0.438</v>
      </c>
      <c r="U281" s="618">
        <v>1</v>
      </c>
      <c r="V281" s="617">
        <v>1.095</v>
      </c>
      <c r="W281" s="620">
        <v>0</v>
      </c>
      <c r="X281" s="617">
        <v>0</v>
      </c>
      <c r="Y281" s="621">
        <v>8.1999999999999993</v>
      </c>
      <c r="Z281" s="617">
        <v>0.38500000000000001</v>
      </c>
      <c r="AA281" s="617">
        <v>4.1669999999999998</v>
      </c>
      <c r="AB281" s="617">
        <v>5</v>
      </c>
      <c r="AC281" s="622">
        <v>1.8260000000000001</v>
      </c>
      <c r="AD281" s="617">
        <v>2</v>
      </c>
      <c r="AE281" s="616">
        <v>4.2939999999999996</v>
      </c>
      <c r="AF281" s="617">
        <v>2</v>
      </c>
      <c r="AG281" s="623"/>
      <c r="AH281" s="623"/>
      <c r="AI281" s="624"/>
      <c r="AJ281" s="624"/>
      <c r="AK281" s="624"/>
      <c r="AL281" s="624"/>
      <c r="AM281" s="624"/>
      <c r="AN281" s="624"/>
      <c r="AO281" s="624"/>
      <c r="AP281" s="624"/>
      <c r="AQ281" s="624"/>
      <c r="AR281" s="625"/>
      <c r="AS281" s="624"/>
      <c r="AT281" s="624"/>
      <c r="AU281" s="637"/>
      <c r="AV281" s="626"/>
      <c r="AW281" s="626"/>
      <c r="AX281" s="626"/>
      <c r="AY281" s="627"/>
      <c r="AZ281" s="628"/>
      <c r="BA281" s="628"/>
      <c r="BB281" s="628"/>
      <c r="BC281" s="628"/>
      <c r="BD281" s="628"/>
      <c r="BE281" s="629">
        <f t="shared" si="10"/>
        <v>28.742000000000001</v>
      </c>
      <c r="BF281" s="630"/>
      <c r="BG281" s="801">
        <f t="shared" si="11"/>
        <v>1.7</v>
      </c>
      <c r="BH281" s="504"/>
      <c r="BI281" s="505"/>
      <c r="BM281" s="503">
        <v>0</v>
      </c>
      <c r="BO281" s="444"/>
    </row>
    <row r="282" spans="1:815 1070:1839 2094:2863 3118:3887 4142:4911 5166:5935 6190:6959 7214:7983 8238:9007 9262:10031 10286:11055 11310:12079 12334:13103 13358:14127 14382:15151 15406:16175" s="443" customFormat="1" ht="36.950000000000003" customHeight="1">
      <c r="A282" s="611">
        <v>268</v>
      </c>
      <c r="B282" s="612">
        <v>268</v>
      </c>
      <c r="C282" s="613"/>
      <c r="D282" s="614"/>
      <c r="E282" s="762" t="s">
        <v>1344</v>
      </c>
      <c r="F282" s="632" t="s">
        <v>1345</v>
      </c>
      <c r="G282" s="618">
        <v>14</v>
      </c>
      <c r="H282" s="617">
        <v>7.0110000000000001</v>
      </c>
      <c r="I282" s="618">
        <v>28</v>
      </c>
      <c r="J282" s="617">
        <v>2.629</v>
      </c>
      <c r="K282" s="617"/>
      <c r="L282" s="617"/>
      <c r="M282" s="617"/>
      <c r="N282" s="617"/>
      <c r="O282" s="619">
        <v>542.52</v>
      </c>
      <c r="P282" s="617">
        <v>7.7270000000000003</v>
      </c>
      <c r="Q282" s="617"/>
      <c r="R282" s="617"/>
      <c r="S282" s="618">
        <f t="shared" si="9"/>
        <v>14</v>
      </c>
      <c r="T282" s="617">
        <v>0.438</v>
      </c>
      <c r="U282" s="618">
        <v>1</v>
      </c>
      <c r="V282" s="617">
        <v>1.095</v>
      </c>
      <c r="W282" s="620">
        <v>0</v>
      </c>
      <c r="X282" s="617">
        <v>0</v>
      </c>
      <c r="Y282" s="621">
        <v>12.6</v>
      </c>
      <c r="Z282" s="617">
        <v>0.59199999999999997</v>
      </c>
      <c r="AA282" s="617">
        <v>5</v>
      </c>
      <c r="AB282" s="617">
        <v>6</v>
      </c>
      <c r="AC282" s="622">
        <v>1.8260000000000001</v>
      </c>
      <c r="AD282" s="617">
        <v>2</v>
      </c>
      <c r="AE282" s="616">
        <v>4.2939999999999996</v>
      </c>
      <c r="AF282" s="617">
        <v>2</v>
      </c>
      <c r="AG282" s="623"/>
      <c r="AH282" s="623"/>
      <c r="AI282" s="624"/>
      <c r="AJ282" s="624"/>
      <c r="AK282" s="624"/>
      <c r="AL282" s="624"/>
      <c r="AM282" s="624"/>
      <c r="AN282" s="624"/>
      <c r="AO282" s="624"/>
      <c r="AP282" s="624"/>
      <c r="AQ282" s="624"/>
      <c r="AR282" s="625"/>
      <c r="AS282" s="624"/>
      <c r="AT282" s="624"/>
      <c r="AU282" s="637"/>
      <c r="AV282" s="626"/>
      <c r="AW282" s="626"/>
      <c r="AX282" s="626"/>
      <c r="AY282" s="627"/>
      <c r="AZ282" s="628"/>
      <c r="BA282" s="628"/>
      <c r="BB282" s="628"/>
      <c r="BC282" s="628"/>
      <c r="BD282" s="628"/>
      <c r="BE282" s="629">
        <f t="shared" si="10"/>
        <v>29.492000000000001</v>
      </c>
      <c r="BF282" s="630"/>
      <c r="BG282" s="801">
        <f t="shared" si="11"/>
        <v>1.7</v>
      </c>
      <c r="BH282" s="504"/>
      <c r="BI282" s="505"/>
      <c r="BM282" s="503">
        <v>0</v>
      </c>
      <c r="BO282" s="444"/>
    </row>
    <row r="283" spans="1:815 1070:1839 2094:2863 3118:3887 4142:4911 5166:5935 6190:6959 7214:7983 8238:9007 9262:10031 10286:11055 11310:12079 12334:13103 13358:14127 14382:15151 15406:16175" s="443" customFormat="1" ht="36.950000000000003" customHeight="1">
      <c r="A283" s="611">
        <v>269</v>
      </c>
      <c r="B283" s="612">
        <v>269</v>
      </c>
      <c r="C283" s="613"/>
      <c r="D283" s="614"/>
      <c r="E283" s="762" t="s">
        <v>1346</v>
      </c>
      <c r="F283" s="632" t="s">
        <v>1347</v>
      </c>
      <c r="G283" s="618">
        <v>13</v>
      </c>
      <c r="H283" s="617">
        <v>6.51</v>
      </c>
      <c r="I283" s="618">
        <v>28</v>
      </c>
      <c r="J283" s="617">
        <v>2.629</v>
      </c>
      <c r="K283" s="617"/>
      <c r="L283" s="617"/>
      <c r="M283" s="617"/>
      <c r="N283" s="617"/>
      <c r="O283" s="619">
        <v>559.24</v>
      </c>
      <c r="P283" s="617">
        <v>7.9649999999999999</v>
      </c>
      <c r="Q283" s="617"/>
      <c r="R283" s="617"/>
      <c r="S283" s="618">
        <f t="shared" si="9"/>
        <v>13</v>
      </c>
      <c r="T283" s="617">
        <v>0.40699999999999997</v>
      </c>
      <c r="U283" s="618">
        <v>1</v>
      </c>
      <c r="V283" s="617">
        <v>1.095</v>
      </c>
      <c r="W283" s="620">
        <v>0</v>
      </c>
      <c r="X283" s="617">
        <v>0</v>
      </c>
      <c r="Y283" s="621">
        <v>12.6</v>
      </c>
      <c r="Z283" s="617">
        <v>0.59199999999999997</v>
      </c>
      <c r="AA283" s="617">
        <v>5</v>
      </c>
      <c r="AB283" s="617">
        <v>6</v>
      </c>
      <c r="AC283" s="622">
        <v>1.8260000000000001</v>
      </c>
      <c r="AD283" s="617">
        <v>2</v>
      </c>
      <c r="AE283" s="616">
        <v>4.2939999999999996</v>
      </c>
      <c r="AF283" s="617">
        <v>2</v>
      </c>
      <c r="AG283" s="623"/>
      <c r="AH283" s="623"/>
      <c r="AI283" s="624"/>
      <c r="AJ283" s="624"/>
      <c r="AK283" s="624"/>
      <c r="AL283" s="624"/>
      <c r="AM283" s="624"/>
      <c r="AN283" s="624"/>
      <c r="AO283" s="624"/>
      <c r="AP283" s="624"/>
      <c r="AQ283" s="624"/>
      <c r="AR283" s="625"/>
      <c r="AS283" s="624"/>
      <c r="AT283" s="624"/>
      <c r="AU283" s="637"/>
      <c r="AV283" s="626"/>
      <c r="AW283" s="626"/>
      <c r="AX283" s="626"/>
      <c r="AY283" s="627"/>
      <c r="AZ283" s="628"/>
      <c r="BA283" s="628"/>
      <c r="BB283" s="628"/>
      <c r="BC283" s="628"/>
      <c r="BD283" s="628"/>
      <c r="BE283" s="629">
        <f t="shared" si="10"/>
        <v>29.198</v>
      </c>
      <c r="BF283" s="630"/>
      <c r="BG283" s="801">
        <f t="shared" si="11"/>
        <v>1.7</v>
      </c>
      <c r="BH283" s="504"/>
      <c r="BI283" s="505"/>
      <c r="BM283" s="503">
        <v>0</v>
      </c>
      <c r="BO283" s="444"/>
    </row>
    <row r="284" spans="1:815 1070:1839 2094:2863 3118:3887 4142:4911 5166:5935 6190:6959 7214:7983 8238:9007 9262:10031 10286:11055 11310:12079 12334:13103 13358:14127 14382:15151 15406:16175" s="443" customFormat="1" ht="36.950000000000003" customHeight="1">
      <c r="A284" s="611">
        <v>270</v>
      </c>
      <c r="B284" s="612">
        <v>270</v>
      </c>
      <c r="C284" s="613"/>
      <c r="D284" s="614"/>
      <c r="E284" s="765" t="s">
        <v>1828</v>
      </c>
      <c r="F284" s="633" t="s">
        <v>1829</v>
      </c>
      <c r="G284" s="618">
        <v>16</v>
      </c>
      <c r="H284" s="617">
        <v>8.0129999999999999</v>
      </c>
      <c r="I284" s="618">
        <v>31</v>
      </c>
      <c r="J284" s="617">
        <v>2.911</v>
      </c>
      <c r="K284" s="617"/>
      <c r="L284" s="617"/>
      <c r="M284" s="617"/>
      <c r="N284" s="617"/>
      <c r="O284" s="619">
        <v>599.72</v>
      </c>
      <c r="P284" s="617">
        <v>8.5410000000000004</v>
      </c>
      <c r="Q284" s="617"/>
      <c r="R284" s="617"/>
      <c r="S284" s="618">
        <f t="shared" si="9"/>
        <v>16</v>
      </c>
      <c r="T284" s="617">
        <v>0.501</v>
      </c>
      <c r="U284" s="618">
        <v>1</v>
      </c>
      <c r="V284" s="617">
        <v>1.095</v>
      </c>
      <c r="W284" s="620">
        <v>-20000</v>
      </c>
      <c r="X284" s="617">
        <v>-0.627</v>
      </c>
      <c r="Y284" s="621">
        <v>15</v>
      </c>
      <c r="Z284" s="617">
        <v>0.70399999999999996</v>
      </c>
      <c r="AA284" s="617">
        <v>5</v>
      </c>
      <c r="AB284" s="617">
        <v>6</v>
      </c>
      <c r="AC284" s="622">
        <v>1.8260000000000001</v>
      </c>
      <c r="AD284" s="617">
        <v>2</v>
      </c>
      <c r="AE284" s="616">
        <v>4.2939999999999996</v>
      </c>
      <c r="AF284" s="617">
        <v>2</v>
      </c>
      <c r="AG284" s="623"/>
      <c r="AH284" s="623"/>
      <c r="AI284" s="624"/>
      <c r="AJ284" s="624"/>
      <c r="AK284" s="624"/>
      <c r="AL284" s="624"/>
      <c r="AM284" s="624"/>
      <c r="AN284" s="624"/>
      <c r="AO284" s="624"/>
      <c r="AP284" s="624"/>
      <c r="AQ284" s="624"/>
      <c r="AR284" s="625"/>
      <c r="AS284" s="624"/>
      <c r="AT284" s="624"/>
      <c r="AU284" s="637"/>
      <c r="AV284" s="626"/>
      <c r="AW284" s="626"/>
      <c r="AX284" s="626"/>
      <c r="AY284" s="627"/>
      <c r="AZ284" s="628"/>
      <c r="BA284" s="628"/>
      <c r="BB284" s="628"/>
      <c r="BC284" s="628"/>
      <c r="BD284" s="628"/>
      <c r="BE284" s="629">
        <f t="shared" si="10"/>
        <v>31.137999999999998</v>
      </c>
      <c r="BF284" s="630"/>
      <c r="BG284" s="801">
        <f t="shared" si="11"/>
        <v>1.7</v>
      </c>
      <c r="BH284" s="504"/>
      <c r="BI284" s="505"/>
      <c r="BM284" s="503">
        <v>0</v>
      </c>
      <c r="BO284" s="444"/>
    </row>
    <row r="285" spans="1:815 1070:1839 2094:2863 3118:3887 4142:4911 5166:5935 6190:6959 7214:7983 8238:9007 9262:10031 10286:11055 11310:12079 12334:13103 13358:14127 14382:15151 15406:16175" s="443" customFormat="1" ht="36.950000000000003" customHeight="1">
      <c r="A285" s="611">
        <v>271</v>
      </c>
      <c r="B285" s="612">
        <v>271</v>
      </c>
      <c r="C285" s="613"/>
      <c r="D285" s="614"/>
      <c r="E285" s="766" t="s">
        <v>1830</v>
      </c>
      <c r="F285" s="767" t="s">
        <v>1831</v>
      </c>
      <c r="G285" s="618">
        <v>14</v>
      </c>
      <c r="H285" s="617">
        <v>7.0110000000000001</v>
      </c>
      <c r="I285" s="618">
        <v>27</v>
      </c>
      <c r="J285" s="617">
        <v>2.5350000000000001</v>
      </c>
      <c r="K285" s="617"/>
      <c r="L285" s="617"/>
      <c r="M285" s="617"/>
      <c r="N285" s="617"/>
      <c r="O285" s="619">
        <v>606.32000000000005</v>
      </c>
      <c r="P285" s="617">
        <v>8.6349999999999998</v>
      </c>
      <c r="Q285" s="617"/>
      <c r="R285" s="617"/>
      <c r="S285" s="618">
        <f t="shared" si="9"/>
        <v>14</v>
      </c>
      <c r="T285" s="617">
        <v>0.438</v>
      </c>
      <c r="U285" s="618">
        <v>1</v>
      </c>
      <c r="V285" s="617">
        <v>1.095</v>
      </c>
      <c r="W285" s="620">
        <v>0</v>
      </c>
      <c r="X285" s="617">
        <v>0</v>
      </c>
      <c r="Y285" s="621">
        <v>15.6</v>
      </c>
      <c r="Z285" s="617">
        <v>0.73199999999999998</v>
      </c>
      <c r="AA285" s="617">
        <v>5</v>
      </c>
      <c r="AB285" s="617">
        <v>6</v>
      </c>
      <c r="AC285" s="622">
        <v>0.91300000000000003</v>
      </c>
      <c r="AD285" s="617">
        <v>1</v>
      </c>
      <c r="AE285" s="616">
        <v>4.2939999999999996</v>
      </c>
      <c r="AF285" s="617">
        <v>2</v>
      </c>
      <c r="AG285" s="623"/>
      <c r="AH285" s="623"/>
      <c r="AI285" s="624"/>
      <c r="AJ285" s="624"/>
      <c r="AK285" s="624"/>
      <c r="AL285" s="624"/>
      <c r="AM285" s="624"/>
      <c r="AN285" s="624"/>
      <c r="AO285" s="624"/>
      <c r="AP285" s="624"/>
      <c r="AQ285" s="624"/>
      <c r="AR285" s="625"/>
      <c r="AS285" s="624"/>
      <c r="AT285" s="624"/>
      <c r="AU285" s="637"/>
      <c r="AV285" s="626"/>
      <c r="AW285" s="626"/>
      <c r="AX285" s="626"/>
      <c r="AY285" s="627"/>
      <c r="AZ285" s="628"/>
      <c r="BA285" s="628"/>
      <c r="BB285" s="628"/>
      <c r="BC285" s="628"/>
      <c r="BD285" s="628"/>
      <c r="BE285" s="629">
        <f t="shared" si="10"/>
        <v>29.445999999999998</v>
      </c>
      <c r="BF285" s="630"/>
      <c r="BG285" s="801">
        <f t="shared" si="11"/>
        <v>1.7</v>
      </c>
      <c r="BH285" s="504"/>
      <c r="BI285" s="505"/>
      <c r="BM285" s="503">
        <v>0</v>
      </c>
      <c r="BO285" s="444"/>
    </row>
    <row r="286" spans="1:815 1070:1839 2094:2863 3118:3887 4142:4911 5166:5935 6190:6959 7214:7983 8238:9007 9262:10031 10286:11055 11310:12079 12334:13103 13358:14127 14382:15151 15406:16175" s="443" customFormat="1" ht="36.950000000000003" customHeight="1">
      <c r="A286" s="611">
        <v>272</v>
      </c>
      <c r="B286" s="612">
        <v>272</v>
      </c>
      <c r="C286" s="613"/>
      <c r="D286" s="614"/>
      <c r="E286" s="766" t="s">
        <v>1832</v>
      </c>
      <c r="F286" s="767" t="s">
        <v>1833</v>
      </c>
      <c r="G286" s="618">
        <v>14</v>
      </c>
      <c r="H286" s="617">
        <v>7.0110000000000001</v>
      </c>
      <c r="I286" s="618">
        <v>27</v>
      </c>
      <c r="J286" s="617">
        <v>2.5350000000000001</v>
      </c>
      <c r="K286" s="617"/>
      <c r="L286" s="617"/>
      <c r="M286" s="617"/>
      <c r="N286" s="617"/>
      <c r="O286" s="619">
        <v>611.6</v>
      </c>
      <c r="P286" s="617">
        <v>8.7110000000000003</v>
      </c>
      <c r="Q286" s="617"/>
      <c r="R286" s="617"/>
      <c r="S286" s="618">
        <f t="shared" si="9"/>
        <v>14</v>
      </c>
      <c r="T286" s="617">
        <v>0.438</v>
      </c>
      <c r="U286" s="618">
        <v>1</v>
      </c>
      <c r="V286" s="617">
        <v>1.095</v>
      </c>
      <c r="W286" s="620">
        <v>0</v>
      </c>
      <c r="X286" s="617">
        <v>0</v>
      </c>
      <c r="Y286" s="621">
        <v>15.6</v>
      </c>
      <c r="Z286" s="617">
        <v>0.73199999999999998</v>
      </c>
      <c r="AA286" s="617">
        <v>5</v>
      </c>
      <c r="AB286" s="617">
        <v>6</v>
      </c>
      <c r="AC286" s="622">
        <v>0.91300000000000003</v>
      </c>
      <c r="AD286" s="617">
        <v>1</v>
      </c>
      <c r="AE286" s="616">
        <v>4.2939999999999996</v>
      </c>
      <c r="AF286" s="617">
        <v>2</v>
      </c>
      <c r="AG286" s="623"/>
      <c r="AH286" s="623"/>
      <c r="AI286" s="624"/>
      <c r="AJ286" s="624"/>
      <c r="AK286" s="624"/>
      <c r="AL286" s="624"/>
      <c r="AM286" s="624"/>
      <c r="AN286" s="624"/>
      <c r="AO286" s="624"/>
      <c r="AP286" s="624"/>
      <c r="AQ286" s="624"/>
      <c r="AR286" s="625"/>
      <c r="AS286" s="624"/>
      <c r="AT286" s="624"/>
      <c r="AU286" s="637"/>
      <c r="AV286" s="626"/>
      <c r="AW286" s="626"/>
      <c r="AX286" s="626"/>
      <c r="AY286" s="627"/>
      <c r="AZ286" s="628"/>
      <c r="BA286" s="628"/>
      <c r="BB286" s="628"/>
      <c r="BC286" s="628"/>
      <c r="BD286" s="628"/>
      <c r="BE286" s="629">
        <f t="shared" si="10"/>
        <v>29.521999999999998</v>
      </c>
      <c r="BF286" s="630"/>
      <c r="BG286" s="801">
        <f t="shared" si="11"/>
        <v>1.7</v>
      </c>
      <c r="BH286" s="504"/>
      <c r="BI286" s="505"/>
      <c r="BM286" s="503">
        <v>0</v>
      </c>
      <c r="BO286" s="444"/>
    </row>
    <row r="287" spans="1:815 1070:1839 2094:2863 3118:3887 4142:4911 5166:5935 6190:6959 7214:7983 8238:9007 9262:10031 10286:11055 11310:12079 12334:13103 13358:14127 14382:15151 15406:16175" s="443" customFormat="1" ht="36.950000000000003" customHeight="1">
      <c r="A287" s="611">
        <v>273</v>
      </c>
      <c r="B287" s="612">
        <v>273</v>
      </c>
      <c r="C287" s="613"/>
      <c r="D287" s="614"/>
      <c r="E287" s="766" t="s">
        <v>2174</v>
      </c>
      <c r="F287" s="767" t="s">
        <v>2175</v>
      </c>
      <c r="G287" s="618">
        <v>14</v>
      </c>
      <c r="H287" s="617">
        <v>7.0110000000000001</v>
      </c>
      <c r="I287" s="618">
        <v>29</v>
      </c>
      <c r="J287" s="617">
        <v>2.7229999999999999</v>
      </c>
      <c r="K287" s="617"/>
      <c r="L287" s="617"/>
      <c r="M287" s="617"/>
      <c r="N287" s="617"/>
      <c r="O287" s="619">
        <v>558.36</v>
      </c>
      <c r="P287" s="617">
        <v>7.952</v>
      </c>
      <c r="Q287" s="617"/>
      <c r="R287" s="617"/>
      <c r="S287" s="618">
        <f t="shared" si="9"/>
        <v>14</v>
      </c>
      <c r="T287" s="617">
        <v>0.438</v>
      </c>
      <c r="U287" s="618">
        <v>1</v>
      </c>
      <c r="V287" s="617">
        <v>1.095</v>
      </c>
      <c r="W287" s="620">
        <v>-30000</v>
      </c>
      <c r="X287" s="617">
        <v>-0.93899999999999995</v>
      </c>
      <c r="Y287" s="621">
        <v>14.2</v>
      </c>
      <c r="Z287" s="617">
        <v>0.66700000000000004</v>
      </c>
      <c r="AA287" s="617">
        <v>4.1669999999999998</v>
      </c>
      <c r="AB287" s="617">
        <v>5</v>
      </c>
      <c r="AC287" s="622">
        <v>1.8260000000000001</v>
      </c>
      <c r="AD287" s="617">
        <v>2</v>
      </c>
      <c r="AE287" s="616">
        <v>4.2939999999999996</v>
      </c>
      <c r="AF287" s="617">
        <v>2</v>
      </c>
      <c r="AG287" s="623"/>
      <c r="AH287" s="623"/>
      <c r="AI287" s="624"/>
      <c r="AJ287" s="624"/>
      <c r="AK287" s="624"/>
      <c r="AL287" s="624"/>
      <c r="AM287" s="624"/>
      <c r="AN287" s="624"/>
      <c r="AO287" s="624"/>
      <c r="AP287" s="624"/>
      <c r="AQ287" s="624"/>
      <c r="AR287" s="625"/>
      <c r="AS287" s="624"/>
      <c r="AT287" s="624"/>
      <c r="AU287" s="637"/>
      <c r="AV287" s="626"/>
      <c r="AW287" s="626"/>
      <c r="AX287" s="626"/>
      <c r="AY287" s="627"/>
      <c r="AZ287" s="628"/>
      <c r="BA287" s="628"/>
      <c r="BB287" s="628"/>
      <c r="BC287" s="628"/>
      <c r="BD287" s="628"/>
      <c r="BE287" s="629">
        <f t="shared" si="10"/>
        <v>27.947000000000003</v>
      </c>
      <c r="BF287" s="630"/>
      <c r="BG287" s="801">
        <f t="shared" si="11"/>
        <v>1.7</v>
      </c>
      <c r="BH287" s="504"/>
      <c r="BI287" s="505"/>
      <c r="BM287" s="503">
        <v>0</v>
      </c>
      <c r="BO287" s="444"/>
    </row>
    <row r="288" spans="1:815 1070:1839 2094:2863 3118:3887 4142:4911 5166:5935 6190:6959 7214:7983 8238:9007 9262:10031 10286:11055 11310:12079 12334:13103 13358:14127 14382:15151 15406:16175" s="443" customFormat="1" ht="36.950000000000003" customHeight="1">
      <c r="A288" s="611">
        <v>274</v>
      </c>
      <c r="B288" s="612">
        <v>274</v>
      </c>
      <c r="C288" s="613"/>
      <c r="D288" s="614"/>
      <c r="E288" s="768" t="s">
        <v>2126</v>
      </c>
      <c r="F288" s="767" t="s">
        <v>2127</v>
      </c>
      <c r="G288" s="618">
        <v>14</v>
      </c>
      <c r="H288" s="617">
        <v>7.0110000000000001</v>
      </c>
      <c r="I288" s="618">
        <v>27</v>
      </c>
      <c r="J288" s="617">
        <v>2.5350000000000001</v>
      </c>
      <c r="K288" s="617"/>
      <c r="L288" s="617"/>
      <c r="M288" s="617"/>
      <c r="N288" s="617"/>
      <c r="O288" s="619">
        <v>589.16</v>
      </c>
      <c r="P288" s="617">
        <v>8.391</v>
      </c>
      <c r="Q288" s="617"/>
      <c r="R288" s="617"/>
      <c r="S288" s="618">
        <f t="shared" si="9"/>
        <v>14</v>
      </c>
      <c r="T288" s="617">
        <v>0.438</v>
      </c>
      <c r="U288" s="618">
        <v>1</v>
      </c>
      <c r="V288" s="617">
        <v>1.095</v>
      </c>
      <c r="W288" s="620">
        <v>-30000</v>
      </c>
      <c r="X288" s="617">
        <v>-0.93899999999999995</v>
      </c>
      <c r="Y288" s="621">
        <v>14.2</v>
      </c>
      <c r="Z288" s="617">
        <v>0.66700000000000004</v>
      </c>
      <c r="AA288" s="617">
        <v>4.1669999999999998</v>
      </c>
      <c r="AB288" s="617">
        <v>5</v>
      </c>
      <c r="AC288" s="622">
        <v>1.8260000000000001</v>
      </c>
      <c r="AD288" s="617">
        <v>2</v>
      </c>
      <c r="AE288" s="616">
        <v>4.2939999999999996</v>
      </c>
      <c r="AF288" s="617">
        <v>2</v>
      </c>
      <c r="AG288" s="623"/>
      <c r="AH288" s="623"/>
      <c r="AI288" s="624"/>
      <c r="AJ288" s="624"/>
      <c r="AK288" s="624"/>
      <c r="AL288" s="624"/>
      <c r="AM288" s="624"/>
      <c r="AN288" s="624"/>
      <c r="AO288" s="624"/>
      <c r="AP288" s="624"/>
      <c r="AQ288" s="624"/>
      <c r="AR288" s="625"/>
      <c r="AS288" s="624"/>
      <c r="AT288" s="624"/>
      <c r="AU288" s="637"/>
      <c r="AV288" s="626"/>
      <c r="AW288" s="626"/>
      <c r="AX288" s="626"/>
      <c r="AY288" s="627"/>
      <c r="AZ288" s="628"/>
      <c r="BA288" s="628"/>
      <c r="BB288" s="628"/>
      <c r="BC288" s="628"/>
      <c r="BD288" s="628"/>
      <c r="BE288" s="629">
        <f t="shared" si="10"/>
        <v>28.198</v>
      </c>
      <c r="BF288" s="630"/>
      <c r="BG288" s="801">
        <f t="shared" si="11"/>
        <v>1.7</v>
      </c>
      <c r="BH288" s="504"/>
      <c r="BI288" s="505"/>
      <c r="BM288" s="503">
        <v>0</v>
      </c>
      <c r="BO288" s="444"/>
    </row>
    <row r="289" spans="1:67" s="443" customFormat="1" ht="36.950000000000003" customHeight="1">
      <c r="A289" s="611">
        <v>275</v>
      </c>
      <c r="B289" s="612">
        <v>275</v>
      </c>
      <c r="C289" s="613"/>
      <c r="D289" s="614"/>
      <c r="E289" s="769" t="s">
        <v>1358</v>
      </c>
      <c r="F289" s="633" t="s">
        <v>1359</v>
      </c>
      <c r="G289" s="618">
        <v>15</v>
      </c>
      <c r="H289" s="617">
        <v>7.5119999999999996</v>
      </c>
      <c r="I289" s="618">
        <v>30</v>
      </c>
      <c r="J289" s="617">
        <v>2.8170000000000002</v>
      </c>
      <c r="K289" s="617"/>
      <c r="L289" s="617"/>
      <c r="M289" s="617"/>
      <c r="N289" s="617"/>
      <c r="O289" s="619">
        <v>603.67999999999995</v>
      </c>
      <c r="P289" s="617">
        <v>8.5980000000000008</v>
      </c>
      <c r="Q289" s="617"/>
      <c r="R289" s="617"/>
      <c r="S289" s="618">
        <f t="shared" si="9"/>
        <v>15</v>
      </c>
      <c r="T289" s="617">
        <v>0.47</v>
      </c>
      <c r="U289" s="618">
        <v>1</v>
      </c>
      <c r="V289" s="617">
        <v>1.095</v>
      </c>
      <c r="W289" s="620">
        <v>0</v>
      </c>
      <c r="X289" s="617">
        <v>0</v>
      </c>
      <c r="Y289" s="621">
        <v>13.8</v>
      </c>
      <c r="Z289" s="617">
        <v>0.64800000000000002</v>
      </c>
      <c r="AA289" s="617">
        <v>4.1669999999999998</v>
      </c>
      <c r="AB289" s="617">
        <v>5</v>
      </c>
      <c r="AC289" s="622">
        <v>1.8260000000000001</v>
      </c>
      <c r="AD289" s="617">
        <v>2</v>
      </c>
      <c r="AE289" s="616">
        <v>4.2939999999999996</v>
      </c>
      <c r="AF289" s="617">
        <v>2</v>
      </c>
      <c r="AG289" s="623"/>
      <c r="AH289" s="623"/>
      <c r="AI289" s="624"/>
      <c r="AJ289" s="624"/>
      <c r="AK289" s="624"/>
      <c r="AL289" s="624"/>
      <c r="AM289" s="624"/>
      <c r="AN289" s="624"/>
      <c r="AO289" s="624"/>
      <c r="AP289" s="624"/>
      <c r="AQ289" s="624"/>
      <c r="AR289" s="625"/>
      <c r="AS289" s="624"/>
      <c r="AT289" s="624"/>
      <c r="AU289" s="637"/>
      <c r="AV289" s="626"/>
      <c r="AW289" s="626"/>
      <c r="AX289" s="626"/>
      <c r="AY289" s="627"/>
      <c r="AZ289" s="628"/>
      <c r="BA289" s="628"/>
      <c r="BB289" s="628"/>
      <c r="BC289" s="628"/>
      <c r="BD289" s="628"/>
      <c r="BE289" s="629">
        <f t="shared" si="10"/>
        <v>30.140000000000004</v>
      </c>
      <c r="BF289" s="800"/>
      <c r="BG289" s="801">
        <f t="shared" si="11"/>
        <v>1.7</v>
      </c>
      <c r="BH289" s="504"/>
      <c r="BI289" s="505"/>
      <c r="BM289" s="503">
        <v>0</v>
      </c>
      <c r="BO289" s="444"/>
    </row>
    <row r="290" spans="1:67" s="443" customFormat="1" ht="36.950000000000003" customHeight="1">
      <c r="A290" s="611">
        <v>276</v>
      </c>
      <c r="B290" s="612">
        <v>276</v>
      </c>
      <c r="C290" s="613"/>
      <c r="D290" s="614"/>
      <c r="E290" s="769" t="s">
        <v>1360</v>
      </c>
      <c r="F290" s="633" t="s">
        <v>1361</v>
      </c>
      <c r="G290" s="618">
        <v>15</v>
      </c>
      <c r="H290" s="617">
        <v>7.5119999999999996</v>
      </c>
      <c r="I290" s="618">
        <v>30</v>
      </c>
      <c r="J290" s="617">
        <v>2.8170000000000002</v>
      </c>
      <c r="K290" s="617"/>
      <c r="L290" s="617"/>
      <c r="M290" s="617"/>
      <c r="N290" s="617"/>
      <c r="O290" s="619">
        <v>604.56000000000006</v>
      </c>
      <c r="P290" s="617">
        <v>8.61</v>
      </c>
      <c r="Q290" s="617"/>
      <c r="R290" s="617"/>
      <c r="S290" s="618">
        <f t="shared" si="9"/>
        <v>15</v>
      </c>
      <c r="T290" s="617">
        <v>0.47</v>
      </c>
      <c r="U290" s="618">
        <v>1</v>
      </c>
      <c r="V290" s="617">
        <v>1.095</v>
      </c>
      <c r="W290" s="620">
        <v>0</v>
      </c>
      <c r="X290" s="617">
        <v>0</v>
      </c>
      <c r="Y290" s="621">
        <v>13.8</v>
      </c>
      <c r="Z290" s="617">
        <v>0.64800000000000002</v>
      </c>
      <c r="AA290" s="617">
        <v>4.1669999999999998</v>
      </c>
      <c r="AB290" s="617">
        <v>5</v>
      </c>
      <c r="AC290" s="622">
        <v>1.8260000000000001</v>
      </c>
      <c r="AD290" s="617">
        <v>2</v>
      </c>
      <c r="AE290" s="616">
        <v>4.2939999999999996</v>
      </c>
      <c r="AF290" s="617">
        <v>2</v>
      </c>
      <c r="AG290" s="623"/>
      <c r="AH290" s="623"/>
      <c r="AI290" s="624"/>
      <c r="AJ290" s="624"/>
      <c r="AK290" s="624"/>
      <c r="AL290" s="624"/>
      <c r="AM290" s="624"/>
      <c r="AN290" s="624"/>
      <c r="AO290" s="624"/>
      <c r="AP290" s="624"/>
      <c r="AQ290" s="624"/>
      <c r="AR290" s="625"/>
      <c r="AS290" s="624"/>
      <c r="AT290" s="624"/>
      <c r="AU290" s="637"/>
      <c r="AV290" s="626"/>
      <c r="AW290" s="626"/>
      <c r="AX290" s="626"/>
      <c r="AY290" s="627"/>
      <c r="AZ290" s="628"/>
      <c r="BA290" s="628"/>
      <c r="BB290" s="628"/>
      <c r="BC290" s="628"/>
      <c r="BD290" s="628"/>
      <c r="BE290" s="629">
        <f t="shared" si="10"/>
        <v>30.152000000000001</v>
      </c>
      <c r="BF290" s="630"/>
      <c r="BG290" s="801">
        <f t="shared" si="11"/>
        <v>1.7</v>
      </c>
      <c r="BH290" s="504"/>
      <c r="BI290" s="505"/>
      <c r="BM290" s="503">
        <v>0</v>
      </c>
      <c r="BO290" s="444"/>
    </row>
    <row r="291" spans="1:67" s="443" customFormat="1" ht="36.950000000000003" customHeight="1">
      <c r="A291" s="611">
        <v>277</v>
      </c>
      <c r="B291" s="612">
        <v>277</v>
      </c>
      <c r="C291" s="613"/>
      <c r="D291" s="614"/>
      <c r="E291" s="762" t="s">
        <v>1317</v>
      </c>
      <c r="F291" s="684" t="s">
        <v>1318</v>
      </c>
      <c r="G291" s="618">
        <v>16</v>
      </c>
      <c r="H291" s="617">
        <v>8.0129999999999999</v>
      </c>
      <c r="I291" s="618">
        <v>28</v>
      </c>
      <c r="J291" s="617">
        <v>2.629</v>
      </c>
      <c r="K291" s="617"/>
      <c r="L291" s="617"/>
      <c r="M291" s="617"/>
      <c r="N291" s="617"/>
      <c r="O291" s="619">
        <v>688.16</v>
      </c>
      <c r="P291" s="617">
        <v>9.8010000000000002</v>
      </c>
      <c r="Q291" s="617"/>
      <c r="R291" s="617"/>
      <c r="S291" s="618">
        <f t="shared" si="9"/>
        <v>16</v>
      </c>
      <c r="T291" s="617">
        <v>0.501</v>
      </c>
      <c r="U291" s="618">
        <v>1</v>
      </c>
      <c r="V291" s="617">
        <v>1.095</v>
      </c>
      <c r="W291" s="620">
        <v>20000</v>
      </c>
      <c r="X291" s="617">
        <v>0.626</v>
      </c>
      <c r="Y291" s="621">
        <v>16.7</v>
      </c>
      <c r="Z291" s="617">
        <v>0.78400000000000003</v>
      </c>
      <c r="AA291" s="617">
        <v>5</v>
      </c>
      <c r="AB291" s="617">
        <v>6</v>
      </c>
      <c r="AC291" s="622">
        <v>1.8260000000000001</v>
      </c>
      <c r="AD291" s="617">
        <v>2</v>
      </c>
      <c r="AE291" s="616">
        <v>4.2939999999999996</v>
      </c>
      <c r="AF291" s="617">
        <v>2</v>
      </c>
      <c r="AG291" s="623"/>
      <c r="AH291" s="623"/>
      <c r="AI291" s="624"/>
      <c r="AJ291" s="624"/>
      <c r="AK291" s="624"/>
      <c r="AL291" s="624"/>
      <c r="AM291" s="624"/>
      <c r="AN291" s="624"/>
      <c r="AO291" s="624"/>
      <c r="AP291" s="624"/>
      <c r="AQ291" s="624"/>
      <c r="AR291" s="625"/>
      <c r="AS291" s="624"/>
      <c r="AT291" s="624"/>
      <c r="AU291" s="637"/>
      <c r="AV291" s="626"/>
      <c r="AW291" s="626"/>
      <c r="AX291" s="626"/>
      <c r="AY291" s="627"/>
      <c r="AZ291" s="628"/>
      <c r="BA291" s="628"/>
      <c r="BB291" s="628"/>
      <c r="BC291" s="628"/>
      <c r="BD291" s="628"/>
      <c r="BE291" s="629">
        <f t="shared" si="10"/>
        <v>33.448999999999998</v>
      </c>
      <c r="BF291" s="630"/>
      <c r="BG291" s="801">
        <f t="shared" si="11"/>
        <v>1.7</v>
      </c>
      <c r="BH291" s="504"/>
      <c r="BI291" s="505"/>
      <c r="BM291" s="503">
        <v>0</v>
      </c>
      <c r="BO291" s="444"/>
    </row>
    <row r="292" spans="1:67" s="443" customFormat="1" ht="36.950000000000003" customHeight="1">
      <c r="A292" s="611">
        <v>278</v>
      </c>
      <c r="B292" s="612">
        <v>278</v>
      </c>
      <c r="C292" s="613"/>
      <c r="D292" s="614"/>
      <c r="E292" s="762" t="s">
        <v>1319</v>
      </c>
      <c r="F292" s="684" t="s">
        <v>1320</v>
      </c>
      <c r="G292" s="618">
        <v>16</v>
      </c>
      <c r="H292" s="617">
        <v>8.0129999999999999</v>
      </c>
      <c r="I292" s="618">
        <v>28</v>
      </c>
      <c r="J292" s="617">
        <v>2.629</v>
      </c>
      <c r="K292" s="617"/>
      <c r="L292" s="617"/>
      <c r="M292" s="617"/>
      <c r="N292" s="617"/>
      <c r="O292" s="619">
        <v>569.79999999999995</v>
      </c>
      <c r="P292" s="617">
        <v>8.1150000000000002</v>
      </c>
      <c r="Q292" s="617"/>
      <c r="R292" s="617"/>
      <c r="S292" s="618">
        <f t="shared" si="9"/>
        <v>16</v>
      </c>
      <c r="T292" s="617">
        <v>0.501</v>
      </c>
      <c r="U292" s="618">
        <v>1</v>
      </c>
      <c r="V292" s="617">
        <v>1.095</v>
      </c>
      <c r="W292" s="620">
        <v>20000</v>
      </c>
      <c r="X292" s="617">
        <v>0.626</v>
      </c>
      <c r="Y292" s="621">
        <v>16.7</v>
      </c>
      <c r="Z292" s="617">
        <v>0.78400000000000003</v>
      </c>
      <c r="AA292" s="617">
        <v>4.1669999999999998</v>
      </c>
      <c r="AB292" s="617">
        <v>5</v>
      </c>
      <c r="AC292" s="622">
        <v>1.8260000000000001</v>
      </c>
      <c r="AD292" s="617">
        <v>2</v>
      </c>
      <c r="AE292" s="616">
        <v>4.2939999999999996</v>
      </c>
      <c r="AF292" s="617">
        <v>2</v>
      </c>
      <c r="AG292" s="623"/>
      <c r="AH292" s="623"/>
      <c r="AI292" s="624"/>
      <c r="AJ292" s="624"/>
      <c r="AK292" s="624"/>
      <c r="AL292" s="624"/>
      <c r="AM292" s="624"/>
      <c r="AN292" s="624"/>
      <c r="AO292" s="624"/>
      <c r="AP292" s="624"/>
      <c r="AQ292" s="624"/>
      <c r="AR292" s="625"/>
      <c r="AS292" s="624"/>
      <c r="AT292" s="624"/>
      <c r="AU292" s="637"/>
      <c r="AV292" s="626"/>
      <c r="AW292" s="626"/>
      <c r="AX292" s="626"/>
      <c r="AY292" s="627"/>
      <c r="AZ292" s="628"/>
      <c r="BA292" s="628"/>
      <c r="BB292" s="628"/>
      <c r="BC292" s="628"/>
      <c r="BD292" s="628"/>
      <c r="BE292" s="629">
        <f t="shared" si="10"/>
        <v>30.762999999999998</v>
      </c>
      <c r="BF292" s="630"/>
      <c r="BG292" s="801">
        <f t="shared" si="11"/>
        <v>1.7</v>
      </c>
      <c r="BH292" s="504"/>
      <c r="BI292" s="505"/>
      <c r="BM292" s="503">
        <v>2709</v>
      </c>
      <c r="BO292" s="444"/>
    </row>
    <row r="293" spans="1:67" s="443" customFormat="1" ht="36.950000000000003" customHeight="1">
      <c r="A293" s="611">
        <v>279</v>
      </c>
      <c r="B293" s="612">
        <v>279</v>
      </c>
      <c r="C293" s="613"/>
      <c r="D293" s="614"/>
      <c r="E293" s="762" t="s">
        <v>1819</v>
      </c>
      <c r="F293" s="684" t="s">
        <v>1820</v>
      </c>
      <c r="G293" s="618">
        <v>14</v>
      </c>
      <c r="H293" s="617">
        <v>7.0110000000000001</v>
      </c>
      <c r="I293" s="618">
        <v>28</v>
      </c>
      <c r="J293" s="617">
        <v>2.629</v>
      </c>
      <c r="K293" s="617"/>
      <c r="L293" s="617"/>
      <c r="M293" s="617"/>
      <c r="N293" s="617"/>
      <c r="O293" s="619">
        <v>700.92</v>
      </c>
      <c r="P293" s="617">
        <v>9.9830000000000005</v>
      </c>
      <c r="Q293" s="617"/>
      <c r="R293" s="617"/>
      <c r="S293" s="618">
        <f t="shared" si="9"/>
        <v>14</v>
      </c>
      <c r="T293" s="617">
        <v>0.438</v>
      </c>
      <c r="U293" s="618">
        <v>1</v>
      </c>
      <c r="V293" s="617">
        <v>1.095</v>
      </c>
      <c r="W293" s="620">
        <v>0</v>
      </c>
      <c r="X293" s="617">
        <v>0</v>
      </c>
      <c r="Y293" s="621">
        <v>8.5</v>
      </c>
      <c r="Z293" s="617">
        <v>0.39900000000000002</v>
      </c>
      <c r="AA293" s="617">
        <v>5</v>
      </c>
      <c r="AB293" s="617">
        <v>6</v>
      </c>
      <c r="AC293" s="622">
        <v>0.91300000000000003</v>
      </c>
      <c r="AD293" s="617">
        <v>1</v>
      </c>
      <c r="AE293" s="616">
        <v>4.2939999999999996</v>
      </c>
      <c r="AF293" s="617">
        <v>2</v>
      </c>
      <c r="AG293" s="623"/>
      <c r="AH293" s="623"/>
      <c r="AI293" s="624"/>
      <c r="AJ293" s="624"/>
      <c r="AK293" s="624"/>
      <c r="AL293" s="624"/>
      <c r="AM293" s="624"/>
      <c r="AN293" s="624"/>
      <c r="AO293" s="624"/>
      <c r="AP293" s="624"/>
      <c r="AQ293" s="624"/>
      <c r="AR293" s="625"/>
      <c r="AS293" s="624"/>
      <c r="AT293" s="624"/>
      <c r="AU293" s="637"/>
      <c r="AV293" s="626"/>
      <c r="AW293" s="626"/>
      <c r="AX293" s="626"/>
      <c r="AY293" s="627"/>
      <c r="AZ293" s="628"/>
      <c r="BA293" s="628"/>
      <c r="BB293" s="628"/>
      <c r="BC293" s="628"/>
      <c r="BD293" s="628"/>
      <c r="BE293" s="629">
        <f t="shared" si="10"/>
        <v>30.555000000000003</v>
      </c>
      <c r="BF293" s="630"/>
      <c r="BG293" s="801">
        <f t="shared" si="11"/>
        <v>1.7</v>
      </c>
      <c r="BH293" s="504"/>
      <c r="BI293" s="505"/>
      <c r="BM293" s="506">
        <v>0</v>
      </c>
      <c r="BO293" s="444"/>
    </row>
    <row r="294" spans="1:67" s="443" customFormat="1" ht="36.950000000000003" customHeight="1">
      <c r="A294" s="611">
        <v>280</v>
      </c>
      <c r="B294" s="612">
        <v>280</v>
      </c>
      <c r="C294" s="638"/>
      <c r="D294" s="639"/>
      <c r="E294" s="762" t="s">
        <v>1968</v>
      </c>
      <c r="F294" s="632" t="s">
        <v>1969</v>
      </c>
      <c r="G294" s="618">
        <v>14</v>
      </c>
      <c r="H294" s="617">
        <v>7.0110000000000001</v>
      </c>
      <c r="I294" s="640">
        <v>27</v>
      </c>
      <c r="J294" s="617">
        <v>2.5350000000000001</v>
      </c>
      <c r="K294" s="617"/>
      <c r="L294" s="617"/>
      <c r="M294" s="640"/>
      <c r="N294" s="617"/>
      <c r="O294" s="642">
        <v>654.28</v>
      </c>
      <c r="P294" s="617">
        <v>9.3179999999999996</v>
      </c>
      <c r="Q294" s="640"/>
      <c r="R294" s="617"/>
      <c r="S294" s="618">
        <f t="shared" si="9"/>
        <v>14</v>
      </c>
      <c r="T294" s="617">
        <v>0.438</v>
      </c>
      <c r="U294" s="618">
        <v>1</v>
      </c>
      <c r="V294" s="617">
        <v>1.095</v>
      </c>
      <c r="W294" s="620">
        <v>0</v>
      </c>
      <c r="X294" s="617">
        <v>0</v>
      </c>
      <c r="Y294" s="621">
        <v>8.5</v>
      </c>
      <c r="Z294" s="617">
        <v>0.39900000000000002</v>
      </c>
      <c r="AA294" s="617">
        <v>5</v>
      </c>
      <c r="AB294" s="617">
        <v>6</v>
      </c>
      <c r="AC294" s="622">
        <v>1.8260000000000001</v>
      </c>
      <c r="AD294" s="617">
        <v>2</v>
      </c>
      <c r="AE294" s="616">
        <v>4.2939999999999996</v>
      </c>
      <c r="AF294" s="617">
        <v>2</v>
      </c>
      <c r="AG294" s="623"/>
      <c r="AH294" s="623"/>
      <c r="AI294" s="624"/>
      <c r="AJ294" s="624"/>
      <c r="AK294" s="624"/>
      <c r="AL294" s="624"/>
      <c r="AM294" s="624"/>
      <c r="AN294" s="624"/>
      <c r="AO294" s="624"/>
      <c r="AP294" s="624"/>
      <c r="AQ294" s="624"/>
      <c r="AR294" s="625"/>
      <c r="AS294" s="624"/>
      <c r="AT294" s="624"/>
      <c r="AU294" s="628"/>
      <c r="AV294" s="628"/>
      <c r="AW294" s="628"/>
      <c r="AX294" s="628"/>
      <c r="AY294" s="628"/>
      <c r="AZ294" s="628"/>
      <c r="BA294" s="628"/>
      <c r="BB294" s="628"/>
      <c r="BC294" s="628"/>
      <c r="BD294" s="628"/>
      <c r="BE294" s="629">
        <f t="shared" si="10"/>
        <v>30.795999999999999</v>
      </c>
      <c r="BF294" s="630"/>
      <c r="BG294" s="801">
        <f t="shared" si="11"/>
        <v>1.7</v>
      </c>
      <c r="BH294" s="504"/>
      <c r="BI294" s="505"/>
      <c r="BM294" s="506">
        <v>2204</v>
      </c>
      <c r="BO294" s="444"/>
    </row>
    <row r="295" spans="1:67" s="443" customFormat="1" ht="36.950000000000003" customHeight="1">
      <c r="A295" s="611">
        <v>281</v>
      </c>
      <c r="B295" s="612">
        <v>281</v>
      </c>
      <c r="C295" s="638"/>
      <c r="D295" s="639"/>
      <c r="E295" s="762" t="s">
        <v>1321</v>
      </c>
      <c r="F295" s="632" t="s">
        <v>1322</v>
      </c>
      <c r="G295" s="618">
        <v>15</v>
      </c>
      <c r="H295" s="617">
        <v>7.5119999999999996</v>
      </c>
      <c r="I295" s="640">
        <v>29</v>
      </c>
      <c r="J295" s="617">
        <v>2.7229999999999999</v>
      </c>
      <c r="K295" s="617"/>
      <c r="L295" s="617"/>
      <c r="M295" s="640"/>
      <c r="N295" s="617"/>
      <c r="O295" s="642">
        <v>660</v>
      </c>
      <c r="P295" s="617">
        <v>9.4</v>
      </c>
      <c r="Q295" s="640"/>
      <c r="R295" s="617"/>
      <c r="S295" s="618">
        <f t="shared" si="9"/>
        <v>15</v>
      </c>
      <c r="T295" s="617">
        <v>0.47</v>
      </c>
      <c r="U295" s="618">
        <v>1</v>
      </c>
      <c r="V295" s="617">
        <v>1.095</v>
      </c>
      <c r="W295" s="620">
        <v>0</v>
      </c>
      <c r="X295" s="617">
        <v>0</v>
      </c>
      <c r="Y295" s="621">
        <v>15.9</v>
      </c>
      <c r="Z295" s="617">
        <v>0.747</v>
      </c>
      <c r="AA295" s="617">
        <v>5</v>
      </c>
      <c r="AB295" s="617">
        <v>6</v>
      </c>
      <c r="AC295" s="622">
        <v>1.8260000000000001</v>
      </c>
      <c r="AD295" s="617">
        <v>2</v>
      </c>
      <c r="AE295" s="616">
        <v>4.2939999999999996</v>
      </c>
      <c r="AF295" s="617">
        <v>2</v>
      </c>
      <c r="AG295" s="623"/>
      <c r="AH295" s="623"/>
      <c r="AI295" s="624"/>
      <c r="AJ295" s="624"/>
      <c r="AK295" s="624"/>
      <c r="AL295" s="624"/>
      <c r="AM295" s="624"/>
      <c r="AN295" s="624"/>
      <c r="AO295" s="624"/>
      <c r="AP295" s="624"/>
      <c r="AQ295" s="624"/>
      <c r="AR295" s="625"/>
      <c r="AS295" s="624"/>
      <c r="AT295" s="624"/>
      <c r="AU295" s="628"/>
      <c r="AV295" s="628"/>
      <c r="AW295" s="628"/>
      <c r="AX295" s="628"/>
      <c r="AY295" s="628"/>
      <c r="AZ295" s="628"/>
      <c r="BA295" s="628"/>
      <c r="BB295" s="628"/>
      <c r="BC295" s="628"/>
      <c r="BD295" s="628"/>
      <c r="BE295" s="629">
        <f t="shared" si="10"/>
        <v>31.947000000000003</v>
      </c>
      <c r="BF295" s="630"/>
      <c r="BG295" s="801">
        <f t="shared" si="11"/>
        <v>1.7</v>
      </c>
      <c r="BH295" s="504"/>
      <c r="BI295" s="505"/>
      <c r="BM295" s="506">
        <v>811</v>
      </c>
      <c r="BO295" s="444"/>
    </row>
    <row r="296" spans="1:67" s="443" customFormat="1" ht="36.950000000000003" customHeight="1">
      <c r="A296" s="611">
        <v>282</v>
      </c>
      <c r="B296" s="612">
        <v>282</v>
      </c>
      <c r="C296" s="638"/>
      <c r="D296" s="639"/>
      <c r="E296" s="762" t="s">
        <v>1323</v>
      </c>
      <c r="F296" s="684" t="s">
        <v>1324</v>
      </c>
      <c r="G296" s="618">
        <v>15</v>
      </c>
      <c r="H296" s="617">
        <v>7.5119999999999996</v>
      </c>
      <c r="I296" s="640">
        <v>29</v>
      </c>
      <c r="J296" s="617">
        <v>2.7229999999999999</v>
      </c>
      <c r="K296" s="617"/>
      <c r="L296" s="617"/>
      <c r="M296" s="640"/>
      <c r="N296" s="617"/>
      <c r="O296" s="642">
        <v>634.04</v>
      </c>
      <c r="P296" s="617">
        <v>9.0299999999999994</v>
      </c>
      <c r="Q296" s="640"/>
      <c r="R296" s="617"/>
      <c r="S296" s="618">
        <f t="shared" si="9"/>
        <v>15</v>
      </c>
      <c r="T296" s="617">
        <v>0.47</v>
      </c>
      <c r="U296" s="618">
        <v>1</v>
      </c>
      <c r="V296" s="617">
        <v>1.0960000000000001</v>
      </c>
      <c r="W296" s="620">
        <v>0</v>
      </c>
      <c r="X296" s="617">
        <v>0</v>
      </c>
      <c r="Y296" s="621">
        <v>15.9</v>
      </c>
      <c r="Z296" s="617">
        <v>0.747</v>
      </c>
      <c r="AA296" s="617">
        <v>5</v>
      </c>
      <c r="AB296" s="617">
        <v>6</v>
      </c>
      <c r="AC296" s="622">
        <v>1.8260000000000001</v>
      </c>
      <c r="AD296" s="617">
        <v>2</v>
      </c>
      <c r="AE296" s="616">
        <v>4.2939999999999996</v>
      </c>
      <c r="AF296" s="617">
        <v>2</v>
      </c>
      <c r="AG296" s="623"/>
      <c r="AH296" s="623"/>
      <c r="AI296" s="624"/>
      <c r="AJ296" s="624"/>
      <c r="AK296" s="624"/>
      <c r="AL296" s="624"/>
      <c r="AM296" s="624"/>
      <c r="AN296" s="624"/>
      <c r="AO296" s="624"/>
      <c r="AP296" s="624"/>
      <c r="AQ296" s="624"/>
      <c r="AR296" s="625"/>
      <c r="AS296" s="624"/>
      <c r="AT296" s="624"/>
      <c r="AU296" s="628"/>
      <c r="AV296" s="628"/>
      <c r="AW296" s="628"/>
      <c r="AX296" s="628"/>
      <c r="AY296" s="628"/>
      <c r="AZ296" s="628"/>
      <c r="BA296" s="628"/>
      <c r="BB296" s="628"/>
      <c r="BC296" s="628"/>
      <c r="BD296" s="628"/>
      <c r="BE296" s="629">
        <f t="shared" si="10"/>
        <v>31.577999999999999</v>
      </c>
      <c r="BF296" s="630"/>
      <c r="BG296" s="801">
        <f t="shared" si="11"/>
        <v>1.7</v>
      </c>
      <c r="BH296" s="504"/>
      <c r="BI296" s="505"/>
      <c r="BM296" s="506">
        <v>14224</v>
      </c>
      <c r="BO296" s="444"/>
    </row>
    <row r="297" spans="1:67" s="443" customFormat="1" ht="36.950000000000003" customHeight="1">
      <c r="A297" s="611">
        <v>283</v>
      </c>
      <c r="B297" s="612">
        <v>283</v>
      </c>
      <c r="C297" s="643"/>
      <c r="D297" s="644"/>
      <c r="E297" s="762" t="s">
        <v>1331</v>
      </c>
      <c r="F297" s="633" t="s">
        <v>1332</v>
      </c>
      <c r="G297" s="618">
        <v>16</v>
      </c>
      <c r="H297" s="617">
        <v>8.0129999999999999</v>
      </c>
      <c r="I297" s="640">
        <v>29</v>
      </c>
      <c r="J297" s="617">
        <v>2.7229999999999999</v>
      </c>
      <c r="K297" s="617"/>
      <c r="L297" s="617"/>
      <c r="M297" s="640"/>
      <c r="N297" s="617"/>
      <c r="O297" s="642">
        <v>920.48</v>
      </c>
      <c r="P297" s="617">
        <v>13.11</v>
      </c>
      <c r="Q297" s="640"/>
      <c r="R297" s="617"/>
      <c r="S297" s="618">
        <f t="shared" si="9"/>
        <v>16</v>
      </c>
      <c r="T297" s="617">
        <v>0.501</v>
      </c>
      <c r="U297" s="618">
        <v>1</v>
      </c>
      <c r="V297" s="617">
        <v>1.0960000000000001</v>
      </c>
      <c r="W297" s="620">
        <v>0</v>
      </c>
      <c r="X297" s="617">
        <v>0</v>
      </c>
      <c r="Y297" s="621">
        <v>12.7</v>
      </c>
      <c r="Z297" s="617">
        <v>0.59599999999999997</v>
      </c>
      <c r="AA297" s="617">
        <v>4.1669999999999998</v>
      </c>
      <c r="AB297" s="617">
        <v>5</v>
      </c>
      <c r="AC297" s="622">
        <v>0.91300000000000003</v>
      </c>
      <c r="AD297" s="617">
        <v>1</v>
      </c>
      <c r="AE297" s="616">
        <v>4.2939999999999996</v>
      </c>
      <c r="AF297" s="617">
        <v>2</v>
      </c>
      <c r="AG297" s="623"/>
      <c r="AH297" s="623"/>
      <c r="AI297" s="624"/>
      <c r="AJ297" s="624"/>
      <c r="AK297" s="624"/>
      <c r="AL297" s="624"/>
      <c r="AM297" s="624"/>
      <c r="AN297" s="624"/>
      <c r="AO297" s="624"/>
      <c r="AP297" s="624"/>
      <c r="AQ297" s="624"/>
      <c r="AR297" s="625"/>
      <c r="AS297" s="624"/>
      <c r="AT297" s="624"/>
      <c r="AU297" s="628"/>
      <c r="AV297" s="628"/>
      <c r="AW297" s="628"/>
      <c r="AX297" s="628"/>
      <c r="AY297" s="628"/>
      <c r="AZ297" s="628"/>
      <c r="BA297" s="628"/>
      <c r="BB297" s="628"/>
      <c r="BC297" s="628"/>
      <c r="BD297" s="628"/>
      <c r="BE297" s="629">
        <f t="shared" si="10"/>
        <v>34.039000000000001</v>
      </c>
      <c r="BF297" s="630"/>
      <c r="BG297" s="801">
        <f t="shared" si="11"/>
        <v>1.7</v>
      </c>
      <c r="BH297" s="504"/>
      <c r="BI297" s="505"/>
      <c r="BJ297" s="443" t="s">
        <v>971</v>
      </c>
      <c r="BM297" s="506">
        <v>0</v>
      </c>
      <c r="BO297" s="444"/>
    </row>
    <row r="298" spans="1:67" s="443" customFormat="1" ht="36.950000000000003" customHeight="1">
      <c r="A298" s="611">
        <v>284</v>
      </c>
      <c r="B298" s="612">
        <v>284</v>
      </c>
      <c r="C298" s="638"/>
      <c r="D298" s="639"/>
      <c r="E298" s="762" t="s">
        <v>1333</v>
      </c>
      <c r="F298" s="633" t="s">
        <v>1334</v>
      </c>
      <c r="G298" s="618">
        <v>16</v>
      </c>
      <c r="H298" s="617">
        <v>8.0129999999999999</v>
      </c>
      <c r="I298" s="640">
        <v>29</v>
      </c>
      <c r="J298" s="617">
        <v>2.7229999999999999</v>
      </c>
      <c r="K298" s="617"/>
      <c r="L298" s="617"/>
      <c r="M298" s="640"/>
      <c r="N298" s="617"/>
      <c r="O298" s="642">
        <v>922.68</v>
      </c>
      <c r="P298" s="617">
        <v>13.141</v>
      </c>
      <c r="Q298" s="640"/>
      <c r="R298" s="617"/>
      <c r="S298" s="618">
        <f t="shared" si="9"/>
        <v>16</v>
      </c>
      <c r="T298" s="617">
        <v>0.501</v>
      </c>
      <c r="U298" s="618">
        <v>1</v>
      </c>
      <c r="V298" s="617">
        <v>1.0960000000000001</v>
      </c>
      <c r="W298" s="620">
        <v>0</v>
      </c>
      <c r="X298" s="617">
        <v>0</v>
      </c>
      <c r="Y298" s="621">
        <v>12.7</v>
      </c>
      <c r="Z298" s="617">
        <v>0.59599999999999997</v>
      </c>
      <c r="AA298" s="617">
        <v>5</v>
      </c>
      <c r="AB298" s="617">
        <v>6</v>
      </c>
      <c r="AC298" s="622">
        <v>0.91300000000000003</v>
      </c>
      <c r="AD298" s="617">
        <v>1</v>
      </c>
      <c r="AE298" s="616">
        <v>4.2939999999999996</v>
      </c>
      <c r="AF298" s="617">
        <v>2</v>
      </c>
      <c r="AG298" s="623"/>
      <c r="AH298" s="623"/>
      <c r="AI298" s="624"/>
      <c r="AJ298" s="624"/>
      <c r="AK298" s="624"/>
      <c r="AL298" s="624"/>
      <c r="AM298" s="624"/>
      <c r="AN298" s="624"/>
      <c r="AO298" s="624"/>
      <c r="AP298" s="624"/>
      <c r="AQ298" s="624"/>
      <c r="AR298" s="625"/>
      <c r="AS298" s="624"/>
      <c r="AT298" s="624"/>
      <c r="AU298" s="628"/>
      <c r="AV298" s="628"/>
      <c r="AW298" s="628"/>
      <c r="AX298" s="628"/>
      <c r="AY298" s="628"/>
      <c r="AZ298" s="628"/>
      <c r="BA298" s="628"/>
      <c r="BB298" s="628"/>
      <c r="BC298" s="628"/>
      <c r="BD298" s="628"/>
      <c r="BE298" s="629">
        <f t="shared" si="10"/>
        <v>35.07</v>
      </c>
      <c r="BF298" s="630"/>
      <c r="BG298" s="801">
        <f t="shared" si="11"/>
        <v>1.7</v>
      </c>
      <c r="BH298" s="504"/>
      <c r="BI298" s="505"/>
      <c r="BJ298" s="443" t="s">
        <v>972</v>
      </c>
      <c r="BM298" s="506">
        <v>3682</v>
      </c>
      <c r="BO298" s="444"/>
    </row>
    <row r="299" spans="1:67" s="443" customFormat="1" ht="36.950000000000003" customHeight="1">
      <c r="A299" s="611">
        <v>285</v>
      </c>
      <c r="B299" s="612">
        <v>285</v>
      </c>
      <c r="C299" s="638"/>
      <c r="D299" s="639"/>
      <c r="E299" s="762" t="s">
        <v>1339</v>
      </c>
      <c r="F299" s="633" t="s">
        <v>1340</v>
      </c>
      <c r="G299" s="618">
        <v>14</v>
      </c>
      <c r="H299" s="617">
        <v>7.0110000000000001</v>
      </c>
      <c r="I299" s="640">
        <v>28</v>
      </c>
      <c r="J299" s="617">
        <v>2.629</v>
      </c>
      <c r="K299" s="617"/>
      <c r="L299" s="617"/>
      <c r="M299" s="640"/>
      <c r="N299" s="617"/>
      <c r="O299" s="642">
        <v>751.96</v>
      </c>
      <c r="P299" s="617">
        <v>10.71</v>
      </c>
      <c r="Q299" s="640"/>
      <c r="R299" s="617"/>
      <c r="S299" s="618">
        <f t="shared" si="9"/>
        <v>14</v>
      </c>
      <c r="T299" s="617">
        <v>0.438</v>
      </c>
      <c r="U299" s="618">
        <v>1</v>
      </c>
      <c r="V299" s="617">
        <v>1.0960000000000001</v>
      </c>
      <c r="W299" s="620">
        <v>20000</v>
      </c>
      <c r="X299" s="617">
        <v>0.626</v>
      </c>
      <c r="Y299" s="621">
        <v>14.7</v>
      </c>
      <c r="Z299" s="617">
        <v>0.69</v>
      </c>
      <c r="AA299" s="617">
        <v>5</v>
      </c>
      <c r="AB299" s="617">
        <v>6</v>
      </c>
      <c r="AC299" s="622">
        <v>0.91300000000000003</v>
      </c>
      <c r="AD299" s="617">
        <v>1</v>
      </c>
      <c r="AE299" s="616">
        <v>4.2939999999999996</v>
      </c>
      <c r="AF299" s="617">
        <v>2</v>
      </c>
      <c r="AG299" s="623"/>
      <c r="AH299" s="623"/>
      <c r="AI299" s="624"/>
      <c r="AJ299" s="624"/>
      <c r="AK299" s="624"/>
      <c r="AL299" s="624"/>
      <c r="AM299" s="624"/>
      <c r="AN299" s="624"/>
      <c r="AO299" s="624"/>
      <c r="AP299" s="624"/>
      <c r="AQ299" s="624"/>
      <c r="AR299" s="625"/>
      <c r="AS299" s="624"/>
      <c r="AT299" s="624"/>
      <c r="AU299" s="628"/>
      <c r="AV299" s="628"/>
      <c r="AW299" s="628"/>
      <c r="AX299" s="628"/>
      <c r="AY299" s="628"/>
      <c r="AZ299" s="628"/>
      <c r="BA299" s="628"/>
      <c r="BB299" s="628"/>
      <c r="BC299" s="628"/>
      <c r="BD299" s="628"/>
      <c r="BE299" s="629">
        <f t="shared" si="10"/>
        <v>32.200000000000003</v>
      </c>
      <c r="BF299" s="630"/>
      <c r="BG299" s="801">
        <f t="shared" si="11"/>
        <v>1.7</v>
      </c>
      <c r="BH299" s="504"/>
      <c r="BI299" s="505"/>
      <c r="BJ299" s="443" t="s">
        <v>973</v>
      </c>
      <c r="BM299" s="506">
        <v>0</v>
      </c>
      <c r="BO299" s="444"/>
    </row>
    <row r="300" spans="1:67" s="443" customFormat="1" ht="36.950000000000003" customHeight="1">
      <c r="A300" s="611">
        <v>286</v>
      </c>
      <c r="B300" s="612">
        <v>286</v>
      </c>
      <c r="C300" s="638"/>
      <c r="D300" s="639"/>
      <c r="E300" s="762" t="s">
        <v>1823</v>
      </c>
      <c r="F300" s="634" t="s">
        <v>1341</v>
      </c>
      <c r="G300" s="618">
        <v>15</v>
      </c>
      <c r="H300" s="617">
        <v>7.5119999999999996</v>
      </c>
      <c r="I300" s="640">
        <v>30</v>
      </c>
      <c r="J300" s="617">
        <v>2.8170000000000002</v>
      </c>
      <c r="K300" s="617"/>
      <c r="L300" s="617"/>
      <c r="M300" s="640"/>
      <c r="N300" s="617"/>
      <c r="O300" s="642">
        <v>825</v>
      </c>
      <c r="P300" s="617">
        <v>11.75</v>
      </c>
      <c r="Q300" s="640"/>
      <c r="R300" s="617"/>
      <c r="S300" s="618">
        <f t="shared" si="9"/>
        <v>15</v>
      </c>
      <c r="T300" s="617">
        <v>0.47</v>
      </c>
      <c r="U300" s="618">
        <v>1</v>
      </c>
      <c r="V300" s="617">
        <v>1.0960000000000001</v>
      </c>
      <c r="W300" s="620">
        <v>20000</v>
      </c>
      <c r="X300" s="617">
        <v>0.626</v>
      </c>
      <c r="Y300" s="621">
        <v>14.7</v>
      </c>
      <c r="Z300" s="617">
        <v>0.69</v>
      </c>
      <c r="AA300" s="617">
        <v>5</v>
      </c>
      <c r="AB300" s="617">
        <v>6</v>
      </c>
      <c r="AC300" s="622">
        <v>0.91300000000000003</v>
      </c>
      <c r="AD300" s="617">
        <v>1</v>
      </c>
      <c r="AE300" s="616">
        <v>4.2939999999999996</v>
      </c>
      <c r="AF300" s="617">
        <v>2</v>
      </c>
      <c r="AG300" s="623"/>
      <c r="AH300" s="623"/>
      <c r="AI300" s="624"/>
      <c r="AJ300" s="624"/>
      <c r="AK300" s="624"/>
      <c r="AL300" s="624"/>
      <c r="AM300" s="624"/>
      <c r="AN300" s="624"/>
      <c r="AO300" s="624"/>
      <c r="AP300" s="624"/>
      <c r="AQ300" s="624"/>
      <c r="AR300" s="625"/>
      <c r="AS300" s="624"/>
      <c r="AT300" s="624"/>
      <c r="AU300" s="628"/>
      <c r="AV300" s="628"/>
      <c r="AW300" s="628"/>
      <c r="AX300" s="628"/>
      <c r="AY300" s="628"/>
      <c r="AZ300" s="628"/>
      <c r="BA300" s="628"/>
      <c r="BB300" s="628"/>
      <c r="BC300" s="628"/>
      <c r="BD300" s="628"/>
      <c r="BE300" s="629">
        <f t="shared" si="10"/>
        <v>33.960999999999999</v>
      </c>
      <c r="BF300" s="630"/>
      <c r="BG300" s="801">
        <f t="shared" si="11"/>
        <v>1.7</v>
      </c>
      <c r="BH300" s="504"/>
      <c r="BI300" s="505"/>
      <c r="BJ300" s="443" t="s">
        <v>974</v>
      </c>
      <c r="BM300" s="503">
        <v>1259</v>
      </c>
      <c r="BO300" s="444"/>
    </row>
    <row r="301" spans="1:67" s="443" customFormat="1" ht="36.950000000000003" customHeight="1">
      <c r="A301" s="611">
        <v>287</v>
      </c>
      <c r="B301" s="612">
        <v>287</v>
      </c>
      <c r="C301" s="613"/>
      <c r="D301" s="614"/>
      <c r="E301" s="762" t="s">
        <v>1584</v>
      </c>
      <c r="F301" s="634" t="s">
        <v>1585</v>
      </c>
      <c r="G301" s="618">
        <v>16</v>
      </c>
      <c r="H301" s="617">
        <v>8.0129999999999999</v>
      </c>
      <c r="I301" s="618">
        <v>30</v>
      </c>
      <c r="J301" s="617">
        <v>2.8170000000000002</v>
      </c>
      <c r="K301" s="617"/>
      <c r="L301" s="617"/>
      <c r="M301" s="617"/>
      <c r="N301" s="617"/>
      <c r="O301" s="619">
        <v>723.8</v>
      </c>
      <c r="P301" s="617">
        <v>10.308999999999999</v>
      </c>
      <c r="Q301" s="617"/>
      <c r="R301" s="617"/>
      <c r="S301" s="618">
        <f t="shared" si="9"/>
        <v>16</v>
      </c>
      <c r="T301" s="617">
        <v>0.501</v>
      </c>
      <c r="U301" s="618">
        <v>1</v>
      </c>
      <c r="V301" s="617">
        <v>1.0960000000000001</v>
      </c>
      <c r="W301" s="620">
        <v>-20000</v>
      </c>
      <c r="X301" s="761">
        <v>-0.628</v>
      </c>
      <c r="Y301" s="621">
        <v>9.9</v>
      </c>
      <c r="Z301" s="617">
        <v>0.46500000000000002</v>
      </c>
      <c r="AA301" s="617">
        <v>4.1669999999999998</v>
      </c>
      <c r="AB301" s="617">
        <v>5</v>
      </c>
      <c r="AC301" s="622">
        <v>0.91300000000000003</v>
      </c>
      <c r="AD301" s="617">
        <v>1</v>
      </c>
      <c r="AE301" s="616">
        <v>4.2939999999999996</v>
      </c>
      <c r="AF301" s="617">
        <v>2</v>
      </c>
      <c r="AG301" s="623"/>
      <c r="AH301" s="623"/>
      <c r="AI301" s="624"/>
      <c r="AJ301" s="624"/>
      <c r="AK301" s="624"/>
      <c r="AL301" s="624"/>
      <c r="AM301" s="624"/>
      <c r="AN301" s="624"/>
      <c r="AO301" s="624"/>
      <c r="AP301" s="624"/>
      <c r="AQ301" s="624"/>
      <c r="AR301" s="625"/>
      <c r="AS301" s="624"/>
      <c r="AT301" s="624"/>
      <c r="AU301" s="626"/>
      <c r="AV301" s="626"/>
      <c r="AW301" s="626"/>
      <c r="AX301" s="626"/>
      <c r="AY301" s="627"/>
      <c r="AZ301" s="628"/>
      <c r="BA301" s="628"/>
      <c r="BB301" s="628"/>
      <c r="BC301" s="628"/>
      <c r="BD301" s="628"/>
      <c r="BE301" s="629">
        <f t="shared" si="10"/>
        <v>30.572999999999997</v>
      </c>
      <c r="BF301" s="630"/>
      <c r="BG301" s="801">
        <f t="shared" si="11"/>
        <v>1.7</v>
      </c>
      <c r="BH301" s="504"/>
      <c r="BI301" s="505"/>
      <c r="BM301" s="503">
        <v>0</v>
      </c>
      <c r="BO301" s="444"/>
    </row>
    <row r="302" spans="1:67" s="443" customFormat="1" ht="36.950000000000003" customHeight="1">
      <c r="A302" s="611">
        <v>288</v>
      </c>
      <c r="B302" s="612">
        <v>288</v>
      </c>
      <c r="C302" s="613"/>
      <c r="D302" s="614"/>
      <c r="E302" s="762" t="s">
        <v>1586</v>
      </c>
      <c r="F302" s="634" t="s">
        <v>1587</v>
      </c>
      <c r="G302" s="618">
        <v>15</v>
      </c>
      <c r="H302" s="617">
        <v>7.5119999999999996</v>
      </c>
      <c r="I302" s="618">
        <v>29</v>
      </c>
      <c r="J302" s="617">
        <v>2.7229999999999999</v>
      </c>
      <c r="K302" s="617"/>
      <c r="L302" s="617"/>
      <c r="M302" s="617"/>
      <c r="N302" s="617"/>
      <c r="O302" s="619">
        <v>683.76</v>
      </c>
      <c r="P302" s="617">
        <v>9.7379999999999995</v>
      </c>
      <c r="Q302" s="617"/>
      <c r="R302" s="617"/>
      <c r="S302" s="618">
        <f t="shared" si="9"/>
        <v>15</v>
      </c>
      <c r="T302" s="617">
        <v>0.47</v>
      </c>
      <c r="U302" s="618">
        <v>1</v>
      </c>
      <c r="V302" s="617">
        <v>1.0960000000000001</v>
      </c>
      <c r="W302" s="620">
        <v>-20000</v>
      </c>
      <c r="X302" s="617">
        <v>-0.628</v>
      </c>
      <c r="Y302" s="621">
        <v>9.9</v>
      </c>
      <c r="Z302" s="617">
        <v>0.46500000000000002</v>
      </c>
      <c r="AA302" s="617">
        <v>5</v>
      </c>
      <c r="AB302" s="617">
        <v>6</v>
      </c>
      <c r="AC302" s="622">
        <v>0.91300000000000003</v>
      </c>
      <c r="AD302" s="617">
        <v>1</v>
      </c>
      <c r="AE302" s="616">
        <v>4.2939999999999996</v>
      </c>
      <c r="AF302" s="617">
        <v>2</v>
      </c>
      <c r="AG302" s="623"/>
      <c r="AH302" s="623"/>
      <c r="AI302" s="624"/>
      <c r="AJ302" s="624"/>
      <c r="AK302" s="624"/>
      <c r="AL302" s="624"/>
      <c r="AM302" s="624"/>
      <c r="AN302" s="624"/>
      <c r="AO302" s="624"/>
      <c r="AP302" s="624"/>
      <c r="AQ302" s="624"/>
      <c r="AR302" s="625"/>
      <c r="AS302" s="624"/>
      <c r="AT302" s="624"/>
      <c r="AU302" s="626"/>
      <c r="AV302" s="626"/>
      <c r="AW302" s="626"/>
      <c r="AX302" s="626"/>
      <c r="AY302" s="627"/>
      <c r="AZ302" s="628"/>
      <c r="BA302" s="628"/>
      <c r="BB302" s="628"/>
      <c r="BC302" s="628"/>
      <c r="BD302" s="628"/>
      <c r="BE302" s="629">
        <f t="shared" si="10"/>
        <v>30.376000000000001</v>
      </c>
      <c r="BF302" s="630"/>
      <c r="BG302" s="801">
        <f t="shared" si="11"/>
        <v>1.7</v>
      </c>
      <c r="BH302" s="504"/>
      <c r="BI302" s="505"/>
      <c r="BM302" s="503">
        <v>0</v>
      </c>
      <c r="BO302" s="444"/>
    </row>
    <row r="303" spans="1:67" s="443" customFormat="1" ht="36.950000000000003" customHeight="1">
      <c r="A303" s="611">
        <v>289</v>
      </c>
      <c r="B303" s="612">
        <v>289</v>
      </c>
      <c r="C303" s="613"/>
      <c r="D303" s="614"/>
      <c r="E303" s="762" t="s">
        <v>1588</v>
      </c>
      <c r="F303" s="634" t="s">
        <v>1589</v>
      </c>
      <c r="G303" s="618">
        <v>15</v>
      </c>
      <c r="H303" s="617">
        <v>7.5119999999999996</v>
      </c>
      <c r="I303" s="618">
        <v>29</v>
      </c>
      <c r="J303" s="617">
        <v>2.7229999999999999</v>
      </c>
      <c r="K303" s="617"/>
      <c r="L303" s="617"/>
      <c r="M303" s="617"/>
      <c r="N303" s="617"/>
      <c r="O303" s="619">
        <v>695.64</v>
      </c>
      <c r="P303" s="617">
        <v>9.9079999999999995</v>
      </c>
      <c r="Q303" s="617"/>
      <c r="R303" s="617"/>
      <c r="S303" s="618">
        <f t="shared" si="9"/>
        <v>15</v>
      </c>
      <c r="T303" s="617">
        <v>0.47</v>
      </c>
      <c r="U303" s="618">
        <v>1</v>
      </c>
      <c r="V303" s="617">
        <v>1.0960000000000001</v>
      </c>
      <c r="W303" s="620">
        <v>0</v>
      </c>
      <c r="X303" s="617">
        <v>0</v>
      </c>
      <c r="Y303" s="621">
        <v>9.9</v>
      </c>
      <c r="Z303" s="617">
        <v>0.46500000000000002</v>
      </c>
      <c r="AA303" s="617">
        <v>5</v>
      </c>
      <c r="AB303" s="617">
        <v>6</v>
      </c>
      <c r="AC303" s="622">
        <v>0.91300000000000003</v>
      </c>
      <c r="AD303" s="617">
        <v>1</v>
      </c>
      <c r="AE303" s="616">
        <v>4.2939999999999996</v>
      </c>
      <c r="AF303" s="617">
        <v>2</v>
      </c>
      <c r="AG303" s="623"/>
      <c r="AH303" s="623"/>
      <c r="AI303" s="624"/>
      <c r="AJ303" s="624"/>
      <c r="AK303" s="624"/>
      <c r="AL303" s="624"/>
      <c r="AM303" s="624"/>
      <c r="AN303" s="624"/>
      <c r="AO303" s="624"/>
      <c r="AP303" s="624"/>
      <c r="AQ303" s="624"/>
      <c r="AR303" s="625"/>
      <c r="AS303" s="624"/>
      <c r="AT303" s="624"/>
      <c r="AU303" s="626"/>
      <c r="AV303" s="626"/>
      <c r="AW303" s="626"/>
      <c r="AX303" s="626"/>
      <c r="AY303" s="627"/>
      <c r="AZ303" s="628"/>
      <c r="BA303" s="628"/>
      <c r="BB303" s="628"/>
      <c r="BC303" s="628"/>
      <c r="BD303" s="628"/>
      <c r="BE303" s="629">
        <f t="shared" si="10"/>
        <v>31.173999999999999</v>
      </c>
      <c r="BF303" s="630"/>
      <c r="BG303" s="801">
        <f t="shared" si="11"/>
        <v>1.7</v>
      </c>
      <c r="BH303" s="504"/>
      <c r="BI303" s="505"/>
      <c r="BM303" s="503">
        <v>0</v>
      </c>
      <c r="BO303" s="444"/>
    </row>
    <row r="304" spans="1:67" s="443" customFormat="1" ht="36.950000000000003" customHeight="1">
      <c r="A304" s="611">
        <v>290</v>
      </c>
      <c r="B304" s="612">
        <v>290</v>
      </c>
      <c r="C304" s="613"/>
      <c r="D304" s="636"/>
      <c r="E304" s="762" t="s">
        <v>2078</v>
      </c>
      <c r="F304" s="634" t="s">
        <v>2079</v>
      </c>
      <c r="G304" s="618">
        <v>14</v>
      </c>
      <c r="H304" s="617">
        <v>7.0110000000000001</v>
      </c>
      <c r="I304" s="618">
        <v>26</v>
      </c>
      <c r="J304" s="617">
        <v>2.4409999999999998</v>
      </c>
      <c r="K304" s="617"/>
      <c r="L304" s="617"/>
      <c r="M304" s="617"/>
      <c r="N304" s="617"/>
      <c r="O304" s="619">
        <v>597.52</v>
      </c>
      <c r="P304" s="617">
        <v>8.51</v>
      </c>
      <c r="Q304" s="617"/>
      <c r="R304" s="617"/>
      <c r="S304" s="618">
        <f t="shared" si="9"/>
        <v>14</v>
      </c>
      <c r="T304" s="617">
        <v>0.438</v>
      </c>
      <c r="U304" s="618">
        <v>1</v>
      </c>
      <c r="V304" s="617">
        <v>1.0960000000000001</v>
      </c>
      <c r="W304" s="620">
        <v>0</v>
      </c>
      <c r="X304" s="617">
        <v>0</v>
      </c>
      <c r="Y304" s="621">
        <v>11.6</v>
      </c>
      <c r="Z304" s="617">
        <v>0.54500000000000004</v>
      </c>
      <c r="AA304" s="617">
        <v>5</v>
      </c>
      <c r="AB304" s="617">
        <v>6</v>
      </c>
      <c r="AC304" s="622">
        <v>0.91300000000000003</v>
      </c>
      <c r="AD304" s="617">
        <v>1</v>
      </c>
      <c r="AE304" s="616">
        <v>4.2939999999999996</v>
      </c>
      <c r="AF304" s="617">
        <v>2</v>
      </c>
      <c r="AG304" s="623"/>
      <c r="AH304" s="623"/>
      <c r="AI304" s="624"/>
      <c r="AJ304" s="624"/>
      <c r="AK304" s="624"/>
      <c r="AL304" s="624"/>
      <c r="AM304" s="624"/>
      <c r="AN304" s="624"/>
      <c r="AO304" s="624"/>
      <c r="AP304" s="624"/>
      <c r="AQ304" s="624"/>
      <c r="AR304" s="625"/>
      <c r="AS304" s="624"/>
      <c r="AT304" s="624"/>
      <c r="AU304" s="626"/>
      <c r="AV304" s="626"/>
      <c r="AW304" s="626"/>
      <c r="AX304" s="626"/>
      <c r="AY304" s="627"/>
      <c r="AZ304" s="628"/>
      <c r="BA304" s="628"/>
      <c r="BB304" s="628"/>
      <c r="BC304" s="628"/>
      <c r="BD304" s="628"/>
      <c r="BE304" s="629">
        <f t="shared" si="10"/>
        <v>29.041000000000004</v>
      </c>
      <c r="BF304" s="630"/>
      <c r="BG304" s="801">
        <f t="shared" si="11"/>
        <v>1.7</v>
      </c>
      <c r="BH304" s="504"/>
      <c r="BI304" s="505"/>
      <c r="BM304" s="503">
        <v>1776</v>
      </c>
      <c r="BO304" s="444"/>
    </row>
    <row r="305" spans="1:67" s="443" customFormat="1" ht="36.950000000000003" customHeight="1">
      <c r="A305" s="611">
        <v>291</v>
      </c>
      <c r="B305" s="612">
        <v>291</v>
      </c>
      <c r="C305" s="613"/>
      <c r="D305" s="636"/>
      <c r="E305" s="762" t="s">
        <v>1305</v>
      </c>
      <c r="F305" s="634" t="s">
        <v>1306</v>
      </c>
      <c r="G305" s="618">
        <v>16</v>
      </c>
      <c r="H305" s="617">
        <v>8.0129999999999999</v>
      </c>
      <c r="I305" s="618">
        <v>31</v>
      </c>
      <c r="J305" s="617">
        <v>2.911</v>
      </c>
      <c r="K305" s="617"/>
      <c r="L305" s="617"/>
      <c r="M305" s="617"/>
      <c r="N305" s="617"/>
      <c r="O305" s="619">
        <v>625.24</v>
      </c>
      <c r="P305" s="617">
        <v>8.9049999999999994</v>
      </c>
      <c r="Q305" s="617"/>
      <c r="R305" s="617"/>
      <c r="S305" s="618">
        <f t="shared" si="9"/>
        <v>16</v>
      </c>
      <c r="T305" s="617">
        <v>0.501</v>
      </c>
      <c r="U305" s="618">
        <v>1</v>
      </c>
      <c r="V305" s="617">
        <v>1.0960000000000001</v>
      </c>
      <c r="W305" s="620">
        <v>20000</v>
      </c>
      <c r="X305" s="617">
        <v>0.626</v>
      </c>
      <c r="Y305" s="621">
        <v>11.2</v>
      </c>
      <c r="Z305" s="617">
        <v>0.52600000000000002</v>
      </c>
      <c r="AA305" s="617">
        <v>4.1669999999999998</v>
      </c>
      <c r="AB305" s="617">
        <v>5</v>
      </c>
      <c r="AC305" s="622">
        <v>1.8260000000000001</v>
      </c>
      <c r="AD305" s="617">
        <v>2</v>
      </c>
      <c r="AE305" s="616">
        <v>4.2939999999999996</v>
      </c>
      <c r="AF305" s="617">
        <v>2</v>
      </c>
      <c r="AG305" s="623"/>
      <c r="AH305" s="623"/>
      <c r="AI305" s="624"/>
      <c r="AJ305" s="624"/>
      <c r="AK305" s="624"/>
      <c r="AL305" s="624"/>
      <c r="AM305" s="624"/>
      <c r="AN305" s="624"/>
      <c r="AO305" s="624"/>
      <c r="AP305" s="624"/>
      <c r="AQ305" s="624"/>
      <c r="AR305" s="625"/>
      <c r="AS305" s="624"/>
      <c r="AT305" s="624"/>
      <c r="AU305" s="626"/>
      <c r="AV305" s="626"/>
      <c r="AW305" s="626"/>
      <c r="AX305" s="626"/>
      <c r="AY305" s="627"/>
      <c r="AZ305" s="628"/>
      <c r="BA305" s="628"/>
      <c r="BB305" s="628"/>
      <c r="BC305" s="628"/>
      <c r="BD305" s="628"/>
      <c r="BE305" s="629">
        <f t="shared" si="10"/>
        <v>31.577999999999999</v>
      </c>
      <c r="BF305" s="630"/>
      <c r="BG305" s="801">
        <f t="shared" si="11"/>
        <v>1.7</v>
      </c>
      <c r="BH305" s="504"/>
      <c r="BI305" s="505"/>
      <c r="BM305" s="503">
        <v>1281</v>
      </c>
      <c r="BO305" s="444"/>
    </row>
    <row r="306" spans="1:67" s="443" customFormat="1" ht="36.950000000000003" customHeight="1">
      <c r="A306" s="611">
        <v>292</v>
      </c>
      <c r="B306" s="612">
        <v>292</v>
      </c>
      <c r="C306" s="613"/>
      <c r="D306" s="614"/>
      <c r="E306" s="762" t="s">
        <v>1309</v>
      </c>
      <c r="F306" s="634" t="s">
        <v>1310</v>
      </c>
      <c r="G306" s="618">
        <v>16</v>
      </c>
      <c r="H306" s="617">
        <v>8.0129999999999999</v>
      </c>
      <c r="I306" s="618">
        <v>31</v>
      </c>
      <c r="J306" s="617">
        <v>2.911</v>
      </c>
      <c r="K306" s="617"/>
      <c r="L306" s="617"/>
      <c r="M306" s="617"/>
      <c r="N306" s="617"/>
      <c r="O306" s="619">
        <v>569.79999999999995</v>
      </c>
      <c r="P306" s="617">
        <v>8.1150000000000002</v>
      </c>
      <c r="Q306" s="617"/>
      <c r="R306" s="617"/>
      <c r="S306" s="618">
        <f t="shared" si="9"/>
        <v>16</v>
      </c>
      <c r="T306" s="617">
        <v>0.501</v>
      </c>
      <c r="U306" s="618">
        <v>1</v>
      </c>
      <c r="V306" s="617">
        <v>1.0960000000000001</v>
      </c>
      <c r="W306" s="620">
        <v>0</v>
      </c>
      <c r="X306" s="617">
        <v>0</v>
      </c>
      <c r="Y306" s="621">
        <v>11.2</v>
      </c>
      <c r="Z306" s="617">
        <v>0.52600000000000002</v>
      </c>
      <c r="AA306" s="617">
        <v>5</v>
      </c>
      <c r="AB306" s="617">
        <v>6</v>
      </c>
      <c r="AC306" s="622">
        <v>1.8260000000000001</v>
      </c>
      <c r="AD306" s="617">
        <v>2</v>
      </c>
      <c r="AE306" s="616">
        <v>4.2939999999999996</v>
      </c>
      <c r="AF306" s="617">
        <v>2</v>
      </c>
      <c r="AG306" s="623"/>
      <c r="AH306" s="623"/>
      <c r="AI306" s="624"/>
      <c r="AJ306" s="624"/>
      <c r="AK306" s="624"/>
      <c r="AL306" s="624"/>
      <c r="AM306" s="624"/>
      <c r="AN306" s="624"/>
      <c r="AO306" s="624"/>
      <c r="AP306" s="624"/>
      <c r="AQ306" s="624"/>
      <c r="AR306" s="625"/>
      <c r="AS306" s="624"/>
      <c r="AT306" s="624"/>
      <c r="AU306" s="626"/>
      <c r="AV306" s="626"/>
      <c r="AW306" s="626"/>
      <c r="AX306" s="626"/>
      <c r="AY306" s="627"/>
      <c r="AZ306" s="628"/>
      <c r="BA306" s="628"/>
      <c r="BB306" s="628"/>
      <c r="BC306" s="628"/>
      <c r="BD306" s="628"/>
      <c r="BE306" s="629">
        <f t="shared" si="10"/>
        <v>31.161999999999999</v>
      </c>
      <c r="BF306" s="630"/>
      <c r="BG306" s="801">
        <f t="shared" si="11"/>
        <v>1.7</v>
      </c>
      <c r="BH306" s="504"/>
      <c r="BI306" s="505"/>
      <c r="BM306" s="503">
        <v>3489</v>
      </c>
      <c r="BO306" s="444"/>
    </row>
    <row r="307" spans="1:67" s="443" customFormat="1" ht="36.950000000000003" customHeight="1">
      <c r="A307" s="611">
        <v>293</v>
      </c>
      <c r="B307" s="612">
        <v>293</v>
      </c>
      <c r="C307" s="613"/>
      <c r="D307" s="614"/>
      <c r="E307" s="762" t="s">
        <v>1311</v>
      </c>
      <c r="F307" s="633" t="s">
        <v>1312</v>
      </c>
      <c r="G307" s="618">
        <v>16</v>
      </c>
      <c r="H307" s="617">
        <v>8.0129999999999999</v>
      </c>
      <c r="I307" s="618">
        <v>31</v>
      </c>
      <c r="J307" s="617">
        <v>2.911</v>
      </c>
      <c r="K307" s="617"/>
      <c r="L307" s="617"/>
      <c r="M307" s="617"/>
      <c r="N307" s="617"/>
      <c r="O307" s="619">
        <v>543.4</v>
      </c>
      <c r="P307" s="617">
        <v>7.7389999999999999</v>
      </c>
      <c r="Q307" s="617"/>
      <c r="R307" s="617"/>
      <c r="S307" s="618">
        <f t="shared" si="9"/>
        <v>16</v>
      </c>
      <c r="T307" s="617">
        <v>0.501</v>
      </c>
      <c r="U307" s="618">
        <v>1</v>
      </c>
      <c r="V307" s="617">
        <v>1.0960000000000001</v>
      </c>
      <c r="W307" s="620">
        <v>0</v>
      </c>
      <c r="X307" s="617">
        <v>0</v>
      </c>
      <c r="Y307" s="621">
        <v>11.2</v>
      </c>
      <c r="Z307" s="617">
        <v>0.52600000000000002</v>
      </c>
      <c r="AA307" s="617">
        <v>5</v>
      </c>
      <c r="AB307" s="617">
        <v>6</v>
      </c>
      <c r="AC307" s="622">
        <v>1.8260000000000001</v>
      </c>
      <c r="AD307" s="617">
        <v>2</v>
      </c>
      <c r="AE307" s="616">
        <v>4.2939999999999996</v>
      </c>
      <c r="AF307" s="617">
        <v>2</v>
      </c>
      <c r="AG307" s="623"/>
      <c r="AH307" s="623"/>
      <c r="AI307" s="624"/>
      <c r="AJ307" s="624"/>
      <c r="AK307" s="624"/>
      <c r="AL307" s="624"/>
      <c r="AM307" s="624"/>
      <c r="AN307" s="624"/>
      <c r="AO307" s="624"/>
      <c r="AP307" s="624"/>
      <c r="AQ307" s="624"/>
      <c r="AR307" s="625"/>
      <c r="AS307" s="624"/>
      <c r="AT307" s="624"/>
      <c r="AU307" s="626"/>
      <c r="AV307" s="626"/>
      <c r="AW307" s="626"/>
      <c r="AX307" s="626"/>
      <c r="AY307" s="627"/>
      <c r="AZ307" s="628"/>
      <c r="BA307" s="628"/>
      <c r="BB307" s="628"/>
      <c r="BC307" s="628"/>
      <c r="BD307" s="628"/>
      <c r="BE307" s="629">
        <f t="shared" si="10"/>
        <v>30.785999999999998</v>
      </c>
      <c r="BF307" s="630"/>
      <c r="BG307" s="801">
        <f t="shared" si="11"/>
        <v>1.7</v>
      </c>
      <c r="BH307" s="504"/>
      <c r="BI307" s="505"/>
      <c r="BM307" s="503">
        <v>0</v>
      </c>
      <c r="BO307" s="444"/>
    </row>
    <row r="308" spans="1:67" s="443" customFormat="1" ht="36.950000000000003" customHeight="1">
      <c r="A308" s="611">
        <v>294</v>
      </c>
      <c r="B308" s="612">
        <v>294</v>
      </c>
      <c r="C308" s="613"/>
      <c r="D308" s="614"/>
      <c r="E308" s="762" t="s">
        <v>1313</v>
      </c>
      <c r="F308" s="633" t="s">
        <v>1314</v>
      </c>
      <c r="G308" s="618">
        <v>15</v>
      </c>
      <c r="H308" s="617">
        <v>7.5119999999999996</v>
      </c>
      <c r="I308" s="618">
        <v>29</v>
      </c>
      <c r="J308" s="617">
        <v>2.7229999999999999</v>
      </c>
      <c r="K308" s="617"/>
      <c r="L308" s="617"/>
      <c r="M308" s="617"/>
      <c r="N308" s="617"/>
      <c r="O308" s="619">
        <v>701.8</v>
      </c>
      <c r="P308" s="617">
        <v>9.9949999999999992</v>
      </c>
      <c r="Q308" s="617"/>
      <c r="R308" s="617"/>
      <c r="S308" s="618">
        <f t="shared" si="9"/>
        <v>15</v>
      </c>
      <c r="T308" s="617">
        <v>0.47</v>
      </c>
      <c r="U308" s="618">
        <v>1</v>
      </c>
      <c r="V308" s="617">
        <v>1.0960000000000001</v>
      </c>
      <c r="W308" s="620">
        <v>0</v>
      </c>
      <c r="X308" s="617">
        <v>0</v>
      </c>
      <c r="Y308" s="621">
        <v>14</v>
      </c>
      <c r="Z308" s="617">
        <v>0.65700000000000003</v>
      </c>
      <c r="AA308" s="617">
        <v>5</v>
      </c>
      <c r="AB308" s="617">
        <v>6</v>
      </c>
      <c r="AC308" s="622">
        <v>1.8260000000000001</v>
      </c>
      <c r="AD308" s="617">
        <v>2</v>
      </c>
      <c r="AE308" s="616">
        <v>4.2939999999999996</v>
      </c>
      <c r="AF308" s="617">
        <v>2</v>
      </c>
      <c r="AG308" s="623"/>
      <c r="AH308" s="623"/>
      <c r="AI308" s="624"/>
      <c r="AJ308" s="624"/>
      <c r="AK308" s="624"/>
      <c r="AL308" s="624"/>
      <c r="AM308" s="624"/>
      <c r="AN308" s="624"/>
      <c r="AO308" s="624"/>
      <c r="AP308" s="624"/>
      <c r="AQ308" s="624"/>
      <c r="AR308" s="625"/>
      <c r="AS308" s="624"/>
      <c r="AT308" s="624"/>
      <c r="AU308" s="626"/>
      <c r="AV308" s="626"/>
      <c r="AW308" s="626"/>
      <c r="AX308" s="626"/>
      <c r="AY308" s="627"/>
      <c r="AZ308" s="628"/>
      <c r="BA308" s="628"/>
      <c r="BB308" s="628"/>
      <c r="BC308" s="628"/>
      <c r="BD308" s="628"/>
      <c r="BE308" s="629">
        <f t="shared" si="10"/>
        <v>32.453000000000003</v>
      </c>
      <c r="BF308" s="630"/>
      <c r="BG308" s="801">
        <f t="shared" si="11"/>
        <v>1.7</v>
      </c>
      <c r="BH308" s="504"/>
      <c r="BI308" s="505"/>
      <c r="BM308" s="503">
        <v>0</v>
      </c>
      <c r="BO308" s="444"/>
    </row>
    <row r="309" spans="1:67" s="443" customFormat="1" ht="36.950000000000003" customHeight="1">
      <c r="A309" s="611">
        <v>295</v>
      </c>
      <c r="B309" s="612">
        <v>295</v>
      </c>
      <c r="C309" s="613"/>
      <c r="D309" s="614"/>
      <c r="E309" s="762" t="s">
        <v>1307</v>
      </c>
      <c r="F309" s="633" t="s">
        <v>1308</v>
      </c>
      <c r="G309" s="618">
        <v>15</v>
      </c>
      <c r="H309" s="617">
        <v>7.5119999999999996</v>
      </c>
      <c r="I309" s="618">
        <v>29</v>
      </c>
      <c r="J309" s="617">
        <v>2.7229999999999999</v>
      </c>
      <c r="K309" s="617"/>
      <c r="L309" s="617"/>
      <c r="M309" s="617"/>
      <c r="N309" s="617"/>
      <c r="O309" s="619">
        <v>667.92</v>
      </c>
      <c r="P309" s="617">
        <v>9.5129999999999999</v>
      </c>
      <c r="Q309" s="617"/>
      <c r="R309" s="617"/>
      <c r="S309" s="618">
        <f t="shared" si="9"/>
        <v>15</v>
      </c>
      <c r="T309" s="617">
        <v>0.47</v>
      </c>
      <c r="U309" s="618">
        <v>1</v>
      </c>
      <c r="V309" s="617">
        <v>1.0960000000000001</v>
      </c>
      <c r="W309" s="620">
        <v>0</v>
      </c>
      <c r="X309" s="617">
        <v>0</v>
      </c>
      <c r="Y309" s="621">
        <v>14</v>
      </c>
      <c r="Z309" s="617">
        <v>0.65700000000000003</v>
      </c>
      <c r="AA309" s="617">
        <v>4.1669999999999998</v>
      </c>
      <c r="AB309" s="617">
        <v>5</v>
      </c>
      <c r="AC309" s="622">
        <v>1.8260000000000001</v>
      </c>
      <c r="AD309" s="617">
        <v>2</v>
      </c>
      <c r="AE309" s="616">
        <v>4.2939999999999996</v>
      </c>
      <c r="AF309" s="617">
        <v>2</v>
      </c>
      <c r="AG309" s="623"/>
      <c r="AH309" s="623"/>
      <c r="AI309" s="624"/>
      <c r="AJ309" s="624"/>
      <c r="AK309" s="624"/>
      <c r="AL309" s="624"/>
      <c r="AM309" s="624"/>
      <c r="AN309" s="624"/>
      <c r="AO309" s="624"/>
      <c r="AP309" s="624"/>
      <c r="AQ309" s="624"/>
      <c r="AR309" s="625"/>
      <c r="AS309" s="624"/>
      <c r="AT309" s="624"/>
      <c r="AU309" s="626"/>
      <c r="AV309" s="626"/>
      <c r="AW309" s="626"/>
      <c r="AX309" s="626"/>
      <c r="AY309" s="627"/>
      <c r="AZ309" s="628"/>
      <c r="BA309" s="628"/>
      <c r="BB309" s="628"/>
      <c r="BC309" s="628"/>
      <c r="BD309" s="628"/>
      <c r="BE309" s="629">
        <f t="shared" si="10"/>
        <v>30.971</v>
      </c>
      <c r="BF309" s="630"/>
      <c r="BG309" s="801">
        <f t="shared" si="11"/>
        <v>1.7</v>
      </c>
      <c r="BH309" s="504"/>
      <c r="BI309" s="505"/>
      <c r="BM309" s="503">
        <v>0</v>
      </c>
      <c r="BO309" s="444"/>
    </row>
    <row r="310" spans="1:67" s="443" customFormat="1" ht="36.950000000000003" customHeight="1">
      <c r="A310" s="611">
        <v>296</v>
      </c>
      <c r="B310" s="612">
        <v>296</v>
      </c>
      <c r="C310" s="613"/>
      <c r="D310" s="614"/>
      <c r="E310" s="762" t="s">
        <v>1834</v>
      </c>
      <c r="F310" s="633" t="s">
        <v>1835</v>
      </c>
      <c r="G310" s="618">
        <v>15</v>
      </c>
      <c r="H310" s="617">
        <v>7.5119999999999996</v>
      </c>
      <c r="I310" s="618">
        <v>29</v>
      </c>
      <c r="J310" s="617">
        <v>2.7229999999999999</v>
      </c>
      <c r="K310" s="617"/>
      <c r="L310" s="617"/>
      <c r="M310" s="617"/>
      <c r="N310" s="617"/>
      <c r="O310" s="619">
        <v>636.67999999999995</v>
      </c>
      <c r="P310" s="617">
        <v>9.0679999999999996</v>
      </c>
      <c r="Q310" s="617"/>
      <c r="R310" s="617"/>
      <c r="S310" s="618">
        <f t="shared" si="9"/>
        <v>15</v>
      </c>
      <c r="T310" s="617">
        <v>0.47</v>
      </c>
      <c r="U310" s="618">
        <v>1</v>
      </c>
      <c r="V310" s="617">
        <v>1.0960000000000001</v>
      </c>
      <c r="W310" s="620">
        <v>0</v>
      </c>
      <c r="X310" s="617">
        <v>0</v>
      </c>
      <c r="Y310" s="621">
        <v>11</v>
      </c>
      <c r="Z310" s="617">
        <v>0.51600000000000001</v>
      </c>
      <c r="AA310" s="617">
        <v>5</v>
      </c>
      <c r="AB310" s="617">
        <v>6</v>
      </c>
      <c r="AC310" s="622">
        <v>1.8260000000000001</v>
      </c>
      <c r="AD310" s="617">
        <v>2</v>
      </c>
      <c r="AE310" s="616">
        <v>4.2939999999999996</v>
      </c>
      <c r="AF310" s="617">
        <v>2</v>
      </c>
      <c r="AG310" s="623"/>
      <c r="AH310" s="623"/>
      <c r="AI310" s="624"/>
      <c r="AJ310" s="624"/>
      <c r="AK310" s="624"/>
      <c r="AL310" s="624"/>
      <c r="AM310" s="624"/>
      <c r="AN310" s="624"/>
      <c r="AO310" s="624"/>
      <c r="AP310" s="624"/>
      <c r="AQ310" s="624"/>
      <c r="AR310" s="625"/>
      <c r="AS310" s="624"/>
      <c r="AT310" s="624"/>
      <c r="AU310" s="637"/>
      <c r="AV310" s="626"/>
      <c r="AW310" s="626"/>
      <c r="AX310" s="626"/>
      <c r="AY310" s="627"/>
      <c r="AZ310" s="628"/>
      <c r="BA310" s="628"/>
      <c r="BB310" s="628"/>
      <c r="BC310" s="628"/>
      <c r="BD310" s="628"/>
      <c r="BE310" s="629">
        <f t="shared" si="10"/>
        <v>31.384999999999998</v>
      </c>
      <c r="BF310" s="630"/>
      <c r="BG310" s="801">
        <f t="shared" si="11"/>
        <v>1.7</v>
      </c>
      <c r="BH310" s="504"/>
      <c r="BI310" s="505"/>
      <c r="BM310" s="503">
        <v>0</v>
      </c>
      <c r="BO310" s="444"/>
    </row>
    <row r="311" spans="1:67" s="443" customFormat="1" ht="36.950000000000003" customHeight="1">
      <c r="A311" s="611">
        <v>297</v>
      </c>
      <c r="B311" s="612">
        <v>297</v>
      </c>
      <c r="C311" s="613"/>
      <c r="D311" s="614"/>
      <c r="E311" s="762" t="s">
        <v>2080</v>
      </c>
      <c r="F311" s="632" t="s">
        <v>2081</v>
      </c>
      <c r="G311" s="618">
        <v>15</v>
      </c>
      <c r="H311" s="617">
        <v>7.5119999999999996</v>
      </c>
      <c r="I311" s="618">
        <v>29</v>
      </c>
      <c r="J311" s="617">
        <v>2.7229999999999999</v>
      </c>
      <c r="K311" s="617"/>
      <c r="L311" s="617"/>
      <c r="M311" s="617"/>
      <c r="N311" s="617"/>
      <c r="O311" s="619">
        <v>681.56000000000006</v>
      </c>
      <c r="P311" s="617">
        <v>9.7070000000000007</v>
      </c>
      <c r="Q311" s="617"/>
      <c r="R311" s="617"/>
      <c r="S311" s="618">
        <f t="shared" si="9"/>
        <v>15</v>
      </c>
      <c r="T311" s="617">
        <v>0.47</v>
      </c>
      <c r="U311" s="618">
        <v>1</v>
      </c>
      <c r="V311" s="617">
        <v>1.0960000000000001</v>
      </c>
      <c r="W311" s="620">
        <v>0</v>
      </c>
      <c r="X311" s="617">
        <v>0</v>
      </c>
      <c r="Y311" s="621">
        <v>11</v>
      </c>
      <c r="Z311" s="617">
        <v>0.51600000000000001</v>
      </c>
      <c r="AA311" s="617">
        <v>4.1669999999999998</v>
      </c>
      <c r="AB311" s="617">
        <v>5</v>
      </c>
      <c r="AC311" s="622">
        <v>0.91300000000000003</v>
      </c>
      <c r="AD311" s="617">
        <v>1</v>
      </c>
      <c r="AE311" s="616">
        <v>4.2939999999999996</v>
      </c>
      <c r="AF311" s="617">
        <v>2</v>
      </c>
      <c r="AG311" s="623"/>
      <c r="AH311" s="623"/>
      <c r="AI311" s="624"/>
      <c r="AJ311" s="624"/>
      <c r="AK311" s="624"/>
      <c r="AL311" s="624"/>
      <c r="AM311" s="624"/>
      <c r="AN311" s="624"/>
      <c r="AO311" s="624"/>
      <c r="AP311" s="624"/>
      <c r="AQ311" s="624"/>
      <c r="AR311" s="625"/>
      <c r="AS311" s="624"/>
      <c r="AT311" s="624"/>
      <c r="AU311" s="637"/>
      <c r="AV311" s="626"/>
      <c r="AW311" s="626"/>
      <c r="AX311" s="626"/>
      <c r="AY311" s="627"/>
      <c r="AZ311" s="628"/>
      <c r="BA311" s="628"/>
      <c r="BB311" s="628"/>
      <c r="BC311" s="628"/>
      <c r="BD311" s="628"/>
      <c r="BE311" s="629">
        <f t="shared" si="10"/>
        <v>30.024000000000001</v>
      </c>
      <c r="BF311" s="630"/>
      <c r="BG311" s="801">
        <f t="shared" si="11"/>
        <v>1.7</v>
      </c>
      <c r="BH311" s="504"/>
      <c r="BI311" s="505"/>
      <c r="BM311" s="503">
        <v>0</v>
      </c>
      <c r="BO311" s="444"/>
    </row>
    <row r="312" spans="1:67" s="443" customFormat="1" ht="36.950000000000003" customHeight="1">
      <c r="A312" s="611">
        <v>298</v>
      </c>
      <c r="B312" s="612">
        <v>298</v>
      </c>
      <c r="C312" s="613"/>
      <c r="D312" s="614"/>
      <c r="E312" s="762" t="s">
        <v>1821</v>
      </c>
      <c r="F312" s="632" t="s">
        <v>1822</v>
      </c>
      <c r="G312" s="618">
        <v>14</v>
      </c>
      <c r="H312" s="617">
        <v>7.0110000000000001</v>
      </c>
      <c r="I312" s="618">
        <v>27</v>
      </c>
      <c r="J312" s="617">
        <v>2.5350000000000001</v>
      </c>
      <c r="K312" s="617"/>
      <c r="L312" s="617"/>
      <c r="M312" s="617"/>
      <c r="N312" s="617"/>
      <c r="O312" s="619">
        <v>637.12</v>
      </c>
      <c r="P312" s="617">
        <v>9.0739999999999998</v>
      </c>
      <c r="Q312" s="617"/>
      <c r="R312" s="617"/>
      <c r="S312" s="618">
        <f t="shared" si="9"/>
        <v>14</v>
      </c>
      <c r="T312" s="617">
        <v>0.438</v>
      </c>
      <c r="U312" s="618">
        <v>1</v>
      </c>
      <c r="V312" s="617">
        <v>1.0960000000000001</v>
      </c>
      <c r="W312" s="620">
        <v>0</v>
      </c>
      <c r="X312" s="617">
        <v>0</v>
      </c>
      <c r="Y312" s="621">
        <v>12.3</v>
      </c>
      <c r="Z312" s="617">
        <v>0.57799999999999996</v>
      </c>
      <c r="AA312" s="617">
        <v>5</v>
      </c>
      <c r="AB312" s="617">
        <v>6</v>
      </c>
      <c r="AC312" s="622">
        <v>1.8260000000000001</v>
      </c>
      <c r="AD312" s="617">
        <v>2</v>
      </c>
      <c r="AE312" s="616">
        <v>4.2939999999999996</v>
      </c>
      <c r="AF312" s="617">
        <v>2</v>
      </c>
      <c r="AG312" s="623"/>
      <c r="AH312" s="623"/>
      <c r="AI312" s="624"/>
      <c r="AJ312" s="624"/>
      <c r="AK312" s="624"/>
      <c r="AL312" s="624"/>
      <c r="AM312" s="624"/>
      <c r="AN312" s="624"/>
      <c r="AO312" s="624"/>
      <c r="AP312" s="624"/>
      <c r="AQ312" s="624"/>
      <c r="AR312" s="625"/>
      <c r="AS312" s="624"/>
      <c r="AT312" s="624"/>
      <c r="AU312" s="637"/>
      <c r="AV312" s="626"/>
      <c r="AW312" s="626"/>
      <c r="AX312" s="626"/>
      <c r="AY312" s="627"/>
      <c r="AZ312" s="628"/>
      <c r="BA312" s="628"/>
      <c r="BB312" s="628"/>
      <c r="BC312" s="628"/>
      <c r="BD312" s="628"/>
      <c r="BE312" s="629">
        <f t="shared" si="10"/>
        <v>30.731999999999999</v>
      </c>
      <c r="BF312" s="630"/>
      <c r="BG312" s="801">
        <f t="shared" si="11"/>
        <v>1.7</v>
      </c>
      <c r="BH312" s="504"/>
      <c r="BI312" s="505"/>
      <c r="BM312" s="503">
        <v>0</v>
      </c>
      <c r="BO312" s="444"/>
    </row>
    <row r="313" spans="1:67" s="443" customFormat="1" ht="36.950000000000003" customHeight="1">
      <c r="A313" s="611">
        <v>299</v>
      </c>
      <c r="B313" s="612">
        <v>299</v>
      </c>
      <c r="C313" s="613"/>
      <c r="D313" s="614"/>
      <c r="E313" s="762" t="s">
        <v>1335</v>
      </c>
      <c r="F313" s="632" t="s">
        <v>1336</v>
      </c>
      <c r="G313" s="618">
        <v>14</v>
      </c>
      <c r="H313" s="617">
        <v>7.0110000000000001</v>
      </c>
      <c r="I313" s="618">
        <v>27</v>
      </c>
      <c r="J313" s="617">
        <v>2.5350000000000001</v>
      </c>
      <c r="K313" s="617"/>
      <c r="L313" s="617"/>
      <c r="M313" s="617"/>
      <c r="N313" s="617"/>
      <c r="O313" s="619">
        <v>372.68</v>
      </c>
      <c r="P313" s="617">
        <v>5.3079999999999998</v>
      </c>
      <c r="Q313" s="617"/>
      <c r="R313" s="617"/>
      <c r="S313" s="618">
        <f t="shared" si="9"/>
        <v>14</v>
      </c>
      <c r="T313" s="617">
        <v>0.438</v>
      </c>
      <c r="U313" s="618">
        <v>1</v>
      </c>
      <c r="V313" s="617">
        <v>1.0960000000000001</v>
      </c>
      <c r="W313" s="620">
        <v>0</v>
      </c>
      <c r="X313" s="617">
        <v>0</v>
      </c>
      <c r="Y313" s="621">
        <v>12.3</v>
      </c>
      <c r="Z313" s="617">
        <v>0.57799999999999996</v>
      </c>
      <c r="AA313" s="617">
        <v>5</v>
      </c>
      <c r="AB313" s="617">
        <v>6</v>
      </c>
      <c r="AC313" s="622">
        <v>1.8260000000000001</v>
      </c>
      <c r="AD313" s="617">
        <v>2</v>
      </c>
      <c r="AE313" s="616">
        <v>4.2939999999999996</v>
      </c>
      <c r="AF313" s="617">
        <v>2</v>
      </c>
      <c r="AG313" s="623"/>
      <c r="AH313" s="623"/>
      <c r="AI313" s="624"/>
      <c r="AJ313" s="624"/>
      <c r="AK313" s="624"/>
      <c r="AL313" s="624"/>
      <c r="AM313" s="624"/>
      <c r="AN313" s="624"/>
      <c r="AO313" s="624"/>
      <c r="AP313" s="624"/>
      <c r="AQ313" s="624"/>
      <c r="AR313" s="625"/>
      <c r="AS313" s="624"/>
      <c r="AT313" s="624"/>
      <c r="AU313" s="637"/>
      <c r="AV313" s="626"/>
      <c r="AW313" s="626"/>
      <c r="AX313" s="626"/>
      <c r="AY313" s="627"/>
      <c r="AZ313" s="628"/>
      <c r="BA313" s="628"/>
      <c r="BB313" s="628"/>
      <c r="BC313" s="628"/>
      <c r="BD313" s="628"/>
      <c r="BE313" s="629">
        <f t="shared" si="10"/>
        <v>26.965999999999998</v>
      </c>
      <c r="BF313" s="630"/>
      <c r="BG313" s="801">
        <f t="shared" si="11"/>
        <v>1.7</v>
      </c>
      <c r="BH313" s="504"/>
      <c r="BI313" s="505"/>
      <c r="BM313" s="503">
        <v>0</v>
      </c>
      <c r="BO313" s="444"/>
    </row>
    <row r="314" spans="1:67" s="443" customFormat="1" ht="36.950000000000003" customHeight="1">
      <c r="A314" s="611">
        <v>300</v>
      </c>
      <c r="B314" s="612">
        <v>300</v>
      </c>
      <c r="C314" s="613"/>
      <c r="D314" s="614"/>
      <c r="E314" s="762" t="s">
        <v>1337</v>
      </c>
      <c r="F314" s="632" t="s">
        <v>1338</v>
      </c>
      <c r="G314" s="618">
        <v>14</v>
      </c>
      <c r="H314" s="617">
        <v>7.0110000000000001</v>
      </c>
      <c r="I314" s="618">
        <v>27</v>
      </c>
      <c r="J314" s="617">
        <v>2.5350000000000001</v>
      </c>
      <c r="K314" s="617"/>
      <c r="L314" s="617"/>
      <c r="M314" s="617"/>
      <c r="N314" s="617"/>
      <c r="O314" s="619">
        <v>413.16</v>
      </c>
      <c r="P314" s="617">
        <v>5.8840000000000003</v>
      </c>
      <c r="Q314" s="617"/>
      <c r="R314" s="617"/>
      <c r="S314" s="618">
        <f t="shared" si="9"/>
        <v>14</v>
      </c>
      <c r="T314" s="617">
        <v>0.438</v>
      </c>
      <c r="U314" s="618">
        <v>1</v>
      </c>
      <c r="V314" s="617">
        <v>1.0960000000000001</v>
      </c>
      <c r="W314" s="620">
        <v>-20000</v>
      </c>
      <c r="X314" s="617">
        <v>-0.628</v>
      </c>
      <c r="Y314" s="621">
        <v>12.3</v>
      </c>
      <c r="Z314" s="617">
        <v>0.57799999999999996</v>
      </c>
      <c r="AA314" s="617">
        <v>5</v>
      </c>
      <c r="AB314" s="617">
        <v>6</v>
      </c>
      <c r="AC314" s="622">
        <v>0.91300000000000003</v>
      </c>
      <c r="AD314" s="617">
        <v>1</v>
      </c>
      <c r="AE314" s="616">
        <v>4.2939999999999996</v>
      </c>
      <c r="AF314" s="617">
        <v>2</v>
      </c>
      <c r="AG314" s="623"/>
      <c r="AH314" s="623"/>
      <c r="AI314" s="624"/>
      <c r="AJ314" s="624"/>
      <c r="AK314" s="624"/>
      <c r="AL314" s="624"/>
      <c r="AM314" s="624"/>
      <c r="AN314" s="624"/>
      <c r="AO314" s="624"/>
      <c r="AP314" s="624"/>
      <c r="AQ314" s="624"/>
      <c r="AR314" s="625"/>
      <c r="AS314" s="624"/>
      <c r="AT314" s="624"/>
      <c r="AU314" s="637"/>
      <c r="AV314" s="626"/>
      <c r="AW314" s="626"/>
      <c r="AX314" s="626"/>
      <c r="AY314" s="627"/>
      <c r="AZ314" s="628"/>
      <c r="BA314" s="628"/>
      <c r="BB314" s="628"/>
      <c r="BC314" s="628"/>
      <c r="BD314" s="628"/>
      <c r="BE314" s="629">
        <f t="shared" si="10"/>
        <v>25.913999999999998</v>
      </c>
      <c r="BF314" s="630"/>
      <c r="BG314" s="801">
        <f t="shared" si="11"/>
        <v>1.7</v>
      </c>
      <c r="BH314" s="504"/>
      <c r="BI314" s="505"/>
      <c r="BM314" s="503">
        <v>0</v>
      </c>
      <c r="BO314" s="444"/>
    </row>
    <row r="315" spans="1:67" s="443" customFormat="1" ht="36.950000000000003" customHeight="1">
      <c r="A315" s="611">
        <v>301</v>
      </c>
      <c r="B315" s="612">
        <v>301</v>
      </c>
      <c r="C315" s="613"/>
      <c r="D315" s="614"/>
      <c r="E315" s="762" t="s">
        <v>2082</v>
      </c>
      <c r="F315" s="632" t="s">
        <v>2083</v>
      </c>
      <c r="G315" s="618">
        <v>13</v>
      </c>
      <c r="H315" s="617">
        <v>6.51</v>
      </c>
      <c r="I315" s="618">
        <v>26</v>
      </c>
      <c r="J315" s="617">
        <v>2.4409999999999998</v>
      </c>
      <c r="K315" s="617"/>
      <c r="L315" s="617"/>
      <c r="M315" s="617"/>
      <c r="N315" s="617"/>
      <c r="O315" s="619">
        <v>564.08000000000004</v>
      </c>
      <c r="P315" s="617">
        <v>8.0340000000000007</v>
      </c>
      <c r="Q315" s="617"/>
      <c r="R315" s="617"/>
      <c r="S315" s="618">
        <f t="shared" si="9"/>
        <v>13</v>
      </c>
      <c r="T315" s="617">
        <v>0.40699999999999997</v>
      </c>
      <c r="U315" s="618">
        <v>1</v>
      </c>
      <c r="V315" s="617">
        <v>1.0960000000000001</v>
      </c>
      <c r="W315" s="620">
        <v>-20000</v>
      </c>
      <c r="X315" s="617">
        <v>-0.628</v>
      </c>
      <c r="Y315" s="621">
        <v>6.1</v>
      </c>
      <c r="Z315" s="617">
        <v>0.28599999999999998</v>
      </c>
      <c r="AA315" s="617">
        <v>5</v>
      </c>
      <c r="AB315" s="617">
        <v>6</v>
      </c>
      <c r="AC315" s="622">
        <v>1.8260000000000001</v>
      </c>
      <c r="AD315" s="617">
        <v>2</v>
      </c>
      <c r="AE315" s="616">
        <v>4.2939999999999996</v>
      </c>
      <c r="AF315" s="617">
        <v>2</v>
      </c>
      <c r="AG315" s="623"/>
      <c r="AH315" s="623"/>
      <c r="AI315" s="624"/>
      <c r="AJ315" s="624"/>
      <c r="AK315" s="624"/>
      <c r="AL315" s="624"/>
      <c r="AM315" s="624"/>
      <c r="AN315" s="624"/>
      <c r="AO315" s="624"/>
      <c r="AP315" s="624"/>
      <c r="AQ315" s="624"/>
      <c r="AR315" s="625"/>
      <c r="AS315" s="624"/>
      <c r="AT315" s="624"/>
      <c r="AU315" s="637"/>
      <c r="AV315" s="626"/>
      <c r="AW315" s="626"/>
      <c r="AX315" s="626"/>
      <c r="AY315" s="627"/>
      <c r="AZ315" s="628"/>
      <c r="BA315" s="628"/>
      <c r="BB315" s="628"/>
      <c r="BC315" s="628"/>
      <c r="BD315" s="628"/>
      <c r="BE315" s="629">
        <f t="shared" si="10"/>
        <v>28.146000000000001</v>
      </c>
      <c r="BF315" s="630"/>
      <c r="BG315" s="801">
        <f t="shared" si="11"/>
        <v>1.7</v>
      </c>
      <c r="BH315" s="504"/>
      <c r="BI315" s="505"/>
      <c r="BM315" s="503">
        <v>0</v>
      </c>
      <c r="BO315" s="444"/>
    </row>
    <row r="316" spans="1:67" s="443" customFormat="1" ht="36.950000000000003" customHeight="1">
      <c r="A316" s="611">
        <v>302</v>
      </c>
      <c r="B316" s="612">
        <v>302</v>
      </c>
      <c r="C316" s="613"/>
      <c r="D316" s="614"/>
      <c r="E316" s="762" t="s">
        <v>1840</v>
      </c>
      <c r="F316" s="632" t="s">
        <v>1841</v>
      </c>
      <c r="G316" s="618">
        <v>14</v>
      </c>
      <c r="H316" s="617">
        <v>7.0110000000000001</v>
      </c>
      <c r="I316" s="618">
        <v>27</v>
      </c>
      <c r="J316" s="617">
        <v>2.5350000000000001</v>
      </c>
      <c r="K316" s="617"/>
      <c r="L316" s="617"/>
      <c r="M316" s="617"/>
      <c r="N316" s="617"/>
      <c r="O316" s="619">
        <v>654.28</v>
      </c>
      <c r="P316" s="617">
        <v>9.3179999999999996</v>
      </c>
      <c r="Q316" s="617"/>
      <c r="R316" s="617"/>
      <c r="S316" s="618">
        <f t="shared" si="9"/>
        <v>14</v>
      </c>
      <c r="T316" s="617">
        <v>0.438</v>
      </c>
      <c r="U316" s="618">
        <v>1</v>
      </c>
      <c r="V316" s="617">
        <v>1.0960000000000001</v>
      </c>
      <c r="W316" s="620">
        <v>0</v>
      </c>
      <c r="X316" s="617">
        <v>0</v>
      </c>
      <c r="Y316" s="621">
        <v>7.9</v>
      </c>
      <c r="Z316" s="617">
        <v>0.371</v>
      </c>
      <c r="AA316" s="617">
        <v>4.1669999999999998</v>
      </c>
      <c r="AB316" s="617">
        <v>5</v>
      </c>
      <c r="AC316" s="622">
        <v>1.8260000000000001</v>
      </c>
      <c r="AD316" s="617">
        <v>2</v>
      </c>
      <c r="AE316" s="616">
        <v>4.2939999999999996</v>
      </c>
      <c r="AF316" s="617">
        <v>2</v>
      </c>
      <c r="AG316" s="623"/>
      <c r="AH316" s="623"/>
      <c r="AI316" s="624"/>
      <c r="AJ316" s="624"/>
      <c r="AK316" s="624"/>
      <c r="AL316" s="624"/>
      <c r="AM316" s="624"/>
      <c r="AN316" s="624"/>
      <c r="AO316" s="624"/>
      <c r="AP316" s="624"/>
      <c r="AQ316" s="624"/>
      <c r="AR316" s="625"/>
      <c r="AS316" s="624"/>
      <c r="AT316" s="624"/>
      <c r="AU316" s="637"/>
      <c r="AV316" s="626"/>
      <c r="AW316" s="626"/>
      <c r="AX316" s="626"/>
      <c r="AY316" s="627"/>
      <c r="AZ316" s="628"/>
      <c r="BA316" s="628"/>
      <c r="BB316" s="628"/>
      <c r="BC316" s="628"/>
      <c r="BD316" s="628"/>
      <c r="BE316" s="629">
        <f t="shared" si="10"/>
        <v>29.768999999999998</v>
      </c>
      <c r="BF316" s="800"/>
      <c r="BG316" s="801">
        <f t="shared" si="11"/>
        <v>1.7</v>
      </c>
      <c r="BH316" s="504"/>
      <c r="BI316" s="505"/>
      <c r="BM316" s="503">
        <v>0</v>
      </c>
      <c r="BO316" s="444"/>
    </row>
    <row r="317" spans="1:67" s="443" customFormat="1" ht="36.950000000000003" customHeight="1">
      <c r="A317" s="611">
        <v>303</v>
      </c>
      <c r="B317" s="612">
        <v>303</v>
      </c>
      <c r="C317" s="613"/>
      <c r="D317" s="614"/>
      <c r="E317" s="762" t="s">
        <v>1838</v>
      </c>
      <c r="F317" s="632" t="s">
        <v>1839</v>
      </c>
      <c r="G317" s="618">
        <v>14</v>
      </c>
      <c r="H317" s="617">
        <v>7.0110000000000001</v>
      </c>
      <c r="I317" s="618">
        <v>28</v>
      </c>
      <c r="J317" s="617">
        <v>2.629</v>
      </c>
      <c r="K317" s="617"/>
      <c r="L317" s="617"/>
      <c r="M317" s="617"/>
      <c r="N317" s="617"/>
      <c r="O317" s="619">
        <v>630.52</v>
      </c>
      <c r="P317" s="617">
        <v>8.98</v>
      </c>
      <c r="Q317" s="617"/>
      <c r="R317" s="617"/>
      <c r="S317" s="618">
        <f t="shared" si="9"/>
        <v>14</v>
      </c>
      <c r="T317" s="617">
        <v>0.438</v>
      </c>
      <c r="U317" s="618">
        <v>1</v>
      </c>
      <c r="V317" s="617">
        <v>1.0960000000000001</v>
      </c>
      <c r="W317" s="620">
        <v>0</v>
      </c>
      <c r="X317" s="617">
        <v>0</v>
      </c>
      <c r="Y317" s="621">
        <v>7.9</v>
      </c>
      <c r="Z317" s="617">
        <v>0.371</v>
      </c>
      <c r="AA317" s="617">
        <v>5</v>
      </c>
      <c r="AB317" s="617">
        <v>6</v>
      </c>
      <c r="AC317" s="622">
        <v>0.91300000000000003</v>
      </c>
      <c r="AD317" s="617">
        <v>1</v>
      </c>
      <c r="AE317" s="616">
        <v>4.2939999999999996</v>
      </c>
      <c r="AF317" s="617">
        <v>2</v>
      </c>
      <c r="AG317" s="623"/>
      <c r="AH317" s="623"/>
      <c r="AI317" s="624"/>
      <c r="AJ317" s="624"/>
      <c r="AK317" s="624"/>
      <c r="AL317" s="624"/>
      <c r="AM317" s="624"/>
      <c r="AN317" s="624"/>
      <c r="AO317" s="624"/>
      <c r="AP317" s="624"/>
      <c r="AQ317" s="624"/>
      <c r="AR317" s="625"/>
      <c r="AS317" s="624"/>
      <c r="AT317" s="624"/>
      <c r="AU317" s="637"/>
      <c r="AV317" s="626"/>
      <c r="AW317" s="626"/>
      <c r="AX317" s="626"/>
      <c r="AY317" s="627"/>
      <c r="AZ317" s="628"/>
      <c r="BA317" s="628"/>
      <c r="BB317" s="628"/>
      <c r="BC317" s="628"/>
      <c r="BD317" s="628"/>
      <c r="BE317" s="629">
        <f t="shared" si="10"/>
        <v>29.525000000000002</v>
      </c>
      <c r="BF317" s="630"/>
      <c r="BG317" s="801">
        <f t="shared" si="11"/>
        <v>1.7</v>
      </c>
      <c r="BH317" s="504"/>
      <c r="BI317" s="505"/>
      <c r="BM317" s="503">
        <v>0</v>
      </c>
      <c r="BO317" s="444"/>
    </row>
    <row r="318" spans="1:67" s="443" customFormat="1" ht="36.950000000000003" customHeight="1">
      <c r="A318" s="611">
        <v>304</v>
      </c>
      <c r="B318" s="612">
        <v>304</v>
      </c>
      <c r="C318" s="613"/>
      <c r="D318" s="614"/>
      <c r="E318" s="762" t="s">
        <v>2084</v>
      </c>
      <c r="F318" s="632" t="s">
        <v>2085</v>
      </c>
      <c r="G318" s="618">
        <v>12</v>
      </c>
      <c r="H318" s="617">
        <v>6.01</v>
      </c>
      <c r="I318" s="618">
        <v>26</v>
      </c>
      <c r="J318" s="617">
        <v>2.4409999999999998</v>
      </c>
      <c r="K318" s="617"/>
      <c r="L318" s="617"/>
      <c r="M318" s="617"/>
      <c r="N318" s="617"/>
      <c r="O318" s="619">
        <v>594</v>
      </c>
      <c r="P318" s="617">
        <v>8.4600000000000009</v>
      </c>
      <c r="Q318" s="617"/>
      <c r="R318" s="617"/>
      <c r="S318" s="618">
        <f t="shared" si="9"/>
        <v>12</v>
      </c>
      <c r="T318" s="617">
        <v>0.376</v>
      </c>
      <c r="U318" s="618">
        <v>1</v>
      </c>
      <c r="V318" s="617">
        <v>1.0960000000000001</v>
      </c>
      <c r="W318" s="620">
        <v>0</v>
      </c>
      <c r="X318" s="617">
        <v>0</v>
      </c>
      <c r="Y318" s="621">
        <v>5.6</v>
      </c>
      <c r="Z318" s="617">
        <v>0.26300000000000001</v>
      </c>
      <c r="AA318" s="617">
        <v>4.1669999999999998</v>
      </c>
      <c r="AB318" s="617">
        <v>5</v>
      </c>
      <c r="AC318" s="622">
        <v>1.8260000000000001</v>
      </c>
      <c r="AD318" s="617">
        <v>2</v>
      </c>
      <c r="AE318" s="616">
        <v>4.2939999999999996</v>
      </c>
      <c r="AF318" s="617">
        <v>2</v>
      </c>
      <c r="AG318" s="623"/>
      <c r="AH318" s="623"/>
      <c r="AI318" s="624"/>
      <c r="AJ318" s="624"/>
      <c r="AK318" s="624"/>
      <c r="AL318" s="624"/>
      <c r="AM318" s="624"/>
      <c r="AN318" s="624"/>
      <c r="AO318" s="624"/>
      <c r="AP318" s="624"/>
      <c r="AQ318" s="624"/>
      <c r="AR318" s="625"/>
      <c r="AS318" s="624"/>
      <c r="AT318" s="624"/>
      <c r="AU318" s="637"/>
      <c r="AV318" s="626"/>
      <c r="AW318" s="626"/>
      <c r="AX318" s="626"/>
      <c r="AY318" s="627"/>
      <c r="AZ318" s="628"/>
      <c r="BA318" s="628"/>
      <c r="BB318" s="628"/>
      <c r="BC318" s="628"/>
      <c r="BD318" s="628"/>
      <c r="BE318" s="629">
        <f t="shared" si="10"/>
        <v>27.646000000000004</v>
      </c>
      <c r="BF318" s="630"/>
      <c r="BG318" s="801">
        <f t="shared" si="11"/>
        <v>1.7</v>
      </c>
      <c r="BH318" s="504"/>
      <c r="BI318" s="505"/>
      <c r="BM318" s="503">
        <v>0</v>
      </c>
      <c r="BO318" s="444"/>
    </row>
    <row r="319" spans="1:67" s="443" customFormat="1" ht="36.950000000000003" customHeight="1">
      <c r="A319" s="611">
        <v>305</v>
      </c>
      <c r="B319" s="612">
        <v>305</v>
      </c>
      <c r="C319" s="613"/>
      <c r="D319" s="614"/>
      <c r="E319" s="762" t="s">
        <v>1824</v>
      </c>
      <c r="F319" s="632" t="s">
        <v>1825</v>
      </c>
      <c r="G319" s="618">
        <v>14</v>
      </c>
      <c r="H319" s="617">
        <v>7.0110000000000001</v>
      </c>
      <c r="I319" s="618">
        <v>27</v>
      </c>
      <c r="J319" s="617">
        <v>2.5350000000000001</v>
      </c>
      <c r="K319" s="617"/>
      <c r="L319" s="617"/>
      <c r="M319" s="617"/>
      <c r="N319" s="617"/>
      <c r="O319" s="619">
        <v>732.16</v>
      </c>
      <c r="P319" s="617">
        <v>10.428000000000001</v>
      </c>
      <c r="Q319" s="617"/>
      <c r="R319" s="617"/>
      <c r="S319" s="618">
        <f t="shared" si="9"/>
        <v>14</v>
      </c>
      <c r="T319" s="617">
        <v>0.438</v>
      </c>
      <c r="U319" s="618">
        <v>1</v>
      </c>
      <c r="V319" s="617">
        <v>1.0960000000000001</v>
      </c>
      <c r="W319" s="620">
        <v>0</v>
      </c>
      <c r="X319" s="617">
        <v>0</v>
      </c>
      <c r="Y319" s="621">
        <v>11.3</v>
      </c>
      <c r="Z319" s="617">
        <v>0.53100000000000003</v>
      </c>
      <c r="AA319" s="617">
        <v>5</v>
      </c>
      <c r="AB319" s="617">
        <v>6</v>
      </c>
      <c r="AC319" s="622">
        <v>0.91300000000000003</v>
      </c>
      <c r="AD319" s="617">
        <v>1</v>
      </c>
      <c r="AE319" s="616">
        <v>4.2939999999999996</v>
      </c>
      <c r="AF319" s="617">
        <v>2</v>
      </c>
      <c r="AG319" s="623"/>
      <c r="AH319" s="623"/>
      <c r="AI319" s="624"/>
      <c r="AJ319" s="624"/>
      <c r="AK319" s="624"/>
      <c r="AL319" s="624"/>
      <c r="AM319" s="624"/>
      <c r="AN319" s="624"/>
      <c r="AO319" s="624"/>
      <c r="AP319" s="624"/>
      <c r="AQ319" s="624"/>
      <c r="AR319" s="625"/>
      <c r="AS319" s="624"/>
      <c r="AT319" s="624"/>
      <c r="AU319" s="637"/>
      <c r="AV319" s="626"/>
      <c r="AW319" s="626"/>
      <c r="AX319" s="626"/>
      <c r="AY319" s="627"/>
      <c r="AZ319" s="628"/>
      <c r="BA319" s="628"/>
      <c r="BB319" s="628"/>
      <c r="BC319" s="628"/>
      <c r="BD319" s="628"/>
      <c r="BE319" s="629">
        <f t="shared" si="10"/>
        <v>31.039000000000001</v>
      </c>
      <c r="BF319" s="630"/>
      <c r="BG319" s="801">
        <f t="shared" si="11"/>
        <v>1.7</v>
      </c>
      <c r="BH319" s="504"/>
      <c r="BI319" s="505"/>
      <c r="BM319" s="503">
        <v>0</v>
      </c>
      <c r="BO319" s="444"/>
    </row>
    <row r="320" spans="1:67" s="443" customFormat="1" ht="36.950000000000003" customHeight="1">
      <c r="A320" s="611">
        <v>306</v>
      </c>
      <c r="B320" s="612">
        <v>306</v>
      </c>
      <c r="C320" s="613"/>
      <c r="D320" s="614"/>
      <c r="E320" s="762" t="s">
        <v>1826</v>
      </c>
      <c r="F320" s="632" t="s">
        <v>1827</v>
      </c>
      <c r="G320" s="618">
        <v>14</v>
      </c>
      <c r="H320" s="617">
        <v>7.0110000000000001</v>
      </c>
      <c r="I320" s="618">
        <v>27</v>
      </c>
      <c r="J320" s="617">
        <v>2.5350000000000001</v>
      </c>
      <c r="K320" s="617"/>
      <c r="L320" s="617"/>
      <c r="M320" s="617"/>
      <c r="N320" s="617"/>
      <c r="O320" s="619">
        <v>704.88</v>
      </c>
      <c r="P320" s="617">
        <v>10.039</v>
      </c>
      <c r="Q320" s="617"/>
      <c r="R320" s="617"/>
      <c r="S320" s="618">
        <f t="shared" si="9"/>
        <v>14</v>
      </c>
      <c r="T320" s="617">
        <v>0.438</v>
      </c>
      <c r="U320" s="618">
        <v>1</v>
      </c>
      <c r="V320" s="617">
        <v>1.0960000000000001</v>
      </c>
      <c r="W320" s="620">
        <v>0</v>
      </c>
      <c r="X320" s="617">
        <v>0</v>
      </c>
      <c r="Y320" s="621">
        <v>11.3</v>
      </c>
      <c r="Z320" s="617">
        <v>0.53100000000000003</v>
      </c>
      <c r="AA320" s="617">
        <v>4.1669999999999998</v>
      </c>
      <c r="AB320" s="617">
        <v>5</v>
      </c>
      <c r="AC320" s="622">
        <v>1.8260000000000001</v>
      </c>
      <c r="AD320" s="617">
        <v>2</v>
      </c>
      <c r="AE320" s="616">
        <v>4.2939999999999996</v>
      </c>
      <c r="AF320" s="617">
        <v>2</v>
      </c>
      <c r="AG320" s="623"/>
      <c r="AH320" s="623"/>
      <c r="AI320" s="624"/>
      <c r="AJ320" s="624"/>
      <c r="AK320" s="624"/>
      <c r="AL320" s="624"/>
      <c r="AM320" s="624"/>
      <c r="AN320" s="624"/>
      <c r="AO320" s="624"/>
      <c r="AP320" s="624"/>
      <c r="AQ320" s="624"/>
      <c r="AR320" s="625"/>
      <c r="AS320" s="624"/>
      <c r="AT320" s="624"/>
      <c r="AU320" s="637"/>
      <c r="AV320" s="626"/>
      <c r="AW320" s="626"/>
      <c r="AX320" s="626"/>
      <c r="AY320" s="627"/>
      <c r="AZ320" s="628"/>
      <c r="BA320" s="628"/>
      <c r="BB320" s="628"/>
      <c r="BC320" s="628"/>
      <c r="BD320" s="628"/>
      <c r="BE320" s="629">
        <f t="shared" si="10"/>
        <v>30.65</v>
      </c>
      <c r="BF320" s="630"/>
      <c r="BG320" s="801">
        <f t="shared" si="11"/>
        <v>1.7</v>
      </c>
      <c r="BH320" s="504"/>
      <c r="BI320" s="505"/>
      <c r="BM320" s="503">
        <v>0</v>
      </c>
      <c r="BO320" s="444"/>
    </row>
    <row r="321" spans="1:815 1070:1839 2094:2863 3118:3887 4142:4911 5166:5935 6190:6959 7214:7983 8238:9007 9262:10031 10286:11055 11310:12079 12334:13103 13358:14127 14382:15151 15406:16175" s="443" customFormat="1" ht="36.950000000000003" customHeight="1">
      <c r="A321" s="611">
        <v>307</v>
      </c>
      <c r="B321" s="612">
        <v>307</v>
      </c>
      <c r="C321" s="613"/>
      <c r="D321" s="614"/>
      <c r="E321" s="762" t="s">
        <v>1590</v>
      </c>
      <c r="F321" s="632" t="s">
        <v>1591</v>
      </c>
      <c r="G321" s="618">
        <v>16</v>
      </c>
      <c r="H321" s="617">
        <v>8.0129999999999999</v>
      </c>
      <c r="I321" s="618">
        <v>31</v>
      </c>
      <c r="J321" s="617">
        <v>2.911</v>
      </c>
      <c r="K321" s="617"/>
      <c r="L321" s="617"/>
      <c r="M321" s="617"/>
      <c r="N321" s="617"/>
      <c r="O321" s="619">
        <v>772.2</v>
      </c>
      <c r="P321" s="617">
        <v>10.997999999999999</v>
      </c>
      <c r="Q321" s="617"/>
      <c r="R321" s="617"/>
      <c r="S321" s="618">
        <f t="shared" si="9"/>
        <v>16</v>
      </c>
      <c r="T321" s="617">
        <v>0.501</v>
      </c>
      <c r="U321" s="618">
        <v>1</v>
      </c>
      <c r="V321" s="617">
        <v>1.0960000000000001</v>
      </c>
      <c r="W321" s="620">
        <v>20000</v>
      </c>
      <c r="X321" s="617">
        <v>0.626</v>
      </c>
      <c r="Y321" s="621">
        <v>16.7</v>
      </c>
      <c r="Z321" s="617">
        <v>0.78400000000000003</v>
      </c>
      <c r="AA321" s="617">
        <v>5</v>
      </c>
      <c r="AB321" s="617">
        <v>6</v>
      </c>
      <c r="AC321" s="622">
        <v>0.91300000000000003</v>
      </c>
      <c r="AD321" s="617">
        <v>1</v>
      </c>
      <c r="AE321" s="616">
        <v>4.2939999999999996</v>
      </c>
      <c r="AF321" s="617">
        <v>2</v>
      </c>
      <c r="AG321" s="623"/>
      <c r="AH321" s="623"/>
      <c r="AI321" s="624"/>
      <c r="AJ321" s="624"/>
      <c r="AK321" s="624"/>
      <c r="AL321" s="624"/>
      <c r="AM321" s="624"/>
      <c r="AN321" s="624"/>
      <c r="AO321" s="624"/>
      <c r="AP321" s="624"/>
      <c r="AQ321" s="624"/>
      <c r="AR321" s="625"/>
      <c r="AS321" s="624"/>
      <c r="AT321" s="624"/>
      <c r="AU321" s="637"/>
      <c r="AV321" s="626"/>
      <c r="AW321" s="626"/>
      <c r="AX321" s="626"/>
      <c r="AY321" s="627"/>
      <c r="AZ321" s="628"/>
      <c r="BA321" s="628"/>
      <c r="BB321" s="628"/>
      <c r="BC321" s="628"/>
      <c r="BD321" s="628"/>
      <c r="BE321" s="629">
        <f t="shared" si="10"/>
        <v>33.928999999999995</v>
      </c>
      <c r="BF321" s="630"/>
      <c r="BG321" s="801">
        <f t="shared" si="11"/>
        <v>1.7</v>
      </c>
      <c r="BH321" s="504"/>
      <c r="BI321" s="505"/>
      <c r="BM321" s="503">
        <v>4289</v>
      </c>
      <c r="BO321" s="444"/>
    </row>
    <row r="322" spans="1:815 1070:1839 2094:2863 3118:3887 4142:4911 5166:5935 6190:6959 7214:7983 8238:9007 9262:10031 10286:11055 11310:12079 12334:13103 13358:14127 14382:15151 15406:16175" s="443" customFormat="1" ht="36.950000000000003" customHeight="1">
      <c r="A322" s="611">
        <v>308</v>
      </c>
      <c r="B322" s="612">
        <v>308</v>
      </c>
      <c r="C322" s="613"/>
      <c r="D322" s="614"/>
      <c r="E322" s="762" t="s">
        <v>1592</v>
      </c>
      <c r="F322" s="632" t="s">
        <v>1593</v>
      </c>
      <c r="G322" s="618">
        <v>16</v>
      </c>
      <c r="H322" s="617">
        <v>8.0129999999999999</v>
      </c>
      <c r="I322" s="618">
        <v>31</v>
      </c>
      <c r="J322" s="617">
        <v>2.911</v>
      </c>
      <c r="K322" s="617"/>
      <c r="L322" s="617"/>
      <c r="M322" s="617"/>
      <c r="N322" s="617"/>
      <c r="O322" s="619">
        <v>812.68</v>
      </c>
      <c r="P322" s="617">
        <v>11.574</v>
      </c>
      <c r="Q322" s="617"/>
      <c r="R322" s="617"/>
      <c r="S322" s="618">
        <f t="shared" si="9"/>
        <v>16</v>
      </c>
      <c r="T322" s="617">
        <v>0.501</v>
      </c>
      <c r="U322" s="618">
        <v>1</v>
      </c>
      <c r="V322" s="617">
        <v>1.0960000000000001</v>
      </c>
      <c r="W322" s="620">
        <v>0</v>
      </c>
      <c r="X322" s="617">
        <v>0</v>
      </c>
      <c r="Y322" s="621">
        <v>16.7</v>
      </c>
      <c r="Z322" s="617">
        <v>0.78400000000000003</v>
      </c>
      <c r="AA322" s="617">
        <v>5</v>
      </c>
      <c r="AB322" s="617">
        <v>6</v>
      </c>
      <c r="AC322" s="622">
        <v>1.8260000000000001</v>
      </c>
      <c r="AD322" s="791">
        <v>2</v>
      </c>
      <c r="AE322" s="616">
        <v>4.2939999999999996</v>
      </c>
      <c r="AF322" s="617">
        <v>2</v>
      </c>
      <c r="AG322" s="623"/>
      <c r="AH322" s="623"/>
      <c r="AI322" s="624"/>
      <c r="AJ322" s="624"/>
      <c r="AK322" s="624"/>
      <c r="AL322" s="624"/>
      <c r="AM322" s="624"/>
      <c r="AN322" s="624"/>
      <c r="AO322" s="624"/>
      <c r="AP322" s="624"/>
      <c r="AQ322" s="624"/>
      <c r="AR322" s="625"/>
      <c r="AS322" s="624"/>
      <c r="AT322" s="624"/>
      <c r="AU322" s="637"/>
      <c r="AV322" s="626"/>
      <c r="AW322" s="626"/>
      <c r="AX322" s="626"/>
      <c r="AY322" s="627"/>
      <c r="AZ322" s="628"/>
      <c r="BA322" s="628"/>
      <c r="BB322" s="628"/>
      <c r="BC322" s="628"/>
      <c r="BD322" s="628"/>
      <c r="BE322" s="629">
        <f t="shared" si="10"/>
        <v>34.878999999999998</v>
      </c>
      <c r="BF322" s="630"/>
      <c r="BG322" s="801">
        <f t="shared" si="11"/>
        <v>1.7</v>
      </c>
      <c r="BH322" s="504"/>
      <c r="BI322" s="505"/>
      <c r="BM322" s="503">
        <v>0</v>
      </c>
      <c r="BO322" s="444"/>
    </row>
    <row r="323" spans="1:815 1070:1839 2094:2863 3118:3887 4142:4911 5166:5935 6190:6959 7214:7983 8238:9007 9262:10031 10286:11055 11310:12079 12334:13103 13358:14127 14382:15151 15406:16175" s="443" customFormat="1" ht="36.950000000000003" customHeight="1">
      <c r="A323" s="611">
        <v>309</v>
      </c>
      <c r="B323" s="612">
        <v>309</v>
      </c>
      <c r="C323" s="613"/>
      <c r="D323" s="614"/>
      <c r="E323" s="762" t="s">
        <v>1836</v>
      </c>
      <c r="F323" s="632" t="s">
        <v>1837</v>
      </c>
      <c r="G323" s="618">
        <v>16</v>
      </c>
      <c r="H323" s="617">
        <v>8.0129999999999999</v>
      </c>
      <c r="I323" s="618">
        <v>30</v>
      </c>
      <c r="J323" s="617">
        <v>2.8170000000000002</v>
      </c>
      <c r="K323" s="617"/>
      <c r="L323" s="617"/>
      <c r="M323" s="617"/>
      <c r="N323" s="617"/>
      <c r="O323" s="619">
        <v>911.68</v>
      </c>
      <c r="P323" s="617">
        <v>12.984</v>
      </c>
      <c r="Q323" s="617"/>
      <c r="R323" s="617"/>
      <c r="S323" s="618">
        <f t="shared" si="9"/>
        <v>16</v>
      </c>
      <c r="T323" s="617">
        <v>0.501</v>
      </c>
      <c r="U323" s="618">
        <v>1</v>
      </c>
      <c r="V323" s="617">
        <v>1.0960000000000001</v>
      </c>
      <c r="W323" s="620">
        <v>0</v>
      </c>
      <c r="X323" s="617">
        <v>0</v>
      </c>
      <c r="Y323" s="621">
        <v>16.7</v>
      </c>
      <c r="Z323" s="617">
        <v>0.78400000000000003</v>
      </c>
      <c r="AA323" s="617">
        <v>5</v>
      </c>
      <c r="AB323" s="617">
        <v>6</v>
      </c>
      <c r="AC323" s="622">
        <v>1.8260000000000001</v>
      </c>
      <c r="AD323" s="617">
        <v>2</v>
      </c>
      <c r="AE323" s="616">
        <v>4.2939999999999996</v>
      </c>
      <c r="AF323" s="617">
        <v>2</v>
      </c>
      <c r="AG323" s="623"/>
      <c r="AH323" s="623"/>
      <c r="AI323" s="624"/>
      <c r="AJ323" s="624"/>
      <c r="AK323" s="624"/>
      <c r="AL323" s="624"/>
      <c r="AM323" s="624"/>
      <c r="AN323" s="624"/>
      <c r="AO323" s="624"/>
      <c r="AP323" s="624"/>
      <c r="AQ323" s="624"/>
      <c r="AR323" s="625"/>
      <c r="AS323" s="624"/>
      <c r="AT323" s="624"/>
      <c r="AU323" s="637"/>
      <c r="AV323" s="626"/>
      <c r="AW323" s="626"/>
      <c r="AX323" s="626"/>
      <c r="AY323" s="627"/>
      <c r="AZ323" s="628"/>
      <c r="BA323" s="628"/>
      <c r="BB323" s="628"/>
      <c r="BC323" s="628"/>
      <c r="BD323" s="628"/>
      <c r="BE323" s="629">
        <f t="shared" si="10"/>
        <v>36.195</v>
      </c>
      <c r="BF323" s="630"/>
      <c r="BG323" s="801">
        <f t="shared" si="11"/>
        <v>1.7</v>
      </c>
      <c r="BH323" s="504"/>
      <c r="BI323" s="505"/>
      <c r="BM323" s="503">
        <v>0</v>
      </c>
      <c r="BO323" s="444"/>
    </row>
    <row r="324" spans="1:815 1070:1839 2094:2863 3118:3887 4142:4911 5166:5935 6190:6959 7214:7983 8238:9007 9262:10031 10286:11055 11310:12079 12334:13103 13358:14127 14382:15151 15406:16175" s="443" customFormat="1" ht="36.950000000000003" customHeight="1">
      <c r="A324" s="611">
        <v>310</v>
      </c>
      <c r="B324" s="612">
        <v>310</v>
      </c>
      <c r="C324" s="613"/>
      <c r="D324" s="614"/>
      <c r="E324" s="762" t="s">
        <v>941</v>
      </c>
      <c r="F324" s="632" t="s">
        <v>1842</v>
      </c>
      <c r="G324" s="618">
        <v>16</v>
      </c>
      <c r="H324" s="617">
        <v>8.0129999999999999</v>
      </c>
      <c r="I324" s="618">
        <v>31</v>
      </c>
      <c r="J324" s="617">
        <v>2.911</v>
      </c>
      <c r="K324" s="617"/>
      <c r="L324" s="617"/>
      <c r="M324" s="617"/>
      <c r="N324" s="617"/>
      <c r="O324" s="619">
        <v>488.4</v>
      </c>
      <c r="P324" s="617">
        <v>6.9560000000000004</v>
      </c>
      <c r="Q324" s="617"/>
      <c r="R324" s="617"/>
      <c r="S324" s="618">
        <f t="shared" si="9"/>
        <v>16</v>
      </c>
      <c r="T324" s="617">
        <v>0.501</v>
      </c>
      <c r="U324" s="618">
        <v>1</v>
      </c>
      <c r="V324" s="617">
        <v>1.0960000000000001</v>
      </c>
      <c r="W324" s="620">
        <v>0</v>
      </c>
      <c r="X324" s="617">
        <v>0</v>
      </c>
      <c r="Y324" s="621">
        <v>12.4</v>
      </c>
      <c r="Z324" s="617">
        <v>0.58199999999999996</v>
      </c>
      <c r="AA324" s="617">
        <v>5</v>
      </c>
      <c r="AB324" s="617">
        <v>6</v>
      </c>
      <c r="AC324" s="622">
        <v>1.8260000000000001</v>
      </c>
      <c r="AD324" s="617">
        <v>2</v>
      </c>
      <c r="AE324" s="616">
        <v>4.2939999999999996</v>
      </c>
      <c r="AF324" s="617">
        <v>2</v>
      </c>
      <c r="AG324" s="623"/>
      <c r="AH324" s="623"/>
      <c r="AI324" s="624"/>
      <c r="AJ324" s="624"/>
      <c r="AK324" s="624"/>
      <c r="AL324" s="624"/>
      <c r="AM324" s="624"/>
      <c r="AN324" s="624"/>
      <c r="AO324" s="624"/>
      <c r="AP324" s="624"/>
      <c r="AQ324" s="624"/>
      <c r="AR324" s="625"/>
      <c r="AS324" s="624"/>
      <c r="AT324" s="624"/>
      <c r="AU324" s="637"/>
      <c r="AV324" s="626"/>
      <c r="AW324" s="626"/>
      <c r="AX324" s="626"/>
      <c r="AY324" s="627"/>
      <c r="AZ324" s="628"/>
      <c r="BA324" s="628"/>
      <c r="BB324" s="628"/>
      <c r="BC324" s="628"/>
      <c r="BD324" s="628"/>
      <c r="BE324" s="629">
        <f t="shared" si="10"/>
        <v>30.059000000000001</v>
      </c>
      <c r="BF324" s="630"/>
      <c r="BG324" s="801">
        <f t="shared" si="11"/>
        <v>1.7</v>
      </c>
      <c r="BH324" s="504"/>
      <c r="BI324" s="505"/>
      <c r="BM324" s="503">
        <v>0</v>
      </c>
      <c r="BO324" s="444"/>
    </row>
    <row r="325" spans="1:815 1070:1839 2094:2863 3118:3887 4142:4911 5166:5935 6190:6959 7214:7983 8238:9007 9262:10031 10286:11055 11310:12079 12334:13103 13358:14127 14382:15151 15406:16175" s="443" customFormat="1" ht="36.950000000000003" customHeight="1">
      <c r="A325" s="611">
        <v>311</v>
      </c>
      <c r="B325" s="612">
        <v>311</v>
      </c>
      <c r="C325" s="613"/>
      <c r="D325" s="614"/>
      <c r="E325" s="762" t="s">
        <v>940</v>
      </c>
      <c r="F325" s="632" t="s">
        <v>920</v>
      </c>
      <c r="G325" s="618">
        <v>16</v>
      </c>
      <c r="H325" s="617">
        <v>8.0129999999999999</v>
      </c>
      <c r="I325" s="618">
        <v>31</v>
      </c>
      <c r="J325" s="617">
        <v>2.911</v>
      </c>
      <c r="K325" s="617"/>
      <c r="L325" s="617"/>
      <c r="M325" s="617"/>
      <c r="N325" s="617"/>
      <c r="O325" s="619">
        <v>491.48</v>
      </c>
      <c r="P325" s="617">
        <v>7</v>
      </c>
      <c r="Q325" s="617"/>
      <c r="R325" s="617"/>
      <c r="S325" s="618">
        <f t="shared" si="9"/>
        <v>16</v>
      </c>
      <c r="T325" s="617">
        <v>0.501</v>
      </c>
      <c r="U325" s="618">
        <v>1</v>
      </c>
      <c r="V325" s="617">
        <v>1.0960000000000001</v>
      </c>
      <c r="W325" s="620">
        <v>0</v>
      </c>
      <c r="X325" s="617">
        <v>0</v>
      </c>
      <c r="Y325" s="621">
        <v>12</v>
      </c>
      <c r="Z325" s="617">
        <v>0.56299999999999994</v>
      </c>
      <c r="AA325" s="617">
        <v>5</v>
      </c>
      <c r="AB325" s="617">
        <v>6</v>
      </c>
      <c r="AC325" s="622">
        <v>1.8260000000000001</v>
      </c>
      <c r="AD325" s="617">
        <v>2</v>
      </c>
      <c r="AE325" s="616">
        <v>4.2939999999999996</v>
      </c>
      <c r="AF325" s="617">
        <v>2</v>
      </c>
      <c r="AG325" s="623"/>
      <c r="AH325" s="623"/>
      <c r="AI325" s="624"/>
      <c r="AJ325" s="624"/>
      <c r="AK325" s="624"/>
      <c r="AL325" s="624"/>
      <c r="AM325" s="624"/>
      <c r="AN325" s="624"/>
      <c r="AO325" s="624"/>
      <c r="AP325" s="624"/>
      <c r="AQ325" s="624"/>
      <c r="AR325" s="625"/>
      <c r="AS325" s="624"/>
      <c r="AT325" s="624"/>
      <c r="AU325" s="637"/>
      <c r="AV325" s="626"/>
      <c r="AW325" s="626"/>
      <c r="AX325" s="626"/>
      <c r="AY325" s="627"/>
      <c r="AZ325" s="628"/>
      <c r="BA325" s="628"/>
      <c r="BB325" s="628"/>
      <c r="BC325" s="628"/>
      <c r="BD325" s="628"/>
      <c r="BE325" s="629">
        <f t="shared" si="10"/>
        <v>30.084</v>
      </c>
      <c r="BF325" s="630"/>
      <c r="BG325" s="801">
        <f t="shared" si="11"/>
        <v>1.7</v>
      </c>
      <c r="BH325" s="504"/>
      <c r="BI325" s="505"/>
      <c r="BM325" s="503">
        <v>0</v>
      </c>
      <c r="BO325" s="444"/>
    </row>
    <row r="326" spans="1:815 1070:1839 2094:2863 3118:3887 4142:4911 5166:5935 6190:6959 7214:7983 8238:9007 9262:10031 10286:11055 11310:12079 12334:13103 13358:14127 14382:15151 15406:16175" s="443" customFormat="1" ht="36.950000000000003" customHeight="1">
      <c r="A326" s="611">
        <v>312</v>
      </c>
      <c r="B326" s="612">
        <v>312</v>
      </c>
      <c r="C326" s="613"/>
      <c r="D326" s="614"/>
      <c r="E326" s="762" t="s">
        <v>944</v>
      </c>
      <c r="F326" s="632" t="s">
        <v>945</v>
      </c>
      <c r="G326" s="618">
        <v>16</v>
      </c>
      <c r="H326" s="617">
        <v>8.0129999999999999</v>
      </c>
      <c r="I326" s="618">
        <v>31</v>
      </c>
      <c r="J326" s="617">
        <v>2.911</v>
      </c>
      <c r="K326" s="617"/>
      <c r="L326" s="617"/>
      <c r="M326" s="617"/>
      <c r="N326" s="617"/>
      <c r="O326" s="619">
        <v>431.64</v>
      </c>
      <c r="P326" s="617">
        <v>6.1479999999999997</v>
      </c>
      <c r="Q326" s="617"/>
      <c r="R326" s="617"/>
      <c r="S326" s="618">
        <f t="shared" si="9"/>
        <v>16</v>
      </c>
      <c r="T326" s="617">
        <v>0.501</v>
      </c>
      <c r="U326" s="618">
        <v>1</v>
      </c>
      <c r="V326" s="617">
        <v>1.0960000000000001</v>
      </c>
      <c r="W326" s="620">
        <v>0</v>
      </c>
      <c r="X326" s="617">
        <v>0</v>
      </c>
      <c r="Y326" s="621">
        <v>20.3</v>
      </c>
      <c r="Z326" s="617">
        <v>0.95299999999999996</v>
      </c>
      <c r="AA326" s="617">
        <v>4.1669999999999998</v>
      </c>
      <c r="AB326" s="617">
        <v>5</v>
      </c>
      <c r="AC326" s="622">
        <v>1.8260000000000001</v>
      </c>
      <c r="AD326" s="617">
        <v>2</v>
      </c>
      <c r="AE326" s="616">
        <v>4.2939999999999996</v>
      </c>
      <c r="AF326" s="617">
        <v>2</v>
      </c>
      <c r="AG326" s="623"/>
      <c r="AH326" s="623"/>
      <c r="AI326" s="624"/>
      <c r="AJ326" s="624"/>
      <c r="AK326" s="624"/>
      <c r="AL326" s="624"/>
      <c r="AM326" s="624"/>
      <c r="AN326" s="624"/>
      <c r="AO326" s="624"/>
      <c r="AP326" s="624"/>
      <c r="AQ326" s="624"/>
      <c r="AR326" s="625"/>
      <c r="AS326" s="624"/>
      <c r="AT326" s="624"/>
      <c r="AU326" s="637"/>
      <c r="AV326" s="626"/>
      <c r="AW326" s="626"/>
      <c r="AX326" s="626"/>
      <c r="AY326" s="627"/>
      <c r="AZ326" s="628"/>
      <c r="BA326" s="628"/>
      <c r="BB326" s="628"/>
      <c r="BC326" s="628"/>
      <c r="BD326" s="628"/>
      <c r="BE326" s="629">
        <f t="shared" si="10"/>
        <v>28.621999999999996</v>
      </c>
      <c r="BF326" s="630"/>
      <c r="BG326" s="801">
        <f t="shared" si="11"/>
        <v>1.7</v>
      </c>
      <c r="BH326" s="504"/>
      <c r="BI326" s="505"/>
      <c r="BM326" s="503">
        <v>7586</v>
      </c>
      <c r="BO326" s="444"/>
    </row>
    <row r="327" spans="1:815 1070:1839 2094:2863 3118:3887 4142:4911 5166:5935 6190:6959 7214:7983 8238:9007 9262:10031 10286:11055 11310:12079 12334:13103 13358:14127 14382:15151 15406:16175" s="443" customFormat="1" ht="36.950000000000003" customHeight="1">
      <c r="A327" s="611">
        <v>313</v>
      </c>
      <c r="B327" s="612">
        <v>313</v>
      </c>
      <c r="C327" s="613"/>
      <c r="D327" s="614"/>
      <c r="E327" s="762" t="s">
        <v>987</v>
      </c>
      <c r="F327" s="632" t="s">
        <v>988</v>
      </c>
      <c r="G327" s="618">
        <v>16</v>
      </c>
      <c r="H327" s="617">
        <v>8.0129999999999999</v>
      </c>
      <c r="I327" s="618">
        <v>31</v>
      </c>
      <c r="J327" s="617">
        <v>2.911</v>
      </c>
      <c r="K327" s="617"/>
      <c r="L327" s="617"/>
      <c r="M327" s="617"/>
      <c r="N327" s="617"/>
      <c r="O327" s="619">
        <v>429.44</v>
      </c>
      <c r="P327" s="617">
        <v>6.1159999999999997</v>
      </c>
      <c r="Q327" s="617"/>
      <c r="R327" s="617"/>
      <c r="S327" s="618">
        <f t="shared" si="9"/>
        <v>16</v>
      </c>
      <c r="T327" s="617">
        <v>0.501</v>
      </c>
      <c r="U327" s="618">
        <v>1</v>
      </c>
      <c r="V327" s="617">
        <v>1.0960000000000001</v>
      </c>
      <c r="W327" s="620">
        <v>0</v>
      </c>
      <c r="X327" s="617">
        <v>0</v>
      </c>
      <c r="Y327" s="621">
        <v>20.3</v>
      </c>
      <c r="Z327" s="617">
        <v>0.95299999999999996</v>
      </c>
      <c r="AA327" s="617">
        <v>4.1669999999999998</v>
      </c>
      <c r="AB327" s="617">
        <v>5</v>
      </c>
      <c r="AC327" s="622">
        <v>0.91300000000000003</v>
      </c>
      <c r="AD327" s="617">
        <v>1</v>
      </c>
      <c r="AE327" s="616">
        <v>4.2939999999999996</v>
      </c>
      <c r="AF327" s="617">
        <v>2</v>
      </c>
      <c r="AG327" s="623"/>
      <c r="AH327" s="623"/>
      <c r="AI327" s="624"/>
      <c r="AJ327" s="624"/>
      <c r="AK327" s="624"/>
      <c r="AL327" s="624"/>
      <c r="AM327" s="624"/>
      <c r="AN327" s="624"/>
      <c r="AO327" s="624"/>
      <c r="AP327" s="624"/>
      <c r="AQ327" s="624"/>
      <c r="AR327" s="625"/>
      <c r="AS327" s="624"/>
      <c r="AT327" s="624"/>
      <c r="AU327" s="637"/>
      <c r="AV327" s="626"/>
      <c r="AW327" s="626"/>
      <c r="AX327" s="626"/>
      <c r="AY327" s="627"/>
      <c r="AZ327" s="628"/>
      <c r="BA327" s="628"/>
      <c r="BB327" s="628"/>
      <c r="BC327" s="628"/>
      <c r="BD327" s="628"/>
      <c r="BE327" s="629">
        <f t="shared" si="10"/>
        <v>27.59</v>
      </c>
      <c r="BF327" s="630"/>
      <c r="BG327" s="801">
        <f t="shared" si="11"/>
        <v>1.7</v>
      </c>
      <c r="BH327" s="504"/>
      <c r="BI327" s="505"/>
      <c r="BM327" s="507">
        <v>0</v>
      </c>
      <c r="BO327" s="444"/>
    </row>
    <row r="328" spans="1:815 1070:1839 2094:2863 3118:3887 4142:4911 5166:5935 6190:6959 7214:7983 8238:9007 9262:10031 10286:11055 11310:12079 12334:13103 13358:14127 14382:15151 15406:16175" s="538" customFormat="1" ht="36.950000000000003" customHeight="1">
      <c r="A328" s="611">
        <v>314</v>
      </c>
      <c r="B328" s="612">
        <v>314</v>
      </c>
      <c r="C328" s="613"/>
      <c r="D328" s="614"/>
      <c r="E328" s="762" t="s">
        <v>936</v>
      </c>
      <c r="F328" s="632" t="s">
        <v>919</v>
      </c>
      <c r="G328" s="618">
        <v>16</v>
      </c>
      <c r="H328" s="617">
        <v>8.0129999999999999</v>
      </c>
      <c r="I328" s="618">
        <v>31</v>
      </c>
      <c r="J328" s="617">
        <v>2.911</v>
      </c>
      <c r="K328" s="617"/>
      <c r="L328" s="617"/>
      <c r="M328" s="617"/>
      <c r="N328" s="617"/>
      <c r="O328" s="619">
        <v>430.76</v>
      </c>
      <c r="P328" s="617">
        <v>6.1349999999999998</v>
      </c>
      <c r="Q328" s="617"/>
      <c r="R328" s="617"/>
      <c r="S328" s="618">
        <f t="shared" si="9"/>
        <v>16</v>
      </c>
      <c r="T328" s="617">
        <v>0.501</v>
      </c>
      <c r="U328" s="618">
        <v>1</v>
      </c>
      <c r="V328" s="617">
        <v>1.0960000000000001</v>
      </c>
      <c r="W328" s="620">
        <v>0</v>
      </c>
      <c r="X328" s="617">
        <v>0</v>
      </c>
      <c r="Y328" s="621">
        <v>20.9</v>
      </c>
      <c r="Z328" s="617">
        <v>0.98099999999999998</v>
      </c>
      <c r="AA328" s="617">
        <v>4.1669999999999998</v>
      </c>
      <c r="AB328" s="617">
        <v>5</v>
      </c>
      <c r="AC328" s="622">
        <v>1.8260000000000001</v>
      </c>
      <c r="AD328" s="617">
        <v>2</v>
      </c>
      <c r="AE328" s="616">
        <v>4.2939999999999996</v>
      </c>
      <c r="AF328" s="617">
        <v>2</v>
      </c>
      <c r="AG328" s="623"/>
      <c r="AH328" s="623"/>
      <c r="AI328" s="624"/>
      <c r="AJ328" s="624"/>
      <c r="AK328" s="624"/>
      <c r="AL328" s="624"/>
      <c r="AM328" s="624"/>
      <c r="AN328" s="624"/>
      <c r="AO328" s="624"/>
      <c r="AP328" s="624"/>
      <c r="AQ328" s="624"/>
      <c r="AR328" s="625"/>
      <c r="AS328" s="624"/>
      <c r="AT328" s="624"/>
      <c r="AU328" s="637"/>
      <c r="AV328" s="626"/>
      <c r="AW328" s="626"/>
      <c r="AX328" s="626"/>
      <c r="AY328" s="627"/>
      <c r="AZ328" s="628"/>
      <c r="BA328" s="628"/>
      <c r="BB328" s="628"/>
      <c r="BC328" s="628"/>
      <c r="BD328" s="628"/>
      <c r="BE328" s="629">
        <f t="shared" si="10"/>
        <v>28.637</v>
      </c>
      <c r="BF328" s="630"/>
      <c r="BG328" s="801">
        <f t="shared" si="11"/>
        <v>1.7</v>
      </c>
      <c r="BH328" s="504"/>
      <c r="BI328" s="505"/>
      <c r="BJ328" s="443"/>
      <c r="BK328" s="443"/>
      <c r="BM328" s="503">
        <v>1575</v>
      </c>
      <c r="BO328" s="444"/>
      <c r="KP328" s="443"/>
      <c r="KQ328" s="443"/>
      <c r="UL328" s="443"/>
      <c r="UM328" s="443"/>
      <c r="AEH328" s="443"/>
      <c r="AEI328" s="443"/>
      <c r="AOD328" s="443"/>
      <c r="AOE328" s="443"/>
      <c r="AXZ328" s="443"/>
      <c r="AYA328" s="443"/>
      <c r="BHV328" s="443"/>
      <c r="BHW328" s="443"/>
      <c r="BRR328" s="443"/>
      <c r="BRS328" s="443"/>
      <c r="CBN328" s="443"/>
      <c r="CBO328" s="443"/>
      <c r="CLJ328" s="443"/>
      <c r="CLK328" s="443"/>
      <c r="CVF328" s="443"/>
      <c r="CVG328" s="443"/>
      <c r="DFB328" s="443"/>
      <c r="DFC328" s="443"/>
      <c r="DOX328" s="443"/>
      <c r="DOY328" s="443"/>
      <c r="DYT328" s="443"/>
      <c r="DYU328" s="443"/>
      <c r="EIP328" s="443"/>
      <c r="EIQ328" s="443"/>
      <c r="ESL328" s="443"/>
      <c r="ESM328" s="443"/>
      <c r="FCH328" s="443"/>
      <c r="FCI328" s="443"/>
      <c r="FMD328" s="443"/>
      <c r="FME328" s="443"/>
      <c r="FVZ328" s="443"/>
      <c r="FWA328" s="443"/>
      <c r="GFV328" s="443"/>
      <c r="GFW328" s="443"/>
      <c r="GPR328" s="443"/>
      <c r="GPS328" s="443"/>
      <c r="GZN328" s="443"/>
      <c r="GZO328" s="443"/>
      <c r="HJJ328" s="443"/>
      <c r="HJK328" s="443"/>
      <c r="HTF328" s="443"/>
      <c r="HTG328" s="443"/>
      <c r="IDB328" s="443"/>
      <c r="IDC328" s="443"/>
      <c r="IMX328" s="443"/>
      <c r="IMY328" s="443"/>
      <c r="IWT328" s="443"/>
      <c r="IWU328" s="443"/>
      <c r="JGP328" s="443"/>
      <c r="JGQ328" s="443"/>
      <c r="JQL328" s="443"/>
      <c r="JQM328" s="443"/>
      <c r="KAH328" s="443"/>
      <c r="KAI328" s="443"/>
      <c r="KKD328" s="443"/>
      <c r="KKE328" s="443"/>
      <c r="KTZ328" s="443"/>
      <c r="KUA328" s="443"/>
      <c r="LDV328" s="443"/>
      <c r="LDW328" s="443"/>
      <c r="LNR328" s="443"/>
      <c r="LNS328" s="443"/>
      <c r="LXN328" s="443"/>
      <c r="LXO328" s="443"/>
      <c r="MHJ328" s="443"/>
      <c r="MHK328" s="443"/>
      <c r="MRF328" s="443"/>
      <c r="MRG328" s="443"/>
      <c r="NBB328" s="443"/>
      <c r="NBC328" s="443"/>
      <c r="NKX328" s="443"/>
      <c r="NKY328" s="443"/>
      <c r="NUT328" s="443"/>
      <c r="NUU328" s="443"/>
      <c r="OEP328" s="443"/>
      <c r="OEQ328" s="443"/>
      <c r="OOL328" s="443"/>
      <c r="OOM328" s="443"/>
      <c r="OYH328" s="443"/>
      <c r="OYI328" s="443"/>
      <c r="PID328" s="443"/>
      <c r="PIE328" s="443"/>
      <c r="PRZ328" s="443"/>
      <c r="PSA328" s="443"/>
      <c r="QBV328" s="443"/>
      <c r="QBW328" s="443"/>
      <c r="QLR328" s="443"/>
      <c r="QLS328" s="443"/>
      <c r="QVN328" s="443"/>
      <c r="QVO328" s="443"/>
      <c r="RFJ328" s="443"/>
      <c r="RFK328" s="443"/>
      <c r="RPF328" s="443"/>
      <c r="RPG328" s="443"/>
      <c r="RZB328" s="443"/>
      <c r="RZC328" s="443"/>
      <c r="SIX328" s="443"/>
      <c r="SIY328" s="443"/>
      <c r="SST328" s="443"/>
      <c r="SSU328" s="443"/>
      <c r="TCP328" s="443"/>
      <c r="TCQ328" s="443"/>
      <c r="TML328" s="443"/>
      <c r="TMM328" s="443"/>
      <c r="TWH328" s="443"/>
      <c r="TWI328" s="443"/>
      <c r="UGD328" s="443"/>
      <c r="UGE328" s="443"/>
      <c r="UPZ328" s="443"/>
      <c r="UQA328" s="443"/>
      <c r="UZV328" s="443"/>
      <c r="UZW328" s="443"/>
      <c r="VJR328" s="443"/>
      <c r="VJS328" s="443"/>
      <c r="VTN328" s="443"/>
      <c r="VTO328" s="443"/>
      <c r="WDJ328" s="443"/>
      <c r="WDK328" s="443"/>
      <c r="WNF328" s="443"/>
      <c r="WNG328" s="443"/>
      <c r="WXB328" s="443"/>
      <c r="WXC328" s="443"/>
    </row>
    <row r="329" spans="1:815 1070:1839 2094:2863 3118:3887 4142:4911 5166:5935 6190:6959 7214:7983 8238:9007 9262:10031 10286:11055 11310:12079 12334:13103 13358:14127 14382:15151 15406:16175" s="443" customFormat="1" ht="36.950000000000003" customHeight="1">
      <c r="A329" s="611">
        <v>315</v>
      </c>
      <c r="B329" s="612">
        <v>315</v>
      </c>
      <c r="C329" s="613"/>
      <c r="D329" s="614"/>
      <c r="E329" s="762" t="s">
        <v>1372</v>
      </c>
      <c r="F329" s="632" t="s">
        <v>1373</v>
      </c>
      <c r="G329" s="618">
        <v>15</v>
      </c>
      <c r="H329" s="617">
        <v>7.5119999999999996</v>
      </c>
      <c r="I329" s="618">
        <v>29</v>
      </c>
      <c r="J329" s="617">
        <v>2.7229999999999999</v>
      </c>
      <c r="K329" s="617"/>
      <c r="L329" s="617"/>
      <c r="M329" s="617"/>
      <c r="N329" s="617"/>
      <c r="O329" s="619">
        <v>452.32</v>
      </c>
      <c r="P329" s="617">
        <v>6.4420000000000002</v>
      </c>
      <c r="Q329" s="617"/>
      <c r="R329" s="617"/>
      <c r="S329" s="618">
        <f t="shared" si="9"/>
        <v>15</v>
      </c>
      <c r="T329" s="617">
        <v>0.47</v>
      </c>
      <c r="U329" s="618">
        <v>1</v>
      </c>
      <c r="V329" s="617">
        <v>1.0960000000000001</v>
      </c>
      <c r="W329" s="620">
        <v>0</v>
      </c>
      <c r="X329" s="617">
        <v>0</v>
      </c>
      <c r="Y329" s="621">
        <v>20.3</v>
      </c>
      <c r="Z329" s="617">
        <v>0.95299999999999996</v>
      </c>
      <c r="AA329" s="617">
        <v>4.1669999999999998</v>
      </c>
      <c r="AB329" s="617">
        <v>5</v>
      </c>
      <c r="AC329" s="622">
        <v>1.8260000000000001</v>
      </c>
      <c r="AD329" s="617">
        <v>2</v>
      </c>
      <c r="AE329" s="616">
        <v>4.2939999999999996</v>
      </c>
      <c r="AF329" s="617">
        <v>2</v>
      </c>
      <c r="AG329" s="623"/>
      <c r="AH329" s="623"/>
      <c r="AI329" s="624"/>
      <c r="AJ329" s="624"/>
      <c r="AK329" s="624"/>
      <c r="AL329" s="624"/>
      <c r="AM329" s="624"/>
      <c r="AN329" s="624"/>
      <c r="AO329" s="624"/>
      <c r="AP329" s="624"/>
      <c r="AQ329" s="624"/>
      <c r="AR329" s="625"/>
      <c r="AS329" s="624"/>
      <c r="AT329" s="624"/>
      <c r="AU329" s="637"/>
      <c r="AV329" s="626"/>
      <c r="AW329" s="626"/>
      <c r="AX329" s="626"/>
      <c r="AY329" s="627"/>
      <c r="AZ329" s="628"/>
      <c r="BA329" s="628"/>
      <c r="BB329" s="628"/>
      <c r="BC329" s="628"/>
      <c r="BD329" s="628"/>
      <c r="BE329" s="629">
        <f t="shared" si="10"/>
        <v>28.196000000000002</v>
      </c>
      <c r="BF329" s="630"/>
      <c r="BG329" s="801">
        <f t="shared" si="11"/>
        <v>1.7</v>
      </c>
      <c r="BH329" s="504"/>
      <c r="BI329" s="505"/>
      <c r="BM329" s="503">
        <v>3110</v>
      </c>
      <c r="BO329" s="444"/>
    </row>
    <row r="330" spans="1:815 1070:1839 2094:2863 3118:3887 4142:4911 5166:5935 6190:6959 7214:7983 8238:9007 9262:10031 10286:11055 11310:12079 12334:13103 13358:14127 14382:15151 15406:16175" s="443" customFormat="1" ht="36.950000000000003" customHeight="1">
      <c r="A330" s="611">
        <v>316</v>
      </c>
      <c r="B330" s="612">
        <v>316</v>
      </c>
      <c r="C330" s="613"/>
      <c r="D330" s="614"/>
      <c r="E330" s="762" t="s">
        <v>1364</v>
      </c>
      <c r="F330" s="632" t="s">
        <v>1365</v>
      </c>
      <c r="G330" s="618">
        <v>14</v>
      </c>
      <c r="H330" s="617">
        <v>7.0110000000000001</v>
      </c>
      <c r="I330" s="618">
        <v>28</v>
      </c>
      <c r="J330" s="617">
        <v>2.629</v>
      </c>
      <c r="K330" s="617"/>
      <c r="L330" s="617"/>
      <c r="M330" s="617"/>
      <c r="N330" s="617"/>
      <c r="O330" s="619">
        <v>510.4</v>
      </c>
      <c r="P330" s="617">
        <v>7.2690000000000001</v>
      </c>
      <c r="Q330" s="617"/>
      <c r="R330" s="617"/>
      <c r="S330" s="618">
        <f t="shared" si="9"/>
        <v>14</v>
      </c>
      <c r="T330" s="617">
        <v>0.438</v>
      </c>
      <c r="U330" s="618">
        <v>1</v>
      </c>
      <c r="V330" s="617">
        <v>1.0960000000000001</v>
      </c>
      <c r="W330" s="620">
        <v>0</v>
      </c>
      <c r="X330" s="617">
        <v>0</v>
      </c>
      <c r="Y330" s="621">
        <v>9.6</v>
      </c>
      <c r="Z330" s="617">
        <v>0.45100000000000001</v>
      </c>
      <c r="AA330" s="617">
        <v>5</v>
      </c>
      <c r="AB330" s="617">
        <v>6</v>
      </c>
      <c r="AC330" s="622">
        <v>1.917</v>
      </c>
      <c r="AD330" s="617">
        <v>2.1</v>
      </c>
      <c r="AE330" s="616">
        <v>4.2939999999999996</v>
      </c>
      <c r="AF330" s="617">
        <v>2</v>
      </c>
      <c r="AG330" s="623"/>
      <c r="AH330" s="623"/>
      <c r="AI330" s="624"/>
      <c r="AJ330" s="624"/>
      <c r="AK330" s="624"/>
      <c r="AL330" s="624"/>
      <c r="AM330" s="624"/>
      <c r="AN330" s="624"/>
      <c r="AO330" s="624"/>
      <c r="AP330" s="624"/>
      <c r="AQ330" s="624"/>
      <c r="AR330" s="625"/>
      <c r="AS330" s="624"/>
      <c r="AT330" s="624"/>
      <c r="AU330" s="637"/>
      <c r="AV330" s="626"/>
      <c r="AW330" s="626"/>
      <c r="AX330" s="626"/>
      <c r="AY330" s="627"/>
      <c r="AZ330" s="628"/>
      <c r="BA330" s="628"/>
      <c r="BB330" s="628"/>
      <c r="BC330" s="628"/>
      <c r="BD330" s="628"/>
      <c r="BE330" s="629">
        <f t="shared" si="10"/>
        <v>28.994000000000003</v>
      </c>
      <c r="BF330" s="630"/>
      <c r="BG330" s="801">
        <f t="shared" si="11"/>
        <v>1.7</v>
      </c>
      <c r="BH330" s="504"/>
      <c r="BI330" s="505"/>
      <c r="BM330" s="503">
        <v>0</v>
      </c>
      <c r="BO330" s="444"/>
    </row>
    <row r="331" spans="1:815 1070:1839 2094:2863 3118:3887 4142:4911 5166:5935 6190:6959 7214:7983 8238:9007 9262:10031 10286:11055 11310:12079 12334:13103 13358:14127 14382:15151 15406:16175" s="443" customFormat="1" ht="36.950000000000003" customHeight="1">
      <c r="A331" s="611">
        <v>317</v>
      </c>
      <c r="B331" s="612">
        <v>317</v>
      </c>
      <c r="C331" s="613"/>
      <c r="D331" s="614"/>
      <c r="E331" s="762" t="s">
        <v>930</v>
      </c>
      <c r="F331" s="632" t="s">
        <v>931</v>
      </c>
      <c r="G331" s="618">
        <v>14</v>
      </c>
      <c r="H331" s="617">
        <v>7.0110000000000001</v>
      </c>
      <c r="I331" s="618">
        <v>28</v>
      </c>
      <c r="J331" s="617">
        <v>2.629</v>
      </c>
      <c r="K331" s="617"/>
      <c r="L331" s="617"/>
      <c r="M331" s="617"/>
      <c r="N331" s="617"/>
      <c r="O331" s="619">
        <v>496.76</v>
      </c>
      <c r="P331" s="617">
        <v>7.0750000000000002</v>
      </c>
      <c r="Q331" s="617"/>
      <c r="R331" s="617"/>
      <c r="S331" s="618">
        <f t="shared" si="9"/>
        <v>14</v>
      </c>
      <c r="T331" s="617">
        <v>0.438</v>
      </c>
      <c r="U331" s="618">
        <v>1</v>
      </c>
      <c r="V331" s="617">
        <v>1.0960000000000001</v>
      </c>
      <c r="W331" s="620">
        <v>20000</v>
      </c>
      <c r="X331" s="617">
        <v>0.626</v>
      </c>
      <c r="Y331" s="621">
        <v>10.1</v>
      </c>
      <c r="Z331" s="617">
        <v>0.47399999999999998</v>
      </c>
      <c r="AA331" s="617">
        <v>4.1669999999999998</v>
      </c>
      <c r="AB331" s="617">
        <v>5</v>
      </c>
      <c r="AC331" s="622">
        <v>1.8260000000000001</v>
      </c>
      <c r="AD331" s="617">
        <v>2</v>
      </c>
      <c r="AE331" s="616">
        <v>4.2939999999999996</v>
      </c>
      <c r="AF331" s="617">
        <v>2</v>
      </c>
      <c r="AG331" s="623"/>
      <c r="AH331" s="623"/>
      <c r="AI331" s="624"/>
      <c r="AJ331" s="624"/>
      <c r="AK331" s="624"/>
      <c r="AL331" s="624"/>
      <c r="AM331" s="624"/>
      <c r="AN331" s="624"/>
      <c r="AO331" s="624"/>
      <c r="AP331" s="624"/>
      <c r="AQ331" s="624"/>
      <c r="AR331" s="625"/>
      <c r="AS331" s="624"/>
      <c r="AT331" s="624"/>
      <c r="AU331" s="637"/>
      <c r="AV331" s="626"/>
      <c r="AW331" s="626"/>
      <c r="AX331" s="626"/>
      <c r="AY331" s="627"/>
      <c r="AZ331" s="628"/>
      <c r="BA331" s="628"/>
      <c r="BB331" s="628"/>
      <c r="BC331" s="628"/>
      <c r="BD331" s="628"/>
      <c r="BE331" s="629">
        <f t="shared" si="10"/>
        <v>28.349</v>
      </c>
      <c r="BF331" s="630"/>
      <c r="BG331" s="801">
        <f t="shared" si="11"/>
        <v>1.7</v>
      </c>
      <c r="BH331" s="504"/>
      <c r="BI331" s="505"/>
      <c r="BM331" s="503">
        <v>0</v>
      </c>
      <c r="BO331" s="444"/>
    </row>
    <row r="332" spans="1:815 1070:1839 2094:2863 3118:3887 4142:4911 5166:5935 6190:6959 7214:7983 8238:9007 9262:10031 10286:11055 11310:12079 12334:13103 13358:14127 14382:15151 15406:16175" s="443" customFormat="1" ht="36.950000000000003" customHeight="1">
      <c r="A332" s="611">
        <v>318</v>
      </c>
      <c r="B332" s="612">
        <v>318</v>
      </c>
      <c r="C332" s="613"/>
      <c r="D332" s="614"/>
      <c r="E332" s="762" t="s">
        <v>995</v>
      </c>
      <c r="F332" s="632" t="s">
        <v>996</v>
      </c>
      <c r="G332" s="618">
        <v>15</v>
      </c>
      <c r="H332" s="617">
        <v>7.5119999999999996</v>
      </c>
      <c r="I332" s="618">
        <v>29</v>
      </c>
      <c r="J332" s="617">
        <v>2.7229999999999999</v>
      </c>
      <c r="K332" s="617"/>
      <c r="L332" s="617"/>
      <c r="M332" s="617"/>
      <c r="N332" s="617"/>
      <c r="O332" s="619">
        <v>496.32</v>
      </c>
      <c r="P332" s="617">
        <v>7.069</v>
      </c>
      <c r="Q332" s="617"/>
      <c r="R332" s="617"/>
      <c r="S332" s="618">
        <f t="shared" si="9"/>
        <v>15</v>
      </c>
      <c r="T332" s="617">
        <v>0.47</v>
      </c>
      <c r="U332" s="618">
        <v>1</v>
      </c>
      <c r="V332" s="617">
        <v>1.0960000000000001</v>
      </c>
      <c r="W332" s="620">
        <v>20000</v>
      </c>
      <c r="X332" s="617">
        <v>0.626</v>
      </c>
      <c r="Y332" s="621">
        <v>18.399999999999999</v>
      </c>
      <c r="Z332" s="617">
        <v>0.86399999999999999</v>
      </c>
      <c r="AA332" s="617">
        <v>5</v>
      </c>
      <c r="AB332" s="617">
        <v>6</v>
      </c>
      <c r="AC332" s="622">
        <v>1.8260000000000001</v>
      </c>
      <c r="AD332" s="617">
        <v>2</v>
      </c>
      <c r="AE332" s="616">
        <v>4.2939999999999996</v>
      </c>
      <c r="AF332" s="617">
        <v>2</v>
      </c>
      <c r="AG332" s="623"/>
      <c r="AH332" s="623"/>
      <c r="AI332" s="624"/>
      <c r="AJ332" s="624"/>
      <c r="AK332" s="624"/>
      <c r="AL332" s="624"/>
      <c r="AM332" s="624"/>
      <c r="AN332" s="624"/>
      <c r="AO332" s="624"/>
      <c r="AP332" s="624"/>
      <c r="AQ332" s="624"/>
      <c r="AR332" s="625"/>
      <c r="AS332" s="624"/>
      <c r="AT332" s="624"/>
      <c r="AU332" s="637"/>
      <c r="AV332" s="626"/>
      <c r="AW332" s="626"/>
      <c r="AX332" s="626"/>
      <c r="AY332" s="627"/>
      <c r="AZ332" s="628"/>
      <c r="BA332" s="628"/>
      <c r="BB332" s="628"/>
      <c r="BC332" s="628"/>
      <c r="BD332" s="628"/>
      <c r="BE332" s="629">
        <f t="shared" si="10"/>
        <v>30.36</v>
      </c>
      <c r="BF332" s="630"/>
      <c r="BG332" s="801">
        <f t="shared" si="11"/>
        <v>1.7</v>
      </c>
      <c r="BH332" s="504"/>
      <c r="BI332" s="505"/>
      <c r="BM332" s="503">
        <v>0</v>
      </c>
      <c r="BO332" s="444"/>
    </row>
    <row r="333" spans="1:815 1070:1839 2094:2863 3118:3887 4142:4911 5166:5935 6190:6959 7214:7983 8238:9007 9262:10031 10286:11055 11310:12079 12334:13103 13358:14127 14382:15151 15406:16175" s="443" customFormat="1" ht="36.950000000000003" customHeight="1">
      <c r="A333" s="611">
        <v>319</v>
      </c>
      <c r="B333" s="612">
        <v>319</v>
      </c>
      <c r="C333" s="613"/>
      <c r="D333" s="614"/>
      <c r="E333" s="762" t="s">
        <v>1843</v>
      </c>
      <c r="F333" s="632" t="s">
        <v>1844</v>
      </c>
      <c r="G333" s="618">
        <v>15</v>
      </c>
      <c r="H333" s="617">
        <v>7.5119999999999996</v>
      </c>
      <c r="I333" s="618">
        <v>29</v>
      </c>
      <c r="J333" s="617">
        <v>2.7229999999999999</v>
      </c>
      <c r="K333" s="617"/>
      <c r="L333" s="617"/>
      <c r="M333" s="617"/>
      <c r="N333" s="617"/>
      <c r="O333" s="619">
        <v>529.76</v>
      </c>
      <c r="P333" s="617">
        <v>7.5449999999999999</v>
      </c>
      <c r="Q333" s="617"/>
      <c r="R333" s="617"/>
      <c r="S333" s="618">
        <f t="shared" si="9"/>
        <v>15</v>
      </c>
      <c r="T333" s="617">
        <v>0.47</v>
      </c>
      <c r="U333" s="618">
        <v>1</v>
      </c>
      <c r="V333" s="617">
        <v>1.0960000000000001</v>
      </c>
      <c r="W333" s="620">
        <v>0</v>
      </c>
      <c r="X333" s="617">
        <v>0</v>
      </c>
      <c r="Y333" s="621">
        <v>19.899999999999999</v>
      </c>
      <c r="Z333" s="617">
        <v>0.93400000000000005</v>
      </c>
      <c r="AA333" s="617">
        <v>5</v>
      </c>
      <c r="AB333" s="617">
        <v>6</v>
      </c>
      <c r="AC333" s="622">
        <v>1.8260000000000001</v>
      </c>
      <c r="AD333" s="617">
        <v>2</v>
      </c>
      <c r="AE333" s="616">
        <v>4.2939999999999996</v>
      </c>
      <c r="AF333" s="617">
        <v>2</v>
      </c>
      <c r="AG333" s="623"/>
      <c r="AH333" s="623"/>
      <c r="AI333" s="624"/>
      <c r="AJ333" s="624"/>
      <c r="AK333" s="624"/>
      <c r="AL333" s="624"/>
      <c r="AM333" s="624"/>
      <c r="AN333" s="624"/>
      <c r="AO333" s="624"/>
      <c r="AP333" s="624"/>
      <c r="AQ333" s="624"/>
      <c r="AR333" s="625"/>
      <c r="AS333" s="624"/>
      <c r="AT333" s="624"/>
      <c r="AU333" s="637"/>
      <c r="AV333" s="626"/>
      <c r="AW333" s="626"/>
      <c r="AX333" s="626"/>
      <c r="AY333" s="627"/>
      <c r="AZ333" s="628"/>
      <c r="BA333" s="628"/>
      <c r="BB333" s="628"/>
      <c r="BC333" s="628"/>
      <c r="BD333" s="628"/>
      <c r="BE333" s="629">
        <f t="shared" si="10"/>
        <v>30.28</v>
      </c>
      <c r="BF333" s="630"/>
      <c r="BG333" s="801">
        <f t="shared" si="11"/>
        <v>1.7</v>
      </c>
      <c r="BH333" s="504"/>
      <c r="BI333" s="505"/>
      <c r="BM333" s="503">
        <v>0</v>
      </c>
      <c r="BO333" s="444"/>
    </row>
    <row r="334" spans="1:815 1070:1839 2094:2863 3118:3887 4142:4911 5166:5935 6190:6959 7214:7983 8238:9007 9262:10031 10286:11055 11310:12079 12334:13103 13358:14127 14382:15151 15406:16175" s="443" customFormat="1" ht="36.950000000000003" customHeight="1">
      <c r="A334" s="611">
        <v>320</v>
      </c>
      <c r="B334" s="612">
        <v>320</v>
      </c>
      <c r="C334" s="613"/>
      <c r="D334" s="614"/>
      <c r="E334" s="765" t="s">
        <v>1849</v>
      </c>
      <c r="F334" s="633" t="s">
        <v>1850</v>
      </c>
      <c r="G334" s="618">
        <v>16</v>
      </c>
      <c r="H334" s="617">
        <v>8.0129999999999999</v>
      </c>
      <c r="I334" s="618">
        <v>31</v>
      </c>
      <c r="J334" s="617">
        <v>2.911</v>
      </c>
      <c r="K334" s="617"/>
      <c r="L334" s="617"/>
      <c r="M334" s="617"/>
      <c r="N334" s="617"/>
      <c r="O334" s="619">
        <v>476.96</v>
      </c>
      <c r="P334" s="617">
        <v>6.7930000000000001</v>
      </c>
      <c r="Q334" s="617"/>
      <c r="R334" s="617"/>
      <c r="S334" s="618">
        <f t="shared" si="9"/>
        <v>16</v>
      </c>
      <c r="T334" s="617">
        <v>0.501</v>
      </c>
      <c r="U334" s="618">
        <v>1</v>
      </c>
      <c r="V334" s="617">
        <v>1.0960000000000001</v>
      </c>
      <c r="W334" s="620">
        <v>0</v>
      </c>
      <c r="X334" s="617">
        <v>0</v>
      </c>
      <c r="Y334" s="621">
        <v>15.1</v>
      </c>
      <c r="Z334" s="617">
        <v>0.70899999999999996</v>
      </c>
      <c r="AA334" s="617">
        <v>5</v>
      </c>
      <c r="AB334" s="617">
        <v>6</v>
      </c>
      <c r="AC334" s="622">
        <v>1.8260000000000001</v>
      </c>
      <c r="AD334" s="617">
        <v>2</v>
      </c>
      <c r="AE334" s="616">
        <v>4.2939999999999996</v>
      </c>
      <c r="AF334" s="617">
        <v>2</v>
      </c>
      <c r="AG334" s="623"/>
      <c r="AH334" s="623"/>
      <c r="AI334" s="624"/>
      <c r="AJ334" s="624"/>
      <c r="AK334" s="624"/>
      <c r="AL334" s="624"/>
      <c r="AM334" s="624"/>
      <c r="AN334" s="624"/>
      <c r="AO334" s="624"/>
      <c r="AP334" s="624"/>
      <c r="AQ334" s="624"/>
      <c r="AR334" s="625"/>
      <c r="AS334" s="624"/>
      <c r="AT334" s="624"/>
      <c r="AU334" s="637"/>
      <c r="AV334" s="626"/>
      <c r="AW334" s="626"/>
      <c r="AX334" s="626"/>
      <c r="AY334" s="627"/>
      <c r="AZ334" s="628"/>
      <c r="BA334" s="628"/>
      <c r="BB334" s="628"/>
      <c r="BC334" s="628"/>
      <c r="BD334" s="628"/>
      <c r="BE334" s="629">
        <f t="shared" si="10"/>
        <v>30.023</v>
      </c>
      <c r="BF334" s="630"/>
      <c r="BG334" s="801">
        <f t="shared" si="11"/>
        <v>1.7</v>
      </c>
      <c r="BH334" s="504"/>
      <c r="BI334" s="505"/>
      <c r="BM334" s="503">
        <v>0</v>
      </c>
      <c r="BO334" s="444"/>
    </row>
    <row r="335" spans="1:815 1070:1839 2094:2863 3118:3887 4142:4911 5166:5935 6190:6959 7214:7983 8238:9007 9262:10031 10286:11055 11310:12079 12334:13103 13358:14127 14382:15151 15406:16175" s="443" customFormat="1" ht="36.950000000000003" customHeight="1">
      <c r="A335" s="611">
        <v>321</v>
      </c>
      <c r="B335" s="612">
        <v>321</v>
      </c>
      <c r="C335" s="613"/>
      <c r="D335" s="614"/>
      <c r="E335" s="766" t="s">
        <v>2128</v>
      </c>
      <c r="F335" s="767" t="s">
        <v>2129</v>
      </c>
      <c r="G335" s="618">
        <v>16</v>
      </c>
      <c r="H335" s="617">
        <v>8.0129999999999999</v>
      </c>
      <c r="I335" s="618">
        <v>31</v>
      </c>
      <c r="J335" s="617">
        <v>2.911</v>
      </c>
      <c r="K335" s="617"/>
      <c r="L335" s="617"/>
      <c r="M335" s="617"/>
      <c r="N335" s="617"/>
      <c r="O335" s="619">
        <v>454.96</v>
      </c>
      <c r="P335" s="617">
        <v>6.48</v>
      </c>
      <c r="Q335" s="617"/>
      <c r="R335" s="617"/>
      <c r="S335" s="618">
        <f t="shared" si="9"/>
        <v>16</v>
      </c>
      <c r="T335" s="617">
        <v>0.501</v>
      </c>
      <c r="U335" s="618">
        <v>1</v>
      </c>
      <c r="V335" s="617">
        <v>1.0960000000000001</v>
      </c>
      <c r="W335" s="620">
        <v>20000</v>
      </c>
      <c r="X335" s="617">
        <v>0.626</v>
      </c>
      <c r="Y335" s="621">
        <v>18.899999999999999</v>
      </c>
      <c r="Z335" s="617">
        <v>0.88700000000000001</v>
      </c>
      <c r="AA335" s="617">
        <v>5</v>
      </c>
      <c r="AB335" s="617">
        <v>6</v>
      </c>
      <c r="AC335" s="622">
        <v>0.91300000000000003</v>
      </c>
      <c r="AD335" s="617">
        <v>1</v>
      </c>
      <c r="AE335" s="616">
        <v>4.2939999999999996</v>
      </c>
      <c r="AF335" s="617">
        <v>2</v>
      </c>
      <c r="AG335" s="623"/>
      <c r="AH335" s="623"/>
      <c r="AI335" s="624"/>
      <c r="AJ335" s="624"/>
      <c r="AK335" s="624"/>
      <c r="AL335" s="624"/>
      <c r="AM335" s="624"/>
      <c r="AN335" s="624"/>
      <c r="AO335" s="624"/>
      <c r="AP335" s="624"/>
      <c r="AQ335" s="624"/>
      <c r="AR335" s="625"/>
      <c r="AS335" s="624"/>
      <c r="AT335" s="624"/>
      <c r="AU335" s="637"/>
      <c r="AV335" s="626"/>
      <c r="AW335" s="626"/>
      <c r="AX335" s="626"/>
      <c r="AY335" s="627"/>
      <c r="AZ335" s="628"/>
      <c r="BA335" s="628"/>
      <c r="BB335" s="628"/>
      <c r="BC335" s="628"/>
      <c r="BD335" s="628"/>
      <c r="BE335" s="629">
        <f t="shared" si="10"/>
        <v>29.513999999999999</v>
      </c>
      <c r="BF335" s="630"/>
      <c r="BG335" s="801">
        <f t="shared" si="11"/>
        <v>1.7</v>
      </c>
      <c r="BH335" s="504"/>
      <c r="BI335" s="505"/>
      <c r="BM335" s="503">
        <v>0</v>
      </c>
      <c r="BO335" s="444"/>
    </row>
    <row r="336" spans="1:815 1070:1839 2094:2863 3118:3887 4142:4911 5166:5935 6190:6959 7214:7983 8238:9007 9262:10031 10286:11055 11310:12079 12334:13103 13358:14127 14382:15151 15406:16175" s="443" customFormat="1" ht="36.950000000000003" customHeight="1">
      <c r="A336" s="611">
        <v>322</v>
      </c>
      <c r="B336" s="612">
        <v>322</v>
      </c>
      <c r="C336" s="613"/>
      <c r="D336" s="614"/>
      <c r="E336" s="766" t="s">
        <v>959</v>
      </c>
      <c r="F336" s="767" t="s">
        <v>960</v>
      </c>
      <c r="G336" s="618">
        <v>16</v>
      </c>
      <c r="H336" s="617">
        <v>8.0129999999999999</v>
      </c>
      <c r="I336" s="618">
        <v>30</v>
      </c>
      <c r="J336" s="617">
        <v>2.8170000000000002</v>
      </c>
      <c r="K336" s="617"/>
      <c r="L336" s="617"/>
      <c r="M336" s="617"/>
      <c r="N336" s="617"/>
      <c r="O336" s="619">
        <v>579.04</v>
      </c>
      <c r="P336" s="617">
        <v>8.2469999999999999</v>
      </c>
      <c r="Q336" s="617"/>
      <c r="R336" s="617"/>
      <c r="S336" s="618">
        <f t="shared" ref="S336:S399" si="12">G336</f>
        <v>16</v>
      </c>
      <c r="T336" s="617">
        <v>0.501</v>
      </c>
      <c r="U336" s="618">
        <v>1</v>
      </c>
      <c r="V336" s="617">
        <v>1.0960000000000001</v>
      </c>
      <c r="W336" s="620">
        <v>0</v>
      </c>
      <c r="X336" s="617">
        <v>0</v>
      </c>
      <c r="Y336" s="621">
        <v>12.1</v>
      </c>
      <c r="Z336" s="617">
        <v>0.56799999999999995</v>
      </c>
      <c r="AA336" s="617">
        <v>4.1669999999999998</v>
      </c>
      <c r="AB336" s="617">
        <v>5</v>
      </c>
      <c r="AC336" s="622">
        <v>1.8260000000000001</v>
      </c>
      <c r="AD336" s="617">
        <v>2</v>
      </c>
      <c r="AE336" s="616">
        <v>4.2939999999999996</v>
      </c>
      <c r="AF336" s="617">
        <v>2</v>
      </c>
      <c r="AG336" s="623"/>
      <c r="AH336" s="623"/>
      <c r="AI336" s="624"/>
      <c r="AJ336" s="624"/>
      <c r="AK336" s="624"/>
      <c r="AL336" s="624"/>
      <c r="AM336" s="624"/>
      <c r="AN336" s="624"/>
      <c r="AO336" s="624"/>
      <c r="AP336" s="624"/>
      <c r="AQ336" s="624"/>
      <c r="AR336" s="625"/>
      <c r="AS336" s="624"/>
      <c r="AT336" s="624"/>
      <c r="AU336" s="637"/>
      <c r="AV336" s="626"/>
      <c r="AW336" s="626"/>
      <c r="AX336" s="626"/>
      <c r="AY336" s="627"/>
      <c r="AZ336" s="628"/>
      <c r="BA336" s="628"/>
      <c r="BB336" s="628"/>
      <c r="BC336" s="628"/>
      <c r="BD336" s="628"/>
      <c r="BE336" s="629">
        <f t="shared" ref="BE336:BE399" si="13">H336+J336+N336+T336+V336+X336+AH336+AJ336+AL336+AN336+AP336+BB336+AT336+L336+P336+R336+AR336+Z336+AD336+AF336+AB336</f>
        <v>30.242000000000001</v>
      </c>
      <c r="BF336" s="630"/>
      <c r="BG336" s="801">
        <f t="shared" si="11"/>
        <v>1.7</v>
      </c>
      <c r="BH336" s="504"/>
      <c r="BI336" s="505"/>
      <c r="BM336" s="503">
        <v>0</v>
      </c>
      <c r="BO336" s="444"/>
    </row>
    <row r="337" spans="1:67" s="443" customFormat="1" ht="36.950000000000003" customHeight="1">
      <c r="A337" s="611">
        <v>323</v>
      </c>
      <c r="B337" s="612">
        <v>323</v>
      </c>
      <c r="C337" s="613"/>
      <c r="D337" s="614"/>
      <c r="E337" s="766" t="s">
        <v>981</v>
      </c>
      <c r="F337" s="767" t="s">
        <v>982</v>
      </c>
      <c r="G337" s="618">
        <v>16</v>
      </c>
      <c r="H337" s="617">
        <v>8.0129999999999999</v>
      </c>
      <c r="I337" s="618">
        <v>30</v>
      </c>
      <c r="J337" s="617">
        <v>2.8170000000000002</v>
      </c>
      <c r="K337" s="617"/>
      <c r="L337" s="617"/>
      <c r="M337" s="617"/>
      <c r="N337" s="617"/>
      <c r="O337" s="619">
        <v>513.91999999999996</v>
      </c>
      <c r="P337" s="617">
        <v>7.319</v>
      </c>
      <c r="Q337" s="617"/>
      <c r="R337" s="617"/>
      <c r="S337" s="618">
        <f t="shared" si="12"/>
        <v>16</v>
      </c>
      <c r="T337" s="617">
        <v>0.501</v>
      </c>
      <c r="U337" s="618">
        <v>1</v>
      </c>
      <c r="V337" s="617">
        <v>1.0960000000000001</v>
      </c>
      <c r="W337" s="620">
        <v>0</v>
      </c>
      <c r="X337" s="617">
        <v>0</v>
      </c>
      <c r="Y337" s="621">
        <v>12.3</v>
      </c>
      <c r="Z337" s="617">
        <v>0.57799999999999996</v>
      </c>
      <c r="AA337" s="617">
        <v>5</v>
      </c>
      <c r="AB337" s="617">
        <v>6</v>
      </c>
      <c r="AC337" s="622">
        <v>1.8260000000000001</v>
      </c>
      <c r="AD337" s="617">
        <v>2</v>
      </c>
      <c r="AE337" s="616">
        <v>4.2939999999999996</v>
      </c>
      <c r="AF337" s="617">
        <v>2</v>
      </c>
      <c r="AG337" s="623"/>
      <c r="AH337" s="623"/>
      <c r="AI337" s="624"/>
      <c r="AJ337" s="624"/>
      <c r="AK337" s="624"/>
      <c r="AL337" s="624"/>
      <c r="AM337" s="624"/>
      <c r="AN337" s="624"/>
      <c r="AO337" s="624"/>
      <c r="AP337" s="624"/>
      <c r="AQ337" s="624"/>
      <c r="AR337" s="625"/>
      <c r="AS337" s="624"/>
      <c r="AT337" s="624"/>
      <c r="AU337" s="637"/>
      <c r="AV337" s="626"/>
      <c r="AW337" s="626"/>
      <c r="AX337" s="626"/>
      <c r="AY337" s="627"/>
      <c r="AZ337" s="628"/>
      <c r="BA337" s="628"/>
      <c r="BB337" s="628"/>
      <c r="BC337" s="628"/>
      <c r="BD337" s="628"/>
      <c r="BE337" s="629">
        <f t="shared" si="13"/>
        <v>30.323999999999998</v>
      </c>
      <c r="BF337" s="630"/>
      <c r="BG337" s="801">
        <f t="shared" ref="BG337:BG400" si="14">BF337+1.7</f>
        <v>1.7</v>
      </c>
      <c r="BH337" s="504"/>
      <c r="BI337" s="505"/>
      <c r="BM337" s="503">
        <v>0</v>
      </c>
      <c r="BO337" s="444"/>
    </row>
    <row r="338" spans="1:67" s="443" customFormat="1" ht="36.950000000000003" customHeight="1">
      <c r="A338" s="611">
        <v>324</v>
      </c>
      <c r="B338" s="612">
        <v>324</v>
      </c>
      <c r="C338" s="613"/>
      <c r="D338" s="614"/>
      <c r="E338" s="768" t="s">
        <v>1902</v>
      </c>
      <c r="F338" s="767" t="s">
        <v>1903</v>
      </c>
      <c r="G338" s="618">
        <v>15</v>
      </c>
      <c r="H338" s="617">
        <v>7.5119999999999996</v>
      </c>
      <c r="I338" s="618">
        <v>29</v>
      </c>
      <c r="J338" s="617">
        <v>2.7229999999999999</v>
      </c>
      <c r="K338" s="617"/>
      <c r="L338" s="617"/>
      <c r="M338" s="617"/>
      <c r="N338" s="617"/>
      <c r="O338" s="619">
        <v>511.72</v>
      </c>
      <c r="P338" s="617">
        <v>7.2880000000000003</v>
      </c>
      <c r="Q338" s="617"/>
      <c r="R338" s="617"/>
      <c r="S338" s="618">
        <f t="shared" si="12"/>
        <v>15</v>
      </c>
      <c r="T338" s="617">
        <v>0.47</v>
      </c>
      <c r="U338" s="618">
        <v>1</v>
      </c>
      <c r="V338" s="617">
        <v>1.0960000000000001</v>
      </c>
      <c r="W338" s="620">
        <v>0</v>
      </c>
      <c r="X338" s="617">
        <v>0</v>
      </c>
      <c r="Y338" s="621">
        <v>11.6</v>
      </c>
      <c r="Z338" s="617">
        <v>0.54500000000000004</v>
      </c>
      <c r="AA338" s="617">
        <v>5</v>
      </c>
      <c r="AB338" s="617">
        <v>6</v>
      </c>
      <c r="AC338" s="622">
        <v>1.8260000000000001</v>
      </c>
      <c r="AD338" s="617">
        <v>2</v>
      </c>
      <c r="AE338" s="616">
        <v>4.2939999999999996</v>
      </c>
      <c r="AF338" s="617">
        <v>2</v>
      </c>
      <c r="AG338" s="623"/>
      <c r="AH338" s="623"/>
      <c r="AI338" s="624"/>
      <c r="AJ338" s="624"/>
      <c r="AK338" s="624"/>
      <c r="AL338" s="624"/>
      <c r="AM338" s="624"/>
      <c r="AN338" s="624"/>
      <c r="AO338" s="624"/>
      <c r="AP338" s="624"/>
      <c r="AQ338" s="624"/>
      <c r="AR338" s="625"/>
      <c r="AS338" s="624"/>
      <c r="AT338" s="624"/>
      <c r="AU338" s="637"/>
      <c r="AV338" s="626"/>
      <c r="AW338" s="626"/>
      <c r="AX338" s="626"/>
      <c r="AY338" s="627"/>
      <c r="AZ338" s="628"/>
      <c r="BA338" s="628"/>
      <c r="BB338" s="628"/>
      <c r="BC338" s="628"/>
      <c r="BD338" s="628"/>
      <c r="BE338" s="629">
        <f t="shared" si="13"/>
        <v>29.634</v>
      </c>
      <c r="BF338" s="630"/>
      <c r="BG338" s="801">
        <f t="shared" si="14"/>
        <v>1.7</v>
      </c>
      <c r="BH338" s="504"/>
      <c r="BI338" s="505"/>
      <c r="BM338" s="503">
        <v>0</v>
      </c>
      <c r="BO338" s="444"/>
    </row>
    <row r="339" spans="1:67" s="511" customFormat="1" ht="36.950000000000003" customHeight="1">
      <c r="A339" s="611">
        <v>325</v>
      </c>
      <c r="B339" s="612">
        <v>325</v>
      </c>
      <c r="C339" s="645"/>
      <c r="D339" s="646"/>
      <c r="E339" s="769" t="s">
        <v>1724</v>
      </c>
      <c r="F339" s="633" t="s">
        <v>1725</v>
      </c>
      <c r="G339" s="619">
        <v>16</v>
      </c>
      <c r="H339" s="617">
        <v>8.0129999999999999</v>
      </c>
      <c r="I339" s="619">
        <v>30</v>
      </c>
      <c r="J339" s="617">
        <v>2.8170000000000002</v>
      </c>
      <c r="K339" s="647"/>
      <c r="L339" s="617"/>
      <c r="M339" s="647"/>
      <c r="N339" s="617"/>
      <c r="O339" s="619">
        <v>426.8</v>
      </c>
      <c r="P339" s="617">
        <v>6.0789999999999997</v>
      </c>
      <c r="Q339" s="647"/>
      <c r="R339" s="617"/>
      <c r="S339" s="618">
        <f t="shared" si="12"/>
        <v>16</v>
      </c>
      <c r="T339" s="617">
        <v>0.501</v>
      </c>
      <c r="U339" s="619">
        <v>1</v>
      </c>
      <c r="V339" s="617">
        <v>1.0960000000000001</v>
      </c>
      <c r="W339" s="620">
        <v>-20000</v>
      </c>
      <c r="X339" s="617">
        <v>-0.628</v>
      </c>
      <c r="Y339" s="621">
        <v>9</v>
      </c>
      <c r="Z339" s="617">
        <v>0.42299999999999999</v>
      </c>
      <c r="AA339" s="617">
        <v>5</v>
      </c>
      <c r="AB339" s="617">
        <v>6</v>
      </c>
      <c r="AC339" s="622">
        <v>0.91300000000000003</v>
      </c>
      <c r="AD339" s="617">
        <v>1</v>
      </c>
      <c r="AE339" s="616">
        <v>4.2939999999999996</v>
      </c>
      <c r="AF339" s="617">
        <v>2</v>
      </c>
      <c r="AG339" s="623"/>
      <c r="AH339" s="623"/>
      <c r="AI339" s="624"/>
      <c r="AJ339" s="624"/>
      <c r="AK339" s="624"/>
      <c r="AL339" s="624"/>
      <c r="AM339" s="624"/>
      <c r="AN339" s="624"/>
      <c r="AO339" s="624"/>
      <c r="AP339" s="624"/>
      <c r="AQ339" s="624"/>
      <c r="AR339" s="625"/>
      <c r="AS339" s="624"/>
      <c r="AT339" s="624"/>
      <c r="AU339" s="648"/>
      <c r="AV339" s="649"/>
      <c r="AW339" s="649"/>
      <c r="AX339" s="649"/>
      <c r="AY339" s="650"/>
      <c r="AZ339" s="651"/>
      <c r="BA339" s="651"/>
      <c r="BB339" s="651"/>
      <c r="BC339" s="651"/>
      <c r="BD339" s="651"/>
      <c r="BE339" s="629">
        <f t="shared" si="13"/>
        <v>27.300999999999998</v>
      </c>
      <c r="BF339" s="630"/>
      <c r="BG339" s="801">
        <f t="shared" si="14"/>
        <v>1.7</v>
      </c>
      <c r="BH339" s="529"/>
      <c r="BI339" s="530"/>
      <c r="BM339" s="759">
        <v>0</v>
      </c>
      <c r="BO339" s="512"/>
    </row>
    <row r="340" spans="1:67" s="443" customFormat="1" ht="36.950000000000003" customHeight="1">
      <c r="A340" s="611">
        <v>326</v>
      </c>
      <c r="B340" s="612">
        <v>326</v>
      </c>
      <c r="C340" s="613"/>
      <c r="D340" s="614"/>
      <c r="E340" s="769" t="s">
        <v>1847</v>
      </c>
      <c r="F340" s="633" t="s">
        <v>1848</v>
      </c>
      <c r="G340" s="618">
        <v>16</v>
      </c>
      <c r="H340" s="617">
        <v>8.0129999999999999</v>
      </c>
      <c r="I340" s="618">
        <v>30</v>
      </c>
      <c r="J340" s="617">
        <v>2.8170000000000002</v>
      </c>
      <c r="K340" s="617"/>
      <c r="L340" s="617"/>
      <c r="M340" s="617"/>
      <c r="N340" s="617"/>
      <c r="O340" s="619">
        <v>454.08</v>
      </c>
      <c r="P340" s="617">
        <v>6.4669999999999996</v>
      </c>
      <c r="Q340" s="617"/>
      <c r="R340" s="617"/>
      <c r="S340" s="618">
        <f t="shared" si="12"/>
        <v>16</v>
      </c>
      <c r="T340" s="617">
        <v>0.501</v>
      </c>
      <c r="U340" s="618">
        <v>1</v>
      </c>
      <c r="V340" s="617">
        <v>1.0960000000000001</v>
      </c>
      <c r="W340" s="620">
        <v>-20000</v>
      </c>
      <c r="X340" s="761">
        <v>-0.628</v>
      </c>
      <c r="Y340" s="621">
        <v>9</v>
      </c>
      <c r="Z340" s="617">
        <v>0.42299999999999999</v>
      </c>
      <c r="AA340" s="617">
        <v>4.1669999999999998</v>
      </c>
      <c r="AB340" s="617">
        <v>5</v>
      </c>
      <c r="AC340" s="622">
        <v>0.91300000000000003</v>
      </c>
      <c r="AD340" s="617">
        <v>1</v>
      </c>
      <c r="AE340" s="616">
        <v>4.2939999999999996</v>
      </c>
      <c r="AF340" s="617">
        <v>2</v>
      </c>
      <c r="AG340" s="623"/>
      <c r="AH340" s="623"/>
      <c r="AI340" s="624"/>
      <c r="AJ340" s="624"/>
      <c r="AK340" s="624"/>
      <c r="AL340" s="624"/>
      <c r="AM340" s="624"/>
      <c r="AN340" s="624"/>
      <c r="AO340" s="624"/>
      <c r="AP340" s="624"/>
      <c r="AQ340" s="624"/>
      <c r="AR340" s="625"/>
      <c r="AS340" s="624"/>
      <c r="AT340" s="624"/>
      <c r="AU340" s="637"/>
      <c r="AV340" s="626"/>
      <c r="AW340" s="626"/>
      <c r="AX340" s="626"/>
      <c r="AY340" s="627"/>
      <c r="AZ340" s="628"/>
      <c r="BA340" s="628"/>
      <c r="BB340" s="628"/>
      <c r="BC340" s="628"/>
      <c r="BD340" s="628"/>
      <c r="BE340" s="629">
        <f t="shared" si="13"/>
        <v>26.688999999999997</v>
      </c>
      <c r="BF340" s="630"/>
      <c r="BG340" s="801">
        <f t="shared" si="14"/>
        <v>1.7</v>
      </c>
      <c r="BH340" s="504"/>
      <c r="BI340" s="505"/>
      <c r="BM340" s="503">
        <v>0</v>
      </c>
      <c r="BO340" s="444"/>
    </row>
    <row r="341" spans="1:67" s="443" customFormat="1" ht="36.950000000000003" customHeight="1">
      <c r="A341" s="611">
        <v>327</v>
      </c>
      <c r="B341" s="612">
        <v>327</v>
      </c>
      <c r="C341" s="613"/>
      <c r="D341" s="614"/>
      <c r="E341" s="762" t="s">
        <v>1569</v>
      </c>
      <c r="F341" s="684" t="s">
        <v>1570</v>
      </c>
      <c r="G341" s="618">
        <v>15</v>
      </c>
      <c r="H341" s="617">
        <v>7.5119999999999996</v>
      </c>
      <c r="I341" s="618">
        <v>29</v>
      </c>
      <c r="J341" s="617">
        <v>2.7229999999999999</v>
      </c>
      <c r="K341" s="617"/>
      <c r="L341" s="617"/>
      <c r="M341" s="617"/>
      <c r="N341" s="617"/>
      <c r="O341" s="619">
        <v>630.96</v>
      </c>
      <c r="P341" s="617">
        <v>8.9860000000000007</v>
      </c>
      <c r="Q341" s="617"/>
      <c r="R341" s="617"/>
      <c r="S341" s="618">
        <f t="shared" si="12"/>
        <v>15</v>
      </c>
      <c r="T341" s="617">
        <v>0.47</v>
      </c>
      <c r="U341" s="618">
        <v>1</v>
      </c>
      <c r="V341" s="617">
        <v>1.0960000000000001</v>
      </c>
      <c r="W341" s="620">
        <v>0</v>
      </c>
      <c r="X341" s="617">
        <v>0</v>
      </c>
      <c r="Y341" s="621">
        <v>9.6999999999999993</v>
      </c>
      <c r="Z341" s="617">
        <v>0.45500000000000002</v>
      </c>
      <c r="AA341" s="617">
        <v>5</v>
      </c>
      <c r="AB341" s="617">
        <v>6</v>
      </c>
      <c r="AC341" s="622">
        <v>0.91300000000000003</v>
      </c>
      <c r="AD341" s="617">
        <v>1</v>
      </c>
      <c r="AE341" s="616">
        <v>4.2939999999999996</v>
      </c>
      <c r="AF341" s="617">
        <v>2</v>
      </c>
      <c r="AG341" s="623"/>
      <c r="AH341" s="623"/>
      <c r="AI341" s="624"/>
      <c r="AJ341" s="624"/>
      <c r="AK341" s="624"/>
      <c r="AL341" s="624"/>
      <c r="AM341" s="624"/>
      <c r="AN341" s="624"/>
      <c r="AO341" s="624"/>
      <c r="AP341" s="624"/>
      <c r="AQ341" s="624"/>
      <c r="AR341" s="625"/>
      <c r="AS341" s="624"/>
      <c r="AT341" s="624"/>
      <c r="AU341" s="637"/>
      <c r="AV341" s="626"/>
      <c r="AW341" s="626"/>
      <c r="AX341" s="626"/>
      <c r="AY341" s="627"/>
      <c r="AZ341" s="628"/>
      <c r="BA341" s="628"/>
      <c r="BB341" s="628"/>
      <c r="BC341" s="628"/>
      <c r="BD341" s="628"/>
      <c r="BE341" s="629">
        <f t="shared" si="13"/>
        <v>30.241999999999997</v>
      </c>
      <c r="BF341" s="630"/>
      <c r="BG341" s="801">
        <f t="shared" si="14"/>
        <v>1.7</v>
      </c>
      <c r="BH341" s="504"/>
      <c r="BI341" s="505"/>
      <c r="BM341" s="503">
        <v>0</v>
      </c>
      <c r="BO341" s="444"/>
    </row>
    <row r="342" spans="1:67" s="443" customFormat="1" ht="36.950000000000003" customHeight="1">
      <c r="A342" s="611">
        <v>328</v>
      </c>
      <c r="B342" s="612">
        <v>328</v>
      </c>
      <c r="C342" s="613"/>
      <c r="D342" s="614"/>
      <c r="E342" s="762" t="s">
        <v>1571</v>
      </c>
      <c r="F342" s="684" t="s">
        <v>1572</v>
      </c>
      <c r="G342" s="618">
        <v>16</v>
      </c>
      <c r="H342" s="617">
        <v>8.0129999999999999</v>
      </c>
      <c r="I342" s="618">
        <v>31</v>
      </c>
      <c r="J342" s="617">
        <v>2.911</v>
      </c>
      <c r="K342" s="617"/>
      <c r="L342" s="617"/>
      <c r="M342" s="617"/>
      <c r="N342" s="617"/>
      <c r="O342" s="619">
        <v>603.24</v>
      </c>
      <c r="P342" s="617">
        <v>8.5920000000000005</v>
      </c>
      <c r="Q342" s="617"/>
      <c r="R342" s="617"/>
      <c r="S342" s="618">
        <f t="shared" si="12"/>
        <v>16</v>
      </c>
      <c r="T342" s="617">
        <v>0.501</v>
      </c>
      <c r="U342" s="618">
        <v>1</v>
      </c>
      <c r="V342" s="617">
        <v>1.0960000000000001</v>
      </c>
      <c r="W342" s="620">
        <v>0</v>
      </c>
      <c r="X342" s="617">
        <v>0</v>
      </c>
      <c r="Y342" s="621">
        <v>14</v>
      </c>
      <c r="Z342" s="617">
        <v>0.65700000000000003</v>
      </c>
      <c r="AA342" s="617">
        <v>5</v>
      </c>
      <c r="AB342" s="617">
        <v>6</v>
      </c>
      <c r="AC342" s="622">
        <v>0.91300000000000003</v>
      </c>
      <c r="AD342" s="617">
        <v>1</v>
      </c>
      <c r="AE342" s="616">
        <v>4.2939999999999996</v>
      </c>
      <c r="AF342" s="617">
        <v>2</v>
      </c>
      <c r="AG342" s="623"/>
      <c r="AH342" s="623"/>
      <c r="AI342" s="624"/>
      <c r="AJ342" s="624"/>
      <c r="AK342" s="624"/>
      <c r="AL342" s="624"/>
      <c r="AM342" s="624"/>
      <c r="AN342" s="624"/>
      <c r="AO342" s="624"/>
      <c r="AP342" s="624"/>
      <c r="AQ342" s="624"/>
      <c r="AR342" s="625"/>
      <c r="AS342" s="624"/>
      <c r="AT342" s="624"/>
      <c r="AU342" s="637"/>
      <c r="AV342" s="626"/>
      <c r="AW342" s="626"/>
      <c r="AX342" s="626"/>
      <c r="AY342" s="627"/>
      <c r="AZ342" s="628"/>
      <c r="BA342" s="628"/>
      <c r="BB342" s="628"/>
      <c r="BC342" s="628"/>
      <c r="BD342" s="628"/>
      <c r="BE342" s="629">
        <f t="shared" si="13"/>
        <v>30.77</v>
      </c>
      <c r="BF342" s="630"/>
      <c r="BG342" s="801">
        <f t="shared" si="14"/>
        <v>1.7</v>
      </c>
      <c r="BH342" s="504"/>
      <c r="BI342" s="505"/>
      <c r="BM342" s="503">
        <v>0</v>
      </c>
      <c r="BO342" s="444"/>
    </row>
    <row r="343" spans="1:67" s="443" customFormat="1" ht="36.950000000000003" customHeight="1">
      <c r="A343" s="611">
        <v>329</v>
      </c>
      <c r="B343" s="612">
        <v>329</v>
      </c>
      <c r="C343" s="613"/>
      <c r="D343" s="614"/>
      <c r="E343" s="762" t="s">
        <v>2130</v>
      </c>
      <c r="F343" s="684" t="s">
        <v>2131</v>
      </c>
      <c r="G343" s="618">
        <v>16</v>
      </c>
      <c r="H343" s="617">
        <v>8.0129999999999999</v>
      </c>
      <c r="I343" s="618">
        <v>31</v>
      </c>
      <c r="J343" s="617">
        <v>2.911</v>
      </c>
      <c r="K343" s="617"/>
      <c r="L343" s="617"/>
      <c r="M343" s="617"/>
      <c r="N343" s="617"/>
      <c r="O343" s="619">
        <v>585.64</v>
      </c>
      <c r="P343" s="617">
        <v>8.3409999999999993</v>
      </c>
      <c r="Q343" s="617"/>
      <c r="R343" s="617"/>
      <c r="S343" s="618">
        <f t="shared" si="12"/>
        <v>16</v>
      </c>
      <c r="T343" s="617">
        <v>0.501</v>
      </c>
      <c r="U343" s="618">
        <v>1</v>
      </c>
      <c r="V343" s="617">
        <v>1.0960000000000001</v>
      </c>
      <c r="W343" s="620">
        <v>0</v>
      </c>
      <c r="X343" s="617">
        <v>0</v>
      </c>
      <c r="Y343" s="621">
        <v>6.7</v>
      </c>
      <c r="Z343" s="617">
        <v>0.315</v>
      </c>
      <c r="AA343" s="617">
        <v>5</v>
      </c>
      <c r="AB343" s="617">
        <v>6</v>
      </c>
      <c r="AC343" s="622">
        <v>0.91300000000000003</v>
      </c>
      <c r="AD343" s="617">
        <v>1</v>
      </c>
      <c r="AE343" s="616">
        <v>4.2939999999999996</v>
      </c>
      <c r="AF343" s="617">
        <v>2</v>
      </c>
      <c r="AG343" s="623"/>
      <c r="AH343" s="623"/>
      <c r="AI343" s="624"/>
      <c r="AJ343" s="624"/>
      <c r="AK343" s="624"/>
      <c r="AL343" s="624"/>
      <c r="AM343" s="624"/>
      <c r="AN343" s="624"/>
      <c r="AO343" s="624"/>
      <c r="AP343" s="624"/>
      <c r="AQ343" s="624"/>
      <c r="AR343" s="625"/>
      <c r="AS343" s="624"/>
      <c r="AT343" s="624"/>
      <c r="AU343" s="637"/>
      <c r="AV343" s="626"/>
      <c r="AW343" s="626"/>
      <c r="AX343" s="626"/>
      <c r="AY343" s="627"/>
      <c r="AZ343" s="628"/>
      <c r="BA343" s="628"/>
      <c r="BB343" s="628"/>
      <c r="BC343" s="628"/>
      <c r="BD343" s="628"/>
      <c r="BE343" s="629">
        <f t="shared" si="13"/>
        <v>30.177</v>
      </c>
      <c r="BF343" s="800"/>
      <c r="BG343" s="801">
        <f t="shared" si="14"/>
        <v>1.7</v>
      </c>
      <c r="BH343" s="504"/>
      <c r="BI343" s="505"/>
      <c r="BM343" s="506">
        <v>545</v>
      </c>
      <c r="BO343" s="444"/>
    </row>
    <row r="344" spans="1:67" s="443" customFormat="1" ht="36.950000000000003" customHeight="1">
      <c r="A344" s="611">
        <v>330</v>
      </c>
      <c r="B344" s="612">
        <v>330</v>
      </c>
      <c r="C344" s="638"/>
      <c r="D344" s="639"/>
      <c r="E344" s="762" t="s">
        <v>1679</v>
      </c>
      <c r="F344" s="684" t="s">
        <v>1680</v>
      </c>
      <c r="G344" s="618">
        <v>16</v>
      </c>
      <c r="H344" s="617">
        <v>8.0129999999999999</v>
      </c>
      <c r="I344" s="640">
        <v>31</v>
      </c>
      <c r="J344" s="617">
        <v>2.911</v>
      </c>
      <c r="K344" s="617"/>
      <c r="L344" s="617"/>
      <c r="M344" s="640"/>
      <c r="N344" s="617"/>
      <c r="O344" s="642">
        <v>577.72</v>
      </c>
      <c r="P344" s="617">
        <v>8.2279999999999998</v>
      </c>
      <c r="Q344" s="640"/>
      <c r="R344" s="617"/>
      <c r="S344" s="618">
        <f t="shared" si="12"/>
        <v>16</v>
      </c>
      <c r="T344" s="617">
        <v>0.501</v>
      </c>
      <c r="U344" s="618">
        <v>1</v>
      </c>
      <c r="V344" s="617">
        <v>1.0960000000000001</v>
      </c>
      <c r="W344" s="620">
        <v>0</v>
      </c>
      <c r="X344" s="617">
        <v>0</v>
      </c>
      <c r="Y344" s="621">
        <v>7.7</v>
      </c>
      <c r="Z344" s="617">
        <v>0.36199999999999999</v>
      </c>
      <c r="AA344" s="617">
        <v>4.1669999999999998</v>
      </c>
      <c r="AB344" s="617">
        <v>5</v>
      </c>
      <c r="AC344" s="622">
        <v>0.91300000000000003</v>
      </c>
      <c r="AD344" s="617">
        <v>1</v>
      </c>
      <c r="AE344" s="616">
        <v>4.2939999999999996</v>
      </c>
      <c r="AF344" s="617">
        <v>2</v>
      </c>
      <c r="AG344" s="623"/>
      <c r="AH344" s="623"/>
      <c r="AI344" s="624"/>
      <c r="AJ344" s="624"/>
      <c r="AK344" s="624"/>
      <c r="AL344" s="624"/>
      <c r="AM344" s="624"/>
      <c r="AN344" s="624"/>
      <c r="AO344" s="624"/>
      <c r="AP344" s="624"/>
      <c r="AQ344" s="624"/>
      <c r="AR344" s="625"/>
      <c r="AS344" s="624"/>
      <c r="AT344" s="624"/>
      <c r="AU344" s="628"/>
      <c r="AV344" s="628"/>
      <c r="AW344" s="628"/>
      <c r="AX344" s="628"/>
      <c r="AY344" s="628"/>
      <c r="AZ344" s="628"/>
      <c r="BA344" s="628"/>
      <c r="BB344" s="628"/>
      <c r="BC344" s="628"/>
      <c r="BD344" s="628"/>
      <c r="BE344" s="629">
        <f t="shared" si="13"/>
        <v>29.110999999999997</v>
      </c>
      <c r="BF344" s="630"/>
      <c r="BG344" s="801">
        <f t="shared" si="14"/>
        <v>1.7</v>
      </c>
      <c r="BH344" s="504"/>
      <c r="BI344" s="505"/>
      <c r="BM344" s="506">
        <v>0</v>
      </c>
      <c r="BO344" s="444"/>
    </row>
    <row r="345" spans="1:67" s="443" customFormat="1" ht="36.950000000000003" customHeight="1">
      <c r="A345" s="611">
        <v>331</v>
      </c>
      <c r="B345" s="612">
        <v>331</v>
      </c>
      <c r="C345" s="638"/>
      <c r="D345" s="639"/>
      <c r="E345" s="762" t="s">
        <v>1546</v>
      </c>
      <c r="F345" s="684" t="s">
        <v>1547</v>
      </c>
      <c r="G345" s="618">
        <v>16</v>
      </c>
      <c r="H345" s="617">
        <v>8.0129999999999999</v>
      </c>
      <c r="I345" s="640">
        <v>31</v>
      </c>
      <c r="J345" s="617">
        <v>2.911</v>
      </c>
      <c r="K345" s="617"/>
      <c r="L345" s="617"/>
      <c r="M345" s="640"/>
      <c r="N345" s="617"/>
      <c r="O345" s="642">
        <v>692.56000000000006</v>
      </c>
      <c r="P345" s="617">
        <v>9.8640000000000008</v>
      </c>
      <c r="Q345" s="640"/>
      <c r="R345" s="617"/>
      <c r="S345" s="618">
        <f t="shared" si="12"/>
        <v>16</v>
      </c>
      <c r="T345" s="617">
        <v>0.501</v>
      </c>
      <c r="U345" s="618">
        <v>1</v>
      </c>
      <c r="V345" s="617">
        <v>1.0960000000000001</v>
      </c>
      <c r="W345" s="620">
        <v>20000</v>
      </c>
      <c r="X345" s="617">
        <v>0.626</v>
      </c>
      <c r="Y345" s="621">
        <v>7.3</v>
      </c>
      <c r="Z345" s="617">
        <v>0.34300000000000003</v>
      </c>
      <c r="AA345" s="617">
        <v>5</v>
      </c>
      <c r="AB345" s="617">
        <v>6</v>
      </c>
      <c r="AC345" s="622">
        <v>0.91300000000000003</v>
      </c>
      <c r="AD345" s="617">
        <v>1</v>
      </c>
      <c r="AE345" s="616">
        <v>4.2939999999999996</v>
      </c>
      <c r="AF345" s="617">
        <v>2</v>
      </c>
      <c r="AG345" s="623"/>
      <c r="AH345" s="623"/>
      <c r="AI345" s="624"/>
      <c r="AJ345" s="624"/>
      <c r="AK345" s="624"/>
      <c r="AL345" s="624"/>
      <c r="AM345" s="624"/>
      <c r="AN345" s="624"/>
      <c r="AO345" s="624"/>
      <c r="AP345" s="624"/>
      <c r="AQ345" s="624"/>
      <c r="AR345" s="625"/>
      <c r="AS345" s="624"/>
      <c r="AT345" s="624"/>
      <c r="AU345" s="628"/>
      <c r="AV345" s="628"/>
      <c r="AW345" s="628"/>
      <c r="AX345" s="628"/>
      <c r="AY345" s="628"/>
      <c r="AZ345" s="628"/>
      <c r="BA345" s="628"/>
      <c r="BB345" s="628"/>
      <c r="BC345" s="628"/>
      <c r="BD345" s="628"/>
      <c r="BE345" s="629">
        <f t="shared" si="13"/>
        <v>32.353999999999999</v>
      </c>
      <c r="BF345" s="630"/>
      <c r="BG345" s="801">
        <f t="shared" si="14"/>
        <v>1.7</v>
      </c>
      <c r="BH345" s="504"/>
      <c r="BI345" s="505"/>
      <c r="BM345" s="506">
        <v>0</v>
      </c>
      <c r="BO345" s="444"/>
    </row>
    <row r="346" spans="1:67" s="443" customFormat="1" ht="36.950000000000003" customHeight="1">
      <c r="A346" s="611">
        <v>332</v>
      </c>
      <c r="B346" s="612">
        <v>332</v>
      </c>
      <c r="C346" s="638"/>
      <c r="D346" s="639"/>
      <c r="E346" s="762" t="s">
        <v>1970</v>
      </c>
      <c r="F346" s="684" t="s">
        <v>1971</v>
      </c>
      <c r="G346" s="618">
        <v>16</v>
      </c>
      <c r="H346" s="617">
        <v>8.0129999999999999</v>
      </c>
      <c r="I346" s="640">
        <v>26</v>
      </c>
      <c r="J346" s="617">
        <v>2.4409999999999998</v>
      </c>
      <c r="K346" s="617"/>
      <c r="L346" s="617"/>
      <c r="M346" s="640"/>
      <c r="N346" s="617"/>
      <c r="O346" s="642">
        <v>551.32000000000005</v>
      </c>
      <c r="P346" s="617">
        <v>7.8520000000000003</v>
      </c>
      <c r="Q346" s="640"/>
      <c r="R346" s="617"/>
      <c r="S346" s="618">
        <f t="shared" si="12"/>
        <v>16</v>
      </c>
      <c r="T346" s="617">
        <v>0.501</v>
      </c>
      <c r="U346" s="618">
        <v>1</v>
      </c>
      <c r="V346" s="617">
        <v>1.0960000000000001</v>
      </c>
      <c r="W346" s="620">
        <v>0</v>
      </c>
      <c r="X346" s="617">
        <v>0</v>
      </c>
      <c r="Y346" s="621">
        <v>21</v>
      </c>
      <c r="Z346" s="617">
        <v>0.98599999999999999</v>
      </c>
      <c r="AA346" s="617">
        <v>5</v>
      </c>
      <c r="AB346" s="617">
        <v>6</v>
      </c>
      <c r="AC346" s="622">
        <v>0.91300000000000003</v>
      </c>
      <c r="AD346" s="617">
        <v>1</v>
      </c>
      <c r="AE346" s="616">
        <v>4.2939999999999996</v>
      </c>
      <c r="AF346" s="617">
        <v>2</v>
      </c>
      <c r="AG346" s="623"/>
      <c r="AH346" s="623"/>
      <c r="AI346" s="624"/>
      <c r="AJ346" s="624"/>
      <c r="AK346" s="624"/>
      <c r="AL346" s="624"/>
      <c r="AM346" s="624"/>
      <c r="AN346" s="624"/>
      <c r="AO346" s="624"/>
      <c r="AP346" s="624"/>
      <c r="AQ346" s="624"/>
      <c r="AR346" s="625"/>
      <c r="AS346" s="624"/>
      <c r="AT346" s="624"/>
      <c r="AU346" s="628"/>
      <c r="AV346" s="628"/>
      <c r="AW346" s="628"/>
      <c r="AX346" s="628"/>
      <c r="AY346" s="628"/>
      <c r="AZ346" s="628"/>
      <c r="BA346" s="628"/>
      <c r="BB346" s="628"/>
      <c r="BC346" s="628"/>
      <c r="BD346" s="628"/>
      <c r="BE346" s="629">
        <f t="shared" si="13"/>
        <v>29.888999999999999</v>
      </c>
      <c r="BF346" s="630"/>
      <c r="BG346" s="801">
        <f t="shared" si="14"/>
        <v>1.7</v>
      </c>
      <c r="BH346" s="504"/>
      <c r="BI346" s="505"/>
      <c r="BM346" s="506">
        <v>19</v>
      </c>
      <c r="BO346" s="444"/>
    </row>
    <row r="347" spans="1:67" s="443" customFormat="1" ht="36.950000000000003" customHeight="1">
      <c r="A347" s="611">
        <v>333</v>
      </c>
      <c r="B347" s="612">
        <v>333</v>
      </c>
      <c r="C347" s="643"/>
      <c r="D347" s="644"/>
      <c r="E347" s="762" t="s">
        <v>2176</v>
      </c>
      <c r="F347" s="684" t="s">
        <v>2177</v>
      </c>
      <c r="G347" s="618">
        <v>16</v>
      </c>
      <c r="H347" s="617">
        <v>8.0129999999999999</v>
      </c>
      <c r="I347" s="640">
        <v>31</v>
      </c>
      <c r="J347" s="617">
        <v>2.911</v>
      </c>
      <c r="K347" s="617"/>
      <c r="L347" s="617"/>
      <c r="M347" s="640"/>
      <c r="N347" s="617"/>
      <c r="O347" s="642">
        <v>398.2</v>
      </c>
      <c r="P347" s="617">
        <v>5.6710000000000003</v>
      </c>
      <c r="Q347" s="640"/>
      <c r="R347" s="617"/>
      <c r="S347" s="618">
        <f t="shared" si="12"/>
        <v>16</v>
      </c>
      <c r="T347" s="617">
        <v>0.501</v>
      </c>
      <c r="U347" s="618">
        <v>1</v>
      </c>
      <c r="V347" s="617">
        <v>1.0960000000000001</v>
      </c>
      <c r="W347" s="620">
        <v>0</v>
      </c>
      <c r="X347" s="617">
        <v>0</v>
      </c>
      <c r="Y347" s="621">
        <v>9.5</v>
      </c>
      <c r="Z347" s="617">
        <v>0.44600000000000001</v>
      </c>
      <c r="AA347" s="617">
        <v>5</v>
      </c>
      <c r="AB347" s="617">
        <v>6</v>
      </c>
      <c r="AC347" s="622">
        <v>1.8260000000000001</v>
      </c>
      <c r="AD347" s="617">
        <v>2</v>
      </c>
      <c r="AE347" s="616">
        <v>4.2939999999999996</v>
      </c>
      <c r="AF347" s="617">
        <v>2</v>
      </c>
      <c r="AG347" s="623"/>
      <c r="AH347" s="623"/>
      <c r="AI347" s="624"/>
      <c r="AJ347" s="624"/>
      <c r="AK347" s="624"/>
      <c r="AL347" s="624"/>
      <c r="AM347" s="624"/>
      <c r="AN347" s="624"/>
      <c r="AO347" s="624"/>
      <c r="AP347" s="624"/>
      <c r="AQ347" s="624"/>
      <c r="AR347" s="625"/>
      <c r="AS347" s="624"/>
      <c r="AT347" s="624"/>
      <c r="AU347" s="628"/>
      <c r="AV347" s="628"/>
      <c r="AW347" s="628"/>
      <c r="AX347" s="628"/>
      <c r="AY347" s="628"/>
      <c r="AZ347" s="628"/>
      <c r="BA347" s="628"/>
      <c r="BB347" s="628"/>
      <c r="BC347" s="628"/>
      <c r="BD347" s="628"/>
      <c r="BE347" s="629">
        <f t="shared" si="13"/>
        <v>28.638000000000002</v>
      </c>
      <c r="BF347" s="630"/>
      <c r="BG347" s="801">
        <f t="shared" si="14"/>
        <v>1.7</v>
      </c>
      <c r="BH347" s="504"/>
      <c r="BI347" s="505"/>
      <c r="BJ347" s="443" t="s">
        <v>971</v>
      </c>
      <c r="BM347" s="506">
        <v>366</v>
      </c>
      <c r="BO347" s="444"/>
    </row>
    <row r="348" spans="1:67" s="443" customFormat="1" ht="36.950000000000003" customHeight="1">
      <c r="A348" s="611">
        <v>334</v>
      </c>
      <c r="B348" s="612">
        <v>334</v>
      </c>
      <c r="C348" s="638"/>
      <c r="D348" s="639"/>
      <c r="E348" s="762" t="s">
        <v>942</v>
      </c>
      <c r="F348" s="684" t="s">
        <v>923</v>
      </c>
      <c r="G348" s="618">
        <v>15</v>
      </c>
      <c r="H348" s="617">
        <v>7.5119999999999996</v>
      </c>
      <c r="I348" s="640">
        <v>30</v>
      </c>
      <c r="J348" s="617">
        <v>2.8170000000000002</v>
      </c>
      <c r="K348" s="617"/>
      <c r="L348" s="617"/>
      <c r="M348" s="640"/>
      <c r="N348" s="617"/>
      <c r="O348" s="642">
        <v>556.16</v>
      </c>
      <c r="P348" s="617">
        <v>7.9210000000000003</v>
      </c>
      <c r="Q348" s="640"/>
      <c r="R348" s="617"/>
      <c r="S348" s="618">
        <f t="shared" si="12"/>
        <v>15</v>
      </c>
      <c r="T348" s="617">
        <v>0.47</v>
      </c>
      <c r="U348" s="618">
        <v>1</v>
      </c>
      <c r="V348" s="617">
        <v>1.0960000000000001</v>
      </c>
      <c r="W348" s="620">
        <v>20000</v>
      </c>
      <c r="X348" s="617">
        <v>0.626</v>
      </c>
      <c r="Y348" s="621">
        <v>12.6</v>
      </c>
      <c r="Z348" s="617">
        <v>0.59199999999999997</v>
      </c>
      <c r="AA348" s="617">
        <v>4.1669999999999998</v>
      </c>
      <c r="AB348" s="617">
        <v>5</v>
      </c>
      <c r="AC348" s="622">
        <v>1.8260000000000001</v>
      </c>
      <c r="AD348" s="617">
        <v>2</v>
      </c>
      <c r="AE348" s="616">
        <v>4.2939999999999996</v>
      </c>
      <c r="AF348" s="617">
        <v>2</v>
      </c>
      <c r="AG348" s="623"/>
      <c r="AH348" s="623"/>
      <c r="AI348" s="624"/>
      <c r="AJ348" s="624"/>
      <c r="AK348" s="624"/>
      <c r="AL348" s="624"/>
      <c r="AM348" s="624"/>
      <c r="AN348" s="624"/>
      <c r="AO348" s="624"/>
      <c r="AP348" s="624"/>
      <c r="AQ348" s="624"/>
      <c r="AR348" s="625"/>
      <c r="AS348" s="624"/>
      <c r="AT348" s="624"/>
      <c r="AU348" s="628"/>
      <c r="AV348" s="628"/>
      <c r="AW348" s="628"/>
      <c r="AX348" s="628"/>
      <c r="AY348" s="628"/>
      <c r="AZ348" s="628"/>
      <c r="BA348" s="628"/>
      <c r="BB348" s="628"/>
      <c r="BC348" s="628"/>
      <c r="BD348" s="628"/>
      <c r="BE348" s="629">
        <f t="shared" si="13"/>
        <v>30.033999999999999</v>
      </c>
      <c r="BF348" s="630"/>
      <c r="BG348" s="801">
        <f t="shared" si="14"/>
        <v>1.7</v>
      </c>
      <c r="BH348" s="504"/>
      <c r="BI348" s="505"/>
      <c r="BJ348" s="443" t="s">
        <v>972</v>
      </c>
      <c r="BM348" s="506">
        <v>0</v>
      </c>
      <c r="BO348" s="444"/>
    </row>
    <row r="349" spans="1:67" s="443" customFormat="1" ht="36.950000000000003" customHeight="1">
      <c r="A349" s="611">
        <v>335</v>
      </c>
      <c r="B349" s="612">
        <v>335</v>
      </c>
      <c r="C349" s="638"/>
      <c r="D349" s="639"/>
      <c r="E349" s="762" t="s">
        <v>943</v>
      </c>
      <c r="F349" s="684" t="s">
        <v>924</v>
      </c>
      <c r="G349" s="618">
        <v>15</v>
      </c>
      <c r="H349" s="617">
        <v>7.5119999999999996</v>
      </c>
      <c r="I349" s="640">
        <v>30</v>
      </c>
      <c r="J349" s="617">
        <v>2.8170000000000002</v>
      </c>
      <c r="K349" s="617"/>
      <c r="L349" s="617"/>
      <c r="M349" s="640"/>
      <c r="N349" s="617"/>
      <c r="O349" s="642">
        <v>553.08000000000004</v>
      </c>
      <c r="P349" s="617">
        <v>7.8769999999999998</v>
      </c>
      <c r="Q349" s="640"/>
      <c r="R349" s="617"/>
      <c r="S349" s="618">
        <f t="shared" si="12"/>
        <v>15</v>
      </c>
      <c r="T349" s="617">
        <v>0.47</v>
      </c>
      <c r="U349" s="618">
        <v>1</v>
      </c>
      <c r="V349" s="617">
        <v>1.0960000000000001</v>
      </c>
      <c r="W349" s="620">
        <v>0</v>
      </c>
      <c r="X349" s="617">
        <v>0</v>
      </c>
      <c r="Y349" s="621">
        <v>12.6</v>
      </c>
      <c r="Z349" s="617">
        <v>0.59199999999999997</v>
      </c>
      <c r="AA349" s="617">
        <v>5</v>
      </c>
      <c r="AB349" s="617">
        <v>6</v>
      </c>
      <c r="AC349" s="622">
        <v>1.8260000000000001</v>
      </c>
      <c r="AD349" s="617">
        <v>2</v>
      </c>
      <c r="AE349" s="616">
        <v>4.2939999999999996</v>
      </c>
      <c r="AF349" s="617">
        <v>2</v>
      </c>
      <c r="AG349" s="623"/>
      <c r="AH349" s="623"/>
      <c r="AI349" s="624"/>
      <c r="AJ349" s="624"/>
      <c r="AK349" s="624"/>
      <c r="AL349" s="624"/>
      <c r="AM349" s="624"/>
      <c r="AN349" s="624"/>
      <c r="AO349" s="624"/>
      <c r="AP349" s="624"/>
      <c r="AQ349" s="624"/>
      <c r="AR349" s="625"/>
      <c r="AS349" s="624"/>
      <c r="AT349" s="624"/>
      <c r="AU349" s="628"/>
      <c r="AV349" s="628"/>
      <c r="AW349" s="628"/>
      <c r="AX349" s="628"/>
      <c r="AY349" s="628"/>
      <c r="AZ349" s="628"/>
      <c r="BA349" s="628"/>
      <c r="BB349" s="628"/>
      <c r="BC349" s="628"/>
      <c r="BD349" s="628"/>
      <c r="BE349" s="629">
        <f t="shared" si="13"/>
        <v>30.364000000000001</v>
      </c>
      <c r="BF349" s="630"/>
      <c r="BG349" s="801">
        <f t="shared" si="14"/>
        <v>1.7</v>
      </c>
      <c r="BH349" s="504"/>
      <c r="BI349" s="505"/>
      <c r="BJ349" s="443" t="s">
        <v>973</v>
      </c>
      <c r="BM349" s="506">
        <v>0</v>
      </c>
      <c r="BO349" s="444"/>
    </row>
    <row r="350" spans="1:67" s="443" customFormat="1" ht="36.950000000000003" customHeight="1">
      <c r="A350" s="611">
        <v>336</v>
      </c>
      <c r="B350" s="612">
        <v>336</v>
      </c>
      <c r="C350" s="638"/>
      <c r="D350" s="639"/>
      <c r="E350" s="762" t="s">
        <v>1370</v>
      </c>
      <c r="F350" s="684" t="s">
        <v>1371</v>
      </c>
      <c r="G350" s="618">
        <v>15</v>
      </c>
      <c r="H350" s="617">
        <v>7.5119999999999996</v>
      </c>
      <c r="I350" s="640">
        <v>28</v>
      </c>
      <c r="J350" s="617">
        <v>2.629</v>
      </c>
      <c r="K350" s="617"/>
      <c r="L350" s="617"/>
      <c r="M350" s="640"/>
      <c r="N350" s="617"/>
      <c r="O350" s="642">
        <v>481.8</v>
      </c>
      <c r="P350" s="617">
        <v>6.8620000000000001</v>
      </c>
      <c r="Q350" s="640"/>
      <c r="R350" s="617"/>
      <c r="S350" s="618">
        <f t="shared" si="12"/>
        <v>15</v>
      </c>
      <c r="T350" s="617">
        <v>0.47</v>
      </c>
      <c r="U350" s="618">
        <v>1</v>
      </c>
      <c r="V350" s="617">
        <v>1.0960000000000001</v>
      </c>
      <c r="W350" s="620">
        <v>-20000</v>
      </c>
      <c r="X350" s="617">
        <v>-0.628</v>
      </c>
      <c r="Y350" s="621">
        <v>15.1</v>
      </c>
      <c r="Z350" s="617">
        <v>0.70899999999999996</v>
      </c>
      <c r="AA350" s="617">
        <v>4.1669999999999998</v>
      </c>
      <c r="AB350" s="617">
        <v>5</v>
      </c>
      <c r="AC350" s="622">
        <v>1.8260000000000001</v>
      </c>
      <c r="AD350" s="617">
        <v>2</v>
      </c>
      <c r="AE350" s="616">
        <v>4.2939999999999996</v>
      </c>
      <c r="AF350" s="617">
        <v>2</v>
      </c>
      <c r="AG350" s="623"/>
      <c r="AH350" s="623"/>
      <c r="AI350" s="624"/>
      <c r="AJ350" s="624"/>
      <c r="AK350" s="624"/>
      <c r="AL350" s="624"/>
      <c r="AM350" s="624"/>
      <c r="AN350" s="624"/>
      <c r="AO350" s="624"/>
      <c r="AP350" s="624"/>
      <c r="AQ350" s="624"/>
      <c r="AR350" s="625"/>
      <c r="AS350" s="624"/>
      <c r="AT350" s="624"/>
      <c r="AU350" s="628"/>
      <c r="AV350" s="628"/>
      <c r="AW350" s="628"/>
      <c r="AX350" s="628"/>
      <c r="AY350" s="628"/>
      <c r="AZ350" s="628"/>
      <c r="BA350" s="628"/>
      <c r="BB350" s="628"/>
      <c r="BC350" s="628"/>
      <c r="BD350" s="628"/>
      <c r="BE350" s="629">
        <f t="shared" si="13"/>
        <v>27.650000000000002</v>
      </c>
      <c r="BF350" s="630"/>
      <c r="BG350" s="801">
        <f t="shared" si="14"/>
        <v>1.7</v>
      </c>
      <c r="BH350" s="504"/>
      <c r="BI350" s="505"/>
      <c r="BJ350" s="443" t="s">
        <v>974</v>
      </c>
      <c r="BM350" s="503">
        <v>0</v>
      </c>
      <c r="BO350" s="444"/>
    </row>
    <row r="351" spans="1:67" s="443" customFormat="1" ht="36.950000000000003" customHeight="1">
      <c r="A351" s="611">
        <v>337</v>
      </c>
      <c r="B351" s="612">
        <v>337</v>
      </c>
      <c r="C351" s="613"/>
      <c r="D351" s="614"/>
      <c r="E351" s="762" t="s">
        <v>1368</v>
      </c>
      <c r="F351" s="684" t="s">
        <v>1369</v>
      </c>
      <c r="G351" s="618">
        <v>15</v>
      </c>
      <c r="H351" s="617">
        <v>7.5119999999999996</v>
      </c>
      <c r="I351" s="618">
        <v>28</v>
      </c>
      <c r="J351" s="617">
        <v>2.629</v>
      </c>
      <c r="K351" s="617"/>
      <c r="L351" s="617"/>
      <c r="M351" s="617"/>
      <c r="N351" s="617"/>
      <c r="O351" s="619">
        <v>509.08</v>
      </c>
      <c r="P351" s="617">
        <v>7.25</v>
      </c>
      <c r="Q351" s="617"/>
      <c r="R351" s="617"/>
      <c r="S351" s="618">
        <f t="shared" si="12"/>
        <v>15</v>
      </c>
      <c r="T351" s="617">
        <v>0.47</v>
      </c>
      <c r="U351" s="618">
        <v>1</v>
      </c>
      <c r="V351" s="617">
        <v>1.0960000000000001</v>
      </c>
      <c r="W351" s="620">
        <v>-20000</v>
      </c>
      <c r="X351" s="617">
        <v>-0.628</v>
      </c>
      <c r="Y351" s="621">
        <v>15.7</v>
      </c>
      <c r="Z351" s="617">
        <v>0.73699999999999999</v>
      </c>
      <c r="AA351" s="617">
        <v>5</v>
      </c>
      <c r="AB351" s="617">
        <v>6</v>
      </c>
      <c r="AC351" s="622">
        <v>1.8260000000000001</v>
      </c>
      <c r="AD351" s="617">
        <v>2</v>
      </c>
      <c r="AE351" s="616">
        <v>4.2939999999999996</v>
      </c>
      <c r="AF351" s="617">
        <v>2</v>
      </c>
      <c r="AG351" s="623"/>
      <c r="AH351" s="623"/>
      <c r="AI351" s="624"/>
      <c r="AJ351" s="624"/>
      <c r="AK351" s="624"/>
      <c r="AL351" s="624"/>
      <c r="AM351" s="624"/>
      <c r="AN351" s="624"/>
      <c r="AO351" s="624"/>
      <c r="AP351" s="624"/>
      <c r="AQ351" s="624"/>
      <c r="AR351" s="625"/>
      <c r="AS351" s="624"/>
      <c r="AT351" s="624"/>
      <c r="AU351" s="626"/>
      <c r="AV351" s="626"/>
      <c r="AW351" s="626"/>
      <c r="AX351" s="626"/>
      <c r="AY351" s="627"/>
      <c r="AZ351" s="628"/>
      <c r="BA351" s="628"/>
      <c r="BB351" s="628"/>
      <c r="BC351" s="628"/>
      <c r="BD351" s="628"/>
      <c r="BE351" s="629">
        <f t="shared" si="13"/>
        <v>29.065999999999999</v>
      </c>
      <c r="BF351" s="630"/>
      <c r="BG351" s="801">
        <f t="shared" si="14"/>
        <v>1.7</v>
      </c>
      <c r="BH351" s="504"/>
      <c r="BI351" s="505"/>
      <c r="BM351" s="503">
        <v>0</v>
      </c>
      <c r="BO351" s="444"/>
    </row>
    <row r="352" spans="1:67" s="443" customFormat="1" ht="36.950000000000003" customHeight="1">
      <c r="A352" s="611">
        <v>338</v>
      </c>
      <c r="B352" s="612">
        <v>338</v>
      </c>
      <c r="C352" s="613"/>
      <c r="D352" s="614"/>
      <c r="E352" s="762" t="s">
        <v>1972</v>
      </c>
      <c r="F352" s="684" t="s">
        <v>1973</v>
      </c>
      <c r="G352" s="618">
        <v>16</v>
      </c>
      <c r="H352" s="617">
        <v>8.0129999999999999</v>
      </c>
      <c r="I352" s="618">
        <v>31</v>
      </c>
      <c r="J352" s="617">
        <v>2.911</v>
      </c>
      <c r="K352" s="617"/>
      <c r="L352" s="617"/>
      <c r="M352" s="617"/>
      <c r="N352" s="617"/>
      <c r="O352" s="619">
        <v>506</v>
      </c>
      <c r="P352" s="617">
        <v>7.2069999999999999</v>
      </c>
      <c r="Q352" s="617"/>
      <c r="R352" s="617"/>
      <c r="S352" s="618">
        <f t="shared" si="12"/>
        <v>16</v>
      </c>
      <c r="T352" s="617">
        <v>0.501</v>
      </c>
      <c r="U352" s="618">
        <v>1</v>
      </c>
      <c r="V352" s="617">
        <v>1.0960000000000001</v>
      </c>
      <c r="W352" s="620">
        <v>0</v>
      </c>
      <c r="X352" s="617">
        <v>0</v>
      </c>
      <c r="Y352" s="621">
        <v>13.7</v>
      </c>
      <c r="Z352" s="617">
        <v>0.64300000000000002</v>
      </c>
      <c r="AA352" s="617">
        <v>5</v>
      </c>
      <c r="AB352" s="617">
        <v>6</v>
      </c>
      <c r="AC352" s="622">
        <v>1.8260000000000001</v>
      </c>
      <c r="AD352" s="617">
        <v>2</v>
      </c>
      <c r="AE352" s="616">
        <v>4.2939999999999996</v>
      </c>
      <c r="AF352" s="617">
        <v>2</v>
      </c>
      <c r="AG352" s="623"/>
      <c r="AH352" s="623"/>
      <c r="AI352" s="624"/>
      <c r="AJ352" s="624"/>
      <c r="AK352" s="624"/>
      <c r="AL352" s="624"/>
      <c r="AM352" s="624"/>
      <c r="AN352" s="624"/>
      <c r="AO352" s="624"/>
      <c r="AP352" s="624"/>
      <c r="AQ352" s="624"/>
      <c r="AR352" s="625"/>
      <c r="AS352" s="624"/>
      <c r="AT352" s="624"/>
      <c r="AU352" s="626"/>
      <c r="AV352" s="626"/>
      <c r="AW352" s="626"/>
      <c r="AX352" s="626"/>
      <c r="AY352" s="627"/>
      <c r="AZ352" s="628"/>
      <c r="BA352" s="628"/>
      <c r="BB352" s="628"/>
      <c r="BC352" s="628"/>
      <c r="BD352" s="628"/>
      <c r="BE352" s="629">
        <f t="shared" si="13"/>
        <v>30.370999999999999</v>
      </c>
      <c r="BF352" s="630"/>
      <c r="BG352" s="801">
        <f t="shared" si="14"/>
        <v>1.7</v>
      </c>
      <c r="BH352" s="504"/>
      <c r="BI352" s="505"/>
      <c r="BM352" s="503">
        <v>0</v>
      </c>
      <c r="BO352" s="444"/>
    </row>
    <row r="353" spans="1:67" s="443" customFormat="1" ht="36.950000000000003" customHeight="1">
      <c r="A353" s="611">
        <v>339</v>
      </c>
      <c r="B353" s="612">
        <v>339</v>
      </c>
      <c r="C353" s="613"/>
      <c r="D353" s="614"/>
      <c r="E353" s="762" t="s">
        <v>1366</v>
      </c>
      <c r="F353" s="684" t="s">
        <v>1367</v>
      </c>
      <c r="G353" s="618">
        <v>16</v>
      </c>
      <c r="H353" s="617">
        <v>8.0129999999999999</v>
      </c>
      <c r="I353" s="618">
        <v>31</v>
      </c>
      <c r="J353" s="617">
        <v>2.911</v>
      </c>
      <c r="K353" s="617"/>
      <c r="L353" s="617"/>
      <c r="M353" s="617"/>
      <c r="N353" s="617"/>
      <c r="O353" s="619">
        <v>479.6</v>
      </c>
      <c r="P353" s="617">
        <v>6.8310000000000004</v>
      </c>
      <c r="Q353" s="617"/>
      <c r="R353" s="617"/>
      <c r="S353" s="618">
        <f t="shared" si="12"/>
        <v>16</v>
      </c>
      <c r="T353" s="617">
        <v>0.501</v>
      </c>
      <c r="U353" s="618">
        <v>1</v>
      </c>
      <c r="V353" s="617">
        <v>1.0960000000000001</v>
      </c>
      <c r="W353" s="620">
        <v>0</v>
      </c>
      <c r="X353" s="617">
        <v>0</v>
      </c>
      <c r="Y353" s="621">
        <v>10.199999999999999</v>
      </c>
      <c r="Z353" s="617">
        <v>0.47899999999999998</v>
      </c>
      <c r="AA353" s="617">
        <v>5</v>
      </c>
      <c r="AB353" s="617">
        <v>6</v>
      </c>
      <c r="AC353" s="622">
        <v>0.91300000000000003</v>
      </c>
      <c r="AD353" s="617">
        <v>1</v>
      </c>
      <c r="AE353" s="616">
        <v>4.2939999999999996</v>
      </c>
      <c r="AF353" s="617">
        <v>2</v>
      </c>
      <c r="AG353" s="623"/>
      <c r="AH353" s="623"/>
      <c r="AI353" s="624"/>
      <c r="AJ353" s="624"/>
      <c r="AK353" s="624"/>
      <c r="AL353" s="624"/>
      <c r="AM353" s="624"/>
      <c r="AN353" s="624"/>
      <c r="AO353" s="624"/>
      <c r="AP353" s="624"/>
      <c r="AQ353" s="624"/>
      <c r="AR353" s="625"/>
      <c r="AS353" s="624"/>
      <c r="AT353" s="624"/>
      <c r="AU353" s="626"/>
      <c r="AV353" s="626"/>
      <c r="AW353" s="626"/>
      <c r="AX353" s="626"/>
      <c r="AY353" s="627"/>
      <c r="AZ353" s="628"/>
      <c r="BA353" s="628"/>
      <c r="BB353" s="628"/>
      <c r="BC353" s="628"/>
      <c r="BD353" s="628"/>
      <c r="BE353" s="629">
        <f t="shared" si="13"/>
        <v>28.831</v>
      </c>
      <c r="BF353" s="630"/>
      <c r="BG353" s="801">
        <f t="shared" si="14"/>
        <v>1.7</v>
      </c>
      <c r="BH353" s="504"/>
      <c r="BI353" s="505"/>
      <c r="BM353" s="503">
        <v>0</v>
      </c>
      <c r="BO353" s="444"/>
    </row>
    <row r="354" spans="1:67" s="443" customFormat="1" ht="36.950000000000003" customHeight="1">
      <c r="A354" s="611">
        <v>340</v>
      </c>
      <c r="B354" s="612">
        <v>340</v>
      </c>
      <c r="C354" s="613"/>
      <c r="D354" s="636"/>
      <c r="E354" s="762" t="s">
        <v>1001</v>
      </c>
      <c r="F354" s="684" t="s">
        <v>1002</v>
      </c>
      <c r="G354" s="618">
        <v>16</v>
      </c>
      <c r="H354" s="617">
        <v>8.0129999999999999</v>
      </c>
      <c r="I354" s="618">
        <v>31</v>
      </c>
      <c r="J354" s="617">
        <v>2.911</v>
      </c>
      <c r="K354" s="617"/>
      <c r="L354" s="617"/>
      <c r="M354" s="617"/>
      <c r="N354" s="617"/>
      <c r="O354" s="619">
        <v>605.88</v>
      </c>
      <c r="P354" s="617">
        <v>8.6289999999999996</v>
      </c>
      <c r="Q354" s="617"/>
      <c r="R354" s="617"/>
      <c r="S354" s="618">
        <f t="shared" si="12"/>
        <v>16</v>
      </c>
      <c r="T354" s="617">
        <v>0.501</v>
      </c>
      <c r="U354" s="618">
        <v>1</v>
      </c>
      <c r="V354" s="617">
        <v>1.095</v>
      </c>
      <c r="W354" s="620">
        <v>0</v>
      </c>
      <c r="X354" s="617">
        <v>0</v>
      </c>
      <c r="Y354" s="621">
        <v>14.7</v>
      </c>
      <c r="Z354" s="617">
        <v>0.69</v>
      </c>
      <c r="AA354" s="617">
        <v>5</v>
      </c>
      <c r="AB354" s="617">
        <v>6</v>
      </c>
      <c r="AC354" s="622">
        <v>1.8260000000000001</v>
      </c>
      <c r="AD354" s="617">
        <v>2</v>
      </c>
      <c r="AE354" s="616">
        <v>4.2939999999999996</v>
      </c>
      <c r="AF354" s="617">
        <v>2</v>
      </c>
      <c r="AG354" s="623"/>
      <c r="AH354" s="623"/>
      <c r="AI354" s="624"/>
      <c r="AJ354" s="624"/>
      <c r="AK354" s="624"/>
      <c r="AL354" s="624"/>
      <c r="AM354" s="624"/>
      <c r="AN354" s="624"/>
      <c r="AO354" s="624"/>
      <c r="AP354" s="624"/>
      <c r="AQ354" s="624"/>
      <c r="AR354" s="625"/>
      <c r="AS354" s="624"/>
      <c r="AT354" s="624"/>
      <c r="AU354" s="626"/>
      <c r="AV354" s="626"/>
      <c r="AW354" s="626"/>
      <c r="AX354" s="626"/>
      <c r="AY354" s="627"/>
      <c r="AZ354" s="628"/>
      <c r="BA354" s="628"/>
      <c r="BB354" s="628"/>
      <c r="BC354" s="628"/>
      <c r="BD354" s="628"/>
      <c r="BE354" s="629">
        <f t="shared" si="13"/>
        <v>31.839000000000002</v>
      </c>
      <c r="BF354" s="630"/>
      <c r="BG354" s="801">
        <f t="shared" si="14"/>
        <v>1.7</v>
      </c>
      <c r="BH354" s="504"/>
      <c r="BI354" s="505"/>
      <c r="BM354" s="503">
        <v>0</v>
      </c>
      <c r="BO354" s="444"/>
    </row>
    <row r="355" spans="1:67" s="443" customFormat="1" ht="36.950000000000003" customHeight="1">
      <c r="A355" s="611">
        <v>341</v>
      </c>
      <c r="B355" s="612">
        <v>341</v>
      </c>
      <c r="C355" s="613"/>
      <c r="D355" s="636"/>
      <c r="E355" s="762" t="s">
        <v>986</v>
      </c>
      <c r="F355" s="684" t="s">
        <v>2086</v>
      </c>
      <c r="G355" s="618">
        <v>16</v>
      </c>
      <c r="H355" s="617">
        <v>8.0129999999999999</v>
      </c>
      <c r="I355" s="618">
        <v>31</v>
      </c>
      <c r="J355" s="617">
        <v>2.911</v>
      </c>
      <c r="K355" s="617"/>
      <c r="L355" s="617"/>
      <c r="M355" s="617"/>
      <c r="N355" s="617"/>
      <c r="O355" s="619">
        <v>513.48</v>
      </c>
      <c r="P355" s="617">
        <v>7.3129999999999997</v>
      </c>
      <c r="Q355" s="617"/>
      <c r="R355" s="617"/>
      <c r="S355" s="618">
        <f t="shared" si="12"/>
        <v>16</v>
      </c>
      <c r="T355" s="617">
        <v>0.501</v>
      </c>
      <c r="U355" s="618">
        <v>1</v>
      </c>
      <c r="V355" s="617">
        <v>1.095</v>
      </c>
      <c r="W355" s="620">
        <v>-20000</v>
      </c>
      <c r="X355" s="617">
        <v>-0.628</v>
      </c>
      <c r="Y355" s="621">
        <v>14.9</v>
      </c>
      <c r="Z355" s="617">
        <v>0.7</v>
      </c>
      <c r="AA355" s="617">
        <v>4.1669999999999998</v>
      </c>
      <c r="AB355" s="617">
        <v>5</v>
      </c>
      <c r="AC355" s="622">
        <v>1.8260000000000001</v>
      </c>
      <c r="AD355" s="617">
        <v>2</v>
      </c>
      <c r="AE355" s="616">
        <v>4.2939999999999996</v>
      </c>
      <c r="AF355" s="617">
        <v>2</v>
      </c>
      <c r="AG355" s="623"/>
      <c r="AH355" s="623"/>
      <c r="AI355" s="624"/>
      <c r="AJ355" s="624"/>
      <c r="AK355" s="624"/>
      <c r="AL355" s="624"/>
      <c r="AM355" s="624"/>
      <c r="AN355" s="624"/>
      <c r="AO355" s="624"/>
      <c r="AP355" s="624"/>
      <c r="AQ355" s="624"/>
      <c r="AR355" s="625"/>
      <c r="AS355" s="624"/>
      <c r="AT355" s="624"/>
      <c r="AU355" s="626"/>
      <c r="AV355" s="626"/>
      <c r="AW355" s="626"/>
      <c r="AX355" s="626"/>
      <c r="AY355" s="627"/>
      <c r="AZ355" s="628"/>
      <c r="BA355" s="628"/>
      <c r="BB355" s="628"/>
      <c r="BC355" s="628"/>
      <c r="BD355" s="628"/>
      <c r="BE355" s="629">
        <f t="shared" si="13"/>
        <v>28.904999999999998</v>
      </c>
      <c r="BF355" s="630"/>
      <c r="BG355" s="801">
        <f t="shared" si="14"/>
        <v>1.7</v>
      </c>
      <c r="BH355" s="504"/>
      <c r="BI355" s="505"/>
      <c r="BM355" s="503">
        <v>0</v>
      </c>
      <c r="BO355" s="444"/>
    </row>
    <row r="356" spans="1:67" s="443" customFormat="1" ht="36.950000000000003" customHeight="1">
      <c r="A356" s="611">
        <v>342</v>
      </c>
      <c r="B356" s="612">
        <v>342</v>
      </c>
      <c r="C356" s="613"/>
      <c r="D356" s="614"/>
      <c r="E356" s="762" t="s">
        <v>1853</v>
      </c>
      <c r="F356" s="632" t="s">
        <v>1854</v>
      </c>
      <c r="G356" s="618">
        <v>14</v>
      </c>
      <c r="H356" s="617">
        <v>7.0110000000000001</v>
      </c>
      <c r="I356" s="618">
        <v>28</v>
      </c>
      <c r="J356" s="617">
        <v>2.629</v>
      </c>
      <c r="K356" s="617"/>
      <c r="L356" s="617"/>
      <c r="M356" s="617"/>
      <c r="N356" s="617"/>
      <c r="O356" s="619">
        <v>535.91999999999996</v>
      </c>
      <c r="P356" s="617">
        <v>7.633</v>
      </c>
      <c r="Q356" s="617"/>
      <c r="R356" s="617"/>
      <c r="S356" s="618">
        <f t="shared" si="12"/>
        <v>14</v>
      </c>
      <c r="T356" s="617">
        <v>0.438</v>
      </c>
      <c r="U356" s="618">
        <v>1</v>
      </c>
      <c r="V356" s="617">
        <v>1.095</v>
      </c>
      <c r="W356" s="620">
        <v>0</v>
      </c>
      <c r="X356" s="617">
        <v>0</v>
      </c>
      <c r="Y356" s="621">
        <v>11.3</v>
      </c>
      <c r="Z356" s="617">
        <v>0.53100000000000003</v>
      </c>
      <c r="AA356" s="617">
        <v>5</v>
      </c>
      <c r="AB356" s="617">
        <v>6</v>
      </c>
      <c r="AC356" s="622">
        <v>0.91300000000000003</v>
      </c>
      <c r="AD356" s="617">
        <v>1</v>
      </c>
      <c r="AE356" s="616">
        <v>4.2939999999999996</v>
      </c>
      <c r="AF356" s="617">
        <v>2</v>
      </c>
      <c r="AG356" s="623"/>
      <c r="AH356" s="623"/>
      <c r="AI356" s="624"/>
      <c r="AJ356" s="624"/>
      <c r="AK356" s="624"/>
      <c r="AL356" s="624"/>
      <c r="AM356" s="624"/>
      <c r="AN356" s="624"/>
      <c r="AO356" s="624"/>
      <c r="AP356" s="624"/>
      <c r="AQ356" s="624"/>
      <c r="AR356" s="625"/>
      <c r="AS356" s="624"/>
      <c r="AT356" s="624"/>
      <c r="AU356" s="626"/>
      <c r="AV356" s="626"/>
      <c r="AW356" s="626"/>
      <c r="AX356" s="626"/>
      <c r="AY356" s="627"/>
      <c r="AZ356" s="628"/>
      <c r="BA356" s="628"/>
      <c r="BB356" s="628"/>
      <c r="BC356" s="628"/>
      <c r="BD356" s="628"/>
      <c r="BE356" s="629">
        <f t="shared" si="13"/>
        <v>28.337</v>
      </c>
      <c r="BF356" s="630"/>
      <c r="BG356" s="801">
        <f t="shared" si="14"/>
        <v>1.7</v>
      </c>
      <c r="BH356" s="504"/>
      <c r="BI356" s="505"/>
      <c r="BM356" s="503">
        <v>0</v>
      </c>
      <c r="BO356" s="444"/>
    </row>
    <row r="357" spans="1:67" s="443" customFormat="1" ht="36.950000000000003" customHeight="1">
      <c r="A357" s="611">
        <v>343</v>
      </c>
      <c r="B357" s="612">
        <v>343</v>
      </c>
      <c r="C357" s="613"/>
      <c r="D357" s="614"/>
      <c r="E357" s="762" t="s">
        <v>1374</v>
      </c>
      <c r="F357" s="632" t="s">
        <v>1375</v>
      </c>
      <c r="G357" s="618">
        <v>14</v>
      </c>
      <c r="H357" s="617">
        <v>7.0110000000000001</v>
      </c>
      <c r="I357" s="618">
        <v>28</v>
      </c>
      <c r="J357" s="617">
        <v>2.629</v>
      </c>
      <c r="K357" s="617"/>
      <c r="L357" s="617"/>
      <c r="M357" s="617"/>
      <c r="N357" s="617"/>
      <c r="O357" s="619">
        <v>579.48</v>
      </c>
      <c r="P357" s="617">
        <v>8.2530000000000001</v>
      </c>
      <c r="Q357" s="617"/>
      <c r="R357" s="617"/>
      <c r="S357" s="618">
        <f t="shared" si="12"/>
        <v>14</v>
      </c>
      <c r="T357" s="617">
        <v>0.438</v>
      </c>
      <c r="U357" s="618">
        <v>1</v>
      </c>
      <c r="V357" s="617">
        <v>1.095</v>
      </c>
      <c r="W357" s="620">
        <v>0</v>
      </c>
      <c r="X357" s="617">
        <v>0</v>
      </c>
      <c r="Y357" s="621">
        <v>12.3</v>
      </c>
      <c r="Z357" s="617">
        <v>0.57799999999999996</v>
      </c>
      <c r="AA357" s="617">
        <v>4.1669999999999998</v>
      </c>
      <c r="AB357" s="617">
        <v>5</v>
      </c>
      <c r="AC357" s="622">
        <v>1.8260000000000001</v>
      </c>
      <c r="AD357" s="617">
        <v>2</v>
      </c>
      <c r="AE357" s="616">
        <v>4.2939999999999996</v>
      </c>
      <c r="AF357" s="617">
        <v>2</v>
      </c>
      <c r="AG357" s="623"/>
      <c r="AH357" s="623"/>
      <c r="AI357" s="624"/>
      <c r="AJ357" s="624"/>
      <c r="AK357" s="624"/>
      <c r="AL357" s="624"/>
      <c r="AM357" s="624"/>
      <c r="AN357" s="624"/>
      <c r="AO357" s="624"/>
      <c r="AP357" s="624"/>
      <c r="AQ357" s="624"/>
      <c r="AR357" s="625"/>
      <c r="AS357" s="624"/>
      <c r="AT357" s="624"/>
      <c r="AU357" s="626"/>
      <c r="AV357" s="626"/>
      <c r="AW357" s="626"/>
      <c r="AX357" s="626"/>
      <c r="AY357" s="627"/>
      <c r="AZ357" s="628"/>
      <c r="BA357" s="628"/>
      <c r="BB357" s="628"/>
      <c r="BC357" s="628"/>
      <c r="BD357" s="628"/>
      <c r="BE357" s="629">
        <f t="shared" si="13"/>
        <v>29.004000000000001</v>
      </c>
      <c r="BF357" s="630"/>
      <c r="BG357" s="801">
        <f t="shared" si="14"/>
        <v>1.7</v>
      </c>
      <c r="BH357" s="504"/>
      <c r="BI357" s="505"/>
      <c r="BM357" s="503">
        <v>0</v>
      </c>
      <c r="BO357" s="444"/>
    </row>
    <row r="358" spans="1:67" s="443" customFormat="1" ht="36.950000000000003" customHeight="1">
      <c r="A358" s="611">
        <v>344</v>
      </c>
      <c r="B358" s="612">
        <v>344</v>
      </c>
      <c r="C358" s="613"/>
      <c r="D358" s="614"/>
      <c r="E358" s="762" t="s">
        <v>932</v>
      </c>
      <c r="F358" s="684" t="s">
        <v>980</v>
      </c>
      <c r="G358" s="618">
        <v>16</v>
      </c>
      <c r="H358" s="617">
        <v>8.0129999999999999</v>
      </c>
      <c r="I358" s="618">
        <v>31</v>
      </c>
      <c r="J358" s="617">
        <v>2.911</v>
      </c>
      <c r="K358" s="617"/>
      <c r="L358" s="617"/>
      <c r="M358" s="617"/>
      <c r="N358" s="617"/>
      <c r="O358" s="619">
        <v>394.68</v>
      </c>
      <c r="P358" s="617">
        <v>5.6210000000000004</v>
      </c>
      <c r="Q358" s="617"/>
      <c r="R358" s="617"/>
      <c r="S358" s="618">
        <f t="shared" si="12"/>
        <v>16</v>
      </c>
      <c r="T358" s="617">
        <v>0.501</v>
      </c>
      <c r="U358" s="618">
        <v>1</v>
      </c>
      <c r="V358" s="617">
        <v>1.095</v>
      </c>
      <c r="W358" s="620">
        <v>0</v>
      </c>
      <c r="X358" s="617">
        <v>0</v>
      </c>
      <c r="Y358" s="621">
        <v>9.1</v>
      </c>
      <c r="Z358" s="617">
        <v>0.42699999999999999</v>
      </c>
      <c r="AA358" s="617">
        <v>5</v>
      </c>
      <c r="AB358" s="617">
        <v>6</v>
      </c>
      <c r="AC358" s="622">
        <v>1.8260000000000001</v>
      </c>
      <c r="AD358" s="617">
        <v>2</v>
      </c>
      <c r="AE358" s="616">
        <v>4.2939999999999996</v>
      </c>
      <c r="AF358" s="617">
        <v>2</v>
      </c>
      <c r="AG358" s="623"/>
      <c r="AH358" s="623"/>
      <c r="AI358" s="624"/>
      <c r="AJ358" s="624"/>
      <c r="AK358" s="624"/>
      <c r="AL358" s="624"/>
      <c r="AM358" s="624"/>
      <c r="AN358" s="624"/>
      <c r="AO358" s="624"/>
      <c r="AP358" s="624"/>
      <c r="AQ358" s="624"/>
      <c r="AR358" s="625"/>
      <c r="AS358" s="624"/>
      <c r="AT358" s="624"/>
      <c r="AU358" s="626"/>
      <c r="AV358" s="626"/>
      <c r="AW358" s="626"/>
      <c r="AX358" s="626"/>
      <c r="AY358" s="627"/>
      <c r="AZ358" s="628"/>
      <c r="BA358" s="628"/>
      <c r="BB358" s="628"/>
      <c r="BC358" s="628"/>
      <c r="BD358" s="628"/>
      <c r="BE358" s="629">
        <f t="shared" si="13"/>
        <v>28.567999999999998</v>
      </c>
      <c r="BF358" s="630"/>
      <c r="BG358" s="801">
        <f t="shared" si="14"/>
        <v>1.7</v>
      </c>
      <c r="BH358" s="504"/>
      <c r="BI358" s="505"/>
      <c r="BM358" s="503">
        <v>0</v>
      </c>
      <c r="BO358" s="444"/>
    </row>
    <row r="359" spans="1:67" s="443" customFormat="1" ht="36.950000000000003" customHeight="1">
      <c r="A359" s="611">
        <v>345</v>
      </c>
      <c r="B359" s="612">
        <v>345</v>
      </c>
      <c r="C359" s="613"/>
      <c r="D359" s="614"/>
      <c r="E359" s="762" t="s">
        <v>1845</v>
      </c>
      <c r="F359" s="633" t="s">
        <v>1846</v>
      </c>
      <c r="G359" s="618">
        <v>15</v>
      </c>
      <c r="H359" s="617">
        <v>7.5119999999999996</v>
      </c>
      <c r="I359" s="618">
        <v>29</v>
      </c>
      <c r="J359" s="617">
        <v>2.7229999999999999</v>
      </c>
      <c r="K359" s="617"/>
      <c r="L359" s="617"/>
      <c r="M359" s="617"/>
      <c r="N359" s="617"/>
      <c r="O359" s="619">
        <v>440.88</v>
      </c>
      <c r="P359" s="617">
        <v>6.2789999999999999</v>
      </c>
      <c r="Q359" s="617"/>
      <c r="R359" s="617"/>
      <c r="S359" s="618">
        <f t="shared" si="12"/>
        <v>15</v>
      </c>
      <c r="T359" s="617">
        <v>0.47</v>
      </c>
      <c r="U359" s="618">
        <v>1</v>
      </c>
      <c r="V359" s="617">
        <v>1.095</v>
      </c>
      <c r="W359" s="620">
        <v>0</v>
      </c>
      <c r="X359" s="617">
        <v>0</v>
      </c>
      <c r="Y359" s="621">
        <v>8.3000000000000007</v>
      </c>
      <c r="Z359" s="617">
        <v>0.39</v>
      </c>
      <c r="AA359" s="617">
        <v>4.1669999999999998</v>
      </c>
      <c r="AB359" s="617">
        <v>5</v>
      </c>
      <c r="AC359" s="622">
        <v>0.91300000000000003</v>
      </c>
      <c r="AD359" s="617">
        <v>1</v>
      </c>
      <c r="AE359" s="616">
        <v>4.2939999999999996</v>
      </c>
      <c r="AF359" s="617">
        <v>2</v>
      </c>
      <c r="AG359" s="623"/>
      <c r="AH359" s="623"/>
      <c r="AI359" s="624"/>
      <c r="AJ359" s="624"/>
      <c r="AK359" s="624"/>
      <c r="AL359" s="624"/>
      <c r="AM359" s="624"/>
      <c r="AN359" s="624"/>
      <c r="AO359" s="624"/>
      <c r="AP359" s="624"/>
      <c r="AQ359" s="624"/>
      <c r="AR359" s="625"/>
      <c r="AS359" s="624"/>
      <c r="AT359" s="624"/>
      <c r="AU359" s="626"/>
      <c r="AV359" s="626"/>
      <c r="AW359" s="626"/>
      <c r="AX359" s="626"/>
      <c r="AY359" s="627"/>
      <c r="AZ359" s="628"/>
      <c r="BA359" s="628"/>
      <c r="BB359" s="628"/>
      <c r="BC359" s="628"/>
      <c r="BD359" s="628"/>
      <c r="BE359" s="629">
        <f t="shared" si="13"/>
        <v>26.469000000000001</v>
      </c>
      <c r="BF359" s="630"/>
      <c r="BG359" s="801">
        <f t="shared" si="14"/>
        <v>1.7</v>
      </c>
      <c r="BH359" s="504"/>
      <c r="BI359" s="505"/>
      <c r="BM359" s="503">
        <v>0</v>
      </c>
      <c r="BO359" s="444"/>
    </row>
    <row r="360" spans="1:67" s="443" customFormat="1" ht="36.950000000000003" customHeight="1">
      <c r="A360" s="611">
        <v>346</v>
      </c>
      <c r="B360" s="612">
        <v>346</v>
      </c>
      <c r="C360" s="613"/>
      <c r="D360" s="614"/>
      <c r="E360" s="762" t="s">
        <v>1594</v>
      </c>
      <c r="F360" s="633" t="s">
        <v>1595</v>
      </c>
      <c r="G360" s="618">
        <v>16</v>
      </c>
      <c r="H360" s="617">
        <v>8.0129999999999999</v>
      </c>
      <c r="I360" s="618">
        <v>31</v>
      </c>
      <c r="J360" s="617">
        <v>2.911</v>
      </c>
      <c r="K360" s="617"/>
      <c r="L360" s="617"/>
      <c r="M360" s="617"/>
      <c r="N360" s="617"/>
      <c r="O360" s="619">
        <v>516.56000000000006</v>
      </c>
      <c r="P360" s="617">
        <v>7.3570000000000002</v>
      </c>
      <c r="Q360" s="617"/>
      <c r="R360" s="617"/>
      <c r="S360" s="618">
        <f t="shared" si="12"/>
        <v>16</v>
      </c>
      <c r="T360" s="617">
        <v>0.501</v>
      </c>
      <c r="U360" s="618">
        <v>1</v>
      </c>
      <c r="V360" s="617">
        <v>1.095</v>
      </c>
      <c r="W360" s="620">
        <v>0</v>
      </c>
      <c r="X360" s="617">
        <v>0</v>
      </c>
      <c r="Y360" s="621">
        <v>11.7</v>
      </c>
      <c r="Z360" s="617">
        <v>0.54900000000000004</v>
      </c>
      <c r="AA360" s="617">
        <v>5</v>
      </c>
      <c r="AB360" s="617">
        <v>6</v>
      </c>
      <c r="AC360" s="622">
        <v>1.8260000000000001</v>
      </c>
      <c r="AD360" s="617">
        <v>2</v>
      </c>
      <c r="AE360" s="616">
        <v>4.2939999999999996</v>
      </c>
      <c r="AF360" s="617">
        <v>2</v>
      </c>
      <c r="AG360" s="623"/>
      <c r="AH360" s="623"/>
      <c r="AI360" s="624"/>
      <c r="AJ360" s="624"/>
      <c r="AK360" s="624"/>
      <c r="AL360" s="624"/>
      <c r="AM360" s="624"/>
      <c r="AN360" s="624"/>
      <c r="AO360" s="624"/>
      <c r="AP360" s="624"/>
      <c r="AQ360" s="624"/>
      <c r="AR360" s="625"/>
      <c r="AS360" s="624"/>
      <c r="AT360" s="624"/>
      <c r="AU360" s="637"/>
      <c r="AV360" s="626"/>
      <c r="AW360" s="626"/>
      <c r="AX360" s="626"/>
      <c r="AY360" s="627"/>
      <c r="AZ360" s="628"/>
      <c r="BA360" s="628"/>
      <c r="BB360" s="628"/>
      <c r="BC360" s="628"/>
      <c r="BD360" s="628"/>
      <c r="BE360" s="629">
        <f t="shared" si="13"/>
        <v>30.425999999999998</v>
      </c>
      <c r="BF360" s="630"/>
      <c r="BG360" s="801">
        <f t="shared" si="14"/>
        <v>1.7</v>
      </c>
      <c r="BH360" s="504"/>
      <c r="BI360" s="505"/>
      <c r="BM360" s="503">
        <v>0</v>
      </c>
      <c r="BO360" s="444"/>
    </row>
    <row r="361" spans="1:67" s="443" customFormat="1" ht="36.950000000000003" customHeight="1">
      <c r="A361" s="611">
        <v>347</v>
      </c>
      <c r="B361" s="612">
        <v>347</v>
      </c>
      <c r="C361" s="613"/>
      <c r="D361" s="614"/>
      <c r="E361" s="762" t="s">
        <v>1596</v>
      </c>
      <c r="F361" s="633" t="s">
        <v>1597</v>
      </c>
      <c r="G361" s="618">
        <v>16</v>
      </c>
      <c r="H361" s="617">
        <v>8.0129999999999999</v>
      </c>
      <c r="I361" s="618">
        <v>31</v>
      </c>
      <c r="J361" s="617">
        <v>2.911</v>
      </c>
      <c r="K361" s="617"/>
      <c r="L361" s="617"/>
      <c r="M361" s="617"/>
      <c r="N361" s="617"/>
      <c r="O361" s="619">
        <v>601.91999999999996</v>
      </c>
      <c r="P361" s="617">
        <v>8.5730000000000004</v>
      </c>
      <c r="Q361" s="617"/>
      <c r="R361" s="617"/>
      <c r="S361" s="618">
        <f t="shared" si="12"/>
        <v>16</v>
      </c>
      <c r="T361" s="617">
        <v>0.501</v>
      </c>
      <c r="U361" s="618">
        <v>1</v>
      </c>
      <c r="V361" s="617">
        <v>1.095</v>
      </c>
      <c r="W361" s="620">
        <v>0</v>
      </c>
      <c r="X361" s="617">
        <v>0</v>
      </c>
      <c r="Y361" s="621">
        <v>11.5</v>
      </c>
      <c r="Z361" s="617">
        <v>0.54</v>
      </c>
      <c r="AA361" s="617">
        <v>5</v>
      </c>
      <c r="AB361" s="617">
        <v>6</v>
      </c>
      <c r="AC361" s="622">
        <v>0.91300000000000003</v>
      </c>
      <c r="AD361" s="617">
        <v>1</v>
      </c>
      <c r="AE361" s="616">
        <v>4.2939999999999996</v>
      </c>
      <c r="AF361" s="617">
        <v>2</v>
      </c>
      <c r="AG361" s="623"/>
      <c r="AH361" s="623"/>
      <c r="AI361" s="624"/>
      <c r="AJ361" s="624"/>
      <c r="AK361" s="624"/>
      <c r="AL361" s="624"/>
      <c r="AM361" s="624"/>
      <c r="AN361" s="624"/>
      <c r="AO361" s="624"/>
      <c r="AP361" s="624"/>
      <c r="AQ361" s="624"/>
      <c r="AR361" s="625"/>
      <c r="AS361" s="624"/>
      <c r="AT361" s="624"/>
      <c r="AU361" s="637"/>
      <c r="AV361" s="626"/>
      <c r="AW361" s="626"/>
      <c r="AX361" s="626"/>
      <c r="AY361" s="627"/>
      <c r="AZ361" s="628"/>
      <c r="BA361" s="628"/>
      <c r="BB361" s="628"/>
      <c r="BC361" s="628"/>
      <c r="BD361" s="628"/>
      <c r="BE361" s="629">
        <f t="shared" si="13"/>
        <v>30.632999999999999</v>
      </c>
      <c r="BF361" s="630"/>
      <c r="BG361" s="801">
        <f t="shared" si="14"/>
        <v>1.7</v>
      </c>
      <c r="BH361" s="504"/>
      <c r="BI361" s="505"/>
      <c r="BM361" s="503">
        <v>0</v>
      </c>
      <c r="BO361" s="444"/>
    </row>
    <row r="362" spans="1:67" s="443" customFormat="1" ht="36.950000000000003" customHeight="1">
      <c r="A362" s="611">
        <v>348</v>
      </c>
      <c r="B362" s="612">
        <v>348</v>
      </c>
      <c r="C362" s="613"/>
      <c r="D362" s="614"/>
      <c r="E362" s="762" t="s">
        <v>1598</v>
      </c>
      <c r="F362" s="634" t="s">
        <v>1390</v>
      </c>
      <c r="G362" s="618">
        <v>16</v>
      </c>
      <c r="H362" s="617">
        <v>8.0129999999999999</v>
      </c>
      <c r="I362" s="618">
        <v>31</v>
      </c>
      <c r="J362" s="617">
        <v>2.911</v>
      </c>
      <c r="K362" s="617"/>
      <c r="L362" s="617"/>
      <c r="M362" s="617"/>
      <c r="N362" s="617"/>
      <c r="O362" s="619">
        <v>622.6</v>
      </c>
      <c r="P362" s="617">
        <v>8.8670000000000009</v>
      </c>
      <c r="Q362" s="617"/>
      <c r="R362" s="617"/>
      <c r="S362" s="618">
        <f t="shared" si="12"/>
        <v>16</v>
      </c>
      <c r="T362" s="617">
        <v>0.501</v>
      </c>
      <c r="U362" s="618">
        <v>1</v>
      </c>
      <c r="V362" s="617">
        <v>1.095</v>
      </c>
      <c r="W362" s="620">
        <v>0</v>
      </c>
      <c r="X362" s="617">
        <v>0</v>
      </c>
      <c r="Y362" s="621">
        <v>11.6</v>
      </c>
      <c r="Z362" s="617">
        <v>0.54500000000000004</v>
      </c>
      <c r="AA362" s="617">
        <v>5</v>
      </c>
      <c r="AB362" s="617">
        <v>6</v>
      </c>
      <c r="AC362" s="622">
        <v>1.8260000000000001</v>
      </c>
      <c r="AD362" s="617">
        <v>2</v>
      </c>
      <c r="AE362" s="616">
        <v>4.2939999999999996</v>
      </c>
      <c r="AF362" s="617">
        <v>2</v>
      </c>
      <c r="AG362" s="623"/>
      <c r="AH362" s="623"/>
      <c r="AI362" s="624"/>
      <c r="AJ362" s="624"/>
      <c r="AK362" s="624"/>
      <c r="AL362" s="624"/>
      <c r="AM362" s="624"/>
      <c r="AN362" s="624"/>
      <c r="AO362" s="624"/>
      <c r="AP362" s="624"/>
      <c r="AQ362" s="624"/>
      <c r="AR362" s="625"/>
      <c r="AS362" s="624"/>
      <c r="AT362" s="624"/>
      <c r="AU362" s="637"/>
      <c r="AV362" s="626"/>
      <c r="AW362" s="626"/>
      <c r="AX362" s="626"/>
      <c r="AY362" s="627"/>
      <c r="AZ362" s="628"/>
      <c r="BA362" s="628"/>
      <c r="BB362" s="628"/>
      <c r="BC362" s="628"/>
      <c r="BD362" s="628"/>
      <c r="BE362" s="629">
        <f t="shared" si="13"/>
        <v>31.932000000000002</v>
      </c>
      <c r="BF362" s="630"/>
      <c r="BG362" s="801">
        <f t="shared" si="14"/>
        <v>1.7</v>
      </c>
      <c r="BH362" s="504"/>
      <c r="BI362" s="505"/>
      <c r="BM362" s="503">
        <v>0</v>
      </c>
      <c r="BO362" s="444"/>
    </row>
    <row r="363" spans="1:67" s="443" customFormat="1" ht="36.950000000000003" customHeight="1">
      <c r="A363" s="611">
        <v>349</v>
      </c>
      <c r="B363" s="612">
        <v>349</v>
      </c>
      <c r="C363" s="613"/>
      <c r="D363" s="614"/>
      <c r="E363" s="762" t="s">
        <v>1391</v>
      </c>
      <c r="F363" s="634" t="s">
        <v>1392</v>
      </c>
      <c r="G363" s="618">
        <v>16</v>
      </c>
      <c r="H363" s="617">
        <v>8.0129999999999999</v>
      </c>
      <c r="I363" s="618">
        <v>31</v>
      </c>
      <c r="J363" s="617">
        <v>2.911</v>
      </c>
      <c r="K363" s="617"/>
      <c r="L363" s="617"/>
      <c r="M363" s="617"/>
      <c r="N363" s="617"/>
      <c r="O363" s="619">
        <v>562.76</v>
      </c>
      <c r="P363" s="617">
        <v>8.0150000000000006</v>
      </c>
      <c r="Q363" s="617"/>
      <c r="R363" s="617"/>
      <c r="S363" s="618">
        <f t="shared" si="12"/>
        <v>16</v>
      </c>
      <c r="T363" s="617">
        <v>0.501</v>
      </c>
      <c r="U363" s="618">
        <v>1</v>
      </c>
      <c r="V363" s="617">
        <v>1.095</v>
      </c>
      <c r="W363" s="620">
        <v>-20000</v>
      </c>
      <c r="X363" s="617">
        <v>-0.628</v>
      </c>
      <c r="Y363" s="621">
        <v>12.3</v>
      </c>
      <c r="Z363" s="617">
        <v>0.57799999999999996</v>
      </c>
      <c r="AA363" s="617">
        <v>5</v>
      </c>
      <c r="AB363" s="617">
        <v>6</v>
      </c>
      <c r="AC363" s="622">
        <v>0.91300000000000003</v>
      </c>
      <c r="AD363" s="617">
        <v>1</v>
      </c>
      <c r="AE363" s="616">
        <v>4.2939999999999996</v>
      </c>
      <c r="AF363" s="617">
        <v>2</v>
      </c>
      <c r="AG363" s="623"/>
      <c r="AH363" s="623"/>
      <c r="AI363" s="624"/>
      <c r="AJ363" s="624"/>
      <c r="AK363" s="624"/>
      <c r="AL363" s="624"/>
      <c r="AM363" s="624"/>
      <c r="AN363" s="624"/>
      <c r="AO363" s="624"/>
      <c r="AP363" s="624"/>
      <c r="AQ363" s="624"/>
      <c r="AR363" s="625"/>
      <c r="AS363" s="624"/>
      <c r="AT363" s="624"/>
      <c r="AU363" s="637"/>
      <c r="AV363" s="626"/>
      <c r="AW363" s="626"/>
      <c r="AX363" s="626"/>
      <c r="AY363" s="627"/>
      <c r="AZ363" s="628"/>
      <c r="BA363" s="628"/>
      <c r="BB363" s="628"/>
      <c r="BC363" s="628"/>
      <c r="BD363" s="628"/>
      <c r="BE363" s="629">
        <f t="shared" si="13"/>
        <v>29.484999999999999</v>
      </c>
      <c r="BF363" s="630"/>
      <c r="BG363" s="801">
        <f t="shared" si="14"/>
        <v>1.7</v>
      </c>
      <c r="BH363" s="504"/>
      <c r="BI363" s="505"/>
      <c r="BM363" s="503">
        <v>0</v>
      </c>
      <c r="BO363" s="444"/>
    </row>
    <row r="364" spans="1:67" s="443" customFormat="1" ht="36.950000000000003" customHeight="1">
      <c r="A364" s="611">
        <v>350</v>
      </c>
      <c r="B364" s="612">
        <v>350</v>
      </c>
      <c r="C364" s="613"/>
      <c r="D364" s="614"/>
      <c r="E364" s="762" t="s">
        <v>1974</v>
      </c>
      <c r="F364" s="634" t="s">
        <v>1975</v>
      </c>
      <c r="G364" s="618">
        <v>16</v>
      </c>
      <c r="H364" s="617">
        <v>8.0129999999999999</v>
      </c>
      <c r="I364" s="618">
        <v>30</v>
      </c>
      <c r="J364" s="617">
        <v>2.8170000000000002</v>
      </c>
      <c r="K364" s="617"/>
      <c r="L364" s="617"/>
      <c r="M364" s="617"/>
      <c r="N364" s="617"/>
      <c r="O364" s="619">
        <v>596.64</v>
      </c>
      <c r="P364" s="617">
        <v>8.4979999999999993</v>
      </c>
      <c r="Q364" s="617"/>
      <c r="R364" s="617"/>
      <c r="S364" s="618">
        <f t="shared" si="12"/>
        <v>16</v>
      </c>
      <c r="T364" s="617">
        <v>0.501</v>
      </c>
      <c r="U364" s="618">
        <v>1</v>
      </c>
      <c r="V364" s="617">
        <v>1.095</v>
      </c>
      <c r="W364" s="620">
        <v>0</v>
      </c>
      <c r="X364" s="617">
        <v>0</v>
      </c>
      <c r="Y364" s="621">
        <v>10.4</v>
      </c>
      <c r="Z364" s="617">
        <v>0.48799999999999999</v>
      </c>
      <c r="AA364" s="617">
        <v>5</v>
      </c>
      <c r="AB364" s="617">
        <v>6</v>
      </c>
      <c r="AC364" s="622">
        <v>1.8260000000000001</v>
      </c>
      <c r="AD364" s="791">
        <v>2</v>
      </c>
      <c r="AE364" s="616">
        <v>4.2939999999999996</v>
      </c>
      <c r="AF364" s="617">
        <v>2</v>
      </c>
      <c r="AG364" s="623"/>
      <c r="AH364" s="623"/>
      <c r="AI364" s="624"/>
      <c r="AJ364" s="624"/>
      <c r="AK364" s="624"/>
      <c r="AL364" s="624"/>
      <c r="AM364" s="624"/>
      <c r="AN364" s="624"/>
      <c r="AO364" s="624"/>
      <c r="AP364" s="624"/>
      <c r="AQ364" s="624"/>
      <c r="AR364" s="625"/>
      <c r="AS364" s="624"/>
      <c r="AT364" s="624"/>
      <c r="AU364" s="637"/>
      <c r="AV364" s="626"/>
      <c r="AW364" s="626"/>
      <c r="AX364" s="626"/>
      <c r="AY364" s="627"/>
      <c r="AZ364" s="628"/>
      <c r="BA364" s="628"/>
      <c r="BB364" s="628"/>
      <c r="BC364" s="628"/>
      <c r="BD364" s="628"/>
      <c r="BE364" s="629">
        <f t="shared" si="13"/>
        <v>31.411999999999999</v>
      </c>
      <c r="BF364" s="630"/>
      <c r="BG364" s="801">
        <f t="shared" si="14"/>
        <v>1.7</v>
      </c>
      <c r="BH364" s="504"/>
      <c r="BI364" s="505"/>
      <c r="BM364" s="503">
        <v>0</v>
      </c>
      <c r="BO364" s="444"/>
    </row>
    <row r="365" spans="1:67" s="443" customFormat="1" ht="36.950000000000003" customHeight="1">
      <c r="A365" s="611">
        <v>351</v>
      </c>
      <c r="B365" s="612">
        <v>351</v>
      </c>
      <c r="C365" s="613"/>
      <c r="D365" s="614"/>
      <c r="E365" s="762" t="s">
        <v>928</v>
      </c>
      <c r="F365" s="634" t="s">
        <v>906</v>
      </c>
      <c r="G365" s="618">
        <v>16</v>
      </c>
      <c r="H365" s="617">
        <v>8.0129999999999999</v>
      </c>
      <c r="I365" s="618">
        <v>30</v>
      </c>
      <c r="J365" s="617">
        <v>2.8170000000000002</v>
      </c>
      <c r="K365" s="617"/>
      <c r="L365" s="617"/>
      <c r="M365" s="617"/>
      <c r="N365" s="617"/>
      <c r="O365" s="619">
        <v>542.52</v>
      </c>
      <c r="P365" s="617">
        <v>7.7270000000000003</v>
      </c>
      <c r="Q365" s="617"/>
      <c r="R365" s="617"/>
      <c r="S365" s="618">
        <f t="shared" si="12"/>
        <v>16</v>
      </c>
      <c r="T365" s="617">
        <v>0.501</v>
      </c>
      <c r="U365" s="618">
        <v>1</v>
      </c>
      <c r="V365" s="617">
        <v>1.095</v>
      </c>
      <c r="W365" s="620">
        <v>20000</v>
      </c>
      <c r="X365" s="617">
        <v>0.626</v>
      </c>
      <c r="Y365" s="621">
        <v>9.9</v>
      </c>
      <c r="Z365" s="617">
        <v>0.46500000000000002</v>
      </c>
      <c r="AA365" s="617">
        <v>4.1669999999999998</v>
      </c>
      <c r="AB365" s="617">
        <v>5</v>
      </c>
      <c r="AC365" s="622">
        <v>1.8260000000000001</v>
      </c>
      <c r="AD365" s="617">
        <v>2</v>
      </c>
      <c r="AE365" s="616">
        <v>4.2939999999999996</v>
      </c>
      <c r="AF365" s="617">
        <v>2</v>
      </c>
      <c r="AG365" s="623"/>
      <c r="AH365" s="623"/>
      <c r="AI365" s="624"/>
      <c r="AJ365" s="624"/>
      <c r="AK365" s="624"/>
      <c r="AL365" s="624"/>
      <c r="AM365" s="624"/>
      <c r="AN365" s="624"/>
      <c r="AO365" s="624"/>
      <c r="AP365" s="624"/>
      <c r="AQ365" s="624"/>
      <c r="AR365" s="625"/>
      <c r="AS365" s="624"/>
      <c r="AT365" s="624"/>
      <c r="AU365" s="637"/>
      <c r="AV365" s="626"/>
      <c r="AW365" s="626"/>
      <c r="AX365" s="626"/>
      <c r="AY365" s="627"/>
      <c r="AZ365" s="628"/>
      <c r="BA365" s="628"/>
      <c r="BB365" s="628"/>
      <c r="BC365" s="628"/>
      <c r="BD365" s="628"/>
      <c r="BE365" s="629">
        <f t="shared" si="13"/>
        <v>30.244</v>
      </c>
      <c r="BF365" s="630"/>
      <c r="BG365" s="801">
        <f t="shared" si="14"/>
        <v>1.7</v>
      </c>
      <c r="BH365" s="504"/>
      <c r="BI365" s="505"/>
      <c r="BM365" s="503">
        <v>0</v>
      </c>
      <c r="BO365" s="444"/>
    </row>
    <row r="366" spans="1:67" s="443" customFormat="1" ht="36.950000000000003" customHeight="1">
      <c r="A366" s="611">
        <v>352</v>
      </c>
      <c r="B366" s="612">
        <v>352</v>
      </c>
      <c r="C366" s="613"/>
      <c r="D366" s="614"/>
      <c r="E366" s="762" t="s">
        <v>1603</v>
      </c>
      <c r="F366" s="634" t="s">
        <v>1604</v>
      </c>
      <c r="G366" s="618">
        <v>14</v>
      </c>
      <c r="H366" s="617">
        <v>7.0110000000000001</v>
      </c>
      <c r="I366" s="618">
        <v>28</v>
      </c>
      <c r="J366" s="617">
        <v>2.629</v>
      </c>
      <c r="K366" s="617"/>
      <c r="L366" s="617"/>
      <c r="M366" s="617"/>
      <c r="N366" s="617"/>
      <c r="O366" s="619">
        <v>372.24</v>
      </c>
      <c r="P366" s="617">
        <v>5.3019999999999996</v>
      </c>
      <c r="Q366" s="617"/>
      <c r="R366" s="617"/>
      <c r="S366" s="618">
        <f t="shared" si="12"/>
        <v>14</v>
      </c>
      <c r="T366" s="617">
        <v>0.438</v>
      </c>
      <c r="U366" s="618">
        <v>1</v>
      </c>
      <c r="V366" s="617">
        <v>1.095</v>
      </c>
      <c r="W366" s="620">
        <v>0</v>
      </c>
      <c r="X366" s="617">
        <v>0</v>
      </c>
      <c r="Y366" s="621">
        <v>21.7</v>
      </c>
      <c r="Z366" s="617">
        <v>1.0189999999999999</v>
      </c>
      <c r="AA366" s="617">
        <v>4.1669999999999998</v>
      </c>
      <c r="AB366" s="617">
        <v>5</v>
      </c>
      <c r="AC366" s="622">
        <v>1.8260000000000001</v>
      </c>
      <c r="AD366" s="617">
        <v>2</v>
      </c>
      <c r="AE366" s="616">
        <v>4.2939999999999996</v>
      </c>
      <c r="AF366" s="617">
        <v>2</v>
      </c>
      <c r="AG366" s="623"/>
      <c r="AH366" s="623"/>
      <c r="AI366" s="624"/>
      <c r="AJ366" s="624"/>
      <c r="AK366" s="624"/>
      <c r="AL366" s="624"/>
      <c r="AM366" s="624"/>
      <c r="AN366" s="624"/>
      <c r="AO366" s="624"/>
      <c r="AP366" s="624"/>
      <c r="AQ366" s="624"/>
      <c r="AR366" s="625"/>
      <c r="AS366" s="624"/>
      <c r="AT366" s="624"/>
      <c r="AU366" s="637"/>
      <c r="AV366" s="626"/>
      <c r="AW366" s="626"/>
      <c r="AX366" s="626"/>
      <c r="AY366" s="627"/>
      <c r="AZ366" s="628"/>
      <c r="BA366" s="628"/>
      <c r="BB366" s="628"/>
      <c r="BC366" s="628"/>
      <c r="BD366" s="628"/>
      <c r="BE366" s="629">
        <f t="shared" si="13"/>
        <v>26.494</v>
      </c>
      <c r="BF366" s="630"/>
      <c r="BG366" s="801">
        <f t="shared" si="14"/>
        <v>1.7</v>
      </c>
      <c r="BH366" s="504"/>
      <c r="BI366" s="505"/>
      <c r="BM366" s="503">
        <v>0</v>
      </c>
      <c r="BO366" s="444"/>
    </row>
    <row r="367" spans="1:67" s="443" customFormat="1" ht="36.950000000000003" customHeight="1">
      <c r="A367" s="611">
        <v>353</v>
      </c>
      <c r="B367" s="612">
        <v>353</v>
      </c>
      <c r="C367" s="613"/>
      <c r="D367" s="614"/>
      <c r="E367" s="762" t="s">
        <v>1601</v>
      </c>
      <c r="F367" s="634" t="s">
        <v>1602</v>
      </c>
      <c r="G367" s="618">
        <v>14</v>
      </c>
      <c r="H367" s="617">
        <v>7.0110000000000001</v>
      </c>
      <c r="I367" s="618">
        <v>28</v>
      </c>
      <c r="J367" s="617">
        <v>2.629</v>
      </c>
      <c r="K367" s="617"/>
      <c r="L367" s="617"/>
      <c r="M367" s="617"/>
      <c r="N367" s="617"/>
      <c r="O367" s="619">
        <v>319.88</v>
      </c>
      <c r="P367" s="617">
        <v>4.556</v>
      </c>
      <c r="Q367" s="617"/>
      <c r="R367" s="617"/>
      <c r="S367" s="618">
        <f t="shared" si="12"/>
        <v>14</v>
      </c>
      <c r="T367" s="617">
        <v>0.438</v>
      </c>
      <c r="U367" s="618">
        <v>1</v>
      </c>
      <c r="V367" s="617">
        <v>1.095</v>
      </c>
      <c r="W367" s="620">
        <v>0</v>
      </c>
      <c r="X367" s="617">
        <v>0</v>
      </c>
      <c r="Y367" s="621">
        <v>21.6</v>
      </c>
      <c r="Z367" s="617">
        <v>1.014</v>
      </c>
      <c r="AA367" s="617">
        <v>4.1669999999999998</v>
      </c>
      <c r="AB367" s="617">
        <v>5</v>
      </c>
      <c r="AC367" s="622">
        <v>1.8260000000000001</v>
      </c>
      <c r="AD367" s="617">
        <v>2</v>
      </c>
      <c r="AE367" s="616">
        <v>4.2939999999999996</v>
      </c>
      <c r="AF367" s="617">
        <v>2</v>
      </c>
      <c r="AG367" s="623"/>
      <c r="AH367" s="623"/>
      <c r="AI367" s="624"/>
      <c r="AJ367" s="624"/>
      <c r="AK367" s="624"/>
      <c r="AL367" s="624"/>
      <c r="AM367" s="624"/>
      <c r="AN367" s="624"/>
      <c r="AO367" s="624"/>
      <c r="AP367" s="624"/>
      <c r="AQ367" s="624"/>
      <c r="AR367" s="625"/>
      <c r="AS367" s="624"/>
      <c r="AT367" s="624"/>
      <c r="AU367" s="637"/>
      <c r="AV367" s="626"/>
      <c r="AW367" s="626"/>
      <c r="AX367" s="626"/>
      <c r="AY367" s="627"/>
      <c r="AZ367" s="628"/>
      <c r="BA367" s="628"/>
      <c r="BB367" s="628"/>
      <c r="BC367" s="628"/>
      <c r="BD367" s="628"/>
      <c r="BE367" s="629">
        <f t="shared" si="13"/>
        <v>25.743000000000002</v>
      </c>
      <c r="BF367" s="630"/>
      <c r="BG367" s="801">
        <f t="shared" si="14"/>
        <v>1.7</v>
      </c>
      <c r="BH367" s="504"/>
      <c r="BI367" s="505"/>
      <c r="BM367" s="503">
        <v>498</v>
      </c>
      <c r="BO367" s="444"/>
    </row>
    <row r="368" spans="1:67" s="443" customFormat="1" ht="36.950000000000003" customHeight="1">
      <c r="A368" s="611">
        <v>354</v>
      </c>
      <c r="B368" s="612">
        <v>354</v>
      </c>
      <c r="C368" s="613"/>
      <c r="D368" s="614"/>
      <c r="E368" s="762" t="s">
        <v>933</v>
      </c>
      <c r="F368" s="634" t="s">
        <v>934</v>
      </c>
      <c r="G368" s="618">
        <v>15</v>
      </c>
      <c r="H368" s="617">
        <v>7.5119999999999996</v>
      </c>
      <c r="I368" s="618">
        <v>29</v>
      </c>
      <c r="J368" s="617">
        <v>2.7229999999999999</v>
      </c>
      <c r="K368" s="617"/>
      <c r="L368" s="617"/>
      <c r="M368" s="617"/>
      <c r="N368" s="617"/>
      <c r="O368" s="619">
        <v>557.91999999999996</v>
      </c>
      <c r="P368" s="617">
        <v>7.9459999999999997</v>
      </c>
      <c r="Q368" s="617"/>
      <c r="R368" s="617"/>
      <c r="S368" s="618">
        <f t="shared" si="12"/>
        <v>15</v>
      </c>
      <c r="T368" s="617">
        <v>0.47</v>
      </c>
      <c r="U368" s="618">
        <v>1</v>
      </c>
      <c r="V368" s="617">
        <v>1.095</v>
      </c>
      <c r="W368" s="620">
        <v>-20000</v>
      </c>
      <c r="X368" s="617">
        <v>-0.628</v>
      </c>
      <c r="Y368" s="621">
        <v>11.4</v>
      </c>
      <c r="Z368" s="617">
        <v>0.53500000000000003</v>
      </c>
      <c r="AA368" s="617">
        <v>4.1669999999999998</v>
      </c>
      <c r="AB368" s="617">
        <v>5</v>
      </c>
      <c r="AC368" s="622">
        <v>1.8260000000000001</v>
      </c>
      <c r="AD368" s="617">
        <v>2</v>
      </c>
      <c r="AE368" s="616">
        <v>4.2939999999999996</v>
      </c>
      <c r="AF368" s="617">
        <v>2</v>
      </c>
      <c r="AG368" s="623"/>
      <c r="AH368" s="623"/>
      <c r="AI368" s="624"/>
      <c r="AJ368" s="624"/>
      <c r="AK368" s="624"/>
      <c r="AL368" s="624"/>
      <c r="AM368" s="624"/>
      <c r="AN368" s="624"/>
      <c r="AO368" s="624"/>
      <c r="AP368" s="624"/>
      <c r="AQ368" s="624"/>
      <c r="AR368" s="625"/>
      <c r="AS368" s="624"/>
      <c r="AT368" s="624"/>
      <c r="AU368" s="637"/>
      <c r="AV368" s="626"/>
      <c r="AW368" s="626"/>
      <c r="AX368" s="626"/>
      <c r="AY368" s="627"/>
      <c r="AZ368" s="628"/>
      <c r="BA368" s="628"/>
      <c r="BB368" s="628"/>
      <c r="BC368" s="628"/>
      <c r="BD368" s="628"/>
      <c r="BE368" s="629">
        <f t="shared" si="13"/>
        <v>28.653000000000002</v>
      </c>
      <c r="BF368" s="630"/>
      <c r="BG368" s="801">
        <f t="shared" si="14"/>
        <v>1.7</v>
      </c>
      <c r="BH368" s="504"/>
      <c r="BI368" s="505"/>
      <c r="BM368" s="503">
        <v>1834</v>
      </c>
      <c r="BO368" s="444"/>
    </row>
    <row r="369" spans="1:815 1070:1839 2094:2863 3118:3887 4142:4911 5166:5935 6190:6959 7214:7983 8238:9007 9262:10031 10286:11055 11310:12079 12334:13103 13358:14127 14382:15151 15406:16175" s="443" customFormat="1" ht="36.950000000000003" customHeight="1">
      <c r="A369" s="611">
        <v>355</v>
      </c>
      <c r="B369" s="612">
        <v>355</v>
      </c>
      <c r="C369" s="613"/>
      <c r="D369" s="614"/>
      <c r="E369" s="762" t="s">
        <v>935</v>
      </c>
      <c r="F369" s="634" t="s">
        <v>922</v>
      </c>
      <c r="G369" s="618">
        <v>15</v>
      </c>
      <c r="H369" s="617">
        <v>7.5119999999999996</v>
      </c>
      <c r="I369" s="618">
        <v>29</v>
      </c>
      <c r="J369" s="617">
        <v>2.7229999999999999</v>
      </c>
      <c r="K369" s="617"/>
      <c r="L369" s="617"/>
      <c r="M369" s="617"/>
      <c r="N369" s="617"/>
      <c r="O369" s="619">
        <v>440.88</v>
      </c>
      <c r="P369" s="617">
        <v>6.2789999999999999</v>
      </c>
      <c r="Q369" s="617"/>
      <c r="R369" s="617"/>
      <c r="S369" s="618">
        <f t="shared" si="12"/>
        <v>15</v>
      </c>
      <c r="T369" s="617">
        <v>0.47</v>
      </c>
      <c r="U369" s="618">
        <v>1</v>
      </c>
      <c r="V369" s="617">
        <v>1.095</v>
      </c>
      <c r="W369" s="620">
        <v>0</v>
      </c>
      <c r="X369" s="617">
        <v>0</v>
      </c>
      <c r="Y369" s="621">
        <v>11.2</v>
      </c>
      <c r="Z369" s="617">
        <v>0.52600000000000002</v>
      </c>
      <c r="AA369" s="617">
        <v>5</v>
      </c>
      <c r="AB369" s="617">
        <v>6</v>
      </c>
      <c r="AC369" s="622">
        <v>0.91300000000000003</v>
      </c>
      <c r="AD369" s="617">
        <v>1</v>
      </c>
      <c r="AE369" s="616">
        <v>4.2939999999999996</v>
      </c>
      <c r="AF369" s="617">
        <v>2</v>
      </c>
      <c r="AG369" s="623"/>
      <c r="AH369" s="623"/>
      <c r="AI369" s="624"/>
      <c r="AJ369" s="624"/>
      <c r="AK369" s="624"/>
      <c r="AL369" s="624"/>
      <c r="AM369" s="624"/>
      <c r="AN369" s="624"/>
      <c r="AO369" s="624"/>
      <c r="AP369" s="624"/>
      <c r="AQ369" s="624"/>
      <c r="AR369" s="625"/>
      <c r="AS369" s="624"/>
      <c r="AT369" s="624"/>
      <c r="AU369" s="637"/>
      <c r="AV369" s="626"/>
      <c r="AW369" s="626"/>
      <c r="AX369" s="626"/>
      <c r="AY369" s="627"/>
      <c r="AZ369" s="628"/>
      <c r="BA369" s="628"/>
      <c r="BB369" s="628"/>
      <c r="BC369" s="628"/>
      <c r="BD369" s="628"/>
      <c r="BE369" s="629">
        <f t="shared" si="13"/>
        <v>27.605</v>
      </c>
      <c r="BF369" s="630"/>
      <c r="BG369" s="801">
        <f t="shared" si="14"/>
        <v>1.7</v>
      </c>
      <c r="BH369" s="504"/>
      <c r="BI369" s="505"/>
      <c r="BM369" s="503">
        <v>0</v>
      </c>
      <c r="BO369" s="444"/>
    </row>
    <row r="370" spans="1:815 1070:1839 2094:2863 3118:3887 4142:4911 5166:5935 6190:6959 7214:7983 8238:9007 9262:10031 10286:11055 11310:12079 12334:13103 13358:14127 14382:15151 15406:16175" s="443" customFormat="1" ht="36.950000000000003" customHeight="1">
      <c r="A370" s="611">
        <v>356</v>
      </c>
      <c r="B370" s="612">
        <v>356</v>
      </c>
      <c r="C370" s="613"/>
      <c r="D370" s="614"/>
      <c r="E370" s="762" t="s">
        <v>1376</v>
      </c>
      <c r="F370" s="633" t="s">
        <v>1377</v>
      </c>
      <c r="G370" s="618">
        <v>14</v>
      </c>
      <c r="H370" s="617">
        <v>7.0110000000000001</v>
      </c>
      <c r="I370" s="618">
        <v>27</v>
      </c>
      <c r="J370" s="617">
        <v>2.5350000000000001</v>
      </c>
      <c r="K370" s="617"/>
      <c r="L370" s="617"/>
      <c r="M370" s="617"/>
      <c r="N370" s="617"/>
      <c r="O370" s="619">
        <v>416.68</v>
      </c>
      <c r="P370" s="617">
        <v>5.9340000000000002</v>
      </c>
      <c r="Q370" s="617"/>
      <c r="R370" s="617"/>
      <c r="S370" s="618">
        <f t="shared" si="12"/>
        <v>14</v>
      </c>
      <c r="T370" s="617">
        <v>0.438</v>
      </c>
      <c r="U370" s="618">
        <v>1</v>
      </c>
      <c r="V370" s="617">
        <v>1.095</v>
      </c>
      <c r="W370" s="620">
        <v>0</v>
      </c>
      <c r="X370" s="617">
        <v>0</v>
      </c>
      <c r="Y370" s="621">
        <v>11.9</v>
      </c>
      <c r="Z370" s="617">
        <v>0.55900000000000005</v>
      </c>
      <c r="AA370" s="617">
        <v>4.1669999999999998</v>
      </c>
      <c r="AB370" s="617">
        <v>5</v>
      </c>
      <c r="AC370" s="622">
        <v>1.726</v>
      </c>
      <c r="AD370" s="617">
        <v>2</v>
      </c>
      <c r="AE370" s="616">
        <v>4.2939999999999996</v>
      </c>
      <c r="AF370" s="617">
        <v>2</v>
      </c>
      <c r="AG370" s="623"/>
      <c r="AH370" s="623"/>
      <c r="AI370" s="624"/>
      <c r="AJ370" s="624"/>
      <c r="AK370" s="624"/>
      <c r="AL370" s="624"/>
      <c r="AM370" s="624"/>
      <c r="AN370" s="624"/>
      <c r="AO370" s="624"/>
      <c r="AP370" s="624"/>
      <c r="AQ370" s="624"/>
      <c r="AR370" s="625"/>
      <c r="AS370" s="624"/>
      <c r="AT370" s="624"/>
      <c r="AU370" s="637"/>
      <c r="AV370" s="626"/>
      <c r="AW370" s="626"/>
      <c r="AX370" s="626"/>
      <c r="AY370" s="627"/>
      <c r="AZ370" s="628"/>
      <c r="BA370" s="628"/>
      <c r="BB370" s="628"/>
      <c r="BC370" s="628"/>
      <c r="BD370" s="628"/>
      <c r="BE370" s="629">
        <f t="shared" si="13"/>
        <v>26.572000000000003</v>
      </c>
      <c r="BF370" s="800"/>
      <c r="BG370" s="801">
        <f t="shared" si="14"/>
        <v>1.7</v>
      </c>
      <c r="BH370" s="504"/>
      <c r="BI370" s="505"/>
      <c r="BM370" s="503">
        <v>0</v>
      </c>
      <c r="BO370" s="444"/>
    </row>
    <row r="371" spans="1:815 1070:1839 2094:2863 3118:3887 4142:4911 5166:5935 6190:6959 7214:7983 8238:9007 9262:10031 10286:11055 11310:12079 12334:13103 13358:14127 14382:15151 15406:16175" s="443" customFormat="1" ht="36.950000000000003" customHeight="1">
      <c r="A371" s="611">
        <v>357</v>
      </c>
      <c r="B371" s="612">
        <v>357</v>
      </c>
      <c r="C371" s="613"/>
      <c r="D371" s="614"/>
      <c r="E371" s="762" t="s">
        <v>1851</v>
      </c>
      <c r="F371" s="633" t="s">
        <v>1852</v>
      </c>
      <c r="G371" s="618">
        <v>14</v>
      </c>
      <c r="H371" s="617">
        <v>7.0110000000000001</v>
      </c>
      <c r="I371" s="618">
        <v>27</v>
      </c>
      <c r="J371" s="617">
        <v>2.5350000000000001</v>
      </c>
      <c r="K371" s="617"/>
      <c r="L371" s="617"/>
      <c r="M371" s="617"/>
      <c r="N371" s="617"/>
      <c r="O371" s="619">
        <v>462.44</v>
      </c>
      <c r="P371" s="617">
        <v>6.5860000000000003</v>
      </c>
      <c r="Q371" s="617"/>
      <c r="R371" s="617"/>
      <c r="S371" s="618">
        <f t="shared" si="12"/>
        <v>14</v>
      </c>
      <c r="T371" s="617">
        <v>0.438</v>
      </c>
      <c r="U371" s="618">
        <v>1</v>
      </c>
      <c r="V371" s="617">
        <v>1.095</v>
      </c>
      <c r="W371" s="620">
        <v>0</v>
      </c>
      <c r="X371" s="617">
        <v>0</v>
      </c>
      <c r="Y371" s="621">
        <v>12.5</v>
      </c>
      <c r="Z371" s="617">
        <v>0.58699999999999997</v>
      </c>
      <c r="AA371" s="617">
        <v>5</v>
      </c>
      <c r="AB371" s="617">
        <v>6</v>
      </c>
      <c r="AC371" s="622">
        <v>0</v>
      </c>
      <c r="AD371" s="617"/>
      <c r="AE371" s="616">
        <v>4.2939999999999996</v>
      </c>
      <c r="AF371" s="617">
        <v>2</v>
      </c>
      <c r="AG371" s="623"/>
      <c r="AH371" s="623"/>
      <c r="AI371" s="624"/>
      <c r="AJ371" s="624"/>
      <c r="AK371" s="624"/>
      <c r="AL371" s="624"/>
      <c r="AM371" s="624"/>
      <c r="AN371" s="624"/>
      <c r="AO371" s="624"/>
      <c r="AP371" s="624"/>
      <c r="AQ371" s="624"/>
      <c r="AR371" s="625"/>
      <c r="AS371" s="624"/>
      <c r="AT371" s="624"/>
      <c r="AU371" s="637"/>
      <c r="AV371" s="626"/>
      <c r="AW371" s="626"/>
      <c r="AX371" s="626"/>
      <c r="AY371" s="627"/>
      <c r="AZ371" s="628"/>
      <c r="BA371" s="628"/>
      <c r="BB371" s="628"/>
      <c r="BC371" s="628"/>
      <c r="BD371" s="628"/>
      <c r="BE371" s="629">
        <f t="shared" si="13"/>
        <v>26.251999999999999</v>
      </c>
      <c r="BF371" s="630"/>
      <c r="BG371" s="801">
        <f t="shared" si="14"/>
        <v>1.7</v>
      </c>
      <c r="BH371" s="504"/>
      <c r="BI371" s="505"/>
      <c r="BM371" s="503">
        <v>0</v>
      </c>
      <c r="BO371" s="444"/>
    </row>
    <row r="372" spans="1:815 1070:1839 2094:2863 3118:3887 4142:4911 5166:5935 6190:6959 7214:7983 8238:9007 9262:10031 10286:11055 11310:12079 12334:13103 13358:14127 14382:15151 15406:16175" s="443" customFormat="1" ht="36.950000000000003" customHeight="1">
      <c r="A372" s="611">
        <v>358</v>
      </c>
      <c r="B372" s="612">
        <v>358</v>
      </c>
      <c r="C372" s="613"/>
      <c r="D372" s="614"/>
      <c r="E372" s="762" t="s">
        <v>1855</v>
      </c>
      <c r="F372" s="633" t="s">
        <v>1856</v>
      </c>
      <c r="G372" s="618">
        <v>16</v>
      </c>
      <c r="H372" s="617">
        <v>8.0129999999999999</v>
      </c>
      <c r="I372" s="618">
        <v>31</v>
      </c>
      <c r="J372" s="617">
        <v>2.911</v>
      </c>
      <c r="K372" s="617"/>
      <c r="L372" s="617"/>
      <c r="M372" s="617"/>
      <c r="N372" s="617"/>
      <c r="O372" s="619">
        <v>534.6</v>
      </c>
      <c r="P372" s="617">
        <v>7.6139999999999999</v>
      </c>
      <c r="Q372" s="617"/>
      <c r="R372" s="617"/>
      <c r="S372" s="618">
        <f t="shared" si="12"/>
        <v>16</v>
      </c>
      <c r="T372" s="617">
        <v>0.501</v>
      </c>
      <c r="U372" s="618">
        <v>1</v>
      </c>
      <c r="V372" s="617">
        <v>1.095</v>
      </c>
      <c r="W372" s="620">
        <v>20000</v>
      </c>
      <c r="X372" s="617">
        <v>0.626</v>
      </c>
      <c r="Y372" s="621">
        <v>15.1</v>
      </c>
      <c r="Z372" s="617">
        <v>0.70899999999999996</v>
      </c>
      <c r="AA372" s="617">
        <v>5</v>
      </c>
      <c r="AB372" s="617">
        <v>6</v>
      </c>
      <c r="AC372" s="622">
        <v>0</v>
      </c>
      <c r="AD372" s="617"/>
      <c r="AE372" s="616">
        <v>6.4409999999999998</v>
      </c>
      <c r="AF372" s="617">
        <v>3</v>
      </c>
      <c r="AG372" s="623"/>
      <c r="AH372" s="623"/>
      <c r="AI372" s="624"/>
      <c r="AJ372" s="624"/>
      <c r="AK372" s="624"/>
      <c r="AL372" s="624"/>
      <c r="AM372" s="624"/>
      <c r="AN372" s="624"/>
      <c r="AO372" s="624"/>
      <c r="AP372" s="624"/>
      <c r="AQ372" s="624"/>
      <c r="AR372" s="625"/>
      <c r="AS372" s="624"/>
      <c r="AT372" s="624"/>
      <c r="AU372" s="637"/>
      <c r="AV372" s="626"/>
      <c r="AW372" s="626"/>
      <c r="AX372" s="626"/>
      <c r="AY372" s="627"/>
      <c r="AZ372" s="628"/>
      <c r="BA372" s="628"/>
      <c r="BB372" s="628"/>
      <c r="BC372" s="628"/>
      <c r="BD372" s="628"/>
      <c r="BE372" s="629">
        <f t="shared" si="13"/>
        <v>30.468999999999998</v>
      </c>
      <c r="BF372" s="630"/>
      <c r="BG372" s="801">
        <f t="shared" si="14"/>
        <v>1.7</v>
      </c>
      <c r="BH372" s="504"/>
      <c r="BI372" s="505"/>
      <c r="BM372" s="503">
        <v>0</v>
      </c>
      <c r="BO372" s="444"/>
    </row>
    <row r="373" spans="1:815 1070:1839 2094:2863 3118:3887 4142:4911 5166:5935 6190:6959 7214:7983 8238:9007 9262:10031 10286:11055 11310:12079 12334:13103 13358:14127 14382:15151 15406:16175" s="443" customFormat="1" ht="36.950000000000003" customHeight="1">
      <c r="A373" s="611">
        <v>359</v>
      </c>
      <c r="B373" s="612">
        <v>359</v>
      </c>
      <c r="C373" s="613"/>
      <c r="D373" s="614"/>
      <c r="E373" s="762" t="s">
        <v>1362</v>
      </c>
      <c r="F373" s="633" t="s">
        <v>1363</v>
      </c>
      <c r="G373" s="618">
        <v>16</v>
      </c>
      <c r="H373" s="617">
        <v>8.0129999999999999</v>
      </c>
      <c r="I373" s="618">
        <v>31</v>
      </c>
      <c r="J373" s="617">
        <v>2.911</v>
      </c>
      <c r="K373" s="617"/>
      <c r="L373" s="617"/>
      <c r="M373" s="617"/>
      <c r="N373" s="617"/>
      <c r="O373" s="619">
        <v>528.44000000000005</v>
      </c>
      <c r="P373" s="617">
        <v>7.5259999999999998</v>
      </c>
      <c r="Q373" s="617"/>
      <c r="R373" s="617"/>
      <c r="S373" s="618">
        <f t="shared" si="12"/>
        <v>16</v>
      </c>
      <c r="T373" s="617">
        <v>0.501</v>
      </c>
      <c r="U373" s="618">
        <v>1</v>
      </c>
      <c r="V373" s="617">
        <v>1.095</v>
      </c>
      <c r="W373" s="620">
        <v>20000</v>
      </c>
      <c r="X373" s="617">
        <v>0.626</v>
      </c>
      <c r="Y373" s="621">
        <v>15.1</v>
      </c>
      <c r="Z373" s="617">
        <v>0.70899999999999996</v>
      </c>
      <c r="AA373" s="617">
        <v>5</v>
      </c>
      <c r="AB373" s="617">
        <v>6</v>
      </c>
      <c r="AC373" s="622">
        <v>0</v>
      </c>
      <c r="AD373" s="617"/>
      <c r="AE373" s="616">
        <v>6.4409999999999998</v>
      </c>
      <c r="AF373" s="617">
        <v>3</v>
      </c>
      <c r="AG373" s="623"/>
      <c r="AH373" s="623"/>
      <c r="AI373" s="624"/>
      <c r="AJ373" s="624"/>
      <c r="AK373" s="624"/>
      <c r="AL373" s="624"/>
      <c r="AM373" s="624"/>
      <c r="AN373" s="624"/>
      <c r="AO373" s="624"/>
      <c r="AP373" s="624"/>
      <c r="AQ373" s="624"/>
      <c r="AR373" s="625"/>
      <c r="AS373" s="624"/>
      <c r="AT373" s="624"/>
      <c r="AU373" s="637"/>
      <c r="AV373" s="626"/>
      <c r="AW373" s="626"/>
      <c r="AX373" s="626"/>
      <c r="AY373" s="627"/>
      <c r="AZ373" s="628"/>
      <c r="BA373" s="628"/>
      <c r="BB373" s="628"/>
      <c r="BC373" s="628"/>
      <c r="BD373" s="628"/>
      <c r="BE373" s="629">
        <f t="shared" si="13"/>
        <v>30.380999999999997</v>
      </c>
      <c r="BF373" s="630"/>
      <c r="BG373" s="801">
        <f t="shared" si="14"/>
        <v>1.7</v>
      </c>
      <c r="BH373" s="504"/>
      <c r="BI373" s="505"/>
      <c r="BM373" s="503">
        <v>0</v>
      </c>
      <c r="BO373" s="444"/>
    </row>
    <row r="374" spans="1:815 1070:1839 2094:2863 3118:3887 4142:4911 5166:5935 6190:6959 7214:7983 8238:9007 9262:10031 10286:11055 11310:12079 12334:13103 13358:14127 14382:15151 15406:16175" s="443" customFormat="1" ht="36.950000000000003" customHeight="1">
      <c r="A374" s="611">
        <v>360</v>
      </c>
      <c r="B374" s="612">
        <v>360</v>
      </c>
      <c r="C374" s="613"/>
      <c r="D374" s="614"/>
      <c r="E374" s="762" t="s">
        <v>1976</v>
      </c>
      <c r="F374" s="632" t="s">
        <v>1977</v>
      </c>
      <c r="G374" s="618">
        <v>16</v>
      </c>
      <c r="H374" s="617">
        <v>8.0129999999999999</v>
      </c>
      <c r="I374" s="618">
        <v>31</v>
      </c>
      <c r="J374" s="617">
        <v>2.911</v>
      </c>
      <c r="K374" s="617"/>
      <c r="L374" s="617"/>
      <c r="M374" s="617"/>
      <c r="N374" s="617"/>
      <c r="O374" s="619">
        <v>408.32</v>
      </c>
      <c r="P374" s="617">
        <v>5.8150000000000004</v>
      </c>
      <c r="Q374" s="617"/>
      <c r="R374" s="617"/>
      <c r="S374" s="618">
        <f t="shared" si="12"/>
        <v>16</v>
      </c>
      <c r="T374" s="617">
        <v>0.501</v>
      </c>
      <c r="U374" s="618">
        <v>1</v>
      </c>
      <c r="V374" s="617">
        <v>1.095</v>
      </c>
      <c r="W374" s="620">
        <v>0</v>
      </c>
      <c r="X374" s="617">
        <v>0</v>
      </c>
      <c r="Y374" s="621">
        <v>8</v>
      </c>
      <c r="Z374" s="617">
        <v>0.376</v>
      </c>
      <c r="AA374" s="617">
        <v>5</v>
      </c>
      <c r="AB374" s="617">
        <v>6</v>
      </c>
      <c r="AC374" s="622">
        <v>0</v>
      </c>
      <c r="AD374" s="617"/>
      <c r="AE374" s="616">
        <v>6.4409999999999998</v>
      </c>
      <c r="AF374" s="617">
        <v>3</v>
      </c>
      <c r="AG374" s="623"/>
      <c r="AH374" s="623"/>
      <c r="AI374" s="624"/>
      <c r="AJ374" s="624"/>
      <c r="AK374" s="624"/>
      <c r="AL374" s="624"/>
      <c r="AM374" s="624"/>
      <c r="AN374" s="624"/>
      <c r="AO374" s="624"/>
      <c r="AP374" s="624"/>
      <c r="AQ374" s="624"/>
      <c r="AR374" s="625"/>
      <c r="AS374" s="624"/>
      <c r="AT374" s="624"/>
      <c r="AU374" s="637"/>
      <c r="AV374" s="626"/>
      <c r="AW374" s="626"/>
      <c r="AX374" s="626"/>
      <c r="AY374" s="627"/>
      <c r="AZ374" s="628"/>
      <c r="BA374" s="628"/>
      <c r="BB374" s="628"/>
      <c r="BC374" s="628"/>
      <c r="BD374" s="628"/>
      <c r="BE374" s="629">
        <f t="shared" si="13"/>
        <v>27.711000000000002</v>
      </c>
      <c r="BF374" s="630"/>
      <c r="BG374" s="801">
        <f t="shared" si="14"/>
        <v>1.7</v>
      </c>
      <c r="BH374" s="504"/>
      <c r="BI374" s="505"/>
      <c r="BM374" s="503">
        <v>0</v>
      </c>
      <c r="BO374" s="444"/>
    </row>
    <row r="375" spans="1:815 1070:1839 2094:2863 3118:3887 4142:4911 5166:5935 6190:6959 7214:7983 8238:9007 9262:10031 10286:11055 11310:12079 12334:13103 13358:14127 14382:15151 15406:16175" s="443" customFormat="1" ht="36.950000000000003" customHeight="1">
      <c r="A375" s="611">
        <v>361</v>
      </c>
      <c r="B375" s="612">
        <v>361</v>
      </c>
      <c r="C375" s="613"/>
      <c r="D375" s="614"/>
      <c r="E375" s="762" t="s">
        <v>1599</v>
      </c>
      <c r="F375" s="632" t="s">
        <v>1600</v>
      </c>
      <c r="G375" s="618">
        <v>16</v>
      </c>
      <c r="H375" s="617">
        <v>8.0129999999999999</v>
      </c>
      <c r="I375" s="618">
        <v>31</v>
      </c>
      <c r="J375" s="617">
        <v>2.911</v>
      </c>
      <c r="K375" s="617"/>
      <c r="L375" s="617"/>
      <c r="M375" s="617"/>
      <c r="N375" s="617"/>
      <c r="O375" s="619">
        <v>569.36</v>
      </c>
      <c r="P375" s="617">
        <v>8.109</v>
      </c>
      <c r="Q375" s="617"/>
      <c r="R375" s="617"/>
      <c r="S375" s="618">
        <f t="shared" si="12"/>
        <v>16</v>
      </c>
      <c r="T375" s="617">
        <v>0.501</v>
      </c>
      <c r="U375" s="618">
        <v>1</v>
      </c>
      <c r="V375" s="617">
        <v>1.095</v>
      </c>
      <c r="W375" s="620">
        <v>20000</v>
      </c>
      <c r="X375" s="617">
        <v>0.626</v>
      </c>
      <c r="Y375" s="621">
        <v>12</v>
      </c>
      <c r="Z375" s="617">
        <v>0.56299999999999994</v>
      </c>
      <c r="AA375" s="617">
        <v>4.1669999999999998</v>
      </c>
      <c r="AB375" s="617">
        <v>5</v>
      </c>
      <c r="AC375" s="622">
        <v>0</v>
      </c>
      <c r="AD375" s="617"/>
      <c r="AE375" s="616">
        <v>6.4409999999999998</v>
      </c>
      <c r="AF375" s="617">
        <v>3</v>
      </c>
      <c r="AG375" s="623"/>
      <c r="AH375" s="623"/>
      <c r="AI375" s="624"/>
      <c r="AJ375" s="624"/>
      <c r="AK375" s="624"/>
      <c r="AL375" s="624"/>
      <c r="AM375" s="624"/>
      <c r="AN375" s="624"/>
      <c r="AO375" s="624"/>
      <c r="AP375" s="624"/>
      <c r="AQ375" s="624"/>
      <c r="AR375" s="625"/>
      <c r="AS375" s="624"/>
      <c r="AT375" s="624"/>
      <c r="AU375" s="637"/>
      <c r="AV375" s="626"/>
      <c r="AW375" s="626"/>
      <c r="AX375" s="626"/>
      <c r="AY375" s="627"/>
      <c r="AZ375" s="628"/>
      <c r="BA375" s="628"/>
      <c r="BB375" s="628"/>
      <c r="BC375" s="628"/>
      <c r="BD375" s="628"/>
      <c r="BE375" s="629">
        <f t="shared" si="13"/>
        <v>29.817999999999998</v>
      </c>
      <c r="BF375" s="630"/>
      <c r="BG375" s="801">
        <f t="shared" si="14"/>
        <v>1.7</v>
      </c>
      <c r="BH375" s="504"/>
      <c r="BI375" s="505"/>
      <c r="BM375" s="503">
        <v>0</v>
      </c>
      <c r="BO375" s="444"/>
    </row>
    <row r="376" spans="1:815 1070:1839 2094:2863 3118:3887 4142:4911 5166:5935 6190:6959 7214:7983 8238:9007 9262:10031 10286:11055 11310:12079 12334:13103 13358:14127 14382:15151 15406:16175" s="443" customFormat="1" ht="36.950000000000003" customHeight="1">
      <c r="A376" s="611">
        <v>362</v>
      </c>
      <c r="B376" s="612">
        <v>362</v>
      </c>
      <c r="C376" s="613"/>
      <c r="D376" s="614"/>
      <c r="E376" s="762" t="s">
        <v>1142</v>
      </c>
      <c r="F376" s="632" t="s">
        <v>1143</v>
      </c>
      <c r="G376" s="618">
        <v>16</v>
      </c>
      <c r="H376" s="617">
        <v>8.0129999999999999</v>
      </c>
      <c r="I376" s="618">
        <v>31</v>
      </c>
      <c r="J376" s="617">
        <v>2.911</v>
      </c>
      <c r="K376" s="617"/>
      <c r="L376" s="617"/>
      <c r="M376" s="617"/>
      <c r="N376" s="617"/>
      <c r="O376" s="619">
        <v>561</v>
      </c>
      <c r="P376" s="617">
        <v>7.99</v>
      </c>
      <c r="Q376" s="617"/>
      <c r="R376" s="617"/>
      <c r="S376" s="618">
        <f t="shared" si="12"/>
        <v>16</v>
      </c>
      <c r="T376" s="617">
        <v>0.501</v>
      </c>
      <c r="U376" s="618">
        <v>1</v>
      </c>
      <c r="V376" s="617">
        <v>1.095</v>
      </c>
      <c r="W376" s="620">
        <v>0</v>
      </c>
      <c r="X376" s="617">
        <v>0</v>
      </c>
      <c r="Y376" s="621">
        <v>12.3</v>
      </c>
      <c r="Z376" s="617">
        <v>0.57799999999999996</v>
      </c>
      <c r="AA376" s="617">
        <v>5</v>
      </c>
      <c r="AB376" s="617">
        <v>6</v>
      </c>
      <c r="AC376" s="622">
        <v>0</v>
      </c>
      <c r="AD376" s="617"/>
      <c r="AE376" s="616">
        <v>6.4409999999999998</v>
      </c>
      <c r="AF376" s="617">
        <v>3</v>
      </c>
      <c r="AG376" s="623"/>
      <c r="AH376" s="623"/>
      <c r="AI376" s="624"/>
      <c r="AJ376" s="624"/>
      <c r="AK376" s="624"/>
      <c r="AL376" s="624"/>
      <c r="AM376" s="624"/>
      <c r="AN376" s="624"/>
      <c r="AO376" s="624"/>
      <c r="AP376" s="624"/>
      <c r="AQ376" s="624"/>
      <c r="AR376" s="625"/>
      <c r="AS376" s="624"/>
      <c r="AT376" s="624"/>
      <c r="AU376" s="637"/>
      <c r="AV376" s="626"/>
      <c r="AW376" s="626"/>
      <c r="AX376" s="626"/>
      <c r="AY376" s="627"/>
      <c r="AZ376" s="628"/>
      <c r="BA376" s="628"/>
      <c r="BB376" s="628"/>
      <c r="BC376" s="628"/>
      <c r="BD376" s="628"/>
      <c r="BE376" s="629">
        <f t="shared" si="13"/>
        <v>30.087999999999997</v>
      </c>
      <c r="BF376" s="630"/>
      <c r="BG376" s="801">
        <f t="shared" si="14"/>
        <v>1.7</v>
      </c>
      <c r="BH376" s="504"/>
      <c r="BI376" s="505"/>
      <c r="BM376" s="507">
        <v>0</v>
      </c>
      <c r="BO376" s="444"/>
    </row>
    <row r="377" spans="1:815 1070:1839 2094:2863 3118:3887 4142:4911 5166:5935 6190:6959 7214:7983 8238:9007 9262:10031 10286:11055 11310:12079 12334:13103 13358:14127 14382:15151 15406:16175" s="538" customFormat="1" ht="36.950000000000003" customHeight="1">
      <c r="A377" s="611">
        <v>363</v>
      </c>
      <c r="B377" s="612">
        <v>363</v>
      </c>
      <c r="C377" s="613"/>
      <c r="D377" s="614"/>
      <c r="E377" s="762" t="s">
        <v>937</v>
      </c>
      <c r="F377" s="632" t="s">
        <v>921</v>
      </c>
      <c r="G377" s="618">
        <v>16</v>
      </c>
      <c r="H377" s="617">
        <v>8.0129999999999999</v>
      </c>
      <c r="I377" s="618">
        <v>31</v>
      </c>
      <c r="J377" s="617">
        <v>2.911</v>
      </c>
      <c r="K377" s="617"/>
      <c r="L377" s="617"/>
      <c r="M377" s="617"/>
      <c r="N377" s="617"/>
      <c r="O377" s="619">
        <v>415.36</v>
      </c>
      <c r="P377" s="617">
        <v>5.9160000000000004</v>
      </c>
      <c r="Q377" s="617"/>
      <c r="R377" s="617"/>
      <c r="S377" s="618">
        <f t="shared" si="12"/>
        <v>16</v>
      </c>
      <c r="T377" s="617">
        <v>0.501</v>
      </c>
      <c r="U377" s="618">
        <v>1</v>
      </c>
      <c r="V377" s="617">
        <v>1.095</v>
      </c>
      <c r="W377" s="620">
        <v>-20000</v>
      </c>
      <c r="X377" s="617">
        <v>-0.628</v>
      </c>
      <c r="Y377" s="621">
        <v>12.2</v>
      </c>
      <c r="Z377" s="617">
        <v>0.57299999999999995</v>
      </c>
      <c r="AA377" s="617">
        <v>5</v>
      </c>
      <c r="AB377" s="617">
        <v>6</v>
      </c>
      <c r="AC377" s="622">
        <v>0</v>
      </c>
      <c r="AD377" s="617"/>
      <c r="AE377" s="616">
        <v>6.4409999999999998</v>
      </c>
      <c r="AF377" s="617">
        <v>3</v>
      </c>
      <c r="AG377" s="623"/>
      <c r="AH377" s="623"/>
      <c r="AI377" s="624"/>
      <c r="AJ377" s="624"/>
      <c r="AK377" s="624"/>
      <c r="AL377" s="624"/>
      <c r="AM377" s="624"/>
      <c r="AN377" s="624"/>
      <c r="AO377" s="624"/>
      <c r="AP377" s="624"/>
      <c r="AQ377" s="624"/>
      <c r="AR377" s="625"/>
      <c r="AS377" s="624"/>
      <c r="AT377" s="624"/>
      <c r="AU377" s="637"/>
      <c r="AV377" s="626"/>
      <c r="AW377" s="626"/>
      <c r="AX377" s="626"/>
      <c r="AY377" s="627"/>
      <c r="AZ377" s="628"/>
      <c r="BA377" s="628"/>
      <c r="BB377" s="628"/>
      <c r="BC377" s="628"/>
      <c r="BD377" s="628"/>
      <c r="BE377" s="629">
        <f t="shared" si="13"/>
        <v>27.381</v>
      </c>
      <c r="BF377" s="630"/>
      <c r="BG377" s="801">
        <f t="shared" si="14"/>
        <v>1.7</v>
      </c>
      <c r="BH377" s="504"/>
      <c r="BI377" s="505"/>
      <c r="BJ377" s="443"/>
      <c r="BK377" s="443"/>
      <c r="BM377" s="503">
        <v>0</v>
      </c>
      <c r="BO377" s="444"/>
      <c r="KP377" s="443"/>
      <c r="KQ377" s="443"/>
      <c r="UL377" s="443"/>
      <c r="UM377" s="443"/>
      <c r="AEH377" s="443"/>
      <c r="AEI377" s="443"/>
      <c r="AOD377" s="443"/>
      <c r="AOE377" s="443"/>
      <c r="AXZ377" s="443"/>
      <c r="AYA377" s="443"/>
      <c r="BHV377" s="443"/>
      <c r="BHW377" s="443"/>
      <c r="BRR377" s="443"/>
      <c r="BRS377" s="443"/>
      <c r="CBN377" s="443"/>
      <c r="CBO377" s="443"/>
      <c r="CLJ377" s="443"/>
      <c r="CLK377" s="443"/>
      <c r="CVF377" s="443"/>
      <c r="CVG377" s="443"/>
      <c r="DFB377" s="443"/>
      <c r="DFC377" s="443"/>
      <c r="DOX377" s="443"/>
      <c r="DOY377" s="443"/>
      <c r="DYT377" s="443"/>
      <c r="DYU377" s="443"/>
      <c r="EIP377" s="443"/>
      <c r="EIQ377" s="443"/>
      <c r="ESL377" s="443"/>
      <c r="ESM377" s="443"/>
      <c r="FCH377" s="443"/>
      <c r="FCI377" s="443"/>
      <c r="FMD377" s="443"/>
      <c r="FME377" s="443"/>
      <c r="FVZ377" s="443"/>
      <c r="FWA377" s="443"/>
      <c r="GFV377" s="443"/>
      <c r="GFW377" s="443"/>
      <c r="GPR377" s="443"/>
      <c r="GPS377" s="443"/>
      <c r="GZN377" s="443"/>
      <c r="GZO377" s="443"/>
      <c r="HJJ377" s="443"/>
      <c r="HJK377" s="443"/>
      <c r="HTF377" s="443"/>
      <c r="HTG377" s="443"/>
      <c r="IDB377" s="443"/>
      <c r="IDC377" s="443"/>
      <c r="IMX377" s="443"/>
      <c r="IMY377" s="443"/>
      <c r="IWT377" s="443"/>
      <c r="IWU377" s="443"/>
      <c r="JGP377" s="443"/>
      <c r="JGQ377" s="443"/>
      <c r="JQL377" s="443"/>
      <c r="JQM377" s="443"/>
      <c r="KAH377" s="443"/>
      <c r="KAI377" s="443"/>
      <c r="KKD377" s="443"/>
      <c r="KKE377" s="443"/>
      <c r="KTZ377" s="443"/>
      <c r="KUA377" s="443"/>
      <c r="LDV377" s="443"/>
      <c r="LDW377" s="443"/>
      <c r="LNR377" s="443"/>
      <c r="LNS377" s="443"/>
      <c r="LXN377" s="443"/>
      <c r="LXO377" s="443"/>
      <c r="MHJ377" s="443"/>
      <c r="MHK377" s="443"/>
      <c r="MRF377" s="443"/>
      <c r="MRG377" s="443"/>
      <c r="NBB377" s="443"/>
      <c r="NBC377" s="443"/>
      <c r="NKX377" s="443"/>
      <c r="NKY377" s="443"/>
      <c r="NUT377" s="443"/>
      <c r="NUU377" s="443"/>
      <c r="OEP377" s="443"/>
      <c r="OEQ377" s="443"/>
      <c r="OOL377" s="443"/>
      <c r="OOM377" s="443"/>
      <c r="OYH377" s="443"/>
      <c r="OYI377" s="443"/>
      <c r="PID377" s="443"/>
      <c r="PIE377" s="443"/>
      <c r="PRZ377" s="443"/>
      <c r="PSA377" s="443"/>
      <c r="QBV377" s="443"/>
      <c r="QBW377" s="443"/>
      <c r="QLR377" s="443"/>
      <c r="QLS377" s="443"/>
      <c r="QVN377" s="443"/>
      <c r="QVO377" s="443"/>
      <c r="RFJ377" s="443"/>
      <c r="RFK377" s="443"/>
      <c r="RPF377" s="443"/>
      <c r="RPG377" s="443"/>
      <c r="RZB377" s="443"/>
      <c r="RZC377" s="443"/>
      <c r="SIX377" s="443"/>
      <c r="SIY377" s="443"/>
      <c r="SST377" s="443"/>
      <c r="SSU377" s="443"/>
      <c r="TCP377" s="443"/>
      <c r="TCQ377" s="443"/>
      <c r="TML377" s="443"/>
      <c r="TMM377" s="443"/>
      <c r="TWH377" s="443"/>
      <c r="TWI377" s="443"/>
      <c r="UGD377" s="443"/>
      <c r="UGE377" s="443"/>
      <c r="UPZ377" s="443"/>
      <c r="UQA377" s="443"/>
      <c r="UZV377" s="443"/>
      <c r="UZW377" s="443"/>
      <c r="VJR377" s="443"/>
      <c r="VJS377" s="443"/>
      <c r="VTN377" s="443"/>
      <c r="VTO377" s="443"/>
      <c r="WDJ377" s="443"/>
      <c r="WDK377" s="443"/>
      <c r="WNF377" s="443"/>
      <c r="WNG377" s="443"/>
      <c r="WXB377" s="443"/>
      <c r="WXC377" s="443"/>
    </row>
    <row r="378" spans="1:815 1070:1839 2094:2863 3118:3887 4142:4911 5166:5935 6190:6959 7214:7983 8238:9007 9262:10031 10286:11055 11310:12079 12334:13103 13358:14127 14382:15151 15406:16175" s="443" customFormat="1" ht="36.950000000000003" customHeight="1">
      <c r="A378" s="611">
        <v>364</v>
      </c>
      <c r="B378" s="612">
        <v>364</v>
      </c>
      <c r="C378" s="613"/>
      <c r="D378" s="614"/>
      <c r="E378" s="762" t="s">
        <v>938</v>
      </c>
      <c r="F378" s="632" t="s">
        <v>939</v>
      </c>
      <c r="G378" s="618">
        <v>16</v>
      </c>
      <c r="H378" s="617">
        <v>8.0129999999999999</v>
      </c>
      <c r="I378" s="618">
        <v>31</v>
      </c>
      <c r="J378" s="617">
        <v>2.911</v>
      </c>
      <c r="K378" s="617"/>
      <c r="L378" s="617"/>
      <c r="M378" s="617"/>
      <c r="N378" s="617"/>
      <c r="O378" s="619">
        <v>454.52</v>
      </c>
      <c r="P378" s="617">
        <v>6.4729999999999999</v>
      </c>
      <c r="Q378" s="617"/>
      <c r="R378" s="617"/>
      <c r="S378" s="618">
        <f t="shared" si="12"/>
        <v>16</v>
      </c>
      <c r="T378" s="617">
        <v>0.501</v>
      </c>
      <c r="U378" s="618">
        <v>1</v>
      </c>
      <c r="V378" s="617">
        <v>1.095</v>
      </c>
      <c r="W378" s="620">
        <v>-20000</v>
      </c>
      <c r="X378" s="617">
        <v>-0.628</v>
      </c>
      <c r="Y378" s="621">
        <v>12</v>
      </c>
      <c r="Z378" s="617">
        <v>0.56299999999999994</v>
      </c>
      <c r="AA378" s="617">
        <v>5</v>
      </c>
      <c r="AB378" s="617">
        <v>6</v>
      </c>
      <c r="AC378" s="622">
        <v>0</v>
      </c>
      <c r="AD378" s="617"/>
      <c r="AE378" s="616">
        <v>6.4409999999999998</v>
      </c>
      <c r="AF378" s="617">
        <v>3</v>
      </c>
      <c r="AG378" s="623"/>
      <c r="AH378" s="623"/>
      <c r="AI378" s="624"/>
      <c r="AJ378" s="624"/>
      <c r="AK378" s="624"/>
      <c r="AL378" s="624"/>
      <c r="AM378" s="624"/>
      <c r="AN378" s="624"/>
      <c r="AO378" s="624"/>
      <c r="AP378" s="624"/>
      <c r="AQ378" s="624"/>
      <c r="AR378" s="625"/>
      <c r="AS378" s="624"/>
      <c r="AT378" s="624"/>
      <c r="AU378" s="637"/>
      <c r="AV378" s="626"/>
      <c r="AW378" s="626"/>
      <c r="AX378" s="626"/>
      <c r="AY378" s="627"/>
      <c r="AZ378" s="628"/>
      <c r="BA378" s="628"/>
      <c r="BB378" s="628"/>
      <c r="BC378" s="628"/>
      <c r="BD378" s="628"/>
      <c r="BE378" s="629">
        <f t="shared" si="13"/>
        <v>27.927999999999997</v>
      </c>
      <c r="BF378" s="630"/>
      <c r="BG378" s="801">
        <f t="shared" si="14"/>
        <v>1.7</v>
      </c>
      <c r="BH378" s="504"/>
      <c r="BI378" s="505"/>
      <c r="BM378" s="503">
        <v>0</v>
      </c>
      <c r="BO378" s="444"/>
    </row>
    <row r="379" spans="1:815 1070:1839 2094:2863 3118:3887 4142:4911 5166:5935 6190:6959 7214:7983 8238:9007 9262:10031 10286:11055 11310:12079 12334:13103 13358:14127 14382:15151 15406:16175" s="443" customFormat="1" ht="36.950000000000003" customHeight="1">
      <c r="A379" s="611">
        <v>365</v>
      </c>
      <c r="B379" s="612">
        <v>365</v>
      </c>
      <c r="C379" s="613"/>
      <c r="D379" s="614"/>
      <c r="E379" s="762" t="s">
        <v>1393</v>
      </c>
      <c r="F379" s="632" t="s">
        <v>1901</v>
      </c>
      <c r="G379" s="618">
        <v>16</v>
      </c>
      <c r="H379" s="617">
        <v>8.0129999999999999</v>
      </c>
      <c r="I379" s="618">
        <v>31</v>
      </c>
      <c r="J379" s="617">
        <v>2.911</v>
      </c>
      <c r="K379" s="617"/>
      <c r="L379" s="617"/>
      <c r="M379" s="617"/>
      <c r="N379" s="617"/>
      <c r="O379" s="619">
        <v>476.08</v>
      </c>
      <c r="P379" s="617">
        <v>6.78</v>
      </c>
      <c r="Q379" s="617"/>
      <c r="R379" s="617"/>
      <c r="S379" s="618">
        <f t="shared" si="12"/>
        <v>16</v>
      </c>
      <c r="T379" s="617">
        <v>0.501</v>
      </c>
      <c r="U379" s="618">
        <v>1</v>
      </c>
      <c r="V379" s="617">
        <v>1.095</v>
      </c>
      <c r="W379" s="620">
        <v>0</v>
      </c>
      <c r="X379" s="617">
        <v>0</v>
      </c>
      <c r="Y379" s="621">
        <v>11.9</v>
      </c>
      <c r="Z379" s="617">
        <v>0.55900000000000005</v>
      </c>
      <c r="AA379" s="617">
        <v>4.1669999999999998</v>
      </c>
      <c r="AB379" s="617">
        <v>5</v>
      </c>
      <c r="AC379" s="622">
        <v>0</v>
      </c>
      <c r="AD379" s="617"/>
      <c r="AE379" s="616">
        <v>6.4409999999999998</v>
      </c>
      <c r="AF379" s="617">
        <v>3</v>
      </c>
      <c r="AG379" s="623"/>
      <c r="AH379" s="623"/>
      <c r="AI379" s="624"/>
      <c r="AJ379" s="624"/>
      <c r="AK379" s="624"/>
      <c r="AL379" s="624"/>
      <c r="AM379" s="624"/>
      <c r="AN379" s="624"/>
      <c r="AO379" s="624"/>
      <c r="AP379" s="624"/>
      <c r="AQ379" s="624"/>
      <c r="AR379" s="625"/>
      <c r="AS379" s="624"/>
      <c r="AT379" s="624"/>
      <c r="AU379" s="637"/>
      <c r="AV379" s="626"/>
      <c r="AW379" s="626"/>
      <c r="AX379" s="626"/>
      <c r="AY379" s="627"/>
      <c r="AZ379" s="628"/>
      <c r="BA379" s="628"/>
      <c r="BB379" s="628"/>
      <c r="BC379" s="628"/>
      <c r="BD379" s="628"/>
      <c r="BE379" s="629">
        <f t="shared" si="13"/>
        <v>27.859000000000002</v>
      </c>
      <c r="BF379" s="630"/>
      <c r="BG379" s="801">
        <f t="shared" si="14"/>
        <v>1.7</v>
      </c>
      <c r="BH379" s="504"/>
      <c r="BI379" s="505"/>
      <c r="BM379" s="503">
        <v>3516</v>
      </c>
      <c r="BO379" s="444"/>
    </row>
    <row r="380" spans="1:815 1070:1839 2094:2863 3118:3887 4142:4911 5166:5935 6190:6959 7214:7983 8238:9007 9262:10031 10286:11055 11310:12079 12334:13103 13358:14127 14382:15151 15406:16175" s="443" customFormat="1" ht="36.950000000000003" customHeight="1">
      <c r="A380" s="611">
        <v>366</v>
      </c>
      <c r="B380" s="612">
        <v>366</v>
      </c>
      <c r="C380" s="613"/>
      <c r="D380" s="614"/>
      <c r="E380" s="762" t="s">
        <v>1394</v>
      </c>
      <c r="F380" s="632" t="s">
        <v>1395</v>
      </c>
      <c r="G380" s="618">
        <v>16</v>
      </c>
      <c r="H380" s="617">
        <v>8.0129999999999999</v>
      </c>
      <c r="I380" s="618">
        <v>31</v>
      </c>
      <c r="J380" s="617">
        <v>2.911</v>
      </c>
      <c r="K380" s="617"/>
      <c r="L380" s="617"/>
      <c r="M380" s="617"/>
      <c r="N380" s="617"/>
      <c r="O380" s="619">
        <v>520.08000000000004</v>
      </c>
      <c r="P380" s="617">
        <v>7.407</v>
      </c>
      <c r="Q380" s="617"/>
      <c r="R380" s="617"/>
      <c r="S380" s="618">
        <f t="shared" si="12"/>
        <v>16</v>
      </c>
      <c r="T380" s="617">
        <v>0.501</v>
      </c>
      <c r="U380" s="618">
        <v>1</v>
      </c>
      <c r="V380" s="617">
        <v>1.095</v>
      </c>
      <c r="W380" s="620">
        <v>0</v>
      </c>
      <c r="X380" s="617">
        <v>0</v>
      </c>
      <c r="Y380" s="621">
        <v>11.4</v>
      </c>
      <c r="Z380" s="617">
        <v>0.53500000000000003</v>
      </c>
      <c r="AA380" s="617">
        <v>5</v>
      </c>
      <c r="AB380" s="617">
        <v>6</v>
      </c>
      <c r="AC380" s="622">
        <v>0</v>
      </c>
      <c r="AD380" s="617"/>
      <c r="AE380" s="616">
        <v>6.4409999999999998</v>
      </c>
      <c r="AF380" s="617">
        <v>3</v>
      </c>
      <c r="AG380" s="623"/>
      <c r="AH380" s="623"/>
      <c r="AI380" s="624"/>
      <c r="AJ380" s="624"/>
      <c r="AK380" s="624"/>
      <c r="AL380" s="624"/>
      <c r="AM380" s="624"/>
      <c r="AN380" s="624"/>
      <c r="AO380" s="624"/>
      <c r="AP380" s="624"/>
      <c r="AQ380" s="624"/>
      <c r="AR380" s="625"/>
      <c r="AS380" s="624"/>
      <c r="AT380" s="624"/>
      <c r="AU380" s="637"/>
      <c r="AV380" s="626"/>
      <c r="AW380" s="626"/>
      <c r="AX380" s="626"/>
      <c r="AY380" s="627"/>
      <c r="AZ380" s="628"/>
      <c r="BA380" s="628"/>
      <c r="BB380" s="628"/>
      <c r="BC380" s="628"/>
      <c r="BD380" s="628"/>
      <c r="BE380" s="629">
        <f t="shared" si="13"/>
        <v>29.462</v>
      </c>
      <c r="BF380" s="630"/>
      <c r="BG380" s="801">
        <f t="shared" si="14"/>
        <v>1.7</v>
      </c>
      <c r="BH380" s="504"/>
      <c r="BI380" s="505"/>
      <c r="BM380" s="503">
        <v>0</v>
      </c>
      <c r="BO380" s="444"/>
    </row>
    <row r="381" spans="1:815 1070:1839 2094:2863 3118:3887 4142:4911 5166:5935 6190:6959 7214:7983 8238:9007 9262:10031 10286:11055 11310:12079 12334:13103 13358:14127 14382:15151 15406:16175" s="443" customFormat="1" ht="36.950000000000003" customHeight="1">
      <c r="A381" s="611">
        <v>367</v>
      </c>
      <c r="B381" s="612">
        <v>367</v>
      </c>
      <c r="C381" s="613"/>
      <c r="D381" s="614"/>
      <c r="E381" s="762" t="s">
        <v>1608</v>
      </c>
      <c r="F381" s="632" t="s">
        <v>1609</v>
      </c>
      <c r="G381" s="618">
        <v>16</v>
      </c>
      <c r="H381" s="617">
        <v>8.0129999999999999</v>
      </c>
      <c r="I381" s="618">
        <v>31</v>
      </c>
      <c r="J381" s="617">
        <v>2.911</v>
      </c>
      <c r="K381" s="617"/>
      <c r="L381" s="617"/>
      <c r="M381" s="617"/>
      <c r="N381" s="617"/>
      <c r="O381" s="619">
        <v>559.24</v>
      </c>
      <c r="P381" s="617">
        <v>7.9649999999999999</v>
      </c>
      <c r="Q381" s="617"/>
      <c r="R381" s="617"/>
      <c r="S381" s="618">
        <f t="shared" si="12"/>
        <v>16</v>
      </c>
      <c r="T381" s="617">
        <v>0.501</v>
      </c>
      <c r="U381" s="618">
        <v>1</v>
      </c>
      <c r="V381" s="617">
        <v>1.095</v>
      </c>
      <c r="W381" s="620">
        <v>0</v>
      </c>
      <c r="X381" s="617">
        <v>0</v>
      </c>
      <c r="Y381" s="621">
        <v>11.3</v>
      </c>
      <c r="Z381" s="617">
        <v>0.53100000000000003</v>
      </c>
      <c r="AA381" s="617">
        <v>5</v>
      </c>
      <c r="AB381" s="617">
        <v>6</v>
      </c>
      <c r="AC381" s="622">
        <v>0</v>
      </c>
      <c r="AD381" s="617"/>
      <c r="AE381" s="616">
        <v>6.4409999999999998</v>
      </c>
      <c r="AF381" s="617">
        <v>3</v>
      </c>
      <c r="AG381" s="623"/>
      <c r="AH381" s="623"/>
      <c r="AI381" s="624"/>
      <c r="AJ381" s="624"/>
      <c r="AK381" s="624"/>
      <c r="AL381" s="624"/>
      <c r="AM381" s="624"/>
      <c r="AN381" s="624"/>
      <c r="AO381" s="624"/>
      <c r="AP381" s="624"/>
      <c r="AQ381" s="624"/>
      <c r="AR381" s="625"/>
      <c r="AS381" s="624"/>
      <c r="AT381" s="624"/>
      <c r="AU381" s="637"/>
      <c r="AV381" s="626"/>
      <c r="AW381" s="626"/>
      <c r="AX381" s="626"/>
      <c r="AY381" s="627"/>
      <c r="AZ381" s="628"/>
      <c r="BA381" s="628"/>
      <c r="BB381" s="628"/>
      <c r="BC381" s="628"/>
      <c r="BD381" s="628"/>
      <c r="BE381" s="629">
        <f t="shared" si="13"/>
        <v>30.015999999999998</v>
      </c>
      <c r="BF381" s="630"/>
      <c r="BG381" s="801">
        <f t="shared" si="14"/>
        <v>1.7</v>
      </c>
      <c r="BH381" s="504"/>
      <c r="BI381" s="505"/>
      <c r="BM381" s="503">
        <v>0</v>
      </c>
      <c r="BO381" s="444"/>
    </row>
    <row r="382" spans="1:815 1070:1839 2094:2863 3118:3887 4142:4911 5166:5935 6190:6959 7214:7983 8238:9007 9262:10031 10286:11055 11310:12079 12334:13103 13358:14127 14382:15151 15406:16175" s="443" customFormat="1" ht="36.950000000000003" customHeight="1">
      <c r="A382" s="611">
        <v>368</v>
      </c>
      <c r="B382" s="612">
        <v>368</v>
      </c>
      <c r="C382" s="613"/>
      <c r="D382" s="614"/>
      <c r="E382" s="762" t="s">
        <v>1400</v>
      </c>
      <c r="F382" s="632" t="s">
        <v>1401</v>
      </c>
      <c r="G382" s="618">
        <v>15</v>
      </c>
      <c r="H382" s="617">
        <v>7.5119999999999996</v>
      </c>
      <c r="I382" s="618">
        <v>30</v>
      </c>
      <c r="J382" s="617">
        <v>2.8170000000000002</v>
      </c>
      <c r="K382" s="617"/>
      <c r="L382" s="617"/>
      <c r="M382" s="617"/>
      <c r="N382" s="617"/>
      <c r="O382" s="619">
        <v>410.52</v>
      </c>
      <c r="P382" s="617">
        <v>5.8470000000000004</v>
      </c>
      <c r="Q382" s="617"/>
      <c r="R382" s="617"/>
      <c r="S382" s="618">
        <f t="shared" si="12"/>
        <v>15</v>
      </c>
      <c r="T382" s="617">
        <v>0.47</v>
      </c>
      <c r="U382" s="618">
        <v>1</v>
      </c>
      <c r="V382" s="617">
        <v>1.095</v>
      </c>
      <c r="W382" s="620">
        <v>-20000</v>
      </c>
      <c r="X382" s="617">
        <v>-0.628</v>
      </c>
      <c r="Y382" s="621">
        <v>11.6</v>
      </c>
      <c r="Z382" s="617">
        <v>0.54500000000000004</v>
      </c>
      <c r="AA382" s="617">
        <v>5</v>
      </c>
      <c r="AB382" s="617">
        <v>6</v>
      </c>
      <c r="AC382" s="622">
        <v>0</v>
      </c>
      <c r="AD382" s="617"/>
      <c r="AE382" s="616">
        <v>6.4409999999999998</v>
      </c>
      <c r="AF382" s="617">
        <v>3</v>
      </c>
      <c r="AG382" s="623"/>
      <c r="AH382" s="623"/>
      <c r="AI382" s="624"/>
      <c r="AJ382" s="624"/>
      <c r="AK382" s="624"/>
      <c r="AL382" s="624"/>
      <c r="AM382" s="624"/>
      <c r="AN382" s="624"/>
      <c r="AO382" s="624"/>
      <c r="AP382" s="624"/>
      <c r="AQ382" s="624"/>
      <c r="AR382" s="625"/>
      <c r="AS382" s="624"/>
      <c r="AT382" s="624"/>
      <c r="AU382" s="637"/>
      <c r="AV382" s="626"/>
      <c r="AW382" s="626"/>
      <c r="AX382" s="626"/>
      <c r="AY382" s="627"/>
      <c r="AZ382" s="628"/>
      <c r="BA382" s="628"/>
      <c r="BB382" s="628"/>
      <c r="BC382" s="628"/>
      <c r="BD382" s="628"/>
      <c r="BE382" s="629">
        <f t="shared" si="13"/>
        <v>26.658000000000005</v>
      </c>
      <c r="BF382" s="630"/>
      <c r="BG382" s="801">
        <f t="shared" si="14"/>
        <v>1.7</v>
      </c>
      <c r="BH382" s="504"/>
      <c r="BI382" s="505"/>
      <c r="BM382" s="503">
        <v>0</v>
      </c>
      <c r="BO382" s="444"/>
    </row>
    <row r="383" spans="1:815 1070:1839 2094:2863 3118:3887 4142:4911 5166:5935 6190:6959 7214:7983 8238:9007 9262:10031 10286:11055 11310:12079 12334:13103 13358:14127 14382:15151 15406:16175" s="443" customFormat="1" ht="36.950000000000003" customHeight="1">
      <c r="A383" s="611">
        <v>369</v>
      </c>
      <c r="B383" s="612">
        <v>369</v>
      </c>
      <c r="C383" s="613"/>
      <c r="D383" s="614"/>
      <c r="E383" s="762" t="s">
        <v>1402</v>
      </c>
      <c r="F383" s="632" t="s">
        <v>1403</v>
      </c>
      <c r="G383" s="618">
        <v>15</v>
      </c>
      <c r="H383" s="617">
        <v>7.5119999999999996</v>
      </c>
      <c r="I383" s="618">
        <v>30</v>
      </c>
      <c r="J383" s="617">
        <v>2.8170000000000002</v>
      </c>
      <c r="K383" s="617"/>
      <c r="L383" s="617"/>
      <c r="M383" s="617"/>
      <c r="N383" s="617"/>
      <c r="O383" s="619">
        <v>367.84</v>
      </c>
      <c r="P383" s="617">
        <v>5.2389999999999999</v>
      </c>
      <c r="Q383" s="617"/>
      <c r="R383" s="617"/>
      <c r="S383" s="618">
        <f t="shared" si="12"/>
        <v>15</v>
      </c>
      <c r="T383" s="617">
        <v>0.47</v>
      </c>
      <c r="U383" s="618">
        <v>1</v>
      </c>
      <c r="V383" s="617">
        <v>1.095</v>
      </c>
      <c r="W383" s="620">
        <v>-20000</v>
      </c>
      <c r="X383" s="761">
        <v>-0.628</v>
      </c>
      <c r="Y383" s="621">
        <v>11.5</v>
      </c>
      <c r="Z383" s="617">
        <v>0.54</v>
      </c>
      <c r="AA383" s="617">
        <v>4.1669999999999998</v>
      </c>
      <c r="AB383" s="617">
        <v>5</v>
      </c>
      <c r="AC383" s="622">
        <v>0</v>
      </c>
      <c r="AD383" s="617"/>
      <c r="AE383" s="616">
        <v>6.4409999999999998</v>
      </c>
      <c r="AF383" s="617">
        <v>3</v>
      </c>
      <c r="AG383" s="623"/>
      <c r="AH383" s="623"/>
      <c r="AI383" s="624"/>
      <c r="AJ383" s="624"/>
      <c r="AK383" s="624"/>
      <c r="AL383" s="624"/>
      <c r="AM383" s="624"/>
      <c r="AN383" s="624"/>
      <c r="AO383" s="624"/>
      <c r="AP383" s="624"/>
      <c r="AQ383" s="624"/>
      <c r="AR383" s="625"/>
      <c r="AS383" s="624"/>
      <c r="AT383" s="624"/>
      <c r="AU383" s="637"/>
      <c r="AV383" s="626"/>
      <c r="AW383" s="626"/>
      <c r="AX383" s="626"/>
      <c r="AY383" s="627"/>
      <c r="AZ383" s="628"/>
      <c r="BA383" s="628"/>
      <c r="BB383" s="628"/>
      <c r="BC383" s="628"/>
      <c r="BD383" s="628"/>
      <c r="BE383" s="629">
        <f t="shared" si="13"/>
        <v>25.045000000000002</v>
      </c>
      <c r="BF383" s="630"/>
      <c r="BG383" s="801">
        <f t="shared" si="14"/>
        <v>1.7</v>
      </c>
      <c r="BH383" s="504"/>
      <c r="BI383" s="505"/>
      <c r="BM383" s="503">
        <v>0</v>
      </c>
      <c r="BO383" s="444"/>
    </row>
    <row r="384" spans="1:815 1070:1839 2094:2863 3118:3887 4142:4911 5166:5935 6190:6959 7214:7983 8238:9007 9262:10031 10286:11055 11310:12079 12334:13103 13358:14127 14382:15151 15406:16175" s="443" customFormat="1" ht="36.950000000000003" customHeight="1">
      <c r="A384" s="611">
        <v>370</v>
      </c>
      <c r="B384" s="612">
        <v>370</v>
      </c>
      <c r="C384" s="613"/>
      <c r="D384" s="614"/>
      <c r="E384" s="762" t="s">
        <v>1978</v>
      </c>
      <c r="F384" s="632" t="s">
        <v>1979</v>
      </c>
      <c r="G384" s="618">
        <v>14</v>
      </c>
      <c r="H384" s="617">
        <v>7.0110000000000001</v>
      </c>
      <c r="I384" s="618">
        <v>28</v>
      </c>
      <c r="J384" s="617">
        <v>2.629</v>
      </c>
      <c r="K384" s="617"/>
      <c r="L384" s="617"/>
      <c r="M384" s="617"/>
      <c r="N384" s="617"/>
      <c r="O384" s="619">
        <v>422.4</v>
      </c>
      <c r="P384" s="617">
        <v>6.016</v>
      </c>
      <c r="Q384" s="617"/>
      <c r="R384" s="617"/>
      <c r="S384" s="618">
        <f t="shared" si="12"/>
        <v>14</v>
      </c>
      <c r="T384" s="617">
        <v>0.438</v>
      </c>
      <c r="U384" s="618">
        <v>1</v>
      </c>
      <c r="V384" s="617">
        <v>1.095</v>
      </c>
      <c r="W384" s="620">
        <v>0</v>
      </c>
      <c r="X384" s="617">
        <v>0</v>
      </c>
      <c r="Y384" s="621">
        <v>9.6</v>
      </c>
      <c r="Z384" s="617">
        <v>0.45100000000000001</v>
      </c>
      <c r="AA384" s="617">
        <v>5</v>
      </c>
      <c r="AB384" s="617">
        <v>6</v>
      </c>
      <c r="AC384" s="622">
        <v>0</v>
      </c>
      <c r="AD384" s="617"/>
      <c r="AE384" s="616">
        <v>6.4409999999999998</v>
      </c>
      <c r="AF384" s="617">
        <v>3</v>
      </c>
      <c r="AG384" s="623"/>
      <c r="AH384" s="623"/>
      <c r="AI384" s="624"/>
      <c r="AJ384" s="624"/>
      <c r="AK384" s="624"/>
      <c r="AL384" s="624"/>
      <c r="AM384" s="624"/>
      <c r="AN384" s="624"/>
      <c r="AO384" s="624"/>
      <c r="AP384" s="624"/>
      <c r="AQ384" s="624"/>
      <c r="AR384" s="625"/>
      <c r="AS384" s="624"/>
      <c r="AT384" s="624"/>
      <c r="AU384" s="637"/>
      <c r="AV384" s="626"/>
      <c r="AW384" s="626"/>
      <c r="AX384" s="626"/>
      <c r="AY384" s="627"/>
      <c r="AZ384" s="628"/>
      <c r="BA384" s="628"/>
      <c r="BB384" s="628"/>
      <c r="BC384" s="628"/>
      <c r="BD384" s="628"/>
      <c r="BE384" s="629">
        <f t="shared" si="13"/>
        <v>26.64</v>
      </c>
      <c r="BF384" s="630"/>
      <c r="BG384" s="801">
        <f t="shared" si="14"/>
        <v>1.7</v>
      </c>
      <c r="BH384" s="504"/>
      <c r="BI384" s="505"/>
      <c r="BM384" s="503">
        <v>0</v>
      </c>
      <c r="BO384" s="444"/>
    </row>
    <row r="385" spans="1:67" s="443" customFormat="1" ht="36.950000000000003" customHeight="1">
      <c r="A385" s="611">
        <v>371</v>
      </c>
      <c r="B385" s="612">
        <v>371</v>
      </c>
      <c r="C385" s="613"/>
      <c r="D385" s="614"/>
      <c r="E385" s="762" t="s">
        <v>2087</v>
      </c>
      <c r="F385" s="632" t="s">
        <v>1383</v>
      </c>
      <c r="G385" s="618">
        <v>14</v>
      </c>
      <c r="H385" s="617">
        <v>7.0110000000000001</v>
      </c>
      <c r="I385" s="618">
        <v>27</v>
      </c>
      <c r="J385" s="617">
        <v>2.5350000000000001</v>
      </c>
      <c r="K385" s="617"/>
      <c r="L385" s="617"/>
      <c r="M385" s="617"/>
      <c r="N385" s="617"/>
      <c r="O385" s="619">
        <v>438.68</v>
      </c>
      <c r="P385" s="617">
        <v>6.2480000000000002</v>
      </c>
      <c r="Q385" s="617"/>
      <c r="R385" s="617"/>
      <c r="S385" s="618">
        <f t="shared" si="12"/>
        <v>14</v>
      </c>
      <c r="T385" s="617">
        <v>0.438</v>
      </c>
      <c r="U385" s="618">
        <v>1</v>
      </c>
      <c r="V385" s="617">
        <v>1.095</v>
      </c>
      <c r="W385" s="620">
        <v>-30000</v>
      </c>
      <c r="X385" s="617">
        <v>-0.93899999999999995</v>
      </c>
      <c r="Y385" s="621">
        <v>10.8</v>
      </c>
      <c r="Z385" s="617">
        <v>0.50700000000000001</v>
      </c>
      <c r="AA385" s="617">
        <v>5</v>
      </c>
      <c r="AB385" s="617">
        <v>6</v>
      </c>
      <c r="AC385" s="622">
        <v>0</v>
      </c>
      <c r="AD385" s="617"/>
      <c r="AE385" s="616">
        <v>6.4409999999999998</v>
      </c>
      <c r="AF385" s="617">
        <v>3</v>
      </c>
      <c r="AG385" s="623"/>
      <c r="AH385" s="623"/>
      <c r="AI385" s="624"/>
      <c r="AJ385" s="624"/>
      <c r="AK385" s="624"/>
      <c r="AL385" s="624"/>
      <c r="AM385" s="624"/>
      <c r="AN385" s="624"/>
      <c r="AO385" s="624"/>
      <c r="AP385" s="624"/>
      <c r="AQ385" s="624"/>
      <c r="AR385" s="625"/>
      <c r="AS385" s="624"/>
      <c r="AT385" s="624"/>
      <c r="AU385" s="637"/>
      <c r="AV385" s="626"/>
      <c r="AW385" s="626"/>
      <c r="AX385" s="626"/>
      <c r="AY385" s="627"/>
      <c r="AZ385" s="628"/>
      <c r="BA385" s="628"/>
      <c r="BB385" s="628"/>
      <c r="BC385" s="628"/>
      <c r="BD385" s="628"/>
      <c r="BE385" s="629">
        <f t="shared" si="13"/>
        <v>25.895000000000003</v>
      </c>
      <c r="BF385" s="630"/>
      <c r="BG385" s="801">
        <f t="shared" si="14"/>
        <v>1.7</v>
      </c>
      <c r="BH385" s="504"/>
      <c r="BI385" s="505"/>
      <c r="BM385" s="503">
        <v>0</v>
      </c>
      <c r="BO385" s="444"/>
    </row>
    <row r="386" spans="1:67" s="443" customFormat="1" ht="36.950000000000003" customHeight="1">
      <c r="A386" s="611">
        <v>372</v>
      </c>
      <c r="B386" s="612">
        <v>372</v>
      </c>
      <c r="C386" s="613"/>
      <c r="D386" s="614"/>
      <c r="E386" s="762" t="s">
        <v>1381</v>
      </c>
      <c r="F386" s="632" t="s">
        <v>1382</v>
      </c>
      <c r="G386" s="618">
        <v>14</v>
      </c>
      <c r="H386" s="617">
        <v>7.0110000000000001</v>
      </c>
      <c r="I386" s="618">
        <v>27</v>
      </c>
      <c r="J386" s="617">
        <v>2.5350000000000001</v>
      </c>
      <c r="K386" s="617"/>
      <c r="L386" s="617"/>
      <c r="M386" s="617"/>
      <c r="N386" s="617"/>
      <c r="O386" s="619">
        <v>429.88</v>
      </c>
      <c r="P386" s="617">
        <v>6.1219999999999999</v>
      </c>
      <c r="Q386" s="617"/>
      <c r="R386" s="617"/>
      <c r="S386" s="618">
        <f t="shared" si="12"/>
        <v>14</v>
      </c>
      <c r="T386" s="617">
        <v>0.438</v>
      </c>
      <c r="U386" s="618">
        <v>1</v>
      </c>
      <c r="V386" s="617">
        <v>1.095</v>
      </c>
      <c r="W386" s="620">
        <v>-20000</v>
      </c>
      <c r="X386" s="617">
        <v>-0.628</v>
      </c>
      <c r="Y386" s="621">
        <v>10.7</v>
      </c>
      <c r="Z386" s="617">
        <v>0.502</v>
      </c>
      <c r="AA386" s="617">
        <v>5</v>
      </c>
      <c r="AB386" s="617">
        <v>6</v>
      </c>
      <c r="AC386" s="622">
        <v>0</v>
      </c>
      <c r="AD386" s="617"/>
      <c r="AE386" s="616">
        <v>6.4409999999999998</v>
      </c>
      <c r="AF386" s="617">
        <v>3</v>
      </c>
      <c r="AG386" s="623"/>
      <c r="AH386" s="623"/>
      <c r="AI386" s="624"/>
      <c r="AJ386" s="624"/>
      <c r="AK386" s="624"/>
      <c r="AL386" s="624"/>
      <c r="AM386" s="624"/>
      <c r="AN386" s="624"/>
      <c r="AO386" s="624"/>
      <c r="AP386" s="624"/>
      <c r="AQ386" s="624"/>
      <c r="AR386" s="625"/>
      <c r="AS386" s="624"/>
      <c r="AT386" s="624"/>
      <c r="AU386" s="637"/>
      <c r="AV386" s="626"/>
      <c r="AW386" s="626"/>
      <c r="AX386" s="626"/>
      <c r="AY386" s="627"/>
      <c r="AZ386" s="628"/>
      <c r="BA386" s="628"/>
      <c r="BB386" s="628"/>
      <c r="BC386" s="628"/>
      <c r="BD386" s="628"/>
      <c r="BE386" s="629">
        <f t="shared" si="13"/>
        <v>26.074999999999999</v>
      </c>
      <c r="BF386" s="630"/>
      <c r="BG386" s="801">
        <f t="shared" si="14"/>
        <v>1.7</v>
      </c>
      <c r="BH386" s="504"/>
      <c r="BI386" s="505"/>
      <c r="BM386" s="503">
        <v>0</v>
      </c>
      <c r="BO386" s="444"/>
    </row>
    <row r="387" spans="1:67" s="443" customFormat="1" ht="36.950000000000003" customHeight="1">
      <c r="A387" s="611">
        <v>373</v>
      </c>
      <c r="B387" s="612">
        <v>373</v>
      </c>
      <c r="C387" s="613"/>
      <c r="D387" s="614"/>
      <c r="E387" s="762" t="s">
        <v>1554</v>
      </c>
      <c r="F387" s="632" t="s">
        <v>1555</v>
      </c>
      <c r="G387" s="618">
        <v>14</v>
      </c>
      <c r="H387" s="617">
        <v>7.0110000000000001</v>
      </c>
      <c r="I387" s="618">
        <v>28</v>
      </c>
      <c r="J387" s="617">
        <v>2.629</v>
      </c>
      <c r="K387" s="617"/>
      <c r="L387" s="617"/>
      <c r="M387" s="617"/>
      <c r="N387" s="617"/>
      <c r="O387" s="619">
        <v>465.08</v>
      </c>
      <c r="P387" s="617">
        <v>6.6239999999999997</v>
      </c>
      <c r="Q387" s="617"/>
      <c r="R387" s="617"/>
      <c r="S387" s="618">
        <f t="shared" si="12"/>
        <v>14</v>
      </c>
      <c r="T387" s="617">
        <v>0.438</v>
      </c>
      <c r="U387" s="618">
        <v>1</v>
      </c>
      <c r="V387" s="617">
        <v>1.095</v>
      </c>
      <c r="W387" s="620">
        <v>-20000</v>
      </c>
      <c r="X387" s="617">
        <v>-0.628</v>
      </c>
      <c r="Y387" s="621">
        <v>10.1</v>
      </c>
      <c r="Z387" s="617">
        <v>0.47399999999999998</v>
      </c>
      <c r="AA387" s="617">
        <v>4.1669999999999998</v>
      </c>
      <c r="AB387" s="617">
        <v>5</v>
      </c>
      <c r="AC387" s="622">
        <v>0</v>
      </c>
      <c r="AD387" s="617"/>
      <c r="AE387" s="616">
        <v>6.4409999999999998</v>
      </c>
      <c r="AF387" s="617">
        <v>3</v>
      </c>
      <c r="AG387" s="623"/>
      <c r="AH387" s="623"/>
      <c r="AI387" s="624"/>
      <c r="AJ387" s="624"/>
      <c r="AK387" s="624"/>
      <c r="AL387" s="624"/>
      <c r="AM387" s="624"/>
      <c r="AN387" s="624"/>
      <c r="AO387" s="624"/>
      <c r="AP387" s="624"/>
      <c r="AQ387" s="624"/>
      <c r="AR387" s="625"/>
      <c r="AS387" s="624"/>
      <c r="AT387" s="624"/>
      <c r="AU387" s="637"/>
      <c r="AV387" s="626"/>
      <c r="AW387" s="626"/>
      <c r="AX387" s="626"/>
      <c r="AY387" s="627"/>
      <c r="AZ387" s="628"/>
      <c r="BA387" s="628"/>
      <c r="BB387" s="628"/>
      <c r="BC387" s="628"/>
      <c r="BD387" s="628"/>
      <c r="BE387" s="629">
        <f t="shared" si="13"/>
        <v>25.643000000000001</v>
      </c>
      <c r="BF387" s="630"/>
      <c r="BG387" s="801">
        <f t="shared" si="14"/>
        <v>1.7</v>
      </c>
      <c r="BH387" s="504"/>
      <c r="BI387" s="505"/>
      <c r="BM387" s="503">
        <v>0</v>
      </c>
      <c r="BO387" s="444"/>
    </row>
    <row r="388" spans="1:67" s="443" customFormat="1" ht="36.950000000000003" customHeight="1">
      <c r="A388" s="611">
        <v>374</v>
      </c>
      <c r="B388" s="612">
        <v>374</v>
      </c>
      <c r="C388" s="613"/>
      <c r="D388" s="614"/>
      <c r="E388" s="762" t="s">
        <v>1386</v>
      </c>
      <c r="F388" s="632" t="s">
        <v>1387</v>
      </c>
      <c r="G388" s="618">
        <v>15</v>
      </c>
      <c r="H388" s="617">
        <v>7.5119999999999996</v>
      </c>
      <c r="I388" s="618">
        <v>29</v>
      </c>
      <c r="J388" s="617">
        <v>2.7229999999999999</v>
      </c>
      <c r="K388" s="617"/>
      <c r="L388" s="617"/>
      <c r="M388" s="617"/>
      <c r="N388" s="617"/>
      <c r="O388" s="619">
        <v>498.08</v>
      </c>
      <c r="P388" s="617">
        <v>7.0940000000000003</v>
      </c>
      <c r="Q388" s="617"/>
      <c r="R388" s="617"/>
      <c r="S388" s="618">
        <f t="shared" si="12"/>
        <v>15</v>
      </c>
      <c r="T388" s="617">
        <v>0.47</v>
      </c>
      <c r="U388" s="618">
        <v>1</v>
      </c>
      <c r="V388" s="617">
        <v>1.095</v>
      </c>
      <c r="W388" s="620">
        <v>-20000</v>
      </c>
      <c r="X388" s="617">
        <v>-0.628</v>
      </c>
      <c r="Y388" s="621">
        <v>11.6</v>
      </c>
      <c r="Z388" s="617">
        <v>0.54500000000000004</v>
      </c>
      <c r="AA388" s="617">
        <v>5</v>
      </c>
      <c r="AB388" s="617">
        <v>6</v>
      </c>
      <c r="AC388" s="622">
        <v>0</v>
      </c>
      <c r="AD388" s="617"/>
      <c r="AE388" s="616">
        <v>6.4409999999999998</v>
      </c>
      <c r="AF388" s="617">
        <v>3</v>
      </c>
      <c r="AG388" s="623"/>
      <c r="AH388" s="623"/>
      <c r="AI388" s="624"/>
      <c r="AJ388" s="624"/>
      <c r="AK388" s="624"/>
      <c r="AL388" s="624"/>
      <c r="AM388" s="624"/>
      <c r="AN388" s="624"/>
      <c r="AO388" s="624"/>
      <c r="AP388" s="624"/>
      <c r="AQ388" s="624"/>
      <c r="AR388" s="625"/>
      <c r="AS388" s="624"/>
      <c r="AT388" s="624"/>
      <c r="AU388" s="637"/>
      <c r="AV388" s="626"/>
      <c r="AW388" s="626"/>
      <c r="AX388" s="626"/>
      <c r="AY388" s="627"/>
      <c r="AZ388" s="628"/>
      <c r="BA388" s="628"/>
      <c r="BB388" s="628"/>
      <c r="BC388" s="628"/>
      <c r="BD388" s="628"/>
      <c r="BE388" s="629">
        <f t="shared" si="13"/>
        <v>27.811000000000003</v>
      </c>
      <c r="BF388" s="630"/>
      <c r="BG388" s="801">
        <f t="shared" si="14"/>
        <v>1.7</v>
      </c>
      <c r="BH388" s="504"/>
      <c r="BI388" s="505"/>
      <c r="BM388" s="503">
        <v>0</v>
      </c>
      <c r="BO388" s="444"/>
    </row>
    <row r="389" spans="1:67" s="443" customFormat="1" ht="36.950000000000003" customHeight="1">
      <c r="A389" s="611">
        <v>375</v>
      </c>
      <c r="B389" s="612">
        <v>375</v>
      </c>
      <c r="C389" s="613"/>
      <c r="D389" s="614"/>
      <c r="E389" s="762" t="s">
        <v>1388</v>
      </c>
      <c r="F389" s="632" t="s">
        <v>1389</v>
      </c>
      <c r="G389" s="618">
        <v>15</v>
      </c>
      <c r="H389" s="617">
        <v>7.5119999999999996</v>
      </c>
      <c r="I389" s="618">
        <v>29</v>
      </c>
      <c r="J389" s="617">
        <v>2.7229999999999999</v>
      </c>
      <c r="K389" s="617"/>
      <c r="L389" s="617"/>
      <c r="M389" s="617"/>
      <c r="N389" s="617"/>
      <c r="O389" s="619">
        <v>508.2</v>
      </c>
      <c r="P389" s="617">
        <v>7.2380000000000004</v>
      </c>
      <c r="Q389" s="617"/>
      <c r="R389" s="617"/>
      <c r="S389" s="618">
        <f t="shared" si="12"/>
        <v>15</v>
      </c>
      <c r="T389" s="617">
        <v>0.47</v>
      </c>
      <c r="U389" s="618">
        <v>1</v>
      </c>
      <c r="V389" s="617">
        <v>1.095</v>
      </c>
      <c r="W389" s="620">
        <v>-20000</v>
      </c>
      <c r="X389" s="617">
        <v>-0.628</v>
      </c>
      <c r="Y389" s="621">
        <v>11.7</v>
      </c>
      <c r="Z389" s="617">
        <v>0.54900000000000004</v>
      </c>
      <c r="AA389" s="617">
        <v>4.1669999999999998</v>
      </c>
      <c r="AB389" s="617">
        <v>5</v>
      </c>
      <c r="AC389" s="622">
        <v>0</v>
      </c>
      <c r="AD389" s="617"/>
      <c r="AE389" s="616">
        <v>6.4409999999999998</v>
      </c>
      <c r="AF389" s="617">
        <v>3</v>
      </c>
      <c r="AG389" s="623"/>
      <c r="AH389" s="623"/>
      <c r="AI389" s="624"/>
      <c r="AJ389" s="624"/>
      <c r="AK389" s="624"/>
      <c r="AL389" s="624"/>
      <c r="AM389" s="624"/>
      <c r="AN389" s="624"/>
      <c r="AO389" s="624"/>
      <c r="AP389" s="624"/>
      <c r="AQ389" s="624"/>
      <c r="AR389" s="625"/>
      <c r="AS389" s="624"/>
      <c r="AT389" s="624"/>
      <c r="AU389" s="637"/>
      <c r="AV389" s="626"/>
      <c r="AW389" s="626"/>
      <c r="AX389" s="626"/>
      <c r="AY389" s="627"/>
      <c r="AZ389" s="628"/>
      <c r="BA389" s="628"/>
      <c r="BB389" s="628"/>
      <c r="BC389" s="628"/>
      <c r="BD389" s="628"/>
      <c r="BE389" s="629">
        <f t="shared" si="13"/>
        <v>26.959</v>
      </c>
      <c r="BF389" s="630"/>
      <c r="BG389" s="801">
        <f t="shared" si="14"/>
        <v>1.7</v>
      </c>
      <c r="BH389" s="504"/>
      <c r="BI389" s="505"/>
      <c r="BM389" s="503">
        <v>0</v>
      </c>
      <c r="BO389" s="444"/>
    </row>
    <row r="390" spans="1:67" s="443" customFormat="1" ht="36.950000000000003" customHeight="1">
      <c r="A390" s="611">
        <v>376</v>
      </c>
      <c r="B390" s="612">
        <v>376</v>
      </c>
      <c r="C390" s="613"/>
      <c r="D390" s="614"/>
      <c r="E390" s="762" t="s">
        <v>1422</v>
      </c>
      <c r="F390" s="632" t="s">
        <v>1423</v>
      </c>
      <c r="G390" s="618">
        <v>16</v>
      </c>
      <c r="H390" s="617">
        <v>8.0129999999999999</v>
      </c>
      <c r="I390" s="618">
        <v>31</v>
      </c>
      <c r="J390" s="617">
        <v>2.911</v>
      </c>
      <c r="K390" s="617"/>
      <c r="L390" s="617"/>
      <c r="M390" s="617"/>
      <c r="N390" s="617"/>
      <c r="O390" s="619">
        <v>652.96</v>
      </c>
      <c r="P390" s="617">
        <v>9.3000000000000007</v>
      </c>
      <c r="Q390" s="617"/>
      <c r="R390" s="617"/>
      <c r="S390" s="618">
        <f t="shared" si="12"/>
        <v>16</v>
      </c>
      <c r="T390" s="617">
        <v>0.501</v>
      </c>
      <c r="U390" s="618">
        <v>1</v>
      </c>
      <c r="V390" s="617">
        <v>1.095</v>
      </c>
      <c r="W390" s="620">
        <v>0</v>
      </c>
      <c r="X390" s="617">
        <v>0</v>
      </c>
      <c r="Y390" s="621">
        <v>11.5</v>
      </c>
      <c r="Z390" s="617">
        <v>0.54</v>
      </c>
      <c r="AA390" s="617">
        <v>5</v>
      </c>
      <c r="AB390" s="617">
        <v>6</v>
      </c>
      <c r="AC390" s="622">
        <v>0</v>
      </c>
      <c r="AD390" s="617"/>
      <c r="AE390" s="616">
        <v>6.4409999999999998</v>
      </c>
      <c r="AF390" s="617">
        <v>3</v>
      </c>
      <c r="AG390" s="623"/>
      <c r="AH390" s="623"/>
      <c r="AI390" s="624"/>
      <c r="AJ390" s="624"/>
      <c r="AK390" s="624"/>
      <c r="AL390" s="624"/>
      <c r="AM390" s="624"/>
      <c r="AN390" s="624"/>
      <c r="AO390" s="624"/>
      <c r="AP390" s="624"/>
      <c r="AQ390" s="624"/>
      <c r="AR390" s="625"/>
      <c r="AS390" s="624"/>
      <c r="AT390" s="624"/>
      <c r="AU390" s="637"/>
      <c r="AV390" s="626"/>
      <c r="AW390" s="626"/>
      <c r="AX390" s="626"/>
      <c r="AY390" s="627"/>
      <c r="AZ390" s="628"/>
      <c r="BA390" s="628"/>
      <c r="BB390" s="628"/>
      <c r="BC390" s="628"/>
      <c r="BD390" s="628"/>
      <c r="BE390" s="629">
        <f t="shared" si="13"/>
        <v>31.36</v>
      </c>
      <c r="BF390" s="630"/>
      <c r="BG390" s="801">
        <f t="shared" si="14"/>
        <v>1.7</v>
      </c>
      <c r="BH390" s="504"/>
      <c r="BI390" s="505"/>
      <c r="BM390" s="503">
        <v>0</v>
      </c>
      <c r="BO390" s="444"/>
    </row>
    <row r="391" spans="1:67" s="443" customFormat="1" ht="36.950000000000003" customHeight="1">
      <c r="A391" s="611">
        <v>377</v>
      </c>
      <c r="B391" s="612">
        <v>377</v>
      </c>
      <c r="C391" s="613"/>
      <c r="D391" s="614"/>
      <c r="E391" s="762" t="s">
        <v>1424</v>
      </c>
      <c r="F391" s="632" t="s">
        <v>1425</v>
      </c>
      <c r="G391" s="618">
        <v>16</v>
      </c>
      <c r="H391" s="617">
        <v>8.0129999999999999</v>
      </c>
      <c r="I391" s="618">
        <v>31</v>
      </c>
      <c r="J391" s="617">
        <v>2.911</v>
      </c>
      <c r="K391" s="617"/>
      <c r="L391" s="617"/>
      <c r="M391" s="617"/>
      <c r="N391" s="617"/>
      <c r="O391" s="619">
        <v>544.72</v>
      </c>
      <c r="P391" s="617">
        <v>7.758</v>
      </c>
      <c r="Q391" s="617"/>
      <c r="R391" s="617"/>
      <c r="S391" s="618">
        <f t="shared" si="12"/>
        <v>16</v>
      </c>
      <c r="T391" s="617">
        <v>0.501</v>
      </c>
      <c r="U391" s="618">
        <v>1</v>
      </c>
      <c r="V391" s="617">
        <v>1.095</v>
      </c>
      <c r="W391" s="620">
        <v>0</v>
      </c>
      <c r="X391" s="617">
        <v>0</v>
      </c>
      <c r="Y391" s="621">
        <v>11.7</v>
      </c>
      <c r="Z391" s="617">
        <v>0.54900000000000004</v>
      </c>
      <c r="AA391" s="617">
        <v>5</v>
      </c>
      <c r="AB391" s="617">
        <v>6</v>
      </c>
      <c r="AC391" s="622">
        <v>0</v>
      </c>
      <c r="AD391" s="617"/>
      <c r="AE391" s="616">
        <v>6.4409999999999998</v>
      </c>
      <c r="AF391" s="617">
        <v>3</v>
      </c>
      <c r="AG391" s="623"/>
      <c r="AH391" s="623"/>
      <c r="AI391" s="624"/>
      <c r="AJ391" s="624"/>
      <c r="AK391" s="624"/>
      <c r="AL391" s="624"/>
      <c r="AM391" s="624"/>
      <c r="AN391" s="624"/>
      <c r="AO391" s="624"/>
      <c r="AP391" s="624"/>
      <c r="AQ391" s="624"/>
      <c r="AR391" s="625"/>
      <c r="AS391" s="624"/>
      <c r="AT391" s="624"/>
      <c r="AU391" s="637"/>
      <c r="AV391" s="626"/>
      <c r="AW391" s="626"/>
      <c r="AX391" s="626"/>
      <c r="AY391" s="627"/>
      <c r="AZ391" s="628"/>
      <c r="BA391" s="628"/>
      <c r="BB391" s="628"/>
      <c r="BC391" s="628"/>
      <c r="BD391" s="628"/>
      <c r="BE391" s="629">
        <f t="shared" si="13"/>
        <v>29.826999999999998</v>
      </c>
      <c r="BF391" s="630"/>
      <c r="BG391" s="801">
        <f t="shared" si="14"/>
        <v>1.7</v>
      </c>
      <c r="BH391" s="504"/>
      <c r="BI391" s="505"/>
      <c r="BM391" s="503">
        <v>0</v>
      </c>
      <c r="BO391" s="444"/>
    </row>
    <row r="392" spans="1:67" s="443" customFormat="1" ht="36.950000000000003" customHeight="1">
      <c r="A392" s="611">
        <v>378</v>
      </c>
      <c r="B392" s="612">
        <v>378</v>
      </c>
      <c r="C392" s="613"/>
      <c r="D392" s="614"/>
      <c r="E392" s="762" t="s">
        <v>1621</v>
      </c>
      <c r="F392" s="632" t="s">
        <v>1622</v>
      </c>
      <c r="G392" s="618">
        <v>16</v>
      </c>
      <c r="H392" s="617">
        <v>8.0129999999999999</v>
      </c>
      <c r="I392" s="618">
        <v>31</v>
      </c>
      <c r="J392" s="617">
        <v>2.911</v>
      </c>
      <c r="K392" s="617"/>
      <c r="L392" s="617"/>
      <c r="M392" s="617"/>
      <c r="N392" s="617"/>
      <c r="O392" s="619">
        <v>603.24</v>
      </c>
      <c r="P392" s="617">
        <v>8.5920000000000005</v>
      </c>
      <c r="Q392" s="617"/>
      <c r="R392" s="617"/>
      <c r="S392" s="618">
        <f t="shared" si="12"/>
        <v>16</v>
      </c>
      <c r="T392" s="617">
        <v>0.501</v>
      </c>
      <c r="U392" s="618">
        <v>1</v>
      </c>
      <c r="V392" s="617">
        <v>1.095</v>
      </c>
      <c r="W392" s="620">
        <v>-30000</v>
      </c>
      <c r="X392" s="617">
        <v>-0.93899999999999995</v>
      </c>
      <c r="Y392" s="621">
        <v>12.5</v>
      </c>
      <c r="Z392" s="617">
        <v>0.58699999999999997</v>
      </c>
      <c r="AA392" s="617">
        <v>5</v>
      </c>
      <c r="AB392" s="617">
        <v>6</v>
      </c>
      <c r="AC392" s="622">
        <v>0</v>
      </c>
      <c r="AD392" s="617"/>
      <c r="AE392" s="616">
        <v>6.4409999999999998</v>
      </c>
      <c r="AF392" s="617">
        <v>3</v>
      </c>
      <c r="AG392" s="623"/>
      <c r="AH392" s="623"/>
      <c r="AI392" s="624"/>
      <c r="AJ392" s="624"/>
      <c r="AK392" s="624"/>
      <c r="AL392" s="624"/>
      <c r="AM392" s="624"/>
      <c r="AN392" s="624"/>
      <c r="AO392" s="624"/>
      <c r="AP392" s="624"/>
      <c r="AQ392" s="624"/>
      <c r="AR392" s="625"/>
      <c r="AS392" s="624"/>
      <c r="AT392" s="624"/>
      <c r="AU392" s="637"/>
      <c r="AV392" s="626"/>
      <c r="AW392" s="626"/>
      <c r="AX392" s="626"/>
      <c r="AY392" s="627"/>
      <c r="AZ392" s="628"/>
      <c r="BA392" s="628"/>
      <c r="BB392" s="628"/>
      <c r="BC392" s="628"/>
      <c r="BD392" s="628"/>
      <c r="BE392" s="629">
        <f t="shared" si="13"/>
        <v>29.76</v>
      </c>
      <c r="BF392" s="630"/>
      <c r="BG392" s="801">
        <f t="shared" si="14"/>
        <v>1.7</v>
      </c>
      <c r="BH392" s="504"/>
      <c r="BI392" s="505"/>
      <c r="BM392" s="506">
        <v>2003</v>
      </c>
      <c r="BO392" s="444"/>
    </row>
    <row r="393" spans="1:67" s="443" customFormat="1" ht="36.950000000000003" customHeight="1">
      <c r="A393" s="611">
        <v>379</v>
      </c>
      <c r="B393" s="612">
        <v>379</v>
      </c>
      <c r="C393" s="638"/>
      <c r="D393" s="639"/>
      <c r="E393" s="762" t="s">
        <v>1619</v>
      </c>
      <c r="F393" s="632" t="s">
        <v>1620</v>
      </c>
      <c r="G393" s="618">
        <v>16</v>
      </c>
      <c r="H393" s="617">
        <v>8.0129999999999999</v>
      </c>
      <c r="I393" s="640">
        <v>31</v>
      </c>
      <c r="J393" s="617">
        <v>2.911</v>
      </c>
      <c r="K393" s="617"/>
      <c r="L393" s="617"/>
      <c r="M393" s="640"/>
      <c r="N393" s="617"/>
      <c r="O393" s="642">
        <v>581.67999999999995</v>
      </c>
      <c r="P393" s="617">
        <v>8.2840000000000007</v>
      </c>
      <c r="Q393" s="640"/>
      <c r="R393" s="617"/>
      <c r="S393" s="618">
        <f t="shared" si="12"/>
        <v>16</v>
      </c>
      <c r="T393" s="617">
        <v>0.501</v>
      </c>
      <c r="U393" s="618">
        <v>1</v>
      </c>
      <c r="V393" s="617">
        <v>1.095</v>
      </c>
      <c r="W393" s="620">
        <v>-20000</v>
      </c>
      <c r="X393" s="617">
        <v>-0.628</v>
      </c>
      <c r="Y393" s="621">
        <v>12.4</v>
      </c>
      <c r="Z393" s="617">
        <v>0.58199999999999996</v>
      </c>
      <c r="AA393" s="617">
        <v>5</v>
      </c>
      <c r="AB393" s="617">
        <v>6</v>
      </c>
      <c r="AC393" s="622">
        <v>0</v>
      </c>
      <c r="AD393" s="617"/>
      <c r="AE393" s="616">
        <v>6.4409999999999998</v>
      </c>
      <c r="AF393" s="617">
        <v>3</v>
      </c>
      <c r="AG393" s="623"/>
      <c r="AH393" s="623"/>
      <c r="AI393" s="624"/>
      <c r="AJ393" s="624"/>
      <c r="AK393" s="624"/>
      <c r="AL393" s="624"/>
      <c r="AM393" s="624"/>
      <c r="AN393" s="624"/>
      <c r="AO393" s="624"/>
      <c r="AP393" s="624"/>
      <c r="AQ393" s="624"/>
      <c r="AR393" s="625"/>
      <c r="AS393" s="624"/>
      <c r="AT393" s="624"/>
      <c r="AU393" s="628"/>
      <c r="AV393" s="628"/>
      <c r="AW393" s="628"/>
      <c r="AX393" s="628"/>
      <c r="AY393" s="628"/>
      <c r="AZ393" s="628"/>
      <c r="BA393" s="628"/>
      <c r="BB393" s="628"/>
      <c r="BC393" s="628"/>
      <c r="BD393" s="628"/>
      <c r="BE393" s="629">
        <f t="shared" si="13"/>
        <v>29.758000000000003</v>
      </c>
      <c r="BF393" s="630"/>
      <c r="BG393" s="801">
        <f t="shared" si="14"/>
        <v>1.7</v>
      </c>
      <c r="BH393" s="504"/>
      <c r="BI393" s="505"/>
      <c r="BM393" s="506">
        <v>1834</v>
      </c>
      <c r="BO393" s="444"/>
    </row>
    <row r="394" spans="1:67" s="443" customFormat="1" ht="36.950000000000003" customHeight="1">
      <c r="A394" s="611">
        <v>380</v>
      </c>
      <c r="B394" s="612">
        <v>380</v>
      </c>
      <c r="C394" s="638"/>
      <c r="D394" s="639"/>
      <c r="E394" s="762" t="s">
        <v>1556</v>
      </c>
      <c r="F394" s="632" t="s">
        <v>1557</v>
      </c>
      <c r="G394" s="618">
        <v>16</v>
      </c>
      <c r="H394" s="617">
        <v>8.0129999999999999</v>
      </c>
      <c r="I394" s="640">
        <v>31</v>
      </c>
      <c r="J394" s="617">
        <v>2.911</v>
      </c>
      <c r="K394" s="617"/>
      <c r="L394" s="617"/>
      <c r="M394" s="640"/>
      <c r="N394" s="617"/>
      <c r="O394" s="642">
        <v>618.20000000000005</v>
      </c>
      <c r="P394" s="617">
        <v>8.8049999999999997</v>
      </c>
      <c r="Q394" s="640"/>
      <c r="R394" s="617"/>
      <c r="S394" s="618">
        <f t="shared" si="12"/>
        <v>16</v>
      </c>
      <c r="T394" s="617">
        <v>0.501</v>
      </c>
      <c r="U394" s="618">
        <v>1</v>
      </c>
      <c r="V394" s="617">
        <v>1.095</v>
      </c>
      <c r="W394" s="620">
        <v>0</v>
      </c>
      <c r="X394" s="617">
        <v>0</v>
      </c>
      <c r="Y394" s="621">
        <v>14.6</v>
      </c>
      <c r="Z394" s="617">
        <v>0.68600000000000005</v>
      </c>
      <c r="AA394" s="617">
        <v>4.1669999999999998</v>
      </c>
      <c r="AB394" s="617">
        <v>5</v>
      </c>
      <c r="AC394" s="622">
        <v>0</v>
      </c>
      <c r="AD394" s="617"/>
      <c r="AE394" s="616">
        <v>6.4409999999999998</v>
      </c>
      <c r="AF394" s="617">
        <v>3</v>
      </c>
      <c r="AG394" s="623"/>
      <c r="AH394" s="623"/>
      <c r="AI394" s="624"/>
      <c r="AJ394" s="624"/>
      <c r="AK394" s="624"/>
      <c r="AL394" s="624"/>
      <c r="AM394" s="624"/>
      <c r="AN394" s="624"/>
      <c r="AO394" s="624"/>
      <c r="AP394" s="624"/>
      <c r="AQ394" s="624"/>
      <c r="AR394" s="625"/>
      <c r="AS394" s="624"/>
      <c r="AT394" s="624"/>
      <c r="AU394" s="628"/>
      <c r="AV394" s="628"/>
      <c r="AW394" s="628"/>
      <c r="AX394" s="628"/>
      <c r="AY394" s="628"/>
      <c r="AZ394" s="628"/>
      <c r="BA394" s="628"/>
      <c r="BB394" s="628"/>
      <c r="BC394" s="628"/>
      <c r="BD394" s="628"/>
      <c r="BE394" s="629">
        <f t="shared" si="13"/>
        <v>30.010999999999999</v>
      </c>
      <c r="BF394" s="630"/>
      <c r="BG394" s="801">
        <f t="shared" si="14"/>
        <v>1.7</v>
      </c>
      <c r="BH394" s="504"/>
      <c r="BI394" s="505"/>
      <c r="BM394" s="506">
        <v>0</v>
      </c>
      <c r="BO394" s="444"/>
    </row>
    <row r="395" spans="1:67" s="443" customFormat="1" ht="36.950000000000003" customHeight="1">
      <c r="A395" s="611">
        <v>381</v>
      </c>
      <c r="B395" s="612">
        <v>381</v>
      </c>
      <c r="C395" s="638"/>
      <c r="D395" s="639"/>
      <c r="E395" s="762" t="s">
        <v>1384</v>
      </c>
      <c r="F395" s="632" t="s">
        <v>1385</v>
      </c>
      <c r="G395" s="618">
        <v>15</v>
      </c>
      <c r="H395" s="617">
        <v>7.5119999999999996</v>
      </c>
      <c r="I395" s="640">
        <v>30</v>
      </c>
      <c r="J395" s="617">
        <v>2.8170000000000002</v>
      </c>
      <c r="K395" s="617"/>
      <c r="L395" s="617"/>
      <c r="M395" s="640"/>
      <c r="N395" s="617"/>
      <c r="O395" s="642">
        <v>653.4</v>
      </c>
      <c r="P395" s="617">
        <v>9.3059999999999992</v>
      </c>
      <c r="Q395" s="640"/>
      <c r="R395" s="617"/>
      <c r="S395" s="618">
        <f t="shared" si="12"/>
        <v>15</v>
      </c>
      <c r="T395" s="617">
        <v>0.47</v>
      </c>
      <c r="U395" s="618">
        <v>1</v>
      </c>
      <c r="V395" s="617">
        <v>1.095</v>
      </c>
      <c r="W395" s="620">
        <v>0</v>
      </c>
      <c r="X395" s="617">
        <v>0</v>
      </c>
      <c r="Y395" s="621">
        <v>11.6</v>
      </c>
      <c r="Z395" s="617">
        <v>0.54500000000000004</v>
      </c>
      <c r="AA395" s="617">
        <v>5</v>
      </c>
      <c r="AB395" s="617">
        <v>6</v>
      </c>
      <c r="AC395" s="622">
        <v>0</v>
      </c>
      <c r="AD395" s="617"/>
      <c r="AE395" s="616">
        <v>6.4409999999999998</v>
      </c>
      <c r="AF395" s="617">
        <v>3</v>
      </c>
      <c r="AG395" s="623"/>
      <c r="AH395" s="623"/>
      <c r="AI395" s="624"/>
      <c r="AJ395" s="624"/>
      <c r="AK395" s="624"/>
      <c r="AL395" s="624"/>
      <c r="AM395" s="624"/>
      <c r="AN395" s="624"/>
      <c r="AO395" s="624"/>
      <c r="AP395" s="624"/>
      <c r="AQ395" s="624"/>
      <c r="AR395" s="625"/>
      <c r="AS395" s="624"/>
      <c r="AT395" s="624"/>
      <c r="AU395" s="628"/>
      <c r="AV395" s="628"/>
      <c r="AW395" s="628"/>
      <c r="AX395" s="628"/>
      <c r="AY395" s="628"/>
      <c r="AZ395" s="628"/>
      <c r="BA395" s="628"/>
      <c r="BB395" s="628"/>
      <c r="BC395" s="628"/>
      <c r="BD395" s="628"/>
      <c r="BE395" s="629">
        <f t="shared" si="13"/>
        <v>30.745000000000005</v>
      </c>
      <c r="BF395" s="630"/>
      <c r="BG395" s="801">
        <f t="shared" si="14"/>
        <v>1.7</v>
      </c>
      <c r="BH395" s="504"/>
      <c r="BI395" s="505"/>
      <c r="BM395" s="506">
        <v>0</v>
      </c>
      <c r="BO395" s="444"/>
    </row>
    <row r="396" spans="1:67" s="443" customFormat="1" ht="36.950000000000003" customHeight="1">
      <c r="A396" s="611">
        <v>382</v>
      </c>
      <c r="B396" s="612">
        <v>382</v>
      </c>
      <c r="C396" s="643"/>
      <c r="D396" s="644"/>
      <c r="E396" s="762" t="s">
        <v>1404</v>
      </c>
      <c r="F396" s="632" t="s">
        <v>1405</v>
      </c>
      <c r="G396" s="618">
        <v>16</v>
      </c>
      <c r="H396" s="617">
        <v>8.0129999999999999</v>
      </c>
      <c r="I396" s="640">
        <v>31</v>
      </c>
      <c r="J396" s="617">
        <v>2.911</v>
      </c>
      <c r="K396" s="617"/>
      <c r="L396" s="617"/>
      <c r="M396" s="640"/>
      <c r="N396" s="617"/>
      <c r="O396" s="642">
        <v>650.76</v>
      </c>
      <c r="P396" s="617">
        <v>9.2680000000000007</v>
      </c>
      <c r="Q396" s="640"/>
      <c r="R396" s="617"/>
      <c r="S396" s="618">
        <f t="shared" si="12"/>
        <v>16</v>
      </c>
      <c r="T396" s="617">
        <v>0.501</v>
      </c>
      <c r="U396" s="618">
        <v>1</v>
      </c>
      <c r="V396" s="617">
        <v>1.095</v>
      </c>
      <c r="W396" s="620">
        <v>-20000</v>
      </c>
      <c r="X396" s="617">
        <v>-0.628</v>
      </c>
      <c r="Y396" s="621">
        <v>11.7</v>
      </c>
      <c r="Z396" s="617">
        <v>0.54900000000000004</v>
      </c>
      <c r="AA396" s="617">
        <v>4.1669999999999998</v>
      </c>
      <c r="AB396" s="617">
        <v>5</v>
      </c>
      <c r="AC396" s="622">
        <v>0</v>
      </c>
      <c r="AD396" s="617"/>
      <c r="AE396" s="616">
        <v>6.4409999999999998</v>
      </c>
      <c r="AF396" s="617">
        <v>3</v>
      </c>
      <c r="AG396" s="623"/>
      <c r="AH396" s="623"/>
      <c r="AI396" s="624"/>
      <c r="AJ396" s="624"/>
      <c r="AK396" s="624"/>
      <c r="AL396" s="624"/>
      <c r="AM396" s="624"/>
      <c r="AN396" s="624"/>
      <c r="AO396" s="624"/>
      <c r="AP396" s="624"/>
      <c r="AQ396" s="624"/>
      <c r="AR396" s="625"/>
      <c r="AS396" s="624"/>
      <c r="AT396" s="624"/>
      <c r="AU396" s="628"/>
      <c r="AV396" s="628"/>
      <c r="AW396" s="628"/>
      <c r="AX396" s="628"/>
      <c r="AY396" s="628"/>
      <c r="AZ396" s="628"/>
      <c r="BA396" s="628"/>
      <c r="BB396" s="628"/>
      <c r="BC396" s="628"/>
      <c r="BD396" s="628"/>
      <c r="BE396" s="629">
        <f t="shared" si="13"/>
        <v>29.709</v>
      </c>
      <c r="BF396" s="630"/>
      <c r="BG396" s="801">
        <f t="shared" si="14"/>
        <v>1.7</v>
      </c>
      <c r="BH396" s="504"/>
      <c r="BI396" s="505"/>
      <c r="BJ396" s="443" t="s">
        <v>971</v>
      </c>
      <c r="BM396" s="506">
        <v>0</v>
      </c>
      <c r="BO396" s="444"/>
    </row>
    <row r="397" spans="1:67" s="443" customFormat="1" ht="36.950000000000003" customHeight="1">
      <c r="A397" s="611">
        <v>383</v>
      </c>
      <c r="B397" s="612">
        <v>383</v>
      </c>
      <c r="C397" s="638"/>
      <c r="D397" s="639"/>
      <c r="E397" s="762" t="s">
        <v>1980</v>
      </c>
      <c r="F397" s="632" t="s">
        <v>1981</v>
      </c>
      <c r="G397" s="618">
        <v>16</v>
      </c>
      <c r="H397" s="617">
        <v>8.0129999999999999</v>
      </c>
      <c r="I397" s="640">
        <v>31</v>
      </c>
      <c r="J397" s="617">
        <v>2.911</v>
      </c>
      <c r="K397" s="617"/>
      <c r="L397" s="617"/>
      <c r="M397" s="640"/>
      <c r="N397" s="617"/>
      <c r="O397" s="642">
        <v>628.76</v>
      </c>
      <c r="P397" s="617">
        <v>8.9550000000000001</v>
      </c>
      <c r="Q397" s="640"/>
      <c r="R397" s="617"/>
      <c r="S397" s="618">
        <f t="shared" si="12"/>
        <v>16</v>
      </c>
      <c r="T397" s="617">
        <v>0.501</v>
      </c>
      <c r="U397" s="618">
        <v>1</v>
      </c>
      <c r="V397" s="617">
        <v>1.095</v>
      </c>
      <c r="W397" s="620">
        <v>-20000</v>
      </c>
      <c r="X397" s="617">
        <v>-0.628</v>
      </c>
      <c r="Y397" s="621">
        <v>11.6</v>
      </c>
      <c r="Z397" s="617">
        <v>0.54500000000000004</v>
      </c>
      <c r="AA397" s="617">
        <v>5</v>
      </c>
      <c r="AB397" s="617">
        <v>6</v>
      </c>
      <c r="AC397" s="622">
        <v>0</v>
      </c>
      <c r="AD397" s="617"/>
      <c r="AE397" s="616">
        <v>6.4409999999999998</v>
      </c>
      <c r="AF397" s="617">
        <v>3</v>
      </c>
      <c r="AG397" s="623"/>
      <c r="AH397" s="623"/>
      <c r="AI397" s="624"/>
      <c r="AJ397" s="624"/>
      <c r="AK397" s="624"/>
      <c r="AL397" s="624"/>
      <c r="AM397" s="624"/>
      <c r="AN397" s="624"/>
      <c r="AO397" s="624"/>
      <c r="AP397" s="624"/>
      <c r="AQ397" s="624"/>
      <c r="AR397" s="625"/>
      <c r="AS397" s="624"/>
      <c r="AT397" s="624"/>
      <c r="AU397" s="628"/>
      <c r="AV397" s="628"/>
      <c r="AW397" s="628"/>
      <c r="AX397" s="628"/>
      <c r="AY397" s="628"/>
      <c r="AZ397" s="628"/>
      <c r="BA397" s="628"/>
      <c r="BB397" s="628"/>
      <c r="BC397" s="628"/>
      <c r="BD397" s="628"/>
      <c r="BE397" s="629">
        <f t="shared" si="13"/>
        <v>30.392000000000003</v>
      </c>
      <c r="BF397" s="800"/>
      <c r="BG397" s="801">
        <f t="shared" si="14"/>
        <v>1.7</v>
      </c>
      <c r="BH397" s="504"/>
      <c r="BI397" s="505"/>
      <c r="BJ397" s="443" t="s">
        <v>972</v>
      </c>
      <c r="BM397" s="506">
        <v>0</v>
      </c>
      <c r="BO397" s="444"/>
    </row>
    <row r="398" spans="1:67" s="443" customFormat="1" ht="36.950000000000003" customHeight="1">
      <c r="A398" s="611">
        <v>384</v>
      </c>
      <c r="B398" s="612">
        <v>384</v>
      </c>
      <c r="C398" s="638"/>
      <c r="D398" s="639"/>
      <c r="E398" s="762" t="s">
        <v>1605</v>
      </c>
      <c r="F398" s="632" t="s">
        <v>1606</v>
      </c>
      <c r="G398" s="618">
        <v>13</v>
      </c>
      <c r="H398" s="617">
        <v>6.51</v>
      </c>
      <c r="I398" s="640">
        <v>28</v>
      </c>
      <c r="J398" s="617">
        <v>2.629</v>
      </c>
      <c r="K398" s="617"/>
      <c r="L398" s="617"/>
      <c r="M398" s="640"/>
      <c r="N398" s="617"/>
      <c r="O398" s="642">
        <v>574.20000000000005</v>
      </c>
      <c r="P398" s="617">
        <v>8.1780000000000008</v>
      </c>
      <c r="Q398" s="640"/>
      <c r="R398" s="617"/>
      <c r="S398" s="618">
        <f t="shared" si="12"/>
        <v>13</v>
      </c>
      <c r="T398" s="617">
        <v>0.40699999999999997</v>
      </c>
      <c r="U398" s="618">
        <v>1</v>
      </c>
      <c r="V398" s="617">
        <v>1.095</v>
      </c>
      <c r="W398" s="620">
        <v>0</v>
      </c>
      <c r="X398" s="617">
        <v>0</v>
      </c>
      <c r="Y398" s="621">
        <v>20.3</v>
      </c>
      <c r="Z398" s="617">
        <v>0.95299999999999996</v>
      </c>
      <c r="AA398" s="617">
        <v>4.1669999999999998</v>
      </c>
      <c r="AB398" s="617">
        <v>5</v>
      </c>
      <c r="AC398" s="622">
        <v>0</v>
      </c>
      <c r="AD398" s="617"/>
      <c r="AE398" s="616">
        <v>6.4409999999999998</v>
      </c>
      <c r="AF398" s="617">
        <v>3</v>
      </c>
      <c r="AG398" s="623"/>
      <c r="AH398" s="623"/>
      <c r="AI398" s="624"/>
      <c r="AJ398" s="624"/>
      <c r="AK398" s="624"/>
      <c r="AL398" s="624"/>
      <c r="AM398" s="624"/>
      <c r="AN398" s="624"/>
      <c r="AO398" s="624"/>
      <c r="AP398" s="624"/>
      <c r="AQ398" s="624"/>
      <c r="AR398" s="625"/>
      <c r="AS398" s="624"/>
      <c r="AT398" s="624"/>
      <c r="AU398" s="628"/>
      <c r="AV398" s="628"/>
      <c r="AW398" s="628"/>
      <c r="AX398" s="628"/>
      <c r="AY398" s="628"/>
      <c r="AZ398" s="628"/>
      <c r="BA398" s="628"/>
      <c r="BB398" s="628"/>
      <c r="BC398" s="628"/>
      <c r="BD398" s="628"/>
      <c r="BE398" s="629">
        <f t="shared" si="13"/>
        <v>27.772000000000002</v>
      </c>
      <c r="BF398" s="630"/>
      <c r="BG398" s="801">
        <f t="shared" si="14"/>
        <v>1.7</v>
      </c>
      <c r="BH398" s="504"/>
      <c r="BI398" s="505"/>
      <c r="BJ398" s="443" t="s">
        <v>973</v>
      </c>
      <c r="BM398" s="506">
        <v>0</v>
      </c>
      <c r="BO398" s="444"/>
    </row>
    <row r="399" spans="1:67" s="443" customFormat="1" ht="36.950000000000003" customHeight="1">
      <c r="A399" s="611">
        <v>385</v>
      </c>
      <c r="B399" s="612">
        <v>385</v>
      </c>
      <c r="C399" s="638"/>
      <c r="D399" s="639"/>
      <c r="E399" s="762" t="s">
        <v>1607</v>
      </c>
      <c r="F399" s="632" t="s">
        <v>989</v>
      </c>
      <c r="G399" s="618">
        <v>13</v>
      </c>
      <c r="H399" s="617">
        <v>6.51</v>
      </c>
      <c r="I399" s="640">
        <v>28</v>
      </c>
      <c r="J399" s="617">
        <v>2.629</v>
      </c>
      <c r="K399" s="617"/>
      <c r="L399" s="617"/>
      <c r="M399" s="640"/>
      <c r="N399" s="617"/>
      <c r="O399" s="642">
        <v>553.08000000000004</v>
      </c>
      <c r="P399" s="617">
        <v>7.8769999999999998</v>
      </c>
      <c r="Q399" s="640"/>
      <c r="R399" s="617"/>
      <c r="S399" s="618">
        <f t="shared" si="12"/>
        <v>13</v>
      </c>
      <c r="T399" s="617">
        <v>0.40699999999999997</v>
      </c>
      <c r="U399" s="618">
        <v>1</v>
      </c>
      <c r="V399" s="617">
        <v>1.095</v>
      </c>
      <c r="W399" s="620">
        <v>0</v>
      </c>
      <c r="X399" s="617">
        <v>0</v>
      </c>
      <c r="Y399" s="621">
        <v>19.600000000000001</v>
      </c>
      <c r="Z399" s="617">
        <v>0.92</v>
      </c>
      <c r="AA399" s="617">
        <v>5</v>
      </c>
      <c r="AB399" s="617">
        <v>6</v>
      </c>
      <c r="AC399" s="622">
        <v>0</v>
      </c>
      <c r="AD399" s="617"/>
      <c r="AE399" s="616">
        <v>6.4409999999999998</v>
      </c>
      <c r="AF399" s="617">
        <v>3</v>
      </c>
      <c r="AG399" s="623"/>
      <c r="AH399" s="623"/>
      <c r="AI399" s="624"/>
      <c r="AJ399" s="624"/>
      <c r="AK399" s="624"/>
      <c r="AL399" s="624"/>
      <c r="AM399" s="624"/>
      <c r="AN399" s="624"/>
      <c r="AO399" s="624"/>
      <c r="AP399" s="624"/>
      <c r="AQ399" s="624"/>
      <c r="AR399" s="625"/>
      <c r="AS399" s="624"/>
      <c r="AT399" s="624"/>
      <c r="AU399" s="628"/>
      <c r="AV399" s="628"/>
      <c r="AW399" s="628"/>
      <c r="AX399" s="628"/>
      <c r="AY399" s="628"/>
      <c r="AZ399" s="628"/>
      <c r="BA399" s="628"/>
      <c r="BB399" s="628"/>
      <c r="BC399" s="628"/>
      <c r="BD399" s="628"/>
      <c r="BE399" s="629">
        <f t="shared" si="13"/>
        <v>28.438000000000002</v>
      </c>
      <c r="BF399" s="630"/>
      <c r="BG399" s="801">
        <f t="shared" si="14"/>
        <v>1.7</v>
      </c>
      <c r="BH399" s="504"/>
      <c r="BI399" s="505"/>
      <c r="BJ399" s="443" t="s">
        <v>974</v>
      </c>
      <c r="BM399" s="503">
        <v>0</v>
      </c>
      <c r="BO399" s="444"/>
    </row>
    <row r="400" spans="1:67" s="443" customFormat="1" ht="36.950000000000003" customHeight="1">
      <c r="A400" s="611">
        <v>386</v>
      </c>
      <c r="B400" s="612">
        <v>386</v>
      </c>
      <c r="C400" s="613"/>
      <c r="D400" s="614"/>
      <c r="E400" s="762" t="s">
        <v>1613</v>
      </c>
      <c r="F400" s="632" t="s">
        <v>1614</v>
      </c>
      <c r="G400" s="618">
        <v>14</v>
      </c>
      <c r="H400" s="617">
        <v>7.0110000000000001</v>
      </c>
      <c r="I400" s="618">
        <v>28</v>
      </c>
      <c r="J400" s="617">
        <v>2.629</v>
      </c>
      <c r="K400" s="617"/>
      <c r="L400" s="617"/>
      <c r="M400" s="617"/>
      <c r="N400" s="617"/>
      <c r="O400" s="619">
        <v>538.12</v>
      </c>
      <c r="P400" s="617">
        <v>7.6639999999999997</v>
      </c>
      <c r="Q400" s="617"/>
      <c r="R400" s="617"/>
      <c r="S400" s="618">
        <f t="shared" ref="S400:S463" si="15">G400</f>
        <v>14</v>
      </c>
      <c r="T400" s="617">
        <v>0.438</v>
      </c>
      <c r="U400" s="618">
        <v>1</v>
      </c>
      <c r="V400" s="617">
        <v>1.095</v>
      </c>
      <c r="W400" s="620">
        <v>-20000</v>
      </c>
      <c r="X400" s="617">
        <v>-0.628</v>
      </c>
      <c r="Y400" s="621">
        <v>10.199999999999999</v>
      </c>
      <c r="Z400" s="617">
        <v>0.47899999999999998</v>
      </c>
      <c r="AA400" s="617">
        <v>5</v>
      </c>
      <c r="AB400" s="617">
        <v>6</v>
      </c>
      <c r="AC400" s="622">
        <v>0</v>
      </c>
      <c r="AD400" s="617"/>
      <c r="AE400" s="616">
        <v>6.4409999999999998</v>
      </c>
      <c r="AF400" s="617">
        <v>3</v>
      </c>
      <c r="AG400" s="623"/>
      <c r="AH400" s="623"/>
      <c r="AI400" s="624"/>
      <c r="AJ400" s="624"/>
      <c r="AK400" s="624"/>
      <c r="AL400" s="624"/>
      <c r="AM400" s="624"/>
      <c r="AN400" s="624"/>
      <c r="AO400" s="624"/>
      <c r="AP400" s="624"/>
      <c r="AQ400" s="624"/>
      <c r="AR400" s="625"/>
      <c r="AS400" s="624"/>
      <c r="AT400" s="624"/>
      <c r="AU400" s="626"/>
      <c r="AV400" s="626"/>
      <c r="AW400" s="626"/>
      <c r="AX400" s="626"/>
      <c r="AY400" s="627"/>
      <c r="AZ400" s="628"/>
      <c r="BA400" s="628"/>
      <c r="BB400" s="628"/>
      <c r="BC400" s="628"/>
      <c r="BD400" s="628"/>
      <c r="BE400" s="629">
        <f t="shared" ref="BE400:BE463" si="16">H400+J400+N400+T400+V400+X400+AH400+AJ400+AL400+AN400+AP400+BB400+AT400+L400+P400+R400+AR400+Z400+AD400+AF400+AB400</f>
        <v>27.688000000000002</v>
      </c>
      <c r="BF400" s="630"/>
      <c r="BG400" s="801">
        <f t="shared" si="14"/>
        <v>1.7</v>
      </c>
      <c r="BH400" s="504"/>
      <c r="BI400" s="505"/>
      <c r="BM400" s="503">
        <v>0</v>
      </c>
      <c r="BO400" s="444"/>
    </row>
    <row r="401" spans="1:67" s="443" customFormat="1" ht="36.950000000000003" customHeight="1">
      <c r="A401" s="611">
        <v>387</v>
      </c>
      <c r="B401" s="612">
        <v>387</v>
      </c>
      <c r="C401" s="613"/>
      <c r="D401" s="614"/>
      <c r="E401" s="762" t="s">
        <v>1615</v>
      </c>
      <c r="F401" s="632" t="s">
        <v>1616</v>
      </c>
      <c r="G401" s="618">
        <v>13</v>
      </c>
      <c r="H401" s="617">
        <v>6.51</v>
      </c>
      <c r="I401" s="618">
        <v>28</v>
      </c>
      <c r="J401" s="617">
        <v>2.629</v>
      </c>
      <c r="K401" s="617"/>
      <c r="L401" s="617"/>
      <c r="M401" s="617"/>
      <c r="N401" s="617"/>
      <c r="O401" s="619">
        <v>578.6</v>
      </c>
      <c r="P401" s="617">
        <v>8.2409999999999997</v>
      </c>
      <c r="Q401" s="617"/>
      <c r="R401" s="617"/>
      <c r="S401" s="618">
        <f t="shared" si="15"/>
        <v>13</v>
      </c>
      <c r="T401" s="617">
        <v>0.40699999999999997</v>
      </c>
      <c r="U401" s="618">
        <v>1</v>
      </c>
      <c r="V401" s="617">
        <v>1.095</v>
      </c>
      <c r="W401" s="620">
        <v>0</v>
      </c>
      <c r="X401" s="617">
        <v>0</v>
      </c>
      <c r="Y401" s="621">
        <v>10.199999999999999</v>
      </c>
      <c r="Z401" s="617">
        <v>0.47899999999999998</v>
      </c>
      <c r="AA401" s="617">
        <v>5</v>
      </c>
      <c r="AB401" s="761">
        <v>6</v>
      </c>
      <c r="AC401" s="622">
        <v>0</v>
      </c>
      <c r="AD401" s="617"/>
      <c r="AE401" s="616">
        <v>6.4409999999999998</v>
      </c>
      <c r="AF401" s="617">
        <v>3</v>
      </c>
      <c r="AG401" s="623"/>
      <c r="AH401" s="623"/>
      <c r="AI401" s="624"/>
      <c r="AJ401" s="624"/>
      <c r="AK401" s="624"/>
      <c r="AL401" s="624"/>
      <c r="AM401" s="624"/>
      <c r="AN401" s="624"/>
      <c r="AO401" s="624"/>
      <c r="AP401" s="624"/>
      <c r="AQ401" s="624"/>
      <c r="AR401" s="625"/>
      <c r="AS401" s="624"/>
      <c r="AT401" s="624"/>
      <c r="AU401" s="626"/>
      <c r="AV401" s="626"/>
      <c r="AW401" s="626"/>
      <c r="AX401" s="626"/>
      <c r="AY401" s="627"/>
      <c r="AZ401" s="628"/>
      <c r="BA401" s="628"/>
      <c r="BB401" s="628"/>
      <c r="BC401" s="628"/>
      <c r="BD401" s="628"/>
      <c r="BE401" s="629">
        <f t="shared" si="16"/>
        <v>28.360999999999997</v>
      </c>
      <c r="BF401" s="630"/>
      <c r="BG401" s="801">
        <f t="shared" ref="BG401:BG464" si="17">BF401+1.7</f>
        <v>1.7</v>
      </c>
      <c r="BH401" s="504"/>
      <c r="BI401" s="505"/>
      <c r="BM401" s="503">
        <v>0</v>
      </c>
      <c r="BO401" s="444"/>
    </row>
    <row r="402" spans="1:67" s="443" customFormat="1" ht="36.950000000000003" customHeight="1">
      <c r="A402" s="611">
        <v>388</v>
      </c>
      <c r="B402" s="612">
        <v>388</v>
      </c>
      <c r="C402" s="613"/>
      <c r="D402" s="614"/>
      <c r="E402" s="762" t="s">
        <v>1426</v>
      </c>
      <c r="F402" s="632" t="s">
        <v>1427</v>
      </c>
      <c r="G402" s="618">
        <v>16</v>
      </c>
      <c r="H402" s="617">
        <v>8.0129999999999999</v>
      </c>
      <c r="I402" s="618">
        <v>31</v>
      </c>
      <c r="J402" s="617">
        <v>2.911</v>
      </c>
      <c r="K402" s="617"/>
      <c r="L402" s="617"/>
      <c r="M402" s="617"/>
      <c r="N402" s="617"/>
      <c r="O402" s="619">
        <v>619.52</v>
      </c>
      <c r="P402" s="617">
        <v>8.8230000000000004</v>
      </c>
      <c r="Q402" s="617"/>
      <c r="R402" s="617"/>
      <c r="S402" s="618">
        <f t="shared" si="15"/>
        <v>16</v>
      </c>
      <c r="T402" s="617">
        <v>0.501</v>
      </c>
      <c r="U402" s="618">
        <v>1</v>
      </c>
      <c r="V402" s="617">
        <v>1.095</v>
      </c>
      <c r="W402" s="620">
        <v>0</v>
      </c>
      <c r="X402" s="617">
        <v>0</v>
      </c>
      <c r="Y402" s="621">
        <v>11.4</v>
      </c>
      <c r="Z402" s="617">
        <v>0.53500000000000003</v>
      </c>
      <c r="AA402" s="617">
        <v>5</v>
      </c>
      <c r="AB402" s="617">
        <v>6</v>
      </c>
      <c r="AC402" s="622">
        <v>0</v>
      </c>
      <c r="AD402" s="617"/>
      <c r="AE402" s="616">
        <v>6.4409999999999998</v>
      </c>
      <c r="AF402" s="617">
        <v>3</v>
      </c>
      <c r="AG402" s="623"/>
      <c r="AH402" s="623"/>
      <c r="AI402" s="624"/>
      <c r="AJ402" s="624"/>
      <c r="AK402" s="624"/>
      <c r="AL402" s="624"/>
      <c r="AM402" s="624"/>
      <c r="AN402" s="624"/>
      <c r="AO402" s="624"/>
      <c r="AP402" s="624"/>
      <c r="AQ402" s="624"/>
      <c r="AR402" s="625"/>
      <c r="AS402" s="624"/>
      <c r="AT402" s="624"/>
      <c r="AU402" s="626"/>
      <c r="AV402" s="626"/>
      <c r="AW402" s="626"/>
      <c r="AX402" s="626"/>
      <c r="AY402" s="627"/>
      <c r="AZ402" s="628"/>
      <c r="BA402" s="628"/>
      <c r="BB402" s="628"/>
      <c r="BC402" s="628"/>
      <c r="BD402" s="628"/>
      <c r="BE402" s="629">
        <f t="shared" si="16"/>
        <v>30.878</v>
      </c>
      <c r="BF402" s="630"/>
      <c r="BG402" s="801">
        <f t="shared" si="17"/>
        <v>1.7</v>
      </c>
      <c r="BH402" s="504"/>
      <c r="BI402" s="505"/>
      <c r="BM402" s="503">
        <v>0</v>
      </c>
      <c r="BO402" s="444"/>
    </row>
    <row r="403" spans="1:67" s="443" customFormat="1" ht="36.950000000000003" customHeight="1">
      <c r="A403" s="611">
        <v>389</v>
      </c>
      <c r="B403" s="612">
        <v>389</v>
      </c>
      <c r="C403" s="613"/>
      <c r="D403" s="636"/>
      <c r="E403" s="762" t="s">
        <v>1428</v>
      </c>
      <c r="F403" s="632" t="s">
        <v>1429</v>
      </c>
      <c r="G403" s="618">
        <v>16</v>
      </c>
      <c r="H403" s="617">
        <v>8.0129999999999999</v>
      </c>
      <c r="I403" s="618">
        <v>31</v>
      </c>
      <c r="J403" s="617">
        <v>2.911</v>
      </c>
      <c r="K403" s="617"/>
      <c r="L403" s="617"/>
      <c r="M403" s="617"/>
      <c r="N403" s="617"/>
      <c r="O403" s="619">
        <v>574.64</v>
      </c>
      <c r="P403" s="617">
        <v>8.1839999999999993</v>
      </c>
      <c r="Q403" s="617"/>
      <c r="R403" s="617"/>
      <c r="S403" s="618">
        <f t="shared" si="15"/>
        <v>16</v>
      </c>
      <c r="T403" s="617">
        <v>0.501</v>
      </c>
      <c r="U403" s="618">
        <v>1</v>
      </c>
      <c r="V403" s="617">
        <v>1.095</v>
      </c>
      <c r="W403" s="620">
        <v>0</v>
      </c>
      <c r="X403" s="617">
        <v>0</v>
      </c>
      <c r="Y403" s="621">
        <v>10.8</v>
      </c>
      <c r="Z403" s="617">
        <v>0.50700000000000001</v>
      </c>
      <c r="AA403" s="617">
        <v>5</v>
      </c>
      <c r="AB403" s="617">
        <v>6</v>
      </c>
      <c r="AC403" s="622">
        <v>0</v>
      </c>
      <c r="AD403" s="617"/>
      <c r="AE403" s="616">
        <v>6.4409999999999998</v>
      </c>
      <c r="AF403" s="617">
        <v>3</v>
      </c>
      <c r="AG403" s="623"/>
      <c r="AH403" s="623"/>
      <c r="AI403" s="624"/>
      <c r="AJ403" s="624"/>
      <c r="AK403" s="624"/>
      <c r="AL403" s="624"/>
      <c r="AM403" s="624"/>
      <c r="AN403" s="624"/>
      <c r="AO403" s="624"/>
      <c r="AP403" s="624"/>
      <c r="AQ403" s="624"/>
      <c r="AR403" s="625"/>
      <c r="AS403" s="624"/>
      <c r="AT403" s="624"/>
      <c r="AU403" s="626"/>
      <c r="AV403" s="626"/>
      <c r="AW403" s="626"/>
      <c r="AX403" s="626"/>
      <c r="AY403" s="627"/>
      <c r="AZ403" s="628"/>
      <c r="BA403" s="628"/>
      <c r="BB403" s="628"/>
      <c r="BC403" s="628"/>
      <c r="BD403" s="628"/>
      <c r="BE403" s="629">
        <f t="shared" si="16"/>
        <v>30.211000000000002</v>
      </c>
      <c r="BF403" s="630"/>
      <c r="BG403" s="801">
        <f t="shared" si="17"/>
        <v>1.7</v>
      </c>
      <c r="BH403" s="504"/>
      <c r="BI403" s="505"/>
      <c r="BM403" s="503">
        <v>0</v>
      </c>
      <c r="BO403" s="444"/>
    </row>
    <row r="404" spans="1:67" s="443" customFormat="1" ht="36.950000000000003" customHeight="1">
      <c r="A404" s="611">
        <v>390</v>
      </c>
      <c r="B404" s="612">
        <v>390</v>
      </c>
      <c r="C404" s="613"/>
      <c r="D404" s="636"/>
      <c r="E404" s="762" t="s">
        <v>1416</v>
      </c>
      <c r="F404" s="632" t="s">
        <v>1417</v>
      </c>
      <c r="G404" s="618">
        <v>14</v>
      </c>
      <c r="H404" s="617">
        <v>7.0110000000000001</v>
      </c>
      <c r="I404" s="618">
        <v>28</v>
      </c>
      <c r="J404" s="617">
        <v>2.629</v>
      </c>
      <c r="K404" s="617"/>
      <c r="L404" s="617"/>
      <c r="M404" s="617"/>
      <c r="N404" s="617"/>
      <c r="O404" s="619">
        <v>495</v>
      </c>
      <c r="P404" s="617">
        <v>7.05</v>
      </c>
      <c r="Q404" s="617"/>
      <c r="R404" s="617"/>
      <c r="S404" s="618">
        <f t="shared" si="15"/>
        <v>14</v>
      </c>
      <c r="T404" s="617">
        <v>0.438</v>
      </c>
      <c r="U404" s="618">
        <v>1</v>
      </c>
      <c r="V404" s="617">
        <v>1.095</v>
      </c>
      <c r="W404" s="620">
        <v>0</v>
      </c>
      <c r="X404" s="617">
        <v>0</v>
      </c>
      <c r="Y404" s="621">
        <v>10.7</v>
      </c>
      <c r="Z404" s="617">
        <v>0.502</v>
      </c>
      <c r="AA404" s="617">
        <v>4.1669999999999998</v>
      </c>
      <c r="AB404" s="617">
        <v>5</v>
      </c>
      <c r="AC404" s="622">
        <v>0</v>
      </c>
      <c r="AD404" s="617"/>
      <c r="AE404" s="616">
        <v>6.4409999999999998</v>
      </c>
      <c r="AF404" s="617">
        <v>3</v>
      </c>
      <c r="AG404" s="623"/>
      <c r="AH404" s="623"/>
      <c r="AI404" s="624"/>
      <c r="AJ404" s="624"/>
      <c r="AK404" s="624"/>
      <c r="AL404" s="624"/>
      <c r="AM404" s="624"/>
      <c r="AN404" s="624"/>
      <c r="AO404" s="624"/>
      <c r="AP404" s="624"/>
      <c r="AQ404" s="624"/>
      <c r="AR404" s="625"/>
      <c r="AS404" s="624"/>
      <c r="AT404" s="624"/>
      <c r="AU404" s="626"/>
      <c r="AV404" s="626"/>
      <c r="AW404" s="626"/>
      <c r="AX404" s="626"/>
      <c r="AY404" s="627"/>
      <c r="AZ404" s="628"/>
      <c r="BA404" s="628"/>
      <c r="BB404" s="628"/>
      <c r="BC404" s="628"/>
      <c r="BD404" s="628"/>
      <c r="BE404" s="629">
        <f t="shared" si="16"/>
        <v>26.725000000000001</v>
      </c>
      <c r="BF404" s="630"/>
      <c r="BG404" s="801">
        <f t="shared" si="17"/>
        <v>1.7</v>
      </c>
      <c r="BH404" s="504"/>
      <c r="BI404" s="505"/>
      <c r="BM404" s="503">
        <v>0</v>
      </c>
      <c r="BO404" s="444"/>
    </row>
    <row r="405" spans="1:67" s="443" customFormat="1" ht="36.950000000000003" customHeight="1">
      <c r="A405" s="611">
        <v>391</v>
      </c>
      <c r="B405" s="612">
        <v>391</v>
      </c>
      <c r="C405" s="613"/>
      <c r="D405" s="614"/>
      <c r="E405" s="762" t="s">
        <v>1414</v>
      </c>
      <c r="F405" s="632" t="s">
        <v>1415</v>
      </c>
      <c r="G405" s="618">
        <v>14</v>
      </c>
      <c r="H405" s="617">
        <v>7.0110000000000001</v>
      </c>
      <c r="I405" s="618">
        <v>28</v>
      </c>
      <c r="J405" s="617">
        <v>2.629</v>
      </c>
      <c r="K405" s="617"/>
      <c r="L405" s="617"/>
      <c r="M405" s="617"/>
      <c r="N405" s="617"/>
      <c r="O405" s="619">
        <v>556.6</v>
      </c>
      <c r="P405" s="617">
        <v>7.9269999999999996</v>
      </c>
      <c r="Q405" s="617"/>
      <c r="R405" s="617"/>
      <c r="S405" s="618">
        <f t="shared" si="15"/>
        <v>14</v>
      </c>
      <c r="T405" s="617">
        <v>0.438</v>
      </c>
      <c r="U405" s="618">
        <v>1</v>
      </c>
      <c r="V405" s="617">
        <v>1.095</v>
      </c>
      <c r="W405" s="620">
        <v>0</v>
      </c>
      <c r="X405" s="617">
        <v>0</v>
      </c>
      <c r="Y405" s="621">
        <v>10.9</v>
      </c>
      <c r="Z405" s="617">
        <v>0.51200000000000001</v>
      </c>
      <c r="AA405" s="617">
        <v>4.1669999999999998</v>
      </c>
      <c r="AB405" s="617">
        <v>5</v>
      </c>
      <c r="AC405" s="622">
        <v>0</v>
      </c>
      <c r="AD405" s="617"/>
      <c r="AE405" s="616">
        <v>6.4409999999999998</v>
      </c>
      <c r="AF405" s="617">
        <v>3</v>
      </c>
      <c r="AG405" s="623"/>
      <c r="AH405" s="623"/>
      <c r="AI405" s="624"/>
      <c r="AJ405" s="624"/>
      <c r="AK405" s="624"/>
      <c r="AL405" s="624"/>
      <c r="AM405" s="624"/>
      <c r="AN405" s="624"/>
      <c r="AO405" s="624"/>
      <c r="AP405" s="624"/>
      <c r="AQ405" s="624"/>
      <c r="AR405" s="625"/>
      <c r="AS405" s="624"/>
      <c r="AT405" s="624"/>
      <c r="AU405" s="626"/>
      <c r="AV405" s="626"/>
      <c r="AW405" s="626"/>
      <c r="AX405" s="626"/>
      <c r="AY405" s="627"/>
      <c r="AZ405" s="628"/>
      <c r="BA405" s="628"/>
      <c r="BB405" s="628"/>
      <c r="BC405" s="628"/>
      <c r="BD405" s="628"/>
      <c r="BE405" s="629">
        <f t="shared" si="16"/>
        <v>27.612000000000002</v>
      </c>
      <c r="BF405" s="630"/>
      <c r="BG405" s="801">
        <f t="shared" si="17"/>
        <v>1.7</v>
      </c>
      <c r="BH405" s="504"/>
      <c r="BI405" s="505"/>
      <c r="BM405" s="503">
        <v>0</v>
      </c>
      <c r="BO405" s="444"/>
    </row>
    <row r="406" spans="1:67" s="443" customFormat="1" ht="36.950000000000003" customHeight="1">
      <c r="A406" s="611">
        <v>392</v>
      </c>
      <c r="B406" s="612">
        <v>392</v>
      </c>
      <c r="C406" s="613"/>
      <c r="D406" s="614"/>
      <c r="E406" s="762" t="s">
        <v>1707</v>
      </c>
      <c r="F406" s="632" t="s">
        <v>1727</v>
      </c>
      <c r="G406" s="618">
        <v>15</v>
      </c>
      <c r="H406" s="617">
        <v>7.5119999999999996</v>
      </c>
      <c r="I406" s="618">
        <v>28</v>
      </c>
      <c r="J406" s="617">
        <v>2.629</v>
      </c>
      <c r="K406" s="617"/>
      <c r="L406" s="617"/>
      <c r="M406" s="617"/>
      <c r="N406" s="617"/>
      <c r="O406" s="619">
        <v>645.48</v>
      </c>
      <c r="P406" s="617">
        <v>9.1929999999999996</v>
      </c>
      <c r="Q406" s="617"/>
      <c r="R406" s="617"/>
      <c r="S406" s="618">
        <f t="shared" si="15"/>
        <v>15</v>
      </c>
      <c r="T406" s="617">
        <v>0.47</v>
      </c>
      <c r="U406" s="618">
        <v>1</v>
      </c>
      <c r="V406" s="617">
        <v>1.095</v>
      </c>
      <c r="W406" s="620">
        <v>0</v>
      </c>
      <c r="X406" s="617">
        <v>0</v>
      </c>
      <c r="Y406" s="621">
        <v>12.6</v>
      </c>
      <c r="Z406" s="617">
        <v>0.59199999999999997</v>
      </c>
      <c r="AA406" s="617">
        <v>4.1669999999999998</v>
      </c>
      <c r="AB406" s="617">
        <v>5</v>
      </c>
      <c r="AC406" s="622">
        <v>0</v>
      </c>
      <c r="AD406" s="617"/>
      <c r="AE406" s="616">
        <v>6.4409999999999998</v>
      </c>
      <c r="AF406" s="617">
        <v>3</v>
      </c>
      <c r="AG406" s="623"/>
      <c r="AH406" s="623"/>
      <c r="AI406" s="624"/>
      <c r="AJ406" s="624"/>
      <c r="AK406" s="624"/>
      <c r="AL406" s="624"/>
      <c r="AM406" s="624"/>
      <c r="AN406" s="624"/>
      <c r="AO406" s="624"/>
      <c r="AP406" s="624"/>
      <c r="AQ406" s="624"/>
      <c r="AR406" s="625"/>
      <c r="AS406" s="624"/>
      <c r="AT406" s="624"/>
      <c r="AU406" s="626"/>
      <c r="AV406" s="626"/>
      <c r="AW406" s="626"/>
      <c r="AX406" s="626"/>
      <c r="AY406" s="627"/>
      <c r="AZ406" s="628"/>
      <c r="BA406" s="628"/>
      <c r="BB406" s="628"/>
      <c r="BC406" s="628"/>
      <c r="BD406" s="628"/>
      <c r="BE406" s="629">
        <f t="shared" si="16"/>
        <v>29.491</v>
      </c>
      <c r="BF406" s="630"/>
      <c r="BG406" s="801">
        <f t="shared" si="17"/>
        <v>1.7</v>
      </c>
      <c r="BH406" s="504"/>
      <c r="BI406" s="505"/>
      <c r="BM406" s="503">
        <v>0</v>
      </c>
      <c r="BO406" s="444"/>
    </row>
    <row r="407" spans="1:67" s="443" customFormat="1" ht="36.950000000000003" customHeight="1">
      <c r="A407" s="611">
        <v>393</v>
      </c>
      <c r="B407" s="612">
        <v>393</v>
      </c>
      <c r="C407" s="613"/>
      <c r="D407" s="614"/>
      <c r="E407" s="762" t="s">
        <v>1558</v>
      </c>
      <c r="F407" s="632" t="s">
        <v>1559</v>
      </c>
      <c r="G407" s="618">
        <v>15</v>
      </c>
      <c r="H407" s="617">
        <v>7.5119999999999996</v>
      </c>
      <c r="I407" s="618">
        <v>28</v>
      </c>
      <c r="J407" s="617">
        <v>2.629</v>
      </c>
      <c r="K407" s="617"/>
      <c r="L407" s="617"/>
      <c r="M407" s="617"/>
      <c r="N407" s="617"/>
      <c r="O407" s="619">
        <v>649</v>
      </c>
      <c r="P407" s="617">
        <v>9.2430000000000003</v>
      </c>
      <c r="Q407" s="617"/>
      <c r="R407" s="617"/>
      <c r="S407" s="618">
        <f t="shared" si="15"/>
        <v>15</v>
      </c>
      <c r="T407" s="617">
        <v>0.47</v>
      </c>
      <c r="U407" s="618">
        <v>1</v>
      </c>
      <c r="V407" s="617">
        <v>1.095</v>
      </c>
      <c r="W407" s="620">
        <v>0</v>
      </c>
      <c r="X407" s="617">
        <v>0</v>
      </c>
      <c r="Y407" s="621">
        <v>12.7</v>
      </c>
      <c r="Z407" s="617">
        <v>0.59599999999999997</v>
      </c>
      <c r="AA407" s="617">
        <v>4.1669999999999998</v>
      </c>
      <c r="AB407" s="617">
        <v>5</v>
      </c>
      <c r="AC407" s="622">
        <v>0</v>
      </c>
      <c r="AD407" s="617"/>
      <c r="AE407" s="616">
        <v>6.4409999999999998</v>
      </c>
      <c r="AF407" s="617">
        <v>3</v>
      </c>
      <c r="AG407" s="623"/>
      <c r="AH407" s="623"/>
      <c r="AI407" s="624"/>
      <c r="AJ407" s="624"/>
      <c r="AK407" s="624"/>
      <c r="AL407" s="624"/>
      <c r="AM407" s="624"/>
      <c r="AN407" s="624"/>
      <c r="AO407" s="624"/>
      <c r="AP407" s="624"/>
      <c r="AQ407" s="624"/>
      <c r="AR407" s="625"/>
      <c r="AS407" s="624"/>
      <c r="AT407" s="624"/>
      <c r="AU407" s="626"/>
      <c r="AV407" s="626"/>
      <c r="AW407" s="626"/>
      <c r="AX407" s="626"/>
      <c r="AY407" s="627"/>
      <c r="AZ407" s="628"/>
      <c r="BA407" s="628"/>
      <c r="BB407" s="628"/>
      <c r="BC407" s="628"/>
      <c r="BD407" s="628"/>
      <c r="BE407" s="629">
        <f t="shared" si="16"/>
        <v>29.545000000000002</v>
      </c>
      <c r="BF407" s="630"/>
      <c r="BG407" s="801">
        <f t="shared" si="17"/>
        <v>1.7</v>
      </c>
      <c r="BH407" s="504"/>
      <c r="BI407" s="505"/>
      <c r="BM407" s="503">
        <v>0</v>
      </c>
      <c r="BO407" s="444"/>
    </row>
    <row r="408" spans="1:67" s="443" customFormat="1" ht="36.950000000000003" customHeight="1">
      <c r="A408" s="611">
        <v>394</v>
      </c>
      <c r="B408" s="612">
        <v>394</v>
      </c>
      <c r="C408" s="613"/>
      <c r="D408" s="614"/>
      <c r="E408" s="762" t="s">
        <v>1418</v>
      </c>
      <c r="F408" s="632" t="s">
        <v>1419</v>
      </c>
      <c r="G408" s="618">
        <v>16</v>
      </c>
      <c r="H408" s="617">
        <v>8.0129999999999999</v>
      </c>
      <c r="I408" s="618">
        <v>31</v>
      </c>
      <c r="J408" s="617">
        <v>2.911</v>
      </c>
      <c r="K408" s="617"/>
      <c r="L408" s="617"/>
      <c r="M408" s="617"/>
      <c r="N408" s="617"/>
      <c r="O408" s="619">
        <v>515.67999999999995</v>
      </c>
      <c r="P408" s="617">
        <v>7.3440000000000003</v>
      </c>
      <c r="Q408" s="617"/>
      <c r="R408" s="617"/>
      <c r="S408" s="618">
        <f t="shared" si="15"/>
        <v>16</v>
      </c>
      <c r="T408" s="617">
        <v>0.501</v>
      </c>
      <c r="U408" s="618">
        <v>1</v>
      </c>
      <c r="V408" s="617">
        <v>1.095</v>
      </c>
      <c r="W408" s="620">
        <v>0</v>
      </c>
      <c r="X408" s="617">
        <v>0</v>
      </c>
      <c r="Y408" s="621">
        <v>10.7</v>
      </c>
      <c r="Z408" s="617">
        <v>0.502</v>
      </c>
      <c r="AA408" s="617">
        <v>5</v>
      </c>
      <c r="AB408" s="617">
        <v>6</v>
      </c>
      <c r="AC408" s="622">
        <v>0</v>
      </c>
      <c r="AD408" s="617"/>
      <c r="AE408" s="616">
        <v>6.4409999999999998</v>
      </c>
      <c r="AF408" s="617">
        <v>3</v>
      </c>
      <c r="AG408" s="623"/>
      <c r="AH408" s="623"/>
      <c r="AI408" s="624"/>
      <c r="AJ408" s="624"/>
      <c r="AK408" s="624"/>
      <c r="AL408" s="624"/>
      <c r="AM408" s="624"/>
      <c r="AN408" s="624"/>
      <c r="AO408" s="624"/>
      <c r="AP408" s="624"/>
      <c r="AQ408" s="624"/>
      <c r="AR408" s="625"/>
      <c r="AS408" s="624"/>
      <c r="AT408" s="624"/>
      <c r="AU408" s="626"/>
      <c r="AV408" s="626"/>
      <c r="AW408" s="626"/>
      <c r="AX408" s="626"/>
      <c r="AY408" s="627"/>
      <c r="AZ408" s="628"/>
      <c r="BA408" s="628"/>
      <c r="BB408" s="628"/>
      <c r="BC408" s="628"/>
      <c r="BD408" s="628"/>
      <c r="BE408" s="629">
        <f t="shared" si="16"/>
        <v>29.366</v>
      </c>
      <c r="BF408" s="630"/>
      <c r="BG408" s="801">
        <f t="shared" si="17"/>
        <v>1.7</v>
      </c>
      <c r="BH408" s="504"/>
      <c r="BI408" s="505"/>
      <c r="BM408" s="503">
        <v>0</v>
      </c>
      <c r="BO408" s="444"/>
    </row>
    <row r="409" spans="1:67" s="443" customFormat="1" ht="36.950000000000003" customHeight="1">
      <c r="A409" s="611">
        <v>395</v>
      </c>
      <c r="B409" s="612">
        <v>395</v>
      </c>
      <c r="C409" s="613"/>
      <c r="D409" s="614"/>
      <c r="E409" s="762" t="s">
        <v>1610</v>
      </c>
      <c r="F409" s="632" t="s">
        <v>1611</v>
      </c>
      <c r="G409" s="618">
        <v>16</v>
      </c>
      <c r="H409" s="617">
        <v>8.0129999999999999</v>
      </c>
      <c r="I409" s="618">
        <v>31</v>
      </c>
      <c r="J409" s="617">
        <v>2.911</v>
      </c>
      <c r="K409" s="617"/>
      <c r="L409" s="617"/>
      <c r="M409" s="617"/>
      <c r="N409" s="617"/>
      <c r="O409" s="619">
        <v>457.16</v>
      </c>
      <c r="P409" s="617">
        <v>6.5110000000000001</v>
      </c>
      <c r="Q409" s="617"/>
      <c r="R409" s="617"/>
      <c r="S409" s="618">
        <f t="shared" si="15"/>
        <v>16</v>
      </c>
      <c r="T409" s="617">
        <v>0.5</v>
      </c>
      <c r="U409" s="618">
        <v>1</v>
      </c>
      <c r="V409" s="617">
        <v>1.095</v>
      </c>
      <c r="W409" s="620">
        <v>0</v>
      </c>
      <c r="X409" s="617">
        <v>0</v>
      </c>
      <c r="Y409" s="621">
        <v>10.7</v>
      </c>
      <c r="Z409" s="617">
        <v>0.502</v>
      </c>
      <c r="AA409" s="617">
        <v>4.1669999999999998</v>
      </c>
      <c r="AB409" s="617">
        <v>5</v>
      </c>
      <c r="AC409" s="622">
        <v>0</v>
      </c>
      <c r="AD409" s="617"/>
      <c r="AE409" s="616">
        <v>6.4409999999999998</v>
      </c>
      <c r="AF409" s="617">
        <v>3</v>
      </c>
      <c r="AG409" s="623"/>
      <c r="AH409" s="623"/>
      <c r="AI409" s="624"/>
      <c r="AJ409" s="624"/>
      <c r="AK409" s="624"/>
      <c r="AL409" s="624"/>
      <c r="AM409" s="624"/>
      <c r="AN409" s="624"/>
      <c r="AO409" s="624"/>
      <c r="AP409" s="624"/>
      <c r="AQ409" s="624"/>
      <c r="AR409" s="625"/>
      <c r="AS409" s="624"/>
      <c r="AT409" s="624"/>
      <c r="AU409" s="637"/>
      <c r="AV409" s="626"/>
      <c r="AW409" s="626"/>
      <c r="AX409" s="626"/>
      <c r="AY409" s="627"/>
      <c r="AZ409" s="628"/>
      <c r="BA409" s="628"/>
      <c r="BB409" s="628"/>
      <c r="BC409" s="628"/>
      <c r="BD409" s="628"/>
      <c r="BE409" s="629">
        <f t="shared" si="16"/>
        <v>27.532</v>
      </c>
      <c r="BF409" s="630"/>
      <c r="BG409" s="801">
        <f t="shared" si="17"/>
        <v>1.7</v>
      </c>
      <c r="BH409" s="504"/>
      <c r="BI409" s="505"/>
      <c r="BM409" s="503">
        <v>0</v>
      </c>
      <c r="BO409" s="444"/>
    </row>
    <row r="410" spans="1:67" s="443" customFormat="1" ht="36.950000000000003" customHeight="1">
      <c r="A410" s="611">
        <v>396</v>
      </c>
      <c r="B410" s="612">
        <v>396</v>
      </c>
      <c r="C410" s="613"/>
      <c r="D410" s="614"/>
      <c r="E410" s="765" t="s">
        <v>1984</v>
      </c>
      <c r="F410" s="633" t="s">
        <v>1985</v>
      </c>
      <c r="G410" s="618">
        <v>15</v>
      </c>
      <c r="H410" s="617">
        <v>7.5119999999999996</v>
      </c>
      <c r="I410" s="618">
        <v>29</v>
      </c>
      <c r="J410" s="617">
        <v>2.7229999999999999</v>
      </c>
      <c r="K410" s="617"/>
      <c r="L410" s="617"/>
      <c r="M410" s="617"/>
      <c r="N410" s="617"/>
      <c r="O410" s="619">
        <v>496.32</v>
      </c>
      <c r="P410" s="617">
        <v>7.069</v>
      </c>
      <c r="Q410" s="617"/>
      <c r="R410" s="617"/>
      <c r="S410" s="618">
        <f t="shared" si="15"/>
        <v>15</v>
      </c>
      <c r="T410" s="617">
        <v>0.47</v>
      </c>
      <c r="U410" s="618">
        <v>1</v>
      </c>
      <c r="V410" s="617">
        <v>1.095</v>
      </c>
      <c r="W410" s="620">
        <v>0</v>
      </c>
      <c r="X410" s="617">
        <v>0</v>
      </c>
      <c r="Y410" s="621">
        <v>11.4</v>
      </c>
      <c r="Z410" s="617">
        <v>0.53500000000000003</v>
      </c>
      <c r="AA410" s="617">
        <v>5</v>
      </c>
      <c r="AB410" s="617">
        <v>6</v>
      </c>
      <c r="AC410" s="622">
        <v>0</v>
      </c>
      <c r="AD410" s="617"/>
      <c r="AE410" s="616">
        <v>6.4409999999999998</v>
      </c>
      <c r="AF410" s="617">
        <v>3</v>
      </c>
      <c r="AG410" s="623"/>
      <c r="AH410" s="623"/>
      <c r="AI410" s="624"/>
      <c r="AJ410" s="624"/>
      <c r="AK410" s="624"/>
      <c r="AL410" s="624"/>
      <c r="AM410" s="624"/>
      <c r="AN410" s="624"/>
      <c r="AO410" s="624"/>
      <c r="AP410" s="624"/>
      <c r="AQ410" s="624"/>
      <c r="AR410" s="625"/>
      <c r="AS410" s="624"/>
      <c r="AT410" s="624"/>
      <c r="AU410" s="637"/>
      <c r="AV410" s="626"/>
      <c r="AW410" s="626"/>
      <c r="AX410" s="626"/>
      <c r="AY410" s="627"/>
      <c r="AZ410" s="628"/>
      <c r="BA410" s="628"/>
      <c r="BB410" s="628"/>
      <c r="BC410" s="628"/>
      <c r="BD410" s="628"/>
      <c r="BE410" s="629">
        <f t="shared" si="16"/>
        <v>28.404</v>
      </c>
      <c r="BF410" s="630"/>
      <c r="BG410" s="801">
        <f t="shared" si="17"/>
        <v>1.7</v>
      </c>
      <c r="BH410" s="504"/>
      <c r="BI410" s="505"/>
      <c r="BM410" s="503">
        <v>0</v>
      </c>
      <c r="BO410" s="444"/>
    </row>
    <row r="411" spans="1:67" s="443" customFormat="1" ht="36.950000000000003" customHeight="1">
      <c r="A411" s="611">
        <v>397</v>
      </c>
      <c r="B411" s="612">
        <v>397</v>
      </c>
      <c r="C411" s="613"/>
      <c r="D411" s="614"/>
      <c r="E411" s="766" t="s">
        <v>1406</v>
      </c>
      <c r="F411" s="767" t="s">
        <v>1407</v>
      </c>
      <c r="G411" s="618">
        <v>15</v>
      </c>
      <c r="H411" s="617">
        <v>7.5119999999999996</v>
      </c>
      <c r="I411" s="618">
        <v>29</v>
      </c>
      <c r="J411" s="617">
        <v>2.7229999999999999</v>
      </c>
      <c r="K411" s="617"/>
      <c r="L411" s="617"/>
      <c r="M411" s="617"/>
      <c r="N411" s="617"/>
      <c r="O411" s="619">
        <v>520.52</v>
      </c>
      <c r="P411" s="617">
        <v>7.4130000000000003</v>
      </c>
      <c r="Q411" s="617"/>
      <c r="R411" s="617"/>
      <c r="S411" s="618">
        <f t="shared" si="15"/>
        <v>15</v>
      </c>
      <c r="T411" s="617">
        <v>0.47</v>
      </c>
      <c r="U411" s="618">
        <v>1</v>
      </c>
      <c r="V411" s="617">
        <v>1.095</v>
      </c>
      <c r="W411" s="620">
        <v>0</v>
      </c>
      <c r="X411" s="617">
        <v>0</v>
      </c>
      <c r="Y411" s="621">
        <v>11.4</v>
      </c>
      <c r="Z411" s="617">
        <v>0.53500000000000003</v>
      </c>
      <c r="AA411" s="617">
        <v>5</v>
      </c>
      <c r="AB411" s="617">
        <v>6</v>
      </c>
      <c r="AC411" s="622">
        <v>0</v>
      </c>
      <c r="AD411" s="617"/>
      <c r="AE411" s="616">
        <v>6.4409999999999998</v>
      </c>
      <c r="AF411" s="617">
        <v>3</v>
      </c>
      <c r="AG411" s="623"/>
      <c r="AH411" s="623"/>
      <c r="AI411" s="624"/>
      <c r="AJ411" s="624"/>
      <c r="AK411" s="624"/>
      <c r="AL411" s="624"/>
      <c r="AM411" s="624"/>
      <c r="AN411" s="624"/>
      <c r="AO411" s="624"/>
      <c r="AP411" s="624"/>
      <c r="AQ411" s="624"/>
      <c r="AR411" s="625"/>
      <c r="AS411" s="624"/>
      <c r="AT411" s="624"/>
      <c r="AU411" s="637"/>
      <c r="AV411" s="626"/>
      <c r="AW411" s="626"/>
      <c r="AX411" s="626"/>
      <c r="AY411" s="627"/>
      <c r="AZ411" s="628"/>
      <c r="BA411" s="628"/>
      <c r="BB411" s="628"/>
      <c r="BC411" s="628"/>
      <c r="BD411" s="628"/>
      <c r="BE411" s="629">
        <f t="shared" si="16"/>
        <v>28.748000000000001</v>
      </c>
      <c r="BF411" s="630"/>
      <c r="BG411" s="801">
        <f t="shared" si="17"/>
        <v>1.7</v>
      </c>
      <c r="BH411" s="504"/>
      <c r="BI411" s="505"/>
      <c r="BM411" s="503">
        <v>0</v>
      </c>
      <c r="BO411" s="444"/>
    </row>
    <row r="412" spans="1:67" s="443" customFormat="1" ht="36.950000000000003" customHeight="1">
      <c r="A412" s="611">
        <v>398</v>
      </c>
      <c r="B412" s="612">
        <v>398</v>
      </c>
      <c r="C412" s="613"/>
      <c r="D412" s="614"/>
      <c r="E412" s="766" t="s">
        <v>1612</v>
      </c>
      <c r="F412" s="767" t="s">
        <v>1262</v>
      </c>
      <c r="G412" s="618">
        <v>16</v>
      </c>
      <c r="H412" s="617">
        <v>8.0129999999999999</v>
      </c>
      <c r="I412" s="618">
        <v>31</v>
      </c>
      <c r="J412" s="617">
        <v>2.911</v>
      </c>
      <c r="K412" s="617"/>
      <c r="L412" s="617"/>
      <c r="M412" s="617"/>
      <c r="N412" s="617"/>
      <c r="O412" s="619">
        <v>534.6</v>
      </c>
      <c r="P412" s="617">
        <v>7.6139999999999999</v>
      </c>
      <c r="Q412" s="617"/>
      <c r="R412" s="617"/>
      <c r="S412" s="618">
        <f t="shared" si="15"/>
        <v>16</v>
      </c>
      <c r="T412" s="617">
        <v>0.501</v>
      </c>
      <c r="U412" s="618">
        <v>1</v>
      </c>
      <c r="V412" s="617">
        <v>1.095</v>
      </c>
      <c r="W412" s="620">
        <v>0</v>
      </c>
      <c r="X412" s="617">
        <v>0</v>
      </c>
      <c r="Y412" s="621">
        <v>11.4</v>
      </c>
      <c r="Z412" s="617">
        <v>0.53500000000000003</v>
      </c>
      <c r="AA412" s="617">
        <v>5</v>
      </c>
      <c r="AB412" s="617">
        <v>6</v>
      </c>
      <c r="AC412" s="622">
        <v>0</v>
      </c>
      <c r="AD412" s="617"/>
      <c r="AE412" s="616">
        <v>6.4409999999999998</v>
      </c>
      <c r="AF412" s="617">
        <v>3</v>
      </c>
      <c r="AG412" s="623"/>
      <c r="AH412" s="623"/>
      <c r="AI412" s="624"/>
      <c r="AJ412" s="624"/>
      <c r="AK412" s="624"/>
      <c r="AL412" s="624"/>
      <c r="AM412" s="624"/>
      <c r="AN412" s="624"/>
      <c r="AO412" s="624"/>
      <c r="AP412" s="624"/>
      <c r="AQ412" s="624"/>
      <c r="AR412" s="625"/>
      <c r="AS412" s="624"/>
      <c r="AT412" s="624"/>
      <c r="AU412" s="637"/>
      <c r="AV412" s="626"/>
      <c r="AW412" s="626"/>
      <c r="AX412" s="626"/>
      <c r="AY412" s="627"/>
      <c r="AZ412" s="628"/>
      <c r="BA412" s="628"/>
      <c r="BB412" s="628"/>
      <c r="BC412" s="628"/>
      <c r="BD412" s="628"/>
      <c r="BE412" s="629">
        <f t="shared" si="16"/>
        <v>29.669</v>
      </c>
      <c r="BF412" s="630"/>
      <c r="BG412" s="801">
        <f t="shared" si="17"/>
        <v>1.7</v>
      </c>
      <c r="BH412" s="504"/>
      <c r="BI412" s="505"/>
      <c r="BM412" s="503">
        <v>0</v>
      </c>
      <c r="BO412" s="444"/>
    </row>
    <row r="413" spans="1:67" s="443" customFormat="1" ht="36.950000000000003" customHeight="1">
      <c r="A413" s="611">
        <v>399</v>
      </c>
      <c r="B413" s="612">
        <v>399</v>
      </c>
      <c r="C413" s="613"/>
      <c r="D413" s="614"/>
      <c r="E413" s="766" t="s">
        <v>1263</v>
      </c>
      <c r="F413" s="767" t="s">
        <v>1264</v>
      </c>
      <c r="G413" s="618">
        <v>16</v>
      </c>
      <c r="H413" s="617">
        <v>8.0129999999999999</v>
      </c>
      <c r="I413" s="618">
        <v>31</v>
      </c>
      <c r="J413" s="617">
        <v>2.911</v>
      </c>
      <c r="K413" s="617"/>
      <c r="L413" s="617"/>
      <c r="M413" s="617"/>
      <c r="N413" s="617"/>
      <c r="O413" s="619">
        <v>520.08000000000004</v>
      </c>
      <c r="P413" s="617">
        <v>7.407</v>
      </c>
      <c r="Q413" s="617"/>
      <c r="R413" s="617"/>
      <c r="S413" s="618">
        <f t="shared" si="15"/>
        <v>16</v>
      </c>
      <c r="T413" s="617">
        <v>0.5</v>
      </c>
      <c r="U413" s="618">
        <v>1</v>
      </c>
      <c r="V413" s="617">
        <v>1.095</v>
      </c>
      <c r="W413" s="620">
        <v>0</v>
      </c>
      <c r="X413" s="617">
        <v>0</v>
      </c>
      <c r="Y413" s="621">
        <v>11.4</v>
      </c>
      <c r="Z413" s="617">
        <v>0.53500000000000003</v>
      </c>
      <c r="AA413" s="617">
        <v>5</v>
      </c>
      <c r="AB413" s="617">
        <v>6</v>
      </c>
      <c r="AC413" s="622">
        <v>0</v>
      </c>
      <c r="AD413" s="617"/>
      <c r="AE413" s="616">
        <v>6.4409999999999998</v>
      </c>
      <c r="AF413" s="617">
        <v>3</v>
      </c>
      <c r="AG413" s="623"/>
      <c r="AH413" s="623"/>
      <c r="AI413" s="624"/>
      <c r="AJ413" s="624"/>
      <c r="AK413" s="624"/>
      <c r="AL413" s="624"/>
      <c r="AM413" s="624"/>
      <c r="AN413" s="624"/>
      <c r="AO413" s="624"/>
      <c r="AP413" s="624"/>
      <c r="AQ413" s="624"/>
      <c r="AR413" s="625"/>
      <c r="AS413" s="624"/>
      <c r="AT413" s="624"/>
      <c r="AU413" s="637"/>
      <c r="AV413" s="626"/>
      <c r="AW413" s="626"/>
      <c r="AX413" s="626"/>
      <c r="AY413" s="627"/>
      <c r="AZ413" s="628"/>
      <c r="BA413" s="628"/>
      <c r="BB413" s="628"/>
      <c r="BC413" s="628"/>
      <c r="BD413" s="628"/>
      <c r="BE413" s="629">
        <f t="shared" si="16"/>
        <v>29.461000000000002</v>
      </c>
      <c r="BF413" s="630"/>
      <c r="BG413" s="801">
        <f t="shared" si="17"/>
        <v>1.7</v>
      </c>
      <c r="BH413" s="504"/>
      <c r="BI413" s="505"/>
      <c r="BM413" s="503">
        <v>0</v>
      </c>
      <c r="BO413" s="444"/>
    </row>
    <row r="414" spans="1:67" s="443" customFormat="1" ht="36.950000000000003" customHeight="1">
      <c r="A414" s="611">
        <v>400</v>
      </c>
      <c r="B414" s="612">
        <v>400</v>
      </c>
      <c r="C414" s="613"/>
      <c r="D414" s="614"/>
      <c r="E414" s="768" t="s">
        <v>1420</v>
      </c>
      <c r="F414" s="767" t="s">
        <v>1421</v>
      </c>
      <c r="G414" s="618">
        <v>16</v>
      </c>
      <c r="H414" s="617">
        <v>8.0129999999999999</v>
      </c>
      <c r="I414" s="618">
        <v>31</v>
      </c>
      <c r="J414" s="617">
        <v>2.911</v>
      </c>
      <c r="K414" s="617"/>
      <c r="L414" s="617"/>
      <c r="M414" s="617"/>
      <c r="N414" s="617"/>
      <c r="O414" s="619">
        <v>583.44000000000005</v>
      </c>
      <c r="P414" s="617">
        <v>8.31</v>
      </c>
      <c r="Q414" s="617"/>
      <c r="R414" s="617"/>
      <c r="S414" s="618">
        <f t="shared" si="15"/>
        <v>16</v>
      </c>
      <c r="T414" s="617">
        <v>0.5</v>
      </c>
      <c r="U414" s="618">
        <v>1</v>
      </c>
      <c r="V414" s="617">
        <v>1.095</v>
      </c>
      <c r="W414" s="620">
        <v>20000</v>
      </c>
      <c r="X414" s="617">
        <v>0.626</v>
      </c>
      <c r="Y414" s="621">
        <v>13.4</v>
      </c>
      <c r="Z414" s="617">
        <v>0.629</v>
      </c>
      <c r="AA414" s="617">
        <v>4.1669999999999998</v>
      </c>
      <c r="AB414" s="617">
        <v>5</v>
      </c>
      <c r="AC414" s="622">
        <v>0</v>
      </c>
      <c r="AD414" s="617"/>
      <c r="AE414" s="616">
        <v>6.4409999999999998</v>
      </c>
      <c r="AF414" s="617">
        <v>3</v>
      </c>
      <c r="AG414" s="623"/>
      <c r="AH414" s="623"/>
      <c r="AI414" s="624"/>
      <c r="AJ414" s="624"/>
      <c r="AK414" s="624"/>
      <c r="AL414" s="624"/>
      <c r="AM414" s="624"/>
      <c r="AN414" s="624"/>
      <c r="AO414" s="624"/>
      <c r="AP414" s="624"/>
      <c r="AQ414" s="624"/>
      <c r="AR414" s="625"/>
      <c r="AS414" s="624"/>
      <c r="AT414" s="624"/>
      <c r="AU414" s="637"/>
      <c r="AV414" s="626"/>
      <c r="AW414" s="626"/>
      <c r="AX414" s="626"/>
      <c r="AY414" s="627"/>
      <c r="AZ414" s="628"/>
      <c r="BA414" s="628"/>
      <c r="BB414" s="628"/>
      <c r="BC414" s="628"/>
      <c r="BD414" s="628"/>
      <c r="BE414" s="629">
        <f t="shared" si="16"/>
        <v>30.084</v>
      </c>
      <c r="BF414" s="630"/>
      <c r="BG414" s="801">
        <f t="shared" si="17"/>
        <v>1.7</v>
      </c>
      <c r="BH414" s="504"/>
      <c r="BI414" s="505"/>
      <c r="BM414" s="503">
        <v>0</v>
      </c>
      <c r="BO414" s="444"/>
    </row>
    <row r="415" spans="1:67" s="443" customFormat="1" ht="36.950000000000003" customHeight="1">
      <c r="A415" s="611">
        <v>401</v>
      </c>
      <c r="B415" s="612">
        <v>401</v>
      </c>
      <c r="C415" s="613"/>
      <c r="D415" s="614"/>
      <c r="E415" s="769" t="s">
        <v>1486</v>
      </c>
      <c r="F415" s="633" t="s">
        <v>1487</v>
      </c>
      <c r="G415" s="618">
        <v>15</v>
      </c>
      <c r="H415" s="617">
        <v>7.5119999999999996</v>
      </c>
      <c r="I415" s="618">
        <v>29</v>
      </c>
      <c r="J415" s="617">
        <v>2.7229999999999999</v>
      </c>
      <c r="K415" s="617"/>
      <c r="L415" s="617"/>
      <c r="M415" s="617"/>
      <c r="N415" s="617"/>
      <c r="O415" s="619">
        <v>479.16</v>
      </c>
      <c r="P415" s="617">
        <v>6.8239999999999998</v>
      </c>
      <c r="Q415" s="617"/>
      <c r="R415" s="617"/>
      <c r="S415" s="618">
        <f t="shared" si="15"/>
        <v>15</v>
      </c>
      <c r="T415" s="617">
        <v>0.47</v>
      </c>
      <c r="U415" s="618">
        <v>1</v>
      </c>
      <c r="V415" s="617">
        <v>1.095</v>
      </c>
      <c r="W415" s="620">
        <v>0</v>
      </c>
      <c r="X415" s="617">
        <v>0</v>
      </c>
      <c r="Y415" s="621">
        <v>11.1</v>
      </c>
      <c r="Z415" s="617">
        <v>0.52100000000000002</v>
      </c>
      <c r="AA415" s="617">
        <v>5</v>
      </c>
      <c r="AB415" s="617">
        <v>6</v>
      </c>
      <c r="AC415" s="622">
        <v>0</v>
      </c>
      <c r="AD415" s="617"/>
      <c r="AE415" s="616">
        <v>6.4409999999999998</v>
      </c>
      <c r="AF415" s="617">
        <v>3</v>
      </c>
      <c r="AG415" s="623"/>
      <c r="AH415" s="623"/>
      <c r="AI415" s="624"/>
      <c r="AJ415" s="624"/>
      <c r="AK415" s="624"/>
      <c r="AL415" s="624"/>
      <c r="AM415" s="624"/>
      <c r="AN415" s="624"/>
      <c r="AO415" s="624"/>
      <c r="AP415" s="624"/>
      <c r="AQ415" s="624"/>
      <c r="AR415" s="625"/>
      <c r="AS415" s="624"/>
      <c r="AT415" s="624"/>
      <c r="AU415" s="637"/>
      <c r="AV415" s="626"/>
      <c r="AW415" s="626"/>
      <c r="AX415" s="626"/>
      <c r="AY415" s="627"/>
      <c r="AZ415" s="628"/>
      <c r="BA415" s="628"/>
      <c r="BB415" s="628"/>
      <c r="BC415" s="628"/>
      <c r="BD415" s="628"/>
      <c r="BE415" s="629">
        <f t="shared" si="16"/>
        <v>28.145000000000003</v>
      </c>
      <c r="BF415" s="630"/>
      <c r="BG415" s="801">
        <f t="shared" si="17"/>
        <v>1.7</v>
      </c>
      <c r="BH415" s="504"/>
      <c r="BI415" s="505"/>
      <c r="BM415" s="503">
        <v>0</v>
      </c>
      <c r="BO415" s="444"/>
    </row>
    <row r="416" spans="1:67" s="443" customFormat="1" ht="36.950000000000003" customHeight="1">
      <c r="A416" s="611">
        <v>402</v>
      </c>
      <c r="B416" s="612">
        <v>402</v>
      </c>
      <c r="C416" s="613"/>
      <c r="D416" s="614"/>
      <c r="E416" s="769" t="s">
        <v>1488</v>
      </c>
      <c r="F416" s="633" t="s">
        <v>1489</v>
      </c>
      <c r="G416" s="618">
        <v>15</v>
      </c>
      <c r="H416" s="617">
        <v>7.5119999999999996</v>
      </c>
      <c r="I416" s="618">
        <v>29</v>
      </c>
      <c r="J416" s="617">
        <v>2.7229999999999999</v>
      </c>
      <c r="K416" s="617"/>
      <c r="L416" s="617"/>
      <c r="M416" s="617"/>
      <c r="N416" s="617"/>
      <c r="O416" s="619">
        <v>424.16</v>
      </c>
      <c r="P416" s="617">
        <v>6.0410000000000004</v>
      </c>
      <c r="Q416" s="617"/>
      <c r="R416" s="617"/>
      <c r="S416" s="618">
        <f t="shared" si="15"/>
        <v>15</v>
      </c>
      <c r="T416" s="617">
        <v>0.47</v>
      </c>
      <c r="U416" s="618">
        <v>1</v>
      </c>
      <c r="V416" s="617">
        <v>1.095</v>
      </c>
      <c r="W416" s="620">
        <v>20000</v>
      </c>
      <c r="X416" s="617">
        <v>0.626</v>
      </c>
      <c r="Y416" s="621">
        <v>11.5</v>
      </c>
      <c r="Z416" s="617">
        <v>0.54</v>
      </c>
      <c r="AA416" s="617">
        <v>5</v>
      </c>
      <c r="AB416" s="617">
        <v>6</v>
      </c>
      <c r="AC416" s="622">
        <v>0</v>
      </c>
      <c r="AD416" s="617"/>
      <c r="AE416" s="616">
        <v>6.4409999999999998</v>
      </c>
      <c r="AF416" s="617">
        <v>3</v>
      </c>
      <c r="AG416" s="623"/>
      <c r="AH416" s="623"/>
      <c r="AI416" s="624"/>
      <c r="AJ416" s="624"/>
      <c r="AK416" s="624"/>
      <c r="AL416" s="624"/>
      <c r="AM416" s="624"/>
      <c r="AN416" s="624"/>
      <c r="AO416" s="624"/>
      <c r="AP416" s="624"/>
      <c r="AQ416" s="624"/>
      <c r="AR416" s="625"/>
      <c r="AS416" s="624"/>
      <c r="AT416" s="624"/>
      <c r="AU416" s="637"/>
      <c r="AV416" s="626"/>
      <c r="AW416" s="626"/>
      <c r="AX416" s="626"/>
      <c r="AY416" s="627"/>
      <c r="AZ416" s="628"/>
      <c r="BA416" s="628"/>
      <c r="BB416" s="628"/>
      <c r="BC416" s="628"/>
      <c r="BD416" s="628"/>
      <c r="BE416" s="629">
        <f t="shared" si="16"/>
        <v>28.006999999999998</v>
      </c>
      <c r="BF416" s="630"/>
      <c r="BG416" s="801">
        <f t="shared" si="17"/>
        <v>1.7</v>
      </c>
      <c r="BH416" s="504"/>
      <c r="BI416" s="505"/>
      <c r="BM416" s="503">
        <v>0</v>
      </c>
      <c r="BO416" s="444"/>
    </row>
    <row r="417" spans="1:815 1070:1839 2094:2863 3118:3887 4142:4911 5166:5935 6190:6959 7214:7983 8238:9007 9262:10031 10286:11055 11310:12079 12334:13103 13358:14127 14382:15151 15406:16175" s="443" customFormat="1" ht="36.950000000000003" customHeight="1">
      <c r="A417" s="611">
        <v>403</v>
      </c>
      <c r="B417" s="612">
        <v>403</v>
      </c>
      <c r="C417" s="613"/>
      <c r="D417" s="614"/>
      <c r="E417" s="762" t="s">
        <v>1398</v>
      </c>
      <c r="F417" s="684" t="s">
        <v>1399</v>
      </c>
      <c r="G417" s="618">
        <v>15</v>
      </c>
      <c r="H417" s="617">
        <v>7.5119999999999996</v>
      </c>
      <c r="I417" s="618">
        <v>28</v>
      </c>
      <c r="J417" s="617">
        <v>2.629</v>
      </c>
      <c r="K417" s="617"/>
      <c r="L417" s="617"/>
      <c r="M417" s="617"/>
      <c r="N417" s="617"/>
      <c r="O417" s="619">
        <v>485.76</v>
      </c>
      <c r="P417" s="617">
        <v>6.9180000000000001</v>
      </c>
      <c r="Q417" s="617"/>
      <c r="R417" s="617"/>
      <c r="S417" s="618">
        <f t="shared" si="15"/>
        <v>15</v>
      </c>
      <c r="T417" s="617">
        <v>0.47</v>
      </c>
      <c r="U417" s="618">
        <v>1</v>
      </c>
      <c r="V417" s="617">
        <v>1.095</v>
      </c>
      <c r="W417" s="620">
        <v>0</v>
      </c>
      <c r="X417" s="617">
        <v>0</v>
      </c>
      <c r="Y417" s="621">
        <v>10</v>
      </c>
      <c r="Z417" s="617">
        <v>0.47</v>
      </c>
      <c r="AA417" s="617">
        <v>5</v>
      </c>
      <c r="AB417" s="617">
        <v>6</v>
      </c>
      <c r="AC417" s="622">
        <v>0</v>
      </c>
      <c r="AD417" s="617"/>
      <c r="AE417" s="616">
        <v>6.4409999999999998</v>
      </c>
      <c r="AF417" s="617">
        <v>3</v>
      </c>
      <c r="AG417" s="623"/>
      <c r="AH417" s="623"/>
      <c r="AI417" s="624"/>
      <c r="AJ417" s="624"/>
      <c r="AK417" s="624"/>
      <c r="AL417" s="624"/>
      <c r="AM417" s="624"/>
      <c r="AN417" s="624"/>
      <c r="AO417" s="624"/>
      <c r="AP417" s="624"/>
      <c r="AQ417" s="624"/>
      <c r="AR417" s="625"/>
      <c r="AS417" s="624"/>
      <c r="AT417" s="624"/>
      <c r="AU417" s="637"/>
      <c r="AV417" s="626"/>
      <c r="AW417" s="626"/>
      <c r="AX417" s="626"/>
      <c r="AY417" s="627"/>
      <c r="AZ417" s="628"/>
      <c r="BA417" s="628"/>
      <c r="BB417" s="628"/>
      <c r="BC417" s="628"/>
      <c r="BD417" s="628"/>
      <c r="BE417" s="629">
        <f t="shared" si="16"/>
        <v>28.094000000000001</v>
      </c>
      <c r="BF417" s="630"/>
      <c r="BG417" s="801">
        <f t="shared" si="17"/>
        <v>1.7</v>
      </c>
      <c r="BH417" s="504"/>
      <c r="BI417" s="505"/>
      <c r="BM417" s="503">
        <v>0</v>
      </c>
      <c r="BO417" s="444"/>
    </row>
    <row r="418" spans="1:815 1070:1839 2094:2863 3118:3887 4142:4911 5166:5935 6190:6959 7214:7983 8238:9007 9262:10031 10286:11055 11310:12079 12334:13103 13358:14127 14382:15151 15406:16175" s="443" customFormat="1" ht="36.950000000000003" customHeight="1">
      <c r="A418" s="611">
        <v>404</v>
      </c>
      <c r="B418" s="612">
        <v>404</v>
      </c>
      <c r="C418" s="613"/>
      <c r="D418" s="614"/>
      <c r="E418" s="762" t="s">
        <v>1396</v>
      </c>
      <c r="F418" s="684" t="s">
        <v>1397</v>
      </c>
      <c r="G418" s="618">
        <v>15</v>
      </c>
      <c r="H418" s="617">
        <v>7.5119999999999996</v>
      </c>
      <c r="I418" s="618">
        <v>28</v>
      </c>
      <c r="J418" s="617">
        <v>2.629</v>
      </c>
      <c r="K418" s="617"/>
      <c r="L418" s="617"/>
      <c r="M418" s="617"/>
      <c r="N418" s="617"/>
      <c r="O418" s="619">
        <v>480.92</v>
      </c>
      <c r="P418" s="617">
        <v>6.8490000000000002</v>
      </c>
      <c r="Q418" s="617"/>
      <c r="R418" s="617"/>
      <c r="S418" s="618">
        <f t="shared" si="15"/>
        <v>15</v>
      </c>
      <c r="T418" s="617">
        <v>0.47</v>
      </c>
      <c r="U418" s="618">
        <v>1</v>
      </c>
      <c r="V418" s="617">
        <v>1.095</v>
      </c>
      <c r="W418" s="620">
        <v>0</v>
      </c>
      <c r="X418" s="617">
        <v>0</v>
      </c>
      <c r="Y418" s="621">
        <v>10.1</v>
      </c>
      <c r="Z418" s="617">
        <v>0.47399999999999998</v>
      </c>
      <c r="AA418" s="617">
        <v>4.1669999999999998</v>
      </c>
      <c r="AB418" s="617">
        <v>5</v>
      </c>
      <c r="AC418" s="622">
        <v>0</v>
      </c>
      <c r="AD418" s="617"/>
      <c r="AE418" s="616">
        <v>6.4409999999999998</v>
      </c>
      <c r="AF418" s="617">
        <v>3</v>
      </c>
      <c r="AG418" s="623"/>
      <c r="AH418" s="623"/>
      <c r="AI418" s="624"/>
      <c r="AJ418" s="624"/>
      <c r="AK418" s="624"/>
      <c r="AL418" s="624"/>
      <c r="AM418" s="624"/>
      <c r="AN418" s="624"/>
      <c r="AO418" s="624"/>
      <c r="AP418" s="624"/>
      <c r="AQ418" s="624"/>
      <c r="AR418" s="625"/>
      <c r="AS418" s="624"/>
      <c r="AT418" s="624"/>
      <c r="AU418" s="637"/>
      <c r="AV418" s="626"/>
      <c r="AW418" s="626"/>
      <c r="AX418" s="626"/>
      <c r="AY418" s="627"/>
      <c r="AZ418" s="628"/>
      <c r="BA418" s="628"/>
      <c r="BB418" s="628"/>
      <c r="BC418" s="628"/>
      <c r="BD418" s="628"/>
      <c r="BE418" s="629">
        <f t="shared" si="16"/>
        <v>27.029</v>
      </c>
      <c r="BF418" s="630"/>
      <c r="BG418" s="801">
        <f t="shared" si="17"/>
        <v>1.7</v>
      </c>
      <c r="BH418" s="504"/>
      <c r="BI418" s="505"/>
      <c r="BM418" s="503">
        <v>0</v>
      </c>
      <c r="BO418" s="444"/>
    </row>
    <row r="419" spans="1:815 1070:1839 2094:2863 3118:3887 4142:4911 5166:5935 6190:6959 7214:7983 8238:9007 9262:10031 10286:11055 11310:12079 12334:13103 13358:14127 14382:15151 15406:16175" s="443" customFormat="1" ht="36.950000000000003" customHeight="1">
      <c r="A419" s="611">
        <v>405</v>
      </c>
      <c r="B419" s="612">
        <v>405</v>
      </c>
      <c r="C419" s="613"/>
      <c r="D419" s="614"/>
      <c r="E419" s="762" t="s">
        <v>1098</v>
      </c>
      <c r="F419" s="684" t="s">
        <v>1099</v>
      </c>
      <c r="G419" s="618">
        <v>15</v>
      </c>
      <c r="H419" s="617">
        <v>7.5119999999999996</v>
      </c>
      <c r="I419" s="618">
        <v>27</v>
      </c>
      <c r="J419" s="617">
        <v>2.5350000000000001</v>
      </c>
      <c r="K419" s="617"/>
      <c r="L419" s="617"/>
      <c r="M419" s="617"/>
      <c r="N419" s="617"/>
      <c r="O419" s="619">
        <v>528.44000000000005</v>
      </c>
      <c r="P419" s="617">
        <v>7.5259999999999998</v>
      </c>
      <c r="Q419" s="617"/>
      <c r="R419" s="617"/>
      <c r="S419" s="618">
        <f t="shared" si="15"/>
        <v>15</v>
      </c>
      <c r="T419" s="617">
        <v>0.47</v>
      </c>
      <c r="U419" s="618">
        <v>1</v>
      </c>
      <c r="V419" s="617">
        <v>1.095</v>
      </c>
      <c r="W419" s="620">
        <v>0</v>
      </c>
      <c r="X419" s="617">
        <v>0</v>
      </c>
      <c r="Y419" s="621">
        <v>10.5</v>
      </c>
      <c r="Z419" s="617">
        <v>0.49299999999999999</v>
      </c>
      <c r="AA419" s="617">
        <v>5</v>
      </c>
      <c r="AB419" s="617">
        <v>6</v>
      </c>
      <c r="AC419" s="622">
        <v>0</v>
      </c>
      <c r="AD419" s="617"/>
      <c r="AE419" s="616">
        <v>6.4409999999999998</v>
      </c>
      <c r="AF419" s="617">
        <v>3</v>
      </c>
      <c r="AG419" s="623"/>
      <c r="AH419" s="623"/>
      <c r="AI419" s="624"/>
      <c r="AJ419" s="624"/>
      <c r="AK419" s="624"/>
      <c r="AL419" s="624"/>
      <c r="AM419" s="624"/>
      <c r="AN419" s="624"/>
      <c r="AO419" s="624"/>
      <c r="AP419" s="624"/>
      <c r="AQ419" s="624"/>
      <c r="AR419" s="625"/>
      <c r="AS419" s="624"/>
      <c r="AT419" s="624"/>
      <c r="AU419" s="637"/>
      <c r="AV419" s="626"/>
      <c r="AW419" s="626"/>
      <c r="AX419" s="626"/>
      <c r="AY419" s="627"/>
      <c r="AZ419" s="628"/>
      <c r="BA419" s="628"/>
      <c r="BB419" s="628"/>
      <c r="BC419" s="628"/>
      <c r="BD419" s="628"/>
      <c r="BE419" s="629">
        <f t="shared" si="16"/>
        <v>28.631</v>
      </c>
      <c r="BF419" s="630"/>
      <c r="BG419" s="801">
        <f t="shared" si="17"/>
        <v>1.7</v>
      </c>
      <c r="BH419" s="504"/>
      <c r="BI419" s="505"/>
      <c r="BM419" s="503">
        <v>0</v>
      </c>
      <c r="BO419" s="444"/>
    </row>
    <row r="420" spans="1:815 1070:1839 2094:2863 3118:3887 4142:4911 5166:5935 6190:6959 7214:7983 8238:9007 9262:10031 10286:11055 11310:12079 12334:13103 13358:14127 14382:15151 15406:16175" s="443" customFormat="1" ht="36.950000000000003" customHeight="1">
      <c r="A420" s="611">
        <v>406</v>
      </c>
      <c r="B420" s="612">
        <v>406</v>
      </c>
      <c r="C420" s="613"/>
      <c r="D420" s="614"/>
      <c r="E420" s="762" t="s">
        <v>1378</v>
      </c>
      <c r="F420" s="632" t="s">
        <v>1379</v>
      </c>
      <c r="G420" s="618">
        <v>14</v>
      </c>
      <c r="H420" s="617">
        <v>7.0110000000000001</v>
      </c>
      <c r="I420" s="618">
        <v>29</v>
      </c>
      <c r="J420" s="617">
        <v>2.7229999999999999</v>
      </c>
      <c r="K420" s="617"/>
      <c r="L420" s="617"/>
      <c r="M420" s="617"/>
      <c r="N420" s="617"/>
      <c r="O420" s="619">
        <v>471.24</v>
      </c>
      <c r="P420" s="617">
        <v>6.7119999999999997</v>
      </c>
      <c r="Q420" s="617"/>
      <c r="R420" s="617"/>
      <c r="S420" s="618">
        <f t="shared" si="15"/>
        <v>14</v>
      </c>
      <c r="T420" s="617">
        <v>0.438</v>
      </c>
      <c r="U420" s="618">
        <v>1</v>
      </c>
      <c r="V420" s="617">
        <v>1.095</v>
      </c>
      <c r="W420" s="620">
        <v>0</v>
      </c>
      <c r="X420" s="617">
        <v>0</v>
      </c>
      <c r="Y420" s="621">
        <v>10.1</v>
      </c>
      <c r="Z420" s="617">
        <v>0.47399999999999998</v>
      </c>
      <c r="AA420" s="617">
        <v>5</v>
      </c>
      <c r="AB420" s="617">
        <v>6</v>
      </c>
      <c r="AC420" s="622">
        <v>0</v>
      </c>
      <c r="AD420" s="617"/>
      <c r="AE420" s="616">
        <v>6.4409999999999998</v>
      </c>
      <c r="AF420" s="617">
        <v>3</v>
      </c>
      <c r="AG420" s="623"/>
      <c r="AH420" s="623"/>
      <c r="AI420" s="624"/>
      <c r="AJ420" s="624"/>
      <c r="AK420" s="624"/>
      <c r="AL420" s="624"/>
      <c r="AM420" s="624"/>
      <c r="AN420" s="624"/>
      <c r="AO420" s="624"/>
      <c r="AP420" s="624"/>
      <c r="AQ420" s="624"/>
      <c r="AR420" s="625"/>
      <c r="AS420" s="624"/>
      <c r="AT420" s="624"/>
      <c r="AU420" s="637"/>
      <c r="AV420" s="626"/>
      <c r="AW420" s="626"/>
      <c r="AX420" s="626"/>
      <c r="AY420" s="627"/>
      <c r="AZ420" s="628"/>
      <c r="BA420" s="628"/>
      <c r="BB420" s="628"/>
      <c r="BC420" s="628"/>
      <c r="BD420" s="628"/>
      <c r="BE420" s="629">
        <f t="shared" si="16"/>
        <v>27.452999999999999</v>
      </c>
      <c r="BF420" s="630"/>
      <c r="BG420" s="801">
        <f t="shared" si="17"/>
        <v>1.7</v>
      </c>
      <c r="BH420" s="504"/>
      <c r="BI420" s="505"/>
      <c r="BM420" s="503">
        <v>0</v>
      </c>
      <c r="BO420" s="444"/>
    </row>
    <row r="421" spans="1:815 1070:1839 2094:2863 3118:3887 4142:4911 5166:5935 6190:6959 7214:7983 8238:9007 9262:10031 10286:11055 11310:12079 12334:13103 13358:14127 14382:15151 15406:16175" s="443" customFormat="1" ht="36.950000000000003" customHeight="1">
      <c r="A421" s="611">
        <v>407</v>
      </c>
      <c r="B421" s="612">
        <v>407</v>
      </c>
      <c r="C421" s="613"/>
      <c r="D421" s="614"/>
      <c r="E421" s="762" t="s">
        <v>2088</v>
      </c>
      <c r="F421" s="632" t="s">
        <v>1380</v>
      </c>
      <c r="G421" s="618">
        <v>16</v>
      </c>
      <c r="H421" s="617">
        <v>8.0129999999999999</v>
      </c>
      <c r="I421" s="618">
        <v>31</v>
      </c>
      <c r="J421" s="617">
        <v>2.911</v>
      </c>
      <c r="K421" s="617"/>
      <c r="L421" s="617"/>
      <c r="M421" s="617"/>
      <c r="N421" s="617"/>
      <c r="O421" s="619">
        <v>426.8</v>
      </c>
      <c r="P421" s="617">
        <v>6.0789999999999997</v>
      </c>
      <c r="Q421" s="617"/>
      <c r="R421" s="617"/>
      <c r="S421" s="618">
        <f t="shared" si="15"/>
        <v>16</v>
      </c>
      <c r="T421" s="617">
        <v>0.5</v>
      </c>
      <c r="U421" s="618">
        <v>1</v>
      </c>
      <c r="V421" s="617">
        <v>1.095</v>
      </c>
      <c r="W421" s="620">
        <v>-20000</v>
      </c>
      <c r="X421" s="617">
        <v>-0.628</v>
      </c>
      <c r="Y421" s="621">
        <v>10.7</v>
      </c>
      <c r="Z421" s="617">
        <v>0.502</v>
      </c>
      <c r="AA421" s="617">
        <v>5</v>
      </c>
      <c r="AB421" s="617">
        <v>6</v>
      </c>
      <c r="AC421" s="622">
        <v>0</v>
      </c>
      <c r="AD421" s="617"/>
      <c r="AE421" s="616">
        <v>6.4409999999999998</v>
      </c>
      <c r="AF421" s="617">
        <v>3</v>
      </c>
      <c r="AG421" s="623"/>
      <c r="AH421" s="623"/>
      <c r="AI421" s="624"/>
      <c r="AJ421" s="624"/>
      <c r="AK421" s="624"/>
      <c r="AL421" s="624"/>
      <c r="AM421" s="624"/>
      <c r="AN421" s="624"/>
      <c r="AO421" s="624"/>
      <c r="AP421" s="624"/>
      <c r="AQ421" s="624"/>
      <c r="AR421" s="625"/>
      <c r="AS421" s="624"/>
      <c r="AT421" s="624"/>
      <c r="AU421" s="637"/>
      <c r="AV421" s="626"/>
      <c r="AW421" s="626"/>
      <c r="AX421" s="626"/>
      <c r="AY421" s="627"/>
      <c r="AZ421" s="628"/>
      <c r="BA421" s="628"/>
      <c r="BB421" s="628"/>
      <c r="BC421" s="628"/>
      <c r="BD421" s="628"/>
      <c r="BE421" s="629">
        <f t="shared" si="16"/>
        <v>27.471999999999998</v>
      </c>
      <c r="BF421" s="630"/>
      <c r="BG421" s="801">
        <f t="shared" si="17"/>
        <v>1.7</v>
      </c>
      <c r="BH421" s="504"/>
      <c r="BI421" s="505"/>
      <c r="BM421" s="503">
        <v>0</v>
      </c>
      <c r="BO421" s="444"/>
    </row>
    <row r="422" spans="1:815 1070:1839 2094:2863 3118:3887 4142:4911 5166:5935 6190:6959 7214:7983 8238:9007 9262:10031 10286:11055 11310:12079 12334:13103 13358:14127 14382:15151 15406:16175" s="443" customFormat="1" ht="36.950000000000003" customHeight="1">
      <c r="A422" s="611">
        <v>408</v>
      </c>
      <c r="B422" s="612">
        <v>408</v>
      </c>
      <c r="C422" s="613"/>
      <c r="D422" s="614"/>
      <c r="E422" s="762" t="s">
        <v>925</v>
      </c>
      <c r="F422" s="684" t="s">
        <v>903</v>
      </c>
      <c r="G422" s="618">
        <v>15</v>
      </c>
      <c r="H422" s="617">
        <v>7.5119999999999996</v>
      </c>
      <c r="I422" s="618">
        <v>30</v>
      </c>
      <c r="J422" s="617">
        <v>2.8170000000000002</v>
      </c>
      <c r="K422" s="617"/>
      <c r="L422" s="617"/>
      <c r="M422" s="617"/>
      <c r="N422" s="617"/>
      <c r="O422" s="619">
        <v>422.4</v>
      </c>
      <c r="P422" s="617">
        <v>6.016</v>
      </c>
      <c r="Q422" s="617"/>
      <c r="R422" s="617"/>
      <c r="S422" s="618">
        <f t="shared" si="15"/>
        <v>15</v>
      </c>
      <c r="T422" s="617">
        <v>0.47</v>
      </c>
      <c r="U422" s="618">
        <v>1</v>
      </c>
      <c r="V422" s="617">
        <v>1.095</v>
      </c>
      <c r="W422" s="620">
        <v>0</v>
      </c>
      <c r="X422" s="617">
        <v>0</v>
      </c>
      <c r="Y422" s="621">
        <v>9.3000000000000007</v>
      </c>
      <c r="Z422" s="617">
        <v>0.437</v>
      </c>
      <c r="AA422" s="617">
        <v>4.1669999999999998</v>
      </c>
      <c r="AB422" s="617">
        <v>5</v>
      </c>
      <c r="AC422" s="622">
        <v>0</v>
      </c>
      <c r="AD422" s="617"/>
      <c r="AE422" s="616">
        <v>6.4409999999999998</v>
      </c>
      <c r="AF422" s="617">
        <v>3</v>
      </c>
      <c r="AG422" s="623"/>
      <c r="AH422" s="623"/>
      <c r="AI422" s="624"/>
      <c r="AJ422" s="624"/>
      <c r="AK422" s="624"/>
      <c r="AL422" s="624"/>
      <c r="AM422" s="624"/>
      <c r="AN422" s="624"/>
      <c r="AO422" s="624"/>
      <c r="AP422" s="624"/>
      <c r="AQ422" s="624"/>
      <c r="AR422" s="625"/>
      <c r="AS422" s="624"/>
      <c r="AT422" s="624"/>
      <c r="AU422" s="637"/>
      <c r="AV422" s="626"/>
      <c r="AW422" s="626"/>
      <c r="AX422" s="626"/>
      <c r="AY422" s="627"/>
      <c r="AZ422" s="628"/>
      <c r="BA422" s="628"/>
      <c r="BB422" s="628"/>
      <c r="BC422" s="628"/>
      <c r="BD422" s="628"/>
      <c r="BE422" s="629">
        <f t="shared" si="16"/>
        <v>26.347000000000005</v>
      </c>
      <c r="BF422" s="630"/>
      <c r="BG422" s="801">
        <f t="shared" si="17"/>
        <v>1.7</v>
      </c>
      <c r="BH422" s="504"/>
      <c r="BI422" s="505"/>
      <c r="BM422" s="503">
        <v>0</v>
      </c>
      <c r="BO422" s="444"/>
    </row>
    <row r="423" spans="1:815 1070:1839 2094:2863 3118:3887 4142:4911 5166:5935 6190:6959 7214:7983 8238:9007 9262:10031 10286:11055 11310:12079 12334:13103 13358:14127 14382:15151 15406:16175" s="443" customFormat="1" ht="36.950000000000003" customHeight="1">
      <c r="A423" s="611">
        <v>409</v>
      </c>
      <c r="B423" s="612">
        <v>409</v>
      </c>
      <c r="C423" s="613"/>
      <c r="D423" s="614"/>
      <c r="E423" s="762" t="s">
        <v>1982</v>
      </c>
      <c r="F423" s="633" t="s">
        <v>1983</v>
      </c>
      <c r="G423" s="618">
        <v>15</v>
      </c>
      <c r="H423" s="617">
        <v>7.5119999999999996</v>
      </c>
      <c r="I423" s="618">
        <v>29</v>
      </c>
      <c r="J423" s="617">
        <v>2.7229999999999999</v>
      </c>
      <c r="K423" s="617"/>
      <c r="L423" s="617"/>
      <c r="M423" s="617"/>
      <c r="N423" s="617"/>
      <c r="O423" s="619">
        <v>495.88</v>
      </c>
      <c r="P423" s="617">
        <v>7.0620000000000003</v>
      </c>
      <c r="Q423" s="617"/>
      <c r="R423" s="617"/>
      <c r="S423" s="618">
        <f t="shared" si="15"/>
        <v>15</v>
      </c>
      <c r="T423" s="617">
        <v>0.47</v>
      </c>
      <c r="U423" s="618">
        <v>1</v>
      </c>
      <c r="V423" s="617">
        <v>1.095</v>
      </c>
      <c r="W423" s="620">
        <v>0</v>
      </c>
      <c r="X423" s="617">
        <v>0</v>
      </c>
      <c r="Y423" s="621">
        <v>10.5</v>
      </c>
      <c r="Z423" s="617">
        <v>0.49299999999999999</v>
      </c>
      <c r="AA423" s="617">
        <v>5</v>
      </c>
      <c r="AB423" s="617">
        <v>6</v>
      </c>
      <c r="AC423" s="622">
        <v>0</v>
      </c>
      <c r="AD423" s="617"/>
      <c r="AE423" s="616">
        <v>6.4409999999999998</v>
      </c>
      <c r="AF423" s="617">
        <v>3</v>
      </c>
      <c r="AG423" s="623"/>
      <c r="AH423" s="623"/>
      <c r="AI423" s="624"/>
      <c r="AJ423" s="624"/>
      <c r="AK423" s="624"/>
      <c r="AL423" s="624"/>
      <c r="AM423" s="624"/>
      <c r="AN423" s="624"/>
      <c r="AO423" s="624"/>
      <c r="AP423" s="624"/>
      <c r="AQ423" s="624"/>
      <c r="AR423" s="625"/>
      <c r="AS423" s="624"/>
      <c r="AT423" s="624"/>
      <c r="AU423" s="637"/>
      <c r="AV423" s="626"/>
      <c r="AW423" s="626"/>
      <c r="AX423" s="626"/>
      <c r="AY423" s="627"/>
      <c r="AZ423" s="628"/>
      <c r="BA423" s="628"/>
      <c r="BB423" s="628"/>
      <c r="BC423" s="628"/>
      <c r="BD423" s="628"/>
      <c r="BE423" s="629">
        <f t="shared" si="16"/>
        <v>28.355</v>
      </c>
      <c r="BF423" s="630"/>
      <c r="BG423" s="801">
        <f t="shared" si="17"/>
        <v>1.7</v>
      </c>
      <c r="BH423" s="504"/>
      <c r="BI423" s="505"/>
      <c r="BM423" s="503">
        <v>0</v>
      </c>
      <c r="BO423" s="444"/>
    </row>
    <row r="424" spans="1:815 1070:1839 2094:2863 3118:3887 4142:4911 5166:5935 6190:6959 7214:7983 8238:9007 9262:10031 10286:11055 11310:12079 12334:13103 13358:14127 14382:15151 15406:16175" s="443" customFormat="1" ht="36.950000000000003" customHeight="1">
      <c r="A424" s="611">
        <v>410</v>
      </c>
      <c r="B424" s="612">
        <v>410</v>
      </c>
      <c r="C424" s="613"/>
      <c r="D424" s="614"/>
      <c r="E424" s="762" t="s">
        <v>1911</v>
      </c>
      <c r="F424" s="633" t="s">
        <v>1912</v>
      </c>
      <c r="G424" s="618">
        <v>15</v>
      </c>
      <c r="H424" s="617">
        <v>7.5119999999999996</v>
      </c>
      <c r="I424" s="618">
        <v>29</v>
      </c>
      <c r="J424" s="617">
        <v>2.7229999999999999</v>
      </c>
      <c r="K424" s="617"/>
      <c r="L424" s="617"/>
      <c r="M424" s="617"/>
      <c r="N424" s="617"/>
      <c r="O424" s="619">
        <v>492.8</v>
      </c>
      <c r="P424" s="617">
        <v>7.0190000000000001</v>
      </c>
      <c r="Q424" s="617"/>
      <c r="R424" s="617"/>
      <c r="S424" s="618">
        <f t="shared" si="15"/>
        <v>15</v>
      </c>
      <c r="T424" s="617">
        <v>0.47</v>
      </c>
      <c r="U424" s="618">
        <v>1</v>
      </c>
      <c r="V424" s="617">
        <v>1.095</v>
      </c>
      <c r="W424" s="620">
        <v>0</v>
      </c>
      <c r="X424" s="617">
        <v>0</v>
      </c>
      <c r="Y424" s="621">
        <v>10.3</v>
      </c>
      <c r="Z424" s="617">
        <v>0.48399999999999999</v>
      </c>
      <c r="AA424" s="617">
        <v>5</v>
      </c>
      <c r="AB424" s="617">
        <v>6</v>
      </c>
      <c r="AC424" s="622">
        <v>0</v>
      </c>
      <c r="AD424" s="617"/>
      <c r="AE424" s="616">
        <v>6.4409999999999998</v>
      </c>
      <c r="AF424" s="617">
        <v>3</v>
      </c>
      <c r="AG424" s="623"/>
      <c r="AH424" s="623"/>
      <c r="AI424" s="624"/>
      <c r="AJ424" s="624"/>
      <c r="AK424" s="624"/>
      <c r="AL424" s="624"/>
      <c r="AM424" s="624"/>
      <c r="AN424" s="624"/>
      <c r="AO424" s="624"/>
      <c r="AP424" s="624"/>
      <c r="AQ424" s="624"/>
      <c r="AR424" s="625"/>
      <c r="AS424" s="624"/>
      <c r="AT424" s="624"/>
      <c r="AU424" s="637"/>
      <c r="AV424" s="626"/>
      <c r="AW424" s="626"/>
      <c r="AX424" s="626"/>
      <c r="AY424" s="627"/>
      <c r="AZ424" s="628"/>
      <c r="BA424" s="628"/>
      <c r="BB424" s="628"/>
      <c r="BC424" s="628"/>
      <c r="BD424" s="628"/>
      <c r="BE424" s="629">
        <f t="shared" si="16"/>
        <v>28.303000000000004</v>
      </c>
      <c r="BF424" s="800"/>
      <c r="BG424" s="801">
        <f t="shared" si="17"/>
        <v>1.7</v>
      </c>
      <c r="BH424" s="504"/>
      <c r="BI424" s="505"/>
      <c r="BM424" s="503">
        <v>0</v>
      </c>
      <c r="BO424" s="444"/>
    </row>
    <row r="425" spans="1:815 1070:1839 2094:2863 3118:3887 4142:4911 5166:5935 6190:6959 7214:7983 8238:9007 9262:10031 10286:11055 11310:12079 12334:13103 13358:14127 14382:15151 15406:16175" s="443" customFormat="1" ht="36.950000000000003" customHeight="1">
      <c r="A425" s="611">
        <v>411</v>
      </c>
      <c r="B425" s="612">
        <v>411</v>
      </c>
      <c r="C425" s="613"/>
      <c r="D425" s="614"/>
      <c r="E425" s="762" t="s">
        <v>1408</v>
      </c>
      <c r="F425" s="633" t="s">
        <v>1409</v>
      </c>
      <c r="G425" s="618">
        <v>13</v>
      </c>
      <c r="H425" s="617">
        <v>6.51</v>
      </c>
      <c r="I425" s="618">
        <v>27</v>
      </c>
      <c r="J425" s="617">
        <v>2.5350000000000001</v>
      </c>
      <c r="K425" s="617"/>
      <c r="L425" s="617"/>
      <c r="M425" s="617"/>
      <c r="N425" s="617"/>
      <c r="O425" s="619">
        <v>411.84</v>
      </c>
      <c r="P425" s="617">
        <v>5.8659999999999997</v>
      </c>
      <c r="Q425" s="617"/>
      <c r="R425" s="617"/>
      <c r="S425" s="618">
        <f t="shared" si="15"/>
        <v>13</v>
      </c>
      <c r="T425" s="617">
        <v>0.40699999999999997</v>
      </c>
      <c r="U425" s="618">
        <v>1</v>
      </c>
      <c r="V425" s="617">
        <v>1.095</v>
      </c>
      <c r="W425" s="620">
        <v>0</v>
      </c>
      <c r="X425" s="617">
        <v>0</v>
      </c>
      <c r="Y425" s="621">
        <v>10</v>
      </c>
      <c r="Z425" s="617">
        <v>0.47</v>
      </c>
      <c r="AA425" s="617">
        <v>5</v>
      </c>
      <c r="AB425" s="617">
        <v>6</v>
      </c>
      <c r="AC425" s="622">
        <v>0</v>
      </c>
      <c r="AD425" s="617"/>
      <c r="AE425" s="616">
        <v>6.4409999999999998</v>
      </c>
      <c r="AF425" s="617">
        <v>3</v>
      </c>
      <c r="AG425" s="623"/>
      <c r="AH425" s="623"/>
      <c r="AI425" s="624"/>
      <c r="AJ425" s="624"/>
      <c r="AK425" s="624"/>
      <c r="AL425" s="624"/>
      <c r="AM425" s="624"/>
      <c r="AN425" s="624"/>
      <c r="AO425" s="624"/>
      <c r="AP425" s="624"/>
      <c r="AQ425" s="624"/>
      <c r="AR425" s="625"/>
      <c r="AS425" s="624"/>
      <c r="AT425" s="624"/>
      <c r="AU425" s="637"/>
      <c r="AV425" s="626"/>
      <c r="AW425" s="626"/>
      <c r="AX425" s="626"/>
      <c r="AY425" s="627"/>
      <c r="AZ425" s="628"/>
      <c r="BA425" s="628"/>
      <c r="BB425" s="628"/>
      <c r="BC425" s="628"/>
      <c r="BD425" s="628"/>
      <c r="BE425" s="629">
        <f t="shared" si="16"/>
        <v>25.882999999999999</v>
      </c>
      <c r="BF425" s="630"/>
      <c r="BG425" s="801">
        <f t="shared" si="17"/>
        <v>1.7</v>
      </c>
      <c r="BH425" s="504"/>
      <c r="BI425" s="505"/>
      <c r="BM425" s="503">
        <v>0</v>
      </c>
      <c r="BO425" s="444"/>
    </row>
    <row r="426" spans="1:815 1070:1839 2094:2863 3118:3887 4142:4911 5166:5935 6190:6959 7214:7983 8238:9007 9262:10031 10286:11055 11310:12079 12334:13103 13358:14127 14382:15151 15406:16175" s="443" customFormat="1" ht="36.950000000000003" customHeight="1">
      <c r="A426" s="611">
        <v>412</v>
      </c>
      <c r="B426" s="612">
        <v>412</v>
      </c>
      <c r="C426" s="613"/>
      <c r="D426" s="614"/>
      <c r="E426" s="762" t="s">
        <v>1617</v>
      </c>
      <c r="F426" s="634" t="s">
        <v>1618</v>
      </c>
      <c r="G426" s="618">
        <v>13</v>
      </c>
      <c r="H426" s="617">
        <v>6.51</v>
      </c>
      <c r="I426" s="618">
        <v>27</v>
      </c>
      <c r="J426" s="617">
        <v>2.5350000000000001</v>
      </c>
      <c r="K426" s="617"/>
      <c r="L426" s="617"/>
      <c r="M426" s="617"/>
      <c r="N426" s="617"/>
      <c r="O426" s="619">
        <v>431.2</v>
      </c>
      <c r="P426" s="617">
        <v>6.141</v>
      </c>
      <c r="Q426" s="617"/>
      <c r="R426" s="617"/>
      <c r="S426" s="618">
        <f t="shared" si="15"/>
        <v>13</v>
      </c>
      <c r="T426" s="617">
        <v>0.40699999999999997</v>
      </c>
      <c r="U426" s="618">
        <v>1</v>
      </c>
      <c r="V426" s="617">
        <v>1.095</v>
      </c>
      <c r="W426" s="620">
        <v>20000</v>
      </c>
      <c r="X426" s="617">
        <v>0.626</v>
      </c>
      <c r="Y426" s="621">
        <v>10.6</v>
      </c>
      <c r="Z426" s="617">
        <v>0.498</v>
      </c>
      <c r="AA426" s="617">
        <v>4.1669999999999998</v>
      </c>
      <c r="AB426" s="761">
        <v>5</v>
      </c>
      <c r="AC426" s="622">
        <v>0</v>
      </c>
      <c r="AD426" s="617"/>
      <c r="AE426" s="616">
        <v>6.4409999999999998</v>
      </c>
      <c r="AF426" s="617">
        <v>3</v>
      </c>
      <c r="AG426" s="623"/>
      <c r="AH426" s="623"/>
      <c r="AI426" s="624"/>
      <c r="AJ426" s="624"/>
      <c r="AK426" s="624"/>
      <c r="AL426" s="624"/>
      <c r="AM426" s="624"/>
      <c r="AN426" s="624"/>
      <c r="AO426" s="624"/>
      <c r="AP426" s="624"/>
      <c r="AQ426" s="624"/>
      <c r="AR426" s="625"/>
      <c r="AS426" s="624"/>
      <c r="AT426" s="624"/>
      <c r="AU426" s="637"/>
      <c r="AV426" s="626"/>
      <c r="AW426" s="626"/>
      <c r="AX426" s="626"/>
      <c r="AY426" s="627"/>
      <c r="AZ426" s="628"/>
      <c r="BA426" s="628"/>
      <c r="BB426" s="628"/>
      <c r="BC426" s="628"/>
      <c r="BD426" s="628"/>
      <c r="BE426" s="629">
        <f t="shared" si="16"/>
        <v>25.812000000000001</v>
      </c>
      <c r="BF426" s="630"/>
      <c r="BG426" s="801">
        <f t="shared" si="17"/>
        <v>1.7</v>
      </c>
      <c r="BH426" s="504"/>
      <c r="BI426" s="505"/>
      <c r="BM426" s="507">
        <v>0</v>
      </c>
      <c r="BO426" s="444"/>
    </row>
    <row r="427" spans="1:815 1070:1839 2094:2863 3118:3887 4142:4911 5166:5935 6190:6959 7214:7983 8238:9007 9262:10031 10286:11055 11310:12079 12334:13103 13358:14127 14382:15151 15406:16175" s="538" customFormat="1" ht="36.950000000000003" customHeight="1">
      <c r="A427" s="611">
        <v>413</v>
      </c>
      <c r="B427" s="612">
        <v>413</v>
      </c>
      <c r="C427" s="613"/>
      <c r="D427" s="614"/>
      <c r="E427" s="762" t="s">
        <v>1410</v>
      </c>
      <c r="F427" s="634" t="s">
        <v>1411</v>
      </c>
      <c r="G427" s="618">
        <v>15</v>
      </c>
      <c r="H427" s="617">
        <v>7.5119999999999996</v>
      </c>
      <c r="I427" s="618">
        <v>30</v>
      </c>
      <c r="J427" s="617">
        <v>2.8170000000000002</v>
      </c>
      <c r="K427" s="617"/>
      <c r="L427" s="617"/>
      <c r="M427" s="617"/>
      <c r="N427" s="617"/>
      <c r="O427" s="619">
        <v>420.64</v>
      </c>
      <c r="P427" s="617">
        <v>5.9909999999999997</v>
      </c>
      <c r="Q427" s="617"/>
      <c r="R427" s="617"/>
      <c r="S427" s="618">
        <f t="shared" si="15"/>
        <v>15</v>
      </c>
      <c r="T427" s="617">
        <v>0.47</v>
      </c>
      <c r="U427" s="618">
        <v>1</v>
      </c>
      <c r="V427" s="617">
        <v>1.095</v>
      </c>
      <c r="W427" s="620">
        <v>0</v>
      </c>
      <c r="X427" s="617">
        <v>0</v>
      </c>
      <c r="Y427" s="621">
        <v>10.6</v>
      </c>
      <c r="Z427" s="617">
        <v>0.498</v>
      </c>
      <c r="AA427" s="617">
        <v>5</v>
      </c>
      <c r="AB427" s="617">
        <v>6</v>
      </c>
      <c r="AC427" s="622">
        <v>0</v>
      </c>
      <c r="AD427" s="617"/>
      <c r="AE427" s="616">
        <v>6.4409999999999998</v>
      </c>
      <c r="AF427" s="617">
        <v>3</v>
      </c>
      <c r="AG427" s="623"/>
      <c r="AH427" s="623"/>
      <c r="AI427" s="624"/>
      <c r="AJ427" s="624"/>
      <c r="AK427" s="624"/>
      <c r="AL427" s="624"/>
      <c r="AM427" s="624"/>
      <c r="AN427" s="624"/>
      <c r="AO427" s="624"/>
      <c r="AP427" s="624"/>
      <c r="AQ427" s="624"/>
      <c r="AR427" s="625"/>
      <c r="AS427" s="624"/>
      <c r="AT427" s="624"/>
      <c r="AU427" s="637"/>
      <c r="AV427" s="626"/>
      <c r="AW427" s="626"/>
      <c r="AX427" s="626"/>
      <c r="AY427" s="627"/>
      <c r="AZ427" s="628"/>
      <c r="BA427" s="628"/>
      <c r="BB427" s="628"/>
      <c r="BC427" s="628"/>
      <c r="BD427" s="628"/>
      <c r="BE427" s="629">
        <f t="shared" si="16"/>
        <v>27.383000000000003</v>
      </c>
      <c r="BF427" s="630"/>
      <c r="BG427" s="801">
        <f t="shared" si="17"/>
        <v>1.7</v>
      </c>
      <c r="BH427" s="504"/>
      <c r="BI427" s="505"/>
      <c r="BJ427" s="443"/>
      <c r="BK427" s="443"/>
      <c r="BM427" s="503">
        <v>0</v>
      </c>
      <c r="BO427" s="444"/>
      <c r="KP427" s="443"/>
      <c r="KQ427" s="443"/>
      <c r="UL427" s="443"/>
      <c r="UM427" s="443"/>
      <c r="AEH427" s="443"/>
      <c r="AEI427" s="443"/>
      <c r="AOD427" s="443"/>
      <c r="AOE427" s="443"/>
      <c r="AXZ427" s="443"/>
      <c r="AYA427" s="443"/>
      <c r="BHV427" s="443"/>
      <c r="BHW427" s="443"/>
      <c r="BRR427" s="443"/>
      <c r="BRS427" s="443"/>
      <c r="CBN427" s="443"/>
      <c r="CBO427" s="443"/>
      <c r="CLJ427" s="443"/>
      <c r="CLK427" s="443"/>
      <c r="CVF427" s="443"/>
      <c r="CVG427" s="443"/>
      <c r="DFB427" s="443"/>
      <c r="DFC427" s="443"/>
      <c r="DOX427" s="443"/>
      <c r="DOY427" s="443"/>
      <c r="DYT427" s="443"/>
      <c r="DYU427" s="443"/>
      <c r="EIP427" s="443"/>
      <c r="EIQ427" s="443"/>
      <c r="ESL427" s="443"/>
      <c r="ESM427" s="443"/>
      <c r="FCH427" s="443"/>
      <c r="FCI427" s="443"/>
      <c r="FMD427" s="443"/>
      <c r="FME427" s="443"/>
      <c r="FVZ427" s="443"/>
      <c r="FWA427" s="443"/>
      <c r="GFV427" s="443"/>
      <c r="GFW427" s="443"/>
      <c r="GPR427" s="443"/>
      <c r="GPS427" s="443"/>
      <c r="GZN427" s="443"/>
      <c r="GZO427" s="443"/>
      <c r="HJJ427" s="443"/>
      <c r="HJK427" s="443"/>
      <c r="HTF427" s="443"/>
      <c r="HTG427" s="443"/>
      <c r="IDB427" s="443"/>
      <c r="IDC427" s="443"/>
      <c r="IMX427" s="443"/>
      <c r="IMY427" s="443"/>
      <c r="IWT427" s="443"/>
      <c r="IWU427" s="443"/>
      <c r="JGP427" s="443"/>
      <c r="JGQ427" s="443"/>
      <c r="JQL427" s="443"/>
      <c r="JQM427" s="443"/>
      <c r="KAH427" s="443"/>
      <c r="KAI427" s="443"/>
      <c r="KKD427" s="443"/>
      <c r="KKE427" s="443"/>
      <c r="KTZ427" s="443"/>
      <c r="KUA427" s="443"/>
      <c r="LDV427" s="443"/>
      <c r="LDW427" s="443"/>
      <c r="LNR427" s="443"/>
      <c r="LNS427" s="443"/>
      <c r="LXN427" s="443"/>
      <c r="LXO427" s="443"/>
      <c r="MHJ427" s="443"/>
      <c r="MHK427" s="443"/>
      <c r="MRF427" s="443"/>
      <c r="MRG427" s="443"/>
      <c r="NBB427" s="443"/>
      <c r="NBC427" s="443"/>
      <c r="NKX427" s="443"/>
      <c r="NKY427" s="443"/>
      <c r="NUT427" s="443"/>
      <c r="NUU427" s="443"/>
      <c r="OEP427" s="443"/>
      <c r="OEQ427" s="443"/>
      <c r="OOL427" s="443"/>
      <c r="OOM427" s="443"/>
      <c r="OYH427" s="443"/>
      <c r="OYI427" s="443"/>
      <c r="PID427" s="443"/>
      <c r="PIE427" s="443"/>
      <c r="PRZ427" s="443"/>
      <c r="PSA427" s="443"/>
      <c r="QBV427" s="443"/>
      <c r="QBW427" s="443"/>
      <c r="QLR427" s="443"/>
      <c r="QLS427" s="443"/>
      <c r="QVN427" s="443"/>
      <c r="QVO427" s="443"/>
      <c r="RFJ427" s="443"/>
      <c r="RFK427" s="443"/>
      <c r="RPF427" s="443"/>
      <c r="RPG427" s="443"/>
      <c r="RZB427" s="443"/>
      <c r="RZC427" s="443"/>
      <c r="SIX427" s="443"/>
      <c r="SIY427" s="443"/>
      <c r="SST427" s="443"/>
      <c r="SSU427" s="443"/>
      <c r="TCP427" s="443"/>
      <c r="TCQ427" s="443"/>
      <c r="TML427" s="443"/>
      <c r="TMM427" s="443"/>
      <c r="TWH427" s="443"/>
      <c r="TWI427" s="443"/>
      <c r="UGD427" s="443"/>
      <c r="UGE427" s="443"/>
      <c r="UPZ427" s="443"/>
      <c r="UQA427" s="443"/>
      <c r="UZV427" s="443"/>
      <c r="UZW427" s="443"/>
      <c r="VJR427" s="443"/>
      <c r="VJS427" s="443"/>
      <c r="VTN427" s="443"/>
      <c r="VTO427" s="443"/>
      <c r="WDJ427" s="443"/>
      <c r="WDK427" s="443"/>
      <c r="WNF427" s="443"/>
      <c r="WNG427" s="443"/>
      <c r="WXB427" s="443"/>
      <c r="WXC427" s="443"/>
    </row>
    <row r="428" spans="1:815 1070:1839 2094:2863 3118:3887 4142:4911 5166:5935 6190:6959 7214:7983 8238:9007 9262:10031 10286:11055 11310:12079 12334:13103 13358:14127 14382:15151 15406:16175" s="443" customFormat="1" ht="36.950000000000003" customHeight="1">
      <c r="A428" s="611">
        <v>414</v>
      </c>
      <c r="B428" s="612">
        <v>414</v>
      </c>
      <c r="C428" s="613"/>
      <c r="D428" s="614"/>
      <c r="E428" s="762" t="s">
        <v>1412</v>
      </c>
      <c r="F428" s="634" t="s">
        <v>1413</v>
      </c>
      <c r="G428" s="618">
        <v>15</v>
      </c>
      <c r="H428" s="617">
        <v>7.5119999999999996</v>
      </c>
      <c r="I428" s="618">
        <v>30</v>
      </c>
      <c r="J428" s="617">
        <v>2.8170000000000002</v>
      </c>
      <c r="K428" s="617"/>
      <c r="L428" s="617"/>
      <c r="M428" s="617"/>
      <c r="N428" s="617"/>
      <c r="O428" s="619">
        <v>434.28000000000003</v>
      </c>
      <c r="P428" s="617">
        <v>6.1849999999999996</v>
      </c>
      <c r="Q428" s="617"/>
      <c r="R428" s="617"/>
      <c r="S428" s="618">
        <f t="shared" si="15"/>
        <v>15</v>
      </c>
      <c r="T428" s="617">
        <v>0.47</v>
      </c>
      <c r="U428" s="618">
        <v>1</v>
      </c>
      <c r="V428" s="617">
        <v>1.095</v>
      </c>
      <c r="W428" s="620">
        <v>0</v>
      </c>
      <c r="X428" s="617">
        <v>0</v>
      </c>
      <c r="Y428" s="621">
        <v>11</v>
      </c>
      <c r="Z428" s="617">
        <v>0.51600000000000001</v>
      </c>
      <c r="AA428" s="617">
        <v>4.1669999999999998</v>
      </c>
      <c r="AB428" s="617">
        <v>5</v>
      </c>
      <c r="AC428" s="622">
        <v>0</v>
      </c>
      <c r="AD428" s="617"/>
      <c r="AE428" s="616">
        <v>6.4409999999999998</v>
      </c>
      <c r="AF428" s="617">
        <v>3</v>
      </c>
      <c r="AG428" s="623"/>
      <c r="AH428" s="623"/>
      <c r="AI428" s="624"/>
      <c r="AJ428" s="624"/>
      <c r="AK428" s="624"/>
      <c r="AL428" s="624"/>
      <c r="AM428" s="624"/>
      <c r="AN428" s="624"/>
      <c r="AO428" s="624"/>
      <c r="AP428" s="624"/>
      <c r="AQ428" s="624"/>
      <c r="AR428" s="625"/>
      <c r="AS428" s="624"/>
      <c r="AT428" s="624"/>
      <c r="AU428" s="637"/>
      <c r="AV428" s="626"/>
      <c r="AW428" s="626"/>
      <c r="AX428" s="626"/>
      <c r="AY428" s="627"/>
      <c r="AZ428" s="628"/>
      <c r="BA428" s="628"/>
      <c r="BB428" s="628"/>
      <c r="BC428" s="628"/>
      <c r="BD428" s="628"/>
      <c r="BE428" s="629">
        <f t="shared" si="16"/>
        <v>26.594999999999999</v>
      </c>
      <c r="BF428" s="630"/>
      <c r="BG428" s="801">
        <f t="shared" si="17"/>
        <v>1.7</v>
      </c>
      <c r="BH428" s="504"/>
      <c r="BI428" s="505"/>
      <c r="BM428" s="503">
        <v>0</v>
      </c>
      <c r="BO428" s="444"/>
    </row>
    <row r="429" spans="1:815 1070:1839 2094:2863 3118:3887 4142:4911 5166:5935 6190:6959 7214:7983 8238:9007 9262:10031 10286:11055 11310:12079 12334:13103 13358:14127 14382:15151 15406:16175" s="443" customFormat="1" ht="36.950000000000003" customHeight="1">
      <c r="A429" s="611">
        <v>415</v>
      </c>
      <c r="B429" s="612">
        <v>415</v>
      </c>
      <c r="C429" s="613"/>
      <c r="D429" s="614"/>
      <c r="E429" s="770" t="s">
        <v>1078</v>
      </c>
      <c r="F429" s="771" t="s">
        <v>1681</v>
      </c>
      <c r="G429" s="618">
        <v>15</v>
      </c>
      <c r="H429" s="617">
        <v>7.5119999999999996</v>
      </c>
      <c r="I429" s="618">
        <v>28</v>
      </c>
      <c r="J429" s="617">
        <v>2.629</v>
      </c>
      <c r="K429" s="617"/>
      <c r="L429" s="617"/>
      <c r="M429" s="617"/>
      <c r="N429" s="617"/>
      <c r="O429" s="619">
        <v>667.48</v>
      </c>
      <c r="P429" s="617">
        <v>9.5060000000000002</v>
      </c>
      <c r="Q429" s="617"/>
      <c r="R429" s="617"/>
      <c r="S429" s="618">
        <f t="shared" si="15"/>
        <v>15</v>
      </c>
      <c r="T429" s="617">
        <v>0.47</v>
      </c>
      <c r="U429" s="618">
        <v>1</v>
      </c>
      <c r="V429" s="617">
        <v>1.095</v>
      </c>
      <c r="W429" s="620">
        <v>0</v>
      </c>
      <c r="X429" s="617">
        <v>0</v>
      </c>
      <c r="Y429" s="621">
        <v>10.6</v>
      </c>
      <c r="Z429" s="617">
        <v>0.498</v>
      </c>
      <c r="AA429" s="617">
        <v>5</v>
      </c>
      <c r="AB429" s="617">
        <v>6</v>
      </c>
      <c r="AC429" s="622">
        <v>0</v>
      </c>
      <c r="AD429" s="617"/>
      <c r="AE429" s="616">
        <v>6.4409999999999998</v>
      </c>
      <c r="AF429" s="617">
        <v>3</v>
      </c>
      <c r="AG429" s="623"/>
      <c r="AH429" s="623"/>
      <c r="AI429" s="624"/>
      <c r="AJ429" s="624"/>
      <c r="AK429" s="624"/>
      <c r="AL429" s="624"/>
      <c r="AM429" s="624"/>
      <c r="AN429" s="624"/>
      <c r="AO429" s="624"/>
      <c r="AP429" s="624"/>
      <c r="AQ429" s="624"/>
      <c r="AR429" s="625"/>
      <c r="AS429" s="624"/>
      <c r="AT429" s="624"/>
      <c r="AU429" s="637"/>
      <c r="AV429" s="626"/>
      <c r="AW429" s="626"/>
      <c r="AX429" s="626"/>
      <c r="AY429" s="627"/>
      <c r="AZ429" s="628"/>
      <c r="BA429" s="628"/>
      <c r="BB429" s="628"/>
      <c r="BC429" s="628"/>
      <c r="BD429" s="628"/>
      <c r="BE429" s="629">
        <f t="shared" si="16"/>
        <v>30.710000000000004</v>
      </c>
      <c r="BF429" s="630"/>
      <c r="BG429" s="801">
        <f t="shared" si="17"/>
        <v>1.7</v>
      </c>
      <c r="BH429" s="504"/>
      <c r="BI429" s="505"/>
      <c r="BM429" s="503">
        <v>0</v>
      </c>
      <c r="BO429" s="444"/>
    </row>
    <row r="430" spans="1:815 1070:1839 2094:2863 3118:3887 4142:4911 5166:5935 6190:6959 7214:7983 8238:9007 9262:10031 10286:11055 11310:12079 12334:13103 13358:14127 14382:15151 15406:16175" s="443" customFormat="1" ht="36.950000000000003" customHeight="1">
      <c r="A430" s="611">
        <v>416</v>
      </c>
      <c r="B430" s="612">
        <v>416</v>
      </c>
      <c r="C430" s="613"/>
      <c r="D430" s="614"/>
      <c r="E430" s="772" t="s">
        <v>1079</v>
      </c>
      <c r="F430" s="758" t="s">
        <v>1080</v>
      </c>
      <c r="G430" s="618">
        <v>15</v>
      </c>
      <c r="H430" s="617">
        <v>7.5119999999999996</v>
      </c>
      <c r="I430" s="618">
        <v>28</v>
      </c>
      <c r="J430" s="617">
        <v>2.629</v>
      </c>
      <c r="K430" s="617"/>
      <c r="L430" s="617"/>
      <c r="M430" s="617"/>
      <c r="N430" s="617"/>
      <c r="O430" s="619">
        <v>641.52</v>
      </c>
      <c r="P430" s="617">
        <v>9.1370000000000005</v>
      </c>
      <c r="Q430" s="617"/>
      <c r="R430" s="617"/>
      <c r="S430" s="618">
        <f t="shared" si="15"/>
        <v>15</v>
      </c>
      <c r="T430" s="617">
        <v>0.47</v>
      </c>
      <c r="U430" s="618">
        <v>1</v>
      </c>
      <c r="V430" s="617">
        <v>1.095</v>
      </c>
      <c r="W430" s="620">
        <v>0</v>
      </c>
      <c r="X430" s="617">
        <v>0</v>
      </c>
      <c r="Y430" s="621">
        <v>11.8</v>
      </c>
      <c r="Z430" s="617">
        <v>0.55400000000000005</v>
      </c>
      <c r="AA430" s="617">
        <v>5</v>
      </c>
      <c r="AB430" s="617">
        <v>6</v>
      </c>
      <c r="AC430" s="622">
        <v>0</v>
      </c>
      <c r="AD430" s="617"/>
      <c r="AE430" s="616">
        <v>12.881</v>
      </c>
      <c r="AF430" s="617">
        <v>6</v>
      </c>
      <c r="AG430" s="623"/>
      <c r="AH430" s="623"/>
      <c r="AI430" s="624"/>
      <c r="AJ430" s="624"/>
      <c r="AK430" s="624"/>
      <c r="AL430" s="624"/>
      <c r="AM430" s="624"/>
      <c r="AN430" s="624"/>
      <c r="AO430" s="624"/>
      <c r="AP430" s="624"/>
      <c r="AQ430" s="624"/>
      <c r="AR430" s="625"/>
      <c r="AS430" s="624"/>
      <c r="AT430" s="624"/>
      <c r="AU430" s="637"/>
      <c r="AV430" s="626"/>
      <c r="AW430" s="626"/>
      <c r="AX430" s="626"/>
      <c r="AY430" s="627"/>
      <c r="AZ430" s="628"/>
      <c r="BA430" s="617"/>
      <c r="BB430" s="628"/>
      <c r="BC430" s="628"/>
      <c r="BD430" s="628"/>
      <c r="BE430" s="629">
        <f t="shared" si="16"/>
        <v>33.397000000000006</v>
      </c>
      <c r="BF430" s="630"/>
      <c r="BG430" s="801">
        <f t="shared" si="17"/>
        <v>1.7</v>
      </c>
      <c r="BH430" s="504"/>
      <c r="BI430" s="505"/>
      <c r="BM430" s="503">
        <v>217</v>
      </c>
      <c r="BO430" s="444"/>
    </row>
    <row r="431" spans="1:815 1070:1839 2094:2863 3118:3887 4142:4911 5166:5935 6190:6959 7214:7983 8238:9007 9262:10031 10286:11055 11310:12079 12334:13103 13358:14127 14382:15151 15406:16175" s="443" customFormat="1" ht="36.950000000000003" customHeight="1">
      <c r="A431" s="611">
        <v>417</v>
      </c>
      <c r="B431" s="612">
        <v>417</v>
      </c>
      <c r="C431" s="613"/>
      <c r="D431" s="614"/>
      <c r="E431" s="773" t="s">
        <v>1857</v>
      </c>
      <c r="F431" s="774" t="s">
        <v>1858</v>
      </c>
      <c r="G431" s="618">
        <v>16</v>
      </c>
      <c r="H431" s="617">
        <v>8.0129999999999999</v>
      </c>
      <c r="I431" s="618">
        <v>31</v>
      </c>
      <c r="J431" s="617">
        <v>2.911</v>
      </c>
      <c r="K431" s="617"/>
      <c r="L431" s="617"/>
      <c r="M431" s="617"/>
      <c r="N431" s="617"/>
      <c r="O431" s="619">
        <v>513.04</v>
      </c>
      <c r="P431" s="617">
        <v>7.3070000000000004</v>
      </c>
      <c r="Q431" s="617"/>
      <c r="R431" s="617"/>
      <c r="S431" s="618">
        <f t="shared" si="15"/>
        <v>16</v>
      </c>
      <c r="T431" s="617">
        <v>0.5</v>
      </c>
      <c r="U431" s="618">
        <v>1</v>
      </c>
      <c r="V431" s="617">
        <v>1.095</v>
      </c>
      <c r="W431" s="620">
        <v>0</v>
      </c>
      <c r="X431" s="617">
        <v>0</v>
      </c>
      <c r="Y431" s="621">
        <v>15.7</v>
      </c>
      <c r="Z431" s="617">
        <v>0.73699999999999999</v>
      </c>
      <c r="AA431" s="617">
        <v>5</v>
      </c>
      <c r="AB431" s="617">
        <v>6</v>
      </c>
      <c r="AC431" s="622">
        <v>0</v>
      </c>
      <c r="AD431" s="617"/>
      <c r="AE431" s="616">
        <v>12.881</v>
      </c>
      <c r="AF431" s="617">
        <v>6</v>
      </c>
      <c r="AG431" s="623"/>
      <c r="AH431" s="623"/>
      <c r="AI431" s="624"/>
      <c r="AJ431" s="624"/>
      <c r="AK431" s="624"/>
      <c r="AL431" s="624"/>
      <c r="AM431" s="624"/>
      <c r="AN431" s="624"/>
      <c r="AO431" s="624"/>
      <c r="AP431" s="624"/>
      <c r="AQ431" s="624"/>
      <c r="AR431" s="625"/>
      <c r="AS431" s="624"/>
      <c r="AT431" s="624"/>
      <c r="AU431" s="637"/>
      <c r="AV431" s="626"/>
      <c r="AW431" s="626"/>
      <c r="AX431" s="626"/>
      <c r="AY431" s="627"/>
      <c r="AZ431" s="628"/>
      <c r="BA431" s="617"/>
      <c r="BB431" s="628"/>
      <c r="BC431" s="628"/>
      <c r="BD431" s="628"/>
      <c r="BE431" s="629">
        <f t="shared" si="16"/>
        <v>32.563000000000002</v>
      </c>
      <c r="BF431" s="630"/>
      <c r="BG431" s="801">
        <f t="shared" si="17"/>
        <v>1.7</v>
      </c>
      <c r="BH431" s="504"/>
      <c r="BI431" s="505"/>
      <c r="BM431" s="503">
        <v>0</v>
      </c>
      <c r="BO431" s="444"/>
    </row>
    <row r="432" spans="1:815 1070:1839 2094:2863 3118:3887 4142:4911 5166:5935 6190:6959 7214:7983 8238:9007 9262:10031 10286:11055 11310:12079 12334:13103 13358:14127 14382:15151 15406:16175" s="443" customFormat="1" ht="36.950000000000003" customHeight="1">
      <c r="A432" s="611">
        <v>418</v>
      </c>
      <c r="B432" s="612">
        <v>418</v>
      </c>
      <c r="C432" s="613"/>
      <c r="D432" s="614"/>
      <c r="E432" s="762" t="s">
        <v>1986</v>
      </c>
      <c r="F432" s="634" t="s">
        <v>1987</v>
      </c>
      <c r="G432" s="618">
        <v>14</v>
      </c>
      <c r="H432" s="617">
        <v>7.0110000000000001</v>
      </c>
      <c r="I432" s="618">
        <v>28</v>
      </c>
      <c r="J432" s="617">
        <v>2.629</v>
      </c>
      <c r="K432" s="617"/>
      <c r="L432" s="617"/>
      <c r="M432" s="617"/>
      <c r="N432" s="617"/>
      <c r="O432" s="619">
        <v>538.12</v>
      </c>
      <c r="P432" s="617">
        <v>7.6639999999999997</v>
      </c>
      <c r="Q432" s="617"/>
      <c r="R432" s="617"/>
      <c r="S432" s="618">
        <f t="shared" si="15"/>
        <v>14</v>
      </c>
      <c r="T432" s="617">
        <v>0.438</v>
      </c>
      <c r="U432" s="618">
        <v>1</v>
      </c>
      <c r="V432" s="617">
        <v>1.095</v>
      </c>
      <c r="W432" s="620">
        <v>0</v>
      </c>
      <c r="X432" s="617">
        <v>0</v>
      </c>
      <c r="Y432" s="621">
        <v>16.5</v>
      </c>
      <c r="Z432" s="617">
        <v>0.77500000000000002</v>
      </c>
      <c r="AA432" s="617">
        <v>5</v>
      </c>
      <c r="AB432" s="617">
        <v>6</v>
      </c>
      <c r="AC432" s="622">
        <v>0</v>
      </c>
      <c r="AD432" s="617"/>
      <c r="AE432" s="616">
        <v>12.881</v>
      </c>
      <c r="AF432" s="617">
        <v>6</v>
      </c>
      <c r="AG432" s="623"/>
      <c r="AH432" s="623"/>
      <c r="AI432" s="624"/>
      <c r="AJ432" s="624"/>
      <c r="AK432" s="624"/>
      <c r="AL432" s="624"/>
      <c r="AM432" s="624"/>
      <c r="AN432" s="624"/>
      <c r="AO432" s="624"/>
      <c r="AP432" s="624"/>
      <c r="AQ432" s="624"/>
      <c r="AR432" s="625"/>
      <c r="AS432" s="624"/>
      <c r="AT432" s="624"/>
      <c r="AU432" s="637"/>
      <c r="AV432" s="626"/>
      <c r="AW432" s="626"/>
      <c r="AX432" s="626"/>
      <c r="AY432" s="627"/>
      <c r="AZ432" s="628"/>
      <c r="BA432" s="617"/>
      <c r="BB432" s="628"/>
      <c r="BC432" s="628"/>
      <c r="BD432" s="628"/>
      <c r="BE432" s="629">
        <f t="shared" si="16"/>
        <v>31.612000000000002</v>
      </c>
      <c r="BF432" s="630"/>
      <c r="BG432" s="801">
        <f t="shared" si="17"/>
        <v>1.7</v>
      </c>
      <c r="BH432" s="504"/>
      <c r="BI432" s="505"/>
      <c r="BM432" s="503">
        <v>0</v>
      </c>
      <c r="BO432" s="444"/>
    </row>
    <row r="433" spans="1:67" s="443" customFormat="1" ht="36.950000000000003" customHeight="1">
      <c r="A433" s="611">
        <v>419</v>
      </c>
      <c r="B433" s="612">
        <v>419</v>
      </c>
      <c r="C433" s="613"/>
      <c r="D433" s="614"/>
      <c r="E433" s="762" t="s">
        <v>1705</v>
      </c>
      <c r="F433" s="633" t="s">
        <v>1706</v>
      </c>
      <c r="G433" s="618">
        <v>14</v>
      </c>
      <c r="H433" s="617">
        <v>7.0110000000000001</v>
      </c>
      <c r="I433" s="618">
        <v>28</v>
      </c>
      <c r="J433" s="617">
        <v>2.629</v>
      </c>
      <c r="K433" s="617"/>
      <c r="L433" s="617"/>
      <c r="M433" s="617"/>
      <c r="N433" s="617"/>
      <c r="O433" s="619">
        <v>566.72</v>
      </c>
      <c r="P433" s="617">
        <v>8.0709999999999997</v>
      </c>
      <c r="Q433" s="617"/>
      <c r="R433" s="617"/>
      <c r="S433" s="618">
        <f t="shared" si="15"/>
        <v>14</v>
      </c>
      <c r="T433" s="617">
        <v>0.438</v>
      </c>
      <c r="U433" s="618">
        <v>1</v>
      </c>
      <c r="V433" s="617">
        <v>1.095</v>
      </c>
      <c r="W433" s="620">
        <v>0</v>
      </c>
      <c r="X433" s="617">
        <v>0</v>
      </c>
      <c r="Y433" s="621">
        <v>17.5</v>
      </c>
      <c r="Z433" s="617">
        <v>0.82199999999999995</v>
      </c>
      <c r="AA433" s="617">
        <v>4.1669999999999998</v>
      </c>
      <c r="AB433" s="617">
        <v>5</v>
      </c>
      <c r="AC433" s="622">
        <v>0</v>
      </c>
      <c r="AD433" s="617"/>
      <c r="AE433" s="616">
        <v>12.881</v>
      </c>
      <c r="AF433" s="617">
        <v>6</v>
      </c>
      <c r="AG433" s="623"/>
      <c r="AH433" s="623"/>
      <c r="AI433" s="624"/>
      <c r="AJ433" s="624"/>
      <c r="AK433" s="624"/>
      <c r="AL433" s="624"/>
      <c r="AM433" s="624"/>
      <c r="AN433" s="624"/>
      <c r="AO433" s="624"/>
      <c r="AP433" s="624"/>
      <c r="AQ433" s="624"/>
      <c r="AR433" s="625"/>
      <c r="AS433" s="624"/>
      <c r="AT433" s="624"/>
      <c r="AU433" s="637"/>
      <c r="AV433" s="626"/>
      <c r="AW433" s="626"/>
      <c r="AX433" s="626"/>
      <c r="AY433" s="627"/>
      <c r="AZ433" s="628"/>
      <c r="BA433" s="617"/>
      <c r="BB433" s="628"/>
      <c r="BC433" s="628"/>
      <c r="BD433" s="628"/>
      <c r="BE433" s="629">
        <f t="shared" si="16"/>
        <v>31.065999999999999</v>
      </c>
      <c r="BF433" s="630"/>
      <c r="BG433" s="801">
        <f t="shared" si="17"/>
        <v>1.7</v>
      </c>
      <c r="BH433" s="504"/>
      <c r="BI433" s="505"/>
      <c r="BM433" s="503">
        <v>0</v>
      </c>
      <c r="BO433" s="444"/>
    </row>
    <row r="434" spans="1:67" s="538" customFormat="1" ht="36.950000000000003" customHeight="1">
      <c r="A434" s="611">
        <v>420</v>
      </c>
      <c r="B434" s="612">
        <v>420</v>
      </c>
      <c r="C434" s="613"/>
      <c r="D434" s="614"/>
      <c r="E434" s="762" t="s">
        <v>2089</v>
      </c>
      <c r="F434" s="633" t="s">
        <v>2090</v>
      </c>
      <c r="G434" s="618">
        <v>16</v>
      </c>
      <c r="H434" s="617">
        <v>8.0129999999999999</v>
      </c>
      <c r="I434" s="618">
        <v>31</v>
      </c>
      <c r="J434" s="617">
        <v>2.911</v>
      </c>
      <c r="K434" s="617"/>
      <c r="L434" s="617"/>
      <c r="M434" s="617"/>
      <c r="N434" s="617"/>
      <c r="O434" s="619">
        <v>455.4</v>
      </c>
      <c r="P434" s="617">
        <v>6.4859999999999998</v>
      </c>
      <c r="Q434" s="617"/>
      <c r="R434" s="617"/>
      <c r="S434" s="618">
        <f t="shared" si="15"/>
        <v>16</v>
      </c>
      <c r="T434" s="617">
        <v>0.5</v>
      </c>
      <c r="U434" s="618">
        <v>1</v>
      </c>
      <c r="V434" s="617">
        <v>1.095</v>
      </c>
      <c r="W434" s="620"/>
      <c r="X434" s="617">
        <v>0</v>
      </c>
      <c r="Y434" s="621">
        <v>13</v>
      </c>
      <c r="Z434" s="617">
        <v>0.61</v>
      </c>
      <c r="AA434" s="617">
        <v>5</v>
      </c>
      <c r="AB434" s="617">
        <v>6</v>
      </c>
      <c r="AC434" s="622">
        <v>0</v>
      </c>
      <c r="AD434" s="617"/>
      <c r="AE434" s="616">
        <v>12.881</v>
      </c>
      <c r="AF434" s="617">
        <v>6</v>
      </c>
      <c r="AG434" s="623"/>
      <c r="AH434" s="623"/>
      <c r="AI434" s="624"/>
      <c r="AJ434" s="624"/>
      <c r="AK434" s="624"/>
      <c r="AL434" s="624"/>
      <c r="AM434" s="624"/>
      <c r="AN434" s="624"/>
      <c r="AO434" s="624"/>
      <c r="AP434" s="624"/>
      <c r="AQ434" s="624"/>
      <c r="AR434" s="625"/>
      <c r="AS434" s="624"/>
      <c r="AT434" s="624"/>
      <c r="AU434" s="637"/>
      <c r="AV434" s="626"/>
      <c r="AW434" s="626"/>
      <c r="AX434" s="626"/>
      <c r="AY434" s="627"/>
      <c r="AZ434" s="628"/>
      <c r="BA434" s="617"/>
      <c r="BB434" s="628"/>
      <c r="BC434" s="628"/>
      <c r="BD434" s="628"/>
      <c r="BE434" s="629">
        <f t="shared" si="16"/>
        <v>31.614999999999998</v>
      </c>
      <c r="BF434" s="630"/>
      <c r="BG434" s="801">
        <f t="shared" si="17"/>
        <v>1.7</v>
      </c>
      <c r="BH434" s="536"/>
      <c r="BI434" s="537"/>
      <c r="BM434" s="507">
        <v>0</v>
      </c>
      <c r="BO434" s="539"/>
    </row>
    <row r="435" spans="1:67" s="443" customFormat="1" ht="36.950000000000003" customHeight="1">
      <c r="A435" s="611">
        <v>421</v>
      </c>
      <c r="B435" s="612">
        <v>421</v>
      </c>
      <c r="C435" s="613"/>
      <c r="D435" s="614"/>
      <c r="E435" s="762" t="s">
        <v>1430</v>
      </c>
      <c r="F435" s="633" t="s">
        <v>1431</v>
      </c>
      <c r="G435" s="618">
        <v>15</v>
      </c>
      <c r="H435" s="617">
        <v>7.5119999999999996</v>
      </c>
      <c r="I435" s="618">
        <v>30</v>
      </c>
      <c r="J435" s="617">
        <v>2.8170000000000002</v>
      </c>
      <c r="K435" s="617"/>
      <c r="L435" s="617"/>
      <c r="M435" s="617"/>
      <c r="N435" s="617"/>
      <c r="O435" s="619">
        <v>385</v>
      </c>
      <c r="P435" s="617">
        <v>5.4829999999999997</v>
      </c>
      <c r="Q435" s="617"/>
      <c r="R435" s="617"/>
      <c r="S435" s="618">
        <f t="shared" si="15"/>
        <v>15</v>
      </c>
      <c r="T435" s="617">
        <v>0.47</v>
      </c>
      <c r="U435" s="618">
        <v>1</v>
      </c>
      <c r="V435" s="617">
        <v>1.095</v>
      </c>
      <c r="W435" s="620"/>
      <c r="X435" s="617">
        <v>0</v>
      </c>
      <c r="Y435" s="621">
        <v>16</v>
      </c>
      <c r="Z435" s="617">
        <v>0.751</v>
      </c>
      <c r="AA435" s="617">
        <v>4.1669999999999998</v>
      </c>
      <c r="AB435" s="617">
        <v>5</v>
      </c>
      <c r="AC435" s="622">
        <v>0</v>
      </c>
      <c r="AD435" s="617"/>
      <c r="AE435" s="616">
        <v>12.881</v>
      </c>
      <c r="AF435" s="617">
        <v>6</v>
      </c>
      <c r="AG435" s="623"/>
      <c r="AH435" s="623"/>
      <c r="AI435" s="624"/>
      <c r="AJ435" s="624"/>
      <c r="AK435" s="624"/>
      <c r="AL435" s="624"/>
      <c r="AM435" s="624"/>
      <c r="AN435" s="624"/>
      <c r="AO435" s="624"/>
      <c r="AP435" s="624"/>
      <c r="AQ435" s="624"/>
      <c r="AR435" s="625"/>
      <c r="AS435" s="624"/>
      <c r="AT435" s="624"/>
      <c r="AU435" s="637"/>
      <c r="AV435" s="626"/>
      <c r="AW435" s="626"/>
      <c r="AX435" s="626"/>
      <c r="AY435" s="627"/>
      <c r="AZ435" s="628"/>
      <c r="BA435" s="617"/>
      <c r="BB435" s="628"/>
      <c r="BC435" s="628"/>
      <c r="BD435" s="628"/>
      <c r="BE435" s="629">
        <f t="shared" si="16"/>
        <v>29.128000000000004</v>
      </c>
      <c r="BF435" s="630"/>
      <c r="BG435" s="801">
        <f t="shared" si="17"/>
        <v>1.7</v>
      </c>
      <c r="BH435" s="504"/>
      <c r="BI435" s="505"/>
      <c r="BM435" s="503">
        <v>0</v>
      </c>
      <c r="BO435" s="444"/>
    </row>
    <row r="436" spans="1:67" s="443" customFormat="1" ht="36.950000000000003" customHeight="1">
      <c r="A436" s="611">
        <v>422</v>
      </c>
      <c r="B436" s="612">
        <v>422</v>
      </c>
      <c r="C436" s="613"/>
      <c r="D436" s="614"/>
      <c r="E436" s="762" t="s">
        <v>1432</v>
      </c>
      <c r="F436" s="633" t="s">
        <v>1433</v>
      </c>
      <c r="G436" s="618">
        <v>16</v>
      </c>
      <c r="H436" s="617">
        <v>8.0129999999999999</v>
      </c>
      <c r="I436" s="618">
        <v>30</v>
      </c>
      <c r="J436" s="617">
        <v>2.8170000000000002</v>
      </c>
      <c r="K436" s="617"/>
      <c r="L436" s="617"/>
      <c r="M436" s="617"/>
      <c r="N436" s="617"/>
      <c r="O436" s="619">
        <v>371.36</v>
      </c>
      <c r="P436" s="617">
        <v>5.2889999999999997</v>
      </c>
      <c r="Q436" s="617"/>
      <c r="R436" s="617"/>
      <c r="S436" s="618">
        <f t="shared" si="15"/>
        <v>16</v>
      </c>
      <c r="T436" s="617">
        <v>0.5</v>
      </c>
      <c r="U436" s="618">
        <v>1</v>
      </c>
      <c r="V436" s="617">
        <v>1.095</v>
      </c>
      <c r="W436" s="620"/>
      <c r="X436" s="617">
        <v>0</v>
      </c>
      <c r="Y436" s="621">
        <v>7.3</v>
      </c>
      <c r="Z436" s="617">
        <v>0.34300000000000003</v>
      </c>
      <c r="AA436" s="617">
        <v>5</v>
      </c>
      <c r="AB436" s="617">
        <v>6</v>
      </c>
      <c r="AC436" s="622">
        <v>0</v>
      </c>
      <c r="AD436" s="617"/>
      <c r="AE436" s="616">
        <v>12.881</v>
      </c>
      <c r="AF436" s="617">
        <v>6</v>
      </c>
      <c r="AG436" s="623"/>
      <c r="AH436" s="623"/>
      <c r="AI436" s="624"/>
      <c r="AJ436" s="624"/>
      <c r="AK436" s="624"/>
      <c r="AL436" s="624"/>
      <c r="AM436" s="624"/>
      <c r="AN436" s="624"/>
      <c r="AO436" s="624"/>
      <c r="AP436" s="624"/>
      <c r="AQ436" s="624"/>
      <c r="AR436" s="625"/>
      <c r="AS436" s="624"/>
      <c r="AT436" s="624"/>
      <c r="AU436" s="637"/>
      <c r="AV436" s="626"/>
      <c r="AW436" s="626"/>
      <c r="AX436" s="626"/>
      <c r="AY436" s="627"/>
      <c r="AZ436" s="628"/>
      <c r="BA436" s="617"/>
      <c r="BB436" s="628"/>
      <c r="BC436" s="628"/>
      <c r="BD436" s="628"/>
      <c r="BE436" s="629">
        <f t="shared" si="16"/>
        <v>30.056999999999999</v>
      </c>
      <c r="BF436" s="630"/>
      <c r="BG436" s="801">
        <f t="shared" si="17"/>
        <v>1.7</v>
      </c>
      <c r="BH436" s="504"/>
      <c r="BI436" s="505"/>
      <c r="BM436" s="503">
        <v>0</v>
      </c>
      <c r="BO436" s="444"/>
    </row>
    <row r="437" spans="1:67" s="443" customFormat="1" ht="36.950000000000003" customHeight="1">
      <c r="A437" s="611">
        <v>423</v>
      </c>
      <c r="B437" s="612">
        <v>423</v>
      </c>
      <c r="C437" s="613"/>
      <c r="D437" s="614"/>
      <c r="E437" s="762" t="s">
        <v>1434</v>
      </c>
      <c r="F437" s="632" t="s">
        <v>1435</v>
      </c>
      <c r="G437" s="618">
        <v>16</v>
      </c>
      <c r="H437" s="617">
        <v>8.0129999999999999</v>
      </c>
      <c r="I437" s="618">
        <v>30</v>
      </c>
      <c r="J437" s="617">
        <v>2.8170000000000002</v>
      </c>
      <c r="K437" s="617"/>
      <c r="L437" s="617"/>
      <c r="M437" s="617"/>
      <c r="N437" s="617"/>
      <c r="O437" s="619">
        <v>388.52</v>
      </c>
      <c r="P437" s="617">
        <v>5.5330000000000004</v>
      </c>
      <c r="Q437" s="617"/>
      <c r="R437" s="617"/>
      <c r="S437" s="618">
        <f t="shared" si="15"/>
        <v>16</v>
      </c>
      <c r="T437" s="617">
        <v>0.5</v>
      </c>
      <c r="U437" s="618">
        <v>1</v>
      </c>
      <c r="V437" s="617">
        <v>1.095</v>
      </c>
      <c r="W437" s="620"/>
      <c r="X437" s="617">
        <v>0</v>
      </c>
      <c r="Y437" s="621">
        <v>6.6</v>
      </c>
      <c r="Z437" s="617">
        <v>0.31</v>
      </c>
      <c r="AA437" s="617">
        <v>4.1669999999999998</v>
      </c>
      <c r="AB437" s="617">
        <v>5</v>
      </c>
      <c r="AC437" s="622">
        <v>0</v>
      </c>
      <c r="AD437" s="617"/>
      <c r="AE437" s="616">
        <v>12.881</v>
      </c>
      <c r="AF437" s="617">
        <v>6</v>
      </c>
      <c r="AG437" s="623"/>
      <c r="AH437" s="623"/>
      <c r="AI437" s="624"/>
      <c r="AJ437" s="624"/>
      <c r="AK437" s="624"/>
      <c r="AL437" s="624"/>
      <c r="AM437" s="624"/>
      <c r="AN437" s="624"/>
      <c r="AO437" s="624"/>
      <c r="AP437" s="624"/>
      <c r="AQ437" s="624"/>
      <c r="AR437" s="625"/>
      <c r="AS437" s="624"/>
      <c r="AT437" s="624"/>
      <c r="AU437" s="637"/>
      <c r="AV437" s="626"/>
      <c r="AW437" s="626"/>
      <c r="AX437" s="626"/>
      <c r="AY437" s="627"/>
      <c r="AZ437" s="628"/>
      <c r="BA437" s="617"/>
      <c r="BB437" s="628"/>
      <c r="BC437" s="628"/>
      <c r="BD437" s="628"/>
      <c r="BE437" s="629">
        <f t="shared" si="16"/>
        <v>29.268000000000001</v>
      </c>
      <c r="BF437" s="630"/>
      <c r="BG437" s="801">
        <f t="shared" si="17"/>
        <v>1.7</v>
      </c>
      <c r="BH437" s="504"/>
      <c r="BI437" s="505"/>
      <c r="BM437" s="503">
        <v>0</v>
      </c>
      <c r="BO437" s="444"/>
    </row>
    <row r="438" spans="1:67" s="443" customFormat="1" ht="36.950000000000003" customHeight="1">
      <c r="A438" s="611">
        <v>424</v>
      </c>
      <c r="B438" s="612">
        <v>424</v>
      </c>
      <c r="C438" s="613"/>
      <c r="D438" s="614"/>
      <c r="E438" s="762" t="s">
        <v>1637</v>
      </c>
      <c r="F438" s="632" t="s">
        <v>1638</v>
      </c>
      <c r="G438" s="618">
        <v>16</v>
      </c>
      <c r="H438" s="617">
        <v>8.0129999999999999</v>
      </c>
      <c r="I438" s="618">
        <v>30</v>
      </c>
      <c r="J438" s="617">
        <v>2.8170000000000002</v>
      </c>
      <c r="K438" s="617"/>
      <c r="L438" s="617"/>
      <c r="M438" s="617"/>
      <c r="N438" s="617"/>
      <c r="O438" s="619">
        <v>415.36</v>
      </c>
      <c r="P438" s="617">
        <v>5.9160000000000004</v>
      </c>
      <c r="Q438" s="617"/>
      <c r="R438" s="617"/>
      <c r="S438" s="618">
        <f t="shared" si="15"/>
        <v>16</v>
      </c>
      <c r="T438" s="617">
        <v>0.5</v>
      </c>
      <c r="U438" s="618">
        <v>1</v>
      </c>
      <c r="V438" s="617">
        <v>1.095</v>
      </c>
      <c r="W438" s="620"/>
      <c r="X438" s="617">
        <v>0</v>
      </c>
      <c r="Y438" s="621">
        <v>13</v>
      </c>
      <c r="Z438" s="617">
        <v>0.61</v>
      </c>
      <c r="AA438" s="617">
        <v>5</v>
      </c>
      <c r="AB438" s="617">
        <v>6</v>
      </c>
      <c r="AC438" s="622">
        <v>0</v>
      </c>
      <c r="AD438" s="617"/>
      <c r="AE438" s="616">
        <v>12.881</v>
      </c>
      <c r="AF438" s="617">
        <v>6</v>
      </c>
      <c r="AG438" s="623"/>
      <c r="AH438" s="623"/>
      <c r="AI438" s="624"/>
      <c r="AJ438" s="624"/>
      <c r="AK438" s="624"/>
      <c r="AL438" s="624"/>
      <c r="AM438" s="624"/>
      <c r="AN438" s="624"/>
      <c r="AO438" s="624"/>
      <c r="AP438" s="624"/>
      <c r="AQ438" s="624"/>
      <c r="AR438" s="625"/>
      <c r="AS438" s="624"/>
      <c r="AT438" s="624"/>
      <c r="AU438" s="637"/>
      <c r="AV438" s="626"/>
      <c r="AW438" s="626"/>
      <c r="AX438" s="626"/>
      <c r="AY438" s="627"/>
      <c r="AZ438" s="628"/>
      <c r="BA438" s="617"/>
      <c r="BB438" s="628"/>
      <c r="BC438" s="628"/>
      <c r="BD438" s="628"/>
      <c r="BE438" s="629">
        <f t="shared" si="16"/>
        <v>30.951000000000001</v>
      </c>
      <c r="BF438" s="630"/>
      <c r="BG438" s="801">
        <f t="shared" si="17"/>
        <v>1.7</v>
      </c>
      <c r="BH438" s="504"/>
      <c r="BI438" s="505"/>
      <c r="BM438" s="503">
        <v>0</v>
      </c>
      <c r="BO438" s="444"/>
    </row>
    <row r="439" spans="1:67" s="443" customFormat="1" ht="36.950000000000003" customHeight="1">
      <c r="A439" s="611">
        <v>425</v>
      </c>
      <c r="B439" s="612">
        <v>425</v>
      </c>
      <c r="C439" s="613"/>
      <c r="D439" s="614"/>
      <c r="E439" s="762" t="s">
        <v>1436</v>
      </c>
      <c r="F439" s="632" t="s">
        <v>1437</v>
      </c>
      <c r="G439" s="618">
        <v>16</v>
      </c>
      <c r="H439" s="617">
        <v>8.0129999999999999</v>
      </c>
      <c r="I439" s="618">
        <v>30</v>
      </c>
      <c r="J439" s="617">
        <v>2.8170000000000002</v>
      </c>
      <c r="K439" s="617"/>
      <c r="L439" s="617"/>
      <c r="M439" s="617"/>
      <c r="N439" s="617"/>
      <c r="O439" s="619">
        <v>351.12</v>
      </c>
      <c r="P439" s="617">
        <v>5.0010000000000003</v>
      </c>
      <c r="Q439" s="617"/>
      <c r="R439" s="617"/>
      <c r="S439" s="618">
        <f t="shared" si="15"/>
        <v>16</v>
      </c>
      <c r="T439" s="617">
        <v>0.5</v>
      </c>
      <c r="U439" s="618">
        <v>1</v>
      </c>
      <c r="V439" s="617">
        <v>1.095</v>
      </c>
      <c r="W439" s="620"/>
      <c r="X439" s="617">
        <v>0</v>
      </c>
      <c r="Y439" s="621">
        <v>12.7</v>
      </c>
      <c r="Z439" s="617">
        <v>0.59599999999999997</v>
      </c>
      <c r="AA439" s="617">
        <v>5</v>
      </c>
      <c r="AB439" s="617">
        <v>6</v>
      </c>
      <c r="AC439" s="622">
        <v>0</v>
      </c>
      <c r="AD439" s="617"/>
      <c r="AE439" s="616">
        <v>12.881</v>
      </c>
      <c r="AF439" s="617">
        <v>6</v>
      </c>
      <c r="AG439" s="623"/>
      <c r="AH439" s="623"/>
      <c r="AI439" s="624"/>
      <c r="AJ439" s="624"/>
      <c r="AK439" s="624"/>
      <c r="AL439" s="624"/>
      <c r="AM439" s="624"/>
      <c r="AN439" s="624"/>
      <c r="AO439" s="624"/>
      <c r="AP439" s="624"/>
      <c r="AQ439" s="624"/>
      <c r="AR439" s="625"/>
      <c r="AS439" s="624"/>
      <c r="AT439" s="624"/>
      <c r="AU439" s="637"/>
      <c r="AV439" s="626"/>
      <c r="AW439" s="626"/>
      <c r="AX439" s="626"/>
      <c r="AY439" s="627"/>
      <c r="AZ439" s="628"/>
      <c r="BA439" s="617"/>
      <c r="BB439" s="628"/>
      <c r="BC439" s="628"/>
      <c r="BD439" s="628"/>
      <c r="BE439" s="629">
        <f t="shared" si="16"/>
        <v>30.022000000000002</v>
      </c>
      <c r="BF439" s="630"/>
      <c r="BG439" s="801">
        <f t="shared" si="17"/>
        <v>1.7</v>
      </c>
      <c r="BH439" s="504"/>
      <c r="BI439" s="505"/>
      <c r="BM439" s="503">
        <v>0</v>
      </c>
      <c r="BO439" s="444"/>
    </row>
    <row r="440" spans="1:67" s="443" customFormat="1" ht="36.950000000000003" customHeight="1">
      <c r="A440" s="611">
        <v>426</v>
      </c>
      <c r="B440" s="612">
        <v>426</v>
      </c>
      <c r="C440" s="613"/>
      <c r="D440" s="614"/>
      <c r="E440" s="762" t="s">
        <v>1438</v>
      </c>
      <c r="F440" s="632" t="s">
        <v>1439</v>
      </c>
      <c r="G440" s="618">
        <v>15</v>
      </c>
      <c r="H440" s="617">
        <v>7.5119999999999996</v>
      </c>
      <c r="I440" s="618">
        <v>30</v>
      </c>
      <c r="J440" s="617">
        <v>2.8170000000000002</v>
      </c>
      <c r="K440" s="617"/>
      <c r="L440" s="617"/>
      <c r="M440" s="617"/>
      <c r="N440" s="617"/>
      <c r="O440" s="619">
        <v>398.64</v>
      </c>
      <c r="P440" s="617">
        <v>5.6779999999999999</v>
      </c>
      <c r="Q440" s="617"/>
      <c r="R440" s="617"/>
      <c r="S440" s="618">
        <f t="shared" si="15"/>
        <v>15</v>
      </c>
      <c r="T440" s="617">
        <v>0.47</v>
      </c>
      <c r="U440" s="618">
        <v>1</v>
      </c>
      <c r="V440" s="617">
        <v>1.095</v>
      </c>
      <c r="W440" s="620"/>
      <c r="X440" s="617">
        <v>0</v>
      </c>
      <c r="Y440" s="621">
        <v>15</v>
      </c>
      <c r="Z440" s="617">
        <v>0.70399999999999996</v>
      </c>
      <c r="AA440" s="617">
        <v>5</v>
      </c>
      <c r="AB440" s="617">
        <v>6</v>
      </c>
      <c r="AC440" s="622">
        <v>0</v>
      </c>
      <c r="AD440" s="617"/>
      <c r="AE440" s="616">
        <v>12.881</v>
      </c>
      <c r="AF440" s="617">
        <v>6</v>
      </c>
      <c r="AG440" s="623"/>
      <c r="AH440" s="623"/>
      <c r="AI440" s="624"/>
      <c r="AJ440" s="624"/>
      <c r="AK440" s="624"/>
      <c r="AL440" s="624"/>
      <c r="AM440" s="624"/>
      <c r="AN440" s="624"/>
      <c r="AO440" s="624"/>
      <c r="AP440" s="624"/>
      <c r="AQ440" s="624"/>
      <c r="AR440" s="625"/>
      <c r="AS440" s="624"/>
      <c r="AT440" s="624"/>
      <c r="AU440" s="637"/>
      <c r="AV440" s="626"/>
      <c r="AW440" s="626"/>
      <c r="AX440" s="626"/>
      <c r="AY440" s="627"/>
      <c r="AZ440" s="628"/>
      <c r="BA440" s="617"/>
      <c r="BB440" s="628"/>
      <c r="BC440" s="628"/>
      <c r="BD440" s="628"/>
      <c r="BE440" s="629">
        <f t="shared" si="16"/>
        <v>30.276000000000003</v>
      </c>
      <c r="BF440" s="630"/>
      <c r="BG440" s="801">
        <f t="shared" si="17"/>
        <v>1.7</v>
      </c>
      <c r="BH440" s="504"/>
      <c r="BI440" s="505"/>
      <c r="BM440" s="503">
        <v>0</v>
      </c>
      <c r="BO440" s="444"/>
    </row>
    <row r="441" spans="1:67" s="443" customFormat="1" ht="36.950000000000003" customHeight="1">
      <c r="A441" s="611">
        <v>427</v>
      </c>
      <c r="B441" s="612">
        <v>427</v>
      </c>
      <c r="C441" s="613"/>
      <c r="D441" s="614"/>
      <c r="E441" s="762" t="s">
        <v>1440</v>
      </c>
      <c r="F441" s="632" t="s">
        <v>1441</v>
      </c>
      <c r="G441" s="618">
        <v>15</v>
      </c>
      <c r="H441" s="617">
        <v>7.5119999999999996</v>
      </c>
      <c r="I441" s="618">
        <v>30</v>
      </c>
      <c r="J441" s="617">
        <v>2.8170000000000002</v>
      </c>
      <c r="K441" s="617"/>
      <c r="L441" s="617"/>
      <c r="M441" s="617"/>
      <c r="N441" s="617"/>
      <c r="O441" s="619">
        <v>344.52</v>
      </c>
      <c r="P441" s="617">
        <v>4.907</v>
      </c>
      <c r="Q441" s="617"/>
      <c r="R441" s="617"/>
      <c r="S441" s="618">
        <f t="shared" si="15"/>
        <v>15</v>
      </c>
      <c r="T441" s="617">
        <v>0.47</v>
      </c>
      <c r="U441" s="618">
        <v>1</v>
      </c>
      <c r="V441" s="617">
        <v>1.095</v>
      </c>
      <c r="W441" s="620"/>
      <c r="X441" s="617">
        <v>0</v>
      </c>
      <c r="Y441" s="621">
        <v>14.1</v>
      </c>
      <c r="Z441" s="617">
        <v>0.66200000000000003</v>
      </c>
      <c r="AA441" s="617">
        <v>5</v>
      </c>
      <c r="AB441" s="617">
        <v>6</v>
      </c>
      <c r="AC441" s="622">
        <v>0</v>
      </c>
      <c r="AD441" s="617"/>
      <c r="AE441" s="616">
        <v>12.881</v>
      </c>
      <c r="AF441" s="617">
        <v>6</v>
      </c>
      <c r="AG441" s="623"/>
      <c r="AH441" s="623"/>
      <c r="AI441" s="624"/>
      <c r="AJ441" s="624"/>
      <c r="AK441" s="624"/>
      <c r="AL441" s="624"/>
      <c r="AM441" s="624"/>
      <c r="AN441" s="624"/>
      <c r="AO441" s="624"/>
      <c r="AP441" s="624"/>
      <c r="AQ441" s="624"/>
      <c r="AR441" s="625"/>
      <c r="AS441" s="624"/>
      <c r="AT441" s="624"/>
      <c r="AU441" s="637"/>
      <c r="AV441" s="626"/>
      <c r="AW441" s="626"/>
      <c r="AX441" s="626"/>
      <c r="AY441" s="627"/>
      <c r="AZ441" s="628"/>
      <c r="BA441" s="617"/>
      <c r="BB441" s="628"/>
      <c r="BC441" s="628"/>
      <c r="BD441" s="628"/>
      <c r="BE441" s="629">
        <f t="shared" si="16"/>
        <v>29.463000000000001</v>
      </c>
      <c r="BF441" s="630"/>
      <c r="BG441" s="801">
        <f t="shared" si="17"/>
        <v>1.7</v>
      </c>
      <c r="BH441" s="504"/>
      <c r="BI441" s="505"/>
      <c r="BM441" s="503">
        <v>0</v>
      </c>
      <c r="BO441" s="444"/>
    </row>
    <row r="442" spans="1:67" s="443" customFormat="1" ht="36.950000000000003" customHeight="1">
      <c r="A442" s="611">
        <v>428</v>
      </c>
      <c r="B442" s="612">
        <v>428</v>
      </c>
      <c r="C442" s="613"/>
      <c r="D442" s="614"/>
      <c r="E442" s="762" t="s">
        <v>1442</v>
      </c>
      <c r="F442" s="632" t="s">
        <v>1443</v>
      </c>
      <c r="G442" s="618">
        <v>15</v>
      </c>
      <c r="H442" s="617">
        <v>7.5119999999999996</v>
      </c>
      <c r="I442" s="618">
        <v>30</v>
      </c>
      <c r="J442" s="617">
        <v>2.8170000000000002</v>
      </c>
      <c r="K442" s="617"/>
      <c r="L442" s="617"/>
      <c r="M442" s="617"/>
      <c r="N442" s="617"/>
      <c r="O442" s="619">
        <v>387.2</v>
      </c>
      <c r="P442" s="617">
        <v>5.5149999999999997</v>
      </c>
      <c r="Q442" s="617"/>
      <c r="R442" s="617"/>
      <c r="S442" s="618">
        <f t="shared" si="15"/>
        <v>15</v>
      </c>
      <c r="T442" s="617">
        <v>0.47</v>
      </c>
      <c r="U442" s="618">
        <v>1</v>
      </c>
      <c r="V442" s="617">
        <v>1.095</v>
      </c>
      <c r="W442" s="620"/>
      <c r="X442" s="617">
        <v>0</v>
      </c>
      <c r="Y442" s="621">
        <v>17.8</v>
      </c>
      <c r="Z442" s="617">
        <v>0.83599999999999997</v>
      </c>
      <c r="AA442" s="617">
        <v>5</v>
      </c>
      <c r="AB442" s="617">
        <v>6</v>
      </c>
      <c r="AC442" s="622">
        <v>0</v>
      </c>
      <c r="AD442" s="617"/>
      <c r="AE442" s="616">
        <v>12.881</v>
      </c>
      <c r="AF442" s="617">
        <v>6</v>
      </c>
      <c r="AG442" s="623"/>
      <c r="AH442" s="623"/>
      <c r="AI442" s="624"/>
      <c r="AJ442" s="624"/>
      <c r="AK442" s="624"/>
      <c r="AL442" s="624"/>
      <c r="AM442" s="624"/>
      <c r="AN442" s="624"/>
      <c r="AO442" s="624"/>
      <c r="AP442" s="624"/>
      <c r="AQ442" s="624"/>
      <c r="AR442" s="625"/>
      <c r="AS442" s="624"/>
      <c r="AT442" s="624"/>
      <c r="AU442" s="637"/>
      <c r="AV442" s="626"/>
      <c r="AW442" s="626"/>
      <c r="AX442" s="626"/>
      <c r="AY442" s="627"/>
      <c r="AZ442" s="628"/>
      <c r="BA442" s="617"/>
      <c r="BB442" s="628"/>
      <c r="BC442" s="628"/>
      <c r="BD442" s="628"/>
      <c r="BE442" s="629">
        <f t="shared" si="16"/>
        <v>30.245000000000001</v>
      </c>
      <c r="BF442" s="630"/>
      <c r="BG442" s="801">
        <f t="shared" si="17"/>
        <v>1.7</v>
      </c>
      <c r="BH442" s="504"/>
      <c r="BI442" s="505"/>
      <c r="BM442" s="506">
        <v>0</v>
      </c>
      <c r="BO442" s="444"/>
    </row>
    <row r="443" spans="1:67" s="443" customFormat="1" ht="36.950000000000003" customHeight="1">
      <c r="A443" s="611">
        <v>429</v>
      </c>
      <c r="B443" s="612">
        <v>429</v>
      </c>
      <c r="C443" s="638"/>
      <c r="D443" s="639"/>
      <c r="E443" s="762" t="s">
        <v>1729</v>
      </c>
      <c r="F443" s="632" t="s">
        <v>1728</v>
      </c>
      <c r="G443" s="618">
        <v>15</v>
      </c>
      <c r="H443" s="617">
        <v>7.5119999999999996</v>
      </c>
      <c r="I443" s="640">
        <v>30</v>
      </c>
      <c r="J443" s="617">
        <v>2.8170000000000002</v>
      </c>
      <c r="K443" s="617"/>
      <c r="L443" s="617"/>
      <c r="M443" s="641"/>
      <c r="N443" s="617"/>
      <c r="O443" s="642">
        <v>403.92</v>
      </c>
      <c r="P443" s="617">
        <v>5.7530000000000001</v>
      </c>
      <c r="Q443" s="640"/>
      <c r="R443" s="617"/>
      <c r="S443" s="618">
        <f t="shared" si="15"/>
        <v>15</v>
      </c>
      <c r="T443" s="617">
        <v>0.47</v>
      </c>
      <c r="U443" s="618">
        <v>1</v>
      </c>
      <c r="V443" s="617">
        <v>1.095</v>
      </c>
      <c r="W443" s="620"/>
      <c r="X443" s="617">
        <v>0</v>
      </c>
      <c r="Y443" s="621">
        <v>28.5</v>
      </c>
      <c r="Z443" s="617">
        <v>1.3380000000000001</v>
      </c>
      <c r="AA443" s="617">
        <v>4.1669999999999998</v>
      </c>
      <c r="AB443" s="617">
        <v>5</v>
      </c>
      <c r="AC443" s="622">
        <v>0</v>
      </c>
      <c r="AD443" s="617"/>
      <c r="AE443" s="616">
        <v>10.734</v>
      </c>
      <c r="AF443" s="617">
        <v>5</v>
      </c>
      <c r="AG443" s="623"/>
      <c r="AH443" s="623"/>
      <c r="AI443" s="624"/>
      <c r="AJ443" s="624"/>
      <c r="AK443" s="624"/>
      <c r="AL443" s="624"/>
      <c r="AM443" s="624"/>
      <c r="AN443" s="624"/>
      <c r="AO443" s="624"/>
      <c r="AP443" s="624"/>
      <c r="AQ443" s="624"/>
      <c r="AR443" s="625"/>
      <c r="AS443" s="624"/>
      <c r="AT443" s="624"/>
      <c r="AU443" s="628"/>
      <c r="AV443" s="628"/>
      <c r="AW443" s="628"/>
      <c r="AX443" s="628"/>
      <c r="AY443" s="628"/>
      <c r="AZ443" s="628"/>
      <c r="BA443" s="617"/>
      <c r="BB443" s="628"/>
      <c r="BC443" s="628"/>
      <c r="BD443" s="628"/>
      <c r="BE443" s="629">
        <f t="shared" si="16"/>
        <v>28.985000000000003</v>
      </c>
      <c r="BF443" s="630"/>
      <c r="BG443" s="801">
        <f t="shared" si="17"/>
        <v>1.7</v>
      </c>
      <c r="BH443" s="504"/>
      <c r="BI443" s="505"/>
      <c r="BM443" s="506">
        <v>0</v>
      </c>
      <c r="BO443" s="444"/>
    </row>
    <row r="444" spans="1:67" s="443" customFormat="1" ht="36.950000000000003" customHeight="1">
      <c r="A444" s="611">
        <v>430</v>
      </c>
      <c r="B444" s="612">
        <v>430</v>
      </c>
      <c r="C444" s="638"/>
      <c r="D444" s="639"/>
      <c r="E444" s="762" t="s">
        <v>1708</v>
      </c>
      <c r="F444" s="632" t="s">
        <v>1709</v>
      </c>
      <c r="G444" s="618">
        <v>16</v>
      </c>
      <c r="H444" s="617">
        <v>8.0129999999999999</v>
      </c>
      <c r="I444" s="640">
        <v>31</v>
      </c>
      <c r="J444" s="617">
        <v>2.911</v>
      </c>
      <c r="K444" s="617"/>
      <c r="L444" s="617"/>
      <c r="M444" s="641"/>
      <c r="N444" s="617"/>
      <c r="O444" s="642">
        <v>366.08</v>
      </c>
      <c r="P444" s="617">
        <v>5.2140000000000004</v>
      </c>
      <c r="Q444" s="640"/>
      <c r="R444" s="617"/>
      <c r="S444" s="618">
        <f t="shared" si="15"/>
        <v>16</v>
      </c>
      <c r="T444" s="617">
        <v>0.5</v>
      </c>
      <c r="U444" s="618">
        <v>1</v>
      </c>
      <c r="V444" s="617">
        <v>1.095</v>
      </c>
      <c r="W444" s="620"/>
      <c r="X444" s="617">
        <v>0</v>
      </c>
      <c r="Y444" s="621">
        <v>15</v>
      </c>
      <c r="Z444" s="617">
        <v>0.70399999999999996</v>
      </c>
      <c r="AA444" s="617">
        <v>4.1669999999999998</v>
      </c>
      <c r="AB444" s="617">
        <v>5</v>
      </c>
      <c r="AC444" s="622">
        <v>0</v>
      </c>
      <c r="AD444" s="617"/>
      <c r="AE444" s="616">
        <v>10.949</v>
      </c>
      <c r="AF444" s="617">
        <v>5.0999999999999996</v>
      </c>
      <c r="AG444" s="623"/>
      <c r="AH444" s="623"/>
      <c r="AI444" s="624"/>
      <c r="AJ444" s="624"/>
      <c r="AK444" s="624"/>
      <c r="AL444" s="624"/>
      <c r="AM444" s="624"/>
      <c r="AN444" s="624"/>
      <c r="AO444" s="624"/>
      <c r="AP444" s="624"/>
      <c r="AQ444" s="624"/>
      <c r="AR444" s="625"/>
      <c r="AS444" s="624"/>
      <c r="AT444" s="624"/>
      <c r="AU444" s="628"/>
      <c r="AV444" s="628"/>
      <c r="AW444" s="628"/>
      <c r="AX444" s="628"/>
      <c r="AY444" s="628"/>
      <c r="AZ444" s="628"/>
      <c r="BA444" s="617"/>
      <c r="BB444" s="628"/>
      <c r="BC444" s="628"/>
      <c r="BD444" s="628"/>
      <c r="BE444" s="629">
        <f t="shared" si="16"/>
        <v>28.536999999999999</v>
      </c>
      <c r="BF444" s="630"/>
      <c r="BG444" s="801">
        <f t="shared" si="17"/>
        <v>1.7</v>
      </c>
      <c r="BH444" s="504"/>
      <c r="BI444" s="505"/>
      <c r="BM444" s="506">
        <v>0</v>
      </c>
      <c r="BO444" s="444"/>
    </row>
    <row r="445" spans="1:67" s="443" customFormat="1" ht="36.950000000000003" customHeight="1">
      <c r="A445" s="611">
        <v>431</v>
      </c>
      <c r="B445" s="612">
        <v>431</v>
      </c>
      <c r="C445" s="638"/>
      <c r="D445" s="639"/>
      <c r="E445" s="762" t="s">
        <v>1448</v>
      </c>
      <c r="F445" s="632" t="s">
        <v>1449</v>
      </c>
      <c r="G445" s="618">
        <v>16</v>
      </c>
      <c r="H445" s="617">
        <v>8.0129999999999999</v>
      </c>
      <c r="I445" s="640">
        <v>31</v>
      </c>
      <c r="J445" s="617">
        <v>2.911</v>
      </c>
      <c r="K445" s="617"/>
      <c r="L445" s="617"/>
      <c r="M445" s="641"/>
      <c r="N445" s="617"/>
      <c r="O445" s="642">
        <v>362.56</v>
      </c>
      <c r="P445" s="617">
        <v>5.1639999999999997</v>
      </c>
      <c r="Q445" s="640"/>
      <c r="R445" s="617"/>
      <c r="S445" s="618">
        <f t="shared" si="15"/>
        <v>16</v>
      </c>
      <c r="T445" s="617">
        <v>0.5</v>
      </c>
      <c r="U445" s="618">
        <v>1</v>
      </c>
      <c r="V445" s="617">
        <v>1.095</v>
      </c>
      <c r="W445" s="620"/>
      <c r="X445" s="617">
        <v>0</v>
      </c>
      <c r="Y445" s="621">
        <v>12.7</v>
      </c>
      <c r="Z445" s="617">
        <v>0.59599999999999997</v>
      </c>
      <c r="AA445" s="617">
        <v>4.1669999999999998</v>
      </c>
      <c r="AB445" s="617">
        <v>5</v>
      </c>
      <c r="AC445" s="622">
        <v>0</v>
      </c>
      <c r="AD445" s="617"/>
      <c r="AE445" s="616">
        <v>10.734</v>
      </c>
      <c r="AF445" s="617">
        <v>5</v>
      </c>
      <c r="AG445" s="623"/>
      <c r="AH445" s="623"/>
      <c r="AI445" s="624"/>
      <c r="AJ445" s="624"/>
      <c r="AK445" s="624"/>
      <c r="AL445" s="624"/>
      <c r="AM445" s="624"/>
      <c r="AN445" s="624"/>
      <c r="AO445" s="624"/>
      <c r="AP445" s="624"/>
      <c r="AQ445" s="624"/>
      <c r="AR445" s="625"/>
      <c r="AS445" s="624"/>
      <c r="AT445" s="624"/>
      <c r="AU445" s="628"/>
      <c r="AV445" s="628"/>
      <c r="AW445" s="628"/>
      <c r="AX445" s="628"/>
      <c r="AY445" s="628"/>
      <c r="AZ445" s="628"/>
      <c r="BA445" s="617"/>
      <c r="BB445" s="628"/>
      <c r="BC445" s="628"/>
      <c r="BD445" s="628"/>
      <c r="BE445" s="629">
        <f t="shared" si="16"/>
        <v>28.279</v>
      </c>
      <c r="BF445" s="630"/>
      <c r="BG445" s="801">
        <f t="shared" si="17"/>
        <v>1.7</v>
      </c>
      <c r="BH445" s="504"/>
      <c r="BI445" s="505"/>
      <c r="BM445" s="506">
        <v>0</v>
      </c>
      <c r="BO445" s="444"/>
    </row>
    <row r="446" spans="1:67" s="443" customFormat="1" ht="36.950000000000003" customHeight="1">
      <c r="A446" s="611">
        <v>432</v>
      </c>
      <c r="B446" s="612">
        <v>432</v>
      </c>
      <c r="C446" s="643"/>
      <c r="D446" s="644"/>
      <c r="E446" s="762" t="s">
        <v>1444</v>
      </c>
      <c r="F446" s="632" t="s">
        <v>1445</v>
      </c>
      <c r="G446" s="618">
        <v>15</v>
      </c>
      <c r="H446" s="617">
        <v>7.5119999999999996</v>
      </c>
      <c r="I446" s="640">
        <v>30</v>
      </c>
      <c r="J446" s="617">
        <v>2.8170000000000002</v>
      </c>
      <c r="K446" s="617"/>
      <c r="L446" s="617"/>
      <c r="M446" s="641"/>
      <c r="N446" s="617"/>
      <c r="O446" s="642">
        <v>356.4</v>
      </c>
      <c r="P446" s="617">
        <v>5.0759999999999996</v>
      </c>
      <c r="Q446" s="640"/>
      <c r="R446" s="617"/>
      <c r="S446" s="618">
        <f t="shared" si="15"/>
        <v>15</v>
      </c>
      <c r="T446" s="617">
        <v>0.47</v>
      </c>
      <c r="U446" s="618">
        <v>1</v>
      </c>
      <c r="V446" s="617">
        <v>1.095</v>
      </c>
      <c r="W446" s="620"/>
      <c r="X446" s="617">
        <v>0</v>
      </c>
      <c r="Y446" s="621">
        <v>12.6</v>
      </c>
      <c r="Z446" s="617">
        <v>0.59199999999999997</v>
      </c>
      <c r="AA446" s="617">
        <v>4.1669999999999998</v>
      </c>
      <c r="AB446" s="617">
        <v>5</v>
      </c>
      <c r="AC446" s="622">
        <v>0</v>
      </c>
      <c r="AD446" s="617"/>
      <c r="AE446" s="616">
        <v>10.734</v>
      </c>
      <c r="AF446" s="617">
        <v>5</v>
      </c>
      <c r="AG446" s="623"/>
      <c r="AH446" s="623"/>
      <c r="AI446" s="624"/>
      <c r="AJ446" s="624"/>
      <c r="AK446" s="624"/>
      <c r="AL446" s="624"/>
      <c r="AM446" s="624"/>
      <c r="AN446" s="624"/>
      <c r="AO446" s="624"/>
      <c r="AP446" s="624"/>
      <c r="AQ446" s="624"/>
      <c r="AR446" s="625"/>
      <c r="AS446" s="624"/>
      <c r="AT446" s="624"/>
      <c r="AU446" s="628"/>
      <c r="AV446" s="628"/>
      <c r="AW446" s="628"/>
      <c r="AX446" s="628"/>
      <c r="AY446" s="628"/>
      <c r="AZ446" s="628"/>
      <c r="BA446" s="617"/>
      <c r="BB446" s="628"/>
      <c r="BC446" s="628"/>
      <c r="BD446" s="628"/>
      <c r="BE446" s="629">
        <f t="shared" si="16"/>
        <v>27.562000000000001</v>
      </c>
      <c r="BF446" s="630"/>
      <c r="BG446" s="801">
        <f t="shared" si="17"/>
        <v>1.7</v>
      </c>
      <c r="BH446" s="504"/>
      <c r="BI446" s="505"/>
      <c r="BJ446" s="443" t="s">
        <v>971</v>
      </c>
      <c r="BM446" s="506">
        <v>0</v>
      </c>
      <c r="BO446" s="444"/>
    </row>
    <row r="447" spans="1:67" s="443" customFormat="1" ht="36.950000000000003" customHeight="1">
      <c r="A447" s="611">
        <v>433</v>
      </c>
      <c r="B447" s="612">
        <v>433</v>
      </c>
      <c r="C447" s="638"/>
      <c r="D447" s="639"/>
      <c r="E447" s="762" t="s">
        <v>1446</v>
      </c>
      <c r="F447" s="632" t="s">
        <v>1447</v>
      </c>
      <c r="G447" s="618">
        <v>16</v>
      </c>
      <c r="H447" s="617">
        <v>8.0129999999999999</v>
      </c>
      <c r="I447" s="640">
        <v>31</v>
      </c>
      <c r="J447" s="617">
        <v>2.911</v>
      </c>
      <c r="K447" s="617"/>
      <c r="L447" s="617"/>
      <c r="M447" s="641"/>
      <c r="N447" s="617"/>
      <c r="O447" s="642">
        <v>373.12</v>
      </c>
      <c r="P447" s="617">
        <v>5.3140000000000001</v>
      </c>
      <c r="Q447" s="640"/>
      <c r="R447" s="617"/>
      <c r="S447" s="618">
        <f t="shared" si="15"/>
        <v>16</v>
      </c>
      <c r="T447" s="617">
        <v>0.5</v>
      </c>
      <c r="U447" s="618">
        <v>1</v>
      </c>
      <c r="V447" s="617">
        <v>1.095</v>
      </c>
      <c r="W447" s="620"/>
      <c r="X447" s="617">
        <v>0</v>
      </c>
      <c r="Y447" s="621">
        <v>13.2</v>
      </c>
      <c r="Z447" s="617">
        <v>0.62</v>
      </c>
      <c r="AA447" s="617">
        <v>5</v>
      </c>
      <c r="AB447" s="617">
        <v>6</v>
      </c>
      <c r="AC447" s="622">
        <v>0</v>
      </c>
      <c r="AD447" s="617"/>
      <c r="AE447" s="616">
        <v>10.734</v>
      </c>
      <c r="AF447" s="617">
        <v>5</v>
      </c>
      <c r="AG447" s="623"/>
      <c r="AH447" s="623"/>
      <c r="AI447" s="624"/>
      <c r="AJ447" s="624"/>
      <c r="AK447" s="624"/>
      <c r="AL447" s="624"/>
      <c r="AM447" s="624"/>
      <c r="AN447" s="624"/>
      <c r="AO447" s="624"/>
      <c r="AP447" s="624"/>
      <c r="AQ447" s="624"/>
      <c r="AR447" s="625"/>
      <c r="AS447" s="624"/>
      <c r="AT447" s="624"/>
      <c r="AU447" s="628"/>
      <c r="AV447" s="628"/>
      <c r="AW447" s="628"/>
      <c r="AX447" s="628"/>
      <c r="AY447" s="628"/>
      <c r="AZ447" s="628"/>
      <c r="BA447" s="617"/>
      <c r="BB447" s="628"/>
      <c r="BC447" s="628"/>
      <c r="BD447" s="628"/>
      <c r="BE447" s="629">
        <f t="shared" si="16"/>
        <v>29.452999999999999</v>
      </c>
      <c r="BF447" s="630"/>
      <c r="BG447" s="801">
        <f t="shared" si="17"/>
        <v>1.7</v>
      </c>
      <c r="BH447" s="504"/>
      <c r="BI447" s="505"/>
      <c r="BJ447" s="443" t="s">
        <v>972</v>
      </c>
      <c r="BM447" s="506">
        <v>0</v>
      </c>
      <c r="BO447" s="444"/>
    </row>
    <row r="448" spans="1:67" s="443" customFormat="1" ht="36.950000000000003" customHeight="1">
      <c r="A448" s="611">
        <v>434</v>
      </c>
      <c r="B448" s="612">
        <v>434</v>
      </c>
      <c r="C448" s="638"/>
      <c r="D448" s="639"/>
      <c r="E448" s="762" t="s">
        <v>1710</v>
      </c>
      <c r="F448" s="632" t="s">
        <v>1711</v>
      </c>
      <c r="G448" s="618">
        <v>16</v>
      </c>
      <c r="H448" s="617">
        <v>8.0129999999999999</v>
      </c>
      <c r="I448" s="640">
        <v>31</v>
      </c>
      <c r="J448" s="617">
        <v>2.911</v>
      </c>
      <c r="K448" s="617"/>
      <c r="L448" s="617"/>
      <c r="M448" s="641"/>
      <c r="N448" s="617"/>
      <c r="O448" s="642">
        <v>319.44</v>
      </c>
      <c r="P448" s="617">
        <v>4.55</v>
      </c>
      <c r="Q448" s="640"/>
      <c r="R448" s="617"/>
      <c r="S448" s="618">
        <f t="shared" si="15"/>
        <v>16</v>
      </c>
      <c r="T448" s="617">
        <v>0.5</v>
      </c>
      <c r="U448" s="618">
        <v>1</v>
      </c>
      <c r="V448" s="617">
        <v>1.095</v>
      </c>
      <c r="W448" s="620"/>
      <c r="X448" s="617">
        <v>0</v>
      </c>
      <c r="Y448" s="621">
        <v>9.1999999999999993</v>
      </c>
      <c r="Z448" s="617">
        <v>0.432</v>
      </c>
      <c r="AA448" s="617">
        <v>4.1669999999999998</v>
      </c>
      <c r="AB448" s="617">
        <v>5</v>
      </c>
      <c r="AC448" s="622">
        <v>0</v>
      </c>
      <c r="AD448" s="617"/>
      <c r="AE448" s="616">
        <v>10.734</v>
      </c>
      <c r="AF448" s="617">
        <v>5</v>
      </c>
      <c r="AG448" s="623"/>
      <c r="AH448" s="623"/>
      <c r="AI448" s="624"/>
      <c r="AJ448" s="624"/>
      <c r="AK448" s="624"/>
      <c r="AL448" s="624"/>
      <c r="AM448" s="624"/>
      <c r="AN448" s="624"/>
      <c r="AO448" s="624"/>
      <c r="AP448" s="624"/>
      <c r="AQ448" s="624"/>
      <c r="AR448" s="625"/>
      <c r="AS448" s="624"/>
      <c r="AT448" s="624"/>
      <c r="AU448" s="628"/>
      <c r="AV448" s="628"/>
      <c r="AW448" s="628"/>
      <c r="AX448" s="628"/>
      <c r="AY448" s="628"/>
      <c r="AZ448" s="628"/>
      <c r="BA448" s="617"/>
      <c r="BB448" s="628"/>
      <c r="BC448" s="628"/>
      <c r="BD448" s="628"/>
      <c r="BE448" s="629">
        <f t="shared" si="16"/>
        <v>27.500999999999998</v>
      </c>
      <c r="BF448" s="630"/>
      <c r="BG448" s="801">
        <f t="shared" si="17"/>
        <v>1.7</v>
      </c>
      <c r="BH448" s="504"/>
      <c r="BI448" s="505"/>
      <c r="BJ448" s="443" t="s">
        <v>973</v>
      </c>
      <c r="BM448" s="506">
        <v>0</v>
      </c>
      <c r="BO448" s="444"/>
    </row>
    <row r="449" spans="1:67" s="443" customFormat="1" ht="36.950000000000003" customHeight="1">
      <c r="A449" s="611">
        <v>435</v>
      </c>
      <c r="B449" s="612">
        <v>435</v>
      </c>
      <c r="C449" s="638"/>
      <c r="D449" s="639"/>
      <c r="E449" s="762" t="s">
        <v>1450</v>
      </c>
      <c r="F449" s="632" t="s">
        <v>1451</v>
      </c>
      <c r="G449" s="618">
        <v>16</v>
      </c>
      <c r="H449" s="617">
        <v>8.0129999999999999</v>
      </c>
      <c r="I449" s="640">
        <v>31</v>
      </c>
      <c r="J449" s="617">
        <v>2.911</v>
      </c>
      <c r="K449" s="617"/>
      <c r="L449" s="617"/>
      <c r="M449" s="641"/>
      <c r="N449" s="617"/>
      <c r="O449" s="642">
        <v>337.04</v>
      </c>
      <c r="P449" s="617">
        <v>4.8</v>
      </c>
      <c r="Q449" s="640"/>
      <c r="R449" s="617"/>
      <c r="S449" s="618">
        <f t="shared" si="15"/>
        <v>16</v>
      </c>
      <c r="T449" s="617">
        <v>0.5</v>
      </c>
      <c r="U449" s="618">
        <v>1</v>
      </c>
      <c r="V449" s="617">
        <v>1.095</v>
      </c>
      <c r="W449" s="620"/>
      <c r="X449" s="617">
        <v>0</v>
      </c>
      <c r="Y449" s="621">
        <v>8.3000000000000007</v>
      </c>
      <c r="Z449" s="617">
        <v>0.39</v>
      </c>
      <c r="AA449" s="617">
        <v>5</v>
      </c>
      <c r="AB449" s="617">
        <v>6</v>
      </c>
      <c r="AC449" s="622">
        <v>0</v>
      </c>
      <c r="AD449" s="617"/>
      <c r="AE449" s="616">
        <v>6.4409999999999998</v>
      </c>
      <c r="AF449" s="617">
        <v>3</v>
      </c>
      <c r="AG449" s="623"/>
      <c r="AH449" s="623"/>
      <c r="AI449" s="624"/>
      <c r="AJ449" s="624"/>
      <c r="AK449" s="624"/>
      <c r="AL449" s="624"/>
      <c r="AM449" s="624"/>
      <c r="AN449" s="624"/>
      <c r="AO449" s="624"/>
      <c r="AP449" s="624"/>
      <c r="AQ449" s="624"/>
      <c r="AR449" s="625"/>
      <c r="AS449" s="624"/>
      <c r="AT449" s="624"/>
      <c r="AU449" s="628"/>
      <c r="AV449" s="628"/>
      <c r="AW449" s="628"/>
      <c r="AX449" s="628"/>
      <c r="AY449" s="628"/>
      <c r="AZ449" s="628"/>
      <c r="BA449" s="628"/>
      <c r="BB449" s="628"/>
      <c r="BC449" s="628"/>
      <c r="BD449" s="628"/>
      <c r="BE449" s="629">
        <f t="shared" si="16"/>
        <v>26.709</v>
      </c>
      <c r="BF449" s="630"/>
      <c r="BG449" s="801">
        <f t="shared" si="17"/>
        <v>1.7</v>
      </c>
      <c r="BH449" s="504"/>
      <c r="BI449" s="505"/>
      <c r="BJ449" s="443" t="s">
        <v>974</v>
      </c>
      <c r="BM449" s="503">
        <v>0</v>
      </c>
      <c r="BO449" s="444"/>
    </row>
    <row r="450" spans="1:67" s="443" customFormat="1" ht="36.950000000000003" customHeight="1">
      <c r="A450" s="611">
        <v>436</v>
      </c>
      <c r="B450" s="612">
        <v>436</v>
      </c>
      <c r="C450" s="613"/>
      <c r="D450" s="614"/>
      <c r="E450" s="762" t="s">
        <v>1452</v>
      </c>
      <c r="F450" s="632" t="s">
        <v>1453</v>
      </c>
      <c r="G450" s="618">
        <v>16</v>
      </c>
      <c r="H450" s="617">
        <v>8.0129999999999999</v>
      </c>
      <c r="I450" s="618">
        <v>31</v>
      </c>
      <c r="J450" s="617">
        <v>2.911</v>
      </c>
      <c r="K450" s="617"/>
      <c r="L450" s="617"/>
      <c r="M450" s="617"/>
      <c r="N450" s="617"/>
      <c r="O450" s="619">
        <v>508.2</v>
      </c>
      <c r="P450" s="617">
        <v>7.2380000000000004</v>
      </c>
      <c r="Q450" s="617"/>
      <c r="R450" s="617"/>
      <c r="S450" s="618">
        <f t="shared" si="15"/>
        <v>16</v>
      </c>
      <c r="T450" s="617">
        <v>0.5</v>
      </c>
      <c r="U450" s="618">
        <v>1</v>
      </c>
      <c r="V450" s="617">
        <v>1.095</v>
      </c>
      <c r="W450" s="620"/>
      <c r="X450" s="617">
        <v>0</v>
      </c>
      <c r="Y450" s="621">
        <v>12.2</v>
      </c>
      <c r="Z450" s="617">
        <v>0.57299999999999995</v>
      </c>
      <c r="AA450" s="617">
        <v>5</v>
      </c>
      <c r="AB450" s="617">
        <v>6</v>
      </c>
      <c r="AC450" s="622">
        <v>0</v>
      </c>
      <c r="AD450" s="617"/>
      <c r="AE450" s="616">
        <v>6.4409999999999998</v>
      </c>
      <c r="AF450" s="617">
        <v>3</v>
      </c>
      <c r="AG450" s="623"/>
      <c r="AH450" s="623"/>
      <c r="AI450" s="624"/>
      <c r="AJ450" s="624"/>
      <c r="AK450" s="624"/>
      <c r="AL450" s="624"/>
      <c r="AM450" s="624"/>
      <c r="AN450" s="624"/>
      <c r="AO450" s="624"/>
      <c r="AP450" s="624"/>
      <c r="AQ450" s="624"/>
      <c r="AR450" s="625"/>
      <c r="AS450" s="624"/>
      <c r="AT450" s="624"/>
      <c r="AU450" s="626"/>
      <c r="AV450" s="626"/>
      <c r="AW450" s="626"/>
      <c r="AX450" s="626"/>
      <c r="AY450" s="628"/>
      <c r="AZ450" s="628"/>
      <c r="BA450" s="628"/>
      <c r="BB450" s="628"/>
      <c r="BC450" s="628"/>
      <c r="BD450" s="628"/>
      <c r="BE450" s="629">
        <f t="shared" si="16"/>
        <v>29.330000000000002</v>
      </c>
      <c r="BF450" s="630"/>
      <c r="BG450" s="801">
        <f t="shared" si="17"/>
        <v>1.7</v>
      </c>
      <c r="BH450" s="504"/>
      <c r="BI450" s="505"/>
      <c r="BM450" s="503">
        <v>0</v>
      </c>
      <c r="BO450" s="444"/>
    </row>
    <row r="451" spans="1:67" s="443" customFormat="1" ht="36.950000000000003" customHeight="1">
      <c r="A451" s="611">
        <v>437</v>
      </c>
      <c r="B451" s="612">
        <v>437</v>
      </c>
      <c r="C451" s="613"/>
      <c r="D451" s="614"/>
      <c r="E451" s="762" t="s">
        <v>1454</v>
      </c>
      <c r="F451" s="632" t="s">
        <v>1455</v>
      </c>
      <c r="G451" s="618">
        <v>16</v>
      </c>
      <c r="H451" s="617">
        <v>8.0129999999999999</v>
      </c>
      <c r="I451" s="618">
        <v>31</v>
      </c>
      <c r="J451" s="617">
        <v>2.911</v>
      </c>
      <c r="K451" s="617"/>
      <c r="L451" s="617"/>
      <c r="M451" s="617"/>
      <c r="N451" s="617"/>
      <c r="O451" s="619">
        <v>474.32</v>
      </c>
      <c r="P451" s="617">
        <v>6.7549999999999999</v>
      </c>
      <c r="Q451" s="617"/>
      <c r="R451" s="617"/>
      <c r="S451" s="618">
        <f t="shared" si="15"/>
        <v>16</v>
      </c>
      <c r="T451" s="617">
        <v>0.5</v>
      </c>
      <c r="U451" s="618">
        <v>1</v>
      </c>
      <c r="V451" s="617">
        <v>1.095</v>
      </c>
      <c r="W451" s="620"/>
      <c r="X451" s="617">
        <v>0</v>
      </c>
      <c r="Y451" s="621">
        <v>12.6</v>
      </c>
      <c r="Z451" s="617">
        <v>0.59199999999999997</v>
      </c>
      <c r="AA451" s="617">
        <v>5</v>
      </c>
      <c r="AB451" s="617">
        <v>6</v>
      </c>
      <c r="AC451" s="622">
        <v>0</v>
      </c>
      <c r="AD451" s="617"/>
      <c r="AE451" s="616">
        <v>6.4409999999999998</v>
      </c>
      <c r="AF451" s="617">
        <v>3</v>
      </c>
      <c r="AG451" s="623"/>
      <c r="AH451" s="623"/>
      <c r="AI451" s="624"/>
      <c r="AJ451" s="624"/>
      <c r="AK451" s="624"/>
      <c r="AL451" s="624"/>
      <c r="AM451" s="624"/>
      <c r="AN451" s="624"/>
      <c r="AO451" s="624"/>
      <c r="AP451" s="624"/>
      <c r="AQ451" s="624"/>
      <c r="AR451" s="625"/>
      <c r="AS451" s="624"/>
      <c r="AT451" s="624"/>
      <c r="AU451" s="626"/>
      <c r="AV451" s="626"/>
      <c r="AW451" s="626"/>
      <c r="AX451" s="626"/>
      <c r="AY451" s="628"/>
      <c r="AZ451" s="628"/>
      <c r="BA451" s="628"/>
      <c r="BB451" s="628"/>
      <c r="BC451" s="628"/>
      <c r="BD451" s="628"/>
      <c r="BE451" s="629">
        <f t="shared" si="16"/>
        <v>28.866</v>
      </c>
      <c r="BF451" s="800"/>
      <c r="BG451" s="801">
        <f t="shared" si="17"/>
        <v>1.7</v>
      </c>
      <c r="BH451" s="504"/>
      <c r="BI451" s="505"/>
      <c r="BM451" s="503">
        <v>0</v>
      </c>
      <c r="BO451" s="444"/>
    </row>
    <row r="452" spans="1:67" s="443" customFormat="1" ht="36.950000000000003" customHeight="1">
      <c r="A452" s="611">
        <v>438</v>
      </c>
      <c r="B452" s="612">
        <v>438</v>
      </c>
      <c r="C452" s="613"/>
      <c r="D452" s="614"/>
      <c r="E452" s="762" t="s">
        <v>1456</v>
      </c>
      <c r="F452" s="632" t="s">
        <v>1457</v>
      </c>
      <c r="G452" s="618">
        <v>16</v>
      </c>
      <c r="H452" s="617">
        <v>8.0129999999999999</v>
      </c>
      <c r="I452" s="618">
        <v>31</v>
      </c>
      <c r="J452" s="617">
        <v>2.911</v>
      </c>
      <c r="K452" s="617"/>
      <c r="L452" s="617"/>
      <c r="M452" s="617"/>
      <c r="N452" s="617"/>
      <c r="O452" s="619">
        <v>439.56</v>
      </c>
      <c r="P452" s="617">
        <v>6.26</v>
      </c>
      <c r="Q452" s="617"/>
      <c r="R452" s="617"/>
      <c r="S452" s="618">
        <f t="shared" si="15"/>
        <v>16</v>
      </c>
      <c r="T452" s="617">
        <v>0.5</v>
      </c>
      <c r="U452" s="618">
        <v>1</v>
      </c>
      <c r="V452" s="617">
        <v>1.095</v>
      </c>
      <c r="W452" s="620"/>
      <c r="X452" s="617">
        <v>0</v>
      </c>
      <c r="Y452" s="621">
        <v>15.4</v>
      </c>
      <c r="Z452" s="617">
        <v>0.72299999999999998</v>
      </c>
      <c r="AA452" s="617">
        <v>5</v>
      </c>
      <c r="AB452" s="617">
        <v>6</v>
      </c>
      <c r="AC452" s="622">
        <v>0</v>
      </c>
      <c r="AD452" s="617"/>
      <c r="AE452" s="616">
        <v>6.4409999999999998</v>
      </c>
      <c r="AF452" s="617">
        <v>3</v>
      </c>
      <c r="AG452" s="623"/>
      <c r="AH452" s="623"/>
      <c r="AI452" s="624"/>
      <c r="AJ452" s="624"/>
      <c r="AK452" s="624"/>
      <c r="AL452" s="624"/>
      <c r="AM452" s="624"/>
      <c r="AN452" s="624"/>
      <c r="AO452" s="624"/>
      <c r="AP452" s="624"/>
      <c r="AQ452" s="624"/>
      <c r="AR452" s="625"/>
      <c r="AS452" s="624"/>
      <c r="AT452" s="624"/>
      <c r="AU452" s="626"/>
      <c r="AV452" s="626"/>
      <c r="AW452" s="626"/>
      <c r="AX452" s="626"/>
      <c r="AY452" s="628"/>
      <c r="AZ452" s="628"/>
      <c r="BA452" s="628"/>
      <c r="BB452" s="628"/>
      <c r="BC452" s="628"/>
      <c r="BD452" s="628"/>
      <c r="BE452" s="629">
        <f t="shared" si="16"/>
        <v>28.501999999999999</v>
      </c>
      <c r="BF452" s="630"/>
      <c r="BG452" s="801">
        <f t="shared" si="17"/>
        <v>1.7</v>
      </c>
      <c r="BH452" s="504"/>
      <c r="BI452" s="505"/>
      <c r="BM452" s="503">
        <v>0</v>
      </c>
      <c r="BO452" s="444"/>
    </row>
    <row r="453" spans="1:67" s="443" customFormat="1" ht="36.950000000000003" customHeight="1">
      <c r="A453" s="611">
        <v>439</v>
      </c>
      <c r="B453" s="612">
        <v>439</v>
      </c>
      <c r="C453" s="613"/>
      <c r="D453" s="636"/>
      <c r="E453" s="762" t="s">
        <v>2132</v>
      </c>
      <c r="F453" s="632" t="s">
        <v>2133</v>
      </c>
      <c r="G453" s="618">
        <v>16</v>
      </c>
      <c r="H453" s="617">
        <v>8.0129999999999999</v>
      </c>
      <c r="I453" s="618">
        <v>31</v>
      </c>
      <c r="J453" s="617">
        <v>2.911</v>
      </c>
      <c r="K453" s="617"/>
      <c r="L453" s="617"/>
      <c r="M453" s="617"/>
      <c r="N453" s="617"/>
      <c r="O453" s="619">
        <v>433.84</v>
      </c>
      <c r="P453" s="617">
        <v>6.1790000000000003</v>
      </c>
      <c r="Q453" s="617"/>
      <c r="R453" s="617"/>
      <c r="S453" s="618">
        <f t="shared" si="15"/>
        <v>16</v>
      </c>
      <c r="T453" s="617">
        <v>0.5</v>
      </c>
      <c r="U453" s="618">
        <v>1</v>
      </c>
      <c r="V453" s="617">
        <v>1.095</v>
      </c>
      <c r="W453" s="620"/>
      <c r="X453" s="617">
        <v>0</v>
      </c>
      <c r="Y453" s="621">
        <v>8.9</v>
      </c>
      <c r="Z453" s="617">
        <v>0.41799999999999998</v>
      </c>
      <c r="AA453" s="617">
        <v>4.1669999999999998</v>
      </c>
      <c r="AB453" s="617">
        <v>5</v>
      </c>
      <c r="AC453" s="622">
        <v>0</v>
      </c>
      <c r="AD453" s="617"/>
      <c r="AE453" s="616">
        <v>6.4409999999999998</v>
      </c>
      <c r="AF453" s="617">
        <v>3</v>
      </c>
      <c r="AG453" s="623"/>
      <c r="AH453" s="623"/>
      <c r="AI453" s="624"/>
      <c r="AJ453" s="624"/>
      <c r="AK453" s="624"/>
      <c r="AL453" s="624"/>
      <c r="AM453" s="624"/>
      <c r="AN453" s="624"/>
      <c r="AO453" s="624"/>
      <c r="AP453" s="624"/>
      <c r="AQ453" s="624"/>
      <c r="AR453" s="625"/>
      <c r="AS453" s="624"/>
      <c r="AT453" s="624"/>
      <c r="AU453" s="626"/>
      <c r="AV453" s="626"/>
      <c r="AW453" s="626"/>
      <c r="AX453" s="626"/>
      <c r="AY453" s="628"/>
      <c r="AZ453" s="628"/>
      <c r="BA453" s="628"/>
      <c r="BB453" s="628"/>
      <c r="BC453" s="628"/>
      <c r="BD453" s="628"/>
      <c r="BE453" s="629">
        <f t="shared" si="16"/>
        <v>27.116</v>
      </c>
      <c r="BF453" s="630"/>
      <c r="BG453" s="801">
        <f t="shared" si="17"/>
        <v>1.7</v>
      </c>
      <c r="BH453" s="504"/>
      <c r="BI453" s="505"/>
      <c r="BM453" s="503">
        <v>0</v>
      </c>
      <c r="BO453" s="444"/>
    </row>
    <row r="454" spans="1:67" s="443" customFormat="1" ht="36.950000000000003" customHeight="1">
      <c r="A454" s="611">
        <v>440</v>
      </c>
      <c r="B454" s="612">
        <v>440</v>
      </c>
      <c r="C454" s="613"/>
      <c r="D454" s="636"/>
      <c r="E454" s="762" t="s">
        <v>1458</v>
      </c>
      <c r="F454" s="632" t="s">
        <v>1459</v>
      </c>
      <c r="G454" s="618">
        <v>16</v>
      </c>
      <c r="H454" s="617">
        <v>8.0129999999999999</v>
      </c>
      <c r="I454" s="618">
        <v>31</v>
      </c>
      <c r="J454" s="617">
        <v>2.911</v>
      </c>
      <c r="K454" s="617"/>
      <c r="L454" s="617"/>
      <c r="M454" s="617"/>
      <c r="N454" s="617"/>
      <c r="O454" s="619">
        <v>458.92</v>
      </c>
      <c r="P454" s="617">
        <v>6.5359999999999996</v>
      </c>
      <c r="Q454" s="617"/>
      <c r="R454" s="617"/>
      <c r="S454" s="618">
        <f t="shared" si="15"/>
        <v>16</v>
      </c>
      <c r="T454" s="617">
        <v>0.5</v>
      </c>
      <c r="U454" s="618">
        <v>1</v>
      </c>
      <c r="V454" s="617">
        <v>1.095</v>
      </c>
      <c r="W454" s="620"/>
      <c r="X454" s="617">
        <v>0</v>
      </c>
      <c r="Y454" s="621">
        <v>14.5</v>
      </c>
      <c r="Z454" s="617">
        <v>0.68100000000000005</v>
      </c>
      <c r="AA454" s="617">
        <v>5</v>
      </c>
      <c r="AB454" s="617">
        <v>6</v>
      </c>
      <c r="AC454" s="622">
        <v>0</v>
      </c>
      <c r="AD454" s="617"/>
      <c r="AE454" s="616">
        <v>6.4409999999999998</v>
      </c>
      <c r="AF454" s="617">
        <v>3</v>
      </c>
      <c r="AG454" s="623"/>
      <c r="AH454" s="623"/>
      <c r="AI454" s="624"/>
      <c r="AJ454" s="624"/>
      <c r="AK454" s="624"/>
      <c r="AL454" s="624"/>
      <c r="AM454" s="624"/>
      <c r="AN454" s="624"/>
      <c r="AO454" s="624"/>
      <c r="AP454" s="624"/>
      <c r="AQ454" s="624"/>
      <c r="AR454" s="625"/>
      <c r="AS454" s="624"/>
      <c r="AT454" s="624"/>
      <c r="AU454" s="626"/>
      <c r="AV454" s="626"/>
      <c r="AW454" s="626"/>
      <c r="AX454" s="626"/>
      <c r="AY454" s="628"/>
      <c r="AZ454" s="628"/>
      <c r="BA454" s="628"/>
      <c r="BB454" s="628"/>
      <c r="BC454" s="628"/>
      <c r="BD454" s="628"/>
      <c r="BE454" s="629">
        <f t="shared" si="16"/>
        <v>28.736000000000001</v>
      </c>
      <c r="BF454" s="630"/>
      <c r="BG454" s="801">
        <f t="shared" si="17"/>
        <v>1.7</v>
      </c>
      <c r="BH454" s="504"/>
      <c r="BI454" s="505"/>
      <c r="BM454" s="503">
        <v>0</v>
      </c>
      <c r="BO454" s="444"/>
    </row>
    <row r="455" spans="1:67" s="443" customFormat="1" ht="36.950000000000003" customHeight="1">
      <c r="A455" s="611">
        <v>441</v>
      </c>
      <c r="B455" s="612">
        <v>441</v>
      </c>
      <c r="C455" s="613"/>
      <c r="D455" s="614"/>
      <c r="E455" s="762" t="s">
        <v>1462</v>
      </c>
      <c r="F455" s="632" t="s">
        <v>1463</v>
      </c>
      <c r="G455" s="618">
        <v>16</v>
      </c>
      <c r="H455" s="617">
        <v>8.0129999999999999</v>
      </c>
      <c r="I455" s="618">
        <v>30</v>
      </c>
      <c r="J455" s="617">
        <v>2.8170000000000002</v>
      </c>
      <c r="K455" s="617"/>
      <c r="L455" s="617"/>
      <c r="M455" s="617"/>
      <c r="N455" s="617"/>
      <c r="O455" s="619">
        <v>436.04</v>
      </c>
      <c r="P455" s="617">
        <v>6.21</v>
      </c>
      <c r="Q455" s="617"/>
      <c r="R455" s="617"/>
      <c r="S455" s="618">
        <f t="shared" si="15"/>
        <v>16</v>
      </c>
      <c r="T455" s="617">
        <v>0.5</v>
      </c>
      <c r="U455" s="618">
        <v>1</v>
      </c>
      <c r="V455" s="617">
        <v>1.095</v>
      </c>
      <c r="W455" s="620"/>
      <c r="X455" s="617">
        <v>0</v>
      </c>
      <c r="Y455" s="621">
        <v>14.6</v>
      </c>
      <c r="Z455" s="617">
        <v>0.68600000000000005</v>
      </c>
      <c r="AA455" s="617">
        <v>5</v>
      </c>
      <c r="AB455" s="617">
        <v>6</v>
      </c>
      <c r="AC455" s="622">
        <v>0</v>
      </c>
      <c r="AD455" s="617"/>
      <c r="AE455" s="616">
        <v>6.4409999999999998</v>
      </c>
      <c r="AF455" s="617">
        <v>3</v>
      </c>
      <c r="AG455" s="623"/>
      <c r="AH455" s="623"/>
      <c r="AI455" s="624"/>
      <c r="AJ455" s="624"/>
      <c r="AK455" s="624"/>
      <c r="AL455" s="624"/>
      <c r="AM455" s="624"/>
      <c r="AN455" s="624"/>
      <c r="AO455" s="624"/>
      <c r="AP455" s="624"/>
      <c r="AQ455" s="624"/>
      <c r="AR455" s="625"/>
      <c r="AS455" s="624"/>
      <c r="AT455" s="624"/>
      <c r="AU455" s="626"/>
      <c r="AV455" s="626"/>
      <c r="AW455" s="626"/>
      <c r="AX455" s="626"/>
      <c r="AY455" s="628"/>
      <c r="AZ455" s="628"/>
      <c r="BA455" s="628"/>
      <c r="BB455" s="628"/>
      <c r="BC455" s="628"/>
      <c r="BD455" s="628"/>
      <c r="BE455" s="629">
        <f t="shared" si="16"/>
        <v>28.321000000000002</v>
      </c>
      <c r="BF455" s="630"/>
      <c r="BG455" s="801">
        <f t="shared" si="17"/>
        <v>1.7</v>
      </c>
      <c r="BH455" s="504"/>
      <c r="BI455" s="505"/>
      <c r="BM455" s="503">
        <v>0</v>
      </c>
      <c r="BO455" s="444"/>
    </row>
    <row r="456" spans="1:67" s="443" customFormat="1" ht="36.950000000000003" customHeight="1">
      <c r="A456" s="611">
        <v>442</v>
      </c>
      <c r="B456" s="612">
        <v>442</v>
      </c>
      <c r="C456" s="613"/>
      <c r="D456" s="614"/>
      <c r="E456" s="762" t="s">
        <v>1460</v>
      </c>
      <c r="F456" s="632" t="s">
        <v>1461</v>
      </c>
      <c r="G456" s="618">
        <v>16</v>
      </c>
      <c r="H456" s="617">
        <v>8.0129999999999999</v>
      </c>
      <c r="I456" s="618">
        <v>31</v>
      </c>
      <c r="J456" s="617">
        <v>2.911</v>
      </c>
      <c r="K456" s="617"/>
      <c r="L456" s="617"/>
      <c r="M456" s="617"/>
      <c r="N456" s="617"/>
      <c r="O456" s="619">
        <v>389.4</v>
      </c>
      <c r="P456" s="617">
        <v>5.5460000000000003</v>
      </c>
      <c r="Q456" s="617"/>
      <c r="R456" s="617"/>
      <c r="S456" s="618">
        <f t="shared" si="15"/>
        <v>16</v>
      </c>
      <c r="T456" s="617">
        <v>0.5</v>
      </c>
      <c r="U456" s="618">
        <v>1</v>
      </c>
      <c r="V456" s="617">
        <v>1.095</v>
      </c>
      <c r="W456" s="620"/>
      <c r="X456" s="617">
        <v>0</v>
      </c>
      <c r="Y456" s="621">
        <v>12.5</v>
      </c>
      <c r="Z456" s="617">
        <v>0.58699999999999997</v>
      </c>
      <c r="AA456" s="617">
        <v>5</v>
      </c>
      <c r="AB456" s="617">
        <v>6</v>
      </c>
      <c r="AC456" s="622">
        <v>0</v>
      </c>
      <c r="AD456" s="617"/>
      <c r="AE456" s="616">
        <v>6.4409999999999998</v>
      </c>
      <c r="AF456" s="617">
        <v>3</v>
      </c>
      <c r="AG456" s="623"/>
      <c r="AH456" s="623"/>
      <c r="AI456" s="624"/>
      <c r="AJ456" s="624"/>
      <c r="AK456" s="624"/>
      <c r="AL456" s="624"/>
      <c r="AM456" s="624"/>
      <c r="AN456" s="624"/>
      <c r="AO456" s="624"/>
      <c r="AP456" s="624"/>
      <c r="AQ456" s="624"/>
      <c r="AR456" s="625"/>
      <c r="AS456" s="624"/>
      <c r="AT456" s="624"/>
      <c r="AU456" s="626"/>
      <c r="AV456" s="626"/>
      <c r="AW456" s="626"/>
      <c r="AX456" s="626"/>
      <c r="AY456" s="628"/>
      <c r="AZ456" s="628"/>
      <c r="BA456" s="628"/>
      <c r="BB456" s="628"/>
      <c r="BC456" s="628"/>
      <c r="BD456" s="628"/>
      <c r="BE456" s="629">
        <f t="shared" si="16"/>
        <v>27.652000000000001</v>
      </c>
      <c r="BF456" s="630"/>
      <c r="BG456" s="801">
        <f t="shared" si="17"/>
        <v>1.7</v>
      </c>
      <c r="BH456" s="504"/>
      <c r="BI456" s="505"/>
      <c r="BM456" s="503">
        <v>0</v>
      </c>
      <c r="BO456" s="444"/>
    </row>
    <row r="457" spans="1:67" s="443" customFormat="1" ht="36.950000000000003" customHeight="1">
      <c r="A457" s="611">
        <v>443</v>
      </c>
      <c r="B457" s="612">
        <v>443</v>
      </c>
      <c r="C457" s="613"/>
      <c r="D457" s="614"/>
      <c r="E457" s="762" t="s">
        <v>1625</v>
      </c>
      <c r="F457" s="632" t="s">
        <v>1626</v>
      </c>
      <c r="G457" s="618">
        <v>16</v>
      </c>
      <c r="H457" s="617">
        <v>8.0129999999999999</v>
      </c>
      <c r="I457" s="618">
        <v>31</v>
      </c>
      <c r="J457" s="617">
        <v>2.911</v>
      </c>
      <c r="K457" s="617"/>
      <c r="L457" s="617"/>
      <c r="M457" s="617"/>
      <c r="N457" s="617"/>
      <c r="O457" s="619">
        <v>436.48</v>
      </c>
      <c r="P457" s="617">
        <v>6.2160000000000002</v>
      </c>
      <c r="Q457" s="617"/>
      <c r="R457" s="617"/>
      <c r="S457" s="618">
        <f t="shared" si="15"/>
        <v>16</v>
      </c>
      <c r="T457" s="617">
        <v>0.5</v>
      </c>
      <c r="U457" s="618">
        <v>1</v>
      </c>
      <c r="V457" s="617">
        <v>1.095</v>
      </c>
      <c r="W457" s="620"/>
      <c r="X457" s="617">
        <v>0</v>
      </c>
      <c r="Y457" s="621">
        <v>14</v>
      </c>
      <c r="Z457" s="617">
        <v>0.65700000000000003</v>
      </c>
      <c r="AA457" s="617">
        <v>4.1669999999999998</v>
      </c>
      <c r="AB457" s="617">
        <v>5</v>
      </c>
      <c r="AC457" s="622">
        <v>0</v>
      </c>
      <c r="AD457" s="617"/>
      <c r="AE457" s="616">
        <v>6.4409999999999998</v>
      </c>
      <c r="AF457" s="617">
        <v>3</v>
      </c>
      <c r="AG457" s="623"/>
      <c r="AH457" s="623"/>
      <c r="AI457" s="624"/>
      <c r="AJ457" s="624"/>
      <c r="AK457" s="624"/>
      <c r="AL457" s="624"/>
      <c r="AM457" s="624"/>
      <c r="AN457" s="624"/>
      <c r="AO457" s="624"/>
      <c r="AP457" s="624"/>
      <c r="AQ457" s="624"/>
      <c r="AR457" s="625"/>
      <c r="AS457" s="624"/>
      <c r="AT457" s="624"/>
      <c r="AU457" s="626"/>
      <c r="AV457" s="626"/>
      <c r="AW457" s="626"/>
      <c r="AX457" s="626"/>
      <c r="AY457" s="628"/>
      <c r="AZ457" s="628"/>
      <c r="BA457" s="628"/>
      <c r="BB457" s="628"/>
      <c r="BC457" s="628"/>
      <c r="BD457" s="628"/>
      <c r="BE457" s="629">
        <f t="shared" si="16"/>
        <v>27.391999999999999</v>
      </c>
      <c r="BF457" s="630"/>
      <c r="BG457" s="801">
        <f t="shared" si="17"/>
        <v>1.7</v>
      </c>
      <c r="BH457" s="504"/>
      <c r="BI457" s="505"/>
      <c r="BM457" s="503">
        <v>0</v>
      </c>
      <c r="BO457" s="444"/>
    </row>
    <row r="458" spans="1:67" s="443" customFormat="1" ht="36.950000000000003" customHeight="1">
      <c r="A458" s="611">
        <v>444</v>
      </c>
      <c r="B458" s="612">
        <v>444</v>
      </c>
      <c r="C458" s="613"/>
      <c r="D458" s="614"/>
      <c r="E458" s="762" t="s">
        <v>1464</v>
      </c>
      <c r="F458" s="632" t="s">
        <v>1465</v>
      </c>
      <c r="G458" s="618">
        <v>16</v>
      </c>
      <c r="H458" s="617">
        <v>8.0129999999999999</v>
      </c>
      <c r="I458" s="618">
        <v>31</v>
      </c>
      <c r="J458" s="617">
        <v>2.911</v>
      </c>
      <c r="K458" s="617"/>
      <c r="L458" s="617"/>
      <c r="M458" s="617"/>
      <c r="N458" s="617"/>
      <c r="O458" s="619">
        <v>451</v>
      </c>
      <c r="P458" s="617">
        <v>6.423</v>
      </c>
      <c r="Q458" s="617"/>
      <c r="R458" s="617"/>
      <c r="S458" s="618">
        <f t="shared" si="15"/>
        <v>16</v>
      </c>
      <c r="T458" s="617">
        <v>0.5</v>
      </c>
      <c r="U458" s="618">
        <v>1</v>
      </c>
      <c r="V458" s="617">
        <v>1.095</v>
      </c>
      <c r="W458" s="620"/>
      <c r="X458" s="617">
        <v>0</v>
      </c>
      <c r="Y458" s="621">
        <v>13.1</v>
      </c>
      <c r="Z458" s="617">
        <v>0.61499999999999999</v>
      </c>
      <c r="AA458" s="617">
        <v>5</v>
      </c>
      <c r="AB458" s="617">
        <v>6</v>
      </c>
      <c r="AC458" s="622">
        <v>0</v>
      </c>
      <c r="AD458" s="617"/>
      <c r="AE458" s="616">
        <v>6.4409999999999998</v>
      </c>
      <c r="AF458" s="617">
        <v>3</v>
      </c>
      <c r="AG458" s="623"/>
      <c r="AH458" s="623"/>
      <c r="AI458" s="624"/>
      <c r="AJ458" s="624"/>
      <c r="AK458" s="624"/>
      <c r="AL458" s="624"/>
      <c r="AM458" s="624"/>
      <c r="AN458" s="624"/>
      <c r="AO458" s="624"/>
      <c r="AP458" s="624"/>
      <c r="AQ458" s="624"/>
      <c r="AR458" s="625"/>
      <c r="AS458" s="624"/>
      <c r="AT458" s="624"/>
      <c r="AU458" s="626"/>
      <c r="AV458" s="626"/>
      <c r="AW458" s="626"/>
      <c r="AX458" s="626"/>
      <c r="AY458" s="628"/>
      <c r="AZ458" s="628"/>
      <c r="BA458" s="628"/>
      <c r="BB458" s="628"/>
      <c r="BC458" s="628"/>
      <c r="BD458" s="628"/>
      <c r="BE458" s="629">
        <f t="shared" si="16"/>
        <v>28.556999999999999</v>
      </c>
      <c r="BF458" s="630"/>
      <c r="BG458" s="801">
        <f t="shared" si="17"/>
        <v>1.7</v>
      </c>
      <c r="BH458" s="504"/>
      <c r="BI458" s="505"/>
      <c r="BM458" s="503">
        <v>0</v>
      </c>
      <c r="BO458" s="444"/>
    </row>
    <row r="459" spans="1:67" s="443" customFormat="1" ht="36.950000000000003" customHeight="1">
      <c r="A459" s="611">
        <v>445</v>
      </c>
      <c r="B459" s="612">
        <v>445</v>
      </c>
      <c r="C459" s="613"/>
      <c r="D459" s="614"/>
      <c r="E459" s="762" t="s">
        <v>1466</v>
      </c>
      <c r="F459" s="632" t="s">
        <v>1467</v>
      </c>
      <c r="G459" s="618">
        <v>16</v>
      </c>
      <c r="H459" s="617">
        <v>8.0129999999999999</v>
      </c>
      <c r="I459" s="618">
        <v>31</v>
      </c>
      <c r="J459" s="617">
        <v>2.911</v>
      </c>
      <c r="K459" s="617"/>
      <c r="L459" s="617"/>
      <c r="M459" s="617"/>
      <c r="N459" s="617"/>
      <c r="O459" s="619">
        <v>396.44</v>
      </c>
      <c r="P459" s="617">
        <v>5.6459999999999999</v>
      </c>
      <c r="Q459" s="617"/>
      <c r="R459" s="617"/>
      <c r="S459" s="618">
        <f t="shared" si="15"/>
        <v>16</v>
      </c>
      <c r="T459" s="617">
        <v>0.5</v>
      </c>
      <c r="U459" s="618">
        <v>1</v>
      </c>
      <c r="V459" s="617">
        <v>1.095</v>
      </c>
      <c r="W459" s="620"/>
      <c r="X459" s="617">
        <v>0</v>
      </c>
      <c r="Y459" s="621">
        <v>13.1</v>
      </c>
      <c r="Z459" s="617">
        <v>0.61499999999999999</v>
      </c>
      <c r="AA459" s="617">
        <v>6.8330000000000002</v>
      </c>
      <c r="AB459" s="617">
        <v>8.1999999999999993</v>
      </c>
      <c r="AC459" s="622">
        <v>0</v>
      </c>
      <c r="AD459" s="617"/>
      <c r="AE459" s="616">
        <v>6.4409999999999998</v>
      </c>
      <c r="AF459" s="617">
        <v>3</v>
      </c>
      <c r="AG459" s="623"/>
      <c r="AH459" s="623"/>
      <c r="AI459" s="624"/>
      <c r="AJ459" s="624"/>
      <c r="AK459" s="624"/>
      <c r="AL459" s="624"/>
      <c r="AM459" s="624"/>
      <c r="AN459" s="624"/>
      <c r="AO459" s="624"/>
      <c r="AP459" s="624"/>
      <c r="AQ459" s="624"/>
      <c r="AR459" s="625"/>
      <c r="AS459" s="624"/>
      <c r="AT459" s="624"/>
      <c r="AU459" s="637"/>
      <c r="AV459" s="626"/>
      <c r="AW459" s="626"/>
      <c r="AX459" s="626"/>
      <c r="AY459" s="628"/>
      <c r="AZ459" s="628"/>
      <c r="BA459" s="628"/>
      <c r="BB459" s="628"/>
      <c r="BC459" s="628"/>
      <c r="BD459" s="628"/>
      <c r="BE459" s="629">
        <f t="shared" si="16"/>
        <v>29.979999999999997</v>
      </c>
      <c r="BF459" s="630"/>
      <c r="BG459" s="801">
        <f t="shared" si="17"/>
        <v>1.7</v>
      </c>
      <c r="BH459" s="504"/>
      <c r="BI459" s="505"/>
      <c r="BM459" s="503">
        <v>0</v>
      </c>
      <c r="BO459" s="444"/>
    </row>
    <row r="460" spans="1:67" s="443" customFormat="1" ht="36.950000000000003" customHeight="1">
      <c r="A460" s="611">
        <v>446</v>
      </c>
      <c r="B460" s="612">
        <v>446</v>
      </c>
      <c r="C460" s="613"/>
      <c r="D460" s="614"/>
      <c r="E460" s="762" t="s">
        <v>1712</v>
      </c>
      <c r="F460" s="632" t="s">
        <v>1713</v>
      </c>
      <c r="G460" s="618">
        <v>14</v>
      </c>
      <c r="H460" s="617">
        <v>7.0110000000000001</v>
      </c>
      <c r="I460" s="618">
        <v>28</v>
      </c>
      <c r="J460" s="617">
        <v>2.629</v>
      </c>
      <c r="K460" s="617"/>
      <c r="L460" s="617"/>
      <c r="M460" s="617"/>
      <c r="N460" s="617"/>
      <c r="O460" s="619">
        <v>443.08</v>
      </c>
      <c r="P460" s="617">
        <v>6.31</v>
      </c>
      <c r="Q460" s="617"/>
      <c r="R460" s="617"/>
      <c r="S460" s="618">
        <f t="shared" si="15"/>
        <v>14</v>
      </c>
      <c r="T460" s="617">
        <v>0.438</v>
      </c>
      <c r="U460" s="618">
        <v>1</v>
      </c>
      <c r="V460" s="617">
        <v>1.095</v>
      </c>
      <c r="W460" s="620"/>
      <c r="X460" s="617">
        <v>0</v>
      </c>
      <c r="Y460" s="621">
        <v>10.9</v>
      </c>
      <c r="Z460" s="617">
        <v>0.51200000000000001</v>
      </c>
      <c r="AA460" s="617">
        <v>6.6669999999999998</v>
      </c>
      <c r="AB460" s="617">
        <v>8</v>
      </c>
      <c r="AC460" s="622">
        <v>0</v>
      </c>
      <c r="AD460" s="617"/>
      <c r="AE460" s="616">
        <v>6.4409999999999998</v>
      </c>
      <c r="AF460" s="617">
        <v>3</v>
      </c>
      <c r="AG460" s="623"/>
      <c r="AH460" s="623"/>
      <c r="AI460" s="624"/>
      <c r="AJ460" s="624"/>
      <c r="AK460" s="624"/>
      <c r="AL460" s="624"/>
      <c r="AM460" s="624"/>
      <c r="AN460" s="624"/>
      <c r="AO460" s="624"/>
      <c r="AP460" s="624"/>
      <c r="AQ460" s="624"/>
      <c r="AR460" s="625"/>
      <c r="AS460" s="624"/>
      <c r="AT460" s="624"/>
      <c r="AU460" s="637"/>
      <c r="AV460" s="626"/>
      <c r="AW460" s="626"/>
      <c r="AX460" s="626"/>
      <c r="AY460" s="628"/>
      <c r="AZ460" s="628"/>
      <c r="BA460" s="628"/>
      <c r="BB460" s="628"/>
      <c r="BC460" s="628"/>
      <c r="BD460" s="628"/>
      <c r="BE460" s="629">
        <f t="shared" si="16"/>
        <v>28.995000000000001</v>
      </c>
      <c r="BF460" s="630"/>
      <c r="BG460" s="801">
        <f t="shared" si="17"/>
        <v>1.7</v>
      </c>
      <c r="BH460" s="504"/>
      <c r="BI460" s="505"/>
      <c r="BM460" s="503">
        <v>0</v>
      </c>
      <c r="BO460" s="444"/>
    </row>
    <row r="461" spans="1:67" s="443" customFormat="1" ht="36.950000000000003" customHeight="1">
      <c r="A461" s="611">
        <v>447</v>
      </c>
      <c r="B461" s="612">
        <v>447</v>
      </c>
      <c r="C461" s="613"/>
      <c r="D461" s="614"/>
      <c r="E461" s="762" t="s">
        <v>1472</v>
      </c>
      <c r="F461" s="632" t="s">
        <v>1473</v>
      </c>
      <c r="G461" s="618">
        <v>15</v>
      </c>
      <c r="H461" s="617">
        <v>7.5119999999999996</v>
      </c>
      <c r="I461" s="618">
        <v>30</v>
      </c>
      <c r="J461" s="617">
        <v>2.8170000000000002</v>
      </c>
      <c r="K461" s="617"/>
      <c r="L461" s="617"/>
      <c r="M461" s="617"/>
      <c r="N461" s="617"/>
      <c r="O461" s="619">
        <v>468.6</v>
      </c>
      <c r="P461" s="617">
        <v>6.6740000000000004</v>
      </c>
      <c r="Q461" s="617"/>
      <c r="R461" s="617"/>
      <c r="S461" s="618">
        <f t="shared" si="15"/>
        <v>15</v>
      </c>
      <c r="T461" s="617">
        <v>0.47</v>
      </c>
      <c r="U461" s="618">
        <v>1</v>
      </c>
      <c r="V461" s="617">
        <v>1.095</v>
      </c>
      <c r="W461" s="620"/>
      <c r="X461" s="617">
        <v>0</v>
      </c>
      <c r="Y461" s="621">
        <v>9.9</v>
      </c>
      <c r="Z461" s="617">
        <v>0.46500000000000002</v>
      </c>
      <c r="AA461" s="617">
        <v>6.6669999999999998</v>
      </c>
      <c r="AB461" s="617">
        <v>8</v>
      </c>
      <c r="AC461" s="622">
        <v>0</v>
      </c>
      <c r="AD461" s="617"/>
      <c r="AE461" s="616">
        <v>6.4409999999999998</v>
      </c>
      <c r="AF461" s="617">
        <v>3</v>
      </c>
      <c r="AG461" s="623"/>
      <c r="AH461" s="623"/>
      <c r="AI461" s="624"/>
      <c r="AJ461" s="624"/>
      <c r="AK461" s="624"/>
      <c r="AL461" s="624"/>
      <c r="AM461" s="624"/>
      <c r="AN461" s="624"/>
      <c r="AO461" s="624"/>
      <c r="AP461" s="624"/>
      <c r="AQ461" s="624"/>
      <c r="AR461" s="625"/>
      <c r="AS461" s="624"/>
      <c r="AT461" s="624"/>
      <c r="AU461" s="637"/>
      <c r="AV461" s="626"/>
      <c r="AW461" s="626"/>
      <c r="AX461" s="626"/>
      <c r="AY461" s="628"/>
      <c r="AZ461" s="628"/>
      <c r="BA461" s="628"/>
      <c r="BB461" s="628"/>
      <c r="BC461" s="628"/>
      <c r="BD461" s="628"/>
      <c r="BE461" s="629">
        <f t="shared" si="16"/>
        <v>30.033000000000001</v>
      </c>
      <c r="BF461" s="630"/>
      <c r="BG461" s="801">
        <f t="shared" si="17"/>
        <v>1.7</v>
      </c>
      <c r="BH461" s="504"/>
      <c r="BI461" s="505"/>
      <c r="BM461" s="503">
        <v>0</v>
      </c>
      <c r="BO461" s="444"/>
    </row>
    <row r="462" spans="1:67" s="443" customFormat="1" ht="36.950000000000003" customHeight="1">
      <c r="A462" s="611">
        <v>448</v>
      </c>
      <c r="B462" s="612">
        <v>448</v>
      </c>
      <c r="C462" s="613"/>
      <c r="D462" s="614"/>
      <c r="E462" s="762" t="s">
        <v>1470</v>
      </c>
      <c r="F462" s="632" t="s">
        <v>1471</v>
      </c>
      <c r="G462" s="618">
        <v>15</v>
      </c>
      <c r="H462" s="617">
        <v>7.5119999999999996</v>
      </c>
      <c r="I462" s="618">
        <v>30</v>
      </c>
      <c r="J462" s="617">
        <v>2.8170000000000002</v>
      </c>
      <c r="K462" s="617"/>
      <c r="L462" s="617"/>
      <c r="M462" s="617"/>
      <c r="N462" s="617"/>
      <c r="O462" s="619">
        <v>448.8</v>
      </c>
      <c r="P462" s="617">
        <v>6.3920000000000003</v>
      </c>
      <c r="Q462" s="617"/>
      <c r="R462" s="617"/>
      <c r="S462" s="618">
        <f t="shared" si="15"/>
        <v>15</v>
      </c>
      <c r="T462" s="617">
        <v>0.47</v>
      </c>
      <c r="U462" s="618">
        <v>1</v>
      </c>
      <c r="V462" s="617">
        <v>1.095</v>
      </c>
      <c r="W462" s="620"/>
      <c r="X462" s="617">
        <v>0</v>
      </c>
      <c r="Y462" s="621">
        <v>12.6</v>
      </c>
      <c r="Z462" s="617">
        <v>0.59199999999999997</v>
      </c>
      <c r="AA462" s="617">
        <v>6.6669999999999998</v>
      </c>
      <c r="AB462" s="617">
        <v>8</v>
      </c>
      <c r="AC462" s="622">
        <v>0</v>
      </c>
      <c r="AD462" s="617"/>
      <c r="AE462" s="616">
        <v>6.4409999999999998</v>
      </c>
      <c r="AF462" s="617">
        <v>3</v>
      </c>
      <c r="AG462" s="623"/>
      <c r="AH462" s="623"/>
      <c r="AI462" s="624"/>
      <c r="AJ462" s="624"/>
      <c r="AK462" s="624"/>
      <c r="AL462" s="624"/>
      <c r="AM462" s="624"/>
      <c r="AN462" s="624"/>
      <c r="AO462" s="624"/>
      <c r="AP462" s="624"/>
      <c r="AQ462" s="624"/>
      <c r="AR462" s="625"/>
      <c r="AS462" s="624"/>
      <c r="AT462" s="624"/>
      <c r="AU462" s="637"/>
      <c r="AV462" s="626"/>
      <c r="AW462" s="626"/>
      <c r="AX462" s="626"/>
      <c r="AY462" s="628"/>
      <c r="AZ462" s="628"/>
      <c r="BA462" s="628"/>
      <c r="BB462" s="628"/>
      <c r="BC462" s="628"/>
      <c r="BD462" s="628"/>
      <c r="BE462" s="629">
        <f t="shared" si="16"/>
        <v>29.878</v>
      </c>
      <c r="BF462" s="630"/>
      <c r="BG462" s="801">
        <f t="shared" si="17"/>
        <v>1.7</v>
      </c>
      <c r="BH462" s="504"/>
      <c r="BI462" s="505"/>
      <c r="BM462" s="503">
        <v>0</v>
      </c>
      <c r="BO462" s="444"/>
    </row>
    <row r="463" spans="1:67" s="443" customFormat="1" ht="36.950000000000003" customHeight="1">
      <c r="A463" s="611">
        <v>449</v>
      </c>
      <c r="B463" s="612">
        <v>449</v>
      </c>
      <c r="C463" s="613"/>
      <c r="D463" s="614"/>
      <c r="E463" s="775" t="s">
        <v>2182</v>
      </c>
      <c r="F463" s="776" t="s">
        <v>2183</v>
      </c>
      <c r="G463" s="618">
        <v>13</v>
      </c>
      <c r="H463" s="617">
        <v>6.51</v>
      </c>
      <c r="I463" s="618">
        <v>27</v>
      </c>
      <c r="J463" s="617">
        <v>2.5350000000000001</v>
      </c>
      <c r="K463" s="617"/>
      <c r="L463" s="617"/>
      <c r="M463" s="617"/>
      <c r="N463" s="617"/>
      <c r="O463" s="619">
        <v>389.4</v>
      </c>
      <c r="P463" s="617">
        <v>5.5460000000000003</v>
      </c>
      <c r="Q463" s="617"/>
      <c r="R463" s="617"/>
      <c r="S463" s="618">
        <f t="shared" si="15"/>
        <v>13</v>
      </c>
      <c r="T463" s="617">
        <v>0.40699999999999997</v>
      </c>
      <c r="U463" s="618">
        <v>1</v>
      </c>
      <c r="V463" s="617">
        <v>1.095</v>
      </c>
      <c r="W463" s="620"/>
      <c r="X463" s="617">
        <v>0</v>
      </c>
      <c r="Y463" s="621">
        <v>15.7</v>
      </c>
      <c r="Z463" s="617">
        <v>0.73699999999999999</v>
      </c>
      <c r="AA463" s="617">
        <v>6.6669999999999998</v>
      </c>
      <c r="AB463" s="617">
        <v>8</v>
      </c>
      <c r="AC463" s="622">
        <v>0</v>
      </c>
      <c r="AD463" s="617"/>
      <c r="AE463" s="616">
        <v>6.4409999999999998</v>
      </c>
      <c r="AF463" s="617">
        <v>3</v>
      </c>
      <c r="AG463" s="623"/>
      <c r="AH463" s="623"/>
      <c r="AI463" s="624"/>
      <c r="AJ463" s="624"/>
      <c r="AK463" s="624"/>
      <c r="AL463" s="624"/>
      <c r="AM463" s="624"/>
      <c r="AN463" s="624"/>
      <c r="AO463" s="624"/>
      <c r="AP463" s="624"/>
      <c r="AQ463" s="624"/>
      <c r="AR463" s="625"/>
      <c r="AS463" s="624"/>
      <c r="AT463" s="624"/>
      <c r="AU463" s="637"/>
      <c r="AV463" s="626"/>
      <c r="AW463" s="626"/>
      <c r="AX463" s="626"/>
      <c r="AY463" s="628"/>
      <c r="AZ463" s="628"/>
      <c r="BA463" s="628"/>
      <c r="BB463" s="628"/>
      <c r="BC463" s="628"/>
      <c r="BD463" s="628"/>
      <c r="BE463" s="629">
        <f t="shared" si="16"/>
        <v>27.83</v>
      </c>
      <c r="BF463" s="630"/>
      <c r="BG463" s="801">
        <f t="shared" si="17"/>
        <v>1.7</v>
      </c>
      <c r="BH463" s="504"/>
      <c r="BI463" s="505"/>
      <c r="BM463" s="503">
        <v>0</v>
      </c>
      <c r="BO463" s="444"/>
    </row>
    <row r="464" spans="1:67" s="443" customFormat="1" ht="36.950000000000003" customHeight="1">
      <c r="A464" s="611">
        <v>450</v>
      </c>
      <c r="B464" s="612">
        <v>450</v>
      </c>
      <c r="C464" s="613"/>
      <c r="D464" s="614"/>
      <c r="E464" s="762" t="s">
        <v>1474</v>
      </c>
      <c r="F464" s="632" t="s">
        <v>1475</v>
      </c>
      <c r="G464" s="618">
        <v>15</v>
      </c>
      <c r="H464" s="617">
        <v>7.5119999999999996</v>
      </c>
      <c r="I464" s="618">
        <v>30</v>
      </c>
      <c r="J464" s="617">
        <v>2.8170000000000002</v>
      </c>
      <c r="K464" s="617"/>
      <c r="L464" s="617"/>
      <c r="M464" s="617"/>
      <c r="N464" s="617"/>
      <c r="O464" s="619">
        <v>315.48</v>
      </c>
      <c r="P464" s="617">
        <v>4.4930000000000003</v>
      </c>
      <c r="Q464" s="617"/>
      <c r="R464" s="617"/>
      <c r="S464" s="618">
        <f t="shared" ref="S464:S527" si="18">G464</f>
        <v>15</v>
      </c>
      <c r="T464" s="617">
        <v>0.47</v>
      </c>
      <c r="U464" s="618">
        <v>1</v>
      </c>
      <c r="V464" s="617">
        <v>1.095</v>
      </c>
      <c r="W464" s="620"/>
      <c r="X464" s="617">
        <v>0</v>
      </c>
      <c r="Y464" s="621">
        <v>12.1</v>
      </c>
      <c r="Z464" s="617">
        <v>0.56799999999999995</v>
      </c>
      <c r="AA464" s="617">
        <v>6.6669999999999998</v>
      </c>
      <c r="AB464" s="617">
        <v>8</v>
      </c>
      <c r="AC464" s="622">
        <v>0</v>
      </c>
      <c r="AD464" s="617"/>
      <c r="AE464" s="616">
        <v>6.4409999999999998</v>
      </c>
      <c r="AF464" s="617">
        <v>3</v>
      </c>
      <c r="AG464" s="623"/>
      <c r="AH464" s="623"/>
      <c r="AI464" s="624"/>
      <c r="AJ464" s="624"/>
      <c r="AK464" s="624"/>
      <c r="AL464" s="624"/>
      <c r="AM464" s="624"/>
      <c r="AN464" s="624"/>
      <c r="AO464" s="624"/>
      <c r="AP464" s="624"/>
      <c r="AQ464" s="624"/>
      <c r="AR464" s="625"/>
      <c r="AS464" s="624"/>
      <c r="AT464" s="624"/>
      <c r="AU464" s="637"/>
      <c r="AV464" s="626"/>
      <c r="AW464" s="626"/>
      <c r="AX464" s="626"/>
      <c r="AY464" s="628"/>
      <c r="AZ464" s="628"/>
      <c r="BA464" s="628"/>
      <c r="BB464" s="628"/>
      <c r="BC464" s="628"/>
      <c r="BD464" s="628"/>
      <c r="BE464" s="629">
        <f t="shared" ref="BE464:BE527" si="19">H464+J464+N464+T464+V464+X464+AH464+AJ464+AL464+AN464+AP464+BB464+AT464+L464+P464+R464+AR464+Z464+AD464+AF464+AB464</f>
        <v>27.955000000000002</v>
      </c>
      <c r="BF464" s="630"/>
      <c r="BG464" s="801">
        <f t="shared" si="17"/>
        <v>1.7</v>
      </c>
      <c r="BH464" s="504"/>
      <c r="BI464" s="505"/>
      <c r="BM464" s="503">
        <v>0</v>
      </c>
      <c r="BO464" s="444"/>
    </row>
    <row r="465" spans="1:815 1070:1839 2094:2863 3118:3887 4142:4911 5166:5935 6190:6959 7214:7983 8238:9007 9262:10031 10286:11055 11310:12079 12334:13103 13358:14127 14382:15151 15406:16175" s="443" customFormat="1" ht="36.950000000000003" customHeight="1">
      <c r="A465" s="611">
        <v>451</v>
      </c>
      <c r="B465" s="612">
        <v>451</v>
      </c>
      <c r="C465" s="613"/>
      <c r="D465" s="614"/>
      <c r="E465" s="762" t="s">
        <v>1476</v>
      </c>
      <c r="F465" s="632" t="s">
        <v>1477</v>
      </c>
      <c r="G465" s="618">
        <v>15</v>
      </c>
      <c r="H465" s="617">
        <v>7.5119999999999996</v>
      </c>
      <c r="I465" s="618">
        <v>30</v>
      </c>
      <c r="J465" s="617">
        <v>2.8170000000000002</v>
      </c>
      <c r="K465" s="617"/>
      <c r="L465" s="617"/>
      <c r="M465" s="617"/>
      <c r="N465" s="617"/>
      <c r="O465" s="619">
        <v>360.8</v>
      </c>
      <c r="P465" s="617">
        <v>5.1390000000000002</v>
      </c>
      <c r="Q465" s="617"/>
      <c r="R465" s="617"/>
      <c r="S465" s="618">
        <f t="shared" si="18"/>
        <v>15</v>
      </c>
      <c r="T465" s="617">
        <v>0.47</v>
      </c>
      <c r="U465" s="618">
        <v>1</v>
      </c>
      <c r="V465" s="617">
        <v>1.095</v>
      </c>
      <c r="W465" s="620"/>
      <c r="X465" s="617">
        <v>0</v>
      </c>
      <c r="Y465" s="621">
        <v>10.4</v>
      </c>
      <c r="Z465" s="617">
        <v>0.48799999999999999</v>
      </c>
      <c r="AA465" s="617">
        <v>6.6669999999999998</v>
      </c>
      <c r="AB465" s="617">
        <v>8</v>
      </c>
      <c r="AC465" s="622">
        <v>0</v>
      </c>
      <c r="AD465" s="617"/>
      <c r="AE465" s="616">
        <v>6.4409999999999998</v>
      </c>
      <c r="AF465" s="617">
        <v>3</v>
      </c>
      <c r="AG465" s="623"/>
      <c r="AH465" s="623"/>
      <c r="AI465" s="624"/>
      <c r="AJ465" s="624"/>
      <c r="AK465" s="624"/>
      <c r="AL465" s="624"/>
      <c r="AM465" s="624"/>
      <c r="AN465" s="624"/>
      <c r="AO465" s="624"/>
      <c r="AP465" s="624"/>
      <c r="AQ465" s="624"/>
      <c r="AR465" s="625"/>
      <c r="AS465" s="624"/>
      <c r="AT465" s="624"/>
      <c r="AU465" s="637"/>
      <c r="AV465" s="626"/>
      <c r="AW465" s="626"/>
      <c r="AX465" s="626"/>
      <c r="AY465" s="628"/>
      <c r="AZ465" s="628"/>
      <c r="BA465" s="628"/>
      <c r="BB465" s="628"/>
      <c r="BC465" s="628"/>
      <c r="BD465" s="628"/>
      <c r="BE465" s="629">
        <f t="shared" si="19"/>
        <v>28.521000000000001</v>
      </c>
      <c r="BF465" s="630"/>
      <c r="BG465" s="801">
        <f t="shared" ref="BG465:BG528" si="20">BF465+1.7</f>
        <v>1.7</v>
      </c>
      <c r="BH465" s="504"/>
      <c r="BI465" s="505"/>
      <c r="BM465" s="503">
        <v>0</v>
      </c>
      <c r="BO465" s="444"/>
    </row>
    <row r="466" spans="1:815 1070:1839 2094:2863 3118:3887 4142:4911 5166:5935 6190:6959 7214:7983 8238:9007 9262:10031 10286:11055 11310:12079 12334:13103 13358:14127 14382:15151 15406:16175" s="443" customFormat="1" ht="36.950000000000003" customHeight="1">
      <c r="A466" s="611">
        <v>452</v>
      </c>
      <c r="B466" s="612">
        <v>452</v>
      </c>
      <c r="C466" s="613"/>
      <c r="D466" s="614"/>
      <c r="E466" s="762" t="s">
        <v>1478</v>
      </c>
      <c r="F466" s="632" t="s">
        <v>1479</v>
      </c>
      <c r="G466" s="618">
        <v>16</v>
      </c>
      <c r="H466" s="617">
        <v>8.0129999999999999</v>
      </c>
      <c r="I466" s="618">
        <v>31</v>
      </c>
      <c r="J466" s="617">
        <v>2.911</v>
      </c>
      <c r="K466" s="617"/>
      <c r="L466" s="617"/>
      <c r="M466" s="617"/>
      <c r="N466" s="617"/>
      <c r="O466" s="619">
        <v>623.04</v>
      </c>
      <c r="P466" s="617">
        <v>8.8740000000000006</v>
      </c>
      <c r="Q466" s="617"/>
      <c r="R466" s="617"/>
      <c r="S466" s="618">
        <f t="shared" si="18"/>
        <v>16</v>
      </c>
      <c r="T466" s="617">
        <v>0.5</v>
      </c>
      <c r="U466" s="618">
        <v>1</v>
      </c>
      <c r="V466" s="617">
        <v>1.095</v>
      </c>
      <c r="W466" s="620"/>
      <c r="X466" s="617">
        <v>0</v>
      </c>
      <c r="Y466" s="621">
        <v>8.1999999999999993</v>
      </c>
      <c r="Z466" s="617">
        <v>0.38500000000000001</v>
      </c>
      <c r="AA466" s="617">
        <v>6.6669999999999998</v>
      </c>
      <c r="AB466" s="617">
        <v>8</v>
      </c>
      <c r="AC466" s="622">
        <v>0</v>
      </c>
      <c r="AD466" s="617"/>
      <c r="AE466" s="616">
        <v>6.4409999999999998</v>
      </c>
      <c r="AF466" s="617">
        <v>3</v>
      </c>
      <c r="AG466" s="623"/>
      <c r="AH466" s="623"/>
      <c r="AI466" s="624"/>
      <c r="AJ466" s="624"/>
      <c r="AK466" s="624"/>
      <c r="AL466" s="624"/>
      <c r="AM466" s="624"/>
      <c r="AN466" s="624"/>
      <c r="AO466" s="624"/>
      <c r="AP466" s="624"/>
      <c r="AQ466" s="624"/>
      <c r="AR466" s="625"/>
      <c r="AS466" s="624"/>
      <c r="AT466" s="624"/>
      <c r="AU466" s="637"/>
      <c r="AV466" s="626"/>
      <c r="AW466" s="626"/>
      <c r="AX466" s="626"/>
      <c r="AY466" s="628"/>
      <c r="AZ466" s="628"/>
      <c r="BA466" s="628"/>
      <c r="BB466" s="628"/>
      <c r="BC466" s="628"/>
      <c r="BD466" s="628"/>
      <c r="BE466" s="629">
        <f t="shared" si="19"/>
        <v>32.778000000000006</v>
      </c>
      <c r="BF466" s="630"/>
      <c r="BG466" s="801">
        <f t="shared" si="20"/>
        <v>1.7</v>
      </c>
      <c r="BH466" s="504"/>
      <c r="BI466" s="505"/>
      <c r="BM466" s="503">
        <v>0</v>
      </c>
      <c r="BO466" s="444"/>
    </row>
    <row r="467" spans="1:815 1070:1839 2094:2863 3118:3887 4142:4911 5166:5935 6190:6959 7214:7983 8238:9007 9262:10031 10286:11055 11310:12079 12334:13103 13358:14127 14382:15151 15406:16175" s="443" customFormat="1" ht="36.950000000000003" customHeight="1">
      <c r="A467" s="611">
        <v>453</v>
      </c>
      <c r="B467" s="612">
        <v>453</v>
      </c>
      <c r="C467" s="613"/>
      <c r="D467" s="614"/>
      <c r="E467" s="762" t="s">
        <v>1480</v>
      </c>
      <c r="F467" s="632" t="s">
        <v>1481</v>
      </c>
      <c r="G467" s="618">
        <v>16</v>
      </c>
      <c r="H467" s="617">
        <v>8.0129999999999999</v>
      </c>
      <c r="I467" s="618">
        <v>31</v>
      </c>
      <c r="J467" s="617">
        <v>2.911</v>
      </c>
      <c r="K467" s="617"/>
      <c r="L467" s="617"/>
      <c r="M467" s="617"/>
      <c r="N467" s="617"/>
      <c r="O467" s="619">
        <v>536.36</v>
      </c>
      <c r="P467" s="617">
        <v>7.6390000000000002</v>
      </c>
      <c r="Q467" s="617"/>
      <c r="R467" s="617"/>
      <c r="S467" s="618">
        <f t="shared" si="18"/>
        <v>16</v>
      </c>
      <c r="T467" s="617">
        <v>0.5</v>
      </c>
      <c r="U467" s="618">
        <v>1</v>
      </c>
      <c r="V467" s="617">
        <v>1.095</v>
      </c>
      <c r="W467" s="620"/>
      <c r="X467" s="617">
        <v>0</v>
      </c>
      <c r="Y467" s="621">
        <v>8.3000000000000007</v>
      </c>
      <c r="Z467" s="617">
        <v>0.39</v>
      </c>
      <c r="AA467" s="617">
        <v>6.6669999999999998</v>
      </c>
      <c r="AB467" s="617">
        <v>8</v>
      </c>
      <c r="AC467" s="622">
        <v>0</v>
      </c>
      <c r="AD467" s="617"/>
      <c r="AE467" s="616">
        <v>6.4409999999999998</v>
      </c>
      <c r="AF467" s="617">
        <v>3</v>
      </c>
      <c r="AG467" s="623"/>
      <c r="AH467" s="623"/>
      <c r="AI467" s="624"/>
      <c r="AJ467" s="624"/>
      <c r="AK467" s="624"/>
      <c r="AL467" s="624"/>
      <c r="AM467" s="624"/>
      <c r="AN467" s="624"/>
      <c r="AO467" s="624"/>
      <c r="AP467" s="624"/>
      <c r="AQ467" s="624"/>
      <c r="AR467" s="625"/>
      <c r="AS467" s="624"/>
      <c r="AT467" s="624"/>
      <c r="AU467" s="637"/>
      <c r="AV467" s="626"/>
      <c r="AW467" s="626"/>
      <c r="AX467" s="626"/>
      <c r="AY467" s="628"/>
      <c r="AZ467" s="628"/>
      <c r="BA467" s="628"/>
      <c r="BB467" s="628"/>
      <c r="BC467" s="628"/>
      <c r="BD467" s="628"/>
      <c r="BE467" s="629">
        <f t="shared" si="19"/>
        <v>31.548000000000002</v>
      </c>
      <c r="BF467" s="630"/>
      <c r="BG467" s="801">
        <f t="shared" si="20"/>
        <v>1.7</v>
      </c>
      <c r="BH467" s="504"/>
      <c r="BI467" s="505"/>
      <c r="BM467" s="503">
        <v>0</v>
      </c>
      <c r="BO467" s="444"/>
    </row>
    <row r="468" spans="1:815 1070:1839 2094:2863 3118:3887 4142:4911 5166:5935 6190:6959 7214:7983 8238:9007 9262:10031 10286:11055 11310:12079 12334:13103 13358:14127 14382:15151 15406:16175" s="443" customFormat="1" ht="36.950000000000003" customHeight="1">
      <c r="A468" s="611">
        <v>454</v>
      </c>
      <c r="B468" s="612">
        <v>454</v>
      </c>
      <c r="C468" s="613"/>
      <c r="D468" s="614"/>
      <c r="E468" s="762" t="s">
        <v>1859</v>
      </c>
      <c r="F468" s="632" t="s">
        <v>1860</v>
      </c>
      <c r="G468" s="618">
        <v>16</v>
      </c>
      <c r="H468" s="617">
        <v>8.0129999999999999</v>
      </c>
      <c r="I468" s="618">
        <v>31</v>
      </c>
      <c r="J468" s="617">
        <v>2.911</v>
      </c>
      <c r="K468" s="617"/>
      <c r="L468" s="617"/>
      <c r="M468" s="617"/>
      <c r="N468" s="617"/>
      <c r="O468" s="619">
        <v>593.56000000000006</v>
      </c>
      <c r="P468" s="617">
        <v>8.4540000000000006</v>
      </c>
      <c r="Q468" s="617"/>
      <c r="R468" s="617"/>
      <c r="S468" s="618">
        <f t="shared" si="18"/>
        <v>16</v>
      </c>
      <c r="T468" s="617">
        <v>0.5</v>
      </c>
      <c r="U468" s="618">
        <v>1</v>
      </c>
      <c r="V468" s="617">
        <v>1.095</v>
      </c>
      <c r="W468" s="620"/>
      <c r="X468" s="617">
        <v>0</v>
      </c>
      <c r="Y468" s="621">
        <v>11.4</v>
      </c>
      <c r="Z468" s="617">
        <v>0.53500000000000003</v>
      </c>
      <c r="AA468" s="617">
        <v>6.6669999999999998</v>
      </c>
      <c r="AB468" s="617">
        <v>8</v>
      </c>
      <c r="AC468" s="622">
        <v>0</v>
      </c>
      <c r="AD468" s="617"/>
      <c r="AE468" s="616">
        <v>6.4409999999999998</v>
      </c>
      <c r="AF468" s="617">
        <v>3</v>
      </c>
      <c r="AG468" s="623"/>
      <c r="AH468" s="623"/>
      <c r="AI468" s="624"/>
      <c r="AJ468" s="624"/>
      <c r="AK468" s="624"/>
      <c r="AL468" s="624"/>
      <c r="AM468" s="624"/>
      <c r="AN468" s="624"/>
      <c r="AO468" s="624"/>
      <c r="AP468" s="624"/>
      <c r="AQ468" s="624"/>
      <c r="AR468" s="625"/>
      <c r="AS468" s="624"/>
      <c r="AT468" s="624"/>
      <c r="AU468" s="637"/>
      <c r="AV468" s="626"/>
      <c r="AW468" s="626"/>
      <c r="AX468" s="626"/>
      <c r="AY468" s="628"/>
      <c r="AZ468" s="628"/>
      <c r="BA468" s="628"/>
      <c r="BB468" s="628"/>
      <c r="BC468" s="628"/>
      <c r="BD468" s="628"/>
      <c r="BE468" s="629">
        <f t="shared" si="19"/>
        <v>32.507999999999996</v>
      </c>
      <c r="BF468" s="630"/>
      <c r="BG468" s="801">
        <f t="shared" si="20"/>
        <v>1.7</v>
      </c>
      <c r="BH468" s="504"/>
      <c r="BI468" s="505"/>
      <c r="BM468" s="503">
        <v>0</v>
      </c>
      <c r="BO468" s="444"/>
    </row>
    <row r="469" spans="1:815 1070:1839 2094:2863 3118:3887 4142:4911 5166:5935 6190:6959 7214:7983 8238:9007 9262:10031 10286:11055 11310:12079 12334:13103 13358:14127 14382:15151 15406:16175" s="443" customFormat="1" ht="36.950000000000003" customHeight="1">
      <c r="A469" s="611">
        <v>455</v>
      </c>
      <c r="B469" s="612">
        <v>455</v>
      </c>
      <c r="C469" s="613"/>
      <c r="D469" s="614"/>
      <c r="E469" s="762" t="s">
        <v>1482</v>
      </c>
      <c r="F469" s="632" t="s">
        <v>1483</v>
      </c>
      <c r="G469" s="618">
        <v>16</v>
      </c>
      <c r="H469" s="617">
        <v>8.0129999999999999</v>
      </c>
      <c r="I469" s="618">
        <v>31</v>
      </c>
      <c r="J469" s="617">
        <v>2.911</v>
      </c>
      <c r="K469" s="617"/>
      <c r="L469" s="617"/>
      <c r="M469" s="617"/>
      <c r="N469" s="617"/>
      <c r="O469" s="619">
        <v>470.36</v>
      </c>
      <c r="P469" s="617">
        <v>6.6989999999999998</v>
      </c>
      <c r="Q469" s="617"/>
      <c r="R469" s="617"/>
      <c r="S469" s="618">
        <f t="shared" si="18"/>
        <v>16</v>
      </c>
      <c r="T469" s="617">
        <v>0.5</v>
      </c>
      <c r="U469" s="618">
        <v>1</v>
      </c>
      <c r="V469" s="617">
        <v>1.095</v>
      </c>
      <c r="W469" s="620"/>
      <c r="X469" s="617">
        <v>0</v>
      </c>
      <c r="Y469" s="621">
        <v>10.8</v>
      </c>
      <c r="Z469" s="617">
        <v>0.50700000000000001</v>
      </c>
      <c r="AA469" s="617">
        <v>6.6669999999999998</v>
      </c>
      <c r="AB469" s="617">
        <v>8</v>
      </c>
      <c r="AC469" s="622">
        <v>0</v>
      </c>
      <c r="AD469" s="617"/>
      <c r="AE469" s="616">
        <v>6.4409999999999998</v>
      </c>
      <c r="AF469" s="617">
        <v>3</v>
      </c>
      <c r="AG469" s="623"/>
      <c r="AH469" s="623"/>
      <c r="AI469" s="624"/>
      <c r="AJ469" s="624"/>
      <c r="AK469" s="624"/>
      <c r="AL469" s="624"/>
      <c r="AM469" s="624"/>
      <c r="AN469" s="624"/>
      <c r="AO469" s="624"/>
      <c r="AP469" s="624"/>
      <c r="AQ469" s="624"/>
      <c r="AR469" s="625"/>
      <c r="AS469" s="624"/>
      <c r="AT469" s="624"/>
      <c r="AU469" s="637"/>
      <c r="AV469" s="626"/>
      <c r="AW469" s="626"/>
      <c r="AX469" s="626"/>
      <c r="AY469" s="628"/>
      <c r="AZ469" s="628"/>
      <c r="BA469" s="628"/>
      <c r="BB469" s="628"/>
      <c r="BC469" s="628"/>
      <c r="BD469" s="628"/>
      <c r="BE469" s="629">
        <f t="shared" si="19"/>
        <v>30.725000000000001</v>
      </c>
      <c r="BF469" s="630"/>
      <c r="BG469" s="801">
        <f t="shared" si="20"/>
        <v>1.7</v>
      </c>
      <c r="BH469" s="504"/>
      <c r="BI469" s="505"/>
      <c r="BM469" s="503">
        <v>0</v>
      </c>
      <c r="BO469" s="444"/>
    </row>
    <row r="470" spans="1:815 1070:1839 2094:2863 3118:3887 4142:4911 5166:5935 6190:6959 7214:7983 8238:9007 9262:10031 10286:11055 11310:12079 12334:13103 13358:14127 14382:15151 15406:16175" s="443" customFormat="1" ht="36.950000000000003" customHeight="1">
      <c r="A470" s="611">
        <v>456</v>
      </c>
      <c r="B470" s="612">
        <v>456</v>
      </c>
      <c r="C470" s="613"/>
      <c r="D470" s="614"/>
      <c r="E470" s="762" t="s">
        <v>2178</v>
      </c>
      <c r="F470" s="632" t="s">
        <v>1861</v>
      </c>
      <c r="G470" s="618">
        <v>15</v>
      </c>
      <c r="H470" s="617">
        <v>7.5119999999999996</v>
      </c>
      <c r="I470" s="618">
        <v>29</v>
      </c>
      <c r="J470" s="617">
        <v>2.7229999999999999</v>
      </c>
      <c r="K470" s="617"/>
      <c r="L470" s="617"/>
      <c r="M470" s="617"/>
      <c r="N470" s="617"/>
      <c r="O470" s="619">
        <v>389.84</v>
      </c>
      <c r="P470" s="617">
        <v>5.5519999999999996</v>
      </c>
      <c r="Q470" s="617"/>
      <c r="R470" s="617"/>
      <c r="S470" s="618">
        <f t="shared" si="18"/>
        <v>15</v>
      </c>
      <c r="T470" s="617">
        <v>0.47</v>
      </c>
      <c r="U470" s="618">
        <v>1</v>
      </c>
      <c r="V470" s="617">
        <v>1.095</v>
      </c>
      <c r="W470" s="620"/>
      <c r="X470" s="617">
        <v>0</v>
      </c>
      <c r="Y470" s="621">
        <v>7.8</v>
      </c>
      <c r="Z470" s="617">
        <v>0.36599999999999999</v>
      </c>
      <c r="AA470" s="617">
        <v>6.6669999999999998</v>
      </c>
      <c r="AB470" s="617">
        <v>8</v>
      </c>
      <c r="AC470" s="622">
        <v>0</v>
      </c>
      <c r="AD470" s="617"/>
      <c r="AE470" s="616">
        <v>6.4409999999999998</v>
      </c>
      <c r="AF470" s="617">
        <v>3</v>
      </c>
      <c r="AG470" s="623"/>
      <c r="AH470" s="623"/>
      <c r="AI470" s="624"/>
      <c r="AJ470" s="624"/>
      <c r="AK470" s="624"/>
      <c r="AL470" s="624"/>
      <c r="AM470" s="624"/>
      <c r="AN470" s="624"/>
      <c r="AO470" s="624"/>
      <c r="AP470" s="624"/>
      <c r="AQ470" s="624"/>
      <c r="AR470" s="625"/>
      <c r="AS470" s="624"/>
      <c r="AT470" s="624"/>
      <c r="AU470" s="637"/>
      <c r="AV470" s="626"/>
      <c r="AW470" s="626"/>
      <c r="AX470" s="626"/>
      <c r="AY470" s="628"/>
      <c r="AZ470" s="628"/>
      <c r="BA470" s="628"/>
      <c r="BB470" s="628"/>
      <c r="BC470" s="628"/>
      <c r="BD470" s="628"/>
      <c r="BE470" s="629">
        <f t="shared" si="19"/>
        <v>28.718</v>
      </c>
      <c r="BF470" s="630"/>
      <c r="BG470" s="801">
        <f t="shared" si="20"/>
        <v>1.7</v>
      </c>
      <c r="BH470" s="504"/>
      <c r="BI470" s="505"/>
      <c r="BM470" s="503">
        <v>0</v>
      </c>
      <c r="BO470" s="444"/>
    </row>
    <row r="471" spans="1:815 1070:1839 2094:2863 3118:3887 4142:4911 5166:5935 6190:6959 7214:7983 8238:9007 9262:10031 10286:11055 11310:12079 12334:13103 13358:14127 14382:15151 15406:16175" s="443" customFormat="1" ht="36.950000000000003" customHeight="1">
      <c r="A471" s="611">
        <v>457</v>
      </c>
      <c r="B471" s="612">
        <v>457</v>
      </c>
      <c r="C471" s="613"/>
      <c r="D471" s="614"/>
      <c r="E471" s="762" t="s">
        <v>1862</v>
      </c>
      <c r="F471" s="632" t="s">
        <v>1863</v>
      </c>
      <c r="G471" s="618">
        <v>14</v>
      </c>
      <c r="H471" s="617">
        <v>7.0110000000000001</v>
      </c>
      <c r="I471" s="618">
        <v>28</v>
      </c>
      <c r="J471" s="617">
        <v>2.629</v>
      </c>
      <c r="K471" s="617"/>
      <c r="L471" s="617"/>
      <c r="M471" s="617"/>
      <c r="N471" s="617"/>
      <c r="O471" s="619">
        <v>384.56</v>
      </c>
      <c r="P471" s="617">
        <v>5.4770000000000003</v>
      </c>
      <c r="Q471" s="617"/>
      <c r="R471" s="617"/>
      <c r="S471" s="618">
        <f t="shared" si="18"/>
        <v>14</v>
      </c>
      <c r="T471" s="617">
        <v>0.438</v>
      </c>
      <c r="U471" s="618">
        <v>1</v>
      </c>
      <c r="V471" s="617">
        <v>1.095</v>
      </c>
      <c r="W471" s="620"/>
      <c r="X471" s="617">
        <v>0</v>
      </c>
      <c r="Y471" s="621">
        <v>10.1</v>
      </c>
      <c r="Z471" s="617">
        <v>0.47399999999999998</v>
      </c>
      <c r="AA471" s="617">
        <v>5.8330000000000002</v>
      </c>
      <c r="AB471" s="617">
        <v>7</v>
      </c>
      <c r="AC471" s="622">
        <v>0</v>
      </c>
      <c r="AD471" s="617"/>
      <c r="AE471" s="616">
        <v>6.4409999999999998</v>
      </c>
      <c r="AF471" s="617">
        <v>3</v>
      </c>
      <c r="AG471" s="623"/>
      <c r="AH471" s="623"/>
      <c r="AI471" s="624"/>
      <c r="AJ471" s="624"/>
      <c r="AK471" s="624"/>
      <c r="AL471" s="624"/>
      <c r="AM471" s="624"/>
      <c r="AN471" s="624"/>
      <c r="AO471" s="624"/>
      <c r="AP471" s="624"/>
      <c r="AQ471" s="624"/>
      <c r="AR471" s="625"/>
      <c r="AS471" s="624"/>
      <c r="AT471" s="624"/>
      <c r="AU471" s="637"/>
      <c r="AV471" s="626"/>
      <c r="AW471" s="626"/>
      <c r="AX471" s="626"/>
      <c r="AY471" s="628"/>
      <c r="AZ471" s="628"/>
      <c r="BA471" s="628"/>
      <c r="BB471" s="628"/>
      <c r="BC471" s="628"/>
      <c r="BD471" s="628"/>
      <c r="BE471" s="629">
        <f t="shared" si="19"/>
        <v>27.124000000000002</v>
      </c>
      <c r="BF471" s="630"/>
      <c r="BG471" s="801">
        <f t="shared" si="20"/>
        <v>1.7</v>
      </c>
      <c r="BH471" s="504"/>
      <c r="BI471" s="505"/>
      <c r="BM471" s="503">
        <v>0</v>
      </c>
      <c r="BO471" s="444"/>
    </row>
    <row r="472" spans="1:815 1070:1839 2094:2863 3118:3887 4142:4911 5166:5935 6190:6959 7214:7983 8238:9007 9262:10031 10286:11055 11310:12079 12334:13103 13358:14127 14382:15151 15406:16175" s="443" customFormat="1" ht="36.950000000000003" customHeight="1">
      <c r="A472" s="611">
        <v>458</v>
      </c>
      <c r="B472" s="612">
        <v>458</v>
      </c>
      <c r="C472" s="613"/>
      <c r="D472" s="614"/>
      <c r="E472" s="762" t="s">
        <v>1703</v>
      </c>
      <c r="F472" s="632" t="s">
        <v>1704</v>
      </c>
      <c r="G472" s="618">
        <v>16</v>
      </c>
      <c r="H472" s="617">
        <v>8.0129999999999999</v>
      </c>
      <c r="I472" s="618">
        <v>31</v>
      </c>
      <c r="J472" s="617">
        <v>2.911</v>
      </c>
      <c r="K472" s="617"/>
      <c r="L472" s="617"/>
      <c r="M472" s="617"/>
      <c r="N472" s="617"/>
      <c r="O472" s="619">
        <v>427.24</v>
      </c>
      <c r="P472" s="617">
        <v>6.085</v>
      </c>
      <c r="Q472" s="617"/>
      <c r="R472" s="617"/>
      <c r="S472" s="618">
        <f t="shared" si="18"/>
        <v>16</v>
      </c>
      <c r="T472" s="617">
        <v>0.5</v>
      </c>
      <c r="U472" s="618">
        <v>1</v>
      </c>
      <c r="V472" s="617">
        <v>1.095</v>
      </c>
      <c r="W472" s="620"/>
      <c r="X472" s="617">
        <v>0</v>
      </c>
      <c r="Y472" s="621">
        <v>15.3</v>
      </c>
      <c r="Z472" s="617">
        <v>0.71799999999999997</v>
      </c>
      <c r="AA472" s="617">
        <v>5.8330000000000002</v>
      </c>
      <c r="AB472" s="617">
        <v>7</v>
      </c>
      <c r="AC472" s="622">
        <v>0</v>
      </c>
      <c r="AD472" s="617"/>
      <c r="AE472" s="616">
        <v>6.4409999999999998</v>
      </c>
      <c r="AF472" s="617">
        <v>3</v>
      </c>
      <c r="AG472" s="623"/>
      <c r="AH472" s="623"/>
      <c r="AI472" s="624"/>
      <c r="AJ472" s="624"/>
      <c r="AK472" s="624"/>
      <c r="AL472" s="624"/>
      <c r="AM472" s="624"/>
      <c r="AN472" s="624"/>
      <c r="AO472" s="624"/>
      <c r="AP472" s="624"/>
      <c r="AQ472" s="624"/>
      <c r="AR472" s="625"/>
      <c r="AS472" s="624"/>
      <c r="AT472" s="624"/>
      <c r="AU472" s="637"/>
      <c r="AV472" s="626"/>
      <c r="AW472" s="626"/>
      <c r="AX472" s="626"/>
      <c r="AY472" s="628"/>
      <c r="AZ472" s="628"/>
      <c r="BA472" s="628"/>
      <c r="BB472" s="628"/>
      <c r="BC472" s="628"/>
      <c r="BD472" s="628"/>
      <c r="BE472" s="629">
        <f t="shared" si="19"/>
        <v>29.321999999999999</v>
      </c>
      <c r="BF472" s="630"/>
      <c r="BG472" s="801">
        <f t="shared" si="20"/>
        <v>1.7</v>
      </c>
      <c r="BH472" s="504"/>
      <c r="BI472" s="505"/>
      <c r="BM472" s="503">
        <v>0</v>
      </c>
      <c r="BO472" s="444"/>
    </row>
    <row r="473" spans="1:815 1070:1839 2094:2863 3118:3887 4142:4911 5166:5935 6190:6959 7214:7983 8238:9007 9262:10031 10286:11055 11310:12079 12334:13103 13358:14127 14382:15151 15406:16175" s="443" customFormat="1" ht="36.950000000000003" customHeight="1">
      <c r="A473" s="611">
        <v>459</v>
      </c>
      <c r="B473" s="612">
        <v>459</v>
      </c>
      <c r="C473" s="613"/>
      <c r="D473" s="614"/>
      <c r="E473" s="765" t="s">
        <v>1635</v>
      </c>
      <c r="F473" s="633" t="s">
        <v>1636</v>
      </c>
      <c r="G473" s="618">
        <v>16</v>
      </c>
      <c r="H473" s="617">
        <v>8.0129999999999999</v>
      </c>
      <c r="I473" s="618">
        <v>31</v>
      </c>
      <c r="J473" s="617">
        <v>2.911</v>
      </c>
      <c r="K473" s="617"/>
      <c r="L473" s="617"/>
      <c r="M473" s="617"/>
      <c r="N473" s="617"/>
      <c r="O473" s="619">
        <v>390.28000000000003</v>
      </c>
      <c r="P473" s="617">
        <v>5.5590000000000002</v>
      </c>
      <c r="Q473" s="617"/>
      <c r="R473" s="617"/>
      <c r="S473" s="618">
        <f t="shared" si="18"/>
        <v>16</v>
      </c>
      <c r="T473" s="617">
        <v>0.5</v>
      </c>
      <c r="U473" s="618">
        <v>1</v>
      </c>
      <c r="V473" s="617">
        <v>1.095</v>
      </c>
      <c r="W473" s="620"/>
      <c r="X473" s="617">
        <v>0</v>
      </c>
      <c r="Y473" s="621">
        <v>15.1</v>
      </c>
      <c r="Z473" s="617">
        <v>0.70899999999999996</v>
      </c>
      <c r="AA473" s="617">
        <v>6.6669999999999998</v>
      </c>
      <c r="AB473" s="617">
        <v>8</v>
      </c>
      <c r="AC473" s="622">
        <v>0</v>
      </c>
      <c r="AD473" s="617"/>
      <c r="AE473" s="616">
        <v>6.4409999999999998</v>
      </c>
      <c r="AF473" s="617">
        <v>3</v>
      </c>
      <c r="AG473" s="623"/>
      <c r="AH473" s="623"/>
      <c r="AI473" s="624"/>
      <c r="AJ473" s="624"/>
      <c r="AK473" s="624"/>
      <c r="AL473" s="624"/>
      <c r="AM473" s="624"/>
      <c r="AN473" s="624"/>
      <c r="AO473" s="624"/>
      <c r="AP473" s="624"/>
      <c r="AQ473" s="624"/>
      <c r="AR473" s="625"/>
      <c r="AS473" s="624"/>
      <c r="AT473" s="624"/>
      <c r="AU473" s="637"/>
      <c r="AV473" s="626"/>
      <c r="AW473" s="626"/>
      <c r="AX473" s="626"/>
      <c r="AY473" s="628"/>
      <c r="AZ473" s="628"/>
      <c r="BA473" s="628"/>
      <c r="BB473" s="628"/>
      <c r="BC473" s="628"/>
      <c r="BD473" s="628"/>
      <c r="BE473" s="629">
        <f t="shared" si="19"/>
        <v>29.786999999999999</v>
      </c>
      <c r="BF473" s="630"/>
      <c r="BG473" s="801">
        <f t="shared" si="20"/>
        <v>1.7</v>
      </c>
      <c r="BH473" s="504"/>
      <c r="BI473" s="505"/>
      <c r="BM473" s="503">
        <v>0</v>
      </c>
      <c r="BO473" s="444"/>
    </row>
    <row r="474" spans="1:815 1070:1839 2094:2863 3118:3887 4142:4911 5166:5935 6190:6959 7214:7983 8238:9007 9262:10031 10286:11055 11310:12079 12334:13103 13358:14127 14382:15151 15406:16175" s="443" customFormat="1" ht="36.950000000000003" customHeight="1">
      <c r="A474" s="611">
        <v>460</v>
      </c>
      <c r="B474" s="612">
        <v>460</v>
      </c>
      <c r="C474" s="613"/>
      <c r="D474" s="614"/>
      <c r="E474" s="766" t="s">
        <v>1623</v>
      </c>
      <c r="F474" s="767" t="s">
        <v>1624</v>
      </c>
      <c r="G474" s="618">
        <v>11</v>
      </c>
      <c r="H474" s="617">
        <v>5.5090000000000003</v>
      </c>
      <c r="I474" s="618">
        <v>26</v>
      </c>
      <c r="J474" s="617">
        <v>2.4409999999999998</v>
      </c>
      <c r="K474" s="617"/>
      <c r="L474" s="617"/>
      <c r="M474" s="617"/>
      <c r="N474" s="617"/>
      <c r="O474" s="619">
        <v>366.08</v>
      </c>
      <c r="P474" s="617">
        <v>5.2140000000000004</v>
      </c>
      <c r="Q474" s="617"/>
      <c r="R474" s="617"/>
      <c r="S474" s="618">
        <f t="shared" si="18"/>
        <v>11</v>
      </c>
      <c r="T474" s="617">
        <v>0.34399999999999997</v>
      </c>
      <c r="U474" s="618">
        <v>1</v>
      </c>
      <c r="V474" s="617">
        <v>1.095</v>
      </c>
      <c r="W474" s="620"/>
      <c r="X474" s="617">
        <v>0</v>
      </c>
      <c r="Y474" s="621">
        <v>10.4</v>
      </c>
      <c r="Z474" s="617">
        <v>0.48799999999999999</v>
      </c>
      <c r="AA474" s="617">
        <v>6.6669999999999998</v>
      </c>
      <c r="AB474" s="617">
        <v>8</v>
      </c>
      <c r="AC474" s="622">
        <v>0</v>
      </c>
      <c r="AD474" s="617"/>
      <c r="AE474" s="616">
        <v>6.4409999999999998</v>
      </c>
      <c r="AF474" s="617">
        <v>3</v>
      </c>
      <c r="AG474" s="623"/>
      <c r="AH474" s="623"/>
      <c r="AI474" s="624"/>
      <c r="AJ474" s="624"/>
      <c r="AK474" s="624"/>
      <c r="AL474" s="624"/>
      <c r="AM474" s="624"/>
      <c r="AN474" s="624"/>
      <c r="AO474" s="624"/>
      <c r="AP474" s="624"/>
      <c r="AQ474" s="624"/>
      <c r="AR474" s="625"/>
      <c r="AS474" s="624"/>
      <c r="AT474" s="624"/>
      <c r="AU474" s="637"/>
      <c r="AV474" s="626"/>
      <c r="AW474" s="626"/>
      <c r="AX474" s="626"/>
      <c r="AY474" s="628"/>
      <c r="AZ474" s="628"/>
      <c r="BA474" s="628"/>
      <c r="BB474" s="628"/>
      <c r="BC474" s="628"/>
      <c r="BD474" s="628"/>
      <c r="BE474" s="629">
        <f t="shared" si="19"/>
        <v>26.091000000000001</v>
      </c>
      <c r="BF474" s="630"/>
      <c r="BG474" s="801">
        <f t="shared" si="20"/>
        <v>1.7</v>
      </c>
      <c r="BH474" s="504"/>
      <c r="BI474" s="505"/>
      <c r="BM474" s="503">
        <v>0</v>
      </c>
      <c r="BO474" s="444"/>
    </row>
    <row r="475" spans="1:815 1070:1839 2094:2863 3118:3887 4142:4911 5166:5935 6190:6959 7214:7983 8238:9007 9262:10031 10286:11055 11310:12079 12334:13103 13358:14127 14382:15151 15406:16175" s="443" customFormat="1" ht="36.950000000000003" customHeight="1">
      <c r="A475" s="611">
        <v>461</v>
      </c>
      <c r="B475" s="612">
        <v>461</v>
      </c>
      <c r="C475" s="613"/>
      <c r="D475" s="614"/>
      <c r="E475" s="766" t="s">
        <v>1627</v>
      </c>
      <c r="F475" s="767" t="s">
        <v>1628</v>
      </c>
      <c r="G475" s="618">
        <v>15</v>
      </c>
      <c r="H475" s="617">
        <v>7.5119999999999996</v>
      </c>
      <c r="I475" s="618">
        <v>29</v>
      </c>
      <c r="J475" s="617">
        <v>2.7229999999999999</v>
      </c>
      <c r="K475" s="617"/>
      <c r="L475" s="617"/>
      <c r="M475" s="617"/>
      <c r="N475" s="617"/>
      <c r="O475" s="619">
        <v>437.8</v>
      </c>
      <c r="P475" s="617">
        <v>6.2350000000000003</v>
      </c>
      <c r="Q475" s="617"/>
      <c r="R475" s="617"/>
      <c r="S475" s="618">
        <f t="shared" si="18"/>
        <v>15</v>
      </c>
      <c r="T475" s="617">
        <v>0.47</v>
      </c>
      <c r="U475" s="618">
        <v>1</v>
      </c>
      <c r="V475" s="617">
        <v>1.095</v>
      </c>
      <c r="W475" s="620"/>
      <c r="X475" s="617">
        <v>0</v>
      </c>
      <c r="Y475" s="621">
        <v>10.7</v>
      </c>
      <c r="Z475" s="617">
        <v>0.502</v>
      </c>
      <c r="AA475" s="617">
        <v>6.6669999999999998</v>
      </c>
      <c r="AB475" s="617">
        <v>8</v>
      </c>
      <c r="AC475" s="622">
        <v>0</v>
      </c>
      <c r="AD475" s="617"/>
      <c r="AE475" s="616">
        <v>6.4409999999999998</v>
      </c>
      <c r="AF475" s="617">
        <v>3</v>
      </c>
      <c r="AG475" s="623"/>
      <c r="AH475" s="623"/>
      <c r="AI475" s="624"/>
      <c r="AJ475" s="624"/>
      <c r="AK475" s="624"/>
      <c r="AL475" s="624"/>
      <c r="AM475" s="624"/>
      <c r="AN475" s="624"/>
      <c r="AO475" s="624"/>
      <c r="AP475" s="624"/>
      <c r="AQ475" s="624"/>
      <c r="AR475" s="625"/>
      <c r="AS475" s="624"/>
      <c r="AT475" s="624"/>
      <c r="AU475" s="637"/>
      <c r="AV475" s="626"/>
      <c r="AW475" s="626"/>
      <c r="AX475" s="626"/>
      <c r="AY475" s="628"/>
      <c r="AZ475" s="628"/>
      <c r="BA475" s="628"/>
      <c r="BB475" s="628"/>
      <c r="BC475" s="628"/>
      <c r="BD475" s="628"/>
      <c r="BE475" s="629">
        <f t="shared" si="19"/>
        <v>29.536999999999999</v>
      </c>
      <c r="BF475" s="630"/>
      <c r="BG475" s="801">
        <f t="shared" si="20"/>
        <v>1.7</v>
      </c>
      <c r="BH475" s="504"/>
      <c r="BI475" s="505"/>
      <c r="BM475" s="503">
        <v>1545</v>
      </c>
      <c r="BO475" s="444"/>
    </row>
    <row r="476" spans="1:815 1070:1839 2094:2863 3118:3887 4142:4911 5166:5935 6190:6959 7214:7983 8238:9007 9262:10031 10286:11055 11310:12079 12334:13103 13358:14127 14382:15151 15406:16175" s="443" customFormat="1" ht="36.950000000000003" customHeight="1">
      <c r="A476" s="611">
        <v>462</v>
      </c>
      <c r="B476" s="612">
        <v>462</v>
      </c>
      <c r="C476" s="613"/>
      <c r="D476" s="614"/>
      <c r="E476" s="766" t="s">
        <v>1629</v>
      </c>
      <c r="F476" s="767" t="s">
        <v>1630</v>
      </c>
      <c r="G476" s="618">
        <v>15</v>
      </c>
      <c r="H476" s="617">
        <v>7.5119999999999996</v>
      </c>
      <c r="I476" s="618">
        <v>29</v>
      </c>
      <c r="J476" s="617">
        <v>2.7229999999999999</v>
      </c>
      <c r="K476" s="617"/>
      <c r="L476" s="617"/>
      <c r="M476" s="617"/>
      <c r="N476" s="617"/>
      <c r="O476" s="619">
        <v>470.36</v>
      </c>
      <c r="P476" s="617">
        <v>6.6989999999999998</v>
      </c>
      <c r="Q476" s="617"/>
      <c r="R476" s="617"/>
      <c r="S476" s="618">
        <f t="shared" si="18"/>
        <v>15</v>
      </c>
      <c r="T476" s="617">
        <v>0.47</v>
      </c>
      <c r="U476" s="618">
        <v>1</v>
      </c>
      <c r="V476" s="617">
        <v>1.095</v>
      </c>
      <c r="W476" s="620"/>
      <c r="X476" s="617">
        <v>0</v>
      </c>
      <c r="Y476" s="621">
        <v>10.3</v>
      </c>
      <c r="Z476" s="617">
        <v>0.48399999999999999</v>
      </c>
      <c r="AA476" s="617">
        <v>6.6669999999999998</v>
      </c>
      <c r="AB476" s="617">
        <v>8</v>
      </c>
      <c r="AC476" s="622">
        <v>0</v>
      </c>
      <c r="AD476" s="617"/>
      <c r="AE476" s="616">
        <v>6.4409999999999998</v>
      </c>
      <c r="AF476" s="617">
        <v>3</v>
      </c>
      <c r="AG476" s="623"/>
      <c r="AH476" s="623"/>
      <c r="AI476" s="624"/>
      <c r="AJ476" s="624"/>
      <c r="AK476" s="624"/>
      <c r="AL476" s="624"/>
      <c r="AM476" s="624"/>
      <c r="AN476" s="624"/>
      <c r="AO476" s="624"/>
      <c r="AP476" s="624"/>
      <c r="AQ476" s="624"/>
      <c r="AR476" s="625"/>
      <c r="AS476" s="624"/>
      <c r="AT476" s="624"/>
      <c r="AU476" s="637"/>
      <c r="AV476" s="626"/>
      <c r="AW476" s="626"/>
      <c r="AX476" s="626"/>
      <c r="AY476" s="628"/>
      <c r="AZ476" s="628"/>
      <c r="BA476" s="628"/>
      <c r="BB476" s="628"/>
      <c r="BC476" s="628"/>
      <c r="BD476" s="628"/>
      <c r="BE476" s="629">
        <f t="shared" si="19"/>
        <v>29.983000000000004</v>
      </c>
      <c r="BF476" s="630"/>
      <c r="BG476" s="801">
        <f t="shared" si="20"/>
        <v>1.7</v>
      </c>
      <c r="BH476" s="504"/>
      <c r="BI476" s="505"/>
      <c r="BM476" s="507">
        <v>0</v>
      </c>
      <c r="BO476" s="444"/>
    </row>
    <row r="477" spans="1:815 1070:1839 2094:2863 3118:3887 4142:4911 5166:5935 6190:6959 7214:7983 8238:9007 9262:10031 10286:11055 11310:12079 12334:13103 13358:14127 14382:15151 15406:16175" s="538" customFormat="1" ht="36.950000000000003" customHeight="1">
      <c r="A477" s="611">
        <v>463</v>
      </c>
      <c r="B477" s="612">
        <v>463</v>
      </c>
      <c r="C477" s="613"/>
      <c r="D477" s="614"/>
      <c r="E477" s="768" t="s">
        <v>1864</v>
      </c>
      <c r="F477" s="767" t="s">
        <v>1865</v>
      </c>
      <c r="G477" s="618">
        <v>15</v>
      </c>
      <c r="H477" s="617">
        <v>7.5119999999999996</v>
      </c>
      <c r="I477" s="618">
        <v>29</v>
      </c>
      <c r="J477" s="617">
        <v>2.7229999999999999</v>
      </c>
      <c r="K477" s="617"/>
      <c r="L477" s="617"/>
      <c r="M477" s="617"/>
      <c r="N477" s="617"/>
      <c r="O477" s="619">
        <v>328.68</v>
      </c>
      <c r="P477" s="617">
        <v>4.681</v>
      </c>
      <c r="Q477" s="617"/>
      <c r="R477" s="617"/>
      <c r="S477" s="618">
        <f t="shared" si="18"/>
        <v>15</v>
      </c>
      <c r="T477" s="617">
        <v>0.47</v>
      </c>
      <c r="U477" s="618">
        <v>1</v>
      </c>
      <c r="V477" s="617">
        <v>1.095</v>
      </c>
      <c r="W477" s="620"/>
      <c r="X477" s="617">
        <v>0</v>
      </c>
      <c r="Y477" s="621">
        <v>11.4</v>
      </c>
      <c r="Z477" s="617">
        <v>0.53500000000000003</v>
      </c>
      <c r="AA477" s="617">
        <v>6.6669999999999998</v>
      </c>
      <c r="AB477" s="617">
        <v>8</v>
      </c>
      <c r="AC477" s="622">
        <v>0</v>
      </c>
      <c r="AD477" s="617"/>
      <c r="AE477" s="616">
        <v>6.4409999999999998</v>
      </c>
      <c r="AF477" s="617">
        <v>3</v>
      </c>
      <c r="AG477" s="623"/>
      <c r="AH477" s="623"/>
      <c r="AI477" s="624"/>
      <c r="AJ477" s="624"/>
      <c r="AK477" s="624"/>
      <c r="AL477" s="624"/>
      <c r="AM477" s="624"/>
      <c r="AN477" s="624"/>
      <c r="AO477" s="624"/>
      <c r="AP477" s="624"/>
      <c r="AQ477" s="624"/>
      <c r="AR477" s="625"/>
      <c r="AS477" s="624"/>
      <c r="AT477" s="624"/>
      <c r="AU477" s="637"/>
      <c r="AV477" s="626"/>
      <c r="AW477" s="626"/>
      <c r="AX477" s="626"/>
      <c r="AY477" s="628"/>
      <c r="AZ477" s="628"/>
      <c r="BA477" s="628"/>
      <c r="BB477" s="628"/>
      <c r="BC477" s="628"/>
      <c r="BD477" s="628"/>
      <c r="BE477" s="629">
        <f t="shared" si="19"/>
        <v>28.016000000000002</v>
      </c>
      <c r="BF477" s="630"/>
      <c r="BG477" s="801">
        <f t="shared" si="20"/>
        <v>1.7</v>
      </c>
      <c r="BH477" s="504"/>
      <c r="BI477" s="505"/>
      <c r="BJ477" s="443"/>
      <c r="BK477" s="443"/>
      <c r="BM477" s="503">
        <v>0</v>
      </c>
      <c r="BO477" s="444"/>
      <c r="KP477" s="443"/>
      <c r="KQ477" s="443"/>
      <c r="UL477" s="443"/>
      <c r="UM477" s="443"/>
      <c r="AEH477" s="443"/>
      <c r="AEI477" s="443"/>
      <c r="AOD477" s="443"/>
      <c r="AOE477" s="443"/>
      <c r="AXZ477" s="443"/>
      <c r="AYA477" s="443"/>
      <c r="BHV477" s="443"/>
      <c r="BHW477" s="443"/>
      <c r="BRR477" s="443"/>
      <c r="BRS477" s="443"/>
      <c r="CBN477" s="443"/>
      <c r="CBO477" s="443"/>
      <c r="CLJ477" s="443"/>
      <c r="CLK477" s="443"/>
      <c r="CVF477" s="443"/>
      <c r="CVG477" s="443"/>
      <c r="DFB477" s="443"/>
      <c r="DFC477" s="443"/>
      <c r="DOX477" s="443"/>
      <c r="DOY477" s="443"/>
      <c r="DYT477" s="443"/>
      <c r="DYU477" s="443"/>
      <c r="EIP477" s="443"/>
      <c r="EIQ477" s="443"/>
      <c r="ESL477" s="443"/>
      <c r="ESM477" s="443"/>
      <c r="FCH477" s="443"/>
      <c r="FCI477" s="443"/>
      <c r="FMD477" s="443"/>
      <c r="FME477" s="443"/>
      <c r="FVZ477" s="443"/>
      <c r="FWA477" s="443"/>
      <c r="GFV477" s="443"/>
      <c r="GFW477" s="443"/>
      <c r="GPR477" s="443"/>
      <c r="GPS477" s="443"/>
      <c r="GZN477" s="443"/>
      <c r="GZO477" s="443"/>
      <c r="HJJ477" s="443"/>
      <c r="HJK477" s="443"/>
      <c r="HTF477" s="443"/>
      <c r="HTG477" s="443"/>
      <c r="IDB477" s="443"/>
      <c r="IDC477" s="443"/>
      <c r="IMX477" s="443"/>
      <c r="IMY477" s="443"/>
      <c r="IWT477" s="443"/>
      <c r="IWU477" s="443"/>
      <c r="JGP477" s="443"/>
      <c r="JGQ477" s="443"/>
      <c r="JQL477" s="443"/>
      <c r="JQM477" s="443"/>
      <c r="KAH477" s="443"/>
      <c r="KAI477" s="443"/>
      <c r="KKD477" s="443"/>
      <c r="KKE477" s="443"/>
      <c r="KTZ477" s="443"/>
      <c r="KUA477" s="443"/>
      <c r="LDV477" s="443"/>
      <c r="LDW477" s="443"/>
      <c r="LNR477" s="443"/>
      <c r="LNS477" s="443"/>
      <c r="LXN477" s="443"/>
      <c r="LXO477" s="443"/>
      <c r="MHJ477" s="443"/>
      <c r="MHK477" s="443"/>
      <c r="MRF477" s="443"/>
      <c r="MRG477" s="443"/>
      <c r="NBB477" s="443"/>
      <c r="NBC477" s="443"/>
      <c r="NKX477" s="443"/>
      <c r="NKY477" s="443"/>
      <c r="NUT477" s="443"/>
      <c r="NUU477" s="443"/>
      <c r="OEP477" s="443"/>
      <c r="OEQ477" s="443"/>
      <c r="OOL477" s="443"/>
      <c r="OOM477" s="443"/>
      <c r="OYH477" s="443"/>
      <c r="OYI477" s="443"/>
      <c r="PID477" s="443"/>
      <c r="PIE477" s="443"/>
      <c r="PRZ477" s="443"/>
      <c r="PSA477" s="443"/>
      <c r="QBV477" s="443"/>
      <c r="QBW477" s="443"/>
      <c r="QLR477" s="443"/>
      <c r="QLS477" s="443"/>
      <c r="QVN477" s="443"/>
      <c r="QVO477" s="443"/>
      <c r="RFJ477" s="443"/>
      <c r="RFK477" s="443"/>
      <c r="RPF477" s="443"/>
      <c r="RPG477" s="443"/>
      <c r="RZB477" s="443"/>
      <c r="RZC477" s="443"/>
      <c r="SIX477" s="443"/>
      <c r="SIY477" s="443"/>
      <c r="SST477" s="443"/>
      <c r="SSU477" s="443"/>
      <c r="TCP477" s="443"/>
      <c r="TCQ477" s="443"/>
      <c r="TML477" s="443"/>
      <c r="TMM477" s="443"/>
      <c r="TWH477" s="443"/>
      <c r="TWI477" s="443"/>
      <c r="UGD477" s="443"/>
      <c r="UGE477" s="443"/>
      <c r="UPZ477" s="443"/>
      <c r="UQA477" s="443"/>
      <c r="UZV477" s="443"/>
      <c r="UZW477" s="443"/>
      <c r="VJR477" s="443"/>
      <c r="VJS477" s="443"/>
      <c r="VTN477" s="443"/>
      <c r="VTO477" s="443"/>
      <c r="WDJ477" s="443"/>
      <c r="WDK477" s="443"/>
      <c r="WNF477" s="443"/>
      <c r="WNG477" s="443"/>
      <c r="WXB477" s="443"/>
      <c r="WXC477" s="443"/>
    </row>
    <row r="478" spans="1:815 1070:1839 2094:2863 3118:3887 4142:4911 5166:5935 6190:6959 7214:7983 8238:9007 9262:10031 10286:11055 11310:12079 12334:13103 13358:14127 14382:15151 15406:16175" s="443" customFormat="1" ht="36.950000000000003" customHeight="1">
      <c r="A478" s="611">
        <v>464</v>
      </c>
      <c r="B478" s="612">
        <v>464</v>
      </c>
      <c r="C478" s="613"/>
      <c r="D478" s="614"/>
      <c r="E478" s="769" t="s">
        <v>1490</v>
      </c>
      <c r="F478" s="633" t="s">
        <v>1491</v>
      </c>
      <c r="G478" s="618">
        <v>15</v>
      </c>
      <c r="H478" s="617">
        <v>7.5119999999999996</v>
      </c>
      <c r="I478" s="618">
        <v>29</v>
      </c>
      <c r="J478" s="617">
        <v>2.7229999999999999</v>
      </c>
      <c r="K478" s="617"/>
      <c r="L478" s="617"/>
      <c r="M478" s="617"/>
      <c r="N478" s="617"/>
      <c r="O478" s="619">
        <v>301.83999999999997</v>
      </c>
      <c r="P478" s="617">
        <v>4.2990000000000004</v>
      </c>
      <c r="Q478" s="617"/>
      <c r="R478" s="617"/>
      <c r="S478" s="618">
        <f t="shared" si="18"/>
        <v>15</v>
      </c>
      <c r="T478" s="617">
        <v>0.47</v>
      </c>
      <c r="U478" s="618">
        <v>1</v>
      </c>
      <c r="V478" s="617">
        <v>1.095</v>
      </c>
      <c r="W478" s="620"/>
      <c r="X478" s="617">
        <v>0</v>
      </c>
      <c r="Y478" s="621">
        <v>9.1999999999999993</v>
      </c>
      <c r="Z478" s="617">
        <v>0.432</v>
      </c>
      <c r="AA478" s="617">
        <v>6.6669999999999998</v>
      </c>
      <c r="AB478" s="617">
        <v>8</v>
      </c>
      <c r="AC478" s="622">
        <v>0</v>
      </c>
      <c r="AD478" s="617"/>
      <c r="AE478" s="616">
        <v>6.4409999999999998</v>
      </c>
      <c r="AF478" s="617">
        <v>3</v>
      </c>
      <c r="AG478" s="623"/>
      <c r="AH478" s="623"/>
      <c r="AI478" s="624"/>
      <c r="AJ478" s="624"/>
      <c r="AK478" s="624"/>
      <c r="AL478" s="624"/>
      <c r="AM478" s="624"/>
      <c r="AN478" s="624"/>
      <c r="AO478" s="624"/>
      <c r="AP478" s="624"/>
      <c r="AQ478" s="624"/>
      <c r="AR478" s="625"/>
      <c r="AS478" s="624"/>
      <c r="AT478" s="624"/>
      <c r="AU478" s="637"/>
      <c r="AV478" s="626"/>
      <c r="AW478" s="626"/>
      <c r="AX478" s="626"/>
      <c r="AY478" s="628"/>
      <c r="AZ478" s="628"/>
      <c r="BA478" s="628"/>
      <c r="BB478" s="628"/>
      <c r="BC478" s="628"/>
      <c r="BD478" s="628"/>
      <c r="BE478" s="629">
        <f t="shared" si="19"/>
        <v>27.530999999999999</v>
      </c>
      <c r="BF478" s="800"/>
      <c r="BG478" s="801">
        <f t="shared" si="20"/>
        <v>1.7</v>
      </c>
      <c r="BH478" s="504"/>
      <c r="BI478" s="505"/>
      <c r="BM478" s="503">
        <v>0</v>
      </c>
      <c r="BO478" s="444"/>
    </row>
    <row r="479" spans="1:815 1070:1839 2094:2863 3118:3887 4142:4911 5166:5935 6190:6959 7214:7983 8238:9007 9262:10031 10286:11055 11310:12079 12334:13103 13358:14127 14382:15151 15406:16175" s="443" customFormat="1" ht="36.950000000000003" customHeight="1">
      <c r="A479" s="611">
        <v>465</v>
      </c>
      <c r="B479" s="612">
        <v>465</v>
      </c>
      <c r="C479" s="613"/>
      <c r="D479" s="614"/>
      <c r="E479" s="769" t="s">
        <v>1631</v>
      </c>
      <c r="F479" s="633" t="s">
        <v>1632</v>
      </c>
      <c r="G479" s="618">
        <v>14</v>
      </c>
      <c r="H479" s="617">
        <v>7.0110000000000001</v>
      </c>
      <c r="I479" s="618">
        <v>28</v>
      </c>
      <c r="J479" s="617">
        <v>2.629</v>
      </c>
      <c r="K479" s="617"/>
      <c r="L479" s="617"/>
      <c r="M479" s="617"/>
      <c r="N479" s="617"/>
      <c r="O479" s="619">
        <v>274.12</v>
      </c>
      <c r="P479" s="617">
        <v>3.9039999999999999</v>
      </c>
      <c r="Q479" s="617"/>
      <c r="R479" s="617"/>
      <c r="S479" s="618">
        <f t="shared" si="18"/>
        <v>14</v>
      </c>
      <c r="T479" s="617">
        <v>0.438</v>
      </c>
      <c r="U479" s="618">
        <v>1</v>
      </c>
      <c r="V479" s="617">
        <v>1.095</v>
      </c>
      <c r="W479" s="620"/>
      <c r="X479" s="617">
        <v>0</v>
      </c>
      <c r="Y479" s="621">
        <v>8.9</v>
      </c>
      <c r="Z479" s="617">
        <v>0.41799999999999998</v>
      </c>
      <c r="AA479" s="617">
        <v>6.6669999999999998</v>
      </c>
      <c r="AB479" s="617">
        <v>8</v>
      </c>
      <c r="AC479" s="622">
        <v>0</v>
      </c>
      <c r="AD479" s="617"/>
      <c r="AE479" s="616">
        <v>6.4409999999999998</v>
      </c>
      <c r="AF479" s="617">
        <v>3</v>
      </c>
      <c r="AG479" s="623"/>
      <c r="AH479" s="623"/>
      <c r="AI479" s="624"/>
      <c r="AJ479" s="624"/>
      <c r="AK479" s="624"/>
      <c r="AL479" s="624"/>
      <c r="AM479" s="624"/>
      <c r="AN479" s="624"/>
      <c r="AO479" s="624"/>
      <c r="AP479" s="624"/>
      <c r="AQ479" s="624"/>
      <c r="AR479" s="625"/>
      <c r="AS479" s="624"/>
      <c r="AT479" s="624"/>
      <c r="AU479" s="637"/>
      <c r="AV479" s="626"/>
      <c r="AW479" s="626"/>
      <c r="AX479" s="626"/>
      <c r="AY479" s="628"/>
      <c r="AZ479" s="628"/>
      <c r="BA479" s="628"/>
      <c r="BB479" s="628"/>
      <c r="BC479" s="628"/>
      <c r="BD479" s="628"/>
      <c r="BE479" s="629">
        <f t="shared" si="19"/>
        <v>26.495000000000001</v>
      </c>
      <c r="BF479" s="630"/>
      <c r="BG479" s="801">
        <f t="shared" si="20"/>
        <v>1.7</v>
      </c>
      <c r="BH479" s="504"/>
      <c r="BI479" s="505"/>
      <c r="BM479" s="503">
        <v>0</v>
      </c>
      <c r="BO479" s="444"/>
    </row>
    <row r="480" spans="1:815 1070:1839 2094:2863 3118:3887 4142:4911 5166:5935 6190:6959 7214:7983 8238:9007 9262:10031 10286:11055 11310:12079 12334:13103 13358:14127 14382:15151 15406:16175" s="443" customFormat="1" ht="36.950000000000003" customHeight="1">
      <c r="A480" s="611">
        <v>466</v>
      </c>
      <c r="B480" s="612">
        <v>466</v>
      </c>
      <c r="C480" s="613"/>
      <c r="D480" s="614"/>
      <c r="E480" s="762" t="s">
        <v>1633</v>
      </c>
      <c r="F480" s="684" t="s">
        <v>1634</v>
      </c>
      <c r="G480" s="618">
        <v>14</v>
      </c>
      <c r="H480" s="617">
        <v>7.0110000000000001</v>
      </c>
      <c r="I480" s="618">
        <v>29</v>
      </c>
      <c r="J480" s="617">
        <v>2.7229999999999999</v>
      </c>
      <c r="K480" s="617"/>
      <c r="L480" s="617"/>
      <c r="M480" s="617"/>
      <c r="N480" s="617"/>
      <c r="O480" s="619">
        <v>360.8</v>
      </c>
      <c r="P480" s="617">
        <v>5.1390000000000002</v>
      </c>
      <c r="Q480" s="617"/>
      <c r="R480" s="617"/>
      <c r="S480" s="618">
        <f t="shared" si="18"/>
        <v>14</v>
      </c>
      <c r="T480" s="617">
        <v>0.438</v>
      </c>
      <c r="U480" s="618">
        <v>1</v>
      </c>
      <c r="V480" s="617">
        <v>1.095</v>
      </c>
      <c r="W480" s="620"/>
      <c r="X480" s="617">
        <v>0</v>
      </c>
      <c r="Y480" s="621">
        <v>12.6</v>
      </c>
      <c r="Z480" s="617">
        <v>0.59199999999999997</v>
      </c>
      <c r="AA480" s="617">
        <v>6.6669999999999998</v>
      </c>
      <c r="AB480" s="617">
        <v>8</v>
      </c>
      <c r="AC480" s="622">
        <v>0</v>
      </c>
      <c r="AD480" s="617"/>
      <c r="AE480" s="616">
        <v>6.4409999999999998</v>
      </c>
      <c r="AF480" s="617">
        <v>3</v>
      </c>
      <c r="AG480" s="623"/>
      <c r="AH480" s="623"/>
      <c r="AI480" s="624"/>
      <c r="AJ480" s="624"/>
      <c r="AK480" s="624"/>
      <c r="AL480" s="624"/>
      <c r="AM480" s="624"/>
      <c r="AN480" s="624"/>
      <c r="AO480" s="624"/>
      <c r="AP480" s="624"/>
      <c r="AQ480" s="624"/>
      <c r="AR480" s="625"/>
      <c r="AS480" s="624"/>
      <c r="AT480" s="624"/>
      <c r="AU480" s="637"/>
      <c r="AV480" s="626"/>
      <c r="AW480" s="626"/>
      <c r="AX480" s="626"/>
      <c r="AY480" s="628"/>
      <c r="AZ480" s="628"/>
      <c r="BA480" s="628"/>
      <c r="BB480" s="628"/>
      <c r="BC480" s="628"/>
      <c r="BD480" s="628"/>
      <c r="BE480" s="629">
        <f t="shared" si="19"/>
        <v>27.998000000000001</v>
      </c>
      <c r="BF480" s="630"/>
      <c r="BG480" s="801">
        <f t="shared" si="20"/>
        <v>1.7</v>
      </c>
      <c r="BH480" s="504"/>
      <c r="BI480" s="505"/>
      <c r="BM480" s="503">
        <v>0</v>
      </c>
      <c r="BO480" s="444"/>
    </row>
    <row r="481" spans="1:67" s="443" customFormat="1" ht="36.950000000000003" customHeight="1">
      <c r="A481" s="611">
        <v>467</v>
      </c>
      <c r="B481" s="612">
        <v>467</v>
      </c>
      <c r="C481" s="613"/>
      <c r="D481" s="614"/>
      <c r="E481" s="762" t="s">
        <v>1226</v>
      </c>
      <c r="F481" s="684" t="s">
        <v>1227</v>
      </c>
      <c r="G481" s="618">
        <v>13</v>
      </c>
      <c r="H481" s="617">
        <v>6.51</v>
      </c>
      <c r="I481" s="618">
        <v>27</v>
      </c>
      <c r="J481" s="617">
        <v>2.5350000000000001</v>
      </c>
      <c r="K481" s="617"/>
      <c r="L481" s="617"/>
      <c r="M481" s="617"/>
      <c r="N481" s="617"/>
      <c r="O481" s="619">
        <v>395.12</v>
      </c>
      <c r="P481" s="617">
        <v>5.6269999999999998</v>
      </c>
      <c r="Q481" s="617"/>
      <c r="R481" s="617"/>
      <c r="S481" s="618">
        <f t="shared" si="18"/>
        <v>13</v>
      </c>
      <c r="T481" s="617">
        <v>0.40699999999999997</v>
      </c>
      <c r="U481" s="618">
        <v>1</v>
      </c>
      <c r="V481" s="617">
        <v>1.095</v>
      </c>
      <c r="W481" s="620"/>
      <c r="X481" s="617">
        <v>0</v>
      </c>
      <c r="Y481" s="621">
        <v>23.3</v>
      </c>
      <c r="Z481" s="617">
        <v>1.0940000000000001</v>
      </c>
      <c r="AA481" s="617">
        <v>6.6669999999999998</v>
      </c>
      <c r="AB481" s="617">
        <v>8</v>
      </c>
      <c r="AC481" s="622">
        <v>0</v>
      </c>
      <c r="AD481" s="617"/>
      <c r="AE481" s="616">
        <v>6.4409999999999998</v>
      </c>
      <c r="AF481" s="617">
        <v>3</v>
      </c>
      <c r="AG481" s="623"/>
      <c r="AH481" s="623"/>
      <c r="AI481" s="624"/>
      <c r="AJ481" s="624"/>
      <c r="AK481" s="624"/>
      <c r="AL481" s="624"/>
      <c r="AM481" s="624"/>
      <c r="AN481" s="624"/>
      <c r="AO481" s="624"/>
      <c r="AP481" s="624"/>
      <c r="AQ481" s="624"/>
      <c r="AR481" s="625"/>
      <c r="AS481" s="624"/>
      <c r="AT481" s="624"/>
      <c r="AU481" s="637"/>
      <c r="AV481" s="626"/>
      <c r="AW481" s="626"/>
      <c r="AX481" s="626"/>
      <c r="AY481" s="628"/>
      <c r="AZ481" s="628"/>
      <c r="BA481" s="628"/>
      <c r="BB481" s="628"/>
      <c r="BC481" s="628"/>
      <c r="BD481" s="628"/>
      <c r="BE481" s="629">
        <f t="shared" si="19"/>
        <v>28.268000000000001</v>
      </c>
      <c r="BF481" s="630"/>
      <c r="BG481" s="801">
        <f t="shared" si="20"/>
        <v>1.7</v>
      </c>
      <c r="BH481" s="504"/>
      <c r="BI481" s="505"/>
      <c r="BM481" s="503">
        <v>0</v>
      </c>
      <c r="BO481" s="444"/>
    </row>
    <row r="482" spans="1:67" s="443" customFormat="1" ht="36.950000000000003" customHeight="1">
      <c r="A482" s="611">
        <v>468</v>
      </c>
      <c r="B482" s="612">
        <v>468</v>
      </c>
      <c r="C482" s="613"/>
      <c r="D482" s="614"/>
      <c r="E482" s="762" t="s">
        <v>1904</v>
      </c>
      <c r="F482" s="684" t="s">
        <v>973</v>
      </c>
      <c r="G482" s="618">
        <v>16</v>
      </c>
      <c r="H482" s="617">
        <v>8.0129999999999999</v>
      </c>
      <c r="I482" s="618">
        <v>31</v>
      </c>
      <c r="J482" s="617">
        <v>2.911</v>
      </c>
      <c r="K482" s="617"/>
      <c r="L482" s="617"/>
      <c r="M482" s="617"/>
      <c r="N482" s="617"/>
      <c r="O482" s="619">
        <v>485.76</v>
      </c>
      <c r="P482" s="617">
        <v>6.9180000000000001</v>
      </c>
      <c r="Q482" s="617"/>
      <c r="R482" s="617"/>
      <c r="S482" s="618">
        <f t="shared" si="18"/>
        <v>16</v>
      </c>
      <c r="T482" s="617">
        <v>0.5</v>
      </c>
      <c r="U482" s="618">
        <v>1</v>
      </c>
      <c r="V482" s="617">
        <v>1.095</v>
      </c>
      <c r="W482" s="620"/>
      <c r="X482" s="617">
        <v>0</v>
      </c>
      <c r="Y482" s="621">
        <v>17.7</v>
      </c>
      <c r="Z482" s="617">
        <v>0.83099999999999996</v>
      </c>
      <c r="AA482" s="617">
        <v>6.6669999999999998</v>
      </c>
      <c r="AB482" s="617">
        <v>8</v>
      </c>
      <c r="AC482" s="622">
        <v>0</v>
      </c>
      <c r="AD482" s="617"/>
      <c r="AE482" s="616">
        <v>6.4409999999999998</v>
      </c>
      <c r="AF482" s="617">
        <v>3</v>
      </c>
      <c r="AG482" s="623"/>
      <c r="AH482" s="623"/>
      <c r="AI482" s="624"/>
      <c r="AJ482" s="624"/>
      <c r="AK482" s="624"/>
      <c r="AL482" s="624"/>
      <c r="AM482" s="624"/>
      <c r="AN482" s="624"/>
      <c r="AO482" s="624"/>
      <c r="AP482" s="624"/>
      <c r="AQ482" s="624"/>
      <c r="AR482" s="625"/>
      <c r="AS482" s="624"/>
      <c r="AT482" s="624"/>
      <c r="AU482" s="637"/>
      <c r="AV482" s="626"/>
      <c r="AW482" s="626"/>
      <c r="AX482" s="626"/>
      <c r="AY482" s="628"/>
      <c r="AZ482" s="628"/>
      <c r="BA482" s="628"/>
      <c r="BB482" s="628"/>
      <c r="BC482" s="628"/>
      <c r="BD482" s="628"/>
      <c r="BE482" s="629">
        <f t="shared" si="19"/>
        <v>31.268000000000001</v>
      </c>
      <c r="BF482" s="630"/>
      <c r="BG482" s="801">
        <f t="shared" si="20"/>
        <v>1.7</v>
      </c>
      <c r="BH482" s="504"/>
      <c r="BI482" s="505"/>
      <c r="BM482" s="503">
        <v>0</v>
      </c>
      <c r="BO482" s="444"/>
    </row>
    <row r="483" spans="1:67" s="443" customFormat="1" ht="36.950000000000003" customHeight="1">
      <c r="A483" s="611">
        <v>469</v>
      </c>
      <c r="B483" s="612">
        <v>469</v>
      </c>
      <c r="C483" s="613"/>
      <c r="D483" s="614"/>
      <c r="E483" s="762" t="s">
        <v>2114</v>
      </c>
      <c r="F483" s="632" t="s">
        <v>2115</v>
      </c>
      <c r="G483" s="618">
        <v>14</v>
      </c>
      <c r="H483" s="617">
        <v>7.0110000000000001</v>
      </c>
      <c r="I483" s="618">
        <v>28</v>
      </c>
      <c r="J483" s="617">
        <v>2.629</v>
      </c>
      <c r="K483" s="617"/>
      <c r="L483" s="617"/>
      <c r="M483" s="617"/>
      <c r="N483" s="617"/>
      <c r="O483" s="619">
        <v>324.28000000000003</v>
      </c>
      <c r="P483" s="617">
        <v>4.6189999999999998</v>
      </c>
      <c r="Q483" s="617"/>
      <c r="R483" s="617"/>
      <c r="S483" s="618">
        <f t="shared" si="18"/>
        <v>14</v>
      </c>
      <c r="T483" s="617">
        <v>0.438</v>
      </c>
      <c r="U483" s="618">
        <v>1</v>
      </c>
      <c r="V483" s="617">
        <v>1.095</v>
      </c>
      <c r="W483" s="620"/>
      <c r="X483" s="617">
        <v>0</v>
      </c>
      <c r="Y483" s="621">
        <v>12.6</v>
      </c>
      <c r="Z483" s="617">
        <v>0.59199999999999997</v>
      </c>
      <c r="AA483" s="617">
        <v>6.6669999999999998</v>
      </c>
      <c r="AB483" s="617">
        <v>8</v>
      </c>
      <c r="AC483" s="622">
        <v>0</v>
      </c>
      <c r="AD483" s="617"/>
      <c r="AE483" s="616">
        <v>6.4409999999999998</v>
      </c>
      <c r="AF483" s="617">
        <v>3</v>
      </c>
      <c r="AG483" s="623"/>
      <c r="AH483" s="623"/>
      <c r="AI483" s="624"/>
      <c r="AJ483" s="624"/>
      <c r="AK483" s="624"/>
      <c r="AL483" s="624"/>
      <c r="AM483" s="624"/>
      <c r="AN483" s="624"/>
      <c r="AO483" s="624"/>
      <c r="AP483" s="624"/>
      <c r="AQ483" s="624"/>
      <c r="AR483" s="625"/>
      <c r="AS483" s="624"/>
      <c r="AT483" s="624"/>
      <c r="AU483" s="637"/>
      <c r="AV483" s="626"/>
      <c r="AW483" s="626"/>
      <c r="AX483" s="626"/>
      <c r="AY483" s="628"/>
      <c r="AZ483" s="628"/>
      <c r="BA483" s="628"/>
      <c r="BB483" s="628"/>
      <c r="BC483" s="628"/>
      <c r="BD483" s="628"/>
      <c r="BE483" s="629">
        <f t="shared" si="19"/>
        <v>27.384</v>
      </c>
      <c r="BF483" s="630"/>
      <c r="BG483" s="801">
        <f t="shared" si="20"/>
        <v>1.7</v>
      </c>
      <c r="BH483" s="504"/>
      <c r="BI483" s="505"/>
      <c r="BM483" s="503">
        <v>0</v>
      </c>
      <c r="BO483" s="444"/>
    </row>
    <row r="484" spans="1:67" s="443" customFormat="1" ht="36.950000000000003" customHeight="1">
      <c r="A484" s="611">
        <v>470</v>
      </c>
      <c r="B484" s="612">
        <v>470</v>
      </c>
      <c r="C484" s="613"/>
      <c r="D484" s="614"/>
      <c r="E484" s="762" t="s">
        <v>2091</v>
      </c>
      <c r="F484" s="684" t="s">
        <v>2092</v>
      </c>
      <c r="G484" s="618">
        <v>14</v>
      </c>
      <c r="H484" s="617">
        <v>7.0110000000000001</v>
      </c>
      <c r="I484" s="618">
        <v>27</v>
      </c>
      <c r="J484" s="617">
        <v>2.5350000000000001</v>
      </c>
      <c r="K484" s="617"/>
      <c r="L484" s="617"/>
      <c r="M484" s="617"/>
      <c r="N484" s="617"/>
      <c r="O484" s="619">
        <v>258.28000000000003</v>
      </c>
      <c r="P484" s="617">
        <v>3.6789999999999998</v>
      </c>
      <c r="Q484" s="617"/>
      <c r="R484" s="617"/>
      <c r="S484" s="618">
        <f t="shared" si="18"/>
        <v>14</v>
      </c>
      <c r="T484" s="617">
        <v>0.438</v>
      </c>
      <c r="U484" s="618">
        <v>1</v>
      </c>
      <c r="V484" s="617">
        <v>1.095</v>
      </c>
      <c r="W484" s="620"/>
      <c r="X484" s="617">
        <v>0</v>
      </c>
      <c r="Y484" s="621">
        <v>8.9</v>
      </c>
      <c r="Z484" s="617">
        <v>0.41799999999999998</v>
      </c>
      <c r="AA484" s="617">
        <v>5.8330000000000002</v>
      </c>
      <c r="AB484" s="617">
        <v>7</v>
      </c>
      <c r="AC484" s="622">
        <v>0</v>
      </c>
      <c r="AD484" s="617"/>
      <c r="AE484" s="616">
        <v>6.4409999999999998</v>
      </c>
      <c r="AF484" s="617">
        <v>3</v>
      </c>
      <c r="AG484" s="623"/>
      <c r="AH484" s="623"/>
      <c r="AI484" s="624"/>
      <c r="AJ484" s="624"/>
      <c r="AK484" s="624"/>
      <c r="AL484" s="624"/>
      <c r="AM484" s="624"/>
      <c r="AN484" s="624"/>
      <c r="AO484" s="624"/>
      <c r="AP484" s="624"/>
      <c r="AQ484" s="624"/>
      <c r="AR484" s="625"/>
      <c r="AS484" s="624"/>
      <c r="AT484" s="624"/>
      <c r="AU484" s="637"/>
      <c r="AV484" s="626"/>
      <c r="AW484" s="626"/>
      <c r="AX484" s="626"/>
      <c r="AY484" s="628"/>
      <c r="AZ484" s="628"/>
      <c r="BA484" s="628"/>
      <c r="BB484" s="628"/>
      <c r="BC484" s="628"/>
      <c r="BD484" s="628"/>
      <c r="BE484" s="629">
        <f t="shared" si="19"/>
        <v>25.176000000000002</v>
      </c>
      <c r="BF484" s="630"/>
      <c r="BG484" s="801">
        <f t="shared" si="20"/>
        <v>1.7</v>
      </c>
      <c r="BH484" s="504"/>
      <c r="BI484" s="505"/>
      <c r="BM484" s="503">
        <v>0</v>
      </c>
      <c r="BO484" s="444"/>
    </row>
    <row r="485" spans="1:67" s="443" customFormat="1" ht="36.950000000000003" customHeight="1">
      <c r="A485" s="611">
        <v>471</v>
      </c>
      <c r="B485" s="612">
        <v>471</v>
      </c>
      <c r="C485" s="613"/>
      <c r="D485" s="614"/>
      <c r="E485" s="762" t="s">
        <v>1988</v>
      </c>
      <c r="F485" s="684" t="s">
        <v>1989</v>
      </c>
      <c r="G485" s="618">
        <v>16</v>
      </c>
      <c r="H485" s="617">
        <v>8.0129999999999999</v>
      </c>
      <c r="I485" s="618">
        <v>31</v>
      </c>
      <c r="J485" s="617">
        <v>2.911</v>
      </c>
      <c r="K485" s="617"/>
      <c r="L485" s="617"/>
      <c r="M485" s="617"/>
      <c r="N485" s="617"/>
      <c r="O485" s="619">
        <v>456.28000000000003</v>
      </c>
      <c r="P485" s="617">
        <v>6.4980000000000002</v>
      </c>
      <c r="Q485" s="617"/>
      <c r="R485" s="617"/>
      <c r="S485" s="618">
        <f t="shared" si="18"/>
        <v>16</v>
      </c>
      <c r="T485" s="617">
        <v>0.5</v>
      </c>
      <c r="U485" s="618">
        <v>1</v>
      </c>
      <c r="V485" s="617">
        <v>1.095</v>
      </c>
      <c r="W485" s="620"/>
      <c r="X485" s="617">
        <v>0</v>
      </c>
      <c r="Y485" s="621">
        <v>16.5</v>
      </c>
      <c r="Z485" s="617">
        <v>0.77500000000000002</v>
      </c>
      <c r="AA485" s="617">
        <v>6.6669999999999998</v>
      </c>
      <c r="AB485" s="617">
        <v>8</v>
      </c>
      <c r="AC485" s="622">
        <v>0</v>
      </c>
      <c r="AD485" s="617"/>
      <c r="AE485" s="616">
        <v>6.4409999999999998</v>
      </c>
      <c r="AF485" s="617">
        <v>3</v>
      </c>
      <c r="AG485" s="623"/>
      <c r="AH485" s="623"/>
      <c r="AI485" s="624"/>
      <c r="AJ485" s="624"/>
      <c r="AK485" s="624"/>
      <c r="AL485" s="624"/>
      <c r="AM485" s="624"/>
      <c r="AN485" s="624"/>
      <c r="AO485" s="624"/>
      <c r="AP485" s="624"/>
      <c r="AQ485" s="624"/>
      <c r="AR485" s="625"/>
      <c r="AS485" s="624"/>
      <c r="AT485" s="624"/>
      <c r="AU485" s="637"/>
      <c r="AV485" s="626"/>
      <c r="AW485" s="626"/>
      <c r="AX485" s="626"/>
      <c r="AY485" s="628"/>
      <c r="AZ485" s="628"/>
      <c r="BA485" s="628"/>
      <c r="BB485" s="628"/>
      <c r="BC485" s="628"/>
      <c r="BD485" s="628"/>
      <c r="BE485" s="629">
        <f t="shared" si="19"/>
        <v>30.791999999999998</v>
      </c>
      <c r="BF485" s="630"/>
      <c r="BG485" s="801">
        <f t="shared" si="20"/>
        <v>1.7</v>
      </c>
      <c r="BH485" s="504"/>
      <c r="BI485" s="505"/>
      <c r="BM485" s="503">
        <v>0</v>
      </c>
      <c r="BO485" s="444"/>
    </row>
    <row r="486" spans="1:67" s="443" customFormat="1" ht="36.950000000000003" customHeight="1">
      <c r="A486" s="611">
        <v>472</v>
      </c>
      <c r="B486" s="612">
        <v>472</v>
      </c>
      <c r="C486" s="613"/>
      <c r="D486" s="614"/>
      <c r="E486" s="762" t="s">
        <v>1222</v>
      </c>
      <c r="F486" s="633" t="s">
        <v>1223</v>
      </c>
      <c r="G486" s="618">
        <v>15</v>
      </c>
      <c r="H486" s="617">
        <v>7.5119999999999996</v>
      </c>
      <c r="I486" s="618">
        <v>30</v>
      </c>
      <c r="J486" s="617">
        <v>2.8170000000000002</v>
      </c>
      <c r="K486" s="617"/>
      <c r="L486" s="617"/>
      <c r="M486" s="617"/>
      <c r="N486" s="617"/>
      <c r="O486" s="619">
        <v>351.12</v>
      </c>
      <c r="P486" s="617">
        <v>5.0010000000000003</v>
      </c>
      <c r="Q486" s="617"/>
      <c r="R486" s="617"/>
      <c r="S486" s="618">
        <f t="shared" si="18"/>
        <v>15</v>
      </c>
      <c r="T486" s="617">
        <v>0.47</v>
      </c>
      <c r="U486" s="618">
        <v>1</v>
      </c>
      <c r="V486" s="617">
        <v>1.095</v>
      </c>
      <c r="W486" s="620"/>
      <c r="X486" s="617">
        <v>0</v>
      </c>
      <c r="Y486" s="621">
        <v>17.3</v>
      </c>
      <c r="Z486" s="617">
        <v>0.81200000000000006</v>
      </c>
      <c r="AA486" s="617">
        <v>5.8330000000000002</v>
      </c>
      <c r="AB486" s="617">
        <v>7</v>
      </c>
      <c r="AC486" s="622">
        <v>0</v>
      </c>
      <c r="AD486" s="617"/>
      <c r="AE486" s="616">
        <v>6.4409999999999998</v>
      </c>
      <c r="AF486" s="617">
        <v>3</v>
      </c>
      <c r="AG486" s="623"/>
      <c r="AH486" s="623"/>
      <c r="AI486" s="624"/>
      <c r="AJ486" s="624"/>
      <c r="AK486" s="624"/>
      <c r="AL486" s="624"/>
      <c r="AM486" s="624"/>
      <c r="AN486" s="624"/>
      <c r="AO486" s="624"/>
      <c r="AP486" s="624"/>
      <c r="AQ486" s="624"/>
      <c r="AR486" s="625"/>
      <c r="AS486" s="624"/>
      <c r="AT486" s="624"/>
      <c r="AU486" s="637"/>
      <c r="AV486" s="626"/>
      <c r="AW486" s="626"/>
      <c r="AX486" s="626"/>
      <c r="AY486" s="628"/>
      <c r="AZ486" s="628"/>
      <c r="BA486" s="628"/>
      <c r="BB486" s="628"/>
      <c r="BC486" s="628"/>
      <c r="BD486" s="628"/>
      <c r="BE486" s="629">
        <f t="shared" si="19"/>
        <v>27.707000000000004</v>
      </c>
      <c r="BF486" s="630"/>
      <c r="BG486" s="801">
        <f t="shared" si="20"/>
        <v>1.7</v>
      </c>
      <c r="BH486" s="504"/>
      <c r="BI486" s="505"/>
      <c r="BM486" s="503">
        <v>0</v>
      </c>
      <c r="BO486" s="444"/>
    </row>
    <row r="487" spans="1:67" s="443" customFormat="1" ht="36.950000000000003" customHeight="1">
      <c r="A487" s="611">
        <v>473</v>
      </c>
      <c r="B487" s="612">
        <v>473</v>
      </c>
      <c r="C487" s="613"/>
      <c r="D487" s="614"/>
      <c r="E487" s="777" t="s">
        <v>2184</v>
      </c>
      <c r="F487" s="778" t="s">
        <v>2185</v>
      </c>
      <c r="G487" s="618">
        <v>16</v>
      </c>
      <c r="H487" s="617">
        <v>8.0129999999999999</v>
      </c>
      <c r="I487" s="618">
        <v>31</v>
      </c>
      <c r="J487" s="617">
        <v>2.911</v>
      </c>
      <c r="K487" s="617"/>
      <c r="L487" s="617"/>
      <c r="M487" s="617"/>
      <c r="N487" s="617"/>
      <c r="O487" s="619">
        <v>375.76</v>
      </c>
      <c r="P487" s="617">
        <v>5.3520000000000003</v>
      </c>
      <c r="Q487" s="617"/>
      <c r="R487" s="617"/>
      <c r="S487" s="618">
        <f t="shared" si="18"/>
        <v>16</v>
      </c>
      <c r="T487" s="617">
        <v>0.5</v>
      </c>
      <c r="U487" s="618">
        <v>1</v>
      </c>
      <c r="V487" s="617">
        <v>1.095</v>
      </c>
      <c r="W487" s="620"/>
      <c r="X487" s="617">
        <v>0</v>
      </c>
      <c r="Y487" s="621">
        <v>11.8</v>
      </c>
      <c r="Z487" s="617">
        <v>0.55400000000000005</v>
      </c>
      <c r="AA487" s="617">
        <v>6.6669999999999998</v>
      </c>
      <c r="AB487" s="617">
        <v>8</v>
      </c>
      <c r="AC487" s="622">
        <v>0</v>
      </c>
      <c r="AD487" s="617"/>
      <c r="AE487" s="616">
        <v>6.4409999999999998</v>
      </c>
      <c r="AF487" s="617">
        <v>3</v>
      </c>
      <c r="AG487" s="623"/>
      <c r="AH487" s="623"/>
      <c r="AI487" s="624"/>
      <c r="AJ487" s="624"/>
      <c r="AK487" s="624"/>
      <c r="AL487" s="624"/>
      <c r="AM487" s="624"/>
      <c r="AN487" s="624"/>
      <c r="AO487" s="624"/>
      <c r="AP487" s="624"/>
      <c r="AQ487" s="624"/>
      <c r="AR487" s="625"/>
      <c r="AS487" s="624"/>
      <c r="AT487" s="624"/>
      <c r="AU487" s="637"/>
      <c r="AV487" s="626"/>
      <c r="AW487" s="626"/>
      <c r="AX487" s="626"/>
      <c r="AY487" s="628"/>
      <c r="AZ487" s="628"/>
      <c r="BA487" s="628"/>
      <c r="BB487" s="628"/>
      <c r="BC487" s="628"/>
      <c r="BD487" s="628"/>
      <c r="BE487" s="629">
        <f t="shared" si="19"/>
        <v>29.425000000000001</v>
      </c>
      <c r="BF487" s="630"/>
      <c r="BG487" s="801">
        <f t="shared" si="20"/>
        <v>1.7</v>
      </c>
      <c r="BH487" s="504"/>
      <c r="BI487" s="505"/>
      <c r="BM487" s="503">
        <v>0</v>
      </c>
      <c r="BO487" s="444"/>
    </row>
    <row r="488" spans="1:67" s="443" customFormat="1" ht="36.950000000000003" customHeight="1">
      <c r="A488" s="611">
        <v>474</v>
      </c>
      <c r="B488" s="612">
        <v>474</v>
      </c>
      <c r="C488" s="613"/>
      <c r="D488" s="614"/>
      <c r="E488" s="762" t="s">
        <v>1990</v>
      </c>
      <c r="F488" s="633" t="s">
        <v>1991</v>
      </c>
      <c r="G488" s="618">
        <v>16</v>
      </c>
      <c r="H488" s="617">
        <v>8.0129999999999999</v>
      </c>
      <c r="I488" s="618">
        <v>31</v>
      </c>
      <c r="J488" s="617">
        <v>2.911</v>
      </c>
      <c r="K488" s="617"/>
      <c r="L488" s="617"/>
      <c r="M488" s="617"/>
      <c r="N488" s="617"/>
      <c r="O488" s="619">
        <v>493.68</v>
      </c>
      <c r="P488" s="617">
        <v>7.0309999999999997</v>
      </c>
      <c r="Q488" s="617"/>
      <c r="R488" s="617"/>
      <c r="S488" s="618">
        <f t="shared" si="18"/>
        <v>16</v>
      </c>
      <c r="T488" s="617">
        <v>0.5</v>
      </c>
      <c r="U488" s="618">
        <v>1</v>
      </c>
      <c r="V488" s="617">
        <v>1.095</v>
      </c>
      <c r="W488" s="620"/>
      <c r="X488" s="617">
        <v>0</v>
      </c>
      <c r="Y488" s="621">
        <v>10.8</v>
      </c>
      <c r="Z488" s="617">
        <v>0.50700000000000001</v>
      </c>
      <c r="AA488" s="617">
        <v>5.8330000000000002</v>
      </c>
      <c r="AB488" s="617">
        <v>7</v>
      </c>
      <c r="AC488" s="622">
        <v>0</v>
      </c>
      <c r="AD488" s="617"/>
      <c r="AE488" s="616">
        <v>6.4409999999999998</v>
      </c>
      <c r="AF488" s="617">
        <v>3</v>
      </c>
      <c r="AG488" s="623"/>
      <c r="AH488" s="623"/>
      <c r="AI488" s="624"/>
      <c r="AJ488" s="624"/>
      <c r="AK488" s="624"/>
      <c r="AL488" s="624"/>
      <c r="AM488" s="624"/>
      <c r="AN488" s="624"/>
      <c r="AO488" s="624"/>
      <c r="AP488" s="624"/>
      <c r="AQ488" s="624"/>
      <c r="AR488" s="625"/>
      <c r="AS488" s="624"/>
      <c r="AT488" s="624"/>
      <c r="AU488" s="637"/>
      <c r="AV488" s="626"/>
      <c r="AW488" s="626"/>
      <c r="AX488" s="626"/>
      <c r="AY488" s="628"/>
      <c r="AZ488" s="628"/>
      <c r="BA488" s="628"/>
      <c r="BB488" s="628"/>
      <c r="BC488" s="628"/>
      <c r="BD488" s="628"/>
      <c r="BE488" s="629">
        <f t="shared" si="19"/>
        <v>30.057000000000002</v>
      </c>
      <c r="BF488" s="630"/>
      <c r="BG488" s="801">
        <f t="shared" si="20"/>
        <v>1.7</v>
      </c>
      <c r="BH488" s="504"/>
      <c r="BI488" s="505"/>
      <c r="BM488" s="503">
        <v>0</v>
      </c>
      <c r="BO488" s="444"/>
    </row>
    <row r="489" spans="1:67" s="443" customFormat="1" ht="36.950000000000003" customHeight="1">
      <c r="A489" s="611">
        <v>475</v>
      </c>
      <c r="B489" s="612">
        <v>475</v>
      </c>
      <c r="C489" s="613"/>
      <c r="D489" s="614"/>
      <c r="E489" s="762" t="s">
        <v>1992</v>
      </c>
      <c r="F489" s="634" t="s">
        <v>1993</v>
      </c>
      <c r="G489" s="618">
        <v>13</v>
      </c>
      <c r="H489" s="617">
        <v>6.51</v>
      </c>
      <c r="I489" s="618">
        <v>27</v>
      </c>
      <c r="J489" s="617">
        <v>2.5350000000000001</v>
      </c>
      <c r="K489" s="617"/>
      <c r="L489" s="617"/>
      <c r="M489" s="617"/>
      <c r="N489" s="617"/>
      <c r="O489" s="619">
        <v>430.32</v>
      </c>
      <c r="P489" s="617">
        <v>6.1289999999999996</v>
      </c>
      <c r="Q489" s="617"/>
      <c r="R489" s="617"/>
      <c r="S489" s="618">
        <f t="shared" si="18"/>
        <v>13</v>
      </c>
      <c r="T489" s="617">
        <v>0.40699999999999997</v>
      </c>
      <c r="U489" s="618">
        <v>1</v>
      </c>
      <c r="V489" s="617">
        <v>1.095</v>
      </c>
      <c r="W489" s="620"/>
      <c r="X489" s="617">
        <v>0</v>
      </c>
      <c r="Y489" s="621">
        <v>11.4</v>
      </c>
      <c r="Z489" s="617">
        <v>0.53500000000000003</v>
      </c>
      <c r="AA489" s="617">
        <v>6.6669999999999998</v>
      </c>
      <c r="AB489" s="617">
        <v>8</v>
      </c>
      <c r="AC489" s="622">
        <v>0</v>
      </c>
      <c r="AD489" s="617"/>
      <c r="AE489" s="616">
        <v>6.4409999999999998</v>
      </c>
      <c r="AF489" s="617">
        <v>3</v>
      </c>
      <c r="AG489" s="623"/>
      <c r="AH489" s="623"/>
      <c r="AI489" s="624"/>
      <c r="AJ489" s="624"/>
      <c r="AK489" s="624"/>
      <c r="AL489" s="624"/>
      <c r="AM489" s="624"/>
      <c r="AN489" s="624"/>
      <c r="AO489" s="624"/>
      <c r="AP489" s="624"/>
      <c r="AQ489" s="624"/>
      <c r="AR489" s="625"/>
      <c r="AS489" s="624"/>
      <c r="AT489" s="624"/>
      <c r="AU489" s="637"/>
      <c r="AV489" s="626"/>
      <c r="AW489" s="626"/>
      <c r="AX489" s="626"/>
      <c r="AY489" s="628"/>
      <c r="AZ489" s="628"/>
      <c r="BA489" s="628"/>
      <c r="BB489" s="628"/>
      <c r="BC489" s="628"/>
      <c r="BD489" s="628"/>
      <c r="BE489" s="629">
        <f t="shared" si="19"/>
        <v>28.211000000000002</v>
      </c>
      <c r="BF489" s="630"/>
      <c r="BG489" s="801">
        <f t="shared" si="20"/>
        <v>1.7</v>
      </c>
      <c r="BH489" s="504"/>
      <c r="BI489" s="505"/>
      <c r="BM489" s="503">
        <v>0</v>
      </c>
      <c r="BO489" s="444"/>
    </row>
    <row r="490" spans="1:67" s="804" customFormat="1" ht="36.950000000000003" customHeight="1">
      <c r="A490" s="786">
        <v>476</v>
      </c>
      <c r="B490" s="787">
        <v>476</v>
      </c>
      <c r="C490" s="788"/>
      <c r="D490" s="789"/>
      <c r="E490" s="777" t="s">
        <v>1066</v>
      </c>
      <c r="F490" s="779" t="s">
        <v>1067</v>
      </c>
      <c r="G490" s="790">
        <v>13</v>
      </c>
      <c r="H490" s="617">
        <v>6.51</v>
      </c>
      <c r="I490" s="790">
        <v>27</v>
      </c>
      <c r="J490" s="617">
        <v>2.5350000000000001</v>
      </c>
      <c r="K490" s="791"/>
      <c r="L490" s="791"/>
      <c r="M490" s="791"/>
      <c r="N490" s="791"/>
      <c r="O490" s="792">
        <v>420.2</v>
      </c>
      <c r="P490" s="617">
        <v>5.9850000000000003</v>
      </c>
      <c r="Q490" s="791"/>
      <c r="R490" s="791"/>
      <c r="S490" s="618">
        <f t="shared" si="18"/>
        <v>13</v>
      </c>
      <c r="T490" s="617">
        <v>0.40699999999999997</v>
      </c>
      <c r="U490" s="790">
        <v>1</v>
      </c>
      <c r="V490" s="617">
        <v>1.095</v>
      </c>
      <c r="W490" s="793"/>
      <c r="X490" s="617">
        <v>0</v>
      </c>
      <c r="Y490" s="793">
        <v>12.1</v>
      </c>
      <c r="Z490" s="617">
        <v>0.56799999999999995</v>
      </c>
      <c r="AA490" s="617">
        <v>5.8330000000000002</v>
      </c>
      <c r="AB490" s="791">
        <v>7</v>
      </c>
      <c r="AC490" s="622">
        <v>0</v>
      </c>
      <c r="AD490" s="617"/>
      <c r="AE490" s="616">
        <v>6.4409999999999998</v>
      </c>
      <c r="AF490" s="617">
        <v>3</v>
      </c>
      <c r="AG490" s="794"/>
      <c r="AH490" s="794"/>
      <c r="AI490" s="795"/>
      <c r="AJ490" s="795"/>
      <c r="AK490" s="795"/>
      <c r="AL490" s="795"/>
      <c r="AM490" s="795"/>
      <c r="AN490" s="795"/>
      <c r="AO490" s="795"/>
      <c r="AP490" s="795"/>
      <c r="AQ490" s="795"/>
      <c r="AR490" s="796"/>
      <c r="AS490" s="795"/>
      <c r="AT490" s="795"/>
      <c r="AU490" s="797"/>
      <c r="AV490" s="798"/>
      <c r="AW490" s="798"/>
      <c r="AX490" s="798"/>
      <c r="AY490" s="799"/>
      <c r="AZ490" s="799"/>
      <c r="BA490" s="799"/>
      <c r="BB490" s="799"/>
      <c r="BC490" s="799"/>
      <c r="BD490" s="799"/>
      <c r="BE490" s="629">
        <f t="shared" si="19"/>
        <v>27.1</v>
      </c>
      <c r="BF490" s="630"/>
      <c r="BG490" s="801">
        <f t="shared" si="20"/>
        <v>1.7</v>
      </c>
      <c r="BH490" s="802"/>
      <c r="BI490" s="803"/>
      <c r="BM490" s="800">
        <v>0</v>
      </c>
      <c r="BO490" s="805"/>
    </row>
    <row r="491" spans="1:67" s="443" customFormat="1" ht="36.950000000000003" customHeight="1">
      <c r="A491" s="611">
        <v>477</v>
      </c>
      <c r="B491" s="612">
        <v>477</v>
      </c>
      <c r="C491" s="613"/>
      <c r="D491" s="614"/>
      <c r="E491" s="762" t="s">
        <v>1994</v>
      </c>
      <c r="F491" s="634" t="s">
        <v>1995</v>
      </c>
      <c r="G491" s="618">
        <v>15</v>
      </c>
      <c r="H491" s="617">
        <v>7.5119999999999996</v>
      </c>
      <c r="I491" s="618">
        <v>30</v>
      </c>
      <c r="J491" s="617">
        <v>2.8170000000000002</v>
      </c>
      <c r="K491" s="617"/>
      <c r="L491" s="617"/>
      <c r="M491" s="617"/>
      <c r="N491" s="617"/>
      <c r="O491" s="619">
        <v>377.08</v>
      </c>
      <c r="P491" s="617">
        <v>5.3710000000000004</v>
      </c>
      <c r="Q491" s="617"/>
      <c r="R491" s="617"/>
      <c r="S491" s="618">
        <f t="shared" si="18"/>
        <v>15</v>
      </c>
      <c r="T491" s="617">
        <v>0.47</v>
      </c>
      <c r="U491" s="618">
        <v>1</v>
      </c>
      <c r="V491" s="617">
        <v>1.095</v>
      </c>
      <c r="W491" s="620"/>
      <c r="X491" s="617">
        <v>0</v>
      </c>
      <c r="Y491" s="621">
        <v>14.4</v>
      </c>
      <c r="Z491" s="617">
        <v>0.67600000000000005</v>
      </c>
      <c r="AA491" s="617">
        <v>6.6669999999999998</v>
      </c>
      <c r="AB491" s="617">
        <v>8</v>
      </c>
      <c r="AC491" s="622">
        <v>0</v>
      </c>
      <c r="AD491" s="617"/>
      <c r="AE491" s="616">
        <v>6.4409999999999998</v>
      </c>
      <c r="AF491" s="617">
        <v>3</v>
      </c>
      <c r="AG491" s="623"/>
      <c r="AH491" s="623"/>
      <c r="AI491" s="624"/>
      <c r="AJ491" s="624"/>
      <c r="AK491" s="624"/>
      <c r="AL491" s="624"/>
      <c r="AM491" s="624"/>
      <c r="AN491" s="624"/>
      <c r="AO491" s="624"/>
      <c r="AP491" s="624"/>
      <c r="AQ491" s="624"/>
      <c r="AR491" s="625"/>
      <c r="AS491" s="624"/>
      <c r="AT491" s="624"/>
      <c r="AU491" s="637"/>
      <c r="AV491" s="626"/>
      <c r="AW491" s="626"/>
      <c r="AX491" s="626"/>
      <c r="AY491" s="628"/>
      <c r="AZ491" s="628"/>
      <c r="BA491" s="628"/>
      <c r="BB491" s="628"/>
      <c r="BC491" s="628"/>
      <c r="BD491" s="628"/>
      <c r="BE491" s="629">
        <f t="shared" si="19"/>
        <v>28.940999999999999</v>
      </c>
      <c r="BF491" s="630"/>
      <c r="BG491" s="801">
        <f t="shared" si="20"/>
        <v>1.7</v>
      </c>
      <c r="BH491" s="504"/>
      <c r="BI491" s="505"/>
      <c r="BM491" s="503">
        <v>0</v>
      </c>
      <c r="BO491" s="444"/>
    </row>
    <row r="492" spans="1:67" s="443" customFormat="1" ht="36.950000000000003" customHeight="1">
      <c r="A492" s="611">
        <v>478</v>
      </c>
      <c r="B492" s="612">
        <v>478</v>
      </c>
      <c r="C492" s="613"/>
      <c r="D492" s="614"/>
      <c r="E492" s="762" t="s">
        <v>2134</v>
      </c>
      <c r="F492" s="634" t="s">
        <v>2135</v>
      </c>
      <c r="G492" s="618">
        <v>15</v>
      </c>
      <c r="H492" s="617">
        <v>7.5119999999999996</v>
      </c>
      <c r="I492" s="618">
        <v>30</v>
      </c>
      <c r="J492" s="617">
        <v>2.8170000000000002</v>
      </c>
      <c r="K492" s="617"/>
      <c r="L492" s="617"/>
      <c r="M492" s="617"/>
      <c r="N492" s="617"/>
      <c r="O492" s="619">
        <v>416.24</v>
      </c>
      <c r="P492" s="617">
        <v>5.9279999999999999</v>
      </c>
      <c r="Q492" s="617"/>
      <c r="R492" s="617"/>
      <c r="S492" s="618">
        <f t="shared" si="18"/>
        <v>15</v>
      </c>
      <c r="T492" s="617">
        <v>0.47</v>
      </c>
      <c r="U492" s="618">
        <v>1</v>
      </c>
      <c r="V492" s="617">
        <v>1.095</v>
      </c>
      <c r="W492" s="620"/>
      <c r="X492" s="617">
        <v>0</v>
      </c>
      <c r="Y492" s="621">
        <v>13.7</v>
      </c>
      <c r="Z492" s="617">
        <v>0.64300000000000002</v>
      </c>
      <c r="AA492" s="617">
        <v>5.8330000000000002</v>
      </c>
      <c r="AB492" s="617">
        <v>7</v>
      </c>
      <c r="AC492" s="622">
        <v>0</v>
      </c>
      <c r="AD492" s="617"/>
      <c r="AE492" s="616">
        <v>6.4409999999999998</v>
      </c>
      <c r="AF492" s="617">
        <v>3</v>
      </c>
      <c r="AG492" s="623"/>
      <c r="AH492" s="623"/>
      <c r="AI492" s="624"/>
      <c r="AJ492" s="624"/>
      <c r="AK492" s="624"/>
      <c r="AL492" s="624"/>
      <c r="AM492" s="624"/>
      <c r="AN492" s="624"/>
      <c r="AO492" s="624"/>
      <c r="AP492" s="624"/>
      <c r="AQ492" s="624"/>
      <c r="AR492" s="625"/>
      <c r="AS492" s="624"/>
      <c r="AT492" s="624"/>
      <c r="AU492" s="637"/>
      <c r="AV492" s="626"/>
      <c r="AW492" s="626"/>
      <c r="AX492" s="626"/>
      <c r="AY492" s="628"/>
      <c r="AZ492" s="628"/>
      <c r="BA492" s="628"/>
      <c r="BB492" s="628"/>
      <c r="BC492" s="628"/>
      <c r="BD492" s="628"/>
      <c r="BE492" s="629">
        <f t="shared" si="19"/>
        <v>28.465000000000003</v>
      </c>
      <c r="BF492" s="630"/>
      <c r="BG492" s="801">
        <f t="shared" si="20"/>
        <v>1.7</v>
      </c>
      <c r="BH492" s="504"/>
      <c r="BI492" s="505"/>
      <c r="BM492" s="506">
        <v>0</v>
      </c>
      <c r="BO492" s="444"/>
    </row>
    <row r="493" spans="1:67" s="443" customFormat="1" ht="36.950000000000003" customHeight="1">
      <c r="A493" s="611">
        <v>479</v>
      </c>
      <c r="B493" s="612">
        <v>479</v>
      </c>
      <c r="C493" s="638"/>
      <c r="D493" s="639"/>
      <c r="E493" s="777" t="s">
        <v>2186</v>
      </c>
      <c r="F493" s="779" t="s">
        <v>2187</v>
      </c>
      <c r="G493" s="618">
        <v>15</v>
      </c>
      <c r="H493" s="617">
        <v>7.5119999999999996</v>
      </c>
      <c r="I493" s="640">
        <v>29</v>
      </c>
      <c r="J493" s="617">
        <v>2.7229999999999999</v>
      </c>
      <c r="K493" s="617"/>
      <c r="L493" s="617"/>
      <c r="M493" s="641"/>
      <c r="N493" s="617"/>
      <c r="O493" s="642">
        <v>323.83999999999997</v>
      </c>
      <c r="P493" s="617">
        <v>4.6120000000000001</v>
      </c>
      <c r="Q493" s="640"/>
      <c r="R493" s="617"/>
      <c r="S493" s="618">
        <f t="shared" si="18"/>
        <v>15</v>
      </c>
      <c r="T493" s="617">
        <v>0.47</v>
      </c>
      <c r="U493" s="618">
        <v>1</v>
      </c>
      <c r="V493" s="617">
        <v>1.095</v>
      </c>
      <c r="W493" s="620"/>
      <c r="X493" s="617">
        <v>0</v>
      </c>
      <c r="Y493" s="621">
        <v>13.4</v>
      </c>
      <c r="Z493" s="617">
        <v>0.629</v>
      </c>
      <c r="AA493" s="617">
        <v>6.6669999999999998</v>
      </c>
      <c r="AB493" s="617">
        <v>8</v>
      </c>
      <c r="AC493" s="622">
        <v>0</v>
      </c>
      <c r="AD493" s="617"/>
      <c r="AE493" s="616">
        <v>6.4409999999999998</v>
      </c>
      <c r="AF493" s="617">
        <v>3</v>
      </c>
      <c r="AG493" s="623"/>
      <c r="AH493" s="623"/>
      <c r="AI493" s="624"/>
      <c r="AJ493" s="624"/>
      <c r="AK493" s="624"/>
      <c r="AL493" s="624"/>
      <c r="AM493" s="624"/>
      <c r="AN493" s="624"/>
      <c r="AO493" s="624"/>
      <c r="AP493" s="624"/>
      <c r="AQ493" s="624"/>
      <c r="AR493" s="625"/>
      <c r="AS493" s="624"/>
      <c r="AT493" s="624"/>
      <c r="AU493" s="628"/>
      <c r="AV493" s="628"/>
      <c r="AW493" s="628"/>
      <c r="AX493" s="628"/>
      <c r="AY493" s="628"/>
      <c r="AZ493" s="628"/>
      <c r="BA493" s="628"/>
      <c r="BB493" s="628"/>
      <c r="BC493" s="628"/>
      <c r="BD493" s="628"/>
      <c r="BE493" s="629">
        <f t="shared" si="19"/>
        <v>28.041</v>
      </c>
      <c r="BF493" s="630"/>
      <c r="BG493" s="801">
        <f t="shared" si="20"/>
        <v>1.7</v>
      </c>
      <c r="BH493" s="504"/>
      <c r="BI493" s="505"/>
      <c r="BM493" s="506">
        <v>0</v>
      </c>
      <c r="BO493" s="444"/>
    </row>
    <row r="494" spans="1:67" s="443" customFormat="1" ht="36.950000000000003" customHeight="1">
      <c r="A494" s="611">
        <v>480</v>
      </c>
      <c r="B494" s="612">
        <v>480</v>
      </c>
      <c r="C494" s="638"/>
      <c r="D494" s="639"/>
      <c r="E494" s="762" t="s">
        <v>1996</v>
      </c>
      <c r="F494" s="634" t="s">
        <v>1997</v>
      </c>
      <c r="G494" s="618">
        <v>16</v>
      </c>
      <c r="H494" s="617">
        <v>8.0129999999999999</v>
      </c>
      <c r="I494" s="640">
        <v>31</v>
      </c>
      <c r="J494" s="617">
        <v>2.911</v>
      </c>
      <c r="K494" s="617"/>
      <c r="L494" s="617"/>
      <c r="M494" s="640"/>
      <c r="N494" s="617"/>
      <c r="O494" s="642">
        <v>292.16000000000003</v>
      </c>
      <c r="P494" s="617">
        <v>4.1609999999999996</v>
      </c>
      <c r="Q494" s="640"/>
      <c r="R494" s="617"/>
      <c r="S494" s="618">
        <f t="shared" si="18"/>
        <v>16</v>
      </c>
      <c r="T494" s="617">
        <v>0.5</v>
      </c>
      <c r="U494" s="618">
        <v>1</v>
      </c>
      <c r="V494" s="617">
        <v>1.095</v>
      </c>
      <c r="W494" s="620"/>
      <c r="X494" s="617">
        <v>0</v>
      </c>
      <c r="Y494" s="621">
        <v>14.6</v>
      </c>
      <c r="Z494" s="617">
        <v>0.68600000000000005</v>
      </c>
      <c r="AA494" s="617">
        <v>5.8330000000000002</v>
      </c>
      <c r="AB494" s="617">
        <v>7</v>
      </c>
      <c r="AC494" s="622">
        <v>0</v>
      </c>
      <c r="AD494" s="617"/>
      <c r="AE494" s="616">
        <v>6.4409999999999998</v>
      </c>
      <c r="AF494" s="617">
        <v>3</v>
      </c>
      <c r="AG494" s="623"/>
      <c r="AH494" s="623"/>
      <c r="AI494" s="624"/>
      <c r="AJ494" s="624"/>
      <c r="AK494" s="624"/>
      <c r="AL494" s="624"/>
      <c r="AM494" s="624"/>
      <c r="AN494" s="624"/>
      <c r="AO494" s="624"/>
      <c r="AP494" s="624"/>
      <c r="AQ494" s="624"/>
      <c r="AR494" s="625"/>
      <c r="AS494" s="624"/>
      <c r="AT494" s="624"/>
      <c r="AU494" s="628"/>
      <c r="AV494" s="628"/>
      <c r="AW494" s="628"/>
      <c r="AX494" s="628"/>
      <c r="AY494" s="628"/>
      <c r="AZ494" s="628"/>
      <c r="BA494" s="628"/>
      <c r="BB494" s="628"/>
      <c r="BC494" s="628"/>
      <c r="BD494" s="628"/>
      <c r="BE494" s="629">
        <f t="shared" si="19"/>
        <v>27.366</v>
      </c>
      <c r="BF494" s="630"/>
      <c r="BG494" s="801">
        <f t="shared" si="20"/>
        <v>1.7</v>
      </c>
      <c r="BH494" s="504"/>
      <c r="BI494" s="505"/>
      <c r="BM494" s="506">
        <v>0</v>
      </c>
      <c r="BO494" s="444"/>
    </row>
    <row r="495" spans="1:67" s="443" customFormat="1" ht="36.950000000000003" customHeight="1">
      <c r="A495" s="611">
        <v>481</v>
      </c>
      <c r="B495" s="612">
        <v>481</v>
      </c>
      <c r="C495" s="638"/>
      <c r="D495" s="639"/>
      <c r="E495" s="780" t="s">
        <v>1998</v>
      </c>
      <c r="F495" s="781" t="s">
        <v>1999</v>
      </c>
      <c r="G495" s="618">
        <v>16</v>
      </c>
      <c r="H495" s="617">
        <v>8.0129999999999999</v>
      </c>
      <c r="I495" s="640">
        <v>31</v>
      </c>
      <c r="J495" s="617">
        <v>2.911</v>
      </c>
      <c r="K495" s="617"/>
      <c r="L495" s="617"/>
      <c r="M495" s="640"/>
      <c r="N495" s="617"/>
      <c r="O495" s="642">
        <v>338.36</v>
      </c>
      <c r="P495" s="617">
        <v>4.819</v>
      </c>
      <c r="Q495" s="640"/>
      <c r="R495" s="617"/>
      <c r="S495" s="618">
        <f t="shared" si="18"/>
        <v>16</v>
      </c>
      <c r="T495" s="617">
        <v>0.5</v>
      </c>
      <c r="U495" s="618">
        <v>1</v>
      </c>
      <c r="V495" s="617">
        <v>1.095</v>
      </c>
      <c r="W495" s="620"/>
      <c r="X495" s="617">
        <v>0</v>
      </c>
      <c r="Y495" s="621">
        <v>14.3</v>
      </c>
      <c r="Z495" s="617">
        <v>0.67100000000000004</v>
      </c>
      <c r="AA495" s="617">
        <v>6.6669999999999998</v>
      </c>
      <c r="AB495" s="617">
        <v>8</v>
      </c>
      <c r="AC495" s="622">
        <v>0</v>
      </c>
      <c r="AD495" s="617"/>
      <c r="AE495" s="616">
        <v>6.4409999999999998</v>
      </c>
      <c r="AF495" s="617">
        <v>3</v>
      </c>
      <c r="AG495" s="623"/>
      <c r="AH495" s="623"/>
      <c r="AI495" s="624"/>
      <c r="AJ495" s="624"/>
      <c r="AK495" s="624"/>
      <c r="AL495" s="624"/>
      <c r="AM495" s="624"/>
      <c r="AN495" s="624"/>
      <c r="AO495" s="624"/>
      <c r="AP495" s="624"/>
      <c r="AQ495" s="624"/>
      <c r="AR495" s="625"/>
      <c r="AS495" s="624"/>
      <c r="AT495" s="624"/>
      <c r="AU495" s="628"/>
      <c r="AV495" s="628"/>
      <c r="AW495" s="628"/>
      <c r="AX495" s="628"/>
      <c r="AY495" s="628"/>
      <c r="AZ495" s="628"/>
      <c r="BA495" s="628"/>
      <c r="BB495" s="628"/>
      <c r="BC495" s="628"/>
      <c r="BD495" s="628"/>
      <c r="BE495" s="629">
        <f t="shared" si="19"/>
        <v>29.009</v>
      </c>
      <c r="BF495" s="630"/>
      <c r="BG495" s="801">
        <f t="shared" si="20"/>
        <v>1.7</v>
      </c>
      <c r="BH495" s="504"/>
      <c r="BI495" s="505"/>
      <c r="BM495" s="506">
        <v>0</v>
      </c>
      <c r="BO495" s="444"/>
    </row>
    <row r="496" spans="1:67" s="443" customFormat="1" ht="36.950000000000003" customHeight="1">
      <c r="A496" s="611">
        <v>482</v>
      </c>
      <c r="B496" s="612">
        <v>482</v>
      </c>
      <c r="C496" s="643"/>
      <c r="D496" s="644"/>
      <c r="E496" s="782" t="s">
        <v>2179</v>
      </c>
      <c r="F496" s="783" t="s">
        <v>2180</v>
      </c>
      <c r="G496" s="618">
        <v>15</v>
      </c>
      <c r="H496" s="617">
        <v>7.5119999999999996</v>
      </c>
      <c r="I496" s="640">
        <v>30</v>
      </c>
      <c r="J496" s="617">
        <v>2.8170000000000002</v>
      </c>
      <c r="K496" s="617"/>
      <c r="L496" s="617"/>
      <c r="M496" s="640"/>
      <c r="N496" s="617"/>
      <c r="O496" s="642">
        <v>392.92</v>
      </c>
      <c r="P496" s="617">
        <v>5.5960000000000001</v>
      </c>
      <c r="Q496" s="640"/>
      <c r="R496" s="617"/>
      <c r="S496" s="618">
        <f t="shared" si="18"/>
        <v>15</v>
      </c>
      <c r="T496" s="617">
        <v>0.47</v>
      </c>
      <c r="U496" s="618">
        <v>1</v>
      </c>
      <c r="V496" s="617">
        <v>1.095</v>
      </c>
      <c r="W496" s="620"/>
      <c r="X496" s="617">
        <v>0</v>
      </c>
      <c r="Y496" s="621">
        <v>10.199999999999999</v>
      </c>
      <c r="Z496" s="617">
        <v>0.47899999999999998</v>
      </c>
      <c r="AA496" s="617">
        <v>5.8330000000000002</v>
      </c>
      <c r="AB496" s="617">
        <v>7</v>
      </c>
      <c r="AC496" s="622">
        <v>0</v>
      </c>
      <c r="AD496" s="617"/>
      <c r="AE496" s="616">
        <v>6.4409999999999998</v>
      </c>
      <c r="AF496" s="617">
        <v>3</v>
      </c>
      <c r="AG496" s="623"/>
      <c r="AH496" s="623"/>
      <c r="AI496" s="624"/>
      <c r="AJ496" s="624"/>
      <c r="AK496" s="624"/>
      <c r="AL496" s="624"/>
      <c r="AM496" s="624"/>
      <c r="AN496" s="624"/>
      <c r="AO496" s="624"/>
      <c r="AP496" s="624"/>
      <c r="AQ496" s="624"/>
      <c r="AR496" s="625"/>
      <c r="AS496" s="624"/>
      <c r="AT496" s="624"/>
      <c r="AU496" s="628"/>
      <c r="AV496" s="628"/>
      <c r="AW496" s="628"/>
      <c r="AX496" s="628"/>
      <c r="AY496" s="628"/>
      <c r="AZ496" s="628"/>
      <c r="BA496" s="628"/>
      <c r="BB496" s="628"/>
      <c r="BC496" s="628"/>
      <c r="BD496" s="628"/>
      <c r="BE496" s="629">
        <f t="shared" si="19"/>
        <v>27.969000000000001</v>
      </c>
      <c r="BF496" s="630"/>
      <c r="BG496" s="801">
        <f t="shared" si="20"/>
        <v>1.7</v>
      </c>
      <c r="BH496" s="504"/>
      <c r="BI496" s="505"/>
      <c r="BJ496" s="443" t="s">
        <v>971</v>
      </c>
      <c r="BM496" s="506">
        <v>0</v>
      </c>
      <c r="BO496" s="444"/>
    </row>
    <row r="497" spans="1:67" s="443" customFormat="1" ht="36.950000000000003" customHeight="1">
      <c r="A497" s="611">
        <v>483</v>
      </c>
      <c r="B497" s="612">
        <v>483</v>
      </c>
      <c r="C497" s="638"/>
      <c r="D497" s="639"/>
      <c r="E497" s="782" t="s">
        <v>2136</v>
      </c>
      <c r="F497" s="783" t="s">
        <v>2137</v>
      </c>
      <c r="G497" s="618">
        <v>15</v>
      </c>
      <c r="H497" s="617">
        <v>7.5119999999999996</v>
      </c>
      <c r="I497" s="640">
        <v>30</v>
      </c>
      <c r="J497" s="617">
        <v>2.8170000000000002</v>
      </c>
      <c r="K497" s="617"/>
      <c r="L497" s="617"/>
      <c r="M497" s="640"/>
      <c r="N497" s="617"/>
      <c r="O497" s="642">
        <v>448.8</v>
      </c>
      <c r="P497" s="617">
        <v>6.3920000000000003</v>
      </c>
      <c r="Q497" s="640"/>
      <c r="R497" s="617"/>
      <c r="S497" s="618">
        <f t="shared" si="18"/>
        <v>15</v>
      </c>
      <c r="T497" s="617">
        <v>0.47</v>
      </c>
      <c r="U497" s="618">
        <v>1</v>
      </c>
      <c r="V497" s="617">
        <v>1.095</v>
      </c>
      <c r="W497" s="620"/>
      <c r="X497" s="617">
        <v>0</v>
      </c>
      <c r="Y497" s="621">
        <v>13.4</v>
      </c>
      <c r="Z497" s="617">
        <v>0.629</v>
      </c>
      <c r="AA497" s="617">
        <v>6.6669999999999998</v>
      </c>
      <c r="AB497" s="617">
        <v>8</v>
      </c>
      <c r="AC497" s="622">
        <v>0</v>
      </c>
      <c r="AD497" s="617"/>
      <c r="AE497" s="616">
        <v>6.4409999999999998</v>
      </c>
      <c r="AF497" s="617">
        <v>3</v>
      </c>
      <c r="AG497" s="623"/>
      <c r="AH497" s="623"/>
      <c r="AI497" s="624"/>
      <c r="AJ497" s="624"/>
      <c r="AK497" s="624"/>
      <c r="AL497" s="624"/>
      <c r="AM497" s="624"/>
      <c r="AN497" s="624"/>
      <c r="AO497" s="624"/>
      <c r="AP497" s="624"/>
      <c r="AQ497" s="624"/>
      <c r="AR497" s="625"/>
      <c r="AS497" s="624"/>
      <c r="AT497" s="624"/>
      <c r="AU497" s="628"/>
      <c r="AV497" s="628"/>
      <c r="AW497" s="628"/>
      <c r="AX497" s="628"/>
      <c r="AY497" s="628"/>
      <c r="AZ497" s="628"/>
      <c r="BA497" s="628"/>
      <c r="BB497" s="628"/>
      <c r="BC497" s="628"/>
      <c r="BD497" s="628"/>
      <c r="BE497" s="629">
        <f t="shared" si="19"/>
        <v>29.915000000000003</v>
      </c>
      <c r="BF497" s="630"/>
      <c r="BG497" s="801">
        <f t="shared" si="20"/>
        <v>1.7</v>
      </c>
      <c r="BH497" s="504"/>
      <c r="BI497" s="505"/>
      <c r="BJ497" s="443" t="s">
        <v>972</v>
      </c>
      <c r="BM497" s="506">
        <v>0</v>
      </c>
      <c r="BO497" s="444"/>
    </row>
    <row r="498" spans="1:67" s="443" customFormat="1" ht="36.950000000000003" customHeight="1">
      <c r="A498" s="611">
        <v>484</v>
      </c>
      <c r="B498" s="612">
        <v>484</v>
      </c>
      <c r="C498" s="638"/>
      <c r="D498" s="639"/>
      <c r="E498" s="782" t="s">
        <v>2000</v>
      </c>
      <c r="F498" s="783" t="s">
        <v>2001</v>
      </c>
      <c r="G498" s="618">
        <v>16</v>
      </c>
      <c r="H498" s="617">
        <v>8.0129999999999999</v>
      </c>
      <c r="I498" s="640">
        <v>30</v>
      </c>
      <c r="J498" s="617">
        <v>2.8170000000000002</v>
      </c>
      <c r="K498" s="617"/>
      <c r="L498" s="617"/>
      <c r="M498" s="640"/>
      <c r="N498" s="617"/>
      <c r="O498" s="642">
        <v>305.8</v>
      </c>
      <c r="P498" s="617">
        <v>4.3550000000000004</v>
      </c>
      <c r="Q498" s="640"/>
      <c r="R498" s="617"/>
      <c r="S498" s="618">
        <f t="shared" si="18"/>
        <v>16</v>
      </c>
      <c r="T498" s="617">
        <v>0.5</v>
      </c>
      <c r="U498" s="618">
        <v>1</v>
      </c>
      <c r="V498" s="617">
        <v>1.095</v>
      </c>
      <c r="W498" s="620"/>
      <c r="X498" s="617">
        <v>0</v>
      </c>
      <c r="Y498" s="621">
        <v>9.9</v>
      </c>
      <c r="Z498" s="617">
        <v>0.46500000000000002</v>
      </c>
      <c r="AA498" s="617">
        <v>5.8330000000000002</v>
      </c>
      <c r="AB498" s="617">
        <v>7</v>
      </c>
      <c r="AC498" s="622">
        <v>0</v>
      </c>
      <c r="AD498" s="617"/>
      <c r="AE498" s="616">
        <v>6.4409999999999998</v>
      </c>
      <c r="AF498" s="617">
        <v>3</v>
      </c>
      <c r="AG498" s="623"/>
      <c r="AH498" s="623"/>
      <c r="AI498" s="624"/>
      <c r="AJ498" s="624"/>
      <c r="AK498" s="624"/>
      <c r="AL498" s="624"/>
      <c r="AM498" s="624"/>
      <c r="AN498" s="624"/>
      <c r="AO498" s="624"/>
      <c r="AP498" s="624"/>
      <c r="AQ498" s="624"/>
      <c r="AR498" s="625"/>
      <c r="AS498" s="624"/>
      <c r="AT498" s="624"/>
      <c r="AU498" s="628"/>
      <c r="AV498" s="628"/>
      <c r="AW498" s="628"/>
      <c r="AX498" s="628"/>
      <c r="AY498" s="628"/>
      <c r="AZ498" s="628"/>
      <c r="BA498" s="628"/>
      <c r="BB498" s="628"/>
      <c r="BC498" s="628"/>
      <c r="BD498" s="628"/>
      <c r="BE498" s="629">
        <f t="shared" si="19"/>
        <v>27.245000000000001</v>
      </c>
      <c r="BF498" s="630"/>
      <c r="BG498" s="801">
        <f t="shared" si="20"/>
        <v>1.7</v>
      </c>
      <c r="BH498" s="504"/>
      <c r="BI498" s="505"/>
      <c r="BJ498" s="443" t="s">
        <v>973</v>
      </c>
      <c r="BM498" s="506">
        <v>0</v>
      </c>
      <c r="BO498" s="444"/>
    </row>
    <row r="499" spans="1:67" s="443" customFormat="1" ht="36.950000000000003" customHeight="1">
      <c r="A499" s="611">
        <v>485</v>
      </c>
      <c r="B499" s="612">
        <v>485</v>
      </c>
      <c r="C499" s="638"/>
      <c r="D499" s="639"/>
      <c r="E499" s="782" t="s">
        <v>2002</v>
      </c>
      <c r="F499" s="783" t="s">
        <v>2003</v>
      </c>
      <c r="G499" s="618">
        <v>14</v>
      </c>
      <c r="H499" s="617">
        <v>7.0110000000000001</v>
      </c>
      <c r="I499" s="640">
        <v>29</v>
      </c>
      <c r="J499" s="617">
        <v>2.7229999999999999</v>
      </c>
      <c r="K499" s="617"/>
      <c r="L499" s="617"/>
      <c r="M499" s="640"/>
      <c r="N499" s="617"/>
      <c r="O499" s="642">
        <v>405.68</v>
      </c>
      <c r="P499" s="617">
        <v>5.7779999999999996</v>
      </c>
      <c r="Q499" s="640"/>
      <c r="R499" s="617"/>
      <c r="S499" s="618">
        <f t="shared" si="18"/>
        <v>14</v>
      </c>
      <c r="T499" s="617">
        <v>0.438</v>
      </c>
      <c r="U499" s="618">
        <v>1</v>
      </c>
      <c r="V499" s="617">
        <v>1.095</v>
      </c>
      <c r="W499" s="620"/>
      <c r="X499" s="617">
        <v>0</v>
      </c>
      <c r="Y499" s="621">
        <v>9.1999999999999993</v>
      </c>
      <c r="Z499" s="617">
        <v>0.432</v>
      </c>
      <c r="AA499" s="617">
        <v>6.6669999999999998</v>
      </c>
      <c r="AB499" s="617">
        <v>8</v>
      </c>
      <c r="AC499" s="622">
        <v>0</v>
      </c>
      <c r="AD499" s="617"/>
      <c r="AE499" s="616">
        <v>6.4409999999999998</v>
      </c>
      <c r="AF499" s="617">
        <v>3</v>
      </c>
      <c r="AG499" s="623"/>
      <c r="AH499" s="623"/>
      <c r="AI499" s="624"/>
      <c r="AJ499" s="624"/>
      <c r="AK499" s="624"/>
      <c r="AL499" s="624"/>
      <c r="AM499" s="624"/>
      <c r="AN499" s="624"/>
      <c r="AO499" s="624"/>
      <c r="AP499" s="624"/>
      <c r="AQ499" s="624"/>
      <c r="AR499" s="625"/>
      <c r="AS499" s="624"/>
      <c r="AT499" s="624"/>
      <c r="AU499" s="628"/>
      <c r="AV499" s="628"/>
      <c r="AW499" s="628"/>
      <c r="AX499" s="628"/>
      <c r="AY499" s="628"/>
      <c r="AZ499" s="628"/>
      <c r="BA499" s="628"/>
      <c r="BB499" s="628"/>
      <c r="BC499" s="628"/>
      <c r="BD499" s="628"/>
      <c r="BE499" s="629">
        <f t="shared" si="19"/>
        <v>28.477</v>
      </c>
      <c r="BF499" s="630"/>
      <c r="BG499" s="801">
        <f t="shared" si="20"/>
        <v>1.7</v>
      </c>
      <c r="BH499" s="504"/>
      <c r="BI499" s="505"/>
      <c r="BJ499" s="443" t="s">
        <v>974</v>
      </c>
      <c r="BM499" s="503">
        <v>0</v>
      </c>
      <c r="BO499" s="444"/>
    </row>
    <row r="500" spans="1:67" s="443" customFormat="1" ht="36.950000000000003" customHeight="1">
      <c r="A500" s="611">
        <v>486</v>
      </c>
      <c r="B500" s="612">
        <v>486</v>
      </c>
      <c r="C500" s="613"/>
      <c r="D500" s="614"/>
      <c r="E500" s="782" t="s">
        <v>2004</v>
      </c>
      <c r="F500" s="783" t="s">
        <v>2005</v>
      </c>
      <c r="G500" s="618">
        <v>15</v>
      </c>
      <c r="H500" s="617">
        <v>7.5119999999999996</v>
      </c>
      <c r="I500" s="618">
        <v>30</v>
      </c>
      <c r="J500" s="617">
        <v>2.8170000000000002</v>
      </c>
      <c r="K500" s="617"/>
      <c r="L500" s="617"/>
      <c r="M500" s="617"/>
      <c r="N500" s="617"/>
      <c r="O500" s="619">
        <v>454.52</v>
      </c>
      <c r="P500" s="617">
        <v>6.4729999999999999</v>
      </c>
      <c r="Q500" s="617"/>
      <c r="R500" s="617"/>
      <c r="S500" s="618">
        <f t="shared" si="18"/>
        <v>15</v>
      </c>
      <c r="T500" s="617">
        <v>0.47</v>
      </c>
      <c r="U500" s="618">
        <v>1</v>
      </c>
      <c r="V500" s="617">
        <v>1.095</v>
      </c>
      <c r="W500" s="620"/>
      <c r="X500" s="617">
        <v>0</v>
      </c>
      <c r="Y500" s="621">
        <v>13.2</v>
      </c>
      <c r="Z500" s="617">
        <v>0.62</v>
      </c>
      <c r="AA500" s="617">
        <v>5.8330000000000002</v>
      </c>
      <c r="AB500" s="617">
        <v>7</v>
      </c>
      <c r="AC500" s="622">
        <v>0</v>
      </c>
      <c r="AD500" s="617"/>
      <c r="AE500" s="616">
        <v>6.4409999999999998</v>
      </c>
      <c r="AF500" s="617">
        <v>3</v>
      </c>
      <c r="AG500" s="623"/>
      <c r="AH500" s="623"/>
      <c r="AI500" s="624"/>
      <c r="AJ500" s="624"/>
      <c r="AK500" s="624"/>
      <c r="AL500" s="624"/>
      <c r="AM500" s="624"/>
      <c r="AN500" s="624"/>
      <c r="AO500" s="624"/>
      <c r="AP500" s="624"/>
      <c r="AQ500" s="624"/>
      <c r="AR500" s="625"/>
      <c r="AS500" s="624"/>
      <c r="AT500" s="624"/>
      <c r="AU500" s="626"/>
      <c r="AV500" s="626"/>
      <c r="AW500" s="626"/>
      <c r="AX500" s="626"/>
      <c r="AY500" s="628"/>
      <c r="AZ500" s="628"/>
      <c r="BA500" s="628"/>
      <c r="BB500" s="628"/>
      <c r="BC500" s="628"/>
      <c r="BD500" s="628"/>
      <c r="BE500" s="629">
        <f t="shared" si="19"/>
        <v>28.987000000000002</v>
      </c>
      <c r="BF500" s="630"/>
      <c r="BG500" s="801">
        <f t="shared" si="20"/>
        <v>1.7</v>
      </c>
      <c r="BH500" s="504"/>
      <c r="BI500" s="505"/>
      <c r="BM500" s="503">
        <v>0</v>
      </c>
      <c r="BO500" s="444"/>
    </row>
    <row r="501" spans="1:67" s="443" customFormat="1" ht="36.950000000000003" customHeight="1">
      <c r="A501" s="611">
        <v>487</v>
      </c>
      <c r="B501" s="612">
        <v>487</v>
      </c>
      <c r="C501" s="613"/>
      <c r="D501" s="614"/>
      <c r="E501" s="782" t="s">
        <v>2006</v>
      </c>
      <c r="F501" s="783" t="s">
        <v>2007</v>
      </c>
      <c r="G501" s="618">
        <v>16</v>
      </c>
      <c r="H501" s="617">
        <v>8.0129999999999999</v>
      </c>
      <c r="I501" s="618">
        <v>30</v>
      </c>
      <c r="J501" s="617">
        <v>2.8170000000000002</v>
      </c>
      <c r="K501" s="617"/>
      <c r="L501" s="617"/>
      <c r="M501" s="617"/>
      <c r="N501" s="617"/>
      <c r="O501" s="619">
        <v>480.04</v>
      </c>
      <c r="P501" s="617">
        <v>6.8369999999999997</v>
      </c>
      <c r="Q501" s="617"/>
      <c r="R501" s="617"/>
      <c r="S501" s="618">
        <f t="shared" si="18"/>
        <v>16</v>
      </c>
      <c r="T501" s="617">
        <v>0.5</v>
      </c>
      <c r="U501" s="618">
        <v>1</v>
      </c>
      <c r="V501" s="617">
        <v>1.095</v>
      </c>
      <c r="W501" s="620"/>
      <c r="X501" s="617">
        <v>0</v>
      </c>
      <c r="Y501" s="621">
        <v>12.9</v>
      </c>
      <c r="Z501" s="617">
        <v>0.60599999999999998</v>
      </c>
      <c r="AA501" s="617">
        <v>6.6669999999999998</v>
      </c>
      <c r="AB501" s="617">
        <v>8</v>
      </c>
      <c r="AC501" s="622">
        <v>0</v>
      </c>
      <c r="AD501" s="617"/>
      <c r="AE501" s="616">
        <v>6.4409999999999998</v>
      </c>
      <c r="AF501" s="617">
        <v>3</v>
      </c>
      <c r="AG501" s="623"/>
      <c r="AH501" s="623"/>
      <c r="AI501" s="624"/>
      <c r="AJ501" s="624"/>
      <c r="AK501" s="624"/>
      <c r="AL501" s="624"/>
      <c r="AM501" s="624"/>
      <c r="AN501" s="624"/>
      <c r="AO501" s="624"/>
      <c r="AP501" s="624"/>
      <c r="AQ501" s="624"/>
      <c r="AR501" s="625"/>
      <c r="AS501" s="624"/>
      <c r="AT501" s="624"/>
      <c r="AU501" s="626"/>
      <c r="AV501" s="626"/>
      <c r="AW501" s="626"/>
      <c r="AX501" s="626"/>
      <c r="AY501" s="628"/>
      <c r="AZ501" s="628"/>
      <c r="BA501" s="628"/>
      <c r="BB501" s="628"/>
      <c r="BC501" s="628"/>
      <c r="BD501" s="628"/>
      <c r="BE501" s="629">
        <f t="shared" si="19"/>
        <v>30.868000000000002</v>
      </c>
      <c r="BF501" s="630"/>
      <c r="BG501" s="801">
        <f t="shared" si="20"/>
        <v>1.7</v>
      </c>
      <c r="BH501" s="504"/>
      <c r="BI501" s="505"/>
      <c r="BM501" s="503">
        <v>0</v>
      </c>
      <c r="BO501" s="444"/>
    </row>
    <row r="502" spans="1:67" s="443" customFormat="1" ht="36.950000000000003" customHeight="1">
      <c r="A502" s="611">
        <v>488</v>
      </c>
      <c r="B502" s="612">
        <v>488</v>
      </c>
      <c r="C502" s="613"/>
      <c r="D502" s="614"/>
      <c r="E502" s="782" t="s">
        <v>2008</v>
      </c>
      <c r="F502" s="783" t="s">
        <v>2009</v>
      </c>
      <c r="G502" s="618">
        <v>16</v>
      </c>
      <c r="H502" s="617">
        <v>8.0129999999999999</v>
      </c>
      <c r="I502" s="618">
        <v>30</v>
      </c>
      <c r="J502" s="617">
        <v>2.8170000000000002</v>
      </c>
      <c r="K502" s="617"/>
      <c r="L502" s="617"/>
      <c r="M502" s="617"/>
      <c r="N502" s="617"/>
      <c r="O502" s="619">
        <v>359.04</v>
      </c>
      <c r="P502" s="617">
        <v>5.1139999999999999</v>
      </c>
      <c r="Q502" s="617"/>
      <c r="R502" s="617"/>
      <c r="S502" s="618">
        <f t="shared" si="18"/>
        <v>16</v>
      </c>
      <c r="T502" s="617">
        <v>0.5</v>
      </c>
      <c r="U502" s="618">
        <v>1</v>
      </c>
      <c r="V502" s="617">
        <v>1.095</v>
      </c>
      <c r="W502" s="620"/>
      <c r="X502" s="617">
        <v>0</v>
      </c>
      <c r="Y502" s="621">
        <v>19.8</v>
      </c>
      <c r="Z502" s="617">
        <v>0.93</v>
      </c>
      <c r="AA502" s="617">
        <v>6.6669999999999998</v>
      </c>
      <c r="AB502" s="617">
        <v>8</v>
      </c>
      <c r="AC502" s="622">
        <v>0</v>
      </c>
      <c r="AD502" s="617"/>
      <c r="AE502" s="616">
        <v>6.4409999999999998</v>
      </c>
      <c r="AF502" s="617">
        <v>3</v>
      </c>
      <c r="AG502" s="623"/>
      <c r="AH502" s="623"/>
      <c r="AI502" s="624"/>
      <c r="AJ502" s="624"/>
      <c r="AK502" s="624"/>
      <c r="AL502" s="624"/>
      <c r="AM502" s="624"/>
      <c r="AN502" s="624"/>
      <c r="AO502" s="624"/>
      <c r="AP502" s="624"/>
      <c r="AQ502" s="624"/>
      <c r="AR502" s="625"/>
      <c r="AS502" s="624"/>
      <c r="AT502" s="624"/>
      <c r="AU502" s="626"/>
      <c r="AV502" s="626"/>
      <c r="AW502" s="626"/>
      <c r="AX502" s="626"/>
      <c r="AY502" s="628"/>
      <c r="AZ502" s="628"/>
      <c r="BA502" s="628"/>
      <c r="BB502" s="628"/>
      <c r="BC502" s="628"/>
      <c r="BD502" s="628"/>
      <c r="BE502" s="629">
        <f t="shared" si="19"/>
        <v>29.469000000000001</v>
      </c>
      <c r="BF502" s="630"/>
      <c r="BG502" s="801">
        <f t="shared" si="20"/>
        <v>1.7</v>
      </c>
      <c r="BH502" s="504"/>
      <c r="BI502" s="505"/>
      <c r="BM502" s="503">
        <v>0</v>
      </c>
      <c r="BO502" s="444"/>
    </row>
    <row r="503" spans="1:67" s="443" customFormat="1" ht="36.950000000000003" customHeight="1">
      <c r="A503" s="611">
        <v>489</v>
      </c>
      <c r="B503" s="612">
        <v>489</v>
      </c>
      <c r="C503" s="613"/>
      <c r="D503" s="636"/>
      <c r="E503" s="782" t="s">
        <v>2010</v>
      </c>
      <c r="F503" s="783" t="s">
        <v>2011</v>
      </c>
      <c r="G503" s="618">
        <v>16</v>
      </c>
      <c r="H503" s="617">
        <v>8.0129999999999999</v>
      </c>
      <c r="I503" s="618">
        <v>30</v>
      </c>
      <c r="J503" s="617">
        <v>2.8170000000000002</v>
      </c>
      <c r="K503" s="617"/>
      <c r="L503" s="617"/>
      <c r="M503" s="617"/>
      <c r="N503" s="617"/>
      <c r="O503" s="619">
        <v>388.96</v>
      </c>
      <c r="P503" s="617">
        <v>5.54</v>
      </c>
      <c r="Q503" s="617"/>
      <c r="R503" s="617"/>
      <c r="S503" s="618">
        <f t="shared" si="18"/>
        <v>16</v>
      </c>
      <c r="T503" s="617">
        <v>0.5</v>
      </c>
      <c r="U503" s="618">
        <v>1</v>
      </c>
      <c r="V503" s="617">
        <v>1.095</v>
      </c>
      <c r="W503" s="620"/>
      <c r="X503" s="617">
        <v>0</v>
      </c>
      <c r="Y503" s="621">
        <v>18.7</v>
      </c>
      <c r="Z503" s="617">
        <v>0.878</v>
      </c>
      <c r="AA503" s="617">
        <v>5.8330000000000002</v>
      </c>
      <c r="AB503" s="617">
        <v>7</v>
      </c>
      <c r="AC503" s="622">
        <v>0</v>
      </c>
      <c r="AD503" s="617"/>
      <c r="AE503" s="616">
        <v>6.4409999999999998</v>
      </c>
      <c r="AF503" s="617">
        <v>3</v>
      </c>
      <c r="AG503" s="623"/>
      <c r="AH503" s="623"/>
      <c r="AI503" s="624"/>
      <c r="AJ503" s="624"/>
      <c r="AK503" s="624"/>
      <c r="AL503" s="624"/>
      <c r="AM503" s="624"/>
      <c r="AN503" s="624"/>
      <c r="AO503" s="624"/>
      <c r="AP503" s="624"/>
      <c r="AQ503" s="624"/>
      <c r="AR503" s="625"/>
      <c r="AS503" s="624"/>
      <c r="AT503" s="624"/>
      <c r="AU503" s="626"/>
      <c r="AV503" s="626"/>
      <c r="AW503" s="626"/>
      <c r="AX503" s="626"/>
      <c r="AY503" s="628"/>
      <c r="AZ503" s="628"/>
      <c r="BA503" s="628"/>
      <c r="BB503" s="628"/>
      <c r="BC503" s="628"/>
      <c r="BD503" s="628"/>
      <c r="BE503" s="629">
        <f t="shared" si="19"/>
        <v>28.843</v>
      </c>
      <c r="BF503" s="630"/>
      <c r="BG503" s="801">
        <f t="shared" si="20"/>
        <v>1.7</v>
      </c>
      <c r="BH503" s="504"/>
      <c r="BI503" s="505"/>
      <c r="BM503" s="503">
        <v>0</v>
      </c>
      <c r="BO503" s="444"/>
    </row>
    <row r="504" spans="1:67" s="443" customFormat="1" ht="36.950000000000003" customHeight="1">
      <c r="A504" s="611">
        <v>490</v>
      </c>
      <c r="B504" s="612">
        <v>490</v>
      </c>
      <c r="C504" s="613"/>
      <c r="D504" s="636"/>
      <c r="E504" s="782" t="s">
        <v>2012</v>
      </c>
      <c r="F504" s="783" t="s">
        <v>2013</v>
      </c>
      <c r="G504" s="618">
        <v>16</v>
      </c>
      <c r="H504" s="617">
        <v>8.0129999999999999</v>
      </c>
      <c r="I504" s="618">
        <v>31</v>
      </c>
      <c r="J504" s="617">
        <v>2.911</v>
      </c>
      <c r="K504" s="617"/>
      <c r="L504" s="617"/>
      <c r="M504" s="617"/>
      <c r="N504" s="617"/>
      <c r="O504" s="619">
        <v>466.4</v>
      </c>
      <c r="P504" s="617">
        <v>6.6429999999999998</v>
      </c>
      <c r="Q504" s="617"/>
      <c r="R504" s="617"/>
      <c r="S504" s="618">
        <f t="shared" si="18"/>
        <v>16</v>
      </c>
      <c r="T504" s="617">
        <v>0.5</v>
      </c>
      <c r="U504" s="618">
        <v>1</v>
      </c>
      <c r="V504" s="617">
        <v>1.085</v>
      </c>
      <c r="W504" s="620"/>
      <c r="X504" s="617">
        <v>0</v>
      </c>
      <c r="Y504" s="621">
        <v>14.7</v>
      </c>
      <c r="Z504" s="617">
        <v>0.69</v>
      </c>
      <c r="AA504" s="617">
        <v>6.6669999999999998</v>
      </c>
      <c r="AB504" s="617">
        <v>8</v>
      </c>
      <c r="AC504" s="622">
        <v>0</v>
      </c>
      <c r="AD504" s="617"/>
      <c r="AE504" s="616">
        <v>6.4409999999999998</v>
      </c>
      <c r="AF504" s="617">
        <v>3</v>
      </c>
      <c r="AG504" s="623"/>
      <c r="AH504" s="623"/>
      <c r="AI504" s="624"/>
      <c r="AJ504" s="624"/>
      <c r="AK504" s="624"/>
      <c r="AL504" s="624"/>
      <c r="AM504" s="624"/>
      <c r="AN504" s="624"/>
      <c r="AO504" s="624"/>
      <c r="AP504" s="624"/>
      <c r="AQ504" s="624"/>
      <c r="AR504" s="625"/>
      <c r="AS504" s="624"/>
      <c r="AT504" s="624"/>
      <c r="AU504" s="626"/>
      <c r="AV504" s="626"/>
      <c r="AW504" s="626"/>
      <c r="AX504" s="626"/>
      <c r="AY504" s="628"/>
      <c r="AZ504" s="628"/>
      <c r="BA504" s="628"/>
      <c r="BB504" s="628"/>
      <c r="BC504" s="628"/>
      <c r="BD504" s="628"/>
      <c r="BE504" s="629">
        <f t="shared" si="19"/>
        <v>30.842000000000002</v>
      </c>
      <c r="BF504" s="630"/>
      <c r="BG504" s="801">
        <f t="shared" si="20"/>
        <v>1.7</v>
      </c>
      <c r="BH504" s="504"/>
      <c r="BI504" s="505"/>
      <c r="BM504" s="503">
        <v>0</v>
      </c>
      <c r="BO504" s="444"/>
    </row>
    <row r="505" spans="1:67" s="443" customFormat="1" ht="36.950000000000003" customHeight="1">
      <c r="A505" s="611">
        <v>491</v>
      </c>
      <c r="B505" s="612">
        <v>491</v>
      </c>
      <c r="C505" s="613"/>
      <c r="D505" s="636"/>
      <c r="E505" s="762" t="s">
        <v>1682</v>
      </c>
      <c r="F505" s="632" t="s">
        <v>1683</v>
      </c>
      <c r="G505" s="618">
        <v>14</v>
      </c>
      <c r="H505" s="617">
        <v>7.0110000000000001</v>
      </c>
      <c r="I505" s="618">
        <v>28</v>
      </c>
      <c r="J505" s="617">
        <v>2.629</v>
      </c>
      <c r="K505" s="617"/>
      <c r="L505" s="617"/>
      <c r="M505" s="617"/>
      <c r="N505" s="617"/>
      <c r="O505" s="619">
        <v>379.28000000000003</v>
      </c>
      <c r="P505" s="617">
        <v>5.4020000000000001</v>
      </c>
      <c r="Q505" s="617"/>
      <c r="R505" s="617"/>
      <c r="S505" s="618">
        <f t="shared" si="18"/>
        <v>14</v>
      </c>
      <c r="T505" s="617">
        <v>0.438</v>
      </c>
      <c r="U505" s="618">
        <v>1</v>
      </c>
      <c r="V505" s="617">
        <v>1.085</v>
      </c>
      <c r="W505" s="620"/>
      <c r="X505" s="617">
        <v>0</v>
      </c>
      <c r="Y505" s="621">
        <v>13.6</v>
      </c>
      <c r="Z505" s="617">
        <v>0.63900000000000001</v>
      </c>
      <c r="AA505" s="617">
        <v>6.6669999999999998</v>
      </c>
      <c r="AB505" s="617">
        <v>8</v>
      </c>
      <c r="AC505" s="622">
        <v>0</v>
      </c>
      <c r="AD505" s="617"/>
      <c r="AE505" s="616">
        <v>6.4409999999999998</v>
      </c>
      <c r="AF505" s="617">
        <v>3</v>
      </c>
      <c r="AG505" s="623"/>
      <c r="AH505" s="623"/>
      <c r="AI505" s="624"/>
      <c r="AJ505" s="624"/>
      <c r="AK505" s="624"/>
      <c r="AL505" s="624"/>
      <c r="AM505" s="624"/>
      <c r="AN505" s="624"/>
      <c r="AO505" s="624"/>
      <c r="AP505" s="624"/>
      <c r="AQ505" s="624"/>
      <c r="AR505" s="625"/>
      <c r="AS505" s="624"/>
      <c r="AT505" s="624"/>
      <c r="AU505" s="626"/>
      <c r="AV505" s="626"/>
      <c r="AW505" s="626"/>
      <c r="AX505" s="626"/>
      <c r="AY505" s="626"/>
      <c r="AZ505" s="628"/>
      <c r="BA505" s="628"/>
      <c r="BB505" s="628"/>
      <c r="BC505" s="628"/>
      <c r="BD505" s="628"/>
      <c r="BE505" s="629">
        <f t="shared" si="19"/>
        <v>28.204000000000001</v>
      </c>
      <c r="BF505" s="800"/>
      <c r="BG505" s="801">
        <f t="shared" si="20"/>
        <v>1.7</v>
      </c>
      <c r="BH505" s="504"/>
      <c r="BI505" s="505"/>
      <c r="BM505" s="503"/>
      <c r="BO505" s="444"/>
    </row>
    <row r="506" spans="1:67" s="443" customFormat="1" ht="36.950000000000003" customHeight="1">
      <c r="A506" s="611">
        <v>492</v>
      </c>
      <c r="B506" s="612">
        <v>492</v>
      </c>
      <c r="C506" s="613"/>
      <c r="D506" s="636"/>
      <c r="E506" s="782" t="s">
        <v>2093</v>
      </c>
      <c r="F506" s="783" t="s">
        <v>2014</v>
      </c>
      <c r="G506" s="652">
        <v>16</v>
      </c>
      <c r="H506" s="617">
        <v>8.0129999999999999</v>
      </c>
      <c r="I506" s="618">
        <v>31</v>
      </c>
      <c r="J506" s="617">
        <v>2.911</v>
      </c>
      <c r="K506" s="617"/>
      <c r="L506" s="617"/>
      <c r="M506" s="617"/>
      <c r="N506" s="617"/>
      <c r="O506" s="619">
        <v>405.68</v>
      </c>
      <c r="P506" s="617">
        <v>5.7779999999999996</v>
      </c>
      <c r="Q506" s="617"/>
      <c r="R506" s="617"/>
      <c r="S506" s="618">
        <f t="shared" si="18"/>
        <v>16</v>
      </c>
      <c r="T506" s="617">
        <v>0.5</v>
      </c>
      <c r="U506" s="618">
        <v>1</v>
      </c>
      <c r="V506" s="617">
        <v>1.085</v>
      </c>
      <c r="W506" s="620"/>
      <c r="X506" s="617">
        <v>0</v>
      </c>
      <c r="Y506" s="621">
        <v>12.6</v>
      </c>
      <c r="Z506" s="617">
        <v>0.59199999999999997</v>
      </c>
      <c r="AA506" s="617">
        <v>6.6669999999999998</v>
      </c>
      <c r="AB506" s="617">
        <v>8</v>
      </c>
      <c r="AC506" s="622">
        <v>0</v>
      </c>
      <c r="AD506" s="617"/>
      <c r="AE506" s="616">
        <v>6.4409999999999998</v>
      </c>
      <c r="AF506" s="617">
        <v>3</v>
      </c>
      <c r="AG506" s="623"/>
      <c r="AH506" s="623"/>
      <c r="AI506" s="624"/>
      <c r="AJ506" s="624"/>
      <c r="AK506" s="624"/>
      <c r="AL506" s="624"/>
      <c r="AM506" s="624"/>
      <c r="AN506" s="624"/>
      <c r="AO506" s="624"/>
      <c r="AP506" s="624"/>
      <c r="AQ506" s="624"/>
      <c r="AR506" s="625"/>
      <c r="AS506" s="624"/>
      <c r="AT506" s="624"/>
      <c r="AU506" s="626"/>
      <c r="AV506" s="626"/>
      <c r="AW506" s="626"/>
      <c r="AX506" s="626"/>
      <c r="AY506" s="626"/>
      <c r="AZ506" s="628"/>
      <c r="BA506" s="628"/>
      <c r="BB506" s="628"/>
      <c r="BC506" s="628"/>
      <c r="BD506" s="628"/>
      <c r="BE506" s="629">
        <f t="shared" si="19"/>
        <v>29.878999999999998</v>
      </c>
      <c r="BF506" s="630"/>
      <c r="BG506" s="801">
        <f t="shared" si="20"/>
        <v>1.7</v>
      </c>
      <c r="BH506" s="504"/>
      <c r="BI506" s="505"/>
      <c r="BM506" s="503"/>
      <c r="BO506" s="444"/>
    </row>
    <row r="507" spans="1:67" s="443" customFormat="1" ht="36.950000000000003" customHeight="1">
      <c r="A507" s="611">
        <v>493</v>
      </c>
      <c r="B507" s="612">
        <v>493</v>
      </c>
      <c r="C507" s="613"/>
      <c r="D507" s="636"/>
      <c r="E507" s="782" t="s">
        <v>1492</v>
      </c>
      <c r="F507" s="783" t="s">
        <v>1493</v>
      </c>
      <c r="G507" s="652">
        <v>15</v>
      </c>
      <c r="H507" s="617">
        <v>7.5119999999999996</v>
      </c>
      <c r="I507" s="618">
        <v>30</v>
      </c>
      <c r="J507" s="617">
        <v>2.8170000000000002</v>
      </c>
      <c r="K507" s="617"/>
      <c r="L507" s="617"/>
      <c r="M507" s="617"/>
      <c r="N507" s="617"/>
      <c r="O507" s="619">
        <v>426.8</v>
      </c>
      <c r="P507" s="617">
        <v>6.0789999999999997</v>
      </c>
      <c r="Q507" s="617"/>
      <c r="R507" s="617"/>
      <c r="S507" s="618">
        <f t="shared" si="18"/>
        <v>15</v>
      </c>
      <c r="T507" s="617">
        <v>0.47</v>
      </c>
      <c r="U507" s="618">
        <v>1</v>
      </c>
      <c r="V507" s="617">
        <v>1.085</v>
      </c>
      <c r="W507" s="620"/>
      <c r="X507" s="617">
        <v>0</v>
      </c>
      <c r="Y507" s="621">
        <v>10.5</v>
      </c>
      <c r="Z507" s="617">
        <v>0.49299999999999999</v>
      </c>
      <c r="AA507" s="617">
        <v>6.6669999999999998</v>
      </c>
      <c r="AB507" s="617">
        <v>8</v>
      </c>
      <c r="AC507" s="622">
        <v>0</v>
      </c>
      <c r="AD507" s="617"/>
      <c r="AE507" s="616">
        <v>6.4409999999999998</v>
      </c>
      <c r="AF507" s="617">
        <v>3</v>
      </c>
      <c r="AG507" s="623"/>
      <c r="AH507" s="623"/>
      <c r="AI507" s="624"/>
      <c r="AJ507" s="624"/>
      <c r="AK507" s="624"/>
      <c r="AL507" s="624"/>
      <c r="AM507" s="624"/>
      <c r="AN507" s="624"/>
      <c r="AO507" s="624"/>
      <c r="AP507" s="624"/>
      <c r="AQ507" s="624"/>
      <c r="AR507" s="625"/>
      <c r="AS507" s="624"/>
      <c r="AT507" s="624"/>
      <c r="AU507" s="626"/>
      <c r="AV507" s="626"/>
      <c r="AW507" s="626"/>
      <c r="AX507" s="626"/>
      <c r="AY507" s="626"/>
      <c r="AZ507" s="628"/>
      <c r="BA507" s="628"/>
      <c r="BB507" s="628"/>
      <c r="BC507" s="628"/>
      <c r="BD507" s="628"/>
      <c r="BE507" s="629">
        <f t="shared" si="19"/>
        <v>29.456</v>
      </c>
      <c r="BF507" s="630"/>
      <c r="BG507" s="801">
        <f t="shared" si="20"/>
        <v>1.7</v>
      </c>
      <c r="BH507" s="504"/>
      <c r="BI507" s="505"/>
      <c r="BM507" s="503"/>
      <c r="BO507" s="444"/>
    </row>
    <row r="508" spans="1:67" s="443" customFormat="1" ht="36.950000000000003" customHeight="1">
      <c r="A508" s="611">
        <v>494</v>
      </c>
      <c r="B508" s="612">
        <v>494</v>
      </c>
      <c r="C508" s="613"/>
      <c r="D508" s="636"/>
      <c r="E508" s="782" t="s">
        <v>1494</v>
      </c>
      <c r="F508" s="783" t="s">
        <v>975</v>
      </c>
      <c r="G508" s="652">
        <v>15</v>
      </c>
      <c r="H508" s="617">
        <v>7.5119999999999996</v>
      </c>
      <c r="I508" s="618">
        <v>30</v>
      </c>
      <c r="J508" s="617">
        <v>2.8170000000000002</v>
      </c>
      <c r="K508" s="617"/>
      <c r="L508" s="617"/>
      <c r="M508" s="617"/>
      <c r="N508" s="617"/>
      <c r="O508" s="619">
        <v>407</v>
      </c>
      <c r="P508" s="617">
        <v>5.7969999999999997</v>
      </c>
      <c r="Q508" s="617"/>
      <c r="R508" s="617"/>
      <c r="S508" s="618">
        <f t="shared" si="18"/>
        <v>15</v>
      </c>
      <c r="T508" s="617">
        <v>0.47</v>
      </c>
      <c r="U508" s="618">
        <v>1</v>
      </c>
      <c r="V508" s="617">
        <v>1.085</v>
      </c>
      <c r="W508" s="620"/>
      <c r="X508" s="617">
        <v>0</v>
      </c>
      <c r="Y508" s="621">
        <v>10.8</v>
      </c>
      <c r="Z508" s="617">
        <v>0.50700000000000001</v>
      </c>
      <c r="AA508" s="617">
        <v>6.6669999999999998</v>
      </c>
      <c r="AB508" s="617">
        <v>8</v>
      </c>
      <c r="AC508" s="622">
        <v>0</v>
      </c>
      <c r="AD508" s="617"/>
      <c r="AE508" s="616">
        <v>6.4409999999999998</v>
      </c>
      <c r="AF508" s="617">
        <v>3</v>
      </c>
      <c r="AG508" s="623"/>
      <c r="AH508" s="623"/>
      <c r="AI508" s="624"/>
      <c r="AJ508" s="624"/>
      <c r="AK508" s="624"/>
      <c r="AL508" s="624"/>
      <c r="AM508" s="624"/>
      <c r="AN508" s="624"/>
      <c r="AO508" s="624"/>
      <c r="AP508" s="624"/>
      <c r="AQ508" s="624"/>
      <c r="AR508" s="625"/>
      <c r="AS508" s="624"/>
      <c r="AT508" s="624"/>
      <c r="AU508" s="626"/>
      <c r="AV508" s="626"/>
      <c r="AW508" s="626"/>
      <c r="AX508" s="626"/>
      <c r="AY508" s="626"/>
      <c r="AZ508" s="628"/>
      <c r="BA508" s="628"/>
      <c r="BB508" s="628"/>
      <c r="BC508" s="628"/>
      <c r="BD508" s="628"/>
      <c r="BE508" s="629">
        <f t="shared" si="19"/>
        <v>29.188000000000002</v>
      </c>
      <c r="BF508" s="630"/>
      <c r="BG508" s="801">
        <f t="shared" si="20"/>
        <v>1.7</v>
      </c>
      <c r="BH508" s="504"/>
      <c r="BI508" s="505"/>
      <c r="BM508" s="503"/>
      <c r="BO508" s="444"/>
    </row>
    <row r="509" spans="1:67" s="443" customFormat="1" ht="36.950000000000003" customHeight="1">
      <c r="A509" s="611">
        <v>495</v>
      </c>
      <c r="B509" s="612">
        <v>495</v>
      </c>
      <c r="C509" s="613"/>
      <c r="D509" s="636"/>
      <c r="E509" s="782" t="s">
        <v>1718</v>
      </c>
      <c r="F509" s="783" t="s">
        <v>1719</v>
      </c>
      <c r="G509" s="652">
        <v>16</v>
      </c>
      <c r="H509" s="617">
        <v>8.0129999999999999</v>
      </c>
      <c r="I509" s="618">
        <v>31</v>
      </c>
      <c r="J509" s="617">
        <v>2.911</v>
      </c>
      <c r="K509" s="617"/>
      <c r="L509" s="617"/>
      <c r="M509" s="617"/>
      <c r="N509" s="617"/>
      <c r="O509" s="619">
        <v>434.72</v>
      </c>
      <c r="P509" s="617">
        <v>6.1909999999999998</v>
      </c>
      <c r="Q509" s="617"/>
      <c r="R509" s="617"/>
      <c r="S509" s="618">
        <f t="shared" si="18"/>
        <v>16</v>
      </c>
      <c r="T509" s="617">
        <v>0.5</v>
      </c>
      <c r="U509" s="618">
        <v>1</v>
      </c>
      <c r="V509" s="617">
        <v>1.085</v>
      </c>
      <c r="W509" s="620"/>
      <c r="X509" s="617">
        <v>0</v>
      </c>
      <c r="Y509" s="621">
        <v>11.3</v>
      </c>
      <c r="Z509" s="617">
        <v>0.53100000000000003</v>
      </c>
      <c r="AA509" s="617">
        <v>6.6669999999999998</v>
      </c>
      <c r="AB509" s="617">
        <v>8</v>
      </c>
      <c r="AC509" s="622">
        <v>0</v>
      </c>
      <c r="AD509" s="617"/>
      <c r="AE509" s="616">
        <v>6.4409999999999998</v>
      </c>
      <c r="AF509" s="617">
        <v>3</v>
      </c>
      <c r="AG509" s="623"/>
      <c r="AH509" s="623"/>
      <c r="AI509" s="624"/>
      <c r="AJ509" s="624"/>
      <c r="AK509" s="624"/>
      <c r="AL509" s="624"/>
      <c r="AM509" s="624"/>
      <c r="AN509" s="624"/>
      <c r="AO509" s="624"/>
      <c r="AP509" s="624"/>
      <c r="AQ509" s="624"/>
      <c r="AR509" s="625"/>
      <c r="AS509" s="624"/>
      <c r="AT509" s="624"/>
      <c r="AU509" s="626"/>
      <c r="AV509" s="626"/>
      <c r="AW509" s="626"/>
      <c r="AX509" s="626"/>
      <c r="AY509" s="626"/>
      <c r="AZ509" s="628"/>
      <c r="BA509" s="628"/>
      <c r="BB509" s="628"/>
      <c r="BC509" s="628"/>
      <c r="BD509" s="628"/>
      <c r="BE509" s="629">
        <f t="shared" si="19"/>
        <v>30.230999999999998</v>
      </c>
      <c r="BF509" s="630"/>
      <c r="BG509" s="801">
        <f t="shared" si="20"/>
        <v>1.7</v>
      </c>
      <c r="BH509" s="504"/>
      <c r="BI509" s="505"/>
      <c r="BM509" s="503"/>
      <c r="BO509" s="444"/>
    </row>
    <row r="510" spans="1:67" s="443" customFormat="1" ht="36.950000000000003" customHeight="1">
      <c r="A510" s="611">
        <v>496</v>
      </c>
      <c r="B510" s="612">
        <v>496</v>
      </c>
      <c r="C510" s="613"/>
      <c r="D510" s="636"/>
      <c r="E510" s="782" t="s">
        <v>1866</v>
      </c>
      <c r="F510" s="783" t="s">
        <v>1560</v>
      </c>
      <c r="G510" s="652">
        <v>16</v>
      </c>
      <c r="H510" s="617">
        <v>8.0129999999999999</v>
      </c>
      <c r="I510" s="618">
        <v>31</v>
      </c>
      <c r="J510" s="617">
        <v>2.911</v>
      </c>
      <c r="K510" s="617"/>
      <c r="L510" s="617"/>
      <c r="M510" s="617"/>
      <c r="N510" s="617"/>
      <c r="O510" s="619">
        <v>506.44</v>
      </c>
      <c r="P510" s="617">
        <v>7.2130000000000001</v>
      </c>
      <c r="Q510" s="617"/>
      <c r="R510" s="617"/>
      <c r="S510" s="618">
        <f t="shared" si="18"/>
        <v>16</v>
      </c>
      <c r="T510" s="617">
        <v>0.5</v>
      </c>
      <c r="U510" s="618">
        <v>1</v>
      </c>
      <c r="V510" s="617">
        <v>1.085</v>
      </c>
      <c r="W510" s="620"/>
      <c r="X510" s="617">
        <v>0</v>
      </c>
      <c r="Y510" s="621">
        <v>15.6</v>
      </c>
      <c r="Z510" s="617">
        <v>0.73199999999999998</v>
      </c>
      <c r="AA510" s="617">
        <v>5.8330000000000002</v>
      </c>
      <c r="AB510" s="617">
        <v>7</v>
      </c>
      <c r="AC510" s="622">
        <v>0</v>
      </c>
      <c r="AD510" s="617"/>
      <c r="AE510" s="616">
        <v>6.4409999999999998</v>
      </c>
      <c r="AF510" s="617">
        <v>3</v>
      </c>
      <c r="AG510" s="623"/>
      <c r="AH510" s="623"/>
      <c r="AI510" s="624"/>
      <c r="AJ510" s="624"/>
      <c r="AK510" s="624"/>
      <c r="AL510" s="624"/>
      <c r="AM510" s="624"/>
      <c r="AN510" s="624"/>
      <c r="AO510" s="624"/>
      <c r="AP510" s="624"/>
      <c r="AQ510" s="624"/>
      <c r="AR510" s="625"/>
      <c r="AS510" s="624"/>
      <c r="AT510" s="624"/>
      <c r="AU510" s="626"/>
      <c r="AV510" s="626"/>
      <c r="AW510" s="626"/>
      <c r="AX510" s="626"/>
      <c r="AY510" s="626"/>
      <c r="AZ510" s="628"/>
      <c r="BA510" s="628"/>
      <c r="BB510" s="628"/>
      <c r="BC510" s="628"/>
      <c r="BD510" s="628"/>
      <c r="BE510" s="629">
        <f t="shared" si="19"/>
        <v>30.454000000000001</v>
      </c>
      <c r="BF510" s="630"/>
      <c r="BG510" s="801">
        <f t="shared" si="20"/>
        <v>1.7</v>
      </c>
      <c r="BH510" s="504"/>
      <c r="BI510" s="505"/>
      <c r="BM510" s="503"/>
      <c r="BO510" s="444"/>
    </row>
    <row r="511" spans="1:67" s="443" customFormat="1" ht="36.950000000000003" customHeight="1">
      <c r="A511" s="611">
        <v>497</v>
      </c>
      <c r="B511" s="612">
        <v>497</v>
      </c>
      <c r="C511" s="613"/>
      <c r="D511" s="636"/>
      <c r="E511" s="782" t="s">
        <v>1648</v>
      </c>
      <c r="F511" s="783" t="s">
        <v>1649</v>
      </c>
      <c r="G511" s="652">
        <v>16</v>
      </c>
      <c r="H511" s="617">
        <v>8.0129999999999999</v>
      </c>
      <c r="I511" s="618">
        <v>31</v>
      </c>
      <c r="J511" s="617">
        <v>2.911</v>
      </c>
      <c r="K511" s="617"/>
      <c r="L511" s="617"/>
      <c r="M511" s="617"/>
      <c r="N511" s="617"/>
      <c r="O511" s="619">
        <v>455.4</v>
      </c>
      <c r="P511" s="617">
        <v>6.4859999999999998</v>
      </c>
      <c r="Q511" s="617"/>
      <c r="R511" s="617"/>
      <c r="S511" s="618">
        <f t="shared" si="18"/>
        <v>16</v>
      </c>
      <c r="T511" s="617">
        <v>0.5</v>
      </c>
      <c r="U511" s="618">
        <v>1</v>
      </c>
      <c r="V511" s="617">
        <v>1.085</v>
      </c>
      <c r="W511" s="620"/>
      <c r="X511" s="617">
        <v>0</v>
      </c>
      <c r="Y511" s="621">
        <v>15.1</v>
      </c>
      <c r="Z511" s="617">
        <v>0.70899999999999996</v>
      </c>
      <c r="AA511" s="617">
        <v>6.6669999999999998</v>
      </c>
      <c r="AB511" s="617">
        <v>8</v>
      </c>
      <c r="AC511" s="622">
        <v>0</v>
      </c>
      <c r="AD511" s="617"/>
      <c r="AE511" s="616">
        <v>6.4409999999999998</v>
      </c>
      <c r="AF511" s="617">
        <v>3</v>
      </c>
      <c r="AG511" s="623"/>
      <c r="AH511" s="623"/>
      <c r="AI511" s="624"/>
      <c r="AJ511" s="624"/>
      <c r="AK511" s="624"/>
      <c r="AL511" s="624"/>
      <c r="AM511" s="624"/>
      <c r="AN511" s="624"/>
      <c r="AO511" s="624"/>
      <c r="AP511" s="624"/>
      <c r="AQ511" s="624"/>
      <c r="AR511" s="625"/>
      <c r="AS511" s="624"/>
      <c r="AT511" s="624"/>
      <c r="AU511" s="626"/>
      <c r="AV511" s="626"/>
      <c r="AW511" s="626"/>
      <c r="AX511" s="626"/>
      <c r="AY511" s="626"/>
      <c r="AZ511" s="628"/>
      <c r="BA511" s="628"/>
      <c r="BB511" s="628"/>
      <c r="BC511" s="628"/>
      <c r="BD511" s="628"/>
      <c r="BE511" s="629">
        <f t="shared" si="19"/>
        <v>30.704000000000001</v>
      </c>
      <c r="BF511" s="630"/>
      <c r="BG511" s="801">
        <f t="shared" si="20"/>
        <v>1.7</v>
      </c>
      <c r="BH511" s="504"/>
      <c r="BI511" s="505"/>
      <c r="BM511" s="503"/>
      <c r="BO511" s="444"/>
    </row>
    <row r="512" spans="1:67" s="443" customFormat="1" ht="36.950000000000003" customHeight="1">
      <c r="A512" s="611">
        <v>498</v>
      </c>
      <c r="B512" s="612">
        <v>498</v>
      </c>
      <c r="C512" s="613"/>
      <c r="D512" s="636"/>
      <c r="E512" s="782" t="s">
        <v>1495</v>
      </c>
      <c r="F512" s="783" t="s">
        <v>1496</v>
      </c>
      <c r="G512" s="652">
        <v>16</v>
      </c>
      <c r="H512" s="617">
        <v>8.0129999999999999</v>
      </c>
      <c r="I512" s="618">
        <v>31</v>
      </c>
      <c r="J512" s="617">
        <v>2.911</v>
      </c>
      <c r="K512" s="617"/>
      <c r="L512" s="617"/>
      <c r="M512" s="617"/>
      <c r="N512" s="617"/>
      <c r="O512" s="619">
        <v>422.84</v>
      </c>
      <c r="P512" s="617">
        <v>6.0220000000000002</v>
      </c>
      <c r="Q512" s="617"/>
      <c r="R512" s="617"/>
      <c r="S512" s="618">
        <f t="shared" si="18"/>
        <v>16</v>
      </c>
      <c r="T512" s="617">
        <v>0.5</v>
      </c>
      <c r="U512" s="618">
        <v>1</v>
      </c>
      <c r="V512" s="617">
        <v>1.085</v>
      </c>
      <c r="W512" s="620"/>
      <c r="X512" s="617">
        <v>0</v>
      </c>
      <c r="Y512" s="621">
        <v>20.7</v>
      </c>
      <c r="Z512" s="617">
        <v>0.97199999999999998</v>
      </c>
      <c r="AA512" s="617">
        <v>6.6669999999999998</v>
      </c>
      <c r="AB512" s="617">
        <v>8</v>
      </c>
      <c r="AC512" s="622">
        <v>0</v>
      </c>
      <c r="AD512" s="617"/>
      <c r="AE512" s="616">
        <v>6.4409999999999998</v>
      </c>
      <c r="AF512" s="617">
        <v>3</v>
      </c>
      <c r="AG512" s="623"/>
      <c r="AH512" s="623"/>
      <c r="AI512" s="624"/>
      <c r="AJ512" s="624"/>
      <c r="AK512" s="624"/>
      <c r="AL512" s="624"/>
      <c r="AM512" s="624"/>
      <c r="AN512" s="624"/>
      <c r="AO512" s="624"/>
      <c r="AP512" s="624"/>
      <c r="AQ512" s="624"/>
      <c r="AR512" s="625"/>
      <c r="AS512" s="624"/>
      <c r="AT512" s="624"/>
      <c r="AU512" s="626"/>
      <c r="AV512" s="626"/>
      <c r="AW512" s="626"/>
      <c r="AX512" s="626"/>
      <c r="AY512" s="626"/>
      <c r="AZ512" s="628"/>
      <c r="BA512" s="628"/>
      <c r="BB512" s="628"/>
      <c r="BC512" s="628"/>
      <c r="BD512" s="628"/>
      <c r="BE512" s="629">
        <f t="shared" si="19"/>
        <v>30.503</v>
      </c>
      <c r="BF512" s="630"/>
      <c r="BG512" s="801">
        <f t="shared" si="20"/>
        <v>1.7</v>
      </c>
      <c r="BH512" s="504"/>
      <c r="BI512" s="505"/>
      <c r="BM512" s="503"/>
      <c r="BO512" s="444"/>
    </row>
    <row r="513" spans="1:67" s="443" customFormat="1" ht="36.950000000000003" customHeight="1">
      <c r="A513" s="611">
        <v>499</v>
      </c>
      <c r="B513" s="612">
        <v>499</v>
      </c>
      <c r="C513" s="613"/>
      <c r="D513" s="636"/>
      <c r="E513" s="782" t="s">
        <v>1867</v>
      </c>
      <c r="F513" s="783" t="s">
        <v>1868</v>
      </c>
      <c r="G513" s="652">
        <v>15</v>
      </c>
      <c r="H513" s="617">
        <v>7.5119999999999996</v>
      </c>
      <c r="I513" s="618">
        <v>30</v>
      </c>
      <c r="J513" s="617">
        <v>2.8170000000000002</v>
      </c>
      <c r="K513" s="617"/>
      <c r="L513" s="617"/>
      <c r="M513" s="617"/>
      <c r="N513" s="617"/>
      <c r="O513" s="619">
        <v>370.92</v>
      </c>
      <c r="P513" s="617">
        <v>5.2830000000000004</v>
      </c>
      <c r="Q513" s="617"/>
      <c r="R513" s="617"/>
      <c r="S513" s="618">
        <f t="shared" si="18"/>
        <v>15</v>
      </c>
      <c r="T513" s="617">
        <v>0.47</v>
      </c>
      <c r="U513" s="618">
        <v>1</v>
      </c>
      <c r="V513" s="617">
        <v>1.085</v>
      </c>
      <c r="W513" s="620"/>
      <c r="X513" s="617">
        <v>0</v>
      </c>
      <c r="Y513" s="621">
        <v>12.2</v>
      </c>
      <c r="Z513" s="617">
        <v>0.57299999999999995</v>
      </c>
      <c r="AA513" s="617">
        <v>6.6669999999999998</v>
      </c>
      <c r="AB513" s="617">
        <v>8</v>
      </c>
      <c r="AC513" s="622">
        <v>0</v>
      </c>
      <c r="AD513" s="617"/>
      <c r="AE513" s="616">
        <v>6.4409999999999998</v>
      </c>
      <c r="AF513" s="617">
        <v>3</v>
      </c>
      <c r="AG513" s="623"/>
      <c r="AH513" s="623"/>
      <c r="AI513" s="624"/>
      <c r="AJ513" s="624"/>
      <c r="AK513" s="624"/>
      <c r="AL513" s="624"/>
      <c r="AM513" s="624"/>
      <c r="AN513" s="624"/>
      <c r="AO513" s="624"/>
      <c r="AP513" s="624"/>
      <c r="AQ513" s="624"/>
      <c r="AR513" s="625"/>
      <c r="AS513" s="624"/>
      <c r="AT513" s="624"/>
      <c r="AU513" s="626"/>
      <c r="AV513" s="626"/>
      <c r="AW513" s="626"/>
      <c r="AX513" s="626"/>
      <c r="AY513" s="626"/>
      <c r="AZ513" s="628"/>
      <c r="BA513" s="628"/>
      <c r="BB513" s="628"/>
      <c r="BC513" s="628"/>
      <c r="BD513" s="628"/>
      <c r="BE513" s="629">
        <f t="shared" si="19"/>
        <v>28.740000000000002</v>
      </c>
      <c r="BF513" s="630"/>
      <c r="BG513" s="801">
        <f t="shared" si="20"/>
        <v>1.7</v>
      </c>
      <c r="BH513" s="504"/>
      <c r="BI513" s="505"/>
      <c r="BM513" s="503"/>
      <c r="BO513" s="444"/>
    </row>
    <row r="514" spans="1:67" s="443" customFormat="1" ht="36.950000000000003" customHeight="1">
      <c r="A514" s="611">
        <v>500</v>
      </c>
      <c r="B514" s="612">
        <v>500</v>
      </c>
      <c r="C514" s="613"/>
      <c r="D514" s="636"/>
      <c r="E514" s="782" t="s">
        <v>1500</v>
      </c>
      <c r="F514" s="783" t="s">
        <v>1501</v>
      </c>
      <c r="G514" s="652">
        <v>15</v>
      </c>
      <c r="H514" s="617">
        <v>7.5119999999999996</v>
      </c>
      <c r="I514" s="618">
        <v>30</v>
      </c>
      <c r="J514" s="617">
        <v>2.8170000000000002</v>
      </c>
      <c r="K514" s="617"/>
      <c r="L514" s="617"/>
      <c r="M514" s="617"/>
      <c r="N514" s="617"/>
      <c r="O514" s="619">
        <v>359.04</v>
      </c>
      <c r="P514" s="617">
        <v>5.1139999999999999</v>
      </c>
      <c r="Q514" s="617"/>
      <c r="R514" s="617"/>
      <c r="S514" s="618">
        <f t="shared" si="18"/>
        <v>15</v>
      </c>
      <c r="T514" s="617">
        <v>0.47</v>
      </c>
      <c r="U514" s="618">
        <v>1</v>
      </c>
      <c r="V514" s="617">
        <v>1.085</v>
      </c>
      <c r="W514" s="620"/>
      <c r="X514" s="617">
        <v>0</v>
      </c>
      <c r="Y514" s="621">
        <v>11.4</v>
      </c>
      <c r="Z514" s="617">
        <v>0.53500000000000003</v>
      </c>
      <c r="AA514" s="617">
        <v>5.8330000000000002</v>
      </c>
      <c r="AB514" s="617">
        <v>7</v>
      </c>
      <c r="AC514" s="622">
        <v>0</v>
      </c>
      <c r="AD514" s="617"/>
      <c r="AE514" s="616">
        <v>6.4409999999999998</v>
      </c>
      <c r="AF514" s="617">
        <v>3</v>
      </c>
      <c r="AG514" s="623"/>
      <c r="AH514" s="623"/>
      <c r="AI514" s="624"/>
      <c r="AJ514" s="624"/>
      <c r="AK514" s="624"/>
      <c r="AL514" s="624"/>
      <c r="AM514" s="624"/>
      <c r="AN514" s="624"/>
      <c r="AO514" s="624"/>
      <c r="AP514" s="624"/>
      <c r="AQ514" s="624"/>
      <c r="AR514" s="625"/>
      <c r="AS514" s="624"/>
      <c r="AT514" s="624"/>
      <c r="AU514" s="626"/>
      <c r="AV514" s="626"/>
      <c r="AW514" s="626"/>
      <c r="AX514" s="626"/>
      <c r="AY514" s="626"/>
      <c r="AZ514" s="628"/>
      <c r="BA514" s="628"/>
      <c r="BB514" s="628"/>
      <c r="BC514" s="628"/>
      <c r="BD514" s="628"/>
      <c r="BE514" s="629">
        <f t="shared" si="19"/>
        <v>27.533000000000001</v>
      </c>
      <c r="BF514" s="630"/>
      <c r="BG514" s="801">
        <f t="shared" si="20"/>
        <v>1.7</v>
      </c>
      <c r="BH514" s="504"/>
      <c r="BI514" s="505"/>
      <c r="BM514" s="503"/>
      <c r="BO514" s="444"/>
    </row>
    <row r="515" spans="1:67" s="443" customFormat="1" ht="36.950000000000003" customHeight="1">
      <c r="A515" s="611">
        <v>501</v>
      </c>
      <c r="B515" s="612">
        <v>501</v>
      </c>
      <c r="C515" s="613"/>
      <c r="D515" s="636"/>
      <c r="E515" s="782" t="s">
        <v>1502</v>
      </c>
      <c r="F515" s="783" t="s">
        <v>1503</v>
      </c>
      <c r="G515" s="652">
        <v>15</v>
      </c>
      <c r="H515" s="617">
        <v>7.5119999999999996</v>
      </c>
      <c r="I515" s="618">
        <v>30</v>
      </c>
      <c r="J515" s="617">
        <v>2.8170000000000002</v>
      </c>
      <c r="K515" s="617"/>
      <c r="L515" s="617"/>
      <c r="M515" s="617"/>
      <c r="N515" s="617"/>
      <c r="O515" s="619">
        <v>370.92</v>
      </c>
      <c r="P515" s="617">
        <v>5.2830000000000004</v>
      </c>
      <c r="Q515" s="617"/>
      <c r="R515" s="617"/>
      <c r="S515" s="618">
        <f t="shared" si="18"/>
        <v>15</v>
      </c>
      <c r="T515" s="617">
        <v>0.47</v>
      </c>
      <c r="U515" s="618">
        <v>1</v>
      </c>
      <c r="V515" s="617">
        <v>1.085</v>
      </c>
      <c r="W515" s="620"/>
      <c r="X515" s="617">
        <v>0</v>
      </c>
      <c r="Y515" s="621">
        <v>13.4</v>
      </c>
      <c r="Z515" s="617">
        <v>0.629</v>
      </c>
      <c r="AA515" s="617">
        <v>6.6669999999999998</v>
      </c>
      <c r="AB515" s="617">
        <v>8</v>
      </c>
      <c r="AC515" s="622">
        <v>0</v>
      </c>
      <c r="AD515" s="617"/>
      <c r="AE515" s="616">
        <v>6.4409999999999998</v>
      </c>
      <c r="AF515" s="617">
        <v>3</v>
      </c>
      <c r="AG515" s="623"/>
      <c r="AH515" s="623"/>
      <c r="AI515" s="624"/>
      <c r="AJ515" s="624"/>
      <c r="AK515" s="624"/>
      <c r="AL515" s="624"/>
      <c r="AM515" s="624"/>
      <c r="AN515" s="624"/>
      <c r="AO515" s="624"/>
      <c r="AP515" s="624"/>
      <c r="AQ515" s="624"/>
      <c r="AR515" s="625"/>
      <c r="AS515" s="624"/>
      <c r="AT515" s="624"/>
      <c r="AU515" s="626"/>
      <c r="AV515" s="626"/>
      <c r="AW515" s="626"/>
      <c r="AX515" s="626"/>
      <c r="AY515" s="626"/>
      <c r="AZ515" s="628"/>
      <c r="BA515" s="628"/>
      <c r="BB515" s="628"/>
      <c r="BC515" s="628"/>
      <c r="BD515" s="628"/>
      <c r="BE515" s="629">
        <f t="shared" si="19"/>
        <v>28.796000000000003</v>
      </c>
      <c r="BF515" s="630"/>
      <c r="BG515" s="801">
        <f t="shared" si="20"/>
        <v>1.7</v>
      </c>
      <c r="BH515" s="504"/>
      <c r="BI515" s="505"/>
      <c r="BM515" s="503"/>
      <c r="BO515" s="444"/>
    </row>
    <row r="516" spans="1:67" s="443" customFormat="1" ht="36.950000000000003" customHeight="1">
      <c r="A516" s="611">
        <v>502</v>
      </c>
      <c r="B516" s="612">
        <v>502</v>
      </c>
      <c r="C516" s="613"/>
      <c r="D516" s="636"/>
      <c r="E516" s="782" t="s">
        <v>1869</v>
      </c>
      <c r="F516" s="783" t="s">
        <v>1497</v>
      </c>
      <c r="G516" s="652">
        <v>15</v>
      </c>
      <c r="H516" s="617">
        <v>7.5119999999999996</v>
      </c>
      <c r="I516" s="618">
        <v>29</v>
      </c>
      <c r="J516" s="617">
        <v>2.7229999999999999</v>
      </c>
      <c r="K516" s="617"/>
      <c r="L516" s="617"/>
      <c r="M516" s="617"/>
      <c r="N516" s="617"/>
      <c r="O516" s="619">
        <v>359.48</v>
      </c>
      <c r="P516" s="617">
        <v>5.12</v>
      </c>
      <c r="Q516" s="617"/>
      <c r="R516" s="617"/>
      <c r="S516" s="618">
        <f t="shared" si="18"/>
        <v>15</v>
      </c>
      <c r="T516" s="617">
        <v>0.47</v>
      </c>
      <c r="U516" s="618">
        <v>1</v>
      </c>
      <c r="V516" s="617">
        <v>1.085</v>
      </c>
      <c r="W516" s="620"/>
      <c r="X516" s="617">
        <v>0</v>
      </c>
      <c r="Y516" s="621">
        <v>7.3</v>
      </c>
      <c r="Z516" s="617">
        <v>0.34300000000000003</v>
      </c>
      <c r="AA516" s="617">
        <v>6.6669999999999998</v>
      </c>
      <c r="AB516" s="617">
        <v>8</v>
      </c>
      <c r="AC516" s="622">
        <v>0</v>
      </c>
      <c r="AD516" s="617"/>
      <c r="AE516" s="616">
        <v>6.4409999999999998</v>
      </c>
      <c r="AF516" s="617">
        <v>3</v>
      </c>
      <c r="AG516" s="623"/>
      <c r="AH516" s="623"/>
      <c r="AI516" s="624"/>
      <c r="AJ516" s="624"/>
      <c r="AK516" s="624"/>
      <c r="AL516" s="624"/>
      <c r="AM516" s="624"/>
      <c r="AN516" s="624"/>
      <c r="AO516" s="624"/>
      <c r="AP516" s="624"/>
      <c r="AQ516" s="624"/>
      <c r="AR516" s="625"/>
      <c r="AS516" s="624"/>
      <c r="AT516" s="624"/>
      <c r="AU516" s="626"/>
      <c r="AV516" s="626"/>
      <c r="AW516" s="626"/>
      <c r="AX516" s="626"/>
      <c r="AY516" s="626"/>
      <c r="AZ516" s="628"/>
      <c r="BA516" s="628"/>
      <c r="BB516" s="628"/>
      <c r="BC516" s="628"/>
      <c r="BD516" s="628"/>
      <c r="BE516" s="629">
        <f t="shared" si="19"/>
        <v>28.253</v>
      </c>
      <c r="BF516" s="630"/>
      <c r="BG516" s="801">
        <f t="shared" si="20"/>
        <v>1.7</v>
      </c>
      <c r="BH516" s="504"/>
      <c r="BI516" s="505"/>
      <c r="BM516" s="503"/>
      <c r="BO516" s="444"/>
    </row>
    <row r="517" spans="1:67" s="443" customFormat="1" ht="36.950000000000003" customHeight="1">
      <c r="A517" s="611">
        <v>503</v>
      </c>
      <c r="B517" s="612">
        <v>503</v>
      </c>
      <c r="C517" s="613"/>
      <c r="D517" s="636"/>
      <c r="E517" s="782" t="s">
        <v>1498</v>
      </c>
      <c r="F517" s="783" t="s">
        <v>1499</v>
      </c>
      <c r="G517" s="652">
        <v>15</v>
      </c>
      <c r="H517" s="617">
        <v>7.5119999999999996</v>
      </c>
      <c r="I517" s="618">
        <v>29</v>
      </c>
      <c r="J517" s="617">
        <v>2.7229999999999999</v>
      </c>
      <c r="K517" s="617"/>
      <c r="L517" s="617"/>
      <c r="M517" s="617"/>
      <c r="N517" s="617"/>
      <c r="O517" s="619">
        <v>329.12</v>
      </c>
      <c r="P517" s="617">
        <v>4.6870000000000003</v>
      </c>
      <c r="Q517" s="617"/>
      <c r="R517" s="617"/>
      <c r="S517" s="618">
        <f t="shared" si="18"/>
        <v>15</v>
      </c>
      <c r="T517" s="617">
        <v>0.47</v>
      </c>
      <c r="U517" s="618">
        <v>1</v>
      </c>
      <c r="V517" s="617">
        <v>1.085</v>
      </c>
      <c r="W517" s="620"/>
      <c r="X517" s="617">
        <v>0</v>
      </c>
      <c r="Y517" s="621">
        <v>5.6</v>
      </c>
      <c r="Z517" s="617">
        <v>0.26300000000000001</v>
      </c>
      <c r="AA517" s="617">
        <v>6.6669999999999998</v>
      </c>
      <c r="AB517" s="617">
        <v>8</v>
      </c>
      <c r="AC517" s="622">
        <v>0</v>
      </c>
      <c r="AD517" s="617"/>
      <c r="AE517" s="616">
        <v>6.4409999999999998</v>
      </c>
      <c r="AF517" s="617">
        <v>3</v>
      </c>
      <c r="AG517" s="623"/>
      <c r="AH517" s="623"/>
      <c r="AI517" s="624"/>
      <c r="AJ517" s="624"/>
      <c r="AK517" s="624"/>
      <c r="AL517" s="624"/>
      <c r="AM517" s="624"/>
      <c r="AN517" s="624"/>
      <c r="AO517" s="624"/>
      <c r="AP517" s="624"/>
      <c r="AQ517" s="624"/>
      <c r="AR517" s="625"/>
      <c r="AS517" s="624"/>
      <c r="AT517" s="624"/>
      <c r="AU517" s="626"/>
      <c r="AV517" s="626"/>
      <c r="AW517" s="626"/>
      <c r="AX517" s="626"/>
      <c r="AY517" s="626"/>
      <c r="AZ517" s="628"/>
      <c r="BA517" s="628"/>
      <c r="BB517" s="628"/>
      <c r="BC517" s="628"/>
      <c r="BD517" s="628"/>
      <c r="BE517" s="629">
        <f t="shared" si="19"/>
        <v>27.740000000000002</v>
      </c>
      <c r="BF517" s="630"/>
      <c r="BG517" s="801">
        <f t="shared" si="20"/>
        <v>1.7</v>
      </c>
      <c r="BH517" s="504"/>
      <c r="BI517" s="505"/>
      <c r="BM517" s="503"/>
      <c r="BO517" s="444"/>
    </row>
    <row r="518" spans="1:67" s="443" customFormat="1" ht="36.950000000000003" customHeight="1">
      <c r="A518" s="611">
        <v>504</v>
      </c>
      <c r="B518" s="612">
        <v>504</v>
      </c>
      <c r="C518" s="613"/>
      <c r="D518" s="636"/>
      <c r="E518" s="782" t="s">
        <v>1870</v>
      </c>
      <c r="F518" s="783" t="s">
        <v>1504</v>
      </c>
      <c r="G518" s="652">
        <v>15</v>
      </c>
      <c r="H518" s="617">
        <v>7.5119999999999996</v>
      </c>
      <c r="I518" s="618">
        <v>30</v>
      </c>
      <c r="J518" s="617">
        <v>2.8170000000000002</v>
      </c>
      <c r="K518" s="617"/>
      <c r="L518" s="617"/>
      <c r="M518" s="617"/>
      <c r="N518" s="617"/>
      <c r="O518" s="619">
        <v>392.48</v>
      </c>
      <c r="P518" s="617">
        <v>5.59</v>
      </c>
      <c r="Q518" s="617"/>
      <c r="R518" s="617"/>
      <c r="S518" s="618">
        <f t="shared" si="18"/>
        <v>15</v>
      </c>
      <c r="T518" s="617">
        <v>0.47</v>
      </c>
      <c r="U518" s="618">
        <v>1</v>
      </c>
      <c r="V518" s="617">
        <v>1.085</v>
      </c>
      <c r="W518" s="620"/>
      <c r="X518" s="617">
        <v>0</v>
      </c>
      <c r="Y518" s="621">
        <v>9</v>
      </c>
      <c r="Z518" s="617">
        <v>0.42299999999999999</v>
      </c>
      <c r="AA518" s="617">
        <v>5.8330000000000002</v>
      </c>
      <c r="AB518" s="617">
        <v>7</v>
      </c>
      <c r="AC518" s="622">
        <v>0</v>
      </c>
      <c r="AD518" s="617"/>
      <c r="AE518" s="616">
        <v>6.4409999999999998</v>
      </c>
      <c r="AF518" s="617">
        <v>3</v>
      </c>
      <c r="AG518" s="623"/>
      <c r="AH518" s="623"/>
      <c r="AI518" s="624"/>
      <c r="AJ518" s="624"/>
      <c r="AK518" s="624"/>
      <c r="AL518" s="624"/>
      <c r="AM518" s="624"/>
      <c r="AN518" s="624"/>
      <c r="AO518" s="624"/>
      <c r="AP518" s="624"/>
      <c r="AQ518" s="624"/>
      <c r="AR518" s="625"/>
      <c r="AS518" s="624"/>
      <c r="AT518" s="624"/>
      <c r="AU518" s="626"/>
      <c r="AV518" s="626"/>
      <c r="AW518" s="626"/>
      <c r="AX518" s="626"/>
      <c r="AY518" s="626"/>
      <c r="AZ518" s="628"/>
      <c r="BA518" s="628"/>
      <c r="BB518" s="628"/>
      <c r="BC518" s="628"/>
      <c r="BD518" s="628"/>
      <c r="BE518" s="629">
        <f t="shared" si="19"/>
        <v>27.896999999999998</v>
      </c>
      <c r="BF518" s="630"/>
      <c r="BG518" s="801">
        <f t="shared" si="20"/>
        <v>1.7</v>
      </c>
      <c r="BH518" s="504"/>
      <c r="BI518" s="505"/>
      <c r="BM518" s="503"/>
      <c r="BO518" s="444"/>
    </row>
    <row r="519" spans="1:67" s="443" customFormat="1" ht="36.950000000000003" customHeight="1">
      <c r="A519" s="611">
        <v>505</v>
      </c>
      <c r="B519" s="612">
        <v>505</v>
      </c>
      <c r="C519" s="613"/>
      <c r="D519" s="636"/>
      <c r="E519" s="782" t="s">
        <v>1505</v>
      </c>
      <c r="F519" s="783" t="s">
        <v>1506</v>
      </c>
      <c r="G519" s="652">
        <v>15</v>
      </c>
      <c r="H519" s="617">
        <v>7.5119999999999996</v>
      </c>
      <c r="I519" s="618">
        <v>30</v>
      </c>
      <c r="J519" s="617">
        <v>2.8170000000000002</v>
      </c>
      <c r="K519" s="617"/>
      <c r="L519" s="617"/>
      <c r="M519" s="617"/>
      <c r="N519" s="617"/>
      <c r="O519" s="619">
        <v>370.04</v>
      </c>
      <c r="P519" s="617">
        <v>5.27</v>
      </c>
      <c r="Q519" s="617"/>
      <c r="R519" s="617"/>
      <c r="S519" s="618">
        <f t="shared" si="18"/>
        <v>15</v>
      </c>
      <c r="T519" s="617">
        <v>0.47</v>
      </c>
      <c r="U519" s="618">
        <v>1</v>
      </c>
      <c r="V519" s="617">
        <v>1.085</v>
      </c>
      <c r="W519" s="620"/>
      <c r="X519" s="617">
        <v>0</v>
      </c>
      <c r="Y519" s="621">
        <v>7.3</v>
      </c>
      <c r="Z519" s="617">
        <v>0.34300000000000003</v>
      </c>
      <c r="AA519" s="617">
        <v>6.6669999999999998</v>
      </c>
      <c r="AB519" s="617">
        <v>8</v>
      </c>
      <c r="AC519" s="622">
        <v>0</v>
      </c>
      <c r="AD519" s="617"/>
      <c r="AE519" s="616">
        <v>6.4409999999999998</v>
      </c>
      <c r="AF519" s="617">
        <v>3</v>
      </c>
      <c r="AG519" s="623"/>
      <c r="AH519" s="623"/>
      <c r="AI519" s="624"/>
      <c r="AJ519" s="624"/>
      <c r="AK519" s="624"/>
      <c r="AL519" s="624"/>
      <c r="AM519" s="624"/>
      <c r="AN519" s="624"/>
      <c r="AO519" s="624"/>
      <c r="AP519" s="624"/>
      <c r="AQ519" s="624"/>
      <c r="AR519" s="625"/>
      <c r="AS519" s="624"/>
      <c r="AT519" s="624"/>
      <c r="AU519" s="626"/>
      <c r="AV519" s="626"/>
      <c r="AW519" s="626"/>
      <c r="AX519" s="626"/>
      <c r="AY519" s="626"/>
      <c r="AZ519" s="628"/>
      <c r="BA519" s="628"/>
      <c r="BB519" s="628"/>
      <c r="BC519" s="628"/>
      <c r="BD519" s="628"/>
      <c r="BE519" s="629">
        <f t="shared" si="19"/>
        <v>28.497</v>
      </c>
      <c r="BF519" s="630"/>
      <c r="BG519" s="801">
        <f t="shared" si="20"/>
        <v>1.7</v>
      </c>
      <c r="BH519" s="504"/>
      <c r="BI519" s="505"/>
      <c r="BM519" s="503"/>
      <c r="BO519" s="444"/>
    </row>
    <row r="520" spans="1:67" s="443" customFormat="1" ht="36.950000000000003" customHeight="1">
      <c r="A520" s="611">
        <v>506</v>
      </c>
      <c r="B520" s="612">
        <v>506</v>
      </c>
      <c r="C520" s="613"/>
      <c r="D520" s="636"/>
      <c r="E520" s="782" t="s">
        <v>1507</v>
      </c>
      <c r="F520" s="783" t="s">
        <v>1508</v>
      </c>
      <c r="G520" s="652">
        <v>16</v>
      </c>
      <c r="H520" s="617">
        <v>8.0129999999999999</v>
      </c>
      <c r="I520" s="618">
        <v>31</v>
      </c>
      <c r="J520" s="617">
        <v>2.911</v>
      </c>
      <c r="K520" s="617"/>
      <c r="L520" s="617"/>
      <c r="M520" s="617"/>
      <c r="N520" s="617"/>
      <c r="O520" s="619">
        <v>410.08</v>
      </c>
      <c r="P520" s="617">
        <v>5.84</v>
      </c>
      <c r="Q520" s="617"/>
      <c r="R520" s="617"/>
      <c r="S520" s="618">
        <f t="shared" si="18"/>
        <v>16</v>
      </c>
      <c r="T520" s="617">
        <v>0.5</v>
      </c>
      <c r="U520" s="618">
        <v>1</v>
      </c>
      <c r="V520" s="617">
        <v>1.085</v>
      </c>
      <c r="W520" s="620"/>
      <c r="X520" s="617">
        <v>0</v>
      </c>
      <c r="Y520" s="621">
        <v>14.6</v>
      </c>
      <c r="Z520" s="617">
        <v>0.68600000000000005</v>
      </c>
      <c r="AA520" s="617">
        <v>5.8330000000000002</v>
      </c>
      <c r="AB520" s="617">
        <v>7</v>
      </c>
      <c r="AC520" s="622">
        <v>0</v>
      </c>
      <c r="AD520" s="617"/>
      <c r="AE520" s="616">
        <v>6.4409999999999998</v>
      </c>
      <c r="AF520" s="617">
        <v>3</v>
      </c>
      <c r="AG520" s="623"/>
      <c r="AH520" s="623"/>
      <c r="AI520" s="624"/>
      <c r="AJ520" s="624"/>
      <c r="AK520" s="624"/>
      <c r="AL520" s="624"/>
      <c r="AM520" s="624"/>
      <c r="AN520" s="624"/>
      <c r="AO520" s="624"/>
      <c r="AP520" s="624"/>
      <c r="AQ520" s="624"/>
      <c r="AR520" s="625"/>
      <c r="AS520" s="624"/>
      <c r="AT520" s="624"/>
      <c r="AU520" s="626"/>
      <c r="AV520" s="626"/>
      <c r="AW520" s="626"/>
      <c r="AX520" s="626"/>
      <c r="AY520" s="626"/>
      <c r="AZ520" s="628"/>
      <c r="BA520" s="628"/>
      <c r="BB520" s="628"/>
      <c r="BC520" s="628"/>
      <c r="BD520" s="628"/>
      <c r="BE520" s="629">
        <f t="shared" si="19"/>
        <v>29.035</v>
      </c>
      <c r="BF520" s="630"/>
      <c r="BG520" s="801">
        <f t="shared" si="20"/>
        <v>1.7</v>
      </c>
      <c r="BH520" s="504"/>
      <c r="BI520" s="505"/>
      <c r="BM520" s="503"/>
      <c r="BO520" s="444"/>
    </row>
    <row r="521" spans="1:67" s="443" customFormat="1" ht="36.950000000000003" customHeight="1">
      <c r="A521" s="611">
        <v>507</v>
      </c>
      <c r="B521" s="612">
        <v>507</v>
      </c>
      <c r="C521" s="613"/>
      <c r="D521" s="636"/>
      <c r="E521" s="782" t="s">
        <v>1509</v>
      </c>
      <c r="F521" s="783" t="s">
        <v>1510</v>
      </c>
      <c r="G521" s="652">
        <v>16</v>
      </c>
      <c r="H521" s="617">
        <v>8.0129999999999999</v>
      </c>
      <c r="I521" s="618">
        <v>31</v>
      </c>
      <c r="J521" s="617">
        <v>2.911</v>
      </c>
      <c r="K521" s="617"/>
      <c r="L521" s="617"/>
      <c r="M521" s="617"/>
      <c r="N521" s="617"/>
      <c r="O521" s="619">
        <v>377.08</v>
      </c>
      <c r="P521" s="617">
        <v>5.3710000000000004</v>
      </c>
      <c r="Q521" s="617"/>
      <c r="R521" s="617"/>
      <c r="S521" s="618">
        <f t="shared" si="18"/>
        <v>16</v>
      </c>
      <c r="T521" s="617">
        <v>0.5</v>
      </c>
      <c r="U521" s="618">
        <v>1</v>
      </c>
      <c r="V521" s="617">
        <v>1.085</v>
      </c>
      <c r="W521" s="620"/>
      <c r="X521" s="617">
        <v>0</v>
      </c>
      <c r="Y521" s="621">
        <v>15.4</v>
      </c>
      <c r="Z521" s="617">
        <v>0.72299999999999998</v>
      </c>
      <c r="AA521" s="617">
        <v>6.6669999999999998</v>
      </c>
      <c r="AB521" s="617">
        <v>8</v>
      </c>
      <c r="AC521" s="622">
        <v>0</v>
      </c>
      <c r="AD521" s="617"/>
      <c r="AE521" s="616">
        <v>6.4409999999999998</v>
      </c>
      <c r="AF521" s="617">
        <v>3</v>
      </c>
      <c r="AG521" s="623"/>
      <c r="AH521" s="623"/>
      <c r="AI521" s="624"/>
      <c r="AJ521" s="624"/>
      <c r="AK521" s="624"/>
      <c r="AL521" s="624"/>
      <c r="AM521" s="624"/>
      <c r="AN521" s="624"/>
      <c r="AO521" s="624"/>
      <c r="AP521" s="624"/>
      <c r="AQ521" s="624"/>
      <c r="AR521" s="625"/>
      <c r="AS521" s="624"/>
      <c r="AT521" s="624"/>
      <c r="AU521" s="626"/>
      <c r="AV521" s="626"/>
      <c r="AW521" s="626"/>
      <c r="AX521" s="626"/>
      <c r="AY521" s="626"/>
      <c r="AZ521" s="628"/>
      <c r="BA521" s="628"/>
      <c r="BB521" s="628"/>
      <c r="BC521" s="628"/>
      <c r="BD521" s="628"/>
      <c r="BE521" s="629">
        <f t="shared" si="19"/>
        <v>29.603000000000002</v>
      </c>
      <c r="BF521" s="630"/>
      <c r="BG521" s="801">
        <f t="shared" si="20"/>
        <v>1.7</v>
      </c>
      <c r="BH521" s="504"/>
      <c r="BI521" s="505"/>
      <c r="BM521" s="503"/>
      <c r="BO521" s="444"/>
    </row>
    <row r="522" spans="1:67" s="443" customFormat="1" ht="36.950000000000003" customHeight="1">
      <c r="A522" s="611">
        <v>508</v>
      </c>
      <c r="B522" s="612">
        <v>508</v>
      </c>
      <c r="C522" s="613"/>
      <c r="D522" s="636"/>
      <c r="E522" s="782" t="s">
        <v>1714</v>
      </c>
      <c r="F522" s="783" t="s">
        <v>1715</v>
      </c>
      <c r="G522" s="652">
        <v>16</v>
      </c>
      <c r="H522" s="617">
        <v>8.0129999999999999</v>
      </c>
      <c r="I522" s="618">
        <v>31</v>
      </c>
      <c r="J522" s="617">
        <v>2.911</v>
      </c>
      <c r="K522" s="617"/>
      <c r="L522" s="617"/>
      <c r="M522" s="617"/>
      <c r="N522" s="617"/>
      <c r="O522" s="619">
        <v>455.4</v>
      </c>
      <c r="P522" s="617">
        <v>6.4859999999999998</v>
      </c>
      <c r="Q522" s="617"/>
      <c r="R522" s="617"/>
      <c r="S522" s="618">
        <f t="shared" si="18"/>
        <v>16</v>
      </c>
      <c r="T522" s="617">
        <v>0.5</v>
      </c>
      <c r="U522" s="618">
        <v>1</v>
      </c>
      <c r="V522" s="617">
        <v>1.085</v>
      </c>
      <c r="W522" s="620"/>
      <c r="X522" s="617">
        <v>0</v>
      </c>
      <c r="Y522" s="621">
        <v>13.3</v>
      </c>
      <c r="Z522" s="617">
        <v>0.624</v>
      </c>
      <c r="AA522" s="617">
        <v>5.8330000000000002</v>
      </c>
      <c r="AB522" s="617">
        <v>7</v>
      </c>
      <c r="AC522" s="622">
        <v>0</v>
      </c>
      <c r="AD522" s="617"/>
      <c r="AE522" s="616">
        <v>6.4409999999999998</v>
      </c>
      <c r="AF522" s="617">
        <v>3</v>
      </c>
      <c r="AG522" s="623"/>
      <c r="AH522" s="623"/>
      <c r="AI522" s="624"/>
      <c r="AJ522" s="624"/>
      <c r="AK522" s="624"/>
      <c r="AL522" s="624"/>
      <c r="AM522" s="624"/>
      <c r="AN522" s="624"/>
      <c r="AO522" s="624"/>
      <c r="AP522" s="624"/>
      <c r="AQ522" s="624"/>
      <c r="AR522" s="625"/>
      <c r="AS522" s="624"/>
      <c r="AT522" s="624"/>
      <c r="AU522" s="626"/>
      <c r="AV522" s="626"/>
      <c r="AW522" s="626"/>
      <c r="AX522" s="626"/>
      <c r="AY522" s="626"/>
      <c r="AZ522" s="628"/>
      <c r="BA522" s="628"/>
      <c r="BB522" s="628"/>
      <c r="BC522" s="628"/>
      <c r="BD522" s="628"/>
      <c r="BE522" s="629">
        <f t="shared" si="19"/>
        <v>29.619</v>
      </c>
      <c r="BF522" s="630"/>
      <c r="BG522" s="801">
        <f t="shared" si="20"/>
        <v>1.7</v>
      </c>
      <c r="BH522" s="504"/>
      <c r="BI522" s="505"/>
      <c r="BM522" s="503"/>
      <c r="BO522" s="444"/>
    </row>
    <row r="523" spans="1:67" s="443" customFormat="1" ht="36.950000000000003" customHeight="1">
      <c r="A523" s="611">
        <v>509</v>
      </c>
      <c r="B523" s="612">
        <v>509</v>
      </c>
      <c r="C523" s="613"/>
      <c r="D523" s="636"/>
      <c r="E523" s="782" t="s">
        <v>1484</v>
      </c>
      <c r="F523" s="783" t="s">
        <v>1485</v>
      </c>
      <c r="G523" s="652">
        <v>16</v>
      </c>
      <c r="H523" s="617">
        <v>8.0129999999999999</v>
      </c>
      <c r="I523" s="618">
        <v>31</v>
      </c>
      <c r="J523" s="617">
        <v>2.911</v>
      </c>
      <c r="K523" s="617"/>
      <c r="L523" s="617"/>
      <c r="M523" s="617"/>
      <c r="N523" s="617"/>
      <c r="O523" s="619">
        <v>369.6</v>
      </c>
      <c r="P523" s="617">
        <v>5.2640000000000002</v>
      </c>
      <c r="Q523" s="617"/>
      <c r="R523" s="617"/>
      <c r="S523" s="618">
        <f t="shared" si="18"/>
        <v>16</v>
      </c>
      <c r="T523" s="617">
        <v>0.5</v>
      </c>
      <c r="U523" s="618">
        <v>1</v>
      </c>
      <c r="V523" s="617">
        <v>1.085</v>
      </c>
      <c r="W523" s="620"/>
      <c r="X523" s="617">
        <v>0</v>
      </c>
      <c r="Y523" s="621">
        <v>13.5</v>
      </c>
      <c r="Z523" s="617">
        <v>0.63400000000000001</v>
      </c>
      <c r="AA523" s="617">
        <v>6.6669999999999998</v>
      </c>
      <c r="AB523" s="617">
        <v>8</v>
      </c>
      <c r="AC523" s="622">
        <v>0</v>
      </c>
      <c r="AD523" s="617"/>
      <c r="AE523" s="616">
        <v>6.4409999999999998</v>
      </c>
      <c r="AF523" s="617">
        <v>3</v>
      </c>
      <c r="AG523" s="623"/>
      <c r="AH523" s="623"/>
      <c r="AI523" s="624"/>
      <c r="AJ523" s="624"/>
      <c r="AK523" s="624"/>
      <c r="AL523" s="624"/>
      <c r="AM523" s="624"/>
      <c r="AN523" s="624"/>
      <c r="AO523" s="624"/>
      <c r="AP523" s="624"/>
      <c r="AQ523" s="624"/>
      <c r="AR523" s="625"/>
      <c r="AS523" s="624"/>
      <c r="AT523" s="624"/>
      <c r="AU523" s="626"/>
      <c r="AV523" s="626"/>
      <c r="AW523" s="626"/>
      <c r="AX523" s="626"/>
      <c r="AY523" s="626"/>
      <c r="AZ523" s="628"/>
      <c r="BA523" s="628"/>
      <c r="BB523" s="628"/>
      <c r="BC523" s="628"/>
      <c r="BD523" s="628"/>
      <c r="BE523" s="629">
        <f t="shared" si="19"/>
        <v>29.407</v>
      </c>
      <c r="BF523" s="630"/>
      <c r="BG523" s="801">
        <f t="shared" si="20"/>
        <v>1.7</v>
      </c>
      <c r="BH523" s="504"/>
      <c r="BI523" s="505"/>
      <c r="BM523" s="503"/>
      <c r="BO523" s="444"/>
    </row>
    <row r="524" spans="1:67" s="443" customFormat="1" ht="36.950000000000003" customHeight="1">
      <c r="A524" s="611">
        <v>510</v>
      </c>
      <c r="B524" s="612">
        <v>510</v>
      </c>
      <c r="C524" s="613"/>
      <c r="D524" s="636"/>
      <c r="E524" s="782" t="s">
        <v>1515</v>
      </c>
      <c r="F524" s="783" t="s">
        <v>1561</v>
      </c>
      <c r="G524" s="652">
        <v>15</v>
      </c>
      <c r="H524" s="617">
        <v>7.5119999999999996</v>
      </c>
      <c r="I524" s="618">
        <v>30</v>
      </c>
      <c r="J524" s="617">
        <v>2.8170000000000002</v>
      </c>
      <c r="K524" s="617"/>
      <c r="L524" s="617"/>
      <c r="M524" s="617"/>
      <c r="N524" s="617"/>
      <c r="O524" s="619">
        <v>342.76</v>
      </c>
      <c r="P524" s="617">
        <v>4.8819999999999997</v>
      </c>
      <c r="Q524" s="617"/>
      <c r="R524" s="617"/>
      <c r="S524" s="618">
        <f t="shared" si="18"/>
        <v>15</v>
      </c>
      <c r="T524" s="617">
        <v>0.47</v>
      </c>
      <c r="U524" s="618">
        <v>1</v>
      </c>
      <c r="V524" s="617">
        <v>1.085</v>
      </c>
      <c r="W524" s="620"/>
      <c r="X524" s="617">
        <v>0</v>
      </c>
      <c r="Y524" s="621">
        <v>9.6999999999999993</v>
      </c>
      <c r="Z524" s="617">
        <v>0.45500000000000002</v>
      </c>
      <c r="AA524" s="617">
        <v>6.6669999999999998</v>
      </c>
      <c r="AB524" s="617">
        <v>8</v>
      </c>
      <c r="AC524" s="622">
        <v>0</v>
      </c>
      <c r="AD524" s="617"/>
      <c r="AE524" s="616">
        <v>6.4409999999999998</v>
      </c>
      <c r="AF524" s="617">
        <v>3</v>
      </c>
      <c r="AG524" s="623"/>
      <c r="AH524" s="623"/>
      <c r="AI524" s="624"/>
      <c r="AJ524" s="624"/>
      <c r="AK524" s="624"/>
      <c r="AL524" s="624"/>
      <c r="AM524" s="624"/>
      <c r="AN524" s="624"/>
      <c r="AO524" s="624"/>
      <c r="AP524" s="624"/>
      <c r="AQ524" s="624"/>
      <c r="AR524" s="625"/>
      <c r="AS524" s="624"/>
      <c r="AT524" s="624"/>
      <c r="AU524" s="626"/>
      <c r="AV524" s="626"/>
      <c r="AW524" s="626"/>
      <c r="AX524" s="626"/>
      <c r="AY524" s="626"/>
      <c r="AZ524" s="628"/>
      <c r="BA524" s="628"/>
      <c r="BB524" s="628"/>
      <c r="BC524" s="628"/>
      <c r="BD524" s="628"/>
      <c r="BE524" s="629">
        <f t="shared" si="19"/>
        <v>28.220999999999997</v>
      </c>
      <c r="BF524" s="630"/>
      <c r="BG524" s="801">
        <f t="shared" si="20"/>
        <v>1.7</v>
      </c>
      <c r="BH524" s="504"/>
      <c r="BI524" s="505"/>
      <c r="BM524" s="503"/>
      <c r="BO524" s="444"/>
    </row>
    <row r="525" spans="1:67" s="443" customFormat="1" ht="36.950000000000003" customHeight="1">
      <c r="A525" s="611">
        <v>511</v>
      </c>
      <c r="B525" s="612">
        <v>511</v>
      </c>
      <c r="C525" s="613"/>
      <c r="D525" s="636"/>
      <c r="E525" s="782" t="s">
        <v>1516</v>
      </c>
      <c r="F525" s="783" t="s">
        <v>1517</v>
      </c>
      <c r="G525" s="652">
        <v>15</v>
      </c>
      <c r="H525" s="617">
        <v>7.5119999999999996</v>
      </c>
      <c r="I525" s="618">
        <v>30</v>
      </c>
      <c r="J525" s="617">
        <v>2.8170000000000002</v>
      </c>
      <c r="K525" s="617"/>
      <c r="L525" s="617"/>
      <c r="M525" s="617"/>
      <c r="N525" s="617"/>
      <c r="O525" s="619">
        <v>304.04000000000002</v>
      </c>
      <c r="P525" s="617">
        <v>4.33</v>
      </c>
      <c r="Q525" s="617"/>
      <c r="R525" s="617"/>
      <c r="S525" s="618">
        <f t="shared" si="18"/>
        <v>15</v>
      </c>
      <c r="T525" s="617">
        <v>0.47</v>
      </c>
      <c r="U525" s="618">
        <v>1</v>
      </c>
      <c r="V525" s="617">
        <v>1.085</v>
      </c>
      <c r="W525" s="620"/>
      <c r="X525" s="617">
        <v>0</v>
      </c>
      <c r="Y525" s="621">
        <v>9.8000000000000007</v>
      </c>
      <c r="Z525" s="617">
        <v>0.46</v>
      </c>
      <c r="AA525" s="617">
        <v>6.6669999999999998</v>
      </c>
      <c r="AB525" s="617">
        <v>8</v>
      </c>
      <c r="AC525" s="622">
        <v>0</v>
      </c>
      <c r="AD525" s="617"/>
      <c r="AE525" s="616">
        <v>6.4409999999999998</v>
      </c>
      <c r="AF525" s="617">
        <v>3</v>
      </c>
      <c r="AG525" s="623"/>
      <c r="AH525" s="623"/>
      <c r="AI525" s="624"/>
      <c r="AJ525" s="624"/>
      <c r="AK525" s="624"/>
      <c r="AL525" s="624"/>
      <c r="AM525" s="624"/>
      <c r="AN525" s="624"/>
      <c r="AO525" s="624"/>
      <c r="AP525" s="624"/>
      <c r="AQ525" s="624"/>
      <c r="AR525" s="625"/>
      <c r="AS525" s="624"/>
      <c r="AT525" s="624"/>
      <c r="AU525" s="626"/>
      <c r="AV525" s="626"/>
      <c r="AW525" s="626"/>
      <c r="AX525" s="626"/>
      <c r="AY525" s="626"/>
      <c r="AZ525" s="628"/>
      <c r="BA525" s="628"/>
      <c r="BB525" s="628"/>
      <c r="BC525" s="628"/>
      <c r="BD525" s="628"/>
      <c r="BE525" s="629">
        <f t="shared" si="19"/>
        <v>27.673999999999999</v>
      </c>
      <c r="BF525" s="630"/>
      <c r="BG525" s="801">
        <f t="shared" si="20"/>
        <v>1.7</v>
      </c>
      <c r="BH525" s="504"/>
      <c r="BI525" s="505"/>
      <c r="BM525" s="503"/>
      <c r="BO525" s="444"/>
    </row>
    <row r="526" spans="1:67" s="443" customFormat="1" ht="36.950000000000003" customHeight="1">
      <c r="A526" s="611">
        <v>512</v>
      </c>
      <c r="B526" s="612">
        <v>512</v>
      </c>
      <c r="C526" s="613"/>
      <c r="D526" s="636"/>
      <c r="E526" s="782" t="s">
        <v>1518</v>
      </c>
      <c r="F526" s="783" t="s">
        <v>1519</v>
      </c>
      <c r="G526" s="652">
        <v>16</v>
      </c>
      <c r="H526" s="617">
        <v>8.0129999999999999</v>
      </c>
      <c r="I526" s="618">
        <v>31</v>
      </c>
      <c r="J526" s="617">
        <v>2.911</v>
      </c>
      <c r="K526" s="617"/>
      <c r="L526" s="617"/>
      <c r="M526" s="617"/>
      <c r="N526" s="617"/>
      <c r="O526" s="619">
        <v>447.92</v>
      </c>
      <c r="P526" s="617">
        <v>6.3789999999999996</v>
      </c>
      <c r="Q526" s="617"/>
      <c r="R526" s="617"/>
      <c r="S526" s="618">
        <f t="shared" si="18"/>
        <v>16</v>
      </c>
      <c r="T526" s="617">
        <v>0.5</v>
      </c>
      <c r="U526" s="618">
        <v>1</v>
      </c>
      <c r="V526" s="617">
        <v>1.085</v>
      </c>
      <c r="W526" s="620"/>
      <c r="X526" s="617">
        <v>0</v>
      </c>
      <c r="Y526" s="621">
        <v>13.6</v>
      </c>
      <c r="Z526" s="617">
        <v>0.63900000000000001</v>
      </c>
      <c r="AA526" s="617">
        <v>5.8330000000000002</v>
      </c>
      <c r="AB526" s="617">
        <v>7</v>
      </c>
      <c r="AC526" s="622">
        <v>0</v>
      </c>
      <c r="AD526" s="617"/>
      <c r="AE526" s="616">
        <v>6.4409999999999998</v>
      </c>
      <c r="AF526" s="617">
        <v>3</v>
      </c>
      <c r="AG526" s="623"/>
      <c r="AH526" s="623"/>
      <c r="AI526" s="624"/>
      <c r="AJ526" s="624"/>
      <c r="AK526" s="624"/>
      <c r="AL526" s="624"/>
      <c r="AM526" s="624"/>
      <c r="AN526" s="624"/>
      <c r="AO526" s="624"/>
      <c r="AP526" s="624"/>
      <c r="AQ526" s="624"/>
      <c r="AR526" s="625"/>
      <c r="AS526" s="624"/>
      <c r="AT526" s="624"/>
      <c r="AU526" s="626"/>
      <c r="AV526" s="626"/>
      <c r="AW526" s="626"/>
      <c r="AX526" s="626"/>
      <c r="AY526" s="626"/>
      <c r="AZ526" s="628"/>
      <c r="BA526" s="628"/>
      <c r="BB526" s="628"/>
      <c r="BC526" s="628"/>
      <c r="BD526" s="628"/>
      <c r="BE526" s="629">
        <f t="shared" si="19"/>
        <v>29.526999999999997</v>
      </c>
      <c r="BF526" s="630"/>
      <c r="BG526" s="801">
        <f t="shared" si="20"/>
        <v>1.7</v>
      </c>
      <c r="BH526" s="504"/>
      <c r="BI526" s="505"/>
      <c r="BM526" s="503"/>
      <c r="BO526" s="444"/>
    </row>
    <row r="527" spans="1:67" s="443" customFormat="1" ht="36.950000000000003" customHeight="1">
      <c r="A527" s="611">
        <v>513</v>
      </c>
      <c r="B527" s="612">
        <v>513</v>
      </c>
      <c r="C527" s="613"/>
      <c r="D527" s="636"/>
      <c r="E527" s="782" t="s">
        <v>1520</v>
      </c>
      <c r="F527" s="783" t="s">
        <v>1521</v>
      </c>
      <c r="G527" s="652">
        <v>16</v>
      </c>
      <c r="H527" s="617">
        <v>8.0129999999999999</v>
      </c>
      <c r="I527" s="618">
        <v>31</v>
      </c>
      <c r="J527" s="617">
        <v>2.911</v>
      </c>
      <c r="K527" s="617"/>
      <c r="L527" s="617"/>
      <c r="M527" s="617"/>
      <c r="N527" s="617"/>
      <c r="O527" s="619">
        <v>365.2</v>
      </c>
      <c r="P527" s="617">
        <v>5.2009999999999996</v>
      </c>
      <c r="Q527" s="617"/>
      <c r="R527" s="617"/>
      <c r="S527" s="618">
        <f t="shared" si="18"/>
        <v>16</v>
      </c>
      <c r="T527" s="617">
        <v>0.5</v>
      </c>
      <c r="U527" s="618">
        <v>1</v>
      </c>
      <c r="V527" s="617">
        <v>1.085</v>
      </c>
      <c r="W527" s="620"/>
      <c r="X527" s="617">
        <v>0</v>
      </c>
      <c r="Y527" s="621">
        <v>13.1</v>
      </c>
      <c r="Z527" s="617">
        <v>0.61499999999999999</v>
      </c>
      <c r="AA527" s="617">
        <v>6.6669999999999998</v>
      </c>
      <c r="AB527" s="617">
        <v>8</v>
      </c>
      <c r="AC527" s="622">
        <v>0</v>
      </c>
      <c r="AD527" s="617"/>
      <c r="AE527" s="616">
        <v>6.4409999999999998</v>
      </c>
      <c r="AF527" s="617">
        <v>3</v>
      </c>
      <c r="AG527" s="623"/>
      <c r="AH527" s="623"/>
      <c r="AI527" s="624"/>
      <c r="AJ527" s="624"/>
      <c r="AK527" s="624"/>
      <c r="AL527" s="624"/>
      <c r="AM527" s="624"/>
      <c r="AN527" s="624"/>
      <c r="AO527" s="624"/>
      <c r="AP527" s="624"/>
      <c r="AQ527" s="624"/>
      <c r="AR527" s="625"/>
      <c r="AS527" s="624"/>
      <c r="AT527" s="624"/>
      <c r="AU527" s="626"/>
      <c r="AV527" s="626"/>
      <c r="AW527" s="626"/>
      <c r="AX527" s="626"/>
      <c r="AY527" s="626"/>
      <c r="AZ527" s="628"/>
      <c r="BA527" s="628"/>
      <c r="BB527" s="628"/>
      <c r="BC527" s="628"/>
      <c r="BD527" s="628"/>
      <c r="BE527" s="629">
        <f t="shared" si="19"/>
        <v>29.324999999999999</v>
      </c>
      <c r="BF527" s="630"/>
      <c r="BG527" s="801">
        <f t="shared" si="20"/>
        <v>1.7</v>
      </c>
      <c r="BH527" s="504"/>
      <c r="BI527" s="505"/>
      <c r="BM527" s="503"/>
      <c r="BO527" s="444"/>
    </row>
    <row r="528" spans="1:67" s="443" customFormat="1" ht="36.950000000000003" customHeight="1">
      <c r="A528" s="611">
        <v>514</v>
      </c>
      <c r="B528" s="612">
        <v>514</v>
      </c>
      <c r="C528" s="613"/>
      <c r="D528" s="636"/>
      <c r="E528" s="782" t="s">
        <v>1737</v>
      </c>
      <c r="F528" s="783" t="s">
        <v>1736</v>
      </c>
      <c r="G528" s="652">
        <v>14</v>
      </c>
      <c r="H528" s="617">
        <v>7.0110000000000001</v>
      </c>
      <c r="I528" s="618">
        <v>29</v>
      </c>
      <c r="J528" s="617">
        <v>2.7229999999999999</v>
      </c>
      <c r="K528" s="617"/>
      <c r="L528" s="617"/>
      <c r="M528" s="617"/>
      <c r="N528" s="617"/>
      <c r="O528" s="619">
        <v>351.12</v>
      </c>
      <c r="P528" s="617">
        <v>5.0010000000000003</v>
      </c>
      <c r="Q528" s="617"/>
      <c r="R528" s="617"/>
      <c r="S528" s="618">
        <f t="shared" ref="S528:S590" si="21">G528</f>
        <v>14</v>
      </c>
      <c r="T528" s="617">
        <v>0.438</v>
      </c>
      <c r="U528" s="618">
        <v>1</v>
      </c>
      <c r="V528" s="617">
        <v>1.085</v>
      </c>
      <c r="W528" s="620"/>
      <c r="X528" s="617">
        <v>0</v>
      </c>
      <c r="Y528" s="621">
        <v>11.1</v>
      </c>
      <c r="Z528" s="617">
        <v>0.52100000000000002</v>
      </c>
      <c r="AA528" s="617">
        <v>5.8330000000000002</v>
      </c>
      <c r="AB528" s="617">
        <v>7</v>
      </c>
      <c r="AC528" s="622">
        <v>0</v>
      </c>
      <c r="AD528" s="617"/>
      <c r="AE528" s="616">
        <v>6.4409999999999998</v>
      </c>
      <c r="AF528" s="617">
        <v>3</v>
      </c>
      <c r="AG528" s="623"/>
      <c r="AH528" s="623"/>
      <c r="AI528" s="624"/>
      <c r="AJ528" s="624"/>
      <c r="AK528" s="624"/>
      <c r="AL528" s="624"/>
      <c r="AM528" s="624"/>
      <c r="AN528" s="624"/>
      <c r="AO528" s="624"/>
      <c r="AP528" s="624"/>
      <c r="AQ528" s="624"/>
      <c r="AR528" s="625"/>
      <c r="AS528" s="624"/>
      <c r="AT528" s="624"/>
      <c r="AU528" s="626"/>
      <c r="AV528" s="626"/>
      <c r="AW528" s="626"/>
      <c r="AX528" s="626"/>
      <c r="AY528" s="626"/>
      <c r="AZ528" s="628"/>
      <c r="BA528" s="628"/>
      <c r="BB528" s="628"/>
      <c r="BC528" s="628"/>
      <c r="BD528" s="628"/>
      <c r="BE528" s="629">
        <f t="shared" ref="BE528:BE591" si="22">H528+J528+N528+T528+V528+X528+AH528+AJ528+AL528+AN528+AP528+BB528+AT528+L528+P528+R528+AR528+Z528+AD528+AF528+AB528</f>
        <v>26.779000000000003</v>
      </c>
      <c r="BF528" s="630"/>
      <c r="BG528" s="801">
        <f t="shared" si="20"/>
        <v>1.7</v>
      </c>
      <c r="BH528" s="504"/>
      <c r="BI528" s="505"/>
      <c r="BM528" s="503"/>
      <c r="BO528" s="444"/>
    </row>
    <row r="529" spans="1:67" s="443" customFormat="1" ht="36.950000000000003" customHeight="1">
      <c r="A529" s="611">
        <v>515</v>
      </c>
      <c r="B529" s="612">
        <v>515</v>
      </c>
      <c r="C529" s="613"/>
      <c r="D529" s="636"/>
      <c r="E529" s="782" t="s">
        <v>1871</v>
      </c>
      <c r="F529" s="783" t="s">
        <v>1872</v>
      </c>
      <c r="G529" s="652">
        <v>15</v>
      </c>
      <c r="H529" s="617">
        <v>7.5119999999999996</v>
      </c>
      <c r="I529" s="618">
        <v>29</v>
      </c>
      <c r="J529" s="617">
        <v>2.7229999999999999</v>
      </c>
      <c r="K529" s="617"/>
      <c r="L529" s="617"/>
      <c r="M529" s="617"/>
      <c r="N529" s="617"/>
      <c r="O529" s="619">
        <v>333.52</v>
      </c>
      <c r="P529" s="617">
        <v>4.75</v>
      </c>
      <c r="Q529" s="617"/>
      <c r="R529" s="617"/>
      <c r="S529" s="618">
        <f t="shared" si="21"/>
        <v>15</v>
      </c>
      <c r="T529" s="617">
        <v>0.47</v>
      </c>
      <c r="U529" s="618">
        <v>1</v>
      </c>
      <c r="V529" s="617">
        <v>1.085</v>
      </c>
      <c r="W529" s="620"/>
      <c r="X529" s="617">
        <v>0</v>
      </c>
      <c r="Y529" s="621">
        <v>6.4</v>
      </c>
      <c r="Z529" s="617">
        <v>0.3</v>
      </c>
      <c r="AA529" s="617">
        <v>6.6669999999999998</v>
      </c>
      <c r="AB529" s="617">
        <v>8</v>
      </c>
      <c r="AC529" s="622">
        <v>0</v>
      </c>
      <c r="AD529" s="617"/>
      <c r="AE529" s="616">
        <v>6.4409999999999998</v>
      </c>
      <c r="AF529" s="617">
        <v>3</v>
      </c>
      <c r="AG529" s="623"/>
      <c r="AH529" s="623"/>
      <c r="AI529" s="624"/>
      <c r="AJ529" s="624"/>
      <c r="AK529" s="624"/>
      <c r="AL529" s="624"/>
      <c r="AM529" s="624"/>
      <c r="AN529" s="624"/>
      <c r="AO529" s="624"/>
      <c r="AP529" s="624"/>
      <c r="AQ529" s="624"/>
      <c r="AR529" s="625"/>
      <c r="AS529" s="624"/>
      <c r="AT529" s="624"/>
      <c r="AU529" s="626"/>
      <c r="AV529" s="626"/>
      <c r="AW529" s="626"/>
      <c r="AX529" s="626"/>
      <c r="AY529" s="626"/>
      <c r="AZ529" s="628"/>
      <c r="BA529" s="628"/>
      <c r="BB529" s="628"/>
      <c r="BC529" s="628"/>
      <c r="BD529" s="628"/>
      <c r="BE529" s="629">
        <f t="shared" si="22"/>
        <v>27.84</v>
      </c>
      <c r="BF529" s="630"/>
      <c r="BG529" s="801">
        <f t="shared" ref="BG529:BG579" si="23">BF529+1.7</f>
        <v>1.7</v>
      </c>
      <c r="BH529" s="504"/>
      <c r="BI529" s="505"/>
      <c r="BM529" s="503"/>
      <c r="BO529" s="444"/>
    </row>
    <row r="530" spans="1:67" s="443" customFormat="1" ht="36.950000000000003" customHeight="1">
      <c r="A530" s="611">
        <v>516</v>
      </c>
      <c r="B530" s="612">
        <v>516</v>
      </c>
      <c r="C530" s="613"/>
      <c r="D530" s="636"/>
      <c r="E530" s="782" t="s">
        <v>2015</v>
      </c>
      <c r="F530" s="783" t="s">
        <v>1883</v>
      </c>
      <c r="G530" s="652">
        <v>15</v>
      </c>
      <c r="H530" s="617">
        <v>7.5119999999999996</v>
      </c>
      <c r="I530" s="618">
        <v>29</v>
      </c>
      <c r="J530" s="617">
        <v>2.7229999999999999</v>
      </c>
      <c r="K530" s="617"/>
      <c r="L530" s="617"/>
      <c r="M530" s="617"/>
      <c r="N530" s="617"/>
      <c r="O530" s="619">
        <v>335.72</v>
      </c>
      <c r="P530" s="617">
        <v>4.7809999999999997</v>
      </c>
      <c r="Q530" s="617"/>
      <c r="R530" s="617"/>
      <c r="S530" s="618">
        <f t="shared" si="21"/>
        <v>15</v>
      </c>
      <c r="T530" s="617">
        <v>0.47</v>
      </c>
      <c r="U530" s="618">
        <v>1</v>
      </c>
      <c r="V530" s="617">
        <v>1.085</v>
      </c>
      <c r="W530" s="620"/>
      <c r="X530" s="617">
        <v>0</v>
      </c>
      <c r="Y530" s="621">
        <v>5.8</v>
      </c>
      <c r="Z530" s="617">
        <v>0.27200000000000002</v>
      </c>
      <c r="AA530" s="617">
        <v>5.8330000000000002</v>
      </c>
      <c r="AB530" s="617">
        <v>7</v>
      </c>
      <c r="AC530" s="622">
        <v>0</v>
      </c>
      <c r="AD530" s="617"/>
      <c r="AE530" s="616">
        <v>6.4409999999999998</v>
      </c>
      <c r="AF530" s="617">
        <v>3</v>
      </c>
      <c r="AG530" s="623"/>
      <c r="AH530" s="623"/>
      <c r="AI530" s="624"/>
      <c r="AJ530" s="624"/>
      <c r="AK530" s="624"/>
      <c r="AL530" s="624"/>
      <c r="AM530" s="624"/>
      <c r="AN530" s="624"/>
      <c r="AO530" s="624"/>
      <c r="AP530" s="624"/>
      <c r="AQ530" s="624"/>
      <c r="AR530" s="625"/>
      <c r="AS530" s="624"/>
      <c r="AT530" s="624"/>
      <c r="AU530" s="626"/>
      <c r="AV530" s="626"/>
      <c r="AW530" s="626"/>
      <c r="AX530" s="626"/>
      <c r="AY530" s="626"/>
      <c r="AZ530" s="628"/>
      <c r="BA530" s="628"/>
      <c r="BB530" s="628"/>
      <c r="BC530" s="628"/>
      <c r="BD530" s="628"/>
      <c r="BE530" s="629">
        <f t="shared" si="22"/>
        <v>26.842999999999996</v>
      </c>
      <c r="BF530" s="630"/>
      <c r="BG530" s="801">
        <f t="shared" si="23"/>
        <v>1.7</v>
      </c>
      <c r="BH530" s="504"/>
      <c r="BI530" s="505"/>
      <c r="BM530" s="503"/>
      <c r="BO530" s="444"/>
    </row>
    <row r="531" spans="1:67" s="443" customFormat="1" ht="36.950000000000003" customHeight="1">
      <c r="A531" s="611">
        <v>517</v>
      </c>
      <c r="B531" s="612">
        <v>517</v>
      </c>
      <c r="C531" s="613"/>
      <c r="D531" s="636"/>
      <c r="E531" s="782" t="s">
        <v>1522</v>
      </c>
      <c r="F531" s="783" t="s">
        <v>1523</v>
      </c>
      <c r="G531" s="652">
        <v>16</v>
      </c>
      <c r="H531" s="617">
        <v>8.0129999999999999</v>
      </c>
      <c r="I531" s="618">
        <v>30</v>
      </c>
      <c r="J531" s="617">
        <v>2.8170000000000002</v>
      </c>
      <c r="K531" s="617"/>
      <c r="L531" s="617"/>
      <c r="M531" s="617"/>
      <c r="N531" s="617"/>
      <c r="O531" s="619">
        <v>581.24</v>
      </c>
      <c r="P531" s="617">
        <v>8.2780000000000005</v>
      </c>
      <c r="Q531" s="617"/>
      <c r="R531" s="617"/>
      <c r="S531" s="618">
        <f t="shared" si="21"/>
        <v>16</v>
      </c>
      <c r="T531" s="617">
        <v>0.5</v>
      </c>
      <c r="U531" s="618">
        <v>1</v>
      </c>
      <c r="V531" s="617">
        <v>1.085</v>
      </c>
      <c r="W531" s="620"/>
      <c r="X531" s="617">
        <v>0</v>
      </c>
      <c r="Y531" s="621">
        <v>7.6</v>
      </c>
      <c r="Z531" s="617">
        <v>0.35699999999999998</v>
      </c>
      <c r="AA531" s="617">
        <v>6.6669999999999998</v>
      </c>
      <c r="AB531" s="617">
        <v>8</v>
      </c>
      <c r="AC531" s="622">
        <v>0</v>
      </c>
      <c r="AD531" s="617"/>
      <c r="AE531" s="616">
        <v>6.4409999999999998</v>
      </c>
      <c r="AF531" s="617">
        <v>3</v>
      </c>
      <c r="AG531" s="623"/>
      <c r="AH531" s="623"/>
      <c r="AI531" s="624"/>
      <c r="AJ531" s="624"/>
      <c r="AK531" s="624"/>
      <c r="AL531" s="624"/>
      <c r="AM531" s="624"/>
      <c r="AN531" s="624"/>
      <c r="AO531" s="624"/>
      <c r="AP531" s="624"/>
      <c r="AQ531" s="624"/>
      <c r="AR531" s="625"/>
      <c r="AS531" s="624"/>
      <c r="AT531" s="624"/>
      <c r="AU531" s="626"/>
      <c r="AV531" s="626"/>
      <c r="AW531" s="626"/>
      <c r="AX531" s="626"/>
      <c r="AY531" s="626"/>
      <c r="AZ531" s="628"/>
      <c r="BA531" s="628"/>
      <c r="BB531" s="628"/>
      <c r="BC531" s="628"/>
      <c r="BD531" s="628"/>
      <c r="BE531" s="629">
        <f t="shared" si="22"/>
        <v>32.049999999999997</v>
      </c>
      <c r="BF531" s="630"/>
      <c r="BG531" s="801">
        <f t="shared" si="23"/>
        <v>1.7</v>
      </c>
      <c r="BH531" s="504"/>
      <c r="BI531" s="505"/>
      <c r="BM531" s="503"/>
      <c r="BO531" s="444"/>
    </row>
    <row r="532" spans="1:67" s="443" customFormat="1" ht="36.950000000000003" customHeight="1">
      <c r="A532" s="611">
        <v>518</v>
      </c>
      <c r="B532" s="612">
        <v>518</v>
      </c>
      <c r="C532" s="613"/>
      <c r="D532" s="636"/>
      <c r="E532" s="782" t="s">
        <v>1654</v>
      </c>
      <c r="F532" s="783" t="s">
        <v>1655</v>
      </c>
      <c r="G532" s="652">
        <v>16</v>
      </c>
      <c r="H532" s="617">
        <v>8.0129999999999999</v>
      </c>
      <c r="I532" s="618">
        <v>30</v>
      </c>
      <c r="J532" s="617">
        <v>2.8170000000000002</v>
      </c>
      <c r="K532" s="617"/>
      <c r="L532" s="617"/>
      <c r="M532" s="617"/>
      <c r="N532" s="617"/>
      <c r="O532" s="619">
        <v>528.88</v>
      </c>
      <c r="P532" s="617">
        <v>7.532</v>
      </c>
      <c r="Q532" s="617"/>
      <c r="R532" s="617"/>
      <c r="S532" s="618">
        <f t="shared" si="21"/>
        <v>16</v>
      </c>
      <c r="T532" s="617">
        <v>0.5</v>
      </c>
      <c r="U532" s="618">
        <v>1</v>
      </c>
      <c r="V532" s="617">
        <v>1.085</v>
      </c>
      <c r="W532" s="620"/>
      <c r="X532" s="617">
        <v>0</v>
      </c>
      <c r="Y532" s="621">
        <v>7.2</v>
      </c>
      <c r="Z532" s="617">
        <v>0.33800000000000002</v>
      </c>
      <c r="AA532" s="617">
        <v>5.8330000000000002</v>
      </c>
      <c r="AB532" s="617">
        <v>7</v>
      </c>
      <c r="AC532" s="622">
        <v>0</v>
      </c>
      <c r="AD532" s="617"/>
      <c r="AE532" s="616">
        <v>6.4409999999999998</v>
      </c>
      <c r="AF532" s="617">
        <v>3</v>
      </c>
      <c r="AG532" s="623"/>
      <c r="AH532" s="623"/>
      <c r="AI532" s="624"/>
      <c r="AJ532" s="624"/>
      <c r="AK532" s="624"/>
      <c r="AL532" s="624"/>
      <c r="AM532" s="624"/>
      <c r="AN532" s="624"/>
      <c r="AO532" s="624"/>
      <c r="AP532" s="624"/>
      <c r="AQ532" s="624"/>
      <c r="AR532" s="625"/>
      <c r="AS532" s="624"/>
      <c r="AT532" s="624"/>
      <c r="AU532" s="626"/>
      <c r="AV532" s="626"/>
      <c r="AW532" s="626"/>
      <c r="AX532" s="626"/>
      <c r="AY532" s="626"/>
      <c r="AZ532" s="628"/>
      <c r="BA532" s="628"/>
      <c r="BB532" s="628"/>
      <c r="BC532" s="628"/>
      <c r="BD532" s="628"/>
      <c r="BE532" s="629">
        <f t="shared" si="22"/>
        <v>30.285</v>
      </c>
      <c r="BF532" s="630"/>
      <c r="BG532" s="801">
        <f t="shared" si="23"/>
        <v>1.7</v>
      </c>
      <c r="BH532" s="504"/>
      <c r="BI532" s="505"/>
      <c r="BM532" s="503"/>
      <c r="BO532" s="444"/>
    </row>
    <row r="533" spans="1:67" s="443" customFormat="1" ht="36.950000000000003" customHeight="1">
      <c r="A533" s="611">
        <v>519</v>
      </c>
      <c r="B533" s="612">
        <v>519</v>
      </c>
      <c r="C533" s="613"/>
      <c r="D533" s="636"/>
      <c r="E533" s="782" t="s">
        <v>1524</v>
      </c>
      <c r="F533" s="783" t="s">
        <v>1525</v>
      </c>
      <c r="G533" s="652">
        <v>13</v>
      </c>
      <c r="H533" s="617">
        <v>6.51</v>
      </c>
      <c r="I533" s="618">
        <v>28</v>
      </c>
      <c r="J533" s="617">
        <v>2.629</v>
      </c>
      <c r="K533" s="617"/>
      <c r="L533" s="617"/>
      <c r="M533" s="617"/>
      <c r="N533" s="617"/>
      <c r="O533" s="619">
        <v>338.8</v>
      </c>
      <c r="P533" s="617">
        <v>4.8250000000000002</v>
      </c>
      <c r="Q533" s="617"/>
      <c r="R533" s="617"/>
      <c r="S533" s="618">
        <f t="shared" si="21"/>
        <v>13</v>
      </c>
      <c r="T533" s="617">
        <v>0.40699999999999997</v>
      </c>
      <c r="U533" s="618">
        <v>1</v>
      </c>
      <c r="V533" s="617">
        <v>1.085</v>
      </c>
      <c r="W533" s="620"/>
      <c r="X533" s="617">
        <v>0</v>
      </c>
      <c r="Y533" s="621">
        <v>10.3</v>
      </c>
      <c r="Z533" s="617">
        <v>0.48399999999999999</v>
      </c>
      <c r="AA533" s="617">
        <v>6.6669999999999998</v>
      </c>
      <c r="AB533" s="617">
        <v>8</v>
      </c>
      <c r="AC533" s="622">
        <v>0</v>
      </c>
      <c r="AD533" s="617"/>
      <c r="AE533" s="616">
        <v>6.4409999999999998</v>
      </c>
      <c r="AF533" s="617">
        <v>3</v>
      </c>
      <c r="AG533" s="623"/>
      <c r="AH533" s="623"/>
      <c r="AI533" s="624"/>
      <c r="AJ533" s="624"/>
      <c r="AK533" s="624"/>
      <c r="AL533" s="624"/>
      <c r="AM533" s="624"/>
      <c r="AN533" s="624"/>
      <c r="AO533" s="624"/>
      <c r="AP533" s="624"/>
      <c r="AQ533" s="624"/>
      <c r="AR533" s="625"/>
      <c r="AS533" s="624"/>
      <c r="AT533" s="624"/>
      <c r="AU533" s="626"/>
      <c r="AV533" s="626"/>
      <c r="AW533" s="626"/>
      <c r="AX533" s="626"/>
      <c r="AY533" s="626"/>
      <c r="AZ533" s="628"/>
      <c r="BA533" s="628"/>
      <c r="BB533" s="628"/>
      <c r="BC533" s="628"/>
      <c r="BD533" s="628"/>
      <c r="BE533" s="629">
        <f t="shared" si="22"/>
        <v>26.939999999999998</v>
      </c>
      <c r="BF533" s="630"/>
      <c r="BG533" s="801">
        <f t="shared" si="23"/>
        <v>1.7</v>
      </c>
      <c r="BH533" s="504"/>
      <c r="BI533" s="505"/>
      <c r="BM533" s="503"/>
      <c r="BO533" s="444"/>
    </row>
    <row r="534" spans="1:67" s="443" customFormat="1" ht="36.950000000000003" customHeight="1">
      <c r="A534" s="611">
        <v>520</v>
      </c>
      <c r="B534" s="612">
        <v>520</v>
      </c>
      <c r="C534" s="613"/>
      <c r="D534" s="636"/>
      <c r="E534" s="782" t="s">
        <v>1526</v>
      </c>
      <c r="F534" s="783" t="s">
        <v>1527</v>
      </c>
      <c r="G534" s="652">
        <v>13</v>
      </c>
      <c r="H534" s="617">
        <v>6.51</v>
      </c>
      <c r="I534" s="618">
        <v>28</v>
      </c>
      <c r="J534" s="617">
        <v>2.629</v>
      </c>
      <c r="K534" s="617"/>
      <c r="L534" s="617"/>
      <c r="M534" s="617"/>
      <c r="N534" s="617"/>
      <c r="O534" s="619">
        <v>324.28000000000003</v>
      </c>
      <c r="P534" s="617">
        <v>4.6189999999999998</v>
      </c>
      <c r="Q534" s="617"/>
      <c r="R534" s="617"/>
      <c r="S534" s="618">
        <f t="shared" si="21"/>
        <v>13</v>
      </c>
      <c r="T534" s="617">
        <v>0.40699999999999997</v>
      </c>
      <c r="U534" s="618">
        <v>1</v>
      </c>
      <c r="V534" s="617">
        <v>1.085</v>
      </c>
      <c r="W534" s="620"/>
      <c r="X534" s="617">
        <v>0</v>
      </c>
      <c r="Y534" s="621">
        <v>10.5</v>
      </c>
      <c r="Z534" s="617">
        <v>0.49299999999999999</v>
      </c>
      <c r="AA534" s="617">
        <v>5.8330000000000002</v>
      </c>
      <c r="AB534" s="617">
        <v>7</v>
      </c>
      <c r="AC534" s="622">
        <v>0</v>
      </c>
      <c r="AD534" s="617"/>
      <c r="AE534" s="616">
        <v>6.4409999999999998</v>
      </c>
      <c r="AF534" s="617">
        <v>3</v>
      </c>
      <c r="AG534" s="623"/>
      <c r="AH534" s="623"/>
      <c r="AI534" s="624"/>
      <c r="AJ534" s="624"/>
      <c r="AK534" s="624"/>
      <c r="AL534" s="624"/>
      <c r="AM534" s="624"/>
      <c r="AN534" s="624"/>
      <c r="AO534" s="624"/>
      <c r="AP534" s="624"/>
      <c r="AQ534" s="624"/>
      <c r="AR534" s="625"/>
      <c r="AS534" s="624"/>
      <c r="AT534" s="624"/>
      <c r="AU534" s="626"/>
      <c r="AV534" s="626"/>
      <c r="AW534" s="626"/>
      <c r="AX534" s="626"/>
      <c r="AY534" s="626"/>
      <c r="AZ534" s="628"/>
      <c r="BA534" s="628"/>
      <c r="BB534" s="628"/>
      <c r="BC534" s="628"/>
      <c r="BD534" s="628"/>
      <c r="BE534" s="629">
        <f t="shared" si="22"/>
        <v>25.743000000000002</v>
      </c>
      <c r="BF534" s="630"/>
      <c r="BG534" s="801">
        <f t="shared" si="23"/>
        <v>1.7</v>
      </c>
      <c r="BH534" s="504"/>
      <c r="BI534" s="505"/>
      <c r="BM534" s="503"/>
      <c r="BO534" s="444"/>
    </row>
    <row r="535" spans="1:67" s="443" customFormat="1" ht="36.950000000000003" customHeight="1">
      <c r="A535" s="611">
        <v>521</v>
      </c>
      <c r="B535" s="612">
        <v>521</v>
      </c>
      <c r="C535" s="613"/>
      <c r="D535" s="636"/>
      <c r="E535" s="782" t="s">
        <v>1873</v>
      </c>
      <c r="F535" s="783" t="s">
        <v>1874</v>
      </c>
      <c r="G535" s="652">
        <v>13</v>
      </c>
      <c r="H535" s="617">
        <v>6.51</v>
      </c>
      <c r="I535" s="618">
        <v>27</v>
      </c>
      <c r="J535" s="617">
        <v>2.5350000000000001</v>
      </c>
      <c r="K535" s="617"/>
      <c r="L535" s="617"/>
      <c r="M535" s="617"/>
      <c r="N535" s="617"/>
      <c r="O535" s="619">
        <v>331.76</v>
      </c>
      <c r="P535" s="617">
        <v>4.7249999999999996</v>
      </c>
      <c r="Q535" s="617"/>
      <c r="R535" s="617"/>
      <c r="S535" s="618">
        <f t="shared" si="21"/>
        <v>13</v>
      </c>
      <c r="T535" s="617">
        <v>0.40699999999999997</v>
      </c>
      <c r="U535" s="618">
        <v>1</v>
      </c>
      <c r="V535" s="617">
        <v>1.085</v>
      </c>
      <c r="W535" s="620"/>
      <c r="X535" s="617">
        <v>0</v>
      </c>
      <c r="Y535" s="621">
        <v>13.7</v>
      </c>
      <c r="Z535" s="617">
        <v>0.64300000000000002</v>
      </c>
      <c r="AA535" s="617">
        <v>6.6669999999999998</v>
      </c>
      <c r="AB535" s="617">
        <v>8</v>
      </c>
      <c r="AC535" s="622">
        <v>0</v>
      </c>
      <c r="AD535" s="617"/>
      <c r="AE535" s="616">
        <v>6.4409999999999998</v>
      </c>
      <c r="AF535" s="617">
        <v>3</v>
      </c>
      <c r="AG535" s="623"/>
      <c r="AH535" s="623"/>
      <c r="AI535" s="624"/>
      <c r="AJ535" s="624"/>
      <c r="AK535" s="624"/>
      <c r="AL535" s="624"/>
      <c r="AM535" s="624"/>
      <c r="AN535" s="624"/>
      <c r="AO535" s="624"/>
      <c r="AP535" s="624"/>
      <c r="AQ535" s="624"/>
      <c r="AR535" s="625"/>
      <c r="AS535" s="624"/>
      <c r="AT535" s="624"/>
      <c r="AU535" s="626"/>
      <c r="AV535" s="626"/>
      <c r="AW535" s="626"/>
      <c r="AX535" s="626"/>
      <c r="AY535" s="626"/>
      <c r="AZ535" s="628"/>
      <c r="BA535" s="628"/>
      <c r="BB535" s="628"/>
      <c r="BC535" s="628"/>
      <c r="BD535" s="628"/>
      <c r="BE535" s="629">
        <f t="shared" si="22"/>
        <v>26.905000000000001</v>
      </c>
      <c r="BF535" s="630"/>
      <c r="BG535" s="801">
        <f t="shared" si="23"/>
        <v>1.7</v>
      </c>
      <c r="BH535" s="504"/>
      <c r="BI535" s="505"/>
      <c r="BM535" s="503"/>
      <c r="BO535" s="444"/>
    </row>
    <row r="536" spans="1:67" s="443" customFormat="1" ht="36.950000000000003" customHeight="1">
      <c r="A536" s="611">
        <v>522</v>
      </c>
      <c r="B536" s="612">
        <v>522</v>
      </c>
      <c r="C536" s="613"/>
      <c r="D536" s="636"/>
      <c r="E536" s="782" t="s">
        <v>1528</v>
      </c>
      <c r="F536" s="783" t="s">
        <v>1529</v>
      </c>
      <c r="G536" s="652">
        <v>15</v>
      </c>
      <c r="H536" s="617">
        <v>7.5119999999999996</v>
      </c>
      <c r="I536" s="618">
        <v>29</v>
      </c>
      <c r="J536" s="617">
        <v>2.7229999999999999</v>
      </c>
      <c r="K536" s="617"/>
      <c r="L536" s="617"/>
      <c r="M536" s="617"/>
      <c r="N536" s="617"/>
      <c r="O536" s="619">
        <v>327.36</v>
      </c>
      <c r="P536" s="617">
        <v>4.6619999999999999</v>
      </c>
      <c r="Q536" s="617"/>
      <c r="R536" s="617"/>
      <c r="S536" s="618">
        <f t="shared" si="21"/>
        <v>15</v>
      </c>
      <c r="T536" s="617">
        <v>0.47</v>
      </c>
      <c r="U536" s="618">
        <v>1</v>
      </c>
      <c r="V536" s="617">
        <v>1.085</v>
      </c>
      <c r="W536" s="620"/>
      <c r="X536" s="617">
        <v>0</v>
      </c>
      <c r="Y536" s="621">
        <v>8.8000000000000007</v>
      </c>
      <c r="Z536" s="617">
        <v>0.41299999999999998</v>
      </c>
      <c r="AA536" s="617">
        <v>6.6669999999999998</v>
      </c>
      <c r="AB536" s="617">
        <v>8</v>
      </c>
      <c r="AC536" s="622">
        <v>0</v>
      </c>
      <c r="AD536" s="617"/>
      <c r="AE536" s="616">
        <v>6.4409999999999998</v>
      </c>
      <c r="AF536" s="617">
        <v>3</v>
      </c>
      <c r="AG536" s="623"/>
      <c r="AH536" s="623"/>
      <c r="AI536" s="624"/>
      <c r="AJ536" s="624"/>
      <c r="AK536" s="624"/>
      <c r="AL536" s="624"/>
      <c r="AM536" s="624"/>
      <c r="AN536" s="624"/>
      <c r="AO536" s="624"/>
      <c r="AP536" s="624"/>
      <c r="AQ536" s="624"/>
      <c r="AR536" s="625"/>
      <c r="AS536" s="624"/>
      <c r="AT536" s="624"/>
      <c r="AU536" s="626"/>
      <c r="AV536" s="626"/>
      <c r="AW536" s="626"/>
      <c r="AX536" s="626"/>
      <c r="AY536" s="626"/>
      <c r="AZ536" s="628"/>
      <c r="BA536" s="628"/>
      <c r="BB536" s="628"/>
      <c r="BC536" s="628"/>
      <c r="BD536" s="628"/>
      <c r="BE536" s="629">
        <f t="shared" si="22"/>
        <v>27.864999999999998</v>
      </c>
      <c r="BF536" s="630"/>
      <c r="BG536" s="801">
        <f t="shared" si="23"/>
        <v>1.7</v>
      </c>
      <c r="BH536" s="504"/>
      <c r="BI536" s="505"/>
      <c r="BM536" s="503"/>
      <c r="BO536" s="444"/>
    </row>
    <row r="537" spans="1:67" s="443" customFormat="1" ht="36.950000000000003" customHeight="1">
      <c r="A537" s="611">
        <v>523</v>
      </c>
      <c r="B537" s="612">
        <v>523</v>
      </c>
      <c r="C537" s="613"/>
      <c r="D537" s="636"/>
      <c r="E537" s="782" t="s">
        <v>1530</v>
      </c>
      <c r="F537" s="783" t="s">
        <v>1531</v>
      </c>
      <c r="G537" s="652">
        <v>15</v>
      </c>
      <c r="H537" s="617">
        <v>7.5119999999999996</v>
      </c>
      <c r="I537" s="618">
        <v>29</v>
      </c>
      <c r="J537" s="617">
        <v>2.7229999999999999</v>
      </c>
      <c r="K537" s="617"/>
      <c r="L537" s="617"/>
      <c r="M537" s="617"/>
      <c r="N537" s="617"/>
      <c r="O537" s="619">
        <v>385.44</v>
      </c>
      <c r="P537" s="617">
        <v>5.49</v>
      </c>
      <c r="Q537" s="617"/>
      <c r="R537" s="617"/>
      <c r="S537" s="618">
        <f t="shared" si="21"/>
        <v>15</v>
      </c>
      <c r="T537" s="617">
        <v>0.47</v>
      </c>
      <c r="U537" s="618">
        <v>1</v>
      </c>
      <c r="V537" s="617">
        <v>1.085</v>
      </c>
      <c r="W537" s="620"/>
      <c r="X537" s="617">
        <v>0</v>
      </c>
      <c r="Y537" s="621">
        <v>10.1</v>
      </c>
      <c r="Z537" s="617">
        <v>0.47399999999999998</v>
      </c>
      <c r="AA537" s="617">
        <v>6.6669999999999998</v>
      </c>
      <c r="AB537" s="617">
        <v>8</v>
      </c>
      <c r="AC537" s="622">
        <v>0</v>
      </c>
      <c r="AD537" s="617"/>
      <c r="AE537" s="616">
        <v>6.4409999999999998</v>
      </c>
      <c r="AF537" s="617">
        <v>3</v>
      </c>
      <c r="AG537" s="623"/>
      <c r="AH537" s="623"/>
      <c r="AI537" s="624"/>
      <c r="AJ537" s="624"/>
      <c r="AK537" s="624"/>
      <c r="AL537" s="624"/>
      <c r="AM537" s="624"/>
      <c r="AN537" s="624"/>
      <c r="AO537" s="624"/>
      <c r="AP537" s="624"/>
      <c r="AQ537" s="624"/>
      <c r="AR537" s="625"/>
      <c r="AS537" s="624"/>
      <c r="AT537" s="624"/>
      <c r="AU537" s="626"/>
      <c r="AV537" s="626"/>
      <c r="AW537" s="626"/>
      <c r="AX537" s="626"/>
      <c r="AY537" s="626"/>
      <c r="AZ537" s="628"/>
      <c r="BA537" s="628"/>
      <c r="BB537" s="628"/>
      <c r="BC537" s="628"/>
      <c r="BD537" s="628"/>
      <c r="BE537" s="629">
        <f t="shared" si="22"/>
        <v>28.754000000000001</v>
      </c>
      <c r="BF537" s="630"/>
      <c r="BG537" s="801">
        <f t="shared" si="23"/>
        <v>1.7</v>
      </c>
      <c r="BH537" s="504"/>
      <c r="BI537" s="505"/>
      <c r="BM537" s="503"/>
      <c r="BO537" s="444"/>
    </row>
    <row r="538" spans="1:67" s="443" customFormat="1" ht="36.950000000000003" customHeight="1">
      <c r="A538" s="611">
        <v>524</v>
      </c>
      <c r="B538" s="612">
        <v>524</v>
      </c>
      <c r="C538" s="613"/>
      <c r="D538" s="636"/>
      <c r="E538" s="782" t="s">
        <v>1716</v>
      </c>
      <c r="F538" s="783" t="s">
        <v>1717</v>
      </c>
      <c r="G538" s="652">
        <v>16</v>
      </c>
      <c r="H538" s="617">
        <v>8.0129999999999999</v>
      </c>
      <c r="I538" s="618">
        <v>31</v>
      </c>
      <c r="J538" s="617">
        <v>2.911</v>
      </c>
      <c r="K538" s="617"/>
      <c r="L538" s="617"/>
      <c r="M538" s="617"/>
      <c r="N538" s="617"/>
      <c r="O538" s="619">
        <v>482.68</v>
      </c>
      <c r="P538" s="617">
        <v>6.8739999999999997</v>
      </c>
      <c r="Q538" s="617"/>
      <c r="R538" s="617"/>
      <c r="S538" s="618">
        <f t="shared" si="21"/>
        <v>16</v>
      </c>
      <c r="T538" s="617">
        <v>0.5</v>
      </c>
      <c r="U538" s="618">
        <v>1</v>
      </c>
      <c r="V538" s="617">
        <v>1.085</v>
      </c>
      <c r="W538" s="620"/>
      <c r="X538" s="617">
        <v>0</v>
      </c>
      <c r="Y538" s="621">
        <v>13.5</v>
      </c>
      <c r="Z538" s="617">
        <v>0.63400000000000001</v>
      </c>
      <c r="AA538" s="617">
        <v>5.8330000000000002</v>
      </c>
      <c r="AB538" s="617">
        <v>7</v>
      </c>
      <c r="AC538" s="622">
        <v>0</v>
      </c>
      <c r="AD538" s="617"/>
      <c r="AE538" s="616">
        <v>6.4409999999999998</v>
      </c>
      <c r="AF538" s="617">
        <v>3</v>
      </c>
      <c r="AG538" s="623"/>
      <c r="AH538" s="623"/>
      <c r="AI538" s="624"/>
      <c r="AJ538" s="624"/>
      <c r="AK538" s="624"/>
      <c r="AL538" s="624"/>
      <c r="AM538" s="624"/>
      <c r="AN538" s="624"/>
      <c r="AO538" s="624"/>
      <c r="AP538" s="624"/>
      <c r="AQ538" s="624"/>
      <c r="AR538" s="625"/>
      <c r="AS538" s="624"/>
      <c r="AT538" s="624"/>
      <c r="AU538" s="626"/>
      <c r="AV538" s="626"/>
      <c r="AW538" s="626"/>
      <c r="AX538" s="626"/>
      <c r="AY538" s="626"/>
      <c r="AZ538" s="628"/>
      <c r="BA538" s="628"/>
      <c r="BB538" s="628"/>
      <c r="BC538" s="628"/>
      <c r="BD538" s="628"/>
      <c r="BE538" s="629">
        <f t="shared" si="22"/>
        <v>30.016999999999999</v>
      </c>
      <c r="BF538" s="630"/>
      <c r="BG538" s="801">
        <f t="shared" si="23"/>
        <v>1.7</v>
      </c>
      <c r="BH538" s="504"/>
      <c r="BI538" s="505"/>
      <c r="BM538" s="503"/>
      <c r="BO538" s="444"/>
    </row>
    <row r="539" spans="1:67" s="443" customFormat="1" ht="36.950000000000003" customHeight="1">
      <c r="A539" s="611">
        <v>525</v>
      </c>
      <c r="B539" s="612">
        <v>525</v>
      </c>
      <c r="C539" s="613"/>
      <c r="D539" s="636"/>
      <c r="E539" s="782" t="s">
        <v>1875</v>
      </c>
      <c r="F539" s="783" t="s">
        <v>1876</v>
      </c>
      <c r="G539" s="652">
        <v>15</v>
      </c>
      <c r="H539" s="617">
        <v>7.5119999999999996</v>
      </c>
      <c r="I539" s="618">
        <v>30</v>
      </c>
      <c r="J539" s="617">
        <v>2.8170000000000002</v>
      </c>
      <c r="K539" s="617"/>
      <c r="L539" s="617"/>
      <c r="M539" s="617"/>
      <c r="N539" s="617"/>
      <c r="O539" s="619">
        <v>492.8</v>
      </c>
      <c r="P539" s="617">
        <v>7.0190000000000001</v>
      </c>
      <c r="Q539" s="617"/>
      <c r="R539" s="617"/>
      <c r="S539" s="618">
        <f t="shared" si="21"/>
        <v>15</v>
      </c>
      <c r="T539" s="617">
        <v>0.47</v>
      </c>
      <c r="U539" s="618">
        <v>1</v>
      </c>
      <c r="V539" s="617">
        <v>1.085</v>
      </c>
      <c r="W539" s="620"/>
      <c r="X539" s="617">
        <v>0</v>
      </c>
      <c r="Y539" s="621">
        <v>9.8000000000000007</v>
      </c>
      <c r="Z539" s="617">
        <v>0.46</v>
      </c>
      <c r="AA539" s="617">
        <v>6.6669999999999998</v>
      </c>
      <c r="AB539" s="617">
        <v>8</v>
      </c>
      <c r="AC539" s="622">
        <v>0</v>
      </c>
      <c r="AD539" s="617"/>
      <c r="AE539" s="616">
        <v>6.4409999999999998</v>
      </c>
      <c r="AF539" s="617">
        <v>3</v>
      </c>
      <c r="AG539" s="623"/>
      <c r="AH539" s="623"/>
      <c r="AI539" s="624"/>
      <c r="AJ539" s="624"/>
      <c r="AK539" s="624"/>
      <c r="AL539" s="624"/>
      <c r="AM539" s="624"/>
      <c r="AN539" s="624"/>
      <c r="AO539" s="624"/>
      <c r="AP539" s="624"/>
      <c r="AQ539" s="624"/>
      <c r="AR539" s="625"/>
      <c r="AS539" s="624"/>
      <c r="AT539" s="624"/>
      <c r="AU539" s="626"/>
      <c r="AV539" s="626"/>
      <c r="AW539" s="626"/>
      <c r="AX539" s="626"/>
      <c r="AY539" s="626"/>
      <c r="AZ539" s="628"/>
      <c r="BA539" s="628"/>
      <c r="BB539" s="628"/>
      <c r="BC539" s="628"/>
      <c r="BD539" s="628"/>
      <c r="BE539" s="629">
        <f t="shared" si="22"/>
        <v>30.363</v>
      </c>
      <c r="BF539" s="630"/>
      <c r="BG539" s="801">
        <f t="shared" si="23"/>
        <v>1.7</v>
      </c>
      <c r="BH539" s="504"/>
      <c r="BI539" s="505"/>
      <c r="BM539" s="503"/>
      <c r="BO539" s="444"/>
    </row>
    <row r="540" spans="1:67" s="443" customFormat="1" ht="36.950000000000003" customHeight="1">
      <c r="A540" s="611">
        <v>526</v>
      </c>
      <c r="B540" s="612">
        <v>526</v>
      </c>
      <c r="C540" s="613"/>
      <c r="D540" s="636"/>
      <c r="E540" s="782" t="s">
        <v>1720</v>
      </c>
      <c r="F540" s="783" t="s">
        <v>1721</v>
      </c>
      <c r="G540" s="652">
        <v>16</v>
      </c>
      <c r="H540" s="617">
        <v>8.0129999999999999</v>
      </c>
      <c r="I540" s="618">
        <v>31</v>
      </c>
      <c r="J540" s="617">
        <v>2.911</v>
      </c>
      <c r="K540" s="617"/>
      <c r="L540" s="617"/>
      <c r="M540" s="617"/>
      <c r="N540" s="617"/>
      <c r="O540" s="619">
        <v>466.84</v>
      </c>
      <c r="P540" s="617">
        <v>6.649</v>
      </c>
      <c r="Q540" s="617"/>
      <c r="R540" s="617"/>
      <c r="S540" s="618">
        <f t="shared" si="21"/>
        <v>16</v>
      </c>
      <c r="T540" s="617">
        <v>0.5</v>
      </c>
      <c r="U540" s="618">
        <v>1</v>
      </c>
      <c r="V540" s="617">
        <v>1.085</v>
      </c>
      <c r="W540" s="620"/>
      <c r="X540" s="617">
        <v>0</v>
      </c>
      <c r="Y540" s="621">
        <v>11</v>
      </c>
      <c r="Z540" s="617">
        <v>0.51600000000000001</v>
      </c>
      <c r="AA540" s="617">
        <v>5.8330000000000002</v>
      </c>
      <c r="AB540" s="617">
        <v>7</v>
      </c>
      <c r="AC540" s="622">
        <v>0</v>
      </c>
      <c r="AD540" s="617"/>
      <c r="AE540" s="616">
        <v>6.4409999999999998</v>
      </c>
      <c r="AF540" s="617">
        <v>3</v>
      </c>
      <c r="AG540" s="623"/>
      <c r="AH540" s="623"/>
      <c r="AI540" s="624"/>
      <c r="AJ540" s="624"/>
      <c r="AK540" s="624"/>
      <c r="AL540" s="624"/>
      <c r="AM540" s="624"/>
      <c r="AN540" s="624"/>
      <c r="AO540" s="624"/>
      <c r="AP540" s="624"/>
      <c r="AQ540" s="624"/>
      <c r="AR540" s="625"/>
      <c r="AS540" s="624"/>
      <c r="AT540" s="624"/>
      <c r="AU540" s="626"/>
      <c r="AV540" s="626"/>
      <c r="AW540" s="626"/>
      <c r="AX540" s="626"/>
      <c r="AY540" s="626"/>
      <c r="AZ540" s="628"/>
      <c r="BA540" s="628"/>
      <c r="BB540" s="628"/>
      <c r="BC540" s="628"/>
      <c r="BD540" s="628"/>
      <c r="BE540" s="629">
        <f t="shared" si="22"/>
        <v>29.673999999999999</v>
      </c>
      <c r="BF540" s="630"/>
      <c r="BG540" s="801">
        <f t="shared" si="23"/>
        <v>1.7</v>
      </c>
      <c r="BH540" s="504"/>
      <c r="BI540" s="505"/>
      <c r="BM540" s="503"/>
      <c r="BO540" s="444"/>
    </row>
    <row r="541" spans="1:67" s="443" customFormat="1" ht="36.950000000000003" customHeight="1">
      <c r="A541" s="611">
        <v>527</v>
      </c>
      <c r="B541" s="612">
        <v>527</v>
      </c>
      <c r="C541" s="613"/>
      <c r="D541" s="636"/>
      <c r="E541" s="782" t="s">
        <v>1877</v>
      </c>
      <c r="F541" s="783" t="s">
        <v>1532</v>
      </c>
      <c r="G541" s="652">
        <v>15</v>
      </c>
      <c r="H541" s="617">
        <v>7.5119999999999996</v>
      </c>
      <c r="I541" s="618">
        <v>30</v>
      </c>
      <c r="J541" s="617">
        <v>2.8170000000000002</v>
      </c>
      <c r="K541" s="617"/>
      <c r="L541" s="617"/>
      <c r="M541" s="617"/>
      <c r="N541" s="617"/>
      <c r="O541" s="619">
        <v>451</v>
      </c>
      <c r="P541" s="617">
        <v>6.423</v>
      </c>
      <c r="Q541" s="617"/>
      <c r="R541" s="617"/>
      <c r="S541" s="618">
        <f t="shared" si="21"/>
        <v>15</v>
      </c>
      <c r="T541" s="617">
        <v>0.47</v>
      </c>
      <c r="U541" s="618">
        <v>1</v>
      </c>
      <c r="V541" s="617">
        <v>1.085</v>
      </c>
      <c r="W541" s="620"/>
      <c r="X541" s="617">
        <v>0</v>
      </c>
      <c r="Y541" s="621">
        <v>10.6</v>
      </c>
      <c r="Z541" s="617">
        <v>0.498</v>
      </c>
      <c r="AA541" s="617">
        <v>6.6669999999999998</v>
      </c>
      <c r="AB541" s="617">
        <v>8</v>
      </c>
      <c r="AC541" s="622">
        <v>0</v>
      </c>
      <c r="AD541" s="617"/>
      <c r="AE541" s="616">
        <v>6.4409999999999998</v>
      </c>
      <c r="AF541" s="617">
        <v>3</v>
      </c>
      <c r="AG541" s="623"/>
      <c r="AH541" s="623"/>
      <c r="AI541" s="624"/>
      <c r="AJ541" s="624"/>
      <c r="AK541" s="624"/>
      <c r="AL541" s="624"/>
      <c r="AM541" s="624"/>
      <c r="AN541" s="624"/>
      <c r="AO541" s="624"/>
      <c r="AP541" s="624"/>
      <c r="AQ541" s="624"/>
      <c r="AR541" s="625"/>
      <c r="AS541" s="624"/>
      <c r="AT541" s="624"/>
      <c r="AU541" s="626"/>
      <c r="AV541" s="626"/>
      <c r="AW541" s="626"/>
      <c r="AX541" s="626"/>
      <c r="AY541" s="626"/>
      <c r="AZ541" s="628"/>
      <c r="BA541" s="628"/>
      <c r="BB541" s="628"/>
      <c r="BC541" s="628"/>
      <c r="BD541" s="628"/>
      <c r="BE541" s="629">
        <f t="shared" si="22"/>
        <v>29.805000000000003</v>
      </c>
      <c r="BF541" s="630"/>
      <c r="BG541" s="801">
        <f t="shared" si="23"/>
        <v>1.7</v>
      </c>
      <c r="BH541" s="504"/>
      <c r="BI541" s="505"/>
      <c r="BM541" s="503"/>
      <c r="BO541" s="444"/>
    </row>
    <row r="542" spans="1:67" s="443" customFormat="1" ht="36.950000000000003" customHeight="1">
      <c r="A542" s="611">
        <v>528</v>
      </c>
      <c r="B542" s="612">
        <v>528</v>
      </c>
      <c r="C542" s="613"/>
      <c r="D542" s="636"/>
      <c r="E542" s="782" t="s">
        <v>1650</v>
      </c>
      <c r="F542" s="783" t="s">
        <v>1651</v>
      </c>
      <c r="G542" s="652">
        <v>15</v>
      </c>
      <c r="H542" s="617">
        <v>7.5119999999999996</v>
      </c>
      <c r="I542" s="618">
        <v>30</v>
      </c>
      <c r="J542" s="617">
        <v>2.8170000000000002</v>
      </c>
      <c r="K542" s="617"/>
      <c r="L542" s="617"/>
      <c r="M542" s="617"/>
      <c r="N542" s="617"/>
      <c r="O542" s="619">
        <v>426.36</v>
      </c>
      <c r="P542" s="617">
        <v>6.0720000000000001</v>
      </c>
      <c r="Q542" s="617"/>
      <c r="R542" s="617"/>
      <c r="S542" s="618">
        <f t="shared" si="21"/>
        <v>15</v>
      </c>
      <c r="T542" s="617">
        <v>0.47</v>
      </c>
      <c r="U542" s="618">
        <v>1</v>
      </c>
      <c r="V542" s="617">
        <v>1.085</v>
      </c>
      <c r="W542" s="620"/>
      <c r="X542" s="617">
        <v>0</v>
      </c>
      <c r="Y542" s="621">
        <v>10.6</v>
      </c>
      <c r="Z542" s="617">
        <v>0.498</v>
      </c>
      <c r="AA542" s="617">
        <v>6.6669999999999998</v>
      </c>
      <c r="AB542" s="617">
        <v>8</v>
      </c>
      <c r="AC542" s="622">
        <v>0</v>
      </c>
      <c r="AD542" s="617"/>
      <c r="AE542" s="616">
        <v>6.4409999999999998</v>
      </c>
      <c r="AF542" s="617">
        <v>3</v>
      </c>
      <c r="AG542" s="623"/>
      <c r="AH542" s="623"/>
      <c r="AI542" s="624"/>
      <c r="AJ542" s="624"/>
      <c r="AK542" s="624"/>
      <c r="AL542" s="624"/>
      <c r="AM542" s="624"/>
      <c r="AN542" s="624"/>
      <c r="AO542" s="624"/>
      <c r="AP542" s="624"/>
      <c r="AQ542" s="624"/>
      <c r="AR542" s="625"/>
      <c r="AS542" s="624"/>
      <c r="AT542" s="624"/>
      <c r="AU542" s="626"/>
      <c r="AV542" s="626"/>
      <c r="AW542" s="626"/>
      <c r="AX542" s="626"/>
      <c r="AY542" s="626"/>
      <c r="AZ542" s="628"/>
      <c r="BA542" s="628"/>
      <c r="BB542" s="628"/>
      <c r="BC542" s="628"/>
      <c r="BD542" s="628"/>
      <c r="BE542" s="629">
        <f t="shared" si="22"/>
        <v>29.454000000000001</v>
      </c>
      <c r="BF542" s="630"/>
      <c r="BG542" s="801">
        <f t="shared" si="23"/>
        <v>1.7</v>
      </c>
      <c r="BH542" s="504"/>
      <c r="BI542" s="505"/>
      <c r="BM542" s="503"/>
      <c r="BO542" s="444"/>
    </row>
    <row r="543" spans="1:67" s="443" customFormat="1" ht="36.950000000000003" customHeight="1">
      <c r="A543" s="611">
        <v>529</v>
      </c>
      <c r="B543" s="612">
        <v>529</v>
      </c>
      <c r="C543" s="613"/>
      <c r="D543" s="636"/>
      <c r="E543" s="782" t="s">
        <v>1878</v>
      </c>
      <c r="F543" s="783" t="s">
        <v>1879</v>
      </c>
      <c r="G543" s="652">
        <v>16</v>
      </c>
      <c r="H543" s="617">
        <v>8.0129999999999999</v>
      </c>
      <c r="I543" s="618">
        <v>31</v>
      </c>
      <c r="J543" s="617">
        <v>2.911</v>
      </c>
      <c r="K543" s="617"/>
      <c r="L543" s="617"/>
      <c r="M543" s="617"/>
      <c r="N543" s="617"/>
      <c r="O543" s="619">
        <v>505.56</v>
      </c>
      <c r="P543" s="617">
        <v>7.2</v>
      </c>
      <c r="Q543" s="617"/>
      <c r="R543" s="617"/>
      <c r="S543" s="618">
        <f t="shared" si="21"/>
        <v>16</v>
      </c>
      <c r="T543" s="617">
        <v>0.5</v>
      </c>
      <c r="U543" s="618">
        <v>1</v>
      </c>
      <c r="V543" s="617">
        <v>1.085</v>
      </c>
      <c r="W543" s="620"/>
      <c r="X543" s="617">
        <v>0</v>
      </c>
      <c r="Y543" s="621">
        <v>7.3</v>
      </c>
      <c r="Z543" s="617">
        <v>0.34300000000000003</v>
      </c>
      <c r="AA543" s="617">
        <v>5.8330000000000002</v>
      </c>
      <c r="AB543" s="617">
        <v>7</v>
      </c>
      <c r="AC543" s="622">
        <v>0</v>
      </c>
      <c r="AD543" s="617"/>
      <c r="AE543" s="616">
        <v>6.4409999999999998</v>
      </c>
      <c r="AF543" s="617">
        <v>3</v>
      </c>
      <c r="AG543" s="623"/>
      <c r="AH543" s="623"/>
      <c r="AI543" s="624"/>
      <c r="AJ543" s="624"/>
      <c r="AK543" s="624"/>
      <c r="AL543" s="624"/>
      <c r="AM543" s="624"/>
      <c r="AN543" s="624"/>
      <c r="AO543" s="624"/>
      <c r="AP543" s="624"/>
      <c r="AQ543" s="624"/>
      <c r="AR543" s="625"/>
      <c r="AS543" s="624"/>
      <c r="AT543" s="624"/>
      <c r="AU543" s="626"/>
      <c r="AV543" s="626"/>
      <c r="AW543" s="626"/>
      <c r="AX543" s="626"/>
      <c r="AY543" s="626"/>
      <c r="AZ543" s="628"/>
      <c r="BA543" s="628"/>
      <c r="BB543" s="628"/>
      <c r="BC543" s="628"/>
      <c r="BD543" s="628"/>
      <c r="BE543" s="629">
        <f t="shared" si="22"/>
        <v>30.052</v>
      </c>
      <c r="BF543" s="630"/>
      <c r="BG543" s="801">
        <f t="shared" si="23"/>
        <v>1.7</v>
      </c>
      <c r="BH543" s="504"/>
      <c r="BI543" s="505"/>
      <c r="BM543" s="503"/>
      <c r="BO543" s="444"/>
    </row>
    <row r="544" spans="1:67" s="443" customFormat="1" ht="36.950000000000003" customHeight="1">
      <c r="A544" s="611">
        <v>530</v>
      </c>
      <c r="B544" s="612">
        <v>530</v>
      </c>
      <c r="C544" s="613"/>
      <c r="D544" s="636"/>
      <c r="E544" s="782" t="s">
        <v>1533</v>
      </c>
      <c r="F544" s="783" t="s">
        <v>1534</v>
      </c>
      <c r="G544" s="652">
        <v>15</v>
      </c>
      <c r="H544" s="617">
        <v>7.5119999999999996</v>
      </c>
      <c r="I544" s="618">
        <v>28</v>
      </c>
      <c r="J544" s="617">
        <v>2.629</v>
      </c>
      <c r="K544" s="617"/>
      <c r="L544" s="617"/>
      <c r="M544" s="617"/>
      <c r="N544" s="761"/>
      <c r="O544" s="619">
        <v>397.32</v>
      </c>
      <c r="P544" s="617">
        <v>5.6589999999999998</v>
      </c>
      <c r="Q544" s="617"/>
      <c r="R544" s="617"/>
      <c r="S544" s="618">
        <f t="shared" si="21"/>
        <v>15</v>
      </c>
      <c r="T544" s="617">
        <v>0.47</v>
      </c>
      <c r="U544" s="618">
        <v>1</v>
      </c>
      <c r="V544" s="617">
        <v>1.085</v>
      </c>
      <c r="W544" s="620"/>
      <c r="X544" s="617">
        <v>0</v>
      </c>
      <c r="Y544" s="621">
        <v>8.9</v>
      </c>
      <c r="Z544" s="617">
        <v>0.41799999999999998</v>
      </c>
      <c r="AA544" s="617">
        <v>6.6669999999999998</v>
      </c>
      <c r="AB544" s="617">
        <v>8</v>
      </c>
      <c r="AC544" s="622">
        <v>0</v>
      </c>
      <c r="AD544" s="617"/>
      <c r="AE544" s="616">
        <v>6.4409999999999998</v>
      </c>
      <c r="AF544" s="617">
        <v>3</v>
      </c>
      <c r="AG544" s="623"/>
      <c r="AH544" s="623"/>
      <c r="AI544" s="624"/>
      <c r="AJ544" s="624"/>
      <c r="AK544" s="624"/>
      <c r="AL544" s="624"/>
      <c r="AM544" s="624"/>
      <c r="AN544" s="624"/>
      <c r="AO544" s="624"/>
      <c r="AP544" s="624"/>
      <c r="AQ544" s="624"/>
      <c r="AR544" s="625"/>
      <c r="AS544" s="624"/>
      <c r="AT544" s="624"/>
      <c r="AU544" s="626"/>
      <c r="AV544" s="626"/>
      <c r="AW544" s="626"/>
      <c r="AX544" s="626"/>
      <c r="AY544" s="626"/>
      <c r="AZ544" s="628"/>
      <c r="BA544" s="628"/>
      <c r="BB544" s="628"/>
      <c r="BC544" s="628"/>
      <c r="BD544" s="628"/>
      <c r="BE544" s="629">
        <f t="shared" si="22"/>
        <v>28.773</v>
      </c>
      <c r="BF544" s="630"/>
      <c r="BG544" s="801">
        <f t="shared" si="23"/>
        <v>1.7</v>
      </c>
      <c r="BH544" s="504"/>
      <c r="BI544" s="505"/>
      <c r="BM544" s="503"/>
      <c r="BO544" s="444"/>
    </row>
    <row r="545" spans="1:67" s="443" customFormat="1" ht="36.950000000000003" customHeight="1">
      <c r="A545" s="611">
        <v>531</v>
      </c>
      <c r="B545" s="612">
        <v>531</v>
      </c>
      <c r="C545" s="613"/>
      <c r="D545" s="636"/>
      <c r="E545" s="782" t="s">
        <v>1535</v>
      </c>
      <c r="F545" s="783" t="s">
        <v>1536</v>
      </c>
      <c r="G545" s="652">
        <v>15</v>
      </c>
      <c r="H545" s="617">
        <v>7.5119999999999996</v>
      </c>
      <c r="I545" s="618">
        <v>28</v>
      </c>
      <c r="J545" s="617">
        <v>2.629</v>
      </c>
      <c r="K545" s="617"/>
      <c r="L545" s="617"/>
      <c r="M545" s="617"/>
      <c r="N545" s="617"/>
      <c r="O545" s="619">
        <v>370.48</v>
      </c>
      <c r="P545" s="617">
        <v>5.2770000000000001</v>
      </c>
      <c r="Q545" s="617"/>
      <c r="R545" s="617"/>
      <c r="S545" s="618">
        <f t="shared" si="21"/>
        <v>15</v>
      </c>
      <c r="T545" s="617">
        <v>0.47</v>
      </c>
      <c r="U545" s="618">
        <v>1</v>
      </c>
      <c r="V545" s="617">
        <v>1.085</v>
      </c>
      <c r="W545" s="620"/>
      <c r="X545" s="617">
        <v>0</v>
      </c>
      <c r="Y545" s="621">
        <v>9.1999999999999993</v>
      </c>
      <c r="Z545" s="617">
        <v>0.432</v>
      </c>
      <c r="AA545" s="617">
        <v>5.8330000000000002</v>
      </c>
      <c r="AB545" s="617">
        <v>7</v>
      </c>
      <c r="AC545" s="622">
        <v>0</v>
      </c>
      <c r="AD545" s="617"/>
      <c r="AE545" s="616">
        <v>6.4409999999999998</v>
      </c>
      <c r="AF545" s="617">
        <v>3</v>
      </c>
      <c r="AG545" s="623"/>
      <c r="AH545" s="623"/>
      <c r="AI545" s="624"/>
      <c r="AJ545" s="624"/>
      <c r="AK545" s="624"/>
      <c r="AL545" s="624"/>
      <c r="AM545" s="624"/>
      <c r="AN545" s="624"/>
      <c r="AO545" s="624"/>
      <c r="AP545" s="624"/>
      <c r="AQ545" s="624"/>
      <c r="AR545" s="625"/>
      <c r="AS545" s="624"/>
      <c r="AT545" s="624"/>
      <c r="AU545" s="626"/>
      <c r="AV545" s="626"/>
      <c r="AW545" s="626"/>
      <c r="AX545" s="626"/>
      <c r="AY545" s="626"/>
      <c r="AZ545" s="628"/>
      <c r="BA545" s="628"/>
      <c r="BB545" s="628"/>
      <c r="BC545" s="628"/>
      <c r="BD545" s="628"/>
      <c r="BE545" s="629">
        <f t="shared" si="22"/>
        <v>27.405000000000001</v>
      </c>
      <c r="BF545" s="630"/>
      <c r="BG545" s="801">
        <f t="shared" si="23"/>
        <v>1.7</v>
      </c>
      <c r="BH545" s="504"/>
      <c r="BI545" s="505"/>
      <c r="BM545" s="503"/>
      <c r="BO545" s="444"/>
    </row>
    <row r="546" spans="1:67" s="443" customFormat="1" ht="36.950000000000003" customHeight="1">
      <c r="A546" s="611">
        <v>532</v>
      </c>
      <c r="B546" s="612">
        <v>532</v>
      </c>
      <c r="C546" s="613"/>
      <c r="D546" s="636"/>
      <c r="E546" s="782" t="s">
        <v>1537</v>
      </c>
      <c r="F546" s="783" t="s">
        <v>1538</v>
      </c>
      <c r="G546" s="652">
        <v>16</v>
      </c>
      <c r="H546" s="617">
        <v>8.0129999999999999</v>
      </c>
      <c r="I546" s="618">
        <v>31</v>
      </c>
      <c r="J546" s="617">
        <v>2.911</v>
      </c>
      <c r="K546" s="617"/>
      <c r="L546" s="617"/>
      <c r="M546" s="617"/>
      <c r="N546" s="617"/>
      <c r="O546" s="619">
        <v>485.32</v>
      </c>
      <c r="P546" s="617">
        <v>6.9119999999999999</v>
      </c>
      <c r="Q546" s="617"/>
      <c r="R546" s="617"/>
      <c r="S546" s="618">
        <f t="shared" si="21"/>
        <v>16</v>
      </c>
      <c r="T546" s="617">
        <v>0.5</v>
      </c>
      <c r="U546" s="618">
        <v>1</v>
      </c>
      <c r="V546" s="617">
        <v>1.085</v>
      </c>
      <c r="W546" s="620"/>
      <c r="X546" s="617">
        <v>0</v>
      </c>
      <c r="Y546" s="621">
        <v>9.8000000000000007</v>
      </c>
      <c r="Z546" s="617">
        <v>0.46</v>
      </c>
      <c r="AA546" s="617">
        <v>6.6669999999999998</v>
      </c>
      <c r="AB546" s="617">
        <v>8</v>
      </c>
      <c r="AC546" s="622">
        <v>0</v>
      </c>
      <c r="AD546" s="617"/>
      <c r="AE546" s="616">
        <v>6.4409999999999998</v>
      </c>
      <c r="AF546" s="617">
        <v>3</v>
      </c>
      <c r="AG546" s="623"/>
      <c r="AH546" s="623"/>
      <c r="AI546" s="624"/>
      <c r="AJ546" s="624"/>
      <c r="AK546" s="624"/>
      <c r="AL546" s="624"/>
      <c r="AM546" s="624"/>
      <c r="AN546" s="624"/>
      <c r="AO546" s="624"/>
      <c r="AP546" s="624"/>
      <c r="AQ546" s="624"/>
      <c r="AR546" s="625"/>
      <c r="AS546" s="624"/>
      <c r="AT546" s="624"/>
      <c r="AU546" s="626"/>
      <c r="AV546" s="626"/>
      <c r="AW546" s="626"/>
      <c r="AX546" s="626"/>
      <c r="AY546" s="626"/>
      <c r="AZ546" s="628"/>
      <c r="BA546" s="628"/>
      <c r="BB546" s="628"/>
      <c r="BC546" s="628"/>
      <c r="BD546" s="628"/>
      <c r="BE546" s="629">
        <f t="shared" si="22"/>
        <v>30.881</v>
      </c>
      <c r="BF546" s="630"/>
      <c r="BG546" s="801">
        <f t="shared" si="23"/>
        <v>1.7</v>
      </c>
      <c r="BH546" s="504"/>
      <c r="BI546" s="505"/>
      <c r="BM546" s="503"/>
      <c r="BO546" s="444"/>
    </row>
    <row r="547" spans="1:67" s="443" customFormat="1" ht="36.950000000000003" customHeight="1">
      <c r="A547" s="611">
        <v>533</v>
      </c>
      <c r="B547" s="612">
        <v>533</v>
      </c>
      <c r="C547" s="613"/>
      <c r="D547" s="636"/>
      <c r="E547" s="782" t="s">
        <v>1539</v>
      </c>
      <c r="F547" s="783" t="s">
        <v>1540</v>
      </c>
      <c r="G547" s="652">
        <v>16</v>
      </c>
      <c r="H547" s="617">
        <v>8.0129999999999999</v>
      </c>
      <c r="I547" s="618">
        <v>31</v>
      </c>
      <c r="J547" s="617">
        <v>2.911</v>
      </c>
      <c r="K547" s="617"/>
      <c r="L547" s="617"/>
      <c r="M547" s="617"/>
      <c r="N547" s="617"/>
      <c r="O547" s="619">
        <v>462.88</v>
      </c>
      <c r="P547" s="617">
        <v>6.5919999999999996</v>
      </c>
      <c r="Q547" s="617"/>
      <c r="R547" s="617"/>
      <c r="S547" s="618">
        <f t="shared" si="21"/>
        <v>16</v>
      </c>
      <c r="T547" s="617">
        <v>0.5</v>
      </c>
      <c r="U547" s="618">
        <v>1</v>
      </c>
      <c r="V547" s="617">
        <v>1.085</v>
      </c>
      <c r="W547" s="620"/>
      <c r="X547" s="617">
        <v>0</v>
      </c>
      <c r="Y547" s="621">
        <v>11</v>
      </c>
      <c r="Z547" s="617">
        <v>0.51600000000000001</v>
      </c>
      <c r="AA547" s="617">
        <v>6.6669999999999998</v>
      </c>
      <c r="AB547" s="617">
        <v>8</v>
      </c>
      <c r="AC547" s="622">
        <v>0</v>
      </c>
      <c r="AD547" s="617"/>
      <c r="AE547" s="616">
        <v>6.4409999999999998</v>
      </c>
      <c r="AF547" s="617">
        <v>3</v>
      </c>
      <c r="AG547" s="623"/>
      <c r="AH547" s="623"/>
      <c r="AI547" s="624"/>
      <c r="AJ547" s="624"/>
      <c r="AK547" s="624"/>
      <c r="AL547" s="624"/>
      <c r="AM547" s="624"/>
      <c r="AN547" s="624"/>
      <c r="AO547" s="624"/>
      <c r="AP547" s="624"/>
      <c r="AQ547" s="624"/>
      <c r="AR547" s="625"/>
      <c r="AS547" s="624"/>
      <c r="AT547" s="624"/>
      <c r="AU547" s="626"/>
      <c r="AV547" s="626"/>
      <c r="AW547" s="626"/>
      <c r="AX547" s="626"/>
      <c r="AY547" s="626"/>
      <c r="AZ547" s="628"/>
      <c r="BA547" s="628"/>
      <c r="BB547" s="628"/>
      <c r="BC547" s="628"/>
      <c r="BD547" s="628"/>
      <c r="BE547" s="629">
        <f t="shared" si="22"/>
        <v>30.616999999999997</v>
      </c>
      <c r="BF547" s="630"/>
      <c r="BG547" s="801">
        <f t="shared" si="23"/>
        <v>1.7</v>
      </c>
      <c r="BH547" s="504"/>
      <c r="BI547" s="505"/>
      <c r="BM547" s="503"/>
      <c r="BO547" s="444"/>
    </row>
    <row r="548" spans="1:67" s="443" customFormat="1" ht="36.950000000000003" customHeight="1">
      <c r="A548" s="611">
        <v>534</v>
      </c>
      <c r="B548" s="612">
        <v>534</v>
      </c>
      <c r="C548" s="613"/>
      <c r="D548" s="636"/>
      <c r="E548" s="782" t="s">
        <v>1645</v>
      </c>
      <c r="F548" s="783" t="s">
        <v>1646</v>
      </c>
      <c r="G548" s="652">
        <v>15</v>
      </c>
      <c r="H548" s="617">
        <v>7.5119999999999996</v>
      </c>
      <c r="I548" s="618">
        <v>29</v>
      </c>
      <c r="J548" s="617">
        <v>2.7229999999999999</v>
      </c>
      <c r="K548" s="617"/>
      <c r="L548" s="617"/>
      <c r="M548" s="617"/>
      <c r="N548" s="617"/>
      <c r="O548" s="619">
        <v>464.2</v>
      </c>
      <c r="P548" s="617">
        <v>6.6109999999999998</v>
      </c>
      <c r="Q548" s="617"/>
      <c r="R548" s="617"/>
      <c r="S548" s="618">
        <f t="shared" si="21"/>
        <v>15</v>
      </c>
      <c r="T548" s="617">
        <v>0.47</v>
      </c>
      <c r="U548" s="618">
        <v>1</v>
      </c>
      <c r="V548" s="617">
        <v>1.085</v>
      </c>
      <c r="W548" s="620"/>
      <c r="X548" s="617">
        <v>0</v>
      </c>
      <c r="Y548" s="621">
        <v>10.199999999999999</v>
      </c>
      <c r="Z548" s="617">
        <v>0.47899999999999998</v>
      </c>
      <c r="AA548" s="617">
        <v>6.6669999999999998</v>
      </c>
      <c r="AB548" s="617">
        <v>8</v>
      </c>
      <c r="AC548" s="622">
        <v>0</v>
      </c>
      <c r="AD548" s="617"/>
      <c r="AE548" s="616">
        <v>6.4409999999999998</v>
      </c>
      <c r="AF548" s="617">
        <v>3</v>
      </c>
      <c r="AG548" s="623"/>
      <c r="AH548" s="623"/>
      <c r="AI548" s="624"/>
      <c r="AJ548" s="624"/>
      <c r="AK548" s="624"/>
      <c r="AL548" s="624"/>
      <c r="AM548" s="624"/>
      <c r="AN548" s="624"/>
      <c r="AO548" s="624"/>
      <c r="AP548" s="624"/>
      <c r="AQ548" s="624"/>
      <c r="AR548" s="625"/>
      <c r="AS548" s="624"/>
      <c r="AT548" s="624"/>
      <c r="AU548" s="626"/>
      <c r="AV548" s="626"/>
      <c r="AW548" s="626"/>
      <c r="AX548" s="626"/>
      <c r="AY548" s="626"/>
      <c r="AZ548" s="628"/>
      <c r="BA548" s="628"/>
      <c r="BB548" s="628"/>
      <c r="BC548" s="628"/>
      <c r="BD548" s="628"/>
      <c r="BE548" s="629">
        <f t="shared" si="22"/>
        <v>29.88</v>
      </c>
      <c r="BF548" s="630"/>
      <c r="BG548" s="801">
        <f t="shared" si="23"/>
        <v>1.7</v>
      </c>
      <c r="BH548" s="504"/>
      <c r="BI548" s="505"/>
      <c r="BM548" s="503"/>
      <c r="BO548" s="444"/>
    </row>
    <row r="549" spans="1:67" s="443" customFormat="1" ht="36.950000000000003" customHeight="1">
      <c r="A549" s="611">
        <v>535</v>
      </c>
      <c r="B549" s="612">
        <v>535</v>
      </c>
      <c r="C549" s="613"/>
      <c r="D549" s="636"/>
      <c r="E549" s="782" t="s">
        <v>1541</v>
      </c>
      <c r="F549" s="783" t="s">
        <v>1542</v>
      </c>
      <c r="G549" s="652">
        <v>15</v>
      </c>
      <c r="H549" s="617">
        <v>7.5119999999999996</v>
      </c>
      <c r="I549" s="618">
        <v>29</v>
      </c>
      <c r="J549" s="617">
        <v>2.7229999999999999</v>
      </c>
      <c r="K549" s="617"/>
      <c r="L549" s="617"/>
      <c r="M549" s="617"/>
      <c r="N549" s="617"/>
      <c r="O549" s="619">
        <v>448.36</v>
      </c>
      <c r="P549" s="617">
        <v>6.3860000000000001</v>
      </c>
      <c r="Q549" s="617"/>
      <c r="R549" s="617"/>
      <c r="S549" s="618">
        <f t="shared" si="21"/>
        <v>15</v>
      </c>
      <c r="T549" s="617">
        <v>0.47</v>
      </c>
      <c r="U549" s="618">
        <v>1</v>
      </c>
      <c r="V549" s="617">
        <v>1.085</v>
      </c>
      <c r="W549" s="620"/>
      <c r="X549" s="617">
        <v>0</v>
      </c>
      <c r="Y549" s="621">
        <v>10.8</v>
      </c>
      <c r="Z549" s="617">
        <v>0.50700000000000001</v>
      </c>
      <c r="AA549" s="617">
        <v>5.8330000000000002</v>
      </c>
      <c r="AB549" s="617">
        <v>7</v>
      </c>
      <c r="AC549" s="622">
        <v>0</v>
      </c>
      <c r="AD549" s="617"/>
      <c r="AE549" s="616">
        <v>6.4409999999999998</v>
      </c>
      <c r="AF549" s="617">
        <v>3</v>
      </c>
      <c r="AG549" s="623"/>
      <c r="AH549" s="623"/>
      <c r="AI549" s="624"/>
      <c r="AJ549" s="624"/>
      <c r="AK549" s="624"/>
      <c r="AL549" s="624"/>
      <c r="AM549" s="624"/>
      <c r="AN549" s="624"/>
      <c r="AO549" s="624"/>
      <c r="AP549" s="624"/>
      <c r="AQ549" s="624"/>
      <c r="AR549" s="625"/>
      <c r="AS549" s="624"/>
      <c r="AT549" s="624"/>
      <c r="AU549" s="626"/>
      <c r="AV549" s="626"/>
      <c r="AW549" s="626"/>
      <c r="AX549" s="626"/>
      <c r="AY549" s="626"/>
      <c r="AZ549" s="628"/>
      <c r="BA549" s="628"/>
      <c r="BB549" s="628"/>
      <c r="BC549" s="628"/>
      <c r="BD549" s="628"/>
      <c r="BE549" s="629">
        <f t="shared" si="22"/>
        <v>28.683</v>
      </c>
      <c r="BF549" s="630"/>
      <c r="BG549" s="801">
        <f t="shared" si="23"/>
        <v>1.7</v>
      </c>
      <c r="BH549" s="504"/>
      <c r="BI549" s="505"/>
      <c r="BM549" s="503"/>
      <c r="BO549" s="444"/>
    </row>
    <row r="550" spans="1:67" s="443" customFormat="1" ht="36.950000000000003" customHeight="1">
      <c r="A550" s="611">
        <v>536</v>
      </c>
      <c r="B550" s="612">
        <v>536</v>
      </c>
      <c r="C550" s="613"/>
      <c r="D550" s="636"/>
      <c r="E550" s="782" t="s">
        <v>1639</v>
      </c>
      <c r="F550" s="783" t="s">
        <v>1640</v>
      </c>
      <c r="G550" s="652">
        <v>14</v>
      </c>
      <c r="H550" s="617">
        <v>7.0110000000000001</v>
      </c>
      <c r="I550" s="618">
        <v>28</v>
      </c>
      <c r="J550" s="617">
        <v>2.629</v>
      </c>
      <c r="K550" s="617"/>
      <c r="L550" s="617"/>
      <c r="M550" s="617"/>
      <c r="N550" s="617"/>
      <c r="O550" s="619">
        <v>479.16</v>
      </c>
      <c r="P550" s="617">
        <v>6.8239999999999998</v>
      </c>
      <c r="Q550" s="617"/>
      <c r="R550" s="617"/>
      <c r="S550" s="618">
        <f t="shared" si="21"/>
        <v>14</v>
      </c>
      <c r="T550" s="617">
        <v>0.438</v>
      </c>
      <c r="U550" s="618">
        <v>1</v>
      </c>
      <c r="V550" s="617">
        <v>1.085</v>
      </c>
      <c r="W550" s="620"/>
      <c r="X550" s="617">
        <v>0</v>
      </c>
      <c r="Y550" s="621">
        <v>5.7</v>
      </c>
      <c r="Z550" s="617">
        <v>0.26800000000000002</v>
      </c>
      <c r="AA550" s="617">
        <v>5.8330000000000002</v>
      </c>
      <c r="AB550" s="617">
        <v>7</v>
      </c>
      <c r="AC550" s="622">
        <v>0</v>
      </c>
      <c r="AD550" s="617"/>
      <c r="AE550" s="616">
        <v>6.4409999999999998</v>
      </c>
      <c r="AF550" s="617">
        <v>3</v>
      </c>
      <c r="AG550" s="623"/>
      <c r="AH550" s="623"/>
      <c r="AI550" s="624"/>
      <c r="AJ550" s="624"/>
      <c r="AK550" s="624"/>
      <c r="AL550" s="624"/>
      <c r="AM550" s="624"/>
      <c r="AN550" s="624"/>
      <c r="AO550" s="624"/>
      <c r="AP550" s="624"/>
      <c r="AQ550" s="624"/>
      <c r="AR550" s="625"/>
      <c r="AS550" s="624"/>
      <c r="AT550" s="624"/>
      <c r="AU550" s="626"/>
      <c r="AV550" s="626"/>
      <c r="AW550" s="626"/>
      <c r="AX550" s="626"/>
      <c r="AY550" s="626"/>
      <c r="AZ550" s="628"/>
      <c r="BA550" s="628"/>
      <c r="BB550" s="628"/>
      <c r="BC550" s="628"/>
      <c r="BD550" s="628"/>
      <c r="BE550" s="629">
        <f t="shared" si="22"/>
        <v>28.255000000000003</v>
      </c>
      <c r="BF550" s="630"/>
      <c r="BG550" s="801">
        <f t="shared" si="23"/>
        <v>1.7</v>
      </c>
      <c r="BH550" s="504"/>
      <c r="BI550" s="505"/>
      <c r="BM550" s="503"/>
      <c r="BO550" s="444"/>
    </row>
    <row r="551" spans="1:67" s="443" customFormat="1" ht="36.950000000000003" customHeight="1">
      <c r="A551" s="611">
        <v>537</v>
      </c>
      <c r="B551" s="612">
        <v>537</v>
      </c>
      <c r="C551" s="613"/>
      <c r="D551" s="636"/>
      <c r="E551" s="782" t="s">
        <v>1641</v>
      </c>
      <c r="F551" s="783" t="s">
        <v>1642</v>
      </c>
      <c r="G551" s="652">
        <v>14</v>
      </c>
      <c r="H551" s="617">
        <v>7.0110000000000001</v>
      </c>
      <c r="I551" s="618">
        <v>28</v>
      </c>
      <c r="J551" s="617">
        <v>2.629</v>
      </c>
      <c r="K551" s="617"/>
      <c r="L551" s="617"/>
      <c r="M551" s="617"/>
      <c r="N551" s="617"/>
      <c r="O551" s="619">
        <v>407.44</v>
      </c>
      <c r="P551" s="617">
        <v>5.8029999999999999</v>
      </c>
      <c r="Q551" s="617"/>
      <c r="R551" s="617"/>
      <c r="S551" s="618">
        <f t="shared" si="21"/>
        <v>14</v>
      </c>
      <c r="T551" s="617">
        <v>0.438</v>
      </c>
      <c r="U551" s="618">
        <v>1</v>
      </c>
      <c r="V551" s="617">
        <v>1.085</v>
      </c>
      <c r="W551" s="620"/>
      <c r="X551" s="617">
        <v>0</v>
      </c>
      <c r="Y551" s="621">
        <v>6.4</v>
      </c>
      <c r="Z551" s="617">
        <v>0.3</v>
      </c>
      <c r="AA551" s="617">
        <v>5.8330000000000002</v>
      </c>
      <c r="AB551" s="617">
        <v>7</v>
      </c>
      <c r="AC551" s="622">
        <v>0</v>
      </c>
      <c r="AD551" s="617"/>
      <c r="AE551" s="616">
        <v>6.4409999999999998</v>
      </c>
      <c r="AF551" s="617">
        <v>3</v>
      </c>
      <c r="AG551" s="623"/>
      <c r="AH551" s="623"/>
      <c r="AI551" s="624"/>
      <c r="AJ551" s="624"/>
      <c r="AK551" s="624"/>
      <c r="AL551" s="624"/>
      <c r="AM551" s="624"/>
      <c r="AN551" s="624"/>
      <c r="AO551" s="624"/>
      <c r="AP551" s="624"/>
      <c r="AQ551" s="624"/>
      <c r="AR551" s="625"/>
      <c r="AS551" s="624"/>
      <c r="AT551" s="624"/>
      <c r="AU551" s="626"/>
      <c r="AV551" s="626"/>
      <c r="AW551" s="626"/>
      <c r="AX551" s="626"/>
      <c r="AY551" s="626"/>
      <c r="AZ551" s="628"/>
      <c r="BA551" s="628"/>
      <c r="BB551" s="628"/>
      <c r="BC551" s="628"/>
      <c r="BD551" s="628"/>
      <c r="BE551" s="629">
        <f t="shared" si="22"/>
        <v>27.266000000000002</v>
      </c>
      <c r="BF551" s="630"/>
      <c r="BG551" s="801">
        <f t="shared" si="23"/>
        <v>1.7</v>
      </c>
      <c r="BH551" s="504"/>
      <c r="BI551" s="505"/>
      <c r="BM551" s="503"/>
      <c r="BO551" s="444"/>
    </row>
    <row r="552" spans="1:67" s="443" customFormat="1" ht="36.950000000000003" customHeight="1">
      <c r="A552" s="611">
        <v>538</v>
      </c>
      <c r="B552" s="612">
        <v>538</v>
      </c>
      <c r="C552" s="613"/>
      <c r="D552" s="636"/>
      <c r="E552" s="782" t="s">
        <v>1643</v>
      </c>
      <c r="F552" s="783" t="s">
        <v>1644</v>
      </c>
      <c r="G552" s="652">
        <v>14</v>
      </c>
      <c r="H552" s="617">
        <v>7.0110000000000001</v>
      </c>
      <c r="I552" s="618">
        <v>29</v>
      </c>
      <c r="J552" s="617">
        <v>2.7229999999999999</v>
      </c>
      <c r="K552" s="617"/>
      <c r="L552" s="617"/>
      <c r="M552" s="617"/>
      <c r="N552" s="617"/>
      <c r="O552" s="619">
        <v>400.4</v>
      </c>
      <c r="P552" s="617">
        <v>5.7030000000000003</v>
      </c>
      <c r="Q552" s="617"/>
      <c r="R552" s="617"/>
      <c r="S552" s="618">
        <f t="shared" si="21"/>
        <v>14</v>
      </c>
      <c r="T552" s="617">
        <v>0.438</v>
      </c>
      <c r="U552" s="618">
        <v>1</v>
      </c>
      <c r="V552" s="617">
        <v>1.085</v>
      </c>
      <c r="W552" s="620"/>
      <c r="X552" s="617">
        <v>0</v>
      </c>
      <c r="Y552" s="621">
        <v>10.4</v>
      </c>
      <c r="Z552" s="617">
        <v>0.48799999999999999</v>
      </c>
      <c r="AA552" s="617">
        <v>6.6669999999999998</v>
      </c>
      <c r="AB552" s="617">
        <v>8</v>
      </c>
      <c r="AC552" s="622">
        <v>0</v>
      </c>
      <c r="AD552" s="617"/>
      <c r="AE552" s="616">
        <v>6.4409999999999998</v>
      </c>
      <c r="AF552" s="617">
        <v>3</v>
      </c>
      <c r="AG552" s="623"/>
      <c r="AH552" s="623"/>
      <c r="AI552" s="624"/>
      <c r="AJ552" s="624"/>
      <c r="AK552" s="624"/>
      <c r="AL552" s="624"/>
      <c r="AM552" s="624"/>
      <c r="AN552" s="624"/>
      <c r="AO552" s="624"/>
      <c r="AP552" s="624"/>
      <c r="AQ552" s="624"/>
      <c r="AR552" s="625"/>
      <c r="AS552" s="624"/>
      <c r="AT552" s="624"/>
      <c r="AU552" s="626"/>
      <c r="AV552" s="626"/>
      <c r="AW552" s="626"/>
      <c r="AX552" s="626"/>
      <c r="AY552" s="626"/>
      <c r="AZ552" s="628"/>
      <c r="BA552" s="628"/>
      <c r="BB552" s="628"/>
      <c r="BC552" s="628"/>
      <c r="BD552" s="628"/>
      <c r="BE552" s="629">
        <f t="shared" si="22"/>
        <v>28.448</v>
      </c>
      <c r="BF552" s="630"/>
      <c r="BG552" s="801">
        <f t="shared" si="23"/>
        <v>1.7</v>
      </c>
      <c r="BH552" s="504"/>
      <c r="BI552" s="505"/>
      <c r="BM552" s="503"/>
      <c r="BO552" s="444"/>
    </row>
    <row r="553" spans="1:67" s="443" customFormat="1" ht="36.950000000000003" customHeight="1">
      <c r="A553" s="611">
        <v>539</v>
      </c>
      <c r="B553" s="612">
        <v>539</v>
      </c>
      <c r="C553" s="613"/>
      <c r="D553" s="636"/>
      <c r="E553" s="782" t="s">
        <v>1684</v>
      </c>
      <c r="F553" s="783" t="s">
        <v>1685</v>
      </c>
      <c r="G553" s="652">
        <v>14</v>
      </c>
      <c r="H553" s="617">
        <v>7.0110000000000001</v>
      </c>
      <c r="I553" s="618">
        <v>29</v>
      </c>
      <c r="J553" s="617">
        <v>2.7229999999999999</v>
      </c>
      <c r="K553" s="617"/>
      <c r="L553" s="617"/>
      <c r="M553" s="617"/>
      <c r="N553" s="617"/>
      <c r="O553" s="619">
        <v>364.32</v>
      </c>
      <c r="P553" s="617">
        <v>5.1890000000000001</v>
      </c>
      <c r="Q553" s="617"/>
      <c r="R553" s="617"/>
      <c r="S553" s="618">
        <f t="shared" si="21"/>
        <v>14</v>
      </c>
      <c r="T553" s="617">
        <v>0.438</v>
      </c>
      <c r="U553" s="618">
        <v>1</v>
      </c>
      <c r="V553" s="617">
        <v>1.085</v>
      </c>
      <c r="W553" s="620"/>
      <c r="X553" s="617">
        <v>0</v>
      </c>
      <c r="Y553" s="621">
        <v>10.7</v>
      </c>
      <c r="Z553" s="617">
        <v>0.502</v>
      </c>
      <c r="AA553" s="617">
        <v>5.8330000000000002</v>
      </c>
      <c r="AB553" s="617">
        <v>7</v>
      </c>
      <c r="AC553" s="622">
        <v>0</v>
      </c>
      <c r="AD553" s="617"/>
      <c r="AE553" s="616">
        <v>6.4409999999999998</v>
      </c>
      <c r="AF553" s="617">
        <v>3</v>
      </c>
      <c r="AG553" s="623"/>
      <c r="AH553" s="623"/>
      <c r="AI553" s="624"/>
      <c r="AJ553" s="624"/>
      <c r="AK553" s="624"/>
      <c r="AL553" s="624"/>
      <c r="AM553" s="624"/>
      <c r="AN553" s="624"/>
      <c r="AO553" s="624"/>
      <c r="AP553" s="624"/>
      <c r="AQ553" s="624"/>
      <c r="AR553" s="625"/>
      <c r="AS553" s="624"/>
      <c r="AT553" s="624"/>
      <c r="AU553" s="626"/>
      <c r="AV553" s="626"/>
      <c r="AW553" s="626"/>
      <c r="AX553" s="626"/>
      <c r="AY553" s="626"/>
      <c r="AZ553" s="628"/>
      <c r="BA553" s="628"/>
      <c r="BB553" s="628"/>
      <c r="BC553" s="628"/>
      <c r="BD553" s="628"/>
      <c r="BE553" s="629">
        <f t="shared" si="22"/>
        <v>26.948</v>
      </c>
      <c r="BF553" s="630"/>
      <c r="BG553" s="801">
        <f t="shared" si="23"/>
        <v>1.7</v>
      </c>
      <c r="BH553" s="504"/>
      <c r="BI553" s="505"/>
      <c r="BM553" s="503"/>
      <c r="BO553" s="444"/>
    </row>
    <row r="554" spans="1:67" s="443" customFormat="1" ht="36.950000000000003" customHeight="1">
      <c r="A554" s="611">
        <v>540</v>
      </c>
      <c r="B554" s="612">
        <v>540</v>
      </c>
      <c r="C554" s="613"/>
      <c r="D554" s="636"/>
      <c r="E554" s="782" t="s">
        <v>1562</v>
      </c>
      <c r="F554" s="783" t="s">
        <v>1563</v>
      </c>
      <c r="G554" s="652">
        <v>16</v>
      </c>
      <c r="H554" s="617">
        <v>8.0129999999999999</v>
      </c>
      <c r="I554" s="618">
        <v>31</v>
      </c>
      <c r="J554" s="617">
        <v>2.911</v>
      </c>
      <c r="K554" s="617"/>
      <c r="L554" s="617"/>
      <c r="M554" s="617"/>
      <c r="N554" s="617"/>
      <c r="O554" s="619">
        <v>411.4</v>
      </c>
      <c r="P554" s="617">
        <v>5.859</v>
      </c>
      <c r="Q554" s="617"/>
      <c r="R554" s="617"/>
      <c r="S554" s="618">
        <f t="shared" si="21"/>
        <v>16</v>
      </c>
      <c r="T554" s="617">
        <v>0.5</v>
      </c>
      <c r="U554" s="618">
        <v>1</v>
      </c>
      <c r="V554" s="617">
        <v>1.085</v>
      </c>
      <c r="W554" s="620"/>
      <c r="X554" s="617">
        <v>0</v>
      </c>
      <c r="Y554" s="621">
        <v>11.3</v>
      </c>
      <c r="Z554" s="617">
        <v>0.53100000000000003</v>
      </c>
      <c r="AA554" s="617">
        <v>5.8330000000000002</v>
      </c>
      <c r="AB554" s="617">
        <v>7</v>
      </c>
      <c r="AC554" s="622">
        <v>0</v>
      </c>
      <c r="AD554" s="617"/>
      <c r="AE554" s="616">
        <v>6.4409999999999998</v>
      </c>
      <c r="AF554" s="617">
        <v>3</v>
      </c>
      <c r="AG554" s="623"/>
      <c r="AH554" s="623"/>
      <c r="AI554" s="624"/>
      <c r="AJ554" s="624"/>
      <c r="AK554" s="624"/>
      <c r="AL554" s="624"/>
      <c r="AM554" s="624"/>
      <c r="AN554" s="624"/>
      <c r="AO554" s="624"/>
      <c r="AP554" s="624"/>
      <c r="AQ554" s="624"/>
      <c r="AR554" s="625"/>
      <c r="AS554" s="624"/>
      <c r="AT554" s="624"/>
      <c r="AU554" s="626"/>
      <c r="AV554" s="626"/>
      <c r="AW554" s="626"/>
      <c r="AX554" s="626"/>
      <c r="AY554" s="626"/>
      <c r="AZ554" s="628"/>
      <c r="BA554" s="628"/>
      <c r="BB554" s="628"/>
      <c r="BC554" s="628"/>
      <c r="BD554" s="628"/>
      <c r="BE554" s="629">
        <f t="shared" si="22"/>
        <v>28.899000000000001</v>
      </c>
      <c r="BF554" s="630"/>
      <c r="BG554" s="801">
        <f t="shared" si="23"/>
        <v>1.7</v>
      </c>
      <c r="BH554" s="504"/>
      <c r="BI554" s="505"/>
      <c r="BM554" s="503"/>
      <c r="BO554" s="444"/>
    </row>
    <row r="555" spans="1:67" s="443" customFormat="1" ht="36.950000000000003" customHeight="1">
      <c r="A555" s="611">
        <v>541</v>
      </c>
      <c r="B555" s="612">
        <v>541</v>
      </c>
      <c r="C555" s="613"/>
      <c r="D555" s="636"/>
      <c r="E555" s="782" t="s">
        <v>1880</v>
      </c>
      <c r="F555" s="783" t="s">
        <v>1647</v>
      </c>
      <c r="G555" s="652">
        <v>16</v>
      </c>
      <c r="H555" s="617">
        <v>8.0129999999999999</v>
      </c>
      <c r="I555" s="618">
        <v>31</v>
      </c>
      <c r="J555" s="617">
        <v>2.911</v>
      </c>
      <c r="K555" s="617"/>
      <c r="L555" s="617"/>
      <c r="M555" s="617"/>
      <c r="N555" s="617"/>
      <c r="O555" s="619">
        <v>378.4</v>
      </c>
      <c r="P555" s="617">
        <v>5.3890000000000002</v>
      </c>
      <c r="Q555" s="617"/>
      <c r="R555" s="617"/>
      <c r="S555" s="618">
        <f t="shared" si="21"/>
        <v>16</v>
      </c>
      <c r="T555" s="617">
        <v>0.5</v>
      </c>
      <c r="U555" s="618">
        <v>1</v>
      </c>
      <c r="V555" s="617">
        <v>1.085</v>
      </c>
      <c r="W555" s="620"/>
      <c r="X555" s="617">
        <v>0</v>
      </c>
      <c r="Y555" s="621">
        <v>11.5</v>
      </c>
      <c r="Z555" s="617">
        <v>0.54</v>
      </c>
      <c r="AA555" s="617">
        <v>6.6669999999999998</v>
      </c>
      <c r="AB555" s="617">
        <v>8</v>
      </c>
      <c r="AC555" s="622">
        <v>0</v>
      </c>
      <c r="AD555" s="617"/>
      <c r="AE555" s="616">
        <v>0</v>
      </c>
      <c r="AF555" s="628"/>
      <c r="AG555" s="623"/>
      <c r="AH555" s="623"/>
      <c r="AI555" s="624"/>
      <c r="AJ555" s="624"/>
      <c r="AK555" s="624"/>
      <c r="AL555" s="624"/>
      <c r="AM555" s="624"/>
      <c r="AN555" s="624"/>
      <c r="AO555" s="624"/>
      <c r="AP555" s="624"/>
      <c r="AQ555" s="624"/>
      <c r="AR555" s="625"/>
      <c r="AS555" s="624"/>
      <c r="AT555" s="624"/>
      <c r="AU555" s="626"/>
      <c r="AV555" s="626"/>
      <c r="AW555" s="626"/>
      <c r="AX555" s="626"/>
      <c r="AY555" s="626"/>
      <c r="AZ555" s="628"/>
      <c r="BA555" s="628"/>
      <c r="BB555" s="628"/>
      <c r="BC555" s="628"/>
      <c r="BD555" s="628"/>
      <c r="BE555" s="629">
        <f t="shared" si="22"/>
        <v>26.437999999999999</v>
      </c>
      <c r="BF555" s="630"/>
      <c r="BG555" s="801">
        <f t="shared" si="23"/>
        <v>1.7</v>
      </c>
      <c r="BH555" s="504"/>
      <c r="BI555" s="505"/>
      <c r="BM555" s="503"/>
      <c r="BO555" s="444"/>
    </row>
    <row r="556" spans="1:67" s="443" customFormat="1" ht="36.950000000000003" customHeight="1">
      <c r="A556" s="611">
        <v>542</v>
      </c>
      <c r="B556" s="612">
        <v>542</v>
      </c>
      <c r="C556" s="613"/>
      <c r="D556" s="636"/>
      <c r="E556" s="782" t="s">
        <v>1315</v>
      </c>
      <c r="F556" s="783" t="s">
        <v>1316</v>
      </c>
      <c r="G556" s="652">
        <v>14</v>
      </c>
      <c r="H556" s="617">
        <v>7.0110000000000001</v>
      </c>
      <c r="I556" s="618">
        <v>28</v>
      </c>
      <c r="J556" s="617">
        <v>2.629</v>
      </c>
      <c r="K556" s="617"/>
      <c r="L556" s="617"/>
      <c r="M556" s="617"/>
      <c r="N556" s="617"/>
      <c r="O556" s="619">
        <v>571.56000000000006</v>
      </c>
      <c r="P556" s="617">
        <v>8.14</v>
      </c>
      <c r="Q556" s="617"/>
      <c r="R556" s="617"/>
      <c r="S556" s="618">
        <f t="shared" si="21"/>
        <v>14</v>
      </c>
      <c r="T556" s="617">
        <v>0.438</v>
      </c>
      <c r="U556" s="618">
        <v>1</v>
      </c>
      <c r="V556" s="617">
        <v>1.085</v>
      </c>
      <c r="W556" s="620"/>
      <c r="X556" s="617">
        <v>0</v>
      </c>
      <c r="Y556" s="621">
        <v>29.2</v>
      </c>
      <c r="Z556" s="617">
        <v>1.371</v>
      </c>
      <c r="AA556" s="617">
        <v>5.8330000000000002</v>
      </c>
      <c r="AB556" s="617">
        <v>7</v>
      </c>
      <c r="AC556" s="622">
        <v>0</v>
      </c>
      <c r="AD556" s="617"/>
      <c r="AE556" s="616">
        <v>0</v>
      </c>
      <c r="AF556" s="628"/>
      <c r="AG556" s="623"/>
      <c r="AH556" s="623"/>
      <c r="AI556" s="624"/>
      <c r="AJ556" s="624"/>
      <c r="AK556" s="624"/>
      <c r="AL556" s="624"/>
      <c r="AM556" s="624"/>
      <c r="AN556" s="624"/>
      <c r="AO556" s="624"/>
      <c r="AP556" s="624"/>
      <c r="AQ556" s="624"/>
      <c r="AR556" s="625"/>
      <c r="AS556" s="624"/>
      <c r="AT556" s="624"/>
      <c r="AU556" s="626"/>
      <c r="AV556" s="626"/>
      <c r="AW556" s="626"/>
      <c r="AX556" s="626"/>
      <c r="AY556" s="626"/>
      <c r="AZ556" s="628"/>
      <c r="BA556" s="628"/>
      <c r="BB556" s="628"/>
      <c r="BC556" s="628"/>
      <c r="BD556" s="628"/>
      <c r="BE556" s="629">
        <f t="shared" si="22"/>
        <v>27.673999999999999</v>
      </c>
      <c r="BF556" s="630"/>
      <c r="BG556" s="801">
        <f t="shared" si="23"/>
        <v>1.7</v>
      </c>
      <c r="BH556" s="504"/>
      <c r="BI556" s="505"/>
      <c r="BM556" s="503"/>
      <c r="BO556" s="444"/>
    </row>
    <row r="557" spans="1:67" s="443" customFormat="1" ht="36.950000000000003" customHeight="1">
      <c r="A557" s="611">
        <v>543</v>
      </c>
      <c r="B557" s="612">
        <v>543</v>
      </c>
      <c r="C557" s="613"/>
      <c r="D557" s="636"/>
      <c r="E557" s="782" t="s">
        <v>1881</v>
      </c>
      <c r="F557" s="783" t="s">
        <v>1882</v>
      </c>
      <c r="G557" s="652">
        <v>15</v>
      </c>
      <c r="H557" s="617">
        <v>7.5119999999999996</v>
      </c>
      <c r="I557" s="618">
        <v>30</v>
      </c>
      <c r="J557" s="617">
        <v>2.8170000000000002</v>
      </c>
      <c r="K557" s="617"/>
      <c r="L557" s="617"/>
      <c r="M557" s="617"/>
      <c r="N557" s="617"/>
      <c r="O557" s="619">
        <v>528.44000000000005</v>
      </c>
      <c r="P557" s="617">
        <v>7.5259999999999998</v>
      </c>
      <c r="Q557" s="617"/>
      <c r="R557" s="617"/>
      <c r="S557" s="618">
        <f t="shared" si="21"/>
        <v>15</v>
      </c>
      <c r="T557" s="617">
        <v>0.47</v>
      </c>
      <c r="U557" s="618">
        <v>1</v>
      </c>
      <c r="V557" s="617">
        <v>1.085</v>
      </c>
      <c r="W557" s="620"/>
      <c r="X557" s="617">
        <v>0</v>
      </c>
      <c r="Y557" s="621">
        <v>15.5</v>
      </c>
      <c r="Z557" s="617">
        <v>0.72799999999999998</v>
      </c>
      <c r="AA557" s="617">
        <v>6.6669999999999998</v>
      </c>
      <c r="AB557" s="617">
        <v>8</v>
      </c>
      <c r="AC557" s="622">
        <v>0</v>
      </c>
      <c r="AD557" s="617"/>
      <c r="AE557" s="616">
        <v>0</v>
      </c>
      <c r="AF557" s="628"/>
      <c r="AG557" s="623"/>
      <c r="AH557" s="623"/>
      <c r="AI557" s="624"/>
      <c r="AJ557" s="624"/>
      <c r="AK557" s="624"/>
      <c r="AL557" s="624"/>
      <c r="AM557" s="624"/>
      <c r="AN557" s="624"/>
      <c r="AO557" s="624"/>
      <c r="AP557" s="624"/>
      <c r="AQ557" s="624"/>
      <c r="AR557" s="625"/>
      <c r="AS557" s="624"/>
      <c r="AT557" s="624"/>
      <c r="AU557" s="626"/>
      <c r="AV557" s="626"/>
      <c r="AW557" s="626"/>
      <c r="AX557" s="626"/>
      <c r="AY557" s="626"/>
      <c r="AZ557" s="628"/>
      <c r="BA557" s="628"/>
      <c r="BB557" s="628"/>
      <c r="BC557" s="628"/>
      <c r="BD557" s="628"/>
      <c r="BE557" s="629">
        <f t="shared" si="22"/>
        <v>28.138000000000002</v>
      </c>
      <c r="BF557" s="630"/>
      <c r="BG557" s="801">
        <f t="shared" si="23"/>
        <v>1.7</v>
      </c>
      <c r="BH557" s="504"/>
      <c r="BI557" s="505"/>
      <c r="BM557" s="503"/>
      <c r="BO557" s="444"/>
    </row>
    <row r="558" spans="1:67" s="443" customFormat="1" ht="36.950000000000003" customHeight="1">
      <c r="A558" s="611">
        <v>544</v>
      </c>
      <c r="B558" s="612">
        <v>544</v>
      </c>
      <c r="C558" s="613"/>
      <c r="D558" s="636"/>
      <c r="E558" s="782" t="s">
        <v>1673</v>
      </c>
      <c r="F558" s="783" t="s">
        <v>1674</v>
      </c>
      <c r="G558" s="652">
        <v>14</v>
      </c>
      <c r="H558" s="617">
        <v>7.0110000000000001</v>
      </c>
      <c r="I558" s="618">
        <v>29</v>
      </c>
      <c r="J558" s="617">
        <v>2.7229999999999999</v>
      </c>
      <c r="K558" s="617"/>
      <c r="L558" s="617"/>
      <c r="M558" s="617"/>
      <c r="N558" s="617"/>
      <c r="O558" s="619">
        <v>534.16</v>
      </c>
      <c r="P558" s="617">
        <v>7.6079999999999997</v>
      </c>
      <c r="Q558" s="617"/>
      <c r="R558" s="617"/>
      <c r="S558" s="618">
        <f t="shared" si="21"/>
        <v>14</v>
      </c>
      <c r="T558" s="617">
        <v>0.438</v>
      </c>
      <c r="U558" s="618">
        <v>1</v>
      </c>
      <c r="V558" s="617">
        <v>1.085</v>
      </c>
      <c r="W558" s="620"/>
      <c r="X558" s="617">
        <v>0</v>
      </c>
      <c r="Y558" s="621">
        <v>10.9</v>
      </c>
      <c r="Z558" s="617">
        <v>0.51200000000000001</v>
      </c>
      <c r="AA558" s="617">
        <v>5.8330000000000002</v>
      </c>
      <c r="AB558" s="617">
        <v>7</v>
      </c>
      <c r="AC558" s="622">
        <v>0</v>
      </c>
      <c r="AD558" s="617"/>
      <c r="AE558" s="616">
        <v>0</v>
      </c>
      <c r="AF558" s="628"/>
      <c r="AG558" s="623"/>
      <c r="AH558" s="623"/>
      <c r="AI558" s="624"/>
      <c r="AJ558" s="624"/>
      <c r="AK558" s="624"/>
      <c r="AL558" s="624"/>
      <c r="AM558" s="624"/>
      <c r="AN558" s="624"/>
      <c r="AO558" s="624"/>
      <c r="AP558" s="624"/>
      <c r="AQ558" s="624"/>
      <c r="AR558" s="625"/>
      <c r="AS558" s="624"/>
      <c r="AT558" s="624"/>
      <c r="AU558" s="626"/>
      <c r="AV558" s="626"/>
      <c r="AW558" s="626"/>
      <c r="AX558" s="626"/>
      <c r="AY558" s="626"/>
      <c r="AZ558" s="628"/>
      <c r="BA558" s="628"/>
      <c r="BB558" s="628"/>
      <c r="BC558" s="628"/>
      <c r="BD558" s="628"/>
      <c r="BE558" s="629">
        <f t="shared" si="22"/>
        <v>26.377000000000002</v>
      </c>
      <c r="BF558" s="630"/>
      <c r="BG558" s="801">
        <f t="shared" si="23"/>
        <v>1.7</v>
      </c>
      <c r="BH558" s="504"/>
      <c r="BI558" s="505"/>
      <c r="BM558" s="503"/>
      <c r="BO558" s="444"/>
    </row>
    <row r="559" spans="1:67" s="443" customFormat="1" ht="36.950000000000003" customHeight="1">
      <c r="A559" s="611">
        <v>545</v>
      </c>
      <c r="B559" s="612">
        <v>545</v>
      </c>
      <c r="C559" s="613"/>
      <c r="D559" s="636"/>
      <c r="E559" s="782" t="s">
        <v>2016</v>
      </c>
      <c r="F559" s="783" t="s">
        <v>2017</v>
      </c>
      <c r="G559" s="652">
        <v>15</v>
      </c>
      <c r="H559" s="617">
        <v>7.5119999999999996</v>
      </c>
      <c r="I559" s="618">
        <v>30</v>
      </c>
      <c r="J559" s="617">
        <v>2.8170000000000002</v>
      </c>
      <c r="K559" s="617"/>
      <c r="L559" s="617"/>
      <c r="M559" s="617"/>
      <c r="N559" s="617"/>
      <c r="O559" s="619">
        <v>518.32000000000005</v>
      </c>
      <c r="P559" s="617">
        <v>7.3819999999999997</v>
      </c>
      <c r="Q559" s="617"/>
      <c r="R559" s="617"/>
      <c r="S559" s="618">
        <f t="shared" si="21"/>
        <v>15</v>
      </c>
      <c r="T559" s="617">
        <v>0.47</v>
      </c>
      <c r="U559" s="618">
        <v>1</v>
      </c>
      <c r="V559" s="617">
        <v>1.085</v>
      </c>
      <c r="W559" s="620"/>
      <c r="X559" s="617">
        <v>0</v>
      </c>
      <c r="Y559" s="621">
        <v>11</v>
      </c>
      <c r="Z559" s="617">
        <v>0.51600000000000001</v>
      </c>
      <c r="AA559" s="617">
        <v>6.6669999999999998</v>
      </c>
      <c r="AB559" s="617">
        <v>8</v>
      </c>
      <c r="AC559" s="622">
        <v>0</v>
      </c>
      <c r="AD559" s="617"/>
      <c r="AE559" s="616">
        <v>0</v>
      </c>
      <c r="AF559" s="628"/>
      <c r="AG559" s="623"/>
      <c r="AH559" s="623"/>
      <c r="AI559" s="624"/>
      <c r="AJ559" s="624"/>
      <c r="AK559" s="624"/>
      <c r="AL559" s="624"/>
      <c r="AM559" s="624"/>
      <c r="AN559" s="624"/>
      <c r="AO559" s="624"/>
      <c r="AP559" s="624"/>
      <c r="AQ559" s="624"/>
      <c r="AR559" s="625"/>
      <c r="AS559" s="624"/>
      <c r="AT559" s="624"/>
      <c r="AU559" s="626"/>
      <c r="AV559" s="626"/>
      <c r="AW559" s="626"/>
      <c r="AX559" s="626"/>
      <c r="AY559" s="626"/>
      <c r="AZ559" s="628"/>
      <c r="BA559" s="628"/>
      <c r="BB559" s="628"/>
      <c r="BC559" s="628"/>
      <c r="BD559" s="628"/>
      <c r="BE559" s="629">
        <f t="shared" si="22"/>
        <v>27.781999999999996</v>
      </c>
      <c r="BF559" s="630"/>
      <c r="BG559" s="801">
        <f t="shared" si="23"/>
        <v>1.7</v>
      </c>
      <c r="BH559" s="504"/>
      <c r="BI559" s="505"/>
      <c r="BM559" s="503"/>
      <c r="BO559" s="444"/>
    </row>
    <row r="560" spans="1:67" s="443" customFormat="1" ht="36.950000000000003" customHeight="1">
      <c r="A560" s="611">
        <v>546</v>
      </c>
      <c r="B560" s="612">
        <v>546</v>
      </c>
      <c r="C560" s="613"/>
      <c r="D560" s="636"/>
      <c r="E560" s="782" t="s">
        <v>2018</v>
      </c>
      <c r="F560" s="783" t="s">
        <v>2019</v>
      </c>
      <c r="G560" s="652">
        <v>16</v>
      </c>
      <c r="H560" s="617">
        <v>8.0129999999999999</v>
      </c>
      <c r="I560" s="618">
        <v>31</v>
      </c>
      <c r="J560" s="617">
        <v>2.911</v>
      </c>
      <c r="K560" s="617"/>
      <c r="L560" s="617"/>
      <c r="M560" s="617"/>
      <c r="N560" s="617"/>
      <c r="O560" s="619">
        <v>542.96</v>
      </c>
      <c r="P560" s="617">
        <v>7.7329999999999997</v>
      </c>
      <c r="Q560" s="617"/>
      <c r="R560" s="617"/>
      <c r="S560" s="618">
        <f t="shared" si="21"/>
        <v>16</v>
      </c>
      <c r="T560" s="617">
        <v>0.5</v>
      </c>
      <c r="U560" s="618">
        <v>1</v>
      </c>
      <c r="V560" s="617">
        <v>1.085</v>
      </c>
      <c r="W560" s="620"/>
      <c r="X560" s="617">
        <v>0</v>
      </c>
      <c r="Y560" s="621">
        <v>10.7</v>
      </c>
      <c r="Z560" s="617">
        <v>0.502</v>
      </c>
      <c r="AA560" s="617">
        <v>5.8330000000000002</v>
      </c>
      <c r="AB560" s="617">
        <v>7</v>
      </c>
      <c r="AC560" s="622">
        <v>0</v>
      </c>
      <c r="AD560" s="617"/>
      <c r="AE560" s="616">
        <v>0</v>
      </c>
      <c r="AF560" s="628"/>
      <c r="AG560" s="623"/>
      <c r="AH560" s="623"/>
      <c r="AI560" s="624"/>
      <c r="AJ560" s="624"/>
      <c r="AK560" s="624"/>
      <c r="AL560" s="624"/>
      <c r="AM560" s="624"/>
      <c r="AN560" s="624"/>
      <c r="AO560" s="624"/>
      <c r="AP560" s="624"/>
      <c r="AQ560" s="624"/>
      <c r="AR560" s="625"/>
      <c r="AS560" s="624"/>
      <c r="AT560" s="624"/>
      <c r="AU560" s="626"/>
      <c r="AV560" s="626"/>
      <c r="AW560" s="626"/>
      <c r="AX560" s="626"/>
      <c r="AY560" s="626"/>
      <c r="AZ560" s="628"/>
      <c r="BA560" s="628"/>
      <c r="BB560" s="628"/>
      <c r="BC560" s="628"/>
      <c r="BD560" s="628"/>
      <c r="BE560" s="629">
        <f t="shared" si="22"/>
        <v>27.744</v>
      </c>
      <c r="BF560" s="630"/>
      <c r="BG560" s="801">
        <f t="shared" si="23"/>
        <v>1.7</v>
      </c>
      <c r="BH560" s="504"/>
      <c r="BI560" s="505"/>
      <c r="BM560" s="503"/>
      <c r="BO560" s="444"/>
    </row>
    <row r="561" spans="1:67" s="443" customFormat="1" ht="36.950000000000003" customHeight="1">
      <c r="A561" s="611">
        <v>547</v>
      </c>
      <c r="B561" s="612">
        <v>547</v>
      </c>
      <c r="C561" s="613"/>
      <c r="D561" s="636"/>
      <c r="E561" s="782" t="s">
        <v>2020</v>
      </c>
      <c r="F561" s="783" t="s">
        <v>2021</v>
      </c>
      <c r="G561" s="652">
        <v>15</v>
      </c>
      <c r="H561" s="617">
        <v>7.5119999999999996</v>
      </c>
      <c r="I561" s="618">
        <v>29</v>
      </c>
      <c r="J561" s="617">
        <v>2.7229999999999999</v>
      </c>
      <c r="K561" s="617"/>
      <c r="L561" s="617"/>
      <c r="M561" s="617"/>
      <c r="N561" s="617"/>
      <c r="O561" s="619">
        <v>543.84</v>
      </c>
      <c r="P561" s="617">
        <v>7.7460000000000004</v>
      </c>
      <c r="Q561" s="617"/>
      <c r="R561" s="617"/>
      <c r="S561" s="618">
        <f t="shared" si="21"/>
        <v>15</v>
      </c>
      <c r="T561" s="617">
        <v>0.47</v>
      </c>
      <c r="U561" s="618">
        <v>1</v>
      </c>
      <c r="V561" s="617">
        <v>1.085</v>
      </c>
      <c r="W561" s="620"/>
      <c r="X561" s="617">
        <v>0</v>
      </c>
      <c r="Y561" s="621">
        <v>9.8000000000000007</v>
      </c>
      <c r="Z561" s="617">
        <v>0.46</v>
      </c>
      <c r="AA561" s="617">
        <v>6.6669999999999998</v>
      </c>
      <c r="AB561" s="617">
        <v>8</v>
      </c>
      <c r="AC561" s="622">
        <v>0</v>
      </c>
      <c r="AD561" s="617"/>
      <c r="AE561" s="616">
        <v>0</v>
      </c>
      <c r="AF561" s="628"/>
      <c r="AG561" s="623"/>
      <c r="AH561" s="623"/>
      <c r="AI561" s="624"/>
      <c r="AJ561" s="624"/>
      <c r="AK561" s="624"/>
      <c r="AL561" s="624"/>
      <c r="AM561" s="624"/>
      <c r="AN561" s="624"/>
      <c r="AO561" s="624"/>
      <c r="AP561" s="624"/>
      <c r="AQ561" s="624"/>
      <c r="AR561" s="625"/>
      <c r="AS561" s="624"/>
      <c r="AT561" s="624"/>
      <c r="AU561" s="626"/>
      <c r="AV561" s="626"/>
      <c r="AW561" s="626"/>
      <c r="AX561" s="626"/>
      <c r="AY561" s="626"/>
      <c r="AZ561" s="628"/>
      <c r="BA561" s="628"/>
      <c r="BB561" s="628"/>
      <c r="BC561" s="628"/>
      <c r="BD561" s="628"/>
      <c r="BE561" s="629">
        <f t="shared" si="22"/>
        <v>27.996000000000002</v>
      </c>
      <c r="BF561" s="630"/>
      <c r="BG561" s="801">
        <f t="shared" si="23"/>
        <v>1.7</v>
      </c>
      <c r="BH561" s="504"/>
      <c r="BI561" s="505"/>
      <c r="BM561" s="503"/>
      <c r="BO561" s="444"/>
    </row>
    <row r="562" spans="1:67" s="443" customFormat="1" ht="36.950000000000003" customHeight="1">
      <c r="A562" s="611">
        <v>548</v>
      </c>
      <c r="B562" s="612">
        <v>548</v>
      </c>
      <c r="C562" s="613"/>
      <c r="D562" s="636"/>
      <c r="E562" s="782" t="s">
        <v>2022</v>
      </c>
      <c r="F562" s="783" t="s">
        <v>2023</v>
      </c>
      <c r="G562" s="652">
        <v>15</v>
      </c>
      <c r="H562" s="617">
        <v>7.5119999999999996</v>
      </c>
      <c r="I562" s="618">
        <v>30</v>
      </c>
      <c r="J562" s="617">
        <v>2.8170000000000002</v>
      </c>
      <c r="K562" s="617"/>
      <c r="L562" s="617"/>
      <c r="M562" s="617"/>
      <c r="N562" s="617"/>
      <c r="O562" s="619">
        <v>575.08000000000004</v>
      </c>
      <c r="P562" s="617">
        <v>8.19</v>
      </c>
      <c r="Q562" s="617"/>
      <c r="R562" s="617"/>
      <c r="S562" s="618">
        <f t="shared" si="21"/>
        <v>15</v>
      </c>
      <c r="T562" s="617">
        <v>0.47</v>
      </c>
      <c r="U562" s="618">
        <v>1</v>
      </c>
      <c r="V562" s="617">
        <v>1.085</v>
      </c>
      <c r="W562" s="620"/>
      <c r="X562" s="617">
        <v>0</v>
      </c>
      <c r="Y562" s="621">
        <v>14</v>
      </c>
      <c r="Z562" s="617">
        <v>0.65700000000000003</v>
      </c>
      <c r="AA562" s="617">
        <v>5.8330000000000002</v>
      </c>
      <c r="AB562" s="617">
        <v>7</v>
      </c>
      <c r="AC562" s="622">
        <v>0</v>
      </c>
      <c r="AD562" s="617"/>
      <c r="AE562" s="616">
        <v>0</v>
      </c>
      <c r="AF562" s="628"/>
      <c r="AG562" s="623"/>
      <c r="AH562" s="623"/>
      <c r="AI562" s="624"/>
      <c r="AJ562" s="624"/>
      <c r="AK562" s="624"/>
      <c r="AL562" s="624"/>
      <c r="AM562" s="624"/>
      <c r="AN562" s="624"/>
      <c r="AO562" s="624"/>
      <c r="AP562" s="624"/>
      <c r="AQ562" s="624"/>
      <c r="AR562" s="625"/>
      <c r="AS562" s="624"/>
      <c r="AT562" s="624"/>
      <c r="AU562" s="626"/>
      <c r="AV562" s="626"/>
      <c r="AW562" s="626"/>
      <c r="AX562" s="626"/>
      <c r="AY562" s="626"/>
      <c r="AZ562" s="628"/>
      <c r="BA562" s="628"/>
      <c r="BB562" s="628"/>
      <c r="BC562" s="628"/>
      <c r="BD562" s="628"/>
      <c r="BE562" s="629">
        <f t="shared" si="22"/>
        <v>27.730999999999998</v>
      </c>
      <c r="BF562" s="630"/>
      <c r="BG562" s="801">
        <f t="shared" si="23"/>
        <v>1.7</v>
      </c>
      <c r="BH562" s="504"/>
      <c r="BI562" s="505"/>
      <c r="BM562" s="503"/>
      <c r="BO562" s="444"/>
    </row>
    <row r="563" spans="1:67" s="443" customFormat="1" ht="36.950000000000003" customHeight="1">
      <c r="A563" s="611">
        <v>549</v>
      </c>
      <c r="B563" s="612">
        <v>549</v>
      </c>
      <c r="C563" s="613"/>
      <c r="D563" s="636"/>
      <c r="E563" s="775" t="s">
        <v>2188</v>
      </c>
      <c r="F563" s="776" t="s">
        <v>2189</v>
      </c>
      <c r="G563" s="652">
        <v>15</v>
      </c>
      <c r="H563" s="617">
        <v>7.5119999999999996</v>
      </c>
      <c r="I563" s="618">
        <v>30</v>
      </c>
      <c r="J563" s="617">
        <v>2.8170000000000002</v>
      </c>
      <c r="K563" s="617"/>
      <c r="L563" s="617"/>
      <c r="M563" s="617"/>
      <c r="N563" s="617"/>
      <c r="O563" s="619">
        <v>528</v>
      </c>
      <c r="P563" s="617">
        <v>7.52</v>
      </c>
      <c r="Q563" s="617"/>
      <c r="R563" s="617"/>
      <c r="S563" s="618">
        <f t="shared" si="21"/>
        <v>15</v>
      </c>
      <c r="T563" s="617">
        <v>0.47</v>
      </c>
      <c r="U563" s="618">
        <v>1</v>
      </c>
      <c r="V563" s="617">
        <v>1.085</v>
      </c>
      <c r="W563" s="620"/>
      <c r="X563" s="617">
        <v>0</v>
      </c>
      <c r="Y563" s="621">
        <v>15.1</v>
      </c>
      <c r="Z563" s="617">
        <v>0.70899999999999996</v>
      </c>
      <c r="AA563" s="617">
        <v>6.6669999999999998</v>
      </c>
      <c r="AB563" s="617">
        <v>8</v>
      </c>
      <c r="AC563" s="622">
        <v>0</v>
      </c>
      <c r="AD563" s="617"/>
      <c r="AE563" s="616">
        <v>0</v>
      </c>
      <c r="AF563" s="628"/>
      <c r="AG563" s="623"/>
      <c r="AH563" s="623"/>
      <c r="AI563" s="624"/>
      <c r="AJ563" s="624"/>
      <c r="AK563" s="624"/>
      <c r="AL563" s="624"/>
      <c r="AM563" s="624"/>
      <c r="AN563" s="624"/>
      <c r="AO563" s="624"/>
      <c r="AP563" s="624"/>
      <c r="AQ563" s="624"/>
      <c r="AR563" s="625"/>
      <c r="AS563" s="624"/>
      <c r="AT563" s="624"/>
      <c r="AU563" s="626"/>
      <c r="AV563" s="626"/>
      <c r="AW563" s="626"/>
      <c r="AX563" s="626"/>
      <c r="AY563" s="626"/>
      <c r="AZ563" s="628"/>
      <c r="BA563" s="628"/>
      <c r="BB563" s="628"/>
      <c r="BC563" s="628"/>
      <c r="BD563" s="628"/>
      <c r="BE563" s="629">
        <f t="shared" si="22"/>
        <v>28.113</v>
      </c>
      <c r="BF563" s="630"/>
      <c r="BG563" s="801">
        <f t="shared" si="23"/>
        <v>1.7</v>
      </c>
      <c r="BH563" s="504"/>
      <c r="BI563" s="505"/>
      <c r="BM563" s="503"/>
      <c r="BO563" s="444"/>
    </row>
    <row r="564" spans="1:67" s="443" customFormat="1" ht="36.950000000000003" customHeight="1">
      <c r="A564" s="611">
        <v>550</v>
      </c>
      <c r="B564" s="612">
        <v>550</v>
      </c>
      <c r="C564" s="613"/>
      <c r="D564" s="636"/>
      <c r="E564" s="782" t="s">
        <v>2024</v>
      </c>
      <c r="F564" s="783" t="s">
        <v>2025</v>
      </c>
      <c r="G564" s="652">
        <v>16</v>
      </c>
      <c r="H564" s="617">
        <v>8.0129999999999999</v>
      </c>
      <c r="I564" s="618">
        <v>31</v>
      </c>
      <c r="J564" s="617">
        <v>2.911</v>
      </c>
      <c r="K564" s="617"/>
      <c r="L564" s="617"/>
      <c r="M564" s="617"/>
      <c r="N564" s="617"/>
      <c r="O564" s="619">
        <v>476.96</v>
      </c>
      <c r="P564" s="617">
        <v>6.7930000000000001</v>
      </c>
      <c r="Q564" s="617"/>
      <c r="R564" s="617"/>
      <c r="S564" s="618">
        <f t="shared" si="21"/>
        <v>16</v>
      </c>
      <c r="T564" s="617">
        <v>0.5</v>
      </c>
      <c r="U564" s="618">
        <v>1</v>
      </c>
      <c r="V564" s="617">
        <v>1.085</v>
      </c>
      <c r="W564" s="620"/>
      <c r="X564" s="617">
        <v>0</v>
      </c>
      <c r="Y564" s="621">
        <v>12.9</v>
      </c>
      <c r="Z564" s="617">
        <v>0.60599999999999998</v>
      </c>
      <c r="AA564" s="617">
        <v>5.8330000000000002</v>
      </c>
      <c r="AB564" s="617">
        <v>7</v>
      </c>
      <c r="AC564" s="622">
        <v>0</v>
      </c>
      <c r="AD564" s="617"/>
      <c r="AE564" s="616">
        <v>0</v>
      </c>
      <c r="AF564" s="628"/>
      <c r="AG564" s="623"/>
      <c r="AH564" s="623"/>
      <c r="AI564" s="624"/>
      <c r="AJ564" s="624"/>
      <c r="AK564" s="624"/>
      <c r="AL564" s="624"/>
      <c r="AM564" s="624"/>
      <c r="AN564" s="624"/>
      <c r="AO564" s="624"/>
      <c r="AP564" s="624"/>
      <c r="AQ564" s="624"/>
      <c r="AR564" s="625"/>
      <c r="AS564" s="624"/>
      <c r="AT564" s="624"/>
      <c r="AU564" s="626"/>
      <c r="AV564" s="626"/>
      <c r="AW564" s="626"/>
      <c r="AX564" s="626"/>
      <c r="AY564" s="626"/>
      <c r="AZ564" s="628"/>
      <c r="BA564" s="628"/>
      <c r="BB564" s="628"/>
      <c r="BC564" s="628"/>
      <c r="BD564" s="628"/>
      <c r="BE564" s="629">
        <f t="shared" si="22"/>
        <v>26.908000000000001</v>
      </c>
      <c r="BF564" s="630"/>
      <c r="BG564" s="801">
        <f t="shared" si="23"/>
        <v>1.7</v>
      </c>
      <c r="BH564" s="504"/>
      <c r="BI564" s="505"/>
      <c r="BM564" s="503"/>
      <c r="BO564" s="444"/>
    </row>
    <row r="565" spans="1:67" s="443" customFormat="1" ht="36.950000000000003" customHeight="1">
      <c r="A565" s="611">
        <v>551</v>
      </c>
      <c r="B565" s="612">
        <v>551</v>
      </c>
      <c r="C565" s="613"/>
      <c r="D565" s="636"/>
      <c r="E565" s="782" t="s">
        <v>2026</v>
      </c>
      <c r="F565" s="783" t="s">
        <v>2027</v>
      </c>
      <c r="G565" s="652">
        <v>16</v>
      </c>
      <c r="H565" s="617">
        <v>8.0129999999999999</v>
      </c>
      <c r="I565" s="618">
        <v>31</v>
      </c>
      <c r="J565" s="617">
        <v>2.911</v>
      </c>
      <c r="K565" s="617"/>
      <c r="L565" s="617"/>
      <c r="M565" s="617"/>
      <c r="N565" s="617"/>
      <c r="O565" s="619">
        <v>550.88</v>
      </c>
      <c r="P565" s="617">
        <v>7.8460000000000001</v>
      </c>
      <c r="Q565" s="617"/>
      <c r="R565" s="617"/>
      <c r="S565" s="618">
        <f t="shared" si="21"/>
        <v>16</v>
      </c>
      <c r="T565" s="617">
        <v>0.5</v>
      </c>
      <c r="U565" s="618">
        <v>1</v>
      </c>
      <c r="V565" s="617">
        <v>1.085</v>
      </c>
      <c r="W565" s="620"/>
      <c r="X565" s="617">
        <v>0</v>
      </c>
      <c r="Y565" s="621">
        <v>16.399999999999999</v>
      </c>
      <c r="Z565" s="617">
        <v>0.77</v>
      </c>
      <c r="AA565" s="617">
        <v>6.6669999999999998</v>
      </c>
      <c r="AB565" s="617">
        <v>8</v>
      </c>
      <c r="AC565" s="622">
        <v>0</v>
      </c>
      <c r="AD565" s="617"/>
      <c r="AE565" s="616">
        <v>0</v>
      </c>
      <c r="AF565" s="628"/>
      <c r="AG565" s="623"/>
      <c r="AH565" s="623"/>
      <c r="AI565" s="624"/>
      <c r="AJ565" s="624"/>
      <c r="AK565" s="624"/>
      <c r="AL565" s="624"/>
      <c r="AM565" s="624"/>
      <c r="AN565" s="624"/>
      <c r="AO565" s="624"/>
      <c r="AP565" s="624"/>
      <c r="AQ565" s="624"/>
      <c r="AR565" s="625"/>
      <c r="AS565" s="624"/>
      <c r="AT565" s="624"/>
      <c r="AU565" s="626"/>
      <c r="AV565" s="626"/>
      <c r="AW565" s="626"/>
      <c r="AX565" s="626"/>
      <c r="AY565" s="626"/>
      <c r="AZ565" s="628"/>
      <c r="BA565" s="628"/>
      <c r="BB565" s="628"/>
      <c r="BC565" s="628"/>
      <c r="BD565" s="628"/>
      <c r="BE565" s="629">
        <f t="shared" si="22"/>
        <v>29.125</v>
      </c>
      <c r="BF565" s="630"/>
      <c r="BG565" s="801">
        <f t="shared" si="23"/>
        <v>1.7</v>
      </c>
      <c r="BH565" s="504"/>
      <c r="BI565" s="505"/>
      <c r="BM565" s="503"/>
      <c r="BO565" s="444"/>
    </row>
    <row r="566" spans="1:67" s="443" customFormat="1" ht="36.950000000000003" customHeight="1">
      <c r="A566" s="611">
        <v>552</v>
      </c>
      <c r="B566" s="612">
        <v>552</v>
      </c>
      <c r="C566" s="613"/>
      <c r="D566" s="636"/>
      <c r="E566" s="782" t="s">
        <v>2028</v>
      </c>
      <c r="F566" s="783" t="s">
        <v>2029</v>
      </c>
      <c r="G566" s="652">
        <v>16</v>
      </c>
      <c r="H566" s="617">
        <v>8.0129999999999999</v>
      </c>
      <c r="I566" s="618">
        <v>31</v>
      </c>
      <c r="J566" s="617">
        <v>2.911</v>
      </c>
      <c r="K566" s="617"/>
      <c r="L566" s="617"/>
      <c r="M566" s="617"/>
      <c r="N566" s="617"/>
      <c r="O566" s="619">
        <v>501.6</v>
      </c>
      <c r="P566" s="617">
        <v>7.1440000000000001</v>
      </c>
      <c r="Q566" s="617"/>
      <c r="R566" s="617"/>
      <c r="S566" s="618">
        <f t="shared" si="21"/>
        <v>16</v>
      </c>
      <c r="T566" s="617">
        <v>0.5</v>
      </c>
      <c r="U566" s="618">
        <v>1</v>
      </c>
      <c r="V566" s="617">
        <v>1.085</v>
      </c>
      <c r="W566" s="620"/>
      <c r="X566" s="617">
        <v>0</v>
      </c>
      <c r="Y566" s="621">
        <v>15.8</v>
      </c>
      <c r="Z566" s="617">
        <v>0.74199999999999999</v>
      </c>
      <c r="AA566" s="617">
        <v>5.8330000000000002</v>
      </c>
      <c r="AB566" s="617">
        <v>7</v>
      </c>
      <c r="AC566" s="622">
        <v>0</v>
      </c>
      <c r="AD566" s="617"/>
      <c r="AE566" s="616">
        <v>0</v>
      </c>
      <c r="AF566" s="628"/>
      <c r="AG566" s="623"/>
      <c r="AH566" s="623"/>
      <c r="AI566" s="624"/>
      <c r="AJ566" s="624"/>
      <c r="AK566" s="624"/>
      <c r="AL566" s="624"/>
      <c r="AM566" s="624"/>
      <c r="AN566" s="624"/>
      <c r="AO566" s="624"/>
      <c r="AP566" s="624"/>
      <c r="AQ566" s="624"/>
      <c r="AR566" s="625"/>
      <c r="AS566" s="624"/>
      <c r="AT566" s="624"/>
      <c r="AU566" s="626"/>
      <c r="AV566" s="626"/>
      <c r="AW566" s="626"/>
      <c r="AX566" s="626"/>
      <c r="AY566" s="626"/>
      <c r="AZ566" s="628"/>
      <c r="BA566" s="628"/>
      <c r="BB566" s="628"/>
      <c r="BC566" s="628"/>
      <c r="BD566" s="628"/>
      <c r="BE566" s="629">
        <f t="shared" si="22"/>
        <v>27.395</v>
      </c>
      <c r="BF566" s="630"/>
      <c r="BG566" s="801">
        <f t="shared" si="23"/>
        <v>1.7</v>
      </c>
      <c r="BH566" s="504"/>
      <c r="BI566" s="505"/>
      <c r="BM566" s="503"/>
      <c r="BO566" s="444"/>
    </row>
    <row r="567" spans="1:67" s="443" customFormat="1" ht="36.950000000000003" customHeight="1">
      <c r="A567" s="611">
        <v>553</v>
      </c>
      <c r="B567" s="612">
        <v>553</v>
      </c>
      <c r="C567" s="613"/>
      <c r="D567" s="636"/>
      <c r="E567" s="782" t="s">
        <v>2030</v>
      </c>
      <c r="F567" s="783" t="s">
        <v>2031</v>
      </c>
      <c r="G567" s="652">
        <v>15</v>
      </c>
      <c r="H567" s="617">
        <v>7.5119999999999996</v>
      </c>
      <c r="I567" s="618">
        <v>30</v>
      </c>
      <c r="J567" s="617">
        <v>2.8170000000000002</v>
      </c>
      <c r="K567" s="617"/>
      <c r="L567" s="617"/>
      <c r="M567" s="617"/>
      <c r="N567" s="617"/>
      <c r="O567" s="619">
        <v>440.44</v>
      </c>
      <c r="P567" s="617">
        <v>6.2729999999999997</v>
      </c>
      <c r="Q567" s="617"/>
      <c r="R567" s="617"/>
      <c r="S567" s="618">
        <f t="shared" si="21"/>
        <v>15</v>
      </c>
      <c r="T567" s="617">
        <v>0.47</v>
      </c>
      <c r="U567" s="618">
        <v>1</v>
      </c>
      <c r="V567" s="617">
        <v>1.085</v>
      </c>
      <c r="W567" s="620"/>
      <c r="X567" s="617">
        <v>0</v>
      </c>
      <c r="Y567" s="621">
        <v>10.8</v>
      </c>
      <c r="Z567" s="617">
        <v>0.50700000000000001</v>
      </c>
      <c r="AA567" s="617">
        <v>6.6669999999999998</v>
      </c>
      <c r="AB567" s="617">
        <v>8</v>
      </c>
      <c r="AC567" s="622">
        <v>0</v>
      </c>
      <c r="AD567" s="617"/>
      <c r="AE567" s="616">
        <v>0</v>
      </c>
      <c r="AF567" s="628"/>
      <c r="AG567" s="623"/>
      <c r="AH567" s="623"/>
      <c r="AI567" s="624"/>
      <c r="AJ567" s="624"/>
      <c r="AK567" s="624"/>
      <c r="AL567" s="624"/>
      <c r="AM567" s="624"/>
      <c r="AN567" s="624"/>
      <c r="AO567" s="624"/>
      <c r="AP567" s="624"/>
      <c r="AQ567" s="624"/>
      <c r="AR567" s="625"/>
      <c r="AS567" s="624"/>
      <c r="AT567" s="624"/>
      <c r="AU567" s="626"/>
      <c r="AV567" s="626"/>
      <c r="AW567" s="626"/>
      <c r="AX567" s="626"/>
      <c r="AY567" s="626"/>
      <c r="AZ567" s="628"/>
      <c r="BA567" s="628"/>
      <c r="BB567" s="628"/>
      <c r="BC567" s="628"/>
      <c r="BD567" s="628"/>
      <c r="BE567" s="629">
        <f t="shared" si="22"/>
        <v>26.664000000000001</v>
      </c>
      <c r="BF567" s="630"/>
      <c r="BG567" s="801">
        <f t="shared" si="23"/>
        <v>1.7</v>
      </c>
      <c r="BH567" s="504"/>
      <c r="BI567" s="505"/>
      <c r="BM567" s="503"/>
      <c r="BO567" s="444"/>
    </row>
    <row r="568" spans="1:67" s="443" customFormat="1" ht="36.950000000000003" customHeight="1">
      <c r="A568" s="611">
        <v>554</v>
      </c>
      <c r="B568" s="612">
        <v>554</v>
      </c>
      <c r="C568" s="613"/>
      <c r="D568" s="636"/>
      <c r="E568" s="782" t="s">
        <v>1274</v>
      </c>
      <c r="F568" s="783" t="s">
        <v>1275</v>
      </c>
      <c r="G568" s="652">
        <v>16</v>
      </c>
      <c r="H568" s="617">
        <v>8.0129999999999999</v>
      </c>
      <c r="I568" s="618">
        <v>31</v>
      </c>
      <c r="J568" s="617">
        <v>2.911</v>
      </c>
      <c r="K568" s="617"/>
      <c r="L568" s="617"/>
      <c r="M568" s="617"/>
      <c r="N568" s="617"/>
      <c r="O568" s="619">
        <v>592.24</v>
      </c>
      <c r="P568" s="617">
        <v>8.4350000000000005</v>
      </c>
      <c r="Q568" s="617"/>
      <c r="R568" s="617"/>
      <c r="S568" s="618">
        <f t="shared" si="21"/>
        <v>16</v>
      </c>
      <c r="T568" s="617">
        <v>0.5</v>
      </c>
      <c r="U568" s="618">
        <v>1</v>
      </c>
      <c r="V568" s="617">
        <v>1.085</v>
      </c>
      <c r="W568" s="620"/>
      <c r="X568" s="617">
        <v>0</v>
      </c>
      <c r="Y568" s="621">
        <v>11.1</v>
      </c>
      <c r="Z568" s="617">
        <v>0.52100000000000002</v>
      </c>
      <c r="AA568" s="617">
        <v>5.8330000000000002</v>
      </c>
      <c r="AB568" s="617">
        <v>7</v>
      </c>
      <c r="AC568" s="622">
        <v>0</v>
      </c>
      <c r="AD568" s="617"/>
      <c r="AE568" s="616">
        <v>0</v>
      </c>
      <c r="AF568" s="628"/>
      <c r="AG568" s="623"/>
      <c r="AH568" s="623"/>
      <c r="AI568" s="624"/>
      <c r="AJ568" s="624"/>
      <c r="AK568" s="624"/>
      <c r="AL568" s="624"/>
      <c r="AM568" s="624"/>
      <c r="AN568" s="624"/>
      <c r="AO568" s="624"/>
      <c r="AP568" s="624"/>
      <c r="AQ568" s="624"/>
      <c r="AR568" s="625"/>
      <c r="AS568" s="624"/>
      <c r="AT568" s="624"/>
      <c r="AU568" s="626"/>
      <c r="AV568" s="626"/>
      <c r="AW568" s="626"/>
      <c r="AX568" s="626"/>
      <c r="AY568" s="626"/>
      <c r="AZ568" s="628"/>
      <c r="BA568" s="628"/>
      <c r="BB568" s="628"/>
      <c r="BC568" s="628"/>
      <c r="BD568" s="628"/>
      <c r="BE568" s="629">
        <f t="shared" si="22"/>
        <v>28.465000000000003</v>
      </c>
      <c r="BF568" s="630"/>
      <c r="BG568" s="801">
        <f t="shared" si="23"/>
        <v>1.7</v>
      </c>
      <c r="BH568" s="504"/>
      <c r="BI568" s="505"/>
      <c r="BM568" s="503"/>
      <c r="BO568" s="444"/>
    </row>
    <row r="569" spans="1:67" s="443" customFormat="1" ht="36.950000000000003" customHeight="1">
      <c r="A569" s="611">
        <v>555</v>
      </c>
      <c r="B569" s="612">
        <v>555</v>
      </c>
      <c r="C569" s="613"/>
      <c r="D569" s="636"/>
      <c r="E569" s="782" t="s">
        <v>2032</v>
      </c>
      <c r="F569" s="783" t="s">
        <v>2033</v>
      </c>
      <c r="G569" s="652">
        <v>15</v>
      </c>
      <c r="H569" s="617">
        <v>7.5119999999999996</v>
      </c>
      <c r="I569" s="618">
        <v>30</v>
      </c>
      <c r="J569" s="617">
        <v>2.8170000000000002</v>
      </c>
      <c r="K569" s="617"/>
      <c r="L569" s="617"/>
      <c r="M569" s="617"/>
      <c r="N569" s="617"/>
      <c r="O569" s="619">
        <v>408.76</v>
      </c>
      <c r="P569" s="617">
        <v>5.8220000000000001</v>
      </c>
      <c r="Q569" s="617"/>
      <c r="R569" s="617"/>
      <c r="S569" s="618">
        <f t="shared" si="21"/>
        <v>15</v>
      </c>
      <c r="T569" s="617">
        <v>0.47</v>
      </c>
      <c r="U569" s="618">
        <v>1</v>
      </c>
      <c r="V569" s="617">
        <v>1.085</v>
      </c>
      <c r="W569" s="620"/>
      <c r="X569" s="617">
        <v>0</v>
      </c>
      <c r="Y569" s="621">
        <v>13.2</v>
      </c>
      <c r="Z569" s="617">
        <v>0.621</v>
      </c>
      <c r="AA569" s="617">
        <v>6.6669999999999998</v>
      </c>
      <c r="AB569" s="617">
        <v>8</v>
      </c>
      <c r="AC569" s="622">
        <v>0</v>
      </c>
      <c r="AD569" s="617"/>
      <c r="AE569" s="616">
        <v>0</v>
      </c>
      <c r="AF569" s="628"/>
      <c r="AG569" s="623"/>
      <c r="AH569" s="623"/>
      <c r="AI569" s="624"/>
      <c r="AJ569" s="624"/>
      <c r="AK569" s="624"/>
      <c r="AL569" s="624"/>
      <c r="AM569" s="624"/>
      <c r="AN569" s="624"/>
      <c r="AO569" s="624"/>
      <c r="AP569" s="624"/>
      <c r="AQ569" s="624"/>
      <c r="AR569" s="625"/>
      <c r="AS569" s="624"/>
      <c r="AT569" s="624"/>
      <c r="AU569" s="626"/>
      <c r="AV569" s="626"/>
      <c r="AW569" s="626"/>
      <c r="AX569" s="626"/>
      <c r="AY569" s="626"/>
      <c r="AZ569" s="628"/>
      <c r="BA569" s="628"/>
      <c r="BB569" s="628"/>
      <c r="BC569" s="628"/>
      <c r="BD569" s="628"/>
      <c r="BE569" s="629">
        <f t="shared" si="22"/>
        <v>26.326999999999998</v>
      </c>
      <c r="BF569" s="630"/>
      <c r="BG569" s="801">
        <f t="shared" si="23"/>
        <v>1.7</v>
      </c>
      <c r="BH569" s="504"/>
      <c r="BI569" s="505"/>
      <c r="BM569" s="503"/>
      <c r="BO569" s="444"/>
    </row>
    <row r="570" spans="1:67" s="443" customFormat="1" ht="36.950000000000003" customHeight="1">
      <c r="A570" s="611">
        <v>556</v>
      </c>
      <c r="B570" s="612">
        <v>556</v>
      </c>
      <c r="C570" s="613"/>
      <c r="D570" s="636"/>
      <c r="E570" s="782" t="s">
        <v>2034</v>
      </c>
      <c r="F570" s="783" t="s">
        <v>2035</v>
      </c>
      <c r="G570" s="652">
        <v>15</v>
      </c>
      <c r="H570" s="617">
        <v>7.5119999999999996</v>
      </c>
      <c r="I570" s="618">
        <v>30</v>
      </c>
      <c r="J570" s="617">
        <v>2.8170000000000002</v>
      </c>
      <c r="K570" s="617"/>
      <c r="L570" s="617"/>
      <c r="M570" s="617"/>
      <c r="N570" s="617"/>
      <c r="O570" s="619">
        <v>433.84</v>
      </c>
      <c r="P570" s="617">
        <v>6.1790000000000003</v>
      </c>
      <c r="Q570" s="617"/>
      <c r="R570" s="617"/>
      <c r="S570" s="618">
        <f t="shared" si="21"/>
        <v>15</v>
      </c>
      <c r="T570" s="617">
        <v>0.47</v>
      </c>
      <c r="U570" s="618">
        <v>1</v>
      </c>
      <c r="V570" s="617">
        <v>1.085</v>
      </c>
      <c r="W570" s="620"/>
      <c r="X570" s="617">
        <v>0</v>
      </c>
      <c r="Y570" s="621">
        <v>21.2</v>
      </c>
      <c r="Z570" s="617">
        <v>0.996</v>
      </c>
      <c r="AA570" s="617">
        <v>5.8330000000000002</v>
      </c>
      <c r="AB570" s="617">
        <v>7</v>
      </c>
      <c r="AC570" s="622">
        <v>0</v>
      </c>
      <c r="AD570" s="617"/>
      <c r="AE570" s="616">
        <v>0</v>
      </c>
      <c r="AF570" s="628"/>
      <c r="AG570" s="623"/>
      <c r="AH570" s="623"/>
      <c r="AI570" s="624"/>
      <c r="AJ570" s="624"/>
      <c r="AK570" s="624"/>
      <c r="AL570" s="624"/>
      <c r="AM570" s="624"/>
      <c r="AN570" s="624"/>
      <c r="AO570" s="624"/>
      <c r="AP570" s="624"/>
      <c r="AQ570" s="624"/>
      <c r="AR570" s="625"/>
      <c r="AS570" s="624"/>
      <c r="AT570" s="624"/>
      <c r="AU570" s="626"/>
      <c r="AV570" s="626"/>
      <c r="AW570" s="626"/>
      <c r="AX570" s="626"/>
      <c r="AY570" s="626"/>
      <c r="AZ570" s="628"/>
      <c r="BA570" s="628"/>
      <c r="BB570" s="628"/>
      <c r="BC570" s="628"/>
      <c r="BD570" s="628"/>
      <c r="BE570" s="629">
        <f t="shared" si="22"/>
        <v>26.059000000000001</v>
      </c>
      <c r="BF570" s="630"/>
      <c r="BG570" s="801">
        <f t="shared" si="23"/>
        <v>1.7</v>
      </c>
      <c r="BH570" s="504"/>
      <c r="BI570" s="505"/>
      <c r="BM570" s="503"/>
      <c r="BO570" s="444"/>
    </row>
    <row r="571" spans="1:67" s="443" customFormat="1" ht="36.950000000000003" customHeight="1">
      <c r="A571" s="611">
        <v>557</v>
      </c>
      <c r="B571" s="612">
        <v>557</v>
      </c>
      <c r="C571" s="613"/>
      <c r="D571" s="636"/>
      <c r="E571" s="782" t="s">
        <v>2036</v>
      </c>
      <c r="F571" s="783" t="s">
        <v>2037</v>
      </c>
      <c r="G571" s="652">
        <v>15</v>
      </c>
      <c r="H571" s="617">
        <v>7.5119999999999996</v>
      </c>
      <c r="I571" s="618">
        <v>30</v>
      </c>
      <c r="J571" s="617">
        <v>2.8170000000000002</v>
      </c>
      <c r="K571" s="617"/>
      <c r="L571" s="617"/>
      <c r="M571" s="617"/>
      <c r="N571" s="617"/>
      <c r="O571" s="619">
        <v>450.56</v>
      </c>
      <c r="P571" s="617">
        <v>6.4169999999999998</v>
      </c>
      <c r="Q571" s="617"/>
      <c r="R571" s="617"/>
      <c r="S571" s="618">
        <f t="shared" si="21"/>
        <v>15</v>
      </c>
      <c r="T571" s="617">
        <v>0.47</v>
      </c>
      <c r="U571" s="618">
        <v>1</v>
      </c>
      <c r="V571" s="617">
        <v>1.085</v>
      </c>
      <c r="W571" s="620"/>
      <c r="X571" s="617">
        <v>0</v>
      </c>
      <c r="Y571" s="621">
        <v>20.3</v>
      </c>
      <c r="Z571" s="617">
        <v>0.95399999999999996</v>
      </c>
      <c r="AA571" s="617">
        <v>6.6669999999999998</v>
      </c>
      <c r="AB571" s="617">
        <v>8</v>
      </c>
      <c r="AC571" s="622">
        <v>0</v>
      </c>
      <c r="AD571" s="617"/>
      <c r="AE571" s="616">
        <v>4.2939999999999996</v>
      </c>
      <c r="AF571" s="628">
        <v>2</v>
      </c>
      <c r="AG571" s="623"/>
      <c r="AH571" s="623"/>
      <c r="AI571" s="624"/>
      <c r="AJ571" s="624"/>
      <c r="AK571" s="624"/>
      <c r="AL571" s="624"/>
      <c r="AM571" s="624"/>
      <c r="AN571" s="624"/>
      <c r="AO571" s="624"/>
      <c r="AP571" s="624"/>
      <c r="AQ571" s="624"/>
      <c r="AR571" s="625"/>
      <c r="AS571" s="624"/>
      <c r="AT571" s="624"/>
      <c r="AU571" s="626"/>
      <c r="AV571" s="626"/>
      <c r="AW571" s="626"/>
      <c r="AX571" s="626"/>
      <c r="AY571" s="626"/>
      <c r="AZ571" s="628"/>
      <c r="BA571" s="628"/>
      <c r="BB571" s="628"/>
      <c r="BC571" s="628"/>
      <c r="BD571" s="628"/>
      <c r="BE571" s="629">
        <f t="shared" si="22"/>
        <v>29.255000000000003</v>
      </c>
      <c r="BF571" s="630"/>
      <c r="BG571" s="801">
        <f t="shared" si="23"/>
        <v>1.7</v>
      </c>
      <c r="BH571" s="504"/>
      <c r="BI571" s="505"/>
      <c r="BM571" s="503"/>
      <c r="BO571" s="444"/>
    </row>
    <row r="572" spans="1:67" s="443" customFormat="1" ht="36.950000000000003" customHeight="1">
      <c r="A572" s="611">
        <v>558</v>
      </c>
      <c r="B572" s="612">
        <v>558</v>
      </c>
      <c r="C572" s="613"/>
      <c r="D572" s="636"/>
      <c r="E572" s="782" t="s">
        <v>2038</v>
      </c>
      <c r="F572" s="783" t="s">
        <v>2039</v>
      </c>
      <c r="G572" s="652">
        <v>16</v>
      </c>
      <c r="H572" s="617">
        <v>8.0129999999999999</v>
      </c>
      <c r="I572" s="618">
        <v>31</v>
      </c>
      <c r="J572" s="617">
        <v>2.911</v>
      </c>
      <c r="K572" s="617"/>
      <c r="L572" s="617"/>
      <c r="M572" s="617"/>
      <c r="N572" s="617"/>
      <c r="O572" s="619">
        <v>550.88</v>
      </c>
      <c r="P572" s="617">
        <v>7.8470000000000004</v>
      </c>
      <c r="Q572" s="617"/>
      <c r="R572" s="617"/>
      <c r="S572" s="618">
        <f t="shared" si="21"/>
        <v>16</v>
      </c>
      <c r="T572" s="617">
        <v>0.5</v>
      </c>
      <c r="U572" s="618">
        <v>1</v>
      </c>
      <c r="V572" s="617">
        <v>1.085</v>
      </c>
      <c r="W572" s="620"/>
      <c r="X572" s="617">
        <v>0</v>
      </c>
      <c r="Y572" s="621">
        <v>11.4</v>
      </c>
      <c r="Z572" s="617">
        <v>0.53600000000000003</v>
      </c>
      <c r="AA572" s="617">
        <v>6.6669999999999998</v>
      </c>
      <c r="AB572" s="617">
        <v>8</v>
      </c>
      <c r="AC572" s="622">
        <v>0</v>
      </c>
      <c r="AD572" s="617"/>
      <c r="AE572" s="616">
        <v>0</v>
      </c>
      <c r="AF572" s="628"/>
      <c r="AG572" s="623"/>
      <c r="AH572" s="623"/>
      <c r="AI572" s="624"/>
      <c r="AJ572" s="624"/>
      <c r="AK572" s="624"/>
      <c r="AL572" s="624"/>
      <c r="AM572" s="624"/>
      <c r="AN572" s="624"/>
      <c r="AO572" s="624"/>
      <c r="AP572" s="624"/>
      <c r="AQ572" s="624"/>
      <c r="AR572" s="625"/>
      <c r="AS572" s="624"/>
      <c r="AT572" s="624"/>
      <c r="AU572" s="626"/>
      <c r="AV572" s="626"/>
      <c r="AW572" s="626"/>
      <c r="AX572" s="626"/>
      <c r="AY572" s="626"/>
      <c r="AZ572" s="628"/>
      <c r="BA572" s="628"/>
      <c r="BB572" s="628"/>
      <c r="BC572" s="628"/>
      <c r="BD572" s="628"/>
      <c r="BE572" s="629">
        <f t="shared" si="22"/>
        <v>28.892000000000003</v>
      </c>
      <c r="BF572" s="630"/>
      <c r="BG572" s="801">
        <f t="shared" si="23"/>
        <v>1.7</v>
      </c>
      <c r="BH572" s="504"/>
      <c r="BI572" s="505"/>
      <c r="BM572" s="503"/>
      <c r="BO572" s="444"/>
    </row>
    <row r="573" spans="1:67" s="443" customFormat="1" ht="36.950000000000003" customHeight="1">
      <c r="A573" s="611">
        <v>559</v>
      </c>
      <c r="B573" s="612">
        <v>559</v>
      </c>
      <c r="C573" s="613"/>
      <c r="D573" s="636"/>
      <c r="E573" s="782" t="s">
        <v>2040</v>
      </c>
      <c r="F573" s="783" t="s">
        <v>2041</v>
      </c>
      <c r="G573" s="652">
        <v>16</v>
      </c>
      <c r="H573" s="617">
        <v>8.0129999999999999</v>
      </c>
      <c r="I573" s="618">
        <v>31</v>
      </c>
      <c r="J573" s="617">
        <v>2.91</v>
      </c>
      <c r="K573" s="617"/>
      <c r="L573" s="617"/>
      <c r="M573" s="617"/>
      <c r="N573" s="617"/>
      <c r="O573" s="619">
        <v>488.4</v>
      </c>
      <c r="P573" s="617">
        <v>6.9569999999999999</v>
      </c>
      <c r="Q573" s="617"/>
      <c r="R573" s="617"/>
      <c r="S573" s="618">
        <f t="shared" si="21"/>
        <v>16</v>
      </c>
      <c r="T573" s="617">
        <v>0.5</v>
      </c>
      <c r="U573" s="618">
        <v>1</v>
      </c>
      <c r="V573" s="617">
        <v>1.085</v>
      </c>
      <c r="W573" s="620"/>
      <c r="X573" s="617">
        <v>0</v>
      </c>
      <c r="Y573" s="621">
        <v>11.6</v>
      </c>
      <c r="Z573" s="617">
        <v>0.54600000000000004</v>
      </c>
      <c r="AA573" s="617"/>
      <c r="AB573" s="617"/>
      <c r="AC573" s="622">
        <v>0</v>
      </c>
      <c r="AD573" s="617"/>
      <c r="AE573" s="616">
        <v>4.2939999999999996</v>
      </c>
      <c r="AF573" s="628">
        <v>2</v>
      </c>
      <c r="AG573" s="623"/>
      <c r="AH573" s="623"/>
      <c r="AI573" s="624"/>
      <c r="AJ573" s="624"/>
      <c r="AK573" s="624"/>
      <c r="AL573" s="624"/>
      <c r="AM573" s="624"/>
      <c r="AN573" s="624"/>
      <c r="AO573" s="624"/>
      <c r="AP573" s="624"/>
      <c r="AQ573" s="624"/>
      <c r="AR573" s="625"/>
      <c r="AS573" s="624"/>
      <c r="AT573" s="624"/>
      <c r="AU573" s="626"/>
      <c r="AV573" s="626"/>
      <c r="AW573" s="626"/>
      <c r="AX573" s="626"/>
      <c r="AY573" s="626"/>
      <c r="AZ573" s="628"/>
      <c r="BA573" s="628"/>
      <c r="BB573" s="628"/>
      <c r="BC573" s="628"/>
      <c r="BD573" s="628"/>
      <c r="BE573" s="629">
        <f t="shared" si="22"/>
        <v>22.010999999999999</v>
      </c>
      <c r="BF573" s="630"/>
      <c r="BG573" s="801">
        <f t="shared" si="23"/>
        <v>1.7</v>
      </c>
      <c r="BH573" s="504"/>
      <c r="BI573" s="505"/>
      <c r="BM573" s="503"/>
      <c r="BO573" s="444"/>
    </row>
    <row r="574" spans="1:67" s="443" customFormat="1" ht="36.950000000000003" customHeight="1">
      <c r="A574" s="611">
        <v>560</v>
      </c>
      <c r="B574" s="612">
        <v>560</v>
      </c>
      <c r="C574" s="613"/>
      <c r="D574" s="636"/>
      <c r="E574" s="782" t="s">
        <v>2042</v>
      </c>
      <c r="F574" s="783" t="s">
        <v>2043</v>
      </c>
      <c r="G574" s="652">
        <v>14</v>
      </c>
      <c r="H574" s="617">
        <v>7.0110000000000001</v>
      </c>
      <c r="I574" s="618">
        <v>29</v>
      </c>
      <c r="J574" s="617">
        <v>2.722</v>
      </c>
      <c r="K574" s="617"/>
      <c r="L574" s="617"/>
      <c r="M574" s="617"/>
      <c r="N574" s="617"/>
      <c r="O574" s="619">
        <v>392.04</v>
      </c>
      <c r="P574" s="617">
        <v>5.585</v>
      </c>
      <c r="Q574" s="617"/>
      <c r="R574" s="617"/>
      <c r="S574" s="618">
        <f t="shared" si="21"/>
        <v>14</v>
      </c>
      <c r="T574" s="617">
        <v>0.438</v>
      </c>
      <c r="U574" s="618">
        <v>1</v>
      </c>
      <c r="V574" s="617">
        <v>1.085</v>
      </c>
      <c r="W574" s="620"/>
      <c r="X574" s="617">
        <v>0</v>
      </c>
      <c r="Y574" s="621">
        <v>12.5</v>
      </c>
      <c r="Z574" s="617">
        <v>0.58799999999999997</v>
      </c>
      <c r="AA574" s="617">
        <v>6.6669999999999998</v>
      </c>
      <c r="AB574" s="617">
        <v>8</v>
      </c>
      <c r="AC574" s="622">
        <v>0</v>
      </c>
      <c r="AD574" s="617"/>
      <c r="AE574" s="616">
        <v>8.5869999999999997</v>
      </c>
      <c r="AF574" s="617">
        <v>4</v>
      </c>
      <c r="AG574" s="623"/>
      <c r="AH574" s="623"/>
      <c r="AI574" s="624"/>
      <c r="AJ574" s="624"/>
      <c r="AK574" s="624"/>
      <c r="AL574" s="624"/>
      <c r="AM574" s="624"/>
      <c r="AN574" s="624"/>
      <c r="AO574" s="624"/>
      <c r="AP574" s="624"/>
      <c r="AQ574" s="624"/>
      <c r="AR574" s="625"/>
      <c r="AS574" s="624"/>
      <c r="AT574" s="624"/>
      <c r="AU574" s="626"/>
      <c r="AV574" s="626"/>
      <c r="AW574" s="626"/>
      <c r="AX574" s="626"/>
      <c r="AY574" s="626"/>
      <c r="AZ574" s="628"/>
      <c r="BA574" s="628"/>
      <c r="BB574" s="628"/>
      <c r="BC574" s="628"/>
      <c r="BD574" s="628"/>
      <c r="BE574" s="629">
        <f t="shared" si="22"/>
        <v>29.429000000000002</v>
      </c>
      <c r="BF574" s="630"/>
      <c r="BG574" s="801">
        <f t="shared" si="23"/>
        <v>1.7</v>
      </c>
      <c r="BH574" s="504"/>
      <c r="BI574" s="505"/>
      <c r="BM574" s="503"/>
      <c r="BO574" s="444"/>
    </row>
    <row r="575" spans="1:67" s="443" customFormat="1" ht="36.950000000000003" customHeight="1">
      <c r="A575" s="611">
        <v>561</v>
      </c>
      <c r="B575" s="612">
        <v>561</v>
      </c>
      <c r="C575" s="613"/>
      <c r="D575" s="636"/>
      <c r="E575" s="782" t="s">
        <v>2044</v>
      </c>
      <c r="F575" s="783" t="s">
        <v>2045</v>
      </c>
      <c r="G575" s="652">
        <v>14</v>
      </c>
      <c r="H575" s="617">
        <v>7.0110000000000001</v>
      </c>
      <c r="I575" s="618">
        <v>29</v>
      </c>
      <c r="J575" s="617">
        <v>2.722</v>
      </c>
      <c r="K575" s="617"/>
      <c r="L575" s="617"/>
      <c r="M575" s="617"/>
      <c r="N575" s="617"/>
      <c r="O575" s="619">
        <v>377.52</v>
      </c>
      <c r="P575" s="617">
        <v>5.3780000000000001</v>
      </c>
      <c r="Q575" s="617"/>
      <c r="R575" s="617"/>
      <c r="S575" s="618">
        <f t="shared" si="21"/>
        <v>14</v>
      </c>
      <c r="T575" s="617">
        <v>0.438</v>
      </c>
      <c r="U575" s="618">
        <v>1</v>
      </c>
      <c r="V575" s="617">
        <v>1.085</v>
      </c>
      <c r="W575" s="620"/>
      <c r="X575" s="617">
        <v>0</v>
      </c>
      <c r="Y575" s="621">
        <v>12.9</v>
      </c>
      <c r="Z575" s="617">
        <v>0.60699999999999998</v>
      </c>
      <c r="AA575" s="617">
        <v>13.334</v>
      </c>
      <c r="AB575" s="617">
        <v>16</v>
      </c>
      <c r="AC575" s="622">
        <v>0</v>
      </c>
      <c r="AD575" s="617"/>
      <c r="AE575" s="616">
        <v>0</v>
      </c>
      <c r="AF575" s="617"/>
      <c r="AG575" s="623"/>
      <c r="AH575" s="623"/>
      <c r="AI575" s="624"/>
      <c r="AJ575" s="624"/>
      <c r="AK575" s="624"/>
      <c r="AL575" s="624"/>
      <c r="AM575" s="624"/>
      <c r="AN575" s="624"/>
      <c r="AO575" s="624"/>
      <c r="AP575" s="624"/>
      <c r="AQ575" s="624"/>
      <c r="AR575" s="625"/>
      <c r="AS575" s="624"/>
      <c r="AT575" s="624"/>
      <c r="AU575" s="626"/>
      <c r="AV575" s="626"/>
      <c r="AW575" s="626"/>
      <c r="AX575" s="626"/>
      <c r="AY575" s="626"/>
      <c r="AZ575" s="628"/>
      <c r="BA575" s="628"/>
      <c r="BB575" s="628"/>
      <c r="BC575" s="628"/>
      <c r="BD575" s="628"/>
      <c r="BE575" s="629">
        <f t="shared" si="22"/>
        <v>33.241</v>
      </c>
      <c r="BF575" s="630"/>
      <c r="BG575" s="801">
        <f t="shared" si="23"/>
        <v>1.7</v>
      </c>
      <c r="BH575" s="504"/>
      <c r="BI575" s="505"/>
      <c r="BM575" s="503"/>
      <c r="BO575" s="444"/>
    </row>
    <row r="576" spans="1:67" s="443" customFormat="1" ht="36.950000000000003" customHeight="1">
      <c r="A576" s="611">
        <v>562</v>
      </c>
      <c r="B576" s="612">
        <v>562</v>
      </c>
      <c r="C576" s="613"/>
      <c r="D576" s="636"/>
      <c r="E576" s="782" t="s">
        <v>2046</v>
      </c>
      <c r="F576" s="783" t="s">
        <v>2047</v>
      </c>
      <c r="G576" s="652">
        <v>15</v>
      </c>
      <c r="H576" s="617">
        <v>7.5119999999999996</v>
      </c>
      <c r="I576" s="618">
        <v>30</v>
      </c>
      <c r="J576" s="617">
        <v>2.8159999999999998</v>
      </c>
      <c r="K576" s="617"/>
      <c r="L576" s="617"/>
      <c r="M576" s="617"/>
      <c r="N576" s="617"/>
      <c r="O576" s="619">
        <v>497.64</v>
      </c>
      <c r="P576" s="617">
        <v>7.0890000000000004</v>
      </c>
      <c r="Q576" s="617"/>
      <c r="R576" s="617"/>
      <c r="S576" s="618">
        <f t="shared" si="21"/>
        <v>15</v>
      </c>
      <c r="T576" s="617">
        <v>0.47</v>
      </c>
      <c r="U576" s="618">
        <v>1</v>
      </c>
      <c r="V576" s="617">
        <v>1.085</v>
      </c>
      <c r="W576" s="620"/>
      <c r="X576" s="617">
        <v>0</v>
      </c>
      <c r="Y576" s="621">
        <v>16.3</v>
      </c>
      <c r="Z576" s="617">
        <v>0.76600000000000001</v>
      </c>
      <c r="AA576" s="617">
        <v>5.8330000000000002</v>
      </c>
      <c r="AB576" s="617">
        <v>7</v>
      </c>
      <c r="AC576" s="622">
        <v>0</v>
      </c>
      <c r="AD576" s="617"/>
      <c r="AE576" s="616">
        <v>0</v>
      </c>
      <c r="AF576" s="617"/>
      <c r="AG576" s="623"/>
      <c r="AH576" s="623"/>
      <c r="AI576" s="624"/>
      <c r="AJ576" s="624"/>
      <c r="AK576" s="624"/>
      <c r="AL576" s="624"/>
      <c r="AM576" s="624"/>
      <c r="AN576" s="624"/>
      <c r="AO576" s="624"/>
      <c r="AP576" s="624"/>
      <c r="AQ576" s="624"/>
      <c r="AR576" s="625"/>
      <c r="AS576" s="624"/>
      <c r="AT576" s="624"/>
      <c r="AU576" s="626"/>
      <c r="AV576" s="626"/>
      <c r="AW576" s="626"/>
      <c r="AX576" s="626"/>
      <c r="AY576" s="626"/>
      <c r="AZ576" s="628"/>
      <c r="BA576" s="628"/>
      <c r="BB576" s="628"/>
      <c r="BC576" s="628"/>
      <c r="BD576" s="628"/>
      <c r="BE576" s="629">
        <f t="shared" si="22"/>
        <v>26.738</v>
      </c>
      <c r="BF576" s="630"/>
      <c r="BG576" s="801">
        <f t="shared" si="23"/>
        <v>1.7</v>
      </c>
      <c r="BH576" s="504"/>
      <c r="BI576" s="505"/>
      <c r="BM576" s="503"/>
      <c r="BO576" s="444"/>
    </row>
    <row r="577" spans="1:67" s="443" customFormat="1" ht="36.950000000000003" customHeight="1">
      <c r="A577" s="611">
        <v>563</v>
      </c>
      <c r="B577" s="612">
        <v>563</v>
      </c>
      <c r="C577" s="613"/>
      <c r="D577" s="636"/>
      <c r="E577" s="782" t="s">
        <v>2048</v>
      </c>
      <c r="F577" s="783" t="s">
        <v>2049</v>
      </c>
      <c r="G577" s="652">
        <v>16</v>
      </c>
      <c r="H577" s="617">
        <v>8.0129999999999999</v>
      </c>
      <c r="I577" s="618">
        <v>31</v>
      </c>
      <c r="J577" s="617">
        <v>2.91</v>
      </c>
      <c r="K577" s="617"/>
      <c r="L577" s="617"/>
      <c r="M577" s="617"/>
      <c r="N577" s="617"/>
      <c r="O577" s="619">
        <v>453.64</v>
      </c>
      <c r="P577" s="617">
        <v>6.4619999999999997</v>
      </c>
      <c r="Q577" s="617"/>
      <c r="R577" s="617"/>
      <c r="S577" s="618">
        <f t="shared" si="21"/>
        <v>16</v>
      </c>
      <c r="T577" s="617">
        <v>0.5</v>
      </c>
      <c r="U577" s="618">
        <v>1</v>
      </c>
      <c r="V577" s="617">
        <v>1.085</v>
      </c>
      <c r="W577" s="620"/>
      <c r="X577" s="617">
        <v>0</v>
      </c>
      <c r="Y577" s="621">
        <v>9.9</v>
      </c>
      <c r="Z577" s="617">
        <v>0.46600000000000003</v>
      </c>
      <c r="AA577" s="617">
        <v>6.6669999999999998</v>
      </c>
      <c r="AB577" s="617">
        <v>8</v>
      </c>
      <c r="AC577" s="622">
        <v>0</v>
      </c>
      <c r="AD577" s="617"/>
      <c r="AE577" s="616">
        <v>4.2939999999999996</v>
      </c>
      <c r="AF577" s="617">
        <v>2</v>
      </c>
      <c r="AG577" s="623"/>
      <c r="AH577" s="623"/>
      <c r="AI577" s="624"/>
      <c r="AJ577" s="624"/>
      <c r="AK577" s="624"/>
      <c r="AL577" s="624"/>
      <c r="AM577" s="624"/>
      <c r="AN577" s="624"/>
      <c r="AO577" s="624"/>
      <c r="AP577" s="624"/>
      <c r="AQ577" s="624"/>
      <c r="AR577" s="625"/>
      <c r="AS577" s="624"/>
      <c r="AT577" s="624"/>
      <c r="AU577" s="626"/>
      <c r="AV577" s="626"/>
      <c r="AW577" s="626"/>
      <c r="AX577" s="626"/>
      <c r="AY577" s="626"/>
      <c r="AZ577" s="628"/>
      <c r="BA577" s="628"/>
      <c r="BB577" s="628"/>
      <c r="BC577" s="628"/>
      <c r="BD577" s="628"/>
      <c r="BE577" s="629">
        <f t="shared" si="22"/>
        <v>29.436</v>
      </c>
      <c r="BF577" s="630"/>
      <c r="BG577" s="801">
        <f t="shared" si="23"/>
        <v>1.7</v>
      </c>
      <c r="BH577" s="504"/>
      <c r="BI577" s="505"/>
      <c r="BM577" s="503"/>
      <c r="BO577" s="444"/>
    </row>
    <row r="578" spans="1:67" s="443" customFormat="1" ht="36.950000000000003" customHeight="1">
      <c r="A578" s="611">
        <v>564</v>
      </c>
      <c r="B578" s="612">
        <v>564</v>
      </c>
      <c r="C578" s="613"/>
      <c r="D578" s="636"/>
      <c r="E578" s="782" t="s">
        <v>2050</v>
      </c>
      <c r="F578" s="783" t="s">
        <v>2051</v>
      </c>
      <c r="G578" s="652">
        <v>16</v>
      </c>
      <c r="H578" s="617">
        <v>8.0129999999999999</v>
      </c>
      <c r="I578" s="618">
        <v>31</v>
      </c>
      <c r="J578" s="617">
        <v>2.91</v>
      </c>
      <c r="K578" s="617"/>
      <c r="L578" s="617"/>
      <c r="M578" s="617"/>
      <c r="N578" s="617"/>
      <c r="O578" s="619">
        <v>473.44</v>
      </c>
      <c r="P578" s="617">
        <v>6.7439999999999998</v>
      </c>
      <c r="Q578" s="617"/>
      <c r="R578" s="617"/>
      <c r="S578" s="618">
        <f t="shared" si="21"/>
        <v>16</v>
      </c>
      <c r="T578" s="617">
        <v>0.5</v>
      </c>
      <c r="U578" s="618">
        <v>1</v>
      </c>
      <c r="V578" s="617">
        <v>1.0840000000000001</v>
      </c>
      <c r="W578" s="620"/>
      <c r="X578" s="617">
        <v>0</v>
      </c>
      <c r="Y578" s="621">
        <v>32.200000000000003</v>
      </c>
      <c r="Z578" s="617">
        <v>1.5129999999999999</v>
      </c>
      <c r="AA578" s="617">
        <v>5.8330000000000002</v>
      </c>
      <c r="AB578" s="617">
        <v>7</v>
      </c>
      <c r="AC578" s="622">
        <v>0</v>
      </c>
      <c r="AD578" s="617"/>
      <c r="AE578" s="616">
        <v>0</v>
      </c>
      <c r="AF578" s="617"/>
      <c r="AG578" s="623"/>
      <c r="AH578" s="623"/>
      <c r="AI578" s="624"/>
      <c r="AJ578" s="624"/>
      <c r="AK578" s="624"/>
      <c r="AL578" s="624"/>
      <c r="AM578" s="624"/>
      <c r="AN578" s="624"/>
      <c r="AO578" s="624"/>
      <c r="AP578" s="624"/>
      <c r="AQ578" s="624"/>
      <c r="AR578" s="625"/>
      <c r="AS578" s="624"/>
      <c r="AT578" s="624"/>
      <c r="AU578" s="626"/>
      <c r="AV578" s="626"/>
      <c r="AW578" s="626"/>
      <c r="AX578" s="626"/>
      <c r="AY578" s="626"/>
      <c r="AZ578" s="628"/>
      <c r="BA578" s="628"/>
      <c r="BB578" s="628"/>
      <c r="BC578" s="628"/>
      <c r="BD578" s="628"/>
      <c r="BE578" s="629">
        <f t="shared" si="22"/>
        <v>27.763999999999996</v>
      </c>
      <c r="BF578" s="630"/>
      <c r="BG578" s="801">
        <f t="shared" si="23"/>
        <v>1.7</v>
      </c>
      <c r="BH578" s="504"/>
      <c r="BI578" s="505"/>
      <c r="BM578" s="503"/>
      <c r="BO578" s="444"/>
    </row>
    <row r="579" spans="1:67" s="443" customFormat="1" ht="36.950000000000003" customHeight="1">
      <c r="A579" s="611">
        <v>565</v>
      </c>
      <c r="B579" s="612">
        <v>565</v>
      </c>
      <c r="C579" s="613"/>
      <c r="D579" s="636"/>
      <c r="E579" s="782" t="s">
        <v>2052</v>
      </c>
      <c r="F579" s="783" t="s">
        <v>2094</v>
      </c>
      <c r="G579" s="652">
        <v>15</v>
      </c>
      <c r="H579" s="617">
        <v>7.5129999999999999</v>
      </c>
      <c r="I579" s="618">
        <v>30</v>
      </c>
      <c r="J579" s="617">
        <v>2.8159999999999998</v>
      </c>
      <c r="K579" s="617"/>
      <c r="L579" s="617"/>
      <c r="M579" s="617"/>
      <c r="N579" s="617"/>
      <c r="O579" s="619">
        <v>410.52</v>
      </c>
      <c r="P579" s="617">
        <v>5.8479999999999999</v>
      </c>
      <c r="Q579" s="617"/>
      <c r="R579" s="617"/>
      <c r="S579" s="618">
        <f t="shared" si="21"/>
        <v>15</v>
      </c>
      <c r="T579" s="617">
        <v>0.47</v>
      </c>
      <c r="U579" s="618">
        <v>1</v>
      </c>
      <c r="V579" s="617">
        <v>1.0840000000000001</v>
      </c>
      <c r="W579" s="620"/>
      <c r="X579" s="617">
        <v>0</v>
      </c>
      <c r="Y579" s="621">
        <v>17.100000000000001</v>
      </c>
      <c r="Z579" s="617">
        <v>0.80400000000000005</v>
      </c>
      <c r="AA579" s="617">
        <v>6.6669999999999998</v>
      </c>
      <c r="AB579" s="617">
        <v>8</v>
      </c>
      <c r="AC579" s="622">
        <v>0</v>
      </c>
      <c r="AD579" s="617"/>
      <c r="AE579" s="616">
        <v>8.1869999999999994</v>
      </c>
      <c r="AF579" s="617">
        <v>4</v>
      </c>
      <c r="AG579" s="623"/>
      <c r="AH579" s="623"/>
      <c r="AI579" s="624"/>
      <c r="AJ579" s="624"/>
      <c r="AK579" s="624"/>
      <c r="AL579" s="624"/>
      <c r="AM579" s="624"/>
      <c r="AN579" s="624"/>
      <c r="AO579" s="624"/>
      <c r="AP579" s="624"/>
      <c r="AQ579" s="624"/>
      <c r="AR579" s="625"/>
      <c r="AS579" s="624"/>
      <c r="AT579" s="624"/>
      <c r="AU579" s="626"/>
      <c r="AV579" s="626"/>
      <c r="AW579" s="626"/>
      <c r="AX579" s="626"/>
      <c r="AY579" s="626"/>
      <c r="AZ579" s="628"/>
      <c r="BA579" s="628"/>
      <c r="BB579" s="628"/>
      <c r="BC579" s="628"/>
      <c r="BD579" s="628"/>
      <c r="BE579" s="629">
        <f t="shared" si="22"/>
        <v>30.535</v>
      </c>
      <c r="BF579" s="630"/>
      <c r="BG579" s="801">
        <f t="shared" si="23"/>
        <v>1.7</v>
      </c>
      <c r="BH579" s="504"/>
      <c r="BI579" s="505"/>
      <c r="BM579" s="503"/>
      <c r="BO579" s="444"/>
    </row>
    <row r="580" spans="1:67" s="443" customFormat="1" ht="36.950000000000003" customHeight="1">
      <c r="A580" s="611">
        <v>566</v>
      </c>
      <c r="B580" s="612">
        <v>566</v>
      </c>
      <c r="C580" s="613"/>
      <c r="D580" s="636"/>
      <c r="E580" s="782" t="s">
        <v>2053</v>
      </c>
      <c r="F580" s="783" t="s">
        <v>2054</v>
      </c>
      <c r="G580" s="652">
        <v>15</v>
      </c>
      <c r="H580" s="617">
        <v>7.5129999999999999</v>
      </c>
      <c r="I580" s="618">
        <v>30</v>
      </c>
      <c r="J580" s="617">
        <v>2.8159999999999998</v>
      </c>
      <c r="K580" s="617"/>
      <c r="L580" s="617"/>
      <c r="M580" s="617"/>
      <c r="N580" s="617"/>
      <c r="O580" s="619">
        <v>468.16</v>
      </c>
      <c r="P580" s="617">
        <v>6.6689999999999996</v>
      </c>
      <c r="Q580" s="617"/>
      <c r="R580" s="617"/>
      <c r="S580" s="618">
        <f t="shared" si="21"/>
        <v>15</v>
      </c>
      <c r="T580" s="617">
        <v>0.47</v>
      </c>
      <c r="U580" s="618">
        <v>1</v>
      </c>
      <c r="V580" s="617">
        <v>1.0840000000000001</v>
      </c>
      <c r="W580" s="620"/>
      <c r="X580" s="617">
        <v>0</v>
      </c>
      <c r="Y580" s="621">
        <v>17.8</v>
      </c>
      <c r="Z580" s="617">
        <v>0.83699999999999997</v>
      </c>
      <c r="AA580" s="617">
        <v>5.8049999999999997</v>
      </c>
      <c r="AB580" s="617">
        <v>7</v>
      </c>
      <c r="AC580" s="622">
        <v>0</v>
      </c>
      <c r="AD580" s="617"/>
      <c r="AE580" s="616"/>
      <c r="AF580" s="617"/>
      <c r="AG580" s="623"/>
      <c r="AH580" s="623"/>
      <c r="AI580" s="624"/>
      <c r="AJ580" s="624"/>
      <c r="AK580" s="624"/>
      <c r="AL580" s="624"/>
      <c r="AM580" s="624"/>
      <c r="AN580" s="624"/>
      <c r="AO580" s="624"/>
      <c r="AP580" s="624"/>
      <c r="AQ580" s="624"/>
      <c r="AR580" s="625"/>
      <c r="AS580" s="624"/>
      <c r="AT580" s="624"/>
      <c r="AU580" s="626"/>
      <c r="AV580" s="626"/>
      <c r="AW580" s="626"/>
      <c r="AX580" s="626"/>
      <c r="AY580" s="626"/>
      <c r="AZ580" s="628"/>
      <c r="BA580" s="628"/>
      <c r="BB580" s="628"/>
      <c r="BC580" s="628"/>
      <c r="BD580" s="628"/>
      <c r="BE580" s="629">
        <f t="shared" si="22"/>
        <v>26.388999999999999</v>
      </c>
      <c r="BF580" s="630"/>
      <c r="BG580" s="801"/>
      <c r="BH580" s="504"/>
      <c r="BI580" s="505"/>
      <c r="BM580" s="503"/>
      <c r="BO580" s="444"/>
    </row>
    <row r="581" spans="1:67" s="443" customFormat="1" ht="36.950000000000003" customHeight="1">
      <c r="A581" s="611">
        <v>567</v>
      </c>
      <c r="B581" s="612"/>
      <c r="C581" s="613"/>
      <c r="D581" s="636"/>
      <c r="E581" s="609" t="s">
        <v>1913</v>
      </c>
      <c r="F581" s="634" t="s">
        <v>955</v>
      </c>
      <c r="G581" s="652"/>
      <c r="H581" s="617">
        <v>0</v>
      </c>
      <c r="I581" s="618"/>
      <c r="J581" s="617">
        <v>0</v>
      </c>
      <c r="K581" s="617">
        <v>31</v>
      </c>
      <c r="L581" s="617">
        <v>38.81</v>
      </c>
      <c r="M581" s="617"/>
      <c r="N581" s="617">
        <v>0</v>
      </c>
      <c r="O581" s="619"/>
      <c r="P581" s="617">
        <v>0</v>
      </c>
      <c r="Q581" s="617"/>
      <c r="R581" s="617">
        <v>0</v>
      </c>
      <c r="S581" s="618">
        <f t="shared" si="21"/>
        <v>0</v>
      </c>
      <c r="T581" s="617">
        <v>0</v>
      </c>
      <c r="U581" s="618"/>
      <c r="V581" s="617">
        <v>0</v>
      </c>
      <c r="W581" s="620"/>
      <c r="X581" s="617">
        <v>0</v>
      </c>
      <c r="Y581" s="621"/>
      <c r="Z581" s="617">
        <v>0</v>
      </c>
      <c r="AA581" s="617">
        <v>0</v>
      </c>
      <c r="AB581" s="617"/>
      <c r="AC581" s="622">
        <v>0</v>
      </c>
      <c r="AD581" s="617"/>
      <c r="AE581" s="616"/>
      <c r="AF581" s="617"/>
      <c r="AG581" s="623"/>
      <c r="AH581" s="623"/>
      <c r="AI581" s="624"/>
      <c r="AJ581" s="624"/>
      <c r="AK581" s="624"/>
      <c r="AL581" s="624"/>
      <c r="AM581" s="624"/>
      <c r="AN581" s="624"/>
      <c r="AO581" s="624"/>
      <c r="AP581" s="624"/>
      <c r="AQ581" s="624"/>
      <c r="AR581" s="625"/>
      <c r="AS581" s="624"/>
      <c r="AT581" s="624"/>
      <c r="AU581" s="626"/>
      <c r="AV581" s="626"/>
      <c r="AW581" s="626"/>
      <c r="AX581" s="626"/>
      <c r="AY581" s="626"/>
      <c r="AZ581" s="628"/>
      <c r="BA581" s="628"/>
      <c r="BB581" s="628"/>
      <c r="BC581" s="628"/>
      <c r="BD581" s="628"/>
      <c r="BE581" s="629">
        <f t="shared" si="22"/>
        <v>38.81</v>
      </c>
      <c r="BF581" s="630"/>
      <c r="BG581" s="801"/>
      <c r="BH581" s="504"/>
      <c r="BI581" s="505"/>
      <c r="BM581" s="503"/>
      <c r="BO581" s="444"/>
    </row>
    <row r="582" spans="1:67" s="443" customFormat="1" ht="36.950000000000003" customHeight="1">
      <c r="A582" s="611">
        <v>568</v>
      </c>
      <c r="B582" s="612"/>
      <c r="C582" s="613"/>
      <c r="D582" s="636"/>
      <c r="E582" s="609" t="s">
        <v>1014</v>
      </c>
      <c r="F582" s="634" t="s">
        <v>1015</v>
      </c>
      <c r="G582" s="652"/>
      <c r="H582" s="617">
        <v>0</v>
      </c>
      <c r="I582" s="618"/>
      <c r="J582" s="617">
        <v>0</v>
      </c>
      <c r="K582" s="617">
        <v>31</v>
      </c>
      <c r="L582" s="617">
        <v>38.81</v>
      </c>
      <c r="M582" s="617"/>
      <c r="N582" s="617">
        <v>0</v>
      </c>
      <c r="O582" s="619"/>
      <c r="P582" s="617">
        <v>0</v>
      </c>
      <c r="Q582" s="617"/>
      <c r="R582" s="617">
        <v>0</v>
      </c>
      <c r="S582" s="618">
        <f t="shared" si="21"/>
        <v>0</v>
      </c>
      <c r="T582" s="617">
        <v>0</v>
      </c>
      <c r="U582" s="618"/>
      <c r="V582" s="617">
        <v>0</v>
      </c>
      <c r="W582" s="620"/>
      <c r="X582" s="617">
        <v>0</v>
      </c>
      <c r="Y582" s="621"/>
      <c r="Z582" s="617">
        <v>0</v>
      </c>
      <c r="AA582" s="617">
        <v>0</v>
      </c>
      <c r="AB582" s="617"/>
      <c r="AC582" s="622">
        <v>0</v>
      </c>
      <c r="AD582" s="617"/>
      <c r="AE582" s="616"/>
      <c r="AF582" s="617"/>
      <c r="AG582" s="623"/>
      <c r="AH582" s="623"/>
      <c r="AI582" s="624"/>
      <c r="AJ582" s="624"/>
      <c r="AK582" s="624"/>
      <c r="AL582" s="624"/>
      <c r="AM582" s="624"/>
      <c r="AN582" s="624"/>
      <c r="AO582" s="624"/>
      <c r="AP582" s="624"/>
      <c r="AQ582" s="624"/>
      <c r="AR582" s="625"/>
      <c r="AS582" s="624"/>
      <c r="AT582" s="624"/>
      <c r="AU582" s="626"/>
      <c r="AV582" s="626"/>
      <c r="AW582" s="626"/>
      <c r="AX582" s="626"/>
      <c r="AY582" s="626"/>
      <c r="AZ582" s="628"/>
      <c r="BA582" s="628"/>
      <c r="BB582" s="628"/>
      <c r="BC582" s="628"/>
      <c r="BD582" s="628"/>
      <c r="BE582" s="629">
        <f t="shared" si="22"/>
        <v>38.81</v>
      </c>
      <c r="BF582" s="630"/>
      <c r="BG582" s="801"/>
      <c r="BH582" s="504"/>
      <c r="BI582" s="505"/>
      <c r="BM582" s="503"/>
      <c r="BO582" s="444"/>
    </row>
    <row r="583" spans="1:67" s="443" customFormat="1" ht="36.950000000000003" customHeight="1">
      <c r="A583" s="611">
        <v>569</v>
      </c>
      <c r="B583" s="612"/>
      <c r="C583" s="613"/>
      <c r="D583" s="636"/>
      <c r="E583" s="784" t="s">
        <v>2192</v>
      </c>
      <c r="F583" s="779" t="s">
        <v>2193</v>
      </c>
      <c r="G583" s="609"/>
      <c r="H583" s="617">
        <v>0</v>
      </c>
      <c r="I583" s="618"/>
      <c r="J583" s="617">
        <v>0</v>
      </c>
      <c r="K583" s="617">
        <v>31</v>
      </c>
      <c r="L583" s="617">
        <v>38.81</v>
      </c>
      <c r="M583" s="617"/>
      <c r="N583" s="617">
        <v>0</v>
      </c>
      <c r="O583" s="619"/>
      <c r="P583" s="617">
        <v>0</v>
      </c>
      <c r="Q583" s="617"/>
      <c r="R583" s="617">
        <v>0</v>
      </c>
      <c r="S583" s="618">
        <f t="shared" si="21"/>
        <v>0</v>
      </c>
      <c r="T583" s="617">
        <v>0</v>
      </c>
      <c r="U583" s="618"/>
      <c r="V583" s="617">
        <v>0</v>
      </c>
      <c r="W583" s="620"/>
      <c r="X583" s="617">
        <v>0</v>
      </c>
      <c r="Y583" s="621"/>
      <c r="Z583" s="617">
        <v>0</v>
      </c>
      <c r="AA583" s="617">
        <v>0</v>
      </c>
      <c r="AB583" s="617"/>
      <c r="AC583" s="622">
        <v>0</v>
      </c>
      <c r="AD583" s="617"/>
      <c r="AE583" s="616"/>
      <c r="AF583" s="617"/>
      <c r="AG583" s="623"/>
      <c r="AH583" s="623"/>
      <c r="AI583" s="624"/>
      <c r="AJ583" s="624"/>
      <c r="AK583" s="624"/>
      <c r="AL583" s="624"/>
      <c r="AM583" s="624"/>
      <c r="AN583" s="624"/>
      <c r="AO583" s="624"/>
      <c r="AP583" s="624"/>
      <c r="AQ583" s="624"/>
      <c r="AR583" s="625"/>
      <c r="AS583" s="624"/>
      <c r="AT583" s="624"/>
      <c r="AU583" s="626"/>
      <c r="AV583" s="626"/>
      <c r="AW583" s="626"/>
      <c r="AX583" s="626"/>
      <c r="AY583" s="626"/>
      <c r="AZ583" s="628"/>
      <c r="BA583" s="628"/>
      <c r="BB583" s="628"/>
      <c r="BC583" s="628"/>
      <c r="BD583" s="628"/>
      <c r="BE583" s="629">
        <f t="shared" si="22"/>
        <v>38.81</v>
      </c>
      <c r="BF583" s="630"/>
      <c r="BG583" s="801"/>
      <c r="BH583" s="504"/>
      <c r="BI583" s="505"/>
      <c r="BM583" s="503"/>
      <c r="BO583" s="444"/>
    </row>
    <row r="584" spans="1:67" s="443" customFormat="1" ht="36.950000000000003" customHeight="1">
      <c r="A584" s="611">
        <v>570</v>
      </c>
      <c r="B584" s="612"/>
      <c r="C584" s="613"/>
      <c r="D584" s="636"/>
      <c r="E584" s="609" t="s">
        <v>952</v>
      </c>
      <c r="F584" s="634" t="s">
        <v>951</v>
      </c>
      <c r="G584" s="652"/>
      <c r="H584" s="617">
        <v>0</v>
      </c>
      <c r="I584" s="618"/>
      <c r="J584" s="617">
        <v>0</v>
      </c>
      <c r="K584" s="617">
        <v>31</v>
      </c>
      <c r="L584" s="617">
        <v>38.81</v>
      </c>
      <c r="M584" s="617"/>
      <c r="N584" s="617">
        <v>0</v>
      </c>
      <c r="O584" s="619"/>
      <c r="P584" s="617">
        <v>0</v>
      </c>
      <c r="Q584" s="617"/>
      <c r="R584" s="617">
        <v>0</v>
      </c>
      <c r="S584" s="618">
        <f t="shared" si="21"/>
        <v>0</v>
      </c>
      <c r="T584" s="617">
        <v>0</v>
      </c>
      <c r="U584" s="618"/>
      <c r="V584" s="617">
        <v>0</v>
      </c>
      <c r="W584" s="620"/>
      <c r="X584" s="617">
        <v>0</v>
      </c>
      <c r="Y584" s="621"/>
      <c r="Z584" s="617">
        <v>0</v>
      </c>
      <c r="AA584" s="617">
        <v>0</v>
      </c>
      <c r="AB584" s="617"/>
      <c r="AC584" s="622">
        <v>0</v>
      </c>
      <c r="AD584" s="617"/>
      <c r="AE584" s="616"/>
      <c r="AF584" s="617"/>
      <c r="AG584" s="623"/>
      <c r="AH584" s="623"/>
      <c r="AI584" s="624"/>
      <c r="AJ584" s="624"/>
      <c r="AK584" s="624"/>
      <c r="AL584" s="624"/>
      <c r="AM584" s="624"/>
      <c r="AN584" s="624"/>
      <c r="AO584" s="624"/>
      <c r="AP584" s="624"/>
      <c r="AQ584" s="624"/>
      <c r="AR584" s="625"/>
      <c r="AS584" s="624"/>
      <c r="AT584" s="624"/>
      <c r="AU584" s="626"/>
      <c r="AV584" s="626"/>
      <c r="AW584" s="626"/>
      <c r="AX584" s="626"/>
      <c r="AY584" s="626"/>
      <c r="AZ584" s="628"/>
      <c r="BA584" s="628"/>
      <c r="BB584" s="628"/>
      <c r="BC584" s="628"/>
      <c r="BD584" s="628"/>
      <c r="BE584" s="629">
        <f t="shared" si="22"/>
        <v>38.81</v>
      </c>
      <c r="BF584" s="630"/>
      <c r="BG584" s="801"/>
      <c r="BH584" s="504"/>
      <c r="BI584" s="505"/>
      <c r="BM584" s="503"/>
      <c r="BO584" s="444"/>
    </row>
    <row r="585" spans="1:67" s="443" customFormat="1" ht="36.950000000000003" customHeight="1">
      <c r="A585" s="611">
        <v>571</v>
      </c>
      <c r="B585" s="612"/>
      <c r="C585" s="613"/>
      <c r="D585" s="636"/>
      <c r="E585" s="609" t="s">
        <v>977</v>
      </c>
      <c r="F585" s="634" t="s">
        <v>976</v>
      </c>
      <c r="G585" s="652"/>
      <c r="H585" s="617">
        <v>0</v>
      </c>
      <c r="I585" s="618"/>
      <c r="J585" s="617">
        <v>0</v>
      </c>
      <c r="K585" s="617">
        <v>31</v>
      </c>
      <c r="L585" s="617">
        <v>38.81</v>
      </c>
      <c r="M585" s="617"/>
      <c r="N585" s="617">
        <v>0</v>
      </c>
      <c r="O585" s="619"/>
      <c r="P585" s="617">
        <v>0</v>
      </c>
      <c r="Q585" s="617"/>
      <c r="R585" s="617">
        <v>0</v>
      </c>
      <c r="S585" s="618">
        <f t="shared" si="21"/>
        <v>0</v>
      </c>
      <c r="T585" s="617">
        <v>0</v>
      </c>
      <c r="U585" s="618"/>
      <c r="V585" s="617">
        <v>0</v>
      </c>
      <c r="W585" s="620"/>
      <c r="X585" s="617">
        <v>0</v>
      </c>
      <c r="Y585" s="621"/>
      <c r="Z585" s="617">
        <v>0</v>
      </c>
      <c r="AA585" s="617">
        <v>0</v>
      </c>
      <c r="AB585" s="617"/>
      <c r="AC585" s="622">
        <v>0</v>
      </c>
      <c r="AD585" s="617"/>
      <c r="AE585" s="616"/>
      <c r="AF585" s="617"/>
      <c r="AG585" s="623"/>
      <c r="AH585" s="623"/>
      <c r="AI585" s="624"/>
      <c r="AJ585" s="624"/>
      <c r="AK585" s="624"/>
      <c r="AL585" s="624"/>
      <c r="AM585" s="624"/>
      <c r="AN585" s="624"/>
      <c r="AO585" s="624"/>
      <c r="AP585" s="624"/>
      <c r="AQ585" s="624"/>
      <c r="AR585" s="625"/>
      <c r="AS585" s="624"/>
      <c r="AT585" s="624"/>
      <c r="AU585" s="626"/>
      <c r="AV585" s="626"/>
      <c r="AW585" s="626"/>
      <c r="AX585" s="626"/>
      <c r="AY585" s="626"/>
      <c r="AZ585" s="628"/>
      <c r="BA585" s="628"/>
      <c r="BB585" s="628"/>
      <c r="BC585" s="628"/>
      <c r="BD585" s="628"/>
      <c r="BE585" s="629">
        <f t="shared" si="22"/>
        <v>38.81</v>
      </c>
      <c r="BF585" s="630"/>
      <c r="BG585" s="801"/>
      <c r="BH585" s="504"/>
      <c r="BI585" s="505"/>
      <c r="BM585" s="503"/>
      <c r="BO585" s="444"/>
    </row>
    <row r="586" spans="1:67" s="443" customFormat="1" ht="36.950000000000003" customHeight="1">
      <c r="A586" s="611">
        <v>572</v>
      </c>
      <c r="B586" s="612"/>
      <c r="C586" s="613"/>
      <c r="D586" s="636"/>
      <c r="E586" s="609" t="s">
        <v>1884</v>
      </c>
      <c r="F586" s="634" t="s">
        <v>985</v>
      </c>
      <c r="G586" s="652"/>
      <c r="H586" s="617">
        <v>0</v>
      </c>
      <c r="I586" s="618"/>
      <c r="J586" s="617">
        <v>0</v>
      </c>
      <c r="K586" s="617">
        <v>31</v>
      </c>
      <c r="L586" s="617">
        <v>38.81</v>
      </c>
      <c r="M586" s="617"/>
      <c r="N586" s="617">
        <v>0</v>
      </c>
      <c r="O586" s="619"/>
      <c r="P586" s="617">
        <v>0</v>
      </c>
      <c r="Q586" s="617"/>
      <c r="R586" s="617">
        <v>0</v>
      </c>
      <c r="S586" s="618">
        <f t="shared" si="21"/>
        <v>0</v>
      </c>
      <c r="T586" s="617">
        <v>0</v>
      </c>
      <c r="U586" s="618"/>
      <c r="V586" s="617">
        <v>0</v>
      </c>
      <c r="W586" s="620"/>
      <c r="X586" s="617">
        <v>0</v>
      </c>
      <c r="Y586" s="621"/>
      <c r="Z586" s="617">
        <v>0</v>
      </c>
      <c r="AA586" s="617">
        <v>0</v>
      </c>
      <c r="AB586" s="617"/>
      <c r="AC586" s="622">
        <v>0</v>
      </c>
      <c r="AD586" s="617"/>
      <c r="AE586" s="616"/>
      <c r="AF586" s="617"/>
      <c r="AG586" s="623"/>
      <c r="AH586" s="623"/>
      <c r="AI586" s="624"/>
      <c r="AJ586" s="624"/>
      <c r="AK586" s="624"/>
      <c r="AL586" s="624"/>
      <c r="AM586" s="624"/>
      <c r="AN586" s="624"/>
      <c r="AO586" s="624"/>
      <c r="AP586" s="624"/>
      <c r="AQ586" s="624"/>
      <c r="AR586" s="625"/>
      <c r="AS586" s="624"/>
      <c r="AT586" s="624"/>
      <c r="AU586" s="626"/>
      <c r="AV586" s="626"/>
      <c r="AW586" s="626"/>
      <c r="AX586" s="626"/>
      <c r="AY586" s="626"/>
      <c r="AZ586" s="628"/>
      <c r="BA586" s="628"/>
      <c r="BB586" s="628"/>
      <c r="BC586" s="628"/>
      <c r="BD586" s="628"/>
      <c r="BE586" s="629">
        <f t="shared" si="22"/>
        <v>38.81</v>
      </c>
      <c r="BF586" s="630"/>
      <c r="BG586" s="801"/>
      <c r="BH586" s="504"/>
      <c r="BI586" s="505"/>
      <c r="BM586" s="503"/>
      <c r="BO586" s="444"/>
    </row>
    <row r="587" spans="1:67" s="443" customFormat="1" ht="36.950000000000003" customHeight="1">
      <c r="A587" s="611">
        <v>573</v>
      </c>
      <c r="B587" s="612"/>
      <c r="C587" s="613"/>
      <c r="D587" s="636"/>
      <c r="E587" s="609" t="s">
        <v>956</v>
      </c>
      <c r="F587" s="634" t="s">
        <v>954</v>
      </c>
      <c r="G587" s="652"/>
      <c r="H587" s="617">
        <v>0</v>
      </c>
      <c r="I587" s="618"/>
      <c r="J587" s="617">
        <v>0</v>
      </c>
      <c r="K587" s="617">
        <v>31</v>
      </c>
      <c r="L587" s="617">
        <v>38.81</v>
      </c>
      <c r="M587" s="617"/>
      <c r="N587" s="617">
        <v>0</v>
      </c>
      <c r="O587" s="619"/>
      <c r="P587" s="617">
        <v>0</v>
      </c>
      <c r="Q587" s="617"/>
      <c r="R587" s="617">
        <v>0</v>
      </c>
      <c r="S587" s="618">
        <f t="shared" si="21"/>
        <v>0</v>
      </c>
      <c r="T587" s="617">
        <v>0</v>
      </c>
      <c r="U587" s="618"/>
      <c r="V587" s="617">
        <v>0</v>
      </c>
      <c r="W587" s="620"/>
      <c r="X587" s="617">
        <v>0</v>
      </c>
      <c r="Y587" s="621"/>
      <c r="Z587" s="617">
        <v>0</v>
      </c>
      <c r="AA587" s="617">
        <v>0</v>
      </c>
      <c r="AB587" s="617"/>
      <c r="AC587" s="622">
        <v>0</v>
      </c>
      <c r="AD587" s="617"/>
      <c r="AE587" s="616"/>
      <c r="AF587" s="617"/>
      <c r="AG587" s="623"/>
      <c r="AH587" s="623"/>
      <c r="AI587" s="624"/>
      <c r="AJ587" s="624"/>
      <c r="AK587" s="624"/>
      <c r="AL587" s="624"/>
      <c r="AM587" s="624"/>
      <c r="AN587" s="624"/>
      <c r="AO587" s="624"/>
      <c r="AP587" s="624"/>
      <c r="AQ587" s="624"/>
      <c r="AR587" s="625"/>
      <c r="AS587" s="624"/>
      <c r="AT587" s="624"/>
      <c r="AU587" s="626"/>
      <c r="AV587" s="626"/>
      <c r="AW587" s="626"/>
      <c r="AX587" s="626"/>
      <c r="AY587" s="626"/>
      <c r="AZ587" s="628"/>
      <c r="BA587" s="628"/>
      <c r="BB587" s="628"/>
      <c r="BC587" s="628"/>
      <c r="BD587" s="628"/>
      <c r="BE587" s="629">
        <f t="shared" si="22"/>
        <v>38.81</v>
      </c>
      <c r="BF587" s="630"/>
      <c r="BG587" s="801"/>
      <c r="BH587" s="504"/>
      <c r="BI587" s="505"/>
      <c r="BM587" s="503"/>
      <c r="BO587" s="444"/>
    </row>
    <row r="588" spans="1:67" s="443" customFormat="1" ht="36.950000000000003" customHeight="1">
      <c r="A588" s="611">
        <v>574</v>
      </c>
      <c r="B588" s="612"/>
      <c r="C588" s="613"/>
      <c r="D588" s="636"/>
      <c r="E588" s="609" t="s">
        <v>927</v>
      </c>
      <c r="F588" s="634" t="s">
        <v>929</v>
      </c>
      <c r="G588" s="652"/>
      <c r="H588" s="617">
        <v>0</v>
      </c>
      <c r="I588" s="618"/>
      <c r="J588" s="617">
        <v>0</v>
      </c>
      <c r="K588" s="617">
        <v>31</v>
      </c>
      <c r="L588" s="617">
        <v>38.81</v>
      </c>
      <c r="M588" s="617"/>
      <c r="N588" s="617">
        <v>0</v>
      </c>
      <c r="O588" s="619"/>
      <c r="P588" s="617">
        <v>0</v>
      </c>
      <c r="Q588" s="617"/>
      <c r="R588" s="617">
        <v>0</v>
      </c>
      <c r="S588" s="618">
        <f t="shared" si="21"/>
        <v>0</v>
      </c>
      <c r="T588" s="617">
        <v>0</v>
      </c>
      <c r="U588" s="618"/>
      <c r="V588" s="617">
        <v>0</v>
      </c>
      <c r="W588" s="620"/>
      <c r="X588" s="617">
        <v>0</v>
      </c>
      <c r="Y588" s="621"/>
      <c r="Z588" s="617">
        <v>0</v>
      </c>
      <c r="AA588" s="617">
        <v>0</v>
      </c>
      <c r="AB588" s="617"/>
      <c r="AC588" s="622">
        <v>0</v>
      </c>
      <c r="AD588" s="617"/>
      <c r="AE588" s="616"/>
      <c r="AF588" s="617"/>
      <c r="AG588" s="623"/>
      <c r="AH588" s="623"/>
      <c r="AI588" s="624"/>
      <c r="AJ588" s="624"/>
      <c r="AK588" s="624"/>
      <c r="AL588" s="624"/>
      <c r="AM588" s="624"/>
      <c r="AN588" s="624"/>
      <c r="AO588" s="624"/>
      <c r="AP588" s="624"/>
      <c r="AQ588" s="624"/>
      <c r="AR588" s="625"/>
      <c r="AS588" s="624"/>
      <c r="AT588" s="624"/>
      <c r="AU588" s="626"/>
      <c r="AV588" s="626"/>
      <c r="AW588" s="626"/>
      <c r="AX588" s="626"/>
      <c r="AY588" s="626"/>
      <c r="AZ588" s="628"/>
      <c r="BA588" s="628"/>
      <c r="BB588" s="628"/>
      <c r="BC588" s="628"/>
      <c r="BD588" s="628"/>
      <c r="BE588" s="629">
        <f t="shared" si="22"/>
        <v>38.81</v>
      </c>
      <c r="BF588" s="630"/>
      <c r="BG588" s="801"/>
      <c r="BH588" s="504"/>
      <c r="BI588" s="505"/>
      <c r="BM588" s="503"/>
      <c r="BO588" s="444"/>
    </row>
    <row r="589" spans="1:67" s="443" customFormat="1" ht="36.950000000000003" customHeight="1">
      <c r="A589" s="611">
        <v>575</v>
      </c>
      <c r="B589" s="612"/>
      <c r="C589" s="613"/>
      <c r="D589" s="636"/>
      <c r="E589" s="609" t="s">
        <v>1004</v>
      </c>
      <c r="F589" s="634" t="s">
        <v>1003</v>
      </c>
      <c r="G589" s="652"/>
      <c r="H589" s="617">
        <v>0</v>
      </c>
      <c r="I589" s="618"/>
      <c r="J589" s="617">
        <v>0</v>
      </c>
      <c r="K589" s="617">
        <v>31</v>
      </c>
      <c r="L589" s="617">
        <v>38.81</v>
      </c>
      <c r="M589" s="617"/>
      <c r="N589" s="617">
        <v>0</v>
      </c>
      <c r="O589" s="619"/>
      <c r="P589" s="617">
        <v>0</v>
      </c>
      <c r="Q589" s="617"/>
      <c r="R589" s="617">
        <v>0</v>
      </c>
      <c r="S589" s="618">
        <f t="shared" si="21"/>
        <v>0</v>
      </c>
      <c r="T589" s="617">
        <v>0</v>
      </c>
      <c r="U589" s="618"/>
      <c r="V589" s="617">
        <v>0</v>
      </c>
      <c r="W589" s="620"/>
      <c r="X589" s="617">
        <v>0</v>
      </c>
      <c r="Y589" s="621"/>
      <c r="Z589" s="617">
        <v>0</v>
      </c>
      <c r="AA589" s="617">
        <v>0</v>
      </c>
      <c r="AB589" s="617"/>
      <c r="AC589" s="622">
        <v>0</v>
      </c>
      <c r="AD589" s="617"/>
      <c r="AE589" s="616"/>
      <c r="AF589" s="617"/>
      <c r="AG589" s="623"/>
      <c r="AH589" s="623"/>
      <c r="AI589" s="624"/>
      <c r="AJ589" s="624"/>
      <c r="AK589" s="624"/>
      <c r="AL589" s="624"/>
      <c r="AM589" s="624"/>
      <c r="AN589" s="624"/>
      <c r="AO589" s="624"/>
      <c r="AP589" s="624"/>
      <c r="AQ589" s="624"/>
      <c r="AR589" s="625"/>
      <c r="AS589" s="624"/>
      <c r="AT589" s="624"/>
      <c r="AU589" s="626"/>
      <c r="AV589" s="626"/>
      <c r="AW589" s="626"/>
      <c r="AX589" s="626"/>
      <c r="AY589" s="626"/>
      <c r="AZ589" s="628"/>
      <c r="BA589" s="628"/>
      <c r="BB589" s="628"/>
      <c r="BC589" s="628"/>
      <c r="BD589" s="628"/>
      <c r="BE589" s="629">
        <f t="shared" si="22"/>
        <v>38.81</v>
      </c>
      <c r="BF589" s="630"/>
      <c r="BG589" s="801"/>
      <c r="BH589" s="504"/>
      <c r="BI589" s="505"/>
      <c r="BM589" s="503"/>
      <c r="BO589" s="444"/>
    </row>
    <row r="590" spans="1:67" s="443" customFormat="1" ht="36.950000000000003" customHeight="1">
      <c r="A590" s="611">
        <v>576</v>
      </c>
      <c r="B590" s="612"/>
      <c r="C590" s="613"/>
      <c r="D590" s="636"/>
      <c r="E590" s="609" t="s">
        <v>926</v>
      </c>
      <c r="F590" s="634" t="s">
        <v>908</v>
      </c>
      <c r="G590" s="652"/>
      <c r="H590" s="617">
        <v>0</v>
      </c>
      <c r="I590" s="618"/>
      <c r="J590" s="617">
        <v>0</v>
      </c>
      <c r="K590" s="617">
        <v>31</v>
      </c>
      <c r="L590" s="617">
        <v>38.81</v>
      </c>
      <c r="M590" s="617"/>
      <c r="N590" s="617">
        <v>0</v>
      </c>
      <c r="O590" s="619"/>
      <c r="P590" s="617">
        <v>0</v>
      </c>
      <c r="Q590" s="617"/>
      <c r="R590" s="617">
        <v>0</v>
      </c>
      <c r="S590" s="618">
        <f t="shared" si="21"/>
        <v>0</v>
      </c>
      <c r="T590" s="617">
        <v>0</v>
      </c>
      <c r="U590" s="618"/>
      <c r="V590" s="617">
        <v>0</v>
      </c>
      <c r="W590" s="620"/>
      <c r="X590" s="617">
        <v>0</v>
      </c>
      <c r="Y590" s="621"/>
      <c r="Z590" s="617">
        <v>0</v>
      </c>
      <c r="AA590" s="617">
        <v>0</v>
      </c>
      <c r="AB590" s="617"/>
      <c r="AC590" s="622">
        <v>0</v>
      </c>
      <c r="AD590" s="617"/>
      <c r="AE590" s="616"/>
      <c r="AF590" s="617"/>
      <c r="AG590" s="623"/>
      <c r="AH590" s="623"/>
      <c r="AI590" s="624"/>
      <c r="AJ590" s="624"/>
      <c r="AK590" s="624"/>
      <c r="AL590" s="624"/>
      <c r="AM590" s="624"/>
      <c r="AN590" s="624"/>
      <c r="AO590" s="624"/>
      <c r="AP590" s="624"/>
      <c r="AQ590" s="624"/>
      <c r="AR590" s="625"/>
      <c r="AS590" s="624"/>
      <c r="AT590" s="624"/>
      <c r="AU590" s="626"/>
      <c r="AV590" s="626"/>
      <c r="AW590" s="626"/>
      <c r="AX590" s="626"/>
      <c r="AY590" s="626"/>
      <c r="AZ590" s="628"/>
      <c r="BA590" s="628"/>
      <c r="BB590" s="628"/>
      <c r="BC590" s="628"/>
      <c r="BD590" s="628"/>
      <c r="BE590" s="629">
        <f t="shared" si="22"/>
        <v>38.81</v>
      </c>
      <c r="BF590" s="630"/>
      <c r="BG590" s="801"/>
      <c r="BH590" s="504"/>
      <c r="BI590" s="505"/>
      <c r="BM590" s="503"/>
      <c r="BO590" s="444"/>
    </row>
    <row r="591" spans="1:67" s="443" customFormat="1" ht="36.950000000000003" customHeight="1">
      <c r="A591" s="611">
        <v>577</v>
      </c>
      <c r="B591" s="612"/>
      <c r="C591" s="613"/>
      <c r="D591" s="614"/>
      <c r="E591" s="615" t="s">
        <v>969</v>
      </c>
      <c r="F591" s="634" t="s">
        <v>968</v>
      </c>
      <c r="G591" s="652"/>
      <c r="H591" s="617">
        <v>0</v>
      </c>
      <c r="I591" s="618"/>
      <c r="J591" s="617">
        <v>0</v>
      </c>
      <c r="K591" s="617"/>
      <c r="L591" s="617"/>
      <c r="M591" s="617"/>
      <c r="N591" s="617">
        <v>0</v>
      </c>
      <c r="O591" s="619"/>
      <c r="P591" s="617">
        <v>0</v>
      </c>
      <c r="Q591" s="617"/>
      <c r="R591" s="617">
        <v>0</v>
      </c>
      <c r="S591" s="618"/>
      <c r="T591" s="617">
        <v>0</v>
      </c>
      <c r="U591" s="618"/>
      <c r="V591" s="617">
        <v>0</v>
      </c>
      <c r="W591" s="620"/>
      <c r="X591" s="617">
        <v>0</v>
      </c>
      <c r="Y591" s="621"/>
      <c r="Z591" s="617">
        <v>0</v>
      </c>
      <c r="AA591" s="617">
        <v>0</v>
      </c>
      <c r="AB591" s="617"/>
      <c r="AC591" s="622">
        <v>0</v>
      </c>
      <c r="AD591" s="617"/>
      <c r="AE591" s="616"/>
      <c r="AF591" s="617"/>
      <c r="AG591" s="623"/>
      <c r="AH591" s="623"/>
      <c r="AI591" s="624"/>
      <c r="AJ591" s="624"/>
      <c r="AK591" s="624"/>
      <c r="AL591" s="624"/>
      <c r="AM591" s="624"/>
      <c r="AN591" s="624"/>
      <c r="AO591" s="624"/>
      <c r="AP591" s="624"/>
      <c r="AQ591" s="624"/>
      <c r="AR591" s="625"/>
      <c r="AS591" s="624"/>
      <c r="AT591" s="624"/>
      <c r="AU591" s="637"/>
      <c r="AV591" s="626"/>
      <c r="AW591" s="626"/>
      <c r="AX591" s="626"/>
      <c r="AY591" s="627"/>
      <c r="AZ591" s="628"/>
      <c r="BA591" s="628">
        <v>196.58</v>
      </c>
      <c r="BB591" s="617">
        <v>40.81</v>
      </c>
      <c r="BC591" s="628"/>
      <c r="BD591" s="628"/>
      <c r="BE591" s="629">
        <f t="shared" si="22"/>
        <v>40.81</v>
      </c>
      <c r="BF591" s="630"/>
      <c r="BG591" s="801"/>
      <c r="BH591" s="504"/>
      <c r="BI591" s="505"/>
      <c r="BM591" s="503">
        <v>0</v>
      </c>
      <c r="BO591" s="444"/>
    </row>
    <row r="592" spans="1:67" s="443" customFormat="1" ht="36.950000000000003" customHeight="1">
      <c r="A592" s="611">
        <v>578</v>
      </c>
      <c r="B592" s="612"/>
      <c r="C592" s="613"/>
      <c r="D592" s="614"/>
      <c r="E592" s="615" t="s">
        <v>950</v>
      </c>
      <c r="F592" s="633" t="s">
        <v>949</v>
      </c>
      <c r="G592" s="652"/>
      <c r="H592" s="617">
        <v>0</v>
      </c>
      <c r="I592" s="618"/>
      <c r="J592" s="617">
        <v>0</v>
      </c>
      <c r="K592" s="617"/>
      <c r="L592" s="617"/>
      <c r="M592" s="618"/>
      <c r="N592" s="617">
        <v>0</v>
      </c>
      <c r="O592" s="619"/>
      <c r="P592" s="617">
        <v>0</v>
      </c>
      <c r="Q592" s="617"/>
      <c r="R592" s="617">
        <v>0</v>
      </c>
      <c r="S592" s="618"/>
      <c r="T592" s="617">
        <v>0</v>
      </c>
      <c r="U592" s="618"/>
      <c r="V592" s="617">
        <v>0</v>
      </c>
      <c r="W592" s="620"/>
      <c r="X592" s="617">
        <v>0</v>
      </c>
      <c r="Y592" s="621"/>
      <c r="Z592" s="617">
        <v>0</v>
      </c>
      <c r="AA592" s="617">
        <v>0</v>
      </c>
      <c r="AB592" s="617"/>
      <c r="AC592" s="622">
        <v>0</v>
      </c>
      <c r="AD592" s="617"/>
      <c r="AE592" s="616"/>
      <c r="AF592" s="617"/>
      <c r="AG592" s="625"/>
      <c r="AH592" s="623"/>
      <c r="AI592" s="624"/>
      <c r="AJ592" s="624"/>
      <c r="AK592" s="624"/>
      <c r="AL592" s="624"/>
      <c r="AM592" s="624"/>
      <c r="AN592" s="624"/>
      <c r="AO592" s="624"/>
      <c r="AP592" s="624"/>
      <c r="AQ592" s="624"/>
      <c r="AR592" s="625"/>
      <c r="AS592" s="624"/>
      <c r="AT592" s="624"/>
      <c r="AU592" s="637"/>
      <c r="AV592" s="626"/>
      <c r="AW592" s="626"/>
      <c r="AX592" s="626"/>
      <c r="AY592" s="627"/>
      <c r="AZ592" s="628"/>
      <c r="BA592" s="628">
        <v>215.84800000000001</v>
      </c>
      <c r="BB592" s="617">
        <v>44.81</v>
      </c>
      <c r="BC592" s="628"/>
      <c r="BD592" s="628"/>
      <c r="BE592" s="629">
        <f t="shared" ref="BE592:BE604" si="24">H592+J592+N592+T592+V592+X592+AH592+AJ592+AL592+AN592+AP592+BB592+AT592+L592+P592+R592+AR592+Z592+AD592+AF592+AB592</f>
        <v>44.81</v>
      </c>
      <c r="BF592" s="630"/>
      <c r="BG592" s="801"/>
      <c r="BH592" s="504"/>
      <c r="BI592" s="505"/>
      <c r="BM592" s="503">
        <v>0</v>
      </c>
      <c r="BO592" s="444"/>
    </row>
    <row r="593" spans="1:67" s="443" customFormat="1" ht="36.950000000000003" customHeight="1">
      <c r="A593" s="611">
        <v>579</v>
      </c>
      <c r="B593" s="612"/>
      <c r="C593" s="613"/>
      <c r="D593" s="614"/>
      <c r="E593" s="615" t="s">
        <v>1885</v>
      </c>
      <c r="F593" s="633" t="s">
        <v>1013</v>
      </c>
      <c r="G593" s="652"/>
      <c r="H593" s="617">
        <v>0</v>
      </c>
      <c r="I593" s="618"/>
      <c r="J593" s="617">
        <v>0</v>
      </c>
      <c r="K593" s="617"/>
      <c r="L593" s="617"/>
      <c r="M593" s="618"/>
      <c r="N593" s="617">
        <v>0</v>
      </c>
      <c r="O593" s="619"/>
      <c r="P593" s="617">
        <v>0</v>
      </c>
      <c r="Q593" s="617"/>
      <c r="R593" s="617">
        <v>0</v>
      </c>
      <c r="S593" s="618"/>
      <c r="T593" s="617">
        <v>0</v>
      </c>
      <c r="U593" s="618"/>
      <c r="V593" s="617">
        <v>0</v>
      </c>
      <c r="W593" s="620"/>
      <c r="X593" s="617">
        <v>0</v>
      </c>
      <c r="Y593" s="621"/>
      <c r="Z593" s="617">
        <v>0</v>
      </c>
      <c r="AA593" s="617">
        <v>0</v>
      </c>
      <c r="AB593" s="617"/>
      <c r="AC593" s="622">
        <v>0</v>
      </c>
      <c r="AD593" s="617"/>
      <c r="AE593" s="616"/>
      <c r="AF593" s="617"/>
      <c r="AG593" s="625"/>
      <c r="AH593" s="623"/>
      <c r="AI593" s="624"/>
      <c r="AJ593" s="624"/>
      <c r="AK593" s="624"/>
      <c r="AL593" s="624"/>
      <c r="AM593" s="624"/>
      <c r="AN593" s="624"/>
      <c r="AO593" s="624"/>
      <c r="AP593" s="624"/>
      <c r="AQ593" s="624"/>
      <c r="AR593" s="625"/>
      <c r="AS593" s="624"/>
      <c r="AT593" s="624"/>
      <c r="AU593" s="637"/>
      <c r="AV593" s="626"/>
      <c r="AW593" s="626"/>
      <c r="AX593" s="626"/>
      <c r="AY593" s="627"/>
      <c r="AZ593" s="628"/>
      <c r="BA593" s="628">
        <v>215.84800000000001</v>
      </c>
      <c r="BB593" s="617">
        <v>44.81</v>
      </c>
      <c r="BC593" s="628"/>
      <c r="BD593" s="628"/>
      <c r="BE593" s="629">
        <f t="shared" si="24"/>
        <v>44.81</v>
      </c>
      <c r="BF593" s="630"/>
      <c r="BG593" s="801"/>
      <c r="BH593" s="504"/>
      <c r="BI593" s="505"/>
      <c r="BM593" s="503">
        <v>0</v>
      </c>
      <c r="BO593" s="444"/>
    </row>
    <row r="594" spans="1:67" s="443" customFormat="1" ht="36.950000000000003" customHeight="1">
      <c r="A594" s="611">
        <v>580</v>
      </c>
      <c r="B594" s="612"/>
      <c r="C594" s="613"/>
      <c r="D594" s="614"/>
      <c r="E594" s="615" t="s">
        <v>1657</v>
      </c>
      <c r="F594" s="632" t="s">
        <v>1656</v>
      </c>
      <c r="G594" s="652"/>
      <c r="H594" s="617">
        <v>0</v>
      </c>
      <c r="I594" s="618"/>
      <c r="J594" s="617">
        <v>0</v>
      </c>
      <c r="K594" s="617"/>
      <c r="L594" s="617"/>
      <c r="M594" s="618"/>
      <c r="N594" s="617">
        <v>0</v>
      </c>
      <c r="O594" s="619"/>
      <c r="P594" s="617">
        <v>0</v>
      </c>
      <c r="Q594" s="617"/>
      <c r="R594" s="617">
        <v>0</v>
      </c>
      <c r="S594" s="618"/>
      <c r="T594" s="617">
        <v>0</v>
      </c>
      <c r="U594" s="618"/>
      <c r="V594" s="617">
        <v>0</v>
      </c>
      <c r="W594" s="620"/>
      <c r="X594" s="617">
        <v>0</v>
      </c>
      <c r="Y594" s="621"/>
      <c r="Z594" s="617">
        <v>0</v>
      </c>
      <c r="AA594" s="617">
        <v>0</v>
      </c>
      <c r="AB594" s="617"/>
      <c r="AC594" s="622">
        <v>0</v>
      </c>
      <c r="AD594" s="617"/>
      <c r="AE594" s="616"/>
      <c r="AF594" s="617"/>
      <c r="AG594" s="625"/>
      <c r="AH594" s="623"/>
      <c r="AI594" s="624"/>
      <c r="AJ594" s="624"/>
      <c r="AK594" s="624"/>
      <c r="AL594" s="624"/>
      <c r="AM594" s="624"/>
      <c r="AN594" s="624"/>
      <c r="AO594" s="624"/>
      <c r="AP594" s="624"/>
      <c r="AQ594" s="624"/>
      <c r="AR594" s="625"/>
      <c r="AS594" s="628"/>
      <c r="AT594" s="628"/>
      <c r="AU594" s="637"/>
      <c r="AV594" s="626"/>
      <c r="AW594" s="626"/>
      <c r="AX594" s="626"/>
      <c r="AY594" s="627"/>
      <c r="AZ594" s="628"/>
      <c r="BA594" s="628">
        <v>211.03100000000001</v>
      </c>
      <c r="BB594" s="617">
        <v>43.81</v>
      </c>
      <c r="BC594" s="628"/>
      <c r="BD594" s="628"/>
      <c r="BE594" s="629">
        <f t="shared" si="24"/>
        <v>43.81</v>
      </c>
      <c r="BF594" s="630"/>
      <c r="BG594" s="801"/>
      <c r="BH594" s="504"/>
      <c r="BI594" s="505"/>
      <c r="BM594" s="503">
        <v>0</v>
      </c>
      <c r="BO594" s="444"/>
    </row>
    <row r="595" spans="1:67" s="443" customFormat="1" ht="36.950000000000003" customHeight="1">
      <c r="A595" s="611">
        <v>581</v>
      </c>
      <c r="B595" s="612"/>
      <c r="C595" s="613"/>
      <c r="D595" s="614"/>
      <c r="E595" s="635" t="s">
        <v>1686</v>
      </c>
      <c r="F595" s="633" t="s">
        <v>1687</v>
      </c>
      <c r="G595" s="652"/>
      <c r="H595" s="617">
        <v>0</v>
      </c>
      <c r="I595" s="618"/>
      <c r="J595" s="617">
        <v>0</v>
      </c>
      <c r="K595" s="617"/>
      <c r="L595" s="617"/>
      <c r="M595" s="618"/>
      <c r="N595" s="617">
        <v>0</v>
      </c>
      <c r="O595" s="619"/>
      <c r="P595" s="617">
        <v>0</v>
      </c>
      <c r="Q595" s="617"/>
      <c r="R595" s="617">
        <v>0</v>
      </c>
      <c r="S595" s="618"/>
      <c r="T595" s="617">
        <v>0</v>
      </c>
      <c r="U595" s="618"/>
      <c r="V595" s="617">
        <v>0</v>
      </c>
      <c r="W595" s="620"/>
      <c r="X595" s="617">
        <v>0</v>
      </c>
      <c r="Y595" s="621"/>
      <c r="Z595" s="617">
        <v>0</v>
      </c>
      <c r="AA595" s="617">
        <v>0</v>
      </c>
      <c r="AB595" s="617"/>
      <c r="AC595" s="622">
        <v>0</v>
      </c>
      <c r="AD595" s="617"/>
      <c r="AE595" s="616"/>
      <c r="AF595" s="617"/>
      <c r="AG595" s="625"/>
      <c r="AH595" s="623"/>
      <c r="AI595" s="624"/>
      <c r="AJ595" s="624"/>
      <c r="AK595" s="624"/>
      <c r="AL595" s="624"/>
      <c r="AM595" s="624"/>
      <c r="AN595" s="624"/>
      <c r="AO595" s="624"/>
      <c r="AP595" s="624"/>
      <c r="AQ595" s="624"/>
      <c r="AR595" s="625"/>
      <c r="AS595" s="628"/>
      <c r="AT595" s="628"/>
      <c r="AU595" s="637"/>
      <c r="AV595" s="626"/>
      <c r="AW595" s="626"/>
      <c r="AX595" s="626"/>
      <c r="AY595" s="627"/>
      <c r="AZ595" s="628"/>
      <c r="BA595" s="628">
        <v>215.84800000000001</v>
      </c>
      <c r="BB595" s="617">
        <v>44.81</v>
      </c>
      <c r="BC595" s="628"/>
      <c r="BD595" s="628"/>
      <c r="BE595" s="629">
        <f t="shared" si="24"/>
        <v>44.81</v>
      </c>
      <c r="BF595" s="630"/>
      <c r="BG595" s="801"/>
      <c r="BH595" s="504"/>
      <c r="BI595" s="505"/>
      <c r="BM595" s="503">
        <v>0</v>
      </c>
      <c r="BO595" s="444"/>
    </row>
    <row r="596" spans="1:67" s="443" customFormat="1" ht="36.950000000000003" customHeight="1">
      <c r="A596" s="611">
        <v>582</v>
      </c>
      <c r="B596" s="612"/>
      <c r="C596" s="613"/>
      <c r="D596" s="614"/>
      <c r="E596" s="615" t="s">
        <v>1722</v>
      </c>
      <c r="F596" s="632" t="s">
        <v>1723</v>
      </c>
      <c r="G596" s="652"/>
      <c r="H596" s="617">
        <v>0</v>
      </c>
      <c r="I596" s="618"/>
      <c r="J596" s="617">
        <v>0</v>
      </c>
      <c r="K596" s="617"/>
      <c r="L596" s="617"/>
      <c r="M596" s="618"/>
      <c r="N596" s="617">
        <v>0</v>
      </c>
      <c r="O596" s="619"/>
      <c r="P596" s="617">
        <v>0</v>
      </c>
      <c r="Q596" s="617"/>
      <c r="R596" s="617">
        <v>0</v>
      </c>
      <c r="S596" s="618"/>
      <c r="T596" s="617">
        <v>0</v>
      </c>
      <c r="U596" s="618"/>
      <c r="V596" s="617">
        <v>0</v>
      </c>
      <c r="W596" s="620"/>
      <c r="X596" s="617">
        <v>0</v>
      </c>
      <c r="Y596" s="621"/>
      <c r="Z596" s="617">
        <v>0</v>
      </c>
      <c r="AA596" s="617">
        <v>0</v>
      </c>
      <c r="AB596" s="617"/>
      <c r="AC596" s="622">
        <v>0</v>
      </c>
      <c r="AD596" s="617"/>
      <c r="AE596" s="616"/>
      <c r="AF596" s="617"/>
      <c r="AG596" s="625"/>
      <c r="AH596" s="623"/>
      <c r="AI596" s="624"/>
      <c r="AJ596" s="624"/>
      <c r="AK596" s="624"/>
      <c r="AL596" s="624"/>
      <c r="AM596" s="624"/>
      <c r="AN596" s="624"/>
      <c r="AO596" s="624"/>
      <c r="AP596" s="624"/>
      <c r="AQ596" s="624"/>
      <c r="AR596" s="625"/>
      <c r="AS596" s="628"/>
      <c r="AT596" s="628"/>
      <c r="AU596" s="637"/>
      <c r="AV596" s="626"/>
      <c r="AW596" s="626"/>
      <c r="AX596" s="626"/>
      <c r="AY596" s="627"/>
      <c r="AZ596" s="628"/>
      <c r="BA596" s="628">
        <v>215.84800000000001</v>
      </c>
      <c r="BB596" s="617">
        <v>44.81</v>
      </c>
      <c r="BC596" s="628"/>
      <c r="BD596" s="628"/>
      <c r="BE596" s="629">
        <f t="shared" si="24"/>
        <v>44.81</v>
      </c>
      <c r="BF596" s="630"/>
      <c r="BG596" s="801"/>
      <c r="BH596" s="504"/>
      <c r="BI596" s="505"/>
      <c r="BM596" s="503"/>
      <c r="BO596" s="444"/>
    </row>
    <row r="597" spans="1:67" s="443" customFormat="1" ht="36.950000000000003" customHeight="1">
      <c r="A597" s="611">
        <v>583</v>
      </c>
      <c r="B597" s="612"/>
      <c r="C597" s="613"/>
      <c r="D597" s="614"/>
      <c r="E597" s="635" t="s">
        <v>1730</v>
      </c>
      <c r="F597" s="633" t="s">
        <v>1731</v>
      </c>
      <c r="G597" s="652"/>
      <c r="H597" s="617">
        <v>0</v>
      </c>
      <c r="I597" s="618"/>
      <c r="J597" s="617">
        <v>0</v>
      </c>
      <c r="K597" s="617"/>
      <c r="L597" s="617"/>
      <c r="M597" s="618"/>
      <c r="N597" s="617">
        <v>0</v>
      </c>
      <c r="O597" s="619"/>
      <c r="P597" s="617">
        <v>0</v>
      </c>
      <c r="Q597" s="617"/>
      <c r="R597" s="617">
        <v>0</v>
      </c>
      <c r="S597" s="618"/>
      <c r="T597" s="617">
        <v>0</v>
      </c>
      <c r="U597" s="618"/>
      <c r="V597" s="617">
        <v>0</v>
      </c>
      <c r="W597" s="620"/>
      <c r="X597" s="617">
        <v>0</v>
      </c>
      <c r="Y597" s="621"/>
      <c r="Z597" s="617">
        <v>0</v>
      </c>
      <c r="AA597" s="617">
        <v>0</v>
      </c>
      <c r="AB597" s="617"/>
      <c r="AC597" s="622">
        <v>0</v>
      </c>
      <c r="AD597" s="617"/>
      <c r="AE597" s="616"/>
      <c r="AF597" s="617"/>
      <c r="AG597" s="625"/>
      <c r="AH597" s="623"/>
      <c r="AI597" s="624"/>
      <c r="AJ597" s="624"/>
      <c r="AK597" s="624"/>
      <c r="AL597" s="624"/>
      <c r="AM597" s="624"/>
      <c r="AN597" s="624"/>
      <c r="AO597" s="624"/>
      <c r="AP597" s="624"/>
      <c r="AQ597" s="624"/>
      <c r="AR597" s="625"/>
      <c r="AS597" s="628"/>
      <c r="AT597" s="628"/>
      <c r="AU597" s="637"/>
      <c r="AV597" s="626"/>
      <c r="AW597" s="626"/>
      <c r="AX597" s="626"/>
      <c r="AY597" s="627"/>
      <c r="AZ597" s="628"/>
      <c r="BA597" s="628">
        <v>215.84800000000001</v>
      </c>
      <c r="BB597" s="617">
        <v>44.81</v>
      </c>
      <c r="BC597" s="628"/>
      <c r="BD597" s="628"/>
      <c r="BE597" s="629">
        <f t="shared" si="24"/>
        <v>44.81</v>
      </c>
      <c r="BF597" s="630"/>
      <c r="BG597" s="801"/>
      <c r="BH597" s="504"/>
      <c r="BI597" s="505"/>
      <c r="BM597" s="503"/>
      <c r="BO597" s="444"/>
    </row>
    <row r="598" spans="1:67" s="443" customFormat="1" ht="36.950000000000003" customHeight="1">
      <c r="A598" s="611">
        <v>584</v>
      </c>
      <c r="B598" s="612"/>
      <c r="C598" s="613"/>
      <c r="D598" s="614"/>
      <c r="E598" s="760" t="s">
        <v>2191</v>
      </c>
      <c r="F598" s="758" t="s">
        <v>2190</v>
      </c>
      <c r="G598" s="652"/>
      <c r="H598" s="617">
        <v>0</v>
      </c>
      <c r="I598" s="618"/>
      <c r="J598" s="617">
        <v>0</v>
      </c>
      <c r="K598" s="617"/>
      <c r="L598" s="617"/>
      <c r="M598" s="618"/>
      <c r="N598" s="617">
        <v>0</v>
      </c>
      <c r="O598" s="619"/>
      <c r="P598" s="617">
        <v>0</v>
      </c>
      <c r="Q598" s="617"/>
      <c r="R598" s="617">
        <v>0</v>
      </c>
      <c r="S598" s="618"/>
      <c r="T598" s="617">
        <v>0</v>
      </c>
      <c r="U598" s="618"/>
      <c r="V598" s="617">
        <v>0</v>
      </c>
      <c r="W598" s="620"/>
      <c r="X598" s="617">
        <v>0</v>
      </c>
      <c r="Y598" s="621"/>
      <c r="Z598" s="617">
        <v>0</v>
      </c>
      <c r="AA598" s="617">
        <v>0</v>
      </c>
      <c r="AB598" s="617"/>
      <c r="AC598" s="622">
        <v>0</v>
      </c>
      <c r="AD598" s="617"/>
      <c r="AE598" s="616"/>
      <c r="AF598" s="617"/>
      <c r="AG598" s="625"/>
      <c r="AH598" s="623"/>
      <c r="AI598" s="624"/>
      <c r="AJ598" s="624"/>
      <c r="AK598" s="624"/>
      <c r="AL598" s="624"/>
      <c r="AM598" s="624"/>
      <c r="AN598" s="624"/>
      <c r="AO598" s="624"/>
      <c r="AP598" s="624"/>
      <c r="AQ598" s="624"/>
      <c r="AR598" s="625"/>
      <c r="AS598" s="628"/>
      <c r="AT598" s="628"/>
      <c r="AU598" s="637"/>
      <c r="AV598" s="626"/>
      <c r="AW598" s="626"/>
      <c r="AX598" s="626"/>
      <c r="AY598" s="627"/>
      <c r="AZ598" s="628"/>
      <c r="BA598" s="628">
        <v>215.84800000000001</v>
      </c>
      <c r="BB598" s="617">
        <v>44.81</v>
      </c>
      <c r="BC598" s="628"/>
      <c r="BD598" s="628"/>
      <c r="BE598" s="629">
        <f t="shared" si="24"/>
        <v>44.81</v>
      </c>
      <c r="BF598" s="630"/>
      <c r="BG598" s="801"/>
      <c r="BH598" s="504"/>
      <c r="BI598" s="505"/>
      <c r="BM598" s="503"/>
      <c r="BO598" s="444"/>
    </row>
    <row r="599" spans="1:67" s="443" customFormat="1" ht="36.950000000000003" customHeight="1">
      <c r="A599" s="611">
        <v>585</v>
      </c>
      <c r="B599" s="612"/>
      <c r="C599" s="613"/>
      <c r="D599" s="614"/>
      <c r="E599" s="615" t="s">
        <v>1886</v>
      </c>
      <c r="F599" s="632" t="s">
        <v>1732</v>
      </c>
      <c r="G599" s="652"/>
      <c r="H599" s="617">
        <v>0</v>
      </c>
      <c r="I599" s="618"/>
      <c r="J599" s="617">
        <v>0</v>
      </c>
      <c r="K599" s="617"/>
      <c r="L599" s="617"/>
      <c r="M599" s="618"/>
      <c r="N599" s="617">
        <v>0</v>
      </c>
      <c r="O599" s="619"/>
      <c r="P599" s="617">
        <v>0</v>
      </c>
      <c r="Q599" s="617"/>
      <c r="R599" s="617">
        <v>0</v>
      </c>
      <c r="S599" s="618"/>
      <c r="T599" s="617">
        <v>0</v>
      </c>
      <c r="U599" s="618"/>
      <c r="V599" s="617">
        <v>0</v>
      </c>
      <c r="W599" s="620"/>
      <c r="X599" s="617">
        <v>0</v>
      </c>
      <c r="Y599" s="621"/>
      <c r="Z599" s="617">
        <v>0</v>
      </c>
      <c r="AA599" s="617">
        <v>0</v>
      </c>
      <c r="AB599" s="617"/>
      <c r="AC599" s="622">
        <v>0</v>
      </c>
      <c r="AD599" s="617"/>
      <c r="AE599" s="616"/>
      <c r="AF599" s="617"/>
      <c r="AG599" s="625"/>
      <c r="AH599" s="623"/>
      <c r="AI599" s="624"/>
      <c r="AJ599" s="624"/>
      <c r="AK599" s="624"/>
      <c r="AL599" s="624"/>
      <c r="AM599" s="624"/>
      <c r="AN599" s="624"/>
      <c r="AO599" s="624"/>
      <c r="AP599" s="624"/>
      <c r="AQ599" s="624"/>
      <c r="AR599" s="625"/>
      <c r="AS599" s="628"/>
      <c r="AT599" s="628"/>
      <c r="AU599" s="637"/>
      <c r="AV599" s="626"/>
      <c r="AW599" s="626"/>
      <c r="AX599" s="626"/>
      <c r="AY599" s="627"/>
      <c r="AZ599" s="628"/>
      <c r="BA599" s="628">
        <v>215.84800000000001</v>
      </c>
      <c r="BB599" s="617">
        <v>44.81</v>
      </c>
      <c r="BC599" s="628"/>
      <c r="BD599" s="628"/>
      <c r="BE599" s="629">
        <f t="shared" si="24"/>
        <v>44.81</v>
      </c>
      <c r="BF599" s="630"/>
      <c r="BG599" s="801"/>
      <c r="BH599" s="504"/>
      <c r="BI599" s="505"/>
      <c r="BM599" s="503"/>
      <c r="BO599" s="444"/>
    </row>
    <row r="600" spans="1:67" s="443" customFormat="1" ht="36.950000000000003" customHeight="1">
      <c r="A600" s="611">
        <v>586</v>
      </c>
      <c r="B600" s="612"/>
      <c r="C600" s="613"/>
      <c r="D600" s="614"/>
      <c r="E600" s="615" t="s">
        <v>1887</v>
      </c>
      <c r="F600" s="632" t="s">
        <v>1733</v>
      </c>
      <c r="G600" s="652"/>
      <c r="H600" s="617">
        <v>0</v>
      </c>
      <c r="I600" s="618"/>
      <c r="J600" s="617">
        <v>0</v>
      </c>
      <c r="K600" s="617"/>
      <c r="L600" s="617"/>
      <c r="M600" s="618"/>
      <c r="N600" s="617">
        <v>0</v>
      </c>
      <c r="O600" s="619"/>
      <c r="P600" s="617">
        <v>0</v>
      </c>
      <c r="Q600" s="617"/>
      <c r="R600" s="617">
        <v>0</v>
      </c>
      <c r="S600" s="618"/>
      <c r="T600" s="617">
        <v>0</v>
      </c>
      <c r="U600" s="618"/>
      <c r="V600" s="617">
        <v>0</v>
      </c>
      <c r="W600" s="620"/>
      <c r="X600" s="617">
        <v>0</v>
      </c>
      <c r="Y600" s="621"/>
      <c r="Z600" s="617">
        <v>0</v>
      </c>
      <c r="AA600" s="617">
        <v>0</v>
      </c>
      <c r="AB600" s="617"/>
      <c r="AC600" s="622">
        <v>0</v>
      </c>
      <c r="AD600" s="617"/>
      <c r="AE600" s="616"/>
      <c r="AF600" s="617"/>
      <c r="AG600" s="623"/>
      <c r="AH600" s="623"/>
      <c r="AI600" s="624"/>
      <c r="AJ600" s="624"/>
      <c r="AK600" s="624"/>
      <c r="AL600" s="624"/>
      <c r="AM600" s="624"/>
      <c r="AN600" s="624"/>
      <c r="AO600" s="624"/>
      <c r="AP600" s="624"/>
      <c r="AQ600" s="624"/>
      <c r="AR600" s="625"/>
      <c r="AS600" s="628"/>
      <c r="AT600" s="628"/>
      <c r="AU600" s="637"/>
      <c r="AV600" s="626"/>
      <c r="AW600" s="626"/>
      <c r="AX600" s="626"/>
      <c r="AY600" s="627"/>
      <c r="AZ600" s="628"/>
      <c r="BA600" s="628">
        <v>207.99600000000001</v>
      </c>
      <c r="BB600" s="617">
        <v>43.18</v>
      </c>
      <c r="BC600" s="628"/>
      <c r="BD600" s="628"/>
      <c r="BE600" s="629">
        <f t="shared" si="24"/>
        <v>43.18</v>
      </c>
      <c r="BF600" s="630"/>
      <c r="BG600" s="801"/>
      <c r="BH600" s="504"/>
      <c r="BI600" s="505"/>
      <c r="BM600" s="503"/>
      <c r="BO600" s="444"/>
    </row>
    <row r="601" spans="1:67" s="443" customFormat="1" ht="36.950000000000003" customHeight="1">
      <c r="A601" s="611">
        <v>587</v>
      </c>
      <c r="B601" s="612"/>
      <c r="C601" s="613"/>
      <c r="D601" s="614"/>
      <c r="E601" s="615" t="s">
        <v>990</v>
      </c>
      <c r="F601" s="632" t="s">
        <v>991</v>
      </c>
      <c r="G601" s="652"/>
      <c r="H601" s="617">
        <v>0</v>
      </c>
      <c r="I601" s="618"/>
      <c r="J601" s="617">
        <v>0</v>
      </c>
      <c r="K601" s="617"/>
      <c r="L601" s="617"/>
      <c r="M601" s="618"/>
      <c r="N601" s="617">
        <v>0</v>
      </c>
      <c r="O601" s="619"/>
      <c r="P601" s="617">
        <v>0</v>
      </c>
      <c r="Q601" s="617"/>
      <c r="R601" s="617">
        <v>0</v>
      </c>
      <c r="S601" s="618"/>
      <c r="T601" s="617">
        <v>0</v>
      </c>
      <c r="U601" s="618"/>
      <c r="V601" s="617">
        <v>0</v>
      </c>
      <c r="W601" s="620"/>
      <c r="X601" s="617">
        <v>0</v>
      </c>
      <c r="Y601" s="621"/>
      <c r="Z601" s="617">
        <v>0</v>
      </c>
      <c r="AA601" s="617">
        <v>0</v>
      </c>
      <c r="AB601" s="617"/>
      <c r="AC601" s="622">
        <v>0</v>
      </c>
      <c r="AD601" s="617"/>
      <c r="AE601" s="616"/>
      <c r="AF601" s="617"/>
      <c r="AG601" s="623"/>
      <c r="AH601" s="623"/>
      <c r="AI601" s="624"/>
      <c r="AJ601" s="624"/>
      <c r="AK601" s="624"/>
      <c r="AL601" s="624"/>
      <c r="AM601" s="624"/>
      <c r="AN601" s="624"/>
      <c r="AO601" s="624"/>
      <c r="AP601" s="624"/>
      <c r="AQ601" s="624"/>
      <c r="AR601" s="625"/>
      <c r="AS601" s="628"/>
      <c r="AT601" s="628"/>
      <c r="AU601" s="637"/>
      <c r="AV601" s="626"/>
      <c r="AW601" s="626"/>
      <c r="AX601" s="626"/>
      <c r="AY601" s="627"/>
      <c r="AZ601" s="628"/>
      <c r="BA601" s="628">
        <v>210.01900000000001</v>
      </c>
      <c r="BB601" s="617">
        <v>43.6</v>
      </c>
      <c r="BC601" s="628"/>
      <c r="BD601" s="628"/>
      <c r="BE601" s="629">
        <f t="shared" si="24"/>
        <v>43.6</v>
      </c>
      <c r="BF601" s="630"/>
      <c r="BG601" s="801"/>
      <c r="BH601" s="504"/>
      <c r="BI601" s="505"/>
      <c r="BM601" s="503"/>
      <c r="BO601" s="444"/>
    </row>
    <row r="602" spans="1:67" s="443" customFormat="1" ht="36.950000000000003" customHeight="1">
      <c r="A602" s="611">
        <v>588</v>
      </c>
      <c r="B602" s="612"/>
      <c r="C602" s="613"/>
      <c r="D602" s="614"/>
      <c r="E602" s="615" t="s">
        <v>1739</v>
      </c>
      <c r="F602" s="632" t="s">
        <v>1738</v>
      </c>
      <c r="G602" s="652"/>
      <c r="H602" s="617">
        <v>0</v>
      </c>
      <c r="I602" s="618"/>
      <c r="J602" s="617">
        <v>0</v>
      </c>
      <c r="K602" s="617"/>
      <c r="L602" s="617"/>
      <c r="M602" s="618"/>
      <c r="N602" s="617">
        <v>0</v>
      </c>
      <c r="O602" s="619"/>
      <c r="P602" s="617">
        <v>0</v>
      </c>
      <c r="Q602" s="617"/>
      <c r="R602" s="617">
        <v>0</v>
      </c>
      <c r="S602" s="618"/>
      <c r="T602" s="617">
        <v>0</v>
      </c>
      <c r="U602" s="618"/>
      <c r="V602" s="617">
        <v>0</v>
      </c>
      <c r="W602" s="620"/>
      <c r="X602" s="617">
        <v>0</v>
      </c>
      <c r="Y602" s="621"/>
      <c r="Z602" s="617">
        <v>0</v>
      </c>
      <c r="AA602" s="617">
        <v>0</v>
      </c>
      <c r="AB602" s="617"/>
      <c r="AC602" s="622">
        <v>0</v>
      </c>
      <c r="AD602" s="617"/>
      <c r="AE602" s="616"/>
      <c r="AF602" s="617"/>
      <c r="AG602" s="623"/>
      <c r="AH602" s="623"/>
      <c r="AI602" s="624"/>
      <c r="AJ602" s="624"/>
      <c r="AK602" s="624"/>
      <c r="AL602" s="624"/>
      <c r="AM602" s="624"/>
      <c r="AN602" s="624"/>
      <c r="AO602" s="624"/>
      <c r="AP602" s="624"/>
      <c r="AQ602" s="624"/>
      <c r="AR602" s="625"/>
      <c r="AS602" s="628"/>
      <c r="AT602" s="628"/>
      <c r="AU602" s="637"/>
      <c r="AV602" s="626"/>
      <c r="AW602" s="626"/>
      <c r="AX602" s="626"/>
      <c r="AY602" s="627"/>
      <c r="AZ602" s="628"/>
      <c r="BA602" s="628">
        <v>215.83799999999999</v>
      </c>
      <c r="BB602" s="617">
        <v>44.81</v>
      </c>
      <c r="BC602" s="628"/>
      <c r="BD602" s="628"/>
      <c r="BE602" s="629">
        <f t="shared" si="24"/>
        <v>44.81</v>
      </c>
      <c r="BF602" s="630"/>
      <c r="BG602" s="801"/>
      <c r="BH602" s="504"/>
      <c r="BI602" s="505"/>
      <c r="BM602" s="503"/>
      <c r="BO602" s="444"/>
    </row>
    <row r="603" spans="1:67" s="443" customFormat="1" ht="36.950000000000003" customHeight="1">
      <c r="A603" s="611">
        <v>589</v>
      </c>
      <c r="B603" s="612"/>
      <c r="C603" s="613"/>
      <c r="D603" s="614"/>
      <c r="E603" s="615" t="s">
        <v>1915</v>
      </c>
      <c r="F603" s="632" t="s">
        <v>1916</v>
      </c>
      <c r="G603" s="652"/>
      <c r="H603" s="617">
        <v>0</v>
      </c>
      <c r="I603" s="618"/>
      <c r="J603" s="617">
        <v>0</v>
      </c>
      <c r="K603" s="617"/>
      <c r="L603" s="617"/>
      <c r="M603" s="617"/>
      <c r="N603" s="617">
        <v>0</v>
      </c>
      <c r="O603" s="619"/>
      <c r="P603" s="617">
        <v>0</v>
      </c>
      <c r="Q603" s="617"/>
      <c r="R603" s="617">
        <v>0</v>
      </c>
      <c r="S603" s="618"/>
      <c r="T603" s="617">
        <v>0</v>
      </c>
      <c r="U603" s="618"/>
      <c r="V603" s="617">
        <v>0</v>
      </c>
      <c r="W603" s="621"/>
      <c r="X603" s="617">
        <v>0</v>
      </c>
      <c r="Y603" s="621"/>
      <c r="Z603" s="617">
        <v>0</v>
      </c>
      <c r="AA603" s="617">
        <v>0</v>
      </c>
      <c r="AB603" s="617"/>
      <c r="AC603" s="622">
        <v>0</v>
      </c>
      <c r="AD603" s="617"/>
      <c r="AE603" s="616"/>
      <c r="AF603" s="617"/>
      <c r="AG603" s="625"/>
      <c r="AH603" s="623"/>
      <c r="AI603" s="624"/>
      <c r="AJ603" s="624"/>
      <c r="AK603" s="624"/>
      <c r="AL603" s="624"/>
      <c r="AM603" s="624"/>
      <c r="AN603" s="624"/>
      <c r="AO603" s="624"/>
      <c r="AP603" s="624"/>
      <c r="AQ603" s="624"/>
      <c r="AR603" s="625"/>
      <c r="AS603" s="628"/>
      <c r="AT603" s="628"/>
      <c r="AU603" s="637"/>
      <c r="AV603" s="626"/>
      <c r="AW603" s="626"/>
      <c r="AX603" s="626"/>
      <c r="AY603" s="627"/>
      <c r="AZ603" s="628"/>
      <c r="BA603" s="628">
        <v>211.5</v>
      </c>
      <c r="BB603" s="617">
        <v>43.91</v>
      </c>
      <c r="BC603" s="628"/>
      <c r="BD603" s="628"/>
      <c r="BE603" s="629">
        <f t="shared" si="24"/>
        <v>43.91</v>
      </c>
      <c r="BF603" s="630"/>
      <c r="BG603" s="801"/>
      <c r="BH603" s="504"/>
      <c r="BI603" s="505"/>
      <c r="BM603" s="503">
        <v>0</v>
      </c>
      <c r="BO603" s="444"/>
    </row>
    <row r="604" spans="1:67" s="443" customFormat="1" ht="36.950000000000003" customHeight="1">
      <c r="A604" s="611">
        <v>590</v>
      </c>
      <c r="B604" s="612"/>
      <c r="C604" s="613"/>
      <c r="D604" s="614"/>
      <c r="E604" s="615" t="s">
        <v>1917</v>
      </c>
      <c r="F604" s="632" t="s">
        <v>1918</v>
      </c>
      <c r="G604" s="652"/>
      <c r="H604" s="617">
        <v>0</v>
      </c>
      <c r="I604" s="618"/>
      <c r="J604" s="617">
        <v>0</v>
      </c>
      <c r="K604" s="617"/>
      <c r="L604" s="617"/>
      <c r="M604" s="617"/>
      <c r="N604" s="617">
        <v>0</v>
      </c>
      <c r="O604" s="619"/>
      <c r="P604" s="617">
        <v>0</v>
      </c>
      <c r="Q604" s="617"/>
      <c r="R604" s="617">
        <v>0</v>
      </c>
      <c r="S604" s="618"/>
      <c r="T604" s="617">
        <v>0</v>
      </c>
      <c r="U604" s="618"/>
      <c r="V604" s="617">
        <v>0</v>
      </c>
      <c r="W604" s="621"/>
      <c r="X604" s="617">
        <v>0</v>
      </c>
      <c r="Y604" s="621"/>
      <c r="Z604" s="617">
        <v>0</v>
      </c>
      <c r="AA604" s="617">
        <v>0</v>
      </c>
      <c r="AB604" s="617"/>
      <c r="AC604" s="622">
        <v>0</v>
      </c>
      <c r="AD604" s="617"/>
      <c r="AE604" s="616"/>
      <c r="AF604" s="617"/>
      <c r="AG604" s="625"/>
      <c r="AH604" s="623"/>
      <c r="AI604" s="624"/>
      <c r="AJ604" s="624"/>
      <c r="AK604" s="624"/>
      <c r="AL604" s="624"/>
      <c r="AM604" s="624"/>
      <c r="AN604" s="624"/>
      <c r="AO604" s="624"/>
      <c r="AP604" s="624"/>
      <c r="AQ604" s="624"/>
      <c r="AR604" s="625"/>
      <c r="AS604" s="628"/>
      <c r="AT604" s="628"/>
      <c r="AU604" s="637"/>
      <c r="AV604" s="626"/>
      <c r="AW604" s="626"/>
      <c r="AX604" s="626"/>
      <c r="AY604" s="627"/>
      <c r="AZ604" s="628"/>
      <c r="BA604" s="628">
        <v>211.3</v>
      </c>
      <c r="BB604" s="617">
        <v>43.91</v>
      </c>
      <c r="BC604" s="628"/>
      <c r="BD604" s="628"/>
      <c r="BE604" s="629">
        <f t="shared" si="24"/>
        <v>43.91</v>
      </c>
      <c r="BF604" s="630"/>
      <c r="BG604" s="801"/>
      <c r="BH604" s="504"/>
      <c r="BI604" s="505"/>
      <c r="BM604" s="503">
        <v>0</v>
      </c>
      <c r="BO604" s="444"/>
    </row>
    <row r="605" spans="1:67" s="511" customFormat="1" ht="30.75" customHeight="1">
      <c r="A605" s="972" t="s">
        <v>544</v>
      </c>
      <c r="B605" s="972"/>
      <c r="C605" s="972"/>
      <c r="D605" s="972"/>
      <c r="E605" s="972"/>
      <c r="F605" s="972"/>
      <c r="G605" s="653">
        <f t="shared" ref="G605:AL605" si="25">SUM(G15:G604)</f>
        <v>8586</v>
      </c>
      <c r="H605" s="785">
        <f t="shared" si="25"/>
        <v>4299.899999999996</v>
      </c>
      <c r="I605" s="655">
        <f t="shared" si="25"/>
        <v>16454</v>
      </c>
      <c r="J605" s="785">
        <f t="shared" si="25"/>
        <v>1544.9999999999975</v>
      </c>
      <c r="K605" s="653">
        <f t="shared" si="25"/>
        <v>310</v>
      </c>
      <c r="L605" s="785">
        <f t="shared" si="25"/>
        <v>388.1</v>
      </c>
      <c r="M605" s="653">
        <f t="shared" si="25"/>
        <v>0</v>
      </c>
      <c r="N605" s="785">
        <f t="shared" si="25"/>
        <v>0</v>
      </c>
      <c r="O605" s="653">
        <f t="shared" si="25"/>
        <v>262519.83999999973</v>
      </c>
      <c r="P605" s="785">
        <f t="shared" si="25"/>
        <v>3738.900000000001</v>
      </c>
      <c r="Q605" s="653">
        <f t="shared" si="25"/>
        <v>53999.44</v>
      </c>
      <c r="R605" s="785">
        <f t="shared" si="25"/>
        <v>938.10000000000025</v>
      </c>
      <c r="S605" s="653">
        <f t="shared" si="25"/>
        <v>8586</v>
      </c>
      <c r="T605" s="785">
        <f t="shared" si="25"/>
        <v>268.8000000000003</v>
      </c>
      <c r="U605" s="653">
        <f t="shared" si="25"/>
        <v>556</v>
      </c>
      <c r="V605" s="785">
        <f t="shared" si="25"/>
        <v>609.20000000000766</v>
      </c>
      <c r="W605" s="653">
        <f t="shared" si="25"/>
        <v>-270000</v>
      </c>
      <c r="X605" s="785">
        <f t="shared" si="25"/>
        <v>-8.5000000000000036</v>
      </c>
      <c r="Y605" s="653">
        <f t="shared" si="25"/>
        <v>8585.0000000000018</v>
      </c>
      <c r="Z605" s="785">
        <f t="shared" si="25"/>
        <v>403.10000000000065</v>
      </c>
      <c r="AA605" s="664">
        <f t="shared" si="25"/>
        <v>2795.1999999999916</v>
      </c>
      <c r="AB605" s="785">
        <f t="shared" si="25"/>
        <v>3354.2</v>
      </c>
      <c r="AC605" s="655">
        <f t="shared" si="25"/>
        <v>520.39200000000278</v>
      </c>
      <c r="AD605" s="785">
        <f t="shared" si="25"/>
        <v>570.1</v>
      </c>
      <c r="AE605" s="655">
        <f t="shared" si="25"/>
        <v>2795.1679999999892</v>
      </c>
      <c r="AF605" s="654">
        <f t="shared" si="25"/>
        <v>1302.0999999999999</v>
      </c>
      <c r="AG605" s="655">
        <f t="shared" si="25"/>
        <v>0</v>
      </c>
      <c r="AH605" s="654">
        <f t="shared" si="25"/>
        <v>0</v>
      </c>
      <c r="AI605" s="655">
        <f t="shared" si="25"/>
        <v>0</v>
      </c>
      <c r="AJ605" s="654">
        <f t="shared" si="25"/>
        <v>0</v>
      </c>
      <c r="AK605" s="655">
        <f t="shared" si="25"/>
        <v>0</v>
      </c>
      <c r="AL605" s="654">
        <f t="shared" si="25"/>
        <v>0</v>
      </c>
      <c r="AM605" s="655">
        <f t="shared" ref="AM605:BG605" si="26">SUM(AM15:AM604)</f>
        <v>0</v>
      </c>
      <c r="AN605" s="654">
        <f t="shared" si="26"/>
        <v>0</v>
      </c>
      <c r="AO605" s="653">
        <f t="shared" si="26"/>
        <v>0</v>
      </c>
      <c r="AP605" s="654">
        <f t="shared" si="26"/>
        <v>0</v>
      </c>
      <c r="AQ605" s="653">
        <f t="shared" si="26"/>
        <v>0</v>
      </c>
      <c r="AR605" s="654">
        <f t="shared" si="26"/>
        <v>0</v>
      </c>
      <c r="AS605" s="653">
        <f t="shared" si="26"/>
        <v>0</v>
      </c>
      <c r="AT605" s="654">
        <f t="shared" si="26"/>
        <v>0</v>
      </c>
      <c r="AU605" s="653">
        <f t="shared" si="26"/>
        <v>0</v>
      </c>
      <c r="AV605" s="653">
        <f t="shared" si="26"/>
        <v>0</v>
      </c>
      <c r="AW605" s="653">
        <f t="shared" si="26"/>
        <v>0</v>
      </c>
      <c r="AX605" s="653">
        <f t="shared" si="26"/>
        <v>0</v>
      </c>
      <c r="AY605" s="654">
        <f t="shared" si="26"/>
        <v>0</v>
      </c>
      <c r="AZ605" s="654">
        <f t="shared" si="26"/>
        <v>0</v>
      </c>
      <c r="BA605" s="654">
        <f t="shared" si="26"/>
        <v>2975.2000000000003</v>
      </c>
      <c r="BB605" s="654">
        <f t="shared" si="26"/>
        <v>617.70000000000005</v>
      </c>
      <c r="BC605" s="653">
        <f t="shared" si="26"/>
        <v>0</v>
      </c>
      <c r="BD605" s="653">
        <f t="shared" si="26"/>
        <v>0</v>
      </c>
      <c r="BE605" s="654">
        <f t="shared" si="26"/>
        <v>18026.700000000048</v>
      </c>
      <c r="BF605" s="653"/>
      <c r="BG605" s="653">
        <f t="shared" si="26"/>
        <v>695.40000000000248</v>
      </c>
      <c r="BH605" s="510"/>
      <c r="BI605" s="522" t="e">
        <f>BH605-#REF!</f>
        <v>#REF!</v>
      </c>
      <c r="BJ605" s="523">
        <f>BE605-18617</f>
        <v>-590.29999999995198</v>
      </c>
      <c r="BK605" s="523">
        <f>BJ605/528</f>
        <v>-1.1179924242423334</v>
      </c>
      <c r="BO605" s="512"/>
    </row>
    <row r="606" spans="1:67">
      <c r="A606" s="656"/>
      <c r="B606" s="656"/>
      <c r="C606" s="657"/>
      <c r="D606" s="656"/>
      <c r="E606" s="656"/>
      <c r="F606" s="656"/>
      <c r="G606" s="656"/>
      <c r="H606" s="656"/>
      <c r="I606" s="656"/>
      <c r="J606" s="656"/>
      <c r="K606" s="656"/>
      <c r="L606" s="656"/>
      <c r="M606" s="656"/>
      <c r="N606" s="656"/>
      <c r="O606" s="656"/>
      <c r="P606" s="656"/>
      <c r="Q606" s="656"/>
      <c r="R606" s="656"/>
      <c r="S606" s="656"/>
      <c r="T606" s="656"/>
      <c r="U606" s="656"/>
      <c r="V606" s="656"/>
      <c r="W606" s="656"/>
      <c r="X606" s="656"/>
      <c r="Y606" s="656"/>
      <c r="Z606" s="656"/>
      <c r="AA606" s="656"/>
      <c r="AB606" s="656"/>
      <c r="AC606" s="657"/>
      <c r="AD606" s="656"/>
      <c r="AE606" s="656"/>
      <c r="AF606" s="656"/>
      <c r="AG606" s="656"/>
      <c r="AH606" s="658"/>
      <c r="AI606" s="659"/>
      <c r="AJ606" s="660"/>
      <c r="AK606" s="656"/>
      <c r="AL606" s="656" t="s">
        <v>909</v>
      </c>
      <c r="AM606" s="656"/>
      <c r="AN606" s="656"/>
      <c r="AO606" s="656"/>
      <c r="AP606" s="656"/>
      <c r="AQ606" s="656"/>
      <c r="AR606" s="656"/>
      <c r="AS606" s="656"/>
      <c r="AT606" s="656"/>
      <c r="AU606" s="656"/>
      <c r="AV606" s="656"/>
      <c r="AW606" s="656"/>
      <c r="AX606" s="656"/>
      <c r="AY606" s="656"/>
      <c r="AZ606" s="656"/>
      <c r="BA606" s="656"/>
      <c r="BB606" s="656"/>
      <c r="BC606" s="656"/>
      <c r="BD606" s="656"/>
      <c r="BE606" s="661"/>
      <c r="BF606" s="656"/>
      <c r="BG606" s="662">
        <f>BE605+BG605</f>
        <v>18722.100000000049</v>
      </c>
    </row>
    <row r="607" spans="1:67" s="821" customFormat="1" ht="29.25" customHeight="1">
      <c r="A607" s="815"/>
      <c r="B607" s="815"/>
      <c r="C607" s="815"/>
      <c r="D607" s="815"/>
      <c r="E607" s="815"/>
      <c r="F607" s="815"/>
      <c r="G607" s="973" t="s">
        <v>12</v>
      </c>
      <c r="H607" s="973"/>
      <c r="I607" s="815"/>
      <c r="J607" s="815"/>
      <c r="K607" s="815"/>
      <c r="L607" s="815"/>
      <c r="M607" s="815"/>
      <c r="N607" s="815"/>
      <c r="O607" s="815"/>
      <c r="P607" s="815"/>
      <c r="Q607" s="815"/>
      <c r="R607" s="815"/>
      <c r="S607" s="816"/>
      <c r="T607" s="815"/>
      <c r="U607" s="815"/>
      <c r="V607" s="815"/>
      <c r="W607" s="815"/>
      <c r="X607" s="815"/>
      <c r="Y607" s="815"/>
      <c r="Z607" s="815"/>
      <c r="AA607" s="815"/>
      <c r="AB607" s="815"/>
      <c r="AC607" s="815"/>
      <c r="AD607" s="815"/>
      <c r="AE607" s="815"/>
      <c r="AF607" s="815"/>
      <c r="AG607" s="815"/>
      <c r="AH607" s="817"/>
      <c r="AI607" s="815"/>
      <c r="AJ607" s="818"/>
      <c r="AK607" s="815"/>
      <c r="AL607" s="819"/>
      <c r="AM607" s="815"/>
      <c r="AN607" s="969" t="s">
        <v>384</v>
      </c>
      <c r="AO607" s="969"/>
      <c r="AP607" s="969"/>
      <c r="AQ607" s="969"/>
      <c r="AR607" s="969"/>
      <c r="AS607" s="969"/>
      <c r="AT607" s="969"/>
      <c r="AU607" s="969"/>
      <c r="AV607" s="969"/>
      <c r="AW607" s="969"/>
      <c r="AX607" s="969"/>
      <c r="AY607" s="969"/>
      <c r="AZ607" s="969"/>
      <c r="BA607" s="969"/>
      <c r="BB607" s="969"/>
      <c r="BC607" s="969"/>
      <c r="BD607" s="969"/>
      <c r="BE607" s="969"/>
      <c r="BF607" s="969"/>
      <c r="BG607" s="820"/>
      <c r="BI607" s="822">
        <f>AJ605+AL605</f>
        <v>0</v>
      </c>
    </row>
    <row r="608" spans="1:67" s="821" customFormat="1" ht="19.5" customHeight="1">
      <c r="A608" s="815"/>
      <c r="B608" s="815"/>
      <c r="C608" s="815"/>
      <c r="D608" s="815"/>
      <c r="E608" s="815"/>
      <c r="F608" s="815"/>
      <c r="G608" s="974" t="s">
        <v>907</v>
      </c>
      <c r="H608" s="974"/>
      <c r="I608" s="815"/>
      <c r="J608" s="815"/>
      <c r="K608" s="815"/>
      <c r="L608" s="815"/>
      <c r="M608" s="815"/>
      <c r="N608" s="815"/>
      <c r="O608" s="815"/>
      <c r="P608" s="815"/>
      <c r="Q608" s="815"/>
      <c r="R608" s="815"/>
      <c r="S608" s="815"/>
      <c r="T608" s="815"/>
      <c r="U608" s="815"/>
      <c r="V608" s="815"/>
      <c r="W608" s="815"/>
      <c r="X608" s="815"/>
      <c r="Y608" s="815"/>
      <c r="Z608" s="815"/>
      <c r="AA608" s="815"/>
      <c r="AB608" s="815"/>
      <c r="AC608" s="815"/>
      <c r="AD608" s="815"/>
      <c r="AE608" s="815"/>
      <c r="AF608" s="815"/>
      <c r="AG608" s="815"/>
      <c r="AH608" s="817"/>
      <c r="AI608" s="815"/>
      <c r="AJ608" s="818"/>
      <c r="AK608" s="815"/>
      <c r="AL608" s="815"/>
      <c r="AM608" s="815"/>
      <c r="AN608" s="970" t="s">
        <v>229</v>
      </c>
      <c r="AO608" s="970"/>
      <c r="AP608" s="970"/>
      <c r="AQ608" s="970"/>
      <c r="AR608" s="970"/>
      <c r="AS608" s="970"/>
      <c r="AT608" s="970"/>
      <c r="AU608" s="970"/>
      <c r="AV608" s="970"/>
      <c r="AW608" s="970"/>
      <c r="AX608" s="970"/>
      <c r="AY608" s="970"/>
      <c r="AZ608" s="970"/>
      <c r="BA608" s="970"/>
      <c r="BB608" s="970"/>
      <c r="BC608" s="970"/>
      <c r="BD608" s="970"/>
      <c r="BE608" s="970"/>
      <c r="BF608" s="970"/>
      <c r="BG608" s="823"/>
    </row>
    <row r="609" spans="7:59" s="821" customFormat="1" ht="19.5">
      <c r="AH609" s="824"/>
      <c r="AJ609" s="825"/>
      <c r="BE609" s="826"/>
    </row>
    <row r="610" spans="7:59" s="821" customFormat="1" ht="52.5" customHeight="1">
      <c r="AH610" s="824"/>
      <c r="AJ610" s="825"/>
      <c r="BE610" s="826"/>
    </row>
    <row r="611" spans="7:59" s="821" customFormat="1" ht="52.5" customHeight="1">
      <c r="AH611" s="824"/>
      <c r="AJ611" s="825"/>
      <c r="BE611" s="826"/>
    </row>
    <row r="612" spans="7:59" s="821" customFormat="1" ht="52.5" customHeight="1">
      <c r="AH612" s="824"/>
      <c r="AJ612" s="825"/>
      <c r="BE612" s="826"/>
    </row>
    <row r="613" spans="7:59" s="821" customFormat="1" ht="52.5" customHeight="1">
      <c r="AH613" s="824"/>
      <c r="AJ613" s="825"/>
      <c r="BE613" s="826"/>
    </row>
    <row r="614" spans="7:59" s="821" customFormat="1" ht="19.5">
      <c r="G614" s="971" t="s">
        <v>15</v>
      </c>
      <c r="H614" s="971"/>
      <c r="AH614" s="824"/>
      <c r="AJ614" s="825"/>
      <c r="AN614" s="971" t="s">
        <v>2181</v>
      </c>
      <c r="AO614" s="971"/>
      <c r="AP614" s="971"/>
      <c r="AQ614" s="971"/>
      <c r="AR614" s="971"/>
      <c r="AS614" s="971"/>
      <c r="AT614" s="971"/>
      <c r="AU614" s="971"/>
      <c r="AV614" s="971"/>
      <c r="AW614" s="971"/>
      <c r="AX614" s="971"/>
      <c r="AY614" s="971"/>
      <c r="AZ614" s="971"/>
      <c r="BA614" s="971"/>
      <c r="BB614" s="971"/>
      <c r="BC614" s="971"/>
      <c r="BD614" s="971"/>
      <c r="BE614" s="971"/>
      <c r="BF614" s="971"/>
      <c r="BG614" s="827"/>
    </row>
    <row r="615" spans="7:59">
      <c r="AJ615" s="502"/>
    </row>
    <row r="616" spans="7:59">
      <c r="AJ616" s="502"/>
    </row>
    <row r="617" spans="7:59">
      <c r="AJ617" s="502"/>
    </row>
    <row r="618" spans="7:59">
      <c r="AJ618" s="502"/>
    </row>
    <row r="619" spans="7:59">
      <c r="AJ619" s="502"/>
    </row>
    <row r="620" spans="7:59">
      <c r="AJ620" s="502"/>
    </row>
    <row r="621" spans="7:59">
      <c r="AJ621" s="502"/>
    </row>
    <row r="622" spans="7:59">
      <c r="AJ622" s="502"/>
    </row>
    <row r="623" spans="7:59">
      <c r="AJ623" s="502"/>
    </row>
    <row r="624" spans="7:59">
      <c r="AJ624" s="502"/>
    </row>
    <row r="625" spans="36:36">
      <c r="AJ625" s="502"/>
    </row>
    <row r="626" spans="36:36">
      <c r="AJ626" s="502"/>
    </row>
    <row r="627" spans="36:36">
      <c r="AJ627" s="502"/>
    </row>
    <row r="628" spans="36:36">
      <c r="AJ628" s="502"/>
    </row>
    <row r="629" spans="36:36">
      <c r="AJ629" s="502"/>
    </row>
    <row r="630" spans="36:36">
      <c r="AJ630" s="502"/>
    </row>
    <row r="631" spans="36:36">
      <c r="AJ631" s="502"/>
    </row>
    <row r="632" spans="36:36">
      <c r="AJ632" s="502"/>
    </row>
    <row r="633" spans="36:36">
      <c r="AJ633" s="502"/>
    </row>
    <row r="634" spans="36:36">
      <c r="AJ634" s="502"/>
    </row>
    <row r="635" spans="36:36">
      <c r="AJ635" s="502"/>
    </row>
    <row r="636" spans="36:36">
      <c r="AJ636" s="502"/>
    </row>
  </sheetData>
  <autoFilter ref="A9:BK608"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hiddenButton="1" showButton="0"/>
    <filterColumn colId="18" showButton="0"/>
    <filterColumn colId="19" showButton="0"/>
    <filterColumn colId="20" showButton="0"/>
    <filterColumn colId="21" showButton="0"/>
    <filterColumn colId="22" showButton="0"/>
    <filterColumn colId="24" showButton="0"/>
    <filterColumn colId="28" showButton="0"/>
    <filterColumn colId="30" showButton="0"/>
    <filterColumn colId="32" showButton="0"/>
    <filterColumn colId="34" showButton="0"/>
    <filterColumn colId="36" showButton="0"/>
    <filterColumn colId="37" showButton="0"/>
    <filterColumn colId="38" showButton="0"/>
    <filterColumn colId="40" showButton="0"/>
    <filterColumn colId="42" showButton="0"/>
    <filterColumn colId="44" showButton="0"/>
    <filterColumn colId="46" showButton="0"/>
    <filterColumn colId="48" showButton="0"/>
    <filterColumn colId="50" showButton="0"/>
    <filterColumn colId="52" showButton="0"/>
    <filterColumn colId="54" showButton="0"/>
    <filterColumn colId="59" showButton="0"/>
  </autoFilter>
  <sortState ref="A11:CX138">
    <sortCondition ref="F11:F138"/>
  </sortState>
  <mergeCells count="68">
    <mergeCell ref="BH9:BI10"/>
    <mergeCell ref="B9:B12"/>
    <mergeCell ref="A4:Y4"/>
    <mergeCell ref="AC4:BF4"/>
    <mergeCell ref="A6:BF6"/>
    <mergeCell ref="A7:BF7"/>
    <mergeCell ref="F9:F13"/>
    <mergeCell ref="A9:A13"/>
    <mergeCell ref="AO11:AP11"/>
    <mergeCell ref="Y11:Z11"/>
    <mergeCell ref="AI11:AJ11"/>
    <mergeCell ref="BC9:BD10"/>
    <mergeCell ref="BE9:BE13"/>
    <mergeCell ref="BC11:BD11"/>
    <mergeCell ref="BF9:BF13"/>
    <mergeCell ref="AC11:AD11"/>
    <mergeCell ref="BA9:BB10"/>
    <mergeCell ref="BA11:BB11"/>
    <mergeCell ref="A1:Y1"/>
    <mergeCell ref="AC1:BF1"/>
    <mergeCell ref="A2:Y2"/>
    <mergeCell ref="AC2:BF2"/>
    <mergeCell ref="A3:Y3"/>
    <mergeCell ref="AC3:BF3"/>
    <mergeCell ref="AY9:AZ10"/>
    <mergeCell ref="AY11:AZ11"/>
    <mergeCell ref="AW11:AX11"/>
    <mergeCell ref="AW9:AX10"/>
    <mergeCell ref="AU9:AV10"/>
    <mergeCell ref="AM9:AN10"/>
    <mergeCell ref="AS9:AT10"/>
    <mergeCell ref="C9:C12"/>
    <mergeCell ref="D9:D12"/>
    <mergeCell ref="AE11:AF11"/>
    <mergeCell ref="AG11:AH11"/>
    <mergeCell ref="AQ9:AR10"/>
    <mergeCell ref="AK11:AL11"/>
    <mergeCell ref="AI9:AJ10"/>
    <mergeCell ref="AG9:AH10"/>
    <mergeCell ref="AQ11:AR11"/>
    <mergeCell ref="AO9:AP10"/>
    <mergeCell ref="Q11:R11"/>
    <mergeCell ref="AE9:AF10"/>
    <mergeCell ref="G11:H11"/>
    <mergeCell ref="G10:Z10"/>
    <mergeCell ref="G9:X9"/>
    <mergeCell ref="AC9:AD10"/>
    <mergeCell ref="E9:E12"/>
    <mergeCell ref="AU11:AV11"/>
    <mergeCell ref="AK9:AL10"/>
    <mergeCell ref="I11:J11"/>
    <mergeCell ref="K11:L11"/>
    <mergeCell ref="M11:N11"/>
    <mergeCell ref="O11:P11"/>
    <mergeCell ref="S11:T11"/>
    <mergeCell ref="U11:V11"/>
    <mergeCell ref="W11:X11"/>
    <mergeCell ref="AM11:AN11"/>
    <mergeCell ref="AS11:AT11"/>
    <mergeCell ref="AA11:AB11"/>
    <mergeCell ref="AA9:AB10"/>
    <mergeCell ref="AN607:BF607"/>
    <mergeCell ref="AN608:BF608"/>
    <mergeCell ref="G614:H614"/>
    <mergeCell ref="AN614:BF614"/>
    <mergeCell ref="A605:F605"/>
    <mergeCell ref="G607:H607"/>
    <mergeCell ref="G608:H608"/>
  </mergeCells>
  <conditionalFormatting sqref="F15:F90">
    <cfRule type="duplicateValues" dxfId="302" priority="262"/>
    <cfRule type="duplicateValues" dxfId="301" priority="263"/>
    <cfRule type="duplicateValues" dxfId="300" priority="264"/>
    <cfRule type="duplicateValues" dxfId="299" priority="266"/>
    <cfRule type="duplicateValues" dxfId="298" priority="242"/>
    <cfRule type="duplicateValues" dxfId="297" priority="267"/>
    <cfRule type="duplicateValues" dxfId="296" priority="240"/>
    <cfRule type="duplicateValues" dxfId="295" priority="241"/>
  </conditionalFormatting>
  <conditionalFormatting sqref="F15:F429 F431:F462 F488:F580 F464:F486">
    <cfRule type="duplicateValues" dxfId="294" priority="268"/>
  </conditionalFormatting>
  <conditionalFormatting sqref="F46:F60 F90 F15:F43 F84">
    <cfRule type="duplicateValues" dxfId="293" priority="260"/>
    <cfRule type="colorScale" priority="257">
      <colorScale>
        <cfvo type="min"/>
        <cfvo type="max"/>
        <color rgb="FFFF7128"/>
        <color rgb="FFFFEF9C"/>
      </colorScale>
    </cfRule>
    <cfRule type="colorScale" priority="2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5">
    <cfRule type="duplicateValues" dxfId="292" priority="245"/>
  </conditionalFormatting>
  <conditionalFormatting sqref="F86 F15:F84">
    <cfRule type="duplicateValues" dxfId="291" priority="265"/>
  </conditionalFormatting>
  <conditionalFormatting sqref="F86 F89:F90 F15:F84">
    <cfRule type="duplicateValues" dxfId="290" priority="261"/>
  </conditionalFormatting>
  <conditionalFormatting sqref="F87">
    <cfRule type="duplicateValues" dxfId="289" priority="243"/>
  </conditionalFormatting>
  <conditionalFormatting sqref="F88">
    <cfRule type="duplicateValues" dxfId="288" priority="244"/>
  </conditionalFormatting>
  <conditionalFormatting sqref="F89">
    <cfRule type="duplicateValues" dxfId="287" priority="253"/>
    <cfRule type="colorScale" priority="252">
      <colorScale>
        <cfvo type="min"/>
        <cfvo type="max"/>
        <color rgb="FFFF7128"/>
        <color rgb="FFFFEF9C"/>
      </colorScale>
    </cfRule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286" priority="250"/>
    <cfRule type="duplicateValues" dxfId="285" priority="249"/>
    <cfRule type="duplicateValues" dxfId="284" priority="248"/>
    <cfRule type="duplicateValues" dxfId="283" priority="247"/>
    <cfRule type="duplicateValues" dxfId="282" priority="246"/>
    <cfRule type="duplicateValues" dxfId="281" priority="254"/>
  </conditionalFormatting>
  <conditionalFormatting sqref="F90 F15:F84">
    <cfRule type="duplicateValues" dxfId="280" priority="258"/>
  </conditionalFormatting>
  <conditionalFormatting sqref="F90 F86 F15:F84">
    <cfRule type="duplicateValues" dxfId="279" priority="259"/>
    <cfRule type="duplicateValues" dxfId="278" priority="255"/>
  </conditionalFormatting>
  <conditionalFormatting sqref="F91:F140">
    <cfRule type="duplicateValues" dxfId="277" priority="239"/>
    <cfRule type="duplicateValues" dxfId="276" priority="238"/>
    <cfRule type="duplicateValues" dxfId="275" priority="235"/>
    <cfRule type="duplicateValues" dxfId="274" priority="234"/>
    <cfRule type="duplicateValues" dxfId="273" priority="214"/>
    <cfRule type="duplicateValues" dxfId="272" priority="213"/>
    <cfRule type="duplicateValues" dxfId="271" priority="212"/>
    <cfRule type="duplicateValues" dxfId="270" priority="236"/>
  </conditionalFormatting>
  <conditionalFormatting sqref="F96:F110 F140 F91:F93 F134">
    <cfRule type="duplicateValues" dxfId="269" priority="232"/>
    <cfRule type="colorScale" priority="229">
      <colorScale>
        <cfvo type="min"/>
        <cfvo type="max"/>
        <color rgb="FFFF7128"/>
        <color rgb="FFFFEF9C"/>
      </colorScale>
    </cfRule>
    <cfRule type="colorScale" priority="2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35">
    <cfRule type="duplicateValues" dxfId="268" priority="217"/>
  </conditionalFormatting>
  <conditionalFormatting sqref="F136 F91:F134">
    <cfRule type="duplicateValues" dxfId="267" priority="237"/>
  </conditionalFormatting>
  <conditionalFormatting sqref="F136 F139:F140 F91:F134">
    <cfRule type="duplicateValues" dxfId="266" priority="233"/>
  </conditionalFormatting>
  <conditionalFormatting sqref="F137">
    <cfRule type="duplicateValues" dxfId="265" priority="215"/>
  </conditionalFormatting>
  <conditionalFormatting sqref="F138">
    <cfRule type="duplicateValues" dxfId="264" priority="216"/>
  </conditionalFormatting>
  <conditionalFormatting sqref="F139">
    <cfRule type="duplicateValues" dxfId="263" priority="218"/>
    <cfRule type="duplicateValues" dxfId="262" priority="226"/>
    <cfRule type="duplicateValues" dxfId="261" priority="225"/>
    <cfRule type="colorScale" priority="224">
      <colorScale>
        <cfvo type="min"/>
        <cfvo type="max"/>
        <color rgb="FFFF7128"/>
        <color rgb="FFFFEF9C"/>
      </colorScale>
    </cfRule>
    <cfRule type="duplicateValues" dxfId="260" priority="219"/>
    <cfRule type="duplicateValues" dxfId="259" priority="220"/>
    <cfRule type="duplicateValues" dxfId="258" priority="221"/>
    <cfRule type="duplicateValues" dxfId="257" priority="222"/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40 F91:F134">
    <cfRule type="duplicateValues" dxfId="256" priority="230"/>
  </conditionalFormatting>
  <conditionalFormatting sqref="F140 F136 F91:F134">
    <cfRule type="duplicateValues" dxfId="255" priority="231"/>
    <cfRule type="duplicateValues" dxfId="254" priority="227"/>
  </conditionalFormatting>
  <conditionalFormatting sqref="F141:F190">
    <cfRule type="duplicateValues" dxfId="253" priority="208"/>
    <cfRule type="duplicateValues" dxfId="252" priority="185"/>
    <cfRule type="duplicateValues" dxfId="251" priority="206"/>
    <cfRule type="duplicateValues" dxfId="250" priority="207"/>
    <cfRule type="duplicateValues" dxfId="249" priority="186"/>
    <cfRule type="duplicateValues" dxfId="248" priority="184"/>
    <cfRule type="duplicateValues" dxfId="247" priority="210"/>
    <cfRule type="duplicateValues" dxfId="246" priority="211"/>
  </conditionalFormatting>
  <conditionalFormatting sqref="F146:F160 F190 F141:F143 F184">
    <cfRule type="duplicateValues" dxfId="245" priority="204"/>
    <cfRule type="colorScale" priority="20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1">
      <colorScale>
        <cfvo type="min"/>
        <cfvo type="max"/>
        <color rgb="FFFF7128"/>
        <color rgb="FFFFEF9C"/>
      </colorScale>
    </cfRule>
  </conditionalFormatting>
  <conditionalFormatting sqref="F185">
    <cfRule type="duplicateValues" dxfId="244" priority="189"/>
  </conditionalFormatting>
  <conditionalFormatting sqref="F186 F141:F184">
    <cfRule type="duplicateValues" dxfId="243" priority="209"/>
  </conditionalFormatting>
  <conditionalFormatting sqref="F186 F189:F190 F141:F184">
    <cfRule type="duplicateValues" dxfId="242" priority="205"/>
  </conditionalFormatting>
  <conditionalFormatting sqref="F187">
    <cfRule type="duplicateValues" dxfId="241" priority="187"/>
  </conditionalFormatting>
  <conditionalFormatting sqref="F188">
    <cfRule type="duplicateValues" dxfId="240" priority="188"/>
  </conditionalFormatting>
  <conditionalFormatting sqref="F189">
    <cfRule type="duplicateValues" dxfId="239" priority="192"/>
    <cfRule type="duplicateValues" dxfId="238" priority="191"/>
    <cfRule type="duplicateValues" dxfId="237" priority="190"/>
    <cfRule type="duplicateValues" dxfId="236" priority="197"/>
    <cfRule type="colorScale" priority="196">
      <colorScale>
        <cfvo type="min"/>
        <cfvo type="max"/>
        <color rgb="FFFF7128"/>
        <color rgb="FFFFEF9C"/>
      </colorScale>
    </cfRule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235" priority="194"/>
    <cfRule type="duplicateValues" dxfId="234" priority="193"/>
    <cfRule type="duplicateValues" dxfId="233" priority="198"/>
  </conditionalFormatting>
  <conditionalFormatting sqref="F190 F141:F184">
    <cfRule type="duplicateValues" dxfId="232" priority="202"/>
  </conditionalFormatting>
  <conditionalFormatting sqref="F190 F186 F141:F184">
    <cfRule type="duplicateValues" dxfId="231" priority="199"/>
    <cfRule type="duplicateValues" dxfId="230" priority="203"/>
  </conditionalFormatting>
  <conditionalFormatting sqref="F191:F240">
    <cfRule type="duplicateValues" dxfId="229" priority="179"/>
    <cfRule type="duplicateValues" dxfId="228" priority="158"/>
    <cfRule type="duplicateValues" dxfId="227" priority="183"/>
    <cfRule type="duplicateValues" dxfId="226" priority="182"/>
    <cfRule type="duplicateValues" dxfId="225" priority="180"/>
    <cfRule type="duplicateValues" dxfId="224" priority="178"/>
    <cfRule type="duplicateValues" dxfId="223" priority="156"/>
    <cfRule type="duplicateValues" dxfId="222" priority="157"/>
  </conditionalFormatting>
  <conditionalFormatting sqref="F196:F210 F240 F191:F193 F234">
    <cfRule type="colorScale" priority="173">
      <colorScale>
        <cfvo type="min"/>
        <cfvo type="max"/>
        <color rgb="FFFF7128"/>
        <color rgb="FFFFEF9C"/>
      </colorScale>
    </cfRule>
    <cfRule type="duplicateValues" dxfId="221" priority="176"/>
    <cfRule type="colorScale" priority="1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35">
    <cfRule type="duplicateValues" dxfId="220" priority="161"/>
  </conditionalFormatting>
  <conditionalFormatting sqref="F236 F191:F234">
    <cfRule type="duplicateValues" dxfId="219" priority="181"/>
  </conditionalFormatting>
  <conditionalFormatting sqref="F236 F239:F240 F191:F234">
    <cfRule type="duplicateValues" dxfId="218" priority="177"/>
  </conditionalFormatting>
  <conditionalFormatting sqref="F237">
    <cfRule type="duplicateValues" dxfId="217" priority="159"/>
  </conditionalFormatting>
  <conditionalFormatting sqref="F238">
    <cfRule type="duplicateValues" dxfId="216" priority="160"/>
  </conditionalFormatting>
  <conditionalFormatting sqref="F239">
    <cfRule type="duplicateValues" dxfId="215" priority="170"/>
    <cfRule type="duplicateValues" dxfId="214" priority="164"/>
    <cfRule type="colorScale" priority="168">
      <colorScale>
        <cfvo type="min"/>
        <cfvo type="max"/>
        <color rgb="FFFF7128"/>
        <color rgb="FFFFEF9C"/>
      </colorScale>
    </cfRule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213" priority="166"/>
    <cfRule type="duplicateValues" dxfId="212" priority="165"/>
    <cfRule type="duplicateValues" dxfId="211" priority="162"/>
    <cfRule type="duplicateValues" dxfId="210" priority="163"/>
    <cfRule type="duplicateValues" dxfId="209" priority="169"/>
  </conditionalFormatting>
  <conditionalFormatting sqref="F240 F191:F234">
    <cfRule type="duplicateValues" dxfId="208" priority="174"/>
  </conditionalFormatting>
  <conditionalFormatting sqref="F240 F236 F191:F234">
    <cfRule type="duplicateValues" dxfId="207" priority="175"/>
    <cfRule type="duplicateValues" dxfId="206" priority="171"/>
  </conditionalFormatting>
  <conditionalFormatting sqref="F241:F246 F248:F290">
    <cfRule type="duplicateValues" dxfId="205" priority="150"/>
    <cfRule type="duplicateValues" dxfId="204" priority="151"/>
    <cfRule type="duplicateValues" dxfId="203" priority="128"/>
    <cfRule type="duplicateValues" dxfId="202" priority="129"/>
    <cfRule type="duplicateValues" dxfId="201" priority="130"/>
    <cfRule type="duplicateValues" dxfId="200" priority="155"/>
    <cfRule type="duplicateValues" dxfId="199" priority="154"/>
    <cfRule type="duplicateValues" dxfId="198" priority="152"/>
  </conditionalFormatting>
  <conditionalFormatting sqref="F246 F290 F241:F243 F284 F248:F260">
    <cfRule type="duplicateValues" dxfId="197" priority="148"/>
    <cfRule type="colorScale" priority="145">
      <colorScale>
        <cfvo type="min"/>
        <cfvo type="max"/>
        <color rgb="FFFF7128"/>
        <color rgb="FFFFEF9C"/>
      </colorScale>
    </cfRule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47">
    <cfRule type="duplicateValues" dxfId="196" priority="29"/>
    <cfRule type="duplicateValues" dxfId="195" priority="30"/>
    <cfRule type="duplicateValues" dxfId="194" priority="31"/>
    <cfRule type="duplicateValues" dxfId="193" priority="32"/>
    <cfRule type="duplicateValues" dxfId="192" priority="34"/>
    <cfRule type="duplicateValues" dxfId="191" priority="35"/>
    <cfRule type="duplicateValues" dxfId="190" priority="36"/>
    <cfRule type="duplicateValues" dxfId="189" priority="37"/>
    <cfRule type="duplicateValues" dxfId="188" priority="41"/>
    <cfRule type="duplicateValues" dxfId="187" priority="33"/>
    <cfRule type="duplicateValues" dxfId="186" priority="40"/>
    <cfRule type="duplicateValues" dxfId="185" priority="39"/>
    <cfRule type="duplicateValues" dxfId="184" priority="38"/>
  </conditionalFormatting>
  <conditionalFormatting sqref="F285">
    <cfRule type="duplicateValues" dxfId="183" priority="133"/>
  </conditionalFormatting>
  <conditionalFormatting sqref="F286 F241:F246 F248:F284">
    <cfRule type="duplicateValues" dxfId="182" priority="153"/>
  </conditionalFormatting>
  <conditionalFormatting sqref="F286 F289:F290 F241:F246 F248:F284">
    <cfRule type="duplicateValues" dxfId="181" priority="149"/>
  </conditionalFormatting>
  <conditionalFormatting sqref="F287">
    <cfRule type="duplicateValues" dxfId="180" priority="131"/>
  </conditionalFormatting>
  <conditionalFormatting sqref="F288">
    <cfRule type="duplicateValues" dxfId="179" priority="132"/>
  </conditionalFormatting>
  <conditionalFormatting sqref="F289">
    <cfRule type="duplicateValues" dxfId="178" priority="142"/>
    <cfRule type="duplicateValues" dxfId="177" priority="141"/>
    <cfRule type="colorScale" priority="140">
      <colorScale>
        <cfvo type="min"/>
        <cfvo type="max"/>
        <color rgb="FFFF7128"/>
        <color rgb="FFFFEF9C"/>
      </colorScale>
    </cfRule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176" priority="138"/>
    <cfRule type="duplicateValues" dxfId="175" priority="137"/>
    <cfRule type="duplicateValues" dxfId="174" priority="136"/>
    <cfRule type="duplicateValues" dxfId="173" priority="135"/>
    <cfRule type="duplicateValues" dxfId="172" priority="134"/>
  </conditionalFormatting>
  <conditionalFormatting sqref="F290 F241:F246 F248:F284">
    <cfRule type="duplicateValues" dxfId="171" priority="146"/>
  </conditionalFormatting>
  <conditionalFormatting sqref="F290 F286 F241:F246 F248:F284">
    <cfRule type="duplicateValues" dxfId="170" priority="143"/>
    <cfRule type="duplicateValues" dxfId="169" priority="147"/>
  </conditionalFormatting>
  <conditionalFormatting sqref="F291:F340">
    <cfRule type="duplicateValues" dxfId="168" priority="101"/>
    <cfRule type="duplicateValues" dxfId="167" priority="100"/>
    <cfRule type="duplicateValues" dxfId="166" priority="127"/>
    <cfRule type="duplicateValues" dxfId="165" priority="126"/>
    <cfRule type="duplicateValues" dxfId="164" priority="124"/>
    <cfRule type="duplicateValues" dxfId="163" priority="123"/>
    <cfRule type="duplicateValues" dxfId="162" priority="122"/>
    <cfRule type="duplicateValues" dxfId="161" priority="102"/>
  </conditionalFormatting>
  <conditionalFormatting sqref="F296:F310 F340 F291:F293 F334">
    <cfRule type="duplicateValues" dxfId="160" priority="120"/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7">
      <colorScale>
        <cfvo type="min"/>
        <cfvo type="max"/>
        <color rgb="FFFF7128"/>
        <color rgb="FFFFEF9C"/>
      </colorScale>
    </cfRule>
  </conditionalFormatting>
  <conditionalFormatting sqref="F335">
    <cfRule type="duplicateValues" dxfId="159" priority="105"/>
  </conditionalFormatting>
  <conditionalFormatting sqref="F336 F291:F334">
    <cfRule type="duplicateValues" dxfId="158" priority="125"/>
  </conditionalFormatting>
  <conditionalFormatting sqref="F336 F339:F340 F291:F334">
    <cfRule type="duplicateValues" dxfId="157" priority="121"/>
  </conditionalFormatting>
  <conditionalFormatting sqref="F337">
    <cfRule type="duplicateValues" dxfId="156" priority="103"/>
  </conditionalFormatting>
  <conditionalFormatting sqref="F338">
    <cfRule type="duplicateValues" dxfId="155" priority="104"/>
  </conditionalFormatting>
  <conditionalFormatting sqref="F339">
    <cfRule type="duplicateValues" dxfId="154" priority="107"/>
    <cfRule type="duplicateValues" dxfId="153" priority="108"/>
    <cfRule type="duplicateValues" dxfId="152" priority="109"/>
    <cfRule type="duplicateValues" dxfId="151" priority="110"/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150" priority="106"/>
    <cfRule type="duplicateValues" dxfId="149" priority="114"/>
    <cfRule type="duplicateValues" dxfId="148" priority="113"/>
    <cfRule type="colorScale" priority="112">
      <colorScale>
        <cfvo type="min"/>
        <cfvo type="max"/>
        <color rgb="FFFF7128"/>
        <color rgb="FFFFEF9C"/>
      </colorScale>
    </cfRule>
  </conditionalFormatting>
  <conditionalFormatting sqref="F340 F291:F334">
    <cfRule type="duplicateValues" dxfId="147" priority="118"/>
  </conditionalFormatting>
  <conditionalFormatting sqref="F340 F336 F291:F334">
    <cfRule type="duplicateValues" dxfId="146" priority="119"/>
    <cfRule type="duplicateValues" dxfId="145" priority="115"/>
  </conditionalFormatting>
  <conditionalFormatting sqref="F341:F416">
    <cfRule type="duplicateValues" dxfId="144" priority="96"/>
    <cfRule type="duplicateValues" dxfId="143" priority="98"/>
    <cfRule type="duplicateValues" dxfId="142" priority="99"/>
    <cfRule type="duplicateValues" dxfId="141" priority="74"/>
    <cfRule type="duplicateValues" dxfId="140" priority="73"/>
    <cfRule type="duplicateValues" dxfId="139" priority="72"/>
    <cfRule type="duplicateValues" dxfId="138" priority="94"/>
    <cfRule type="duplicateValues" dxfId="137" priority="95"/>
  </conditionalFormatting>
  <conditionalFormatting sqref="F358:F373 F416 F341:F355 F410">
    <cfRule type="duplicateValues" dxfId="136" priority="92"/>
    <cfRule type="colorScale" priority="89">
      <colorScale>
        <cfvo type="min"/>
        <cfvo type="max"/>
        <color rgb="FFFF7128"/>
        <color rgb="FFFFEF9C"/>
      </colorScale>
    </cfRule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11">
    <cfRule type="duplicateValues" dxfId="135" priority="77"/>
  </conditionalFormatting>
  <conditionalFormatting sqref="F412 F341:F410">
    <cfRule type="duplicateValues" dxfId="134" priority="97"/>
  </conditionalFormatting>
  <conditionalFormatting sqref="F412 F415:F416 F341:F410">
    <cfRule type="duplicateValues" dxfId="133" priority="93"/>
  </conditionalFormatting>
  <conditionalFormatting sqref="F413">
    <cfRule type="duplicateValues" dxfId="132" priority="75"/>
  </conditionalFormatting>
  <conditionalFormatting sqref="F414">
    <cfRule type="duplicateValues" dxfId="131" priority="76"/>
  </conditionalFormatting>
  <conditionalFormatting sqref="F415">
    <cfRule type="duplicateValues" dxfId="130" priority="86"/>
    <cfRule type="duplicateValues" dxfId="129" priority="85"/>
    <cfRule type="colorScale" priority="84">
      <colorScale>
        <cfvo type="min"/>
        <cfvo type="max"/>
        <color rgb="FFFF7128"/>
        <color rgb="FFFFEF9C"/>
      </colorScale>
    </cfRule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128" priority="82"/>
    <cfRule type="duplicateValues" dxfId="127" priority="81"/>
    <cfRule type="duplicateValues" dxfId="126" priority="78"/>
    <cfRule type="duplicateValues" dxfId="125" priority="80"/>
    <cfRule type="duplicateValues" dxfId="124" priority="79"/>
  </conditionalFormatting>
  <conditionalFormatting sqref="F416 F341:F410">
    <cfRule type="duplicateValues" dxfId="123" priority="90"/>
  </conditionalFormatting>
  <conditionalFormatting sqref="F416 F412 F341:F410">
    <cfRule type="duplicateValues" dxfId="122" priority="91"/>
    <cfRule type="duplicateValues" dxfId="121" priority="87"/>
  </conditionalFormatting>
  <conditionalFormatting sqref="F417:F429 F431:F462 F464:F479">
    <cfRule type="duplicateValues" dxfId="120" priority="66"/>
    <cfRule type="duplicateValues" dxfId="119" priority="67"/>
    <cfRule type="duplicateValues" dxfId="118" priority="68"/>
    <cfRule type="duplicateValues" dxfId="117" priority="70"/>
    <cfRule type="duplicateValues" dxfId="116" priority="71"/>
    <cfRule type="duplicateValues" dxfId="115" priority="44"/>
    <cfRule type="duplicateValues" dxfId="114" priority="45"/>
    <cfRule type="duplicateValues" dxfId="113" priority="46"/>
  </conditionalFormatting>
  <conditionalFormatting sqref="F422:F429 F479 F417:F419 F473 F431:F436">
    <cfRule type="duplicateValues" dxfId="112" priority="64"/>
    <cfRule type="colorScale" priority="61">
      <colorScale>
        <cfvo type="min"/>
        <cfvo type="max"/>
        <color rgb="FFFF7128"/>
        <color rgb="FFFFEF9C"/>
      </colorScale>
    </cfRule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0">
    <cfRule type="duplicateValues" dxfId="111" priority="43"/>
    <cfRule type="duplicateValues" dxfId="110" priority="42"/>
  </conditionalFormatting>
  <conditionalFormatting sqref="F46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109" priority="8"/>
    <cfRule type="duplicateValues" dxfId="108" priority="7"/>
    <cfRule type="duplicateValues" dxfId="107" priority="6"/>
    <cfRule type="duplicateValues" dxfId="106" priority="5"/>
    <cfRule type="duplicateValues" dxfId="105" priority="4"/>
    <cfRule type="duplicateValues" dxfId="104" priority="3"/>
    <cfRule type="duplicateValues" dxfId="103" priority="2"/>
    <cfRule type="duplicateValues" dxfId="102" priority="1"/>
    <cfRule type="duplicateValues" dxfId="101" priority="11"/>
    <cfRule type="colorScale" priority="10">
      <colorScale>
        <cfvo type="min"/>
        <cfvo type="max"/>
        <color rgb="FFFF7128"/>
        <color rgb="FFFFEF9C"/>
      </colorScale>
    </cfRule>
  </conditionalFormatting>
  <conditionalFormatting sqref="F474">
    <cfRule type="duplicateValues" dxfId="100" priority="49"/>
  </conditionalFormatting>
  <conditionalFormatting sqref="F475 F417:F429 F431:F462 F464:F473">
    <cfRule type="duplicateValues" dxfId="99" priority="69"/>
  </conditionalFormatting>
  <conditionalFormatting sqref="F475 F478:F479 F417:F429 F431:F462 F464:F473">
    <cfRule type="duplicateValues" dxfId="98" priority="65"/>
  </conditionalFormatting>
  <conditionalFormatting sqref="F476">
    <cfRule type="duplicateValues" dxfId="97" priority="47"/>
  </conditionalFormatting>
  <conditionalFormatting sqref="F477">
    <cfRule type="duplicateValues" dxfId="96" priority="48"/>
  </conditionalFormatting>
  <conditionalFormatting sqref="F478">
    <cfRule type="duplicateValues" dxfId="95" priority="54"/>
    <cfRule type="duplicateValues" dxfId="94" priority="53"/>
    <cfRule type="duplicateValues" dxfId="93" priority="57"/>
    <cfRule type="duplicateValues" dxfId="92" priority="51"/>
    <cfRule type="duplicateValues" dxfId="91" priority="50"/>
    <cfRule type="duplicateValues" dxfId="90" priority="52"/>
    <cfRule type="duplicateValues" dxfId="89" priority="58"/>
    <cfRule type="colorScale" priority="56">
      <colorScale>
        <cfvo type="min"/>
        <cfvo type="max"/>
        <color rgb="FFFF7128"/>
        <color rgb="FFFFEF9C"/>
      </colorScale>
    </cfRule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79 F417:F429 F431:F462 F464:F473">
    <cfRule type="duplicateValues" dxfId="88" priority="62"/>
  </conditionalFormatting>
  <conditionalFormatting sqref="F479 F475 F417:F429 F431:F462 F464:F473">
    <cfRule type="duplicateValues" dxfId="87" priority="59"/>
    <cfRule type="duplicateValues" dxfId="86" priority="63"/>
  </conditionalFormatting>
  <conditionalFormatting sqref="F480:F482 F488:F504 F484:F486 F506:F580">
    <cfRule type="duplicateValues" dxfId="85" priority="278"/>
    <cfRule type="colorScale" priority="27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7">
      <colorScale>
        <cfvo type="min"/>
        <cfvo type="max"/>
        <color rgb="FFFF7128"/>
        <color rgb="FFFFEF9C"/>
      </colorScale>
    </cfRule>
  </conditionalFormatting>
  <conditionalFormatting sqref="F487">
    <cfRule type="duplicateValues" dxfId="84" priority="28"/>
    <cfRule type="duplicateValues" dxfId="83" priority="27"/>
    <cfRule type="duplicateValues" dxfId="82" priority="26"/>
    <cfRule type="duplicateValues" dxfId="81" priority="25"/>
  </conditionalFormatting>
  <conditionalFormatting sqref="F488:F504 F480:F486 F506:F580">
    <cfRule type="duplicateValues" dxfId="80" priority="269"/>
    <cfRule type="duplicateValues" dxfId="79" priority="270"/>
    <cfRule type="duplicateValues" dxfId="78" priority="271"/>
    <cfRule type="duplicateValues" dxfId="77" priority="272"/>
    <cfRule type="duplicateValues" dxfId="76" priority="274"/>
    <cfRule type="duplicateValues" dxfId="75" priority="275"/>
    <cfRule type="duplicateValues" dxfId="74" priority="273"/>
  </conditionalFormatting>
  <conditionalFormatting sqref="F505">
    <cfRule type="duplicateValues" dxfId="73" priority="12"/>
    <cfRule type="duplicateValues" dxfId="72" priority="24"/>
    <cfRule type="duplicateValues" dxfId="71" priority="23"/>
    <cfRule type="duplicateValues" dxfId="70" priority="22"/>
    <cfRule type="duplicateValues" dxfId="69" priority="21"/>
    <cfRule type="duplicateValues" dxfId="68" priority="20"/>
    <cfRule type="duplicateValues" dxfId="67" priority="19"/>
    <cfRule type="duplicateValues" dxfId="66" priority="18"/>
    <cfRule type="duplicateValues" dxfId="65" priority="17"/>
    <cfRule type="duplicateValues" dxfId="64" priority="16"/>
    <cfRule type="duplicateValues" dxfId="63" priority="15"/>
    <cfRule type="duplicateValues" dxfId="62" priority="14"/>
    <cfRule type="duplicateValues" dxfId="61" priority="13"/>
  </conditionalFormatting>
  <conditionalFormatting sqref="F581:F583 F585:F590">
    <cfRule type="duplicateValues" dxfId="60" priority="588"/>
    <cfRule type="duplicateValues" dxfId="59" priority="589"/>
    <cfRule type="duplicateValues" dxfId="58" priority="590"/>
    <cfRule type="duplicateValues" dxfId="57" priority="591"/>
    <cfRule type="duplicateValues" dxfId="56" priority="592"/>
    <cfRule type="duplicateValues" dxfId="55" priority="593"/>
    <cfRule type="duplicateValues" dxfId="54" priority="594"/>
    <cfRule type="duplicateValues" dxfId="53" priority="595"/>
    <cfRule type="colorScale" priority="5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97">
      <colorScale>
        <cfvo type="min"/>
        <cfvo type="max"/>
        <color rgb="FFFF7128"/>
        <color rgb="FFFFEF9C"/>
      </colorScale>
    </cfRule>
    <cfRule type="duplicateValues" dxfId="52" priority="598"/>
  </conditionalFormatting>
  <conditionalFormatting sqref="F581:F583 F585:F604">
    <cfRule type="duplicateValues" dxfId="51" priority="8558"/>
  </conditionalFormatting>
  <conditionalFormatting sqref="F584">
    <cfRule type="duplicateValues" dxfId="50" priority="279"/>
    <cfRule type="duplicateValues" dxfId="49" priority="280"/>
    <cfRule type="duplicateValues" dxfId="48" priority="281"/>
    <cfRule type="duplicateValues" dxfId="47" priority="282"/>
    <cfRule type="duplicateValues" dxfId="46" priority="283"/>
    <cfRule type="duplicateValues" dxfId="45" priority="284"/>
    <cfRule type="duplicateValues" dxfId="44" priority="285"/>
    <cfRule type="duplicateValues" dxfId="43" priority="286"/>
    <cfRule type="colorScale" priority="28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8">
      <colorScale>
        <cfvo type="min"/>
        <cfvo type="max"/>
        <color rgb="FFFF7128"/>
        <color rgb="FFFFEF9C"/>
      </colorScale>
    </cfRule>
    <cfRule type="duplicateValues" dxfId="42" priority="289"/>
    <cfRule type="duplicateValues" dxfId="41" priority="290"/>
  </conditionalFormatting>
  <conditionalFormatting sqref="F591:F593">
    <cfRule type="colorScale" priority="8359">
      <colorScale>
        <cfvo type="min"/>
        <cfvo type="max"/>
        <color rgb="FFFF7128"/>
        <color rgb="FFFFEF9C"/>
      </colorScale>
    </cfRule>
    <cfRule type="duplicateValues" dxfId="40" priority="8360"/>
    <cfRule type="colorScale" priority="83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91:F602">
    <cfRule type="duplicateValues" dxfId="39" priority="8520"/>
  </conditionalFormatting>
  <conditionalFormatting sqref="F591:F604 F14">
    <cfRule type="duplicateValues" dxfId="38" priority="8560"/>
  </conditionalFormatting>
  <conditionalFormatting sqref="F591:F604">
    <cfRule type="duplicateValues" dxfId="37" priority="8573"/>
    <cfRule type="duplicateValues" dxfId="36" priority="8568"/>
    <cfRule type="duplicateValues" dxfId="35" priority="8572"/>
    <cfRule type="duplicateValues" dxfId="34" priority="8571"/>
    <cfRule type="duplicateValues" dxfId="33" priority="8570"/>
    <cfRule type="duplicateValues" dxfId="32" priority="8569"/>
    <cfRule type="duplicateValues" dxfId="31" priority="8567"/>
    <cfRule type="duplicateValues" dxfId="30" priority="8566"/>
    <cfRule type="duplicateValues" dxfId="29" priority="8565"/>
    <cfRule type="duplicateValues" dxfId="28" priority="8564"/>
    <cfRule type="duplicateValues" dxfId="27" priority="8563"/>
    <cfRule type="duplicateValues" dxfId="26" priority="8562"/>
  </conditionalFormatting>
  <conditionalFormatting sqref="F595">
    <cfRule type="colorScale" priority="329">
      <colorScale>
        <cfvo type="min"/>
        <cfvo type="max"/>
        <color rgb="FFFF7128"/>
        <color rgb="FFFFEF9C"/>
      </colorScale>
    </cfRule>
    <cfRule type="colorScale" priority="328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25" priority="330"/>
  </conditionalFormatting>
  <conditionalFormatting sqref="F597">
    <cfRule type="colorScale" priority="3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25">
      <colorScale>
        <cfvo type="min"/>
        <cfvo type="max"/>
        <color rgb="FFFF7128"/>
        <color rgb="FFFFEF9C"/>
      </colorScale>
    </cfRule>
    <cfRule type="duplicateValues" dxfId="24" priority="326"/>
  </conditionalFormatting>
  <conditionalFormatting sqref="F603:F604">
    <cfRule type="duplicateValues" dxfId="23" priority="8574"/>
  </conditionalFormatting>
  <conditionalFormatting sqref="F606:F1048576 F1:F9 F14">
    <cfRule type="colorScale" priority="269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693">
      <colorScale>
        <cfvo type="min"/>
        <cfvo type="max"/>
        <color rgb="FFFF7128"/>
        <color rgb="FFFFEF9C"/>
      </colorScale>
    </cfRule>
  </conditionalFormatting>
  <conditionalFormatting sqref="F606:F1048576 F1:F14">
    <cfRule type="duplicateValues" dxfId="22" priority="2722"/>
    <cfRule type="duplicateValues" dxfId="21" priority="2665"/>
    <cfRule type="duplicateValues" dxfId="20" priority="1267"/>
    <cfRule type="duplicateValues" dxfId="19" priority="1266"/>
    <cfRule type="duplicateValues" dxfId="18" priority="1238"/>
  </conditionalFormatting>
  <conditionalFormatting sqref="BG606:BH606 BH15:BH605">
    <cfRule type="duplicateValues" dxfId="17" priority="8554"/>
  </conditionalFormatting>
  <conditionalFormatting sqref="BJ148:BJ151">
    <cfRule type="duplicateValues" dxfId="16" priority="6626"/>
  </conditionalFormatting>
  <conditionalFormatting sqref="BJ197:BJ200">
    <cfRule type="duplicateValues" dxfId="15" priority="1143"/>
  </conditionalFormatting>
  <conditionalFormatting sqref="BJ247:BJ250">
    <cfRule type="duplicateValues" dxfId="14" priority="1112"/>
  </conditionalFormatting>
  <conditionalFormatting sqref="BJ297:BJ300">
    <cfRule type="duplicateValues" dxfId="13" priority="1081"/>
  </conditionalFormatting>
  <conditionalFormatting sqref="BJ347:BJ350">
    <cfRule type="duplicateValues" dxfId="12" priority="1050"/>
  </conditionalFormatting>
  <conditionalFormatting sqref="BJ396:BJ399">
    <cfRule type="duplicateValues" dxfId="11" priority="1019"/>
  </conditionalFormatting>
  <conditionalFormatting sqref="BJ446:BJ449">
    <cfRule type="duplicateValues" dxfId="10" priority="988"/>
  </conditionalFormatting>
  <conditionalFormatting sqref="BJ496:BJ499">
    <cfRule type="duplicateValues" dxfId="9" priority="957"/>
  </conditionalFormatting>
  <conditionalFormatting sqref="BJ605">
    <cfRule type="duplicateValues" dxfId="8" priority="8227"/>
  </conditionalFormatting>
  <conditionalFormatting sqref="BM150">
    <cfRule type="duplicateValues" dxfId="7" priority="347"/>
  </conditionalFormatting>
  <conditionalFormatting sqref="BM199">
    <cfRule type="duplicateValues" dxfId="6" priority="346"/>
  </conditionalFormatting>
  <conditionalFormatting sqref="BM249">
    <cfRule type="duplicateValues" dxfId="5" priority="345"/>
  </conditionalFormatting>
  <conditionalFormatting sqref="BM299">
    <cfRule type="duplicateValues" dxfId="4" priority="344"/>
  </conditionalFormatting>
  <conditionalFormatting sqref="BM349">
    <cfRule type="duplicateValues" dxfId="3" priority="343"/>
  </conditionalFormatting>
  <conditionalFormatting sqref="BM398">
    <cfRule type="duplicateValues" dxfId="2" priority="342"/>
  </conditionalFormatting>
  <conditionalFormatting sqref="BM448">
    <cfRule type="duplicateValues" dxfId="1" priority="341"/>
  </conditionalFormatting>
  <conditionalFormatting sqref="BM498">
    <cfRule type="duplicateValues" dxfId="0" priority="340"/>
  </conditionalFormatting>
  <printOptions horizontalCentered="1"/>
  <pageMargins left="0.19685039370078741" right="0.19685039370078741" top="0.78740157480314965" bottom="0.78740157480314965" header="0" footer="0"/>
  <pageSetup paperSize="9" scale="33" fitToWidth="0" orientation="landscape" r:id="rId1"/>
  <rowBreaks count="6" manualBreakCount="6">
    <brk id="105" max="57" man="1"/>
    <brk id="136" max="57" man="1"/>
    <brk id="167" max="57" man="1"/>
    <brk id="197" max="57" man="1"/>
    <brk id="549" max="57" man="1"/>
    <brk id="585" max="57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O31"/>
  <sheetViews>
    <sheetView view="pageBreakPreview" zoomScaleNormal="100" zoomScaleSheetLayoutView="100" workbookViewId="0">
      <pane xSplit="2" ySplit="8" topLeftCell="C9" activePane="bottomRight" state="frozen"/>
      <selection pane="topRight"/>
      <selection pane="bottomLeft"/>
      <selection pane="bottomRight" activeCell="BM8" sqref="BM8"/>
    </sheetView>
  </sheetViews>
  <sheetFormatPr defaultColWidth="9" defaultRowHeight="16.5"/>
  <cols>
    <col min="1" max="1" width="3.85546875" style="176" customWidth="1"/>
    <col min="2" max="2" width="20.85546875" style="176" customWidth="1"/>
    <col min="3" max="3" width="7.140625" style="176" hidden="1" customWidth="1"/>
    <col min="4" max="4" width="7.5703125" style="176" hidden="1" customWidth="1"/>
    <col min="5" max="5" width="6.5703125" style="176" hidden="1" customWidth="1"/>
    <col min="6" max="6" width="7.5703125" style="176" hidden="1" customWidth="1"/>
    <col min="7" max="7" width="6.7109375" style="176" hidden="1" customWidth="1"/>
    <col min="8" max="12" width="8" style="176" hidden="1" customWidth="1"/>
    <col min="13" max="13" width="9.7109375" style="176" hidden="1" customWidth="1"/>
    <col min="14" max="14" width="12" style="176" hidden="1" customWidth="1"/>
    <col min="15" max="16" width="8" style="176" hidden="1" customWidth="1"/>
    <col min="17" max="17" width="7.85546875" style="176" hidden="1" customWidth="1"/>
    <col min="18" max="18" width="8.7109375" style="176" hidden="1" customWidth="1"/>
    <col min="19" max="19" width="14.28515625" style="176" customWidth="1"/>
    <col min="20" max="20" width="15.140625" style="176" customWidth="1"/>
    <col min="21" max="22" width="9.140625" style="176" hidden="1" customWidth="1"/>
    <col min="23" max="23" width="7" style="176" hidden="1" customWidth="1"/>
    <col min="24" max="27" width="7.5703125" style="176" hidden="1" customWidth="1"/>
    <col min="28" max="28" width="8.7109375" style="176" hidden="1" customWidth="1"/>
    <col min="29" max="29" width="6.5703125" style="176" hidden="1" customWidth="1"/>
    <col min="30" max="34" width="7.28515625" style="176" hidden="1" customWidth="1"/>
    <col min="35" max="35" width="8.42578125" style="176" hidden="1" customWidth="1"/>
    <col min="36" max="40" width="7.28515625" style="176" hidden="1" customWidth="1"/>
    <col min="41" max="43" width="6.7109375" style="176" hidden="1" customWidth="1"/>
    <col min="44" max="44" width="7.42578125" style="176" hidden="1" customWidth="1"/>
    <col min="45" max="48" width="6.85546875" style="176" hidden="1" customWidth="1"/>
    <col min="49" max="49" width="7.28515625" style="176" hidden="1" customWidth="1"/>
    <col min="50" max="50" width="6.7109375" style="176" hidden="1" customWidth="1"/>
    <col min="51" max="51" width="6.5703125" style="176" hidden="1" customWidth="1"/>
    <col min="52" max="52" width="6.85546875" style="176" hidden="1" customWidth="1"/>
    <col min="53" max="53" width="7.7109375" style="176" hidden="1" customWidth="1"/>
    <col min="54" max="54" width="7.42578125" style="176" hidden="1" customWidth="1"/>
    <col min="55" max="55" width="7" style="176" hidden="1" customWidth="1"/>
    <col min="56" max="56" width="6.7109375" style="176" hidden="1" customWidth="1"/>
    <col min="57" max="58" width="10.85546875" style="176" hidden="1" customWidth="1"/>
    <col min="59" max="59" width="19.42578125" style="176" customWidth="1"/>
    <col min="60" max="60" width="15.85546875" style="176" customWidth="1"/>
    <col min="61" max="61" width="6.85546875" style="176" customWidth="1"/>
    <col min="62" max="66" width="9.140625" style="176"/>
    <col min="67" max="67" width="10.42578125" style="176" hidden="1" customWidth="1"/>
    <col min="68" max="286" width="9.140625" style="176"/>
    <col min="287" max="287" width="3.42578125" style="176" customWidth="1"/>
    <col min="288" max="288" width="9.42578125" style="176" customWidth="1"/>
    <col min="289" max="289" width="5.7109375" style="176" customWidth="1"/>
    <col min="290" max="290" width="4.85546875" style="176" customWidth="1"/>
    <col min="291" max="291" width="6.28515625" style="176" customWidth="1"/>
    <col min="292" max="292" width="4.85546875" style="176" customWidth="1"/>
    <col min="293" max="293" width="4.7109375" style="176" customWidth="1"/>
    <col min="294" max="294" width="5.140625" style="176" customWidth="1"/>
    <col min="295" max="295" width="4.7109375" style="176" customWidth="1"/>
    <col min="296" max="296" width="4.85546875" style="176" customWidth="1"/>
    <col min="297" max="299" width="5.28515625" style="176" customWidth="1"/>
    <col min="300" max="300" width="5.140625" style="176" customWidth="1"/>
    <col min="301" max="301" width="6.140625" style="176" customWidth="1"/>
    <col min="302" max="302" width="4.5703125" style="176" customWidth="1"/>
    <col min="303" max="303" width="5.140625" style="176" customWidth="1"/>
    <col min="304" max="304" width="4.85546875" style="176" customWidth="1"/>
    <col min="305" max="305" width="5.28515625" style="176" customWidth="1"/>
    <col min="306" max="306" width="5.140625" style="176" customWidth="1"/>
    <col min="307" max="307" width="5.28515625" style="176" customWidth="1"/>
    <col min="308" max="309" width="5.140625" style="176" customWidth="1"/>
    <col min="310" max="312" width="5.42578125" style="176" customWidth="1"/>
    <col min="313" max="314" width="5.28515625" style="176" customWidth="1"/>
    <col min="315" max="315" width="6.5703125" style="176" customWidth="1"/>
    <col min="316" max="316" width="6" style="176" customWidth="1"/>
    <col min="317" max="317" width="6.85546875" style="176" customWidth="1"/>
    <col min="318" max="542" width="9.140625" style="176"/>
    <col min="543" max="543" width="3.42578125" style="176" customWidth="1"/>
    <col min="544" max="544" width="9.42578125" style="176" customWidth="1"/>
    <col min="545" max="545" width="5.7109375" style="176" customWidth="1"/>
    <col min="546" max="546" width="4.85546875" style="176" customWidth="1"/>
    <col min="547" max="547" width="6.28515625" style="176" customWidth="1"/>
    <col min="548" max="548" width="4.85546875" style="176" customWidth="1"/>
    <col min="549" max="549" width="4.7109375" style="176" customWidth="1"/>
    <col min="550" max="550" width="5.140625" style="176" customWidth="1"/>
    <col min="551" max="551" width="4.7109375" style="176" customWidth="1"/>
    <col min="552" max="552" width="4.85546875" style="176" customWidth="1"/>
    <col min="553" max="555" width="5.28515625" style="176" customWidth="1"/>
    <col min="556" max="556" width="5.140625" style="176" customWidth="1"/>
    <col min="557" max="557" width="6.140625" style="176" customWidth="1"/>
    <col min="558" max="558" width="4.5703125" style="176" customWidth="1"/>
    <col min="559" max="559" width="5.140625" style="176" customWidth="1"/>
    <col min="560" max="560" width="4.85546875" style="176" customWidth="1"/>
    <col min="561" max="561" width="5.28515625" style="176" customWidth="1"/>
    <col min="562" max="562" width="5.140625" style="176" customWidth="1"/>
    <col min="563" max="563" width="5.28515625" style="176" customWidth="1"/>
    <col min="564" max="565" width="5.140625" style="176" customWidth="1"/>
    <col min="566" max="568" width="5.42578125" style="176" customWidth="1"/>
    <col min="569" max="570" width="5.28515625" style="176" customWidth="1"/>
    <col min="571" max="571" width="6.5703125" style="176" customWidth="1"/>
    <col min="572" max="572" width="6" style="176" customWidth="1"/>
    <col min="573" max="573" width="6.85546875" style="176" customWidth="1"/>
    <col min="574" max="798" width="9.140625" style="176"/>
    <col min="799" max="799" width="3.42578125" style="176" customWidth="1"/>
    <col min="800" max="800" width="9.42578125" style="176" customWidth="1"/>
    <col min="801" max="801" width="5.7109375" style="176" customWidth="1"/>
    <col min="802" max="802" width="4.85546875" style="176" customWidth="1"/>
    <col min="803" max="803" width="6.28515625" style="176" customWidth="1"/>
    <col min="804" max="804" width="4.85546875" style="176" customWidth="1"/>
    <col min="805" max="805" width="4.7109375" style="176" customWidth="1"/>
    <col min="806" max="806" width="5.140625" style="176" customWidth="1"/>
    <col min="807" max="807" width="4.7109375" style="176" customWidth="1"/>
    <col min="808" max="808" width="4.85546875" style="176" customWidth="1"/>
    <col min="809" max="811" width="5.28515625" style="176" customWidth="1"/>
    <col min="812" max="812" width="5.140625" style="176" customWidth="1"/>
    <col min="813" max="813" width="6.140625" style="176" customWidth="1"/>
    <col min="814" max="814" width="4.5703125" style="176" customWidth="1"/>
    <col min="815" max="815" width="5.140625" style="176" customWidth="1"/>
    <col min="816" max="816" width="4.85546875" style="176" customWidth="1"/>
    <col min="817" max="817" width="5.28515625" style="176" customWidth="1"/>
    <col min="818" max="818" width="5.140625" style="176" customWidth="1"/>
    <col min="819" max="819" width="5.28515625" style="176" customWidth="1"/>
    <col min="820" max="821" width="5.140625" style="176" customWidth="1"/>
    <col min="822" max="824" width="5.42578125" style="176" customWidth="1"/>
    <col min="825" max="826" width="5.28515625" style="176" customWidth="1"/>
    <col min="827" max="827" width="6.5703125" style="176" customWidth="1"/>
    <col min="828" max="828" width="6" style="176" customWidth="1"/>
    <col min="829" max="829" width="6.85546875" style="176" customWidth="1"/>
    <col min="830" max="1054" width="9.140625" style="176"/>
    <col min="1055" max="1055" width="3.42578125" style="176" customWidth="1"/>
    <col min="1056" max="1056" width="9.42578125" style="176" customWidth="1"/>
    <col min="1057" max="1057" width="5.7109375" style="176" customWidth="1"/>
    <col min="1058" max="1058" width="4.85546875" style="176" customWidth="1"/>
    <col min="1059" max="1059" width="6.28515625" style="176" customWidth="1"/>
    <col min="1060" max="1060" width="4.85546875" style="176" customWidth="1"/>
    <col min="1061" max="1061" width="4.7109375" style="176" customWidth="1"/>
    <col min="1062" max="1062" width="5.140625" style="176" customWidth="1"/>
    <col min="1063" max="1063" width="4.7109375" style="176" customWidth="1"/>
    <col min="1064" max="1064" width="4.85546875" style="176" customWidth="1"/>
    <col min="1065" max="1067" width="5.28515625" style="176" customWidth="1"/>
    <col min="1068" max="1068" width="5.140625" style="176" customWidth="1"/>
    <col min="1069" max="1069" width="6.140625" style="176" customWidth="1"/>
    <col min="1070" max="1070" width="4.5703125" style="176" customWidth="1"/>
    <col min="1071" max="1071" width="5.140625" style="176" customWidth="1"/>
    <col min="1072" max="1072" width="4.85546875" style="176" customWidth="1"/>
    <col min="1073" max="1073" width="5.28515625" style="176" customWidth="1"/>
    <col min="1074" max="1074" width="5.140625" style="176" customWidth="1"/>
    <col min="1075" max="1075" width="5.28515625" style="176" customWidth="1"/>
    <col min="1076" max="1077" width="5.140625" style="176" customWidth="1"/>
    <col min="1078" max="1080" width="5.42578125" style="176" customWidth="1"/>
    <col min="1081" max="1082" width="5.28515625" style="176" customWidth="1"/>
    <col min="1083" max="1083" width="6.5703125" style="176" customWidth="1"/>
    <col min="1084" max="1084" width="6" style="176" customWidth="1"/>
    <col min="1085" max="1085" width="6.85546875" style="176" customWidth="1"/>
    <col min="1086" max="1310" width="9.140625" style="176"/>
    <col min="1311" max="1311" width="3.42578125" style="176" customWidth="1"/>
    <col min="1312" max="1312" width="9.42578125" style="176" customWidth="1"/>
    <col min="1313" max="1313" width="5.7109375" style="176" customWidth="1"/>
    <col min="1314" max="1314" width="4.85546875" style="176" customWidth="1"/>
    <col min="1315" max="1315" width="6.28515625" style="176" customWidth="1"/>
    <col min="1316" max="1316" width="4.85546875" style="176" customWidth="1"/>
    <col min="1317" max="1317" width="4.7109375" style="176" customWidth="1"/>
    <col min="1318" max="1318" width="5.140625" style="176" customWidth="1"/>
    <col min="1319" max="1319" width="4.7109375" style="176" customWidth="1"/>
    <col min="1320" max="1320" width="4.85546875" style="176" customWidth="1"/>
    <col min="1321" max="1323" width="5.28515625" style="176" customWidth="1"/>
    <col min="1324" max="1324" width="5.140625" style="176" customWidth="1"/>
    <col min="1325" max="1325" width="6.140625" style="176" customWidth="1"/>
    <col min="1326" max="1326" width="4.5703125" style="176" customWidth="1"/>
    <col min="1327" max="1327" width="5.140625" style="176" customWidth="1"/>
    <col min="1328" max="1328" width="4.85546875" style="176" customWidth="1"/>
    <col min="1329" max="1329" width="5.28515625" style="176" customWidth="1"/>
    <col min="1330" max="1330" width="5.140625" style="176" customWidth="1"/>
    <col min="1331" max="1331" width="5.28515625" style="176" customWidth="1"/>
    <col min="1332" max="1333" width="5.140625" style="176" customWidth="1"/>
    <col min="1334" max="1336" width="5.42578125" style="176" customWidth="1"/>
    <col min="1337" max="1338" width="5.28515625" style="176" customWidth="1"/>
    <col min="1339" max="1339" width="6.5703125" style="176" customWidth="1"/>
    <col min="1340" max="1340" width="6" style="176" customWidth="1"/>
    <col min="1341" max="1341" width="6.85546875" style="176" customWidth="1"/>
    <col min="1342" max="1566" width="9.140625" style="176"/>
    <col min="1567" max="1567" width="3.42578125" style="176" customWidth="1"/>
    <col min="1568" max="1568" width="9.42578125" style="176" customWidth="1"/>
    <col min="1569" max="1569" width="5.7109375" style="176" customWidth="1"/>
    <col min="1570" max="1570" width="4.85546875" style="176" customWidth="1"/>
    <col min="1571" max="1571" width="6.28515625" style="176" customWidth="1"/>
    <col min="1572" max="1572" width="4.85546875" style="176" customWidth="1"/>
    <col min="1573" max="1573" width="4.7109375" style="176" customWidth="1"/>
    <col min="1574" max="1574" width="5.140625" style="176" customWidth="1"/>
    <col min="1575" max="1575" width="4.7109375" style="176" customWidth="1"/>
    <col min="1576" max="1576" width="4.85546875" style="176" customWidth="1"/>
    <col min="1577" max="1579" width="5.28515625" style="176" customWidth="1"/>
    <col min="1580" max="1580" width="5.140625" style="176" customWidth="1"/>
    <col min="1581" max="1581" width="6.140625" style="176" customWidth="1"/>
    <col min="1582" max="1582" width="4.5703125" style="176" customWidth="1"/>
    <col min="1583" max="1583" width="5.140625" style="176" customWidth="1"/>
    <col min="1584" max="1584" width="4.85546875" style="176" customWidth="1"/>
    <col min="1585" max="1585" width="5.28515625" style="176" customWidth="1"/>
    <col min="1586" max="1586" width="5.140625" style="176" customWidth="1"/>
    <col min="1587" max="1587" width="5.28515625" style="176" customWidth="1"/>
    <col min="1588" max="1589" width="5.140625" style="176" customWidth="1"/>
    <col min="1590" max="1592" width="5.42578125" style="176" customWidth="1"/>
    <col min="1593" max="1594" width="5.28515625" style="176" customWidth="1"/>
    <col min="1595" max="1595" width="6.5703125" style="176" customWidth="1"/>
    <col min="1596" max="1596" width="6" style="176" customWidth="1"/>
    <col min="1597" max="1597" width="6.85546875" style="176" customWidth="1"/>
    <col min="1598" max="1822" width="9.140625" style="176"/>
    <col min="1823" max="1823" width="3.42578125" style="176" customWidth="1"/>
    <col min="1824" max="1824" width="9.42578125" style="176" customWidth="1"/>
    <col min="1825" max="1825" width="5.7109375" style="176" customWidth="1"/>
    <col min="1826" max="1826" width="4.85546875" style="176" customWidth="1"/>
    <col min="1827" max="1827" width="6.28515625" style="176" customWidth="1"/>
    <col min="1828" max="1828" width="4.85546875" style="176" customWidth="1"/>
    <col min="1829" max="1829" width="4.7109375" style="176" customWidth="1"/>
    <col min="1830" max="1830" width="5.140625" style="176" customWidth="1"/>
    <col min="1831" max="1831" width="4.7109375" style="176" customWidth="1"/>
    <col min="1832" max="1832" width="4.85546875" style="176" customWidth="1"/>
    <col min="1833" max="1835" width="5.28515625" style="176" customWidth="1"/>
    <col min="1836" max="1836" width="5.140625" style="176" customWidth="1"/>
    <col min="1837" max="1837" width="6.140625" style="176" customWidth="1"/>
    <col min="1838" max="1838" width="4.5703125" style="176" customWidth="1"/>
    <col min="1839" max="1839" width="5.140625" style="176" customWidth="1"/>
    <col min="1840" max="1840" width="4.85546875" style="176" customWidth="1"/>
    <col min="1841" max="1841" width="5.28515625" style="176" customWidth="1"/>
    <col min="1842" max="1842" width="5.140625" style="176" customWidth="1"/>
    <col min="1843" max="1843" width="5.28515625" style="176" customWidth="1"/>
    <col min="1844" max="1845" width="5.140625" style="176" customWidth="1"/>
    <col min="1846" max="1848" width="5.42578125" style="176" customWidth="1"/>
    <col min="1849" max="1850" width="5.28515625" style="176" customWidth="1"/>
    <col min="1851" max="1851" width="6.5703125" style="176" customWidth="1"/>
    <col min="1852" max="1852" width="6" style="176" customWidth="1"/>
    <col min="1853" max="1853" width="6.85546875" style="176" customWidth="1"/>
    <col min="1854" max="2078" width="9.140625" style="176"/>
    <col min="2079" max="2079" width="3.42578125" style="176" customWidth="1"/>
    <col min="2080" max="2080" width="9.42578125" style="176" customWidth="1"/>
    <col min="2081" max="2081" width="5.7109375" style="176" customWidth="1"/>
    <col min="2082" max="2082" width="4.85546875" style="176" customWidth="1"/>
    <col min="2083" max="2083" width="6.28515625" style="176" customWidth="1"/>
    <col min="2084" max="2084" width="4.85546875" style="176" customWidth="1"/>
    <col min="2085" max="2085" width="4.7109375" style="176" customWidth="1"/>
    <col min="2086" max="2086" width="5.140625" style="176" customWidth="1"/>
    <col min="2087" max="2087" width="4.7109375" style="176" customWidth="1"/>
    <col min="2088" max="2088" width="4.85546875" style="176" customWidth="1"/>
    <col min="2089" max="2091" width="5.28515625" style="176" customWidth="1"/>
    <col min="2092" max="2092" width="5.140625" style="176" customWidth="1"/>
    <col min="2093" max="2093" width="6.140625" style="176" customWidth="1"/>
    <col min="2094" max="2094" width="4.5703125" style="176" customWidth="1"/>
    <col min="2095" max="2095" width="5.140625" style="176" customWidth="1"/>
    <col min="2096" max="2096" width="4.85546875" style="176" customWidth="1"/>
    <col min="2097" max="2097" width="5.28515625" style="176" customWidth="1"/>
    <col min="2098" max="2098" width="5.140625" style="176" customWidth="1"/>
    <col min="2099" max="2099" width="5.28515625" style="176" customWidth="1"/>
    <col min="2100" max="2101" width="5.140625" style="176" customWidth="1"/>
    <col min="2102" max="2104" width="5.42578125" style="176" customWidth="1"/>
    <col min="2105" max="2106" width="5.28515625" style="176" customWidth="1"/>
    <col min="2107" max="2107" width="6.5703125" style="176" customWidth="1"/>
    <col min="2108" max="2108" width="6" style="176" customWidth="1"/>
    <col min="2109" max="2109" width="6.85546875" style="176" customWidth="1"/>
    <col min="2110" max="2334" width="9.140625" style="176"/>
    <col min="2335" max="2335" width="3.42578125" style="176" customWidth="1"/>
    <col min="2336" max="2336" width="9.42578125" style="176" customWidth="1"/>
    <col min="2337" max="2337" width="5.7109375" style="176" customWidth="1"/>
    <col min="2338" max="2338" width="4.85546875" style="176" customWidth="1"/>
    <col min="2339" max="2339" width="6.28515625" style="176" customWidth="1"/>
    <col min="2340" max="2340" width="4.85546875" style="176" customWidth="1"/>
    <col min="2341" max="2341" width="4.7109375" style="176" customWidth="1"/>
    <col min="2342" max="2342" width="5.140625" style="176" customWidth="1"/>
    <col min="2343" max="2343" width="4.7109375" style="176" customWidth="1"/>
    <col min="2344" max="2344" width="4.85546875" style="176" customWidth="1"/>
    <col min="2345" max="2347" width="5.28515625" style="176" customWidth="1"/>
    <col min="2348" max="2348" width="5.140625" style="176" customWidth="1"/>
    <col min="2349" max="2349" width="6.140625" style="176" customWidth="1"/>
    <col min="2350" max="2350" width="4.5703125" style="176" customWidth="1"/>
    <col min="2351" max="2351" width="5.140625" style="176" customWidth="1"/>
    <col min="2352" max="2352" width="4.85546875" style="176" customWidth="1"/>
    <col min="2353" max="2353" width="5.28515625" style="176" customWidth="1"/>
    <col min="2354" max="2354" width="5.140625" style="176" customWidth="1"/>
    <col min="2355" max="2355" width="5.28515625" style="176" customWidth="1"/>
    <col min="2356" max="2357" width="5.140625" style="176" customWidth="1"/>
    <col min="2358" max="2360" width="5.42578125" style="176" customWidth="1"/>
    <col min="2361" max="2362" width="5.28515625" style="176" customWidth="1"/>
    <col min="2363" max="2363" width="6.5703125" style="176" customWidth="1"/>
    <col min="2364" max="2364" width="6" style="176" customWidth="1"/>
    <col min="2365" max="2365" width="6.85546875" style="176" customWidth="1"/>
    <col min="2366" max="2590" width="9.140625" style="176"/>
    <col min="2591" max="2591" width="3.42578125" style="176" customWidth="1"/>
    <col min="2592" max="2592" width="9.42578125" style="176" customWidth="1"/>
    <col min="2593" max="2593" width="5.7109375" style="176" customWidth="1"/>
    <col min="2594" max="2594" width="4.85546875" style="176" customWidth="1"/>
    <col min="2595" max="2595" width="6.28515625" style="176" customWidth="1"/>
    <col min="2596" max="2596" width="4.85546875" style="176" customWidth="1"/>
    <col min="2597" max="2597" width="4.7109375" style="176" customWidth="1"/>
    <col min="2598" max="2598" width="5.140625" style="176" customWidth="1"/>
    <col min="2599" max="2599" width="4.7109375" style="176" customWidth="1"/>
    <col min="2600" max="2600" width="4.85546875" style="176" customWidth="1"/>
    <col min="2601" max="2603" width="5.28515625" style="176" customWidth="1"/>
    <col min="2604" max="2604" width="5.140625" style="176" customWidth="1"/>
    <col min="2605" max="2605" width="6.140625" style="176" customWidth="1"/>
    <col min="2606" max="2606" width="4.5703125" style="176" customWidth="1"/>
    <col min="2607" max="2607" width="5.140625" style="176" customWidth="1"/>
    <col min="2608" max="2608" width="4.85546875" style="176" customWidth="1"/>
    <col min="2609" max="2609" width="5.28515625" style="176" customWidth="1"/>
    <col min="2610" max="2610" width="5.140625" style="176" customWidth="1"/>
    <col min="2611" max="2611" width="5.28515625" style="176" customWidth="1"/>
    <col min="2612" max="2613" width="5.140625" style="176" customWidth="1"/>
    <col min="2614" max="2616" width="5.42578125" style="176" customWidth="1"/>
    <col min="2617" max="2618" width="5.28515625" style="176" customWidth="1"/>
    <col min="2619" max="2619" width="6.5703125" style="176" customWidth="1"/>
    <col min="2620" max="2620" width="6" style="176" customWidth="1"/>
    <col min="2621" max="2621" width="6.85546875" style="176" customWidth="1"/>
    <col min="2622" max="2846" width="9.140625" style="176"/>
    <col min="2847" max="2847" width="3.42578125" style="176" customWidth="1"/>
    <col min="2848" max="2848" width="9.42578125" style="176" customWidth="1"/>
    <col min="2849" max="2849" width="5.7109375" style="176" customWidth="1"/>
    <col min="2850" max="2850" width="4.85546875" style="176" customWidth="1"/>
    <col min="2851" max="2851" width="6.28515625" style="176" customWidth="1"/>
    <col min="2852" max="2852" width="4.85546875" style="176" customWidth="1"/>
    <col min="2853" max="2853" width="4.7109375" style="176" customWidth="1"/>
    <col min="2854" max="2854" width="5.140625" style="176" customWidth="1"/>
    <col min="2855" max="2855" width="4.7109375" style="176" customWidth="1"/>
    <col min="2856" max="2856" width="4.85546875" style="176" customWidth="1"/>
    <col min="2857" max="2859" width="5.28515625" style="176" customWidth="1"/>
    <col min="2860" max="2860" width="5.140625" style="176" customWidth="1"/>
    <col min="2861" max="2861" width="6.140625" style="176" customWidth="1"/>
    <col min="2862" max="2862" width="4.5703125" style="176" customWidth="1"/>
    <col min="2863" max="2863" width="5.140625" style="176" customWidth="1"/>
    <col min="2864" max="2864" width="4.85546875" style="176" customWidth="1"/>
    <col min="2865" max="2865" width="5.28515625" style="176" customWidth="1"/>
    <col min="2866" max="2866" width="5.140625" style="176" customWidth="1"/>
    <col min="2867" max="2867" width="5.28515625" style="176" customWidth="1"/>
    <col min="2868" max="2869" width="5.140625" style="176" customWidth="1"/>
    <col min="2870" max="2872" width="5.42578125" style="176" customWidth="1"/>
    <col min="2873" max="2874" width="5.28515625" style="176" customWidth="1"/>
    <col min="2875" max="2875" width="6.5703125" style="176" customWidth="1"/>
    <col min="2876" max="2876" width="6" style="176" customWidth="1"/>
    <col min="2877" max="2877" width="6.85546875" style="176" customWidth="1"/>
    <col min="2878" max="3102" width="9.140625" style="176"/>
    <col min="3103" max="3103" width="3.42578125" style="176" customWidth="1"/>
    <col min="3104" max="3104" width="9.42578125" style="176" customWidth="1"/>
    <col min="3105" max="3105" width="5.7109375" style="176" customWidth="1"/>
    <col min="3106" max="3106" width="4.85546875" style="176" customWidth="1"/>
    <col min="3107" max="3107" width="6.28515625" style="176" customWidth="1"/>
    <col min="3108" max="3108" width="4.85546875" style="176" customWidth="1"/>
    <col min="3109" max="3109" width="4.7109375" style="176" customWidth="1"/>
    <col min="3110" max="3110" width="5.140625" style="176" customWidth="1"/>
    <col min="3111" max="3111" width="4.7109375" style="176" customWidth="1"/>
    <col min="3112" max="3112" width="4.85546875" style="176" customWidth="1"/>
    <col min="3113" max="3115" width="5.28515625" style="176" customWidth="1"/>
    <col min="3116" max="3116" width="5.140625" style="176" customWidth="1"/>
    <col min="3117" max="3117" width="6.140625" style="176" customWidth="1"/>
    <col min="3118" max="3118" width="4.5703125" style="176" customWidth="1"/>
    <col min="3119" max="3119" width="5.140625" style="176" customWidth="1"/>
    <col min="3120" max="3120" width="4.85546875" style="176" customWidth="1"/>
    <col min="3121" max="3121" width="5.28515625" style="176" customWidth="1"/>
    <col min="3122" max="3122" width="5.140625" style="176" customWidth="1"/>
    <col min="3123" max="3123" width="5.28515625" style="176" customWidth="1"/>
    <col min="3124" max="3125" width="5.140625" style="176" customWidth="1"/>
    <col min="3126" max="3128" width="5.42578125" style="176" customWidth="1"/>
    <col min="3129" max="3130" width="5.28515625" style="176" customWidth="1"/>
    <col min="3131" max="3131" width="6.5703125" style="176" customWidth="1"/>
    <col min="3132" max="3132" width="6" style="176" customWidth="1"/>
    <col min="3133" max="3133" width="6.85546875" style="176" customWidth="1"/>
    <col min="3134" max="3358" width="9.140625" style="176"/>
    <col min="3359" max="3359" width="3.42578125" style="176" customWidth="1"/>
    <col min="3360" max="3360" width="9.42578125" style="176" customWidth="1"/>
    <col min="3361" max="3361" width="5.7109375" style="176" customWidth="1"/>
    <col min="3362" max="3362" width="4.85546875" style="176" customWidth="1"/>
    <col min="3363" max="3363" width="6.28515625" style="176" customWidth="1"/>
    <col min="3364" max="3364" width="4.85546875" style="176" customWidth="1"/>
    <col min="3365" max="3365" width="4.7109375" style="176" customWidth="1"/>
    <col min="3366" max="3366" width="5.140625" style="176" customWidth="1"/>
    <col min="3367" max="3367" width="4.7109375" style="176" customWidth="1"/>
    <col min="3368" max="3368" width="4.85546875" style="176" customWidth="1"/>
    <col min="3369" max="3371" width="5.28515625" style="176" customWidth="1"/>
    <col min="3372" max="3372" width="5.140625" style="176" customWidth="1"/>
    <col min="3373" max="3373" width="6.140625" style="176" customWidth="1"/>
    <col min="3374" max="3374" width="4.5703125" style="176" customWidth="1"/>
    <col min="3375" max="3375" width="5.140625" style="176" customWidth="1"/>
    <col min="3376" max="3376" width="4.85546875" style="176" customWidth="1"/>
    <col min="3377" max="3377" width="5.28515625" style="176" customWidth="1"/>
    <col min="3378" max="3378" width="5.140625" style="176" customWidth="1"/>
    <col min="3379" max="3379" width="5.28515625" style="176" customWidth="1"/>
    <col min="3380" max="3381" width="5.140625" style="176" customWidth="1"/>
    <col min="3382" max="3384" width="5.42578125" style="176" customWidth="1"/>
    <col min="3385" max="3386" width="5.28515625" style="176" customWidth="1"/>
    <col min="3387" max="3387" width="6.5703125" style="176" customWidth="1"/>
    <col min="3388" max="3388" width="6" style="176" customWidth="1"/>
    <col min="3389" max="3389" width="6.85546875" style="176" customWidth="1"/>
    <col min="3390" max="3614" width="9.140625" style="176"/>
    <col min="3615" max="3615" width="3.42578125" style="176" customWidth="1"/>
    <col min="3616" max="3616" width="9.42578125" style="176" customWidth="1"/>
    <col min="3617" max="3617" width="5.7109375" style="176" customWidth="1"/>
    <col min="3618" max="3618" width="4.85546875" style="176" customWidth="1"/>
    <col min="3619" max="3619" width="6.28515625" style="176" customWidth="1"/>
    <col min="3620" max="3620" width="4.85546875" style="176" customWidth="1"/>
    <col min="3621" max="3621" width="4.7109375" style="176" customWidth="1"/>
    <col min="3622" max="3622" width="5.140625" style="176" customWidth="1"/>
    <col min="3623" max="3623" width="4.7109375" style="176" customWidth="1"/>
    <col min="3624" max="3624" width="4.85546875" style="176" customWidth="1"/>
    <col min="3625" max="3627" width="5.28515625" style="176" customWidth="1"/>
    <col min="3628" max="3628" width="5.140625" style="176" customWidth="1"/>
    <col min="3629" max="3629" width="6.140625" style="176" customWidth="1"/>
    <col min="3630" max="3630" width="4.5703125" style="176" customWidth="1"/>
    <col min="3631" max="3631" width="5.140625" style="176" customWidth="1"/>
    <col min="3632" max="3632" width="4.85546875" style="176" customWidth="1"/>
    <col min="3633" max="3633" width="5.28515625" style="176" customWidth="1"/>
    <col min="3634" max="3634" width="5.140625" style="176" customWidth="1"/>
    <col min="3635" max="3635" width="5.28515625" style="176" customWidth="1"/>
    <col min="3636" max="3637" width="5.140625" style="176" customWidth="1"/>
    <col min="3638" max="3640" width="5.42578125" style="176" customWidth="1"/>
    <col min="3641" max="3642" width="5.28515625" style="176" customWidth="1"/>
    <col min="3643" max="3643" width="6.5703125" style="176" customWidth="1"/>
    <col min="3644" max="3644" width="6" style="176" customWidth="1"/>
    <col min="3645" max="3645" width="6.85546875" style="176" customWidth="1"/>
    <col min="3646" max="3870" width="9.140625" style="176"/>
    <col min="3871" max="3871" width="3.42578125" style="176" customWidth="1"/>
    <col min="3872" max="3872" width="9.42578125" style="176" customWidth="1"/>
    <col min="3873" max="3873" width="5.7109375" style="176" customWidth="1"/>
    <col min="3874" max="3874" width="4.85546875" style="176" customWidth="1"/>
    <col min="3875" max="3875" width="6.28515625" style="176" customWidth="1"/>
    <col min="3876" max="3876" width="4.85546875" style="176" customWidth="1"/>
    <col min="3877" max="3877" width="4.7109375" style="176" customWidth="1"/>
    <col min="3878" max="3878" width="5.140625" style="176" customWidth="1"/>
    <col min="3879" max="3879" width="4.7109375" style="176" customWidth="1"/>
    <col min="3880" max="3880" width="4.85546875" style="176" customWidth="1"/>
    <col min="3881" max="3883" width="5.28515625" style="176" customWidth="1"/>
    <col min="3884" max="3884" width="5.140625" style="176" customWidth="1"/>
    <col min="3885" max="3885" width="6.140625" style="176" customWidth="1"/>
    <col min="3886" max="3886" width="4.5703125" style="176" customWidth="1"/>
    <col min="3887" max="3887" width="5.140625" style="176" customWidth="1"/>
    <col min="3888" max="3888" width="4.85546875" style="176" customWidth="1"/>
    <col min="3889" max="3889" width="5.28515625" style="176" customWidth="1"/>
    <col min="3890" max="3890" width="5.140625" style="176" customWidth="1"/>
    <col min="3891" max="3891" width="5.28515625" style="176" customWidth="1"/>
    <col min="3892" max="3893" width="5.140625" style="176" customWidth="1"/>
    <col min="3894" max="3896" width="5.42578125" style="176" customWidth="1"/>
    <col min="3897" max="3898" width="5.28515625" style="176" customWidth="1"/>
    <col min="3899" max="3899" width="6.5703125" style="176" customWidth="1"/>
    <col min="3900" max="3900" width="6" style="176" customWidth="1"/>
    <col min="3901" max="3901" width="6.85546875" style="176" customWidth="1"/>
    <col min="3902" max="4126" width="9.140625" style="176"/>
    <col min="4127" max="4127" width="3.42578125" style="176" customWidth="1"/>
    <col min="4128" max="4128" width="9.42578125" style="176" customWidth="1"/>
    <col min="4129" max="4129" width="5.7109375" style="176" customWidth="1"/>
    <col min="4130" max="4130" width="4.85546875" style="176" customWidth="1"/>
    <col min="4131" max="4131" width="6.28515625" style="176" customWidth="1"/>
    <col min="4132" max="4132" width="4.85546875" style="176" customWidth="1"/>
    <col min="4133" max="4133" width="4.7109375" style="176" customWidth="1"/>
    <col min="4134" max="4134" width="5.140625" style="176" customWidth="1"/>
    <col min="4135" max="4135" width="4.7109375" style="176" customWidth="1"/>
    <col min="4136" max="4136" width="4.85546875" style="176" customWidth="1"/>
    <col min="4137" max="4139" width="5.28515625" style="176" customWidth="1"/>
    <col min="4140" max="4140" width="5.140625" style="176" customWidth="1"/>
    <col min="4141" max="4141" width="6.140625" style="176" customWidth="1"/>
    <col min="4142" max="4142" width="4.5703125" style="176" customWidth="1"/>
    <col min="4143" max="4143" width="5.140625" style="176" customWidth="1"/>
    <col min="4144" max="4144" width="4.85546875" style="176" customWidth="1"/>
    <col min="4145" max="4145" width="5.28515625" style="176" customWidth="1"/>
    <col min="4146" max="4146" width="5.140625" style="176" customWidth="1"/>
    <col min="4147" max="4147" width="5.28515625" style="176" customWidth="1"/>
    <col min="4148" max="4149" width="5.140625" style="176" customWidth="1"/>
    <col min="4150" max="4152" width="5.42578125" style="176" customWidth="1"/>
    <col min="4153" max="4154" width="5.28515625" style="176" customWidth="1"/>
    <col min="4155" max="4155" width="6.5703125" style="176" customWidth="1"/>
    <col min="4156" max="4156" width="6" style="176" customWidth="1"/>
    <col min="4157" max="4157" width="6.85546875" style="176" customWidth="1"/>
    <col min="4158" max="4382" width="9.140625" style="176"/>
    <col min="4383" max="4383" width="3.42578125" style="176" customWidth="1"/>
    <col min="4384" max="4384" width="9.42578125" style="176" customWidth="1"/>
    <col min="4385" max="4385" width="5.7109375" style="176" customWidth="1"/>
    <col min="4386" max="4386" width="4.85546875" style="176" customWidth="1"/>
    <col min="4387" max="4387" width="6.28515625" style="176" customWidth="1"/>
    <col min="4388" max="4388" width="4.85546875" style="176" customWidth="1"/>
    <col min="4389" max="4389" width="4.7109375" style="176" customWidth="1"/>
    <col min="4390" max="4390" width="5.140625" style="176" customWidth="1"/>
    <col min="4391" max="4391" width="4.7109375" style="176" customWidth="1"/>
    <col min="4392" max="4392" width="4.85546875" style="176" customWidth="1"/>
    <col min="4393" max="4395" width="5.28515625" style="176" customWidth="1"/>
    <col min="4396" max="4396" width="5.140625" style="176" customWidth="1"/>
    <col min="4397" max="4397" width="6.140625" style="176" customWidth="1"/>
    <col min="4398" max="4398" width="4.5703125" style="176" customWidth="1"/>
    <col min="4399" max="4399" width="5.140625" style="176" customWidth="1"/>
    <col min="4400" max="4400" width="4.85546875" style="176" customWidth="1"/>
    <col min="4401" max="4401" width="5.28515625" style="176" customWidth="1"/>
    <col min="4402" max="4402" width="5.140625" style="176" customWidth="1"/>
    <col min="4403" max="4403" width="5.28515625" style="176" customWidth="1"/>
    <col min="4404" max="4405" width="5.140625" style="176" customWidth="1"/>
    <col min="4406" max="4408" width="5.42578125" style="176" customWidth="1"/>
    <col min="4409" max="4410" width="5.28515625" style="176" customWidth="1"/>
    <col min="4411" max="4411" width="6.5703125" style="176" customWidth="1"/>
    <col min="4412" max="4412" width="6" style="176" customWidth="1"/>
    <col min="4413" max="4413" width="6.85546875" style="176" customWidth="1"/>
    <col min="4414" max="4638" width="9.140625" style="176"/>
    <col min="4639" max="4639" width="3.42578125" style="176" customWidth="1"/>
    <col min="4640" max="4640" width="9.42578125" style="176" customWidth="1"/>
    <col min="4641" max="4641" width="5.7109375" style="176" customWidth="1"/>
    <col min="4642" max="4642" width="4.85546875" style="176" customWidth="1"/>
    <col min="4643" max="4643" width="6.28515625" style="176" customWidth="1"/>
    <col min="4644" max="4644" width="4.85546875" style="176" customWidth="1"/>
    <col min="4645" max="4645" width="4.7109375" style="176" customWidth="1"/>
    <col min="4646" max="4646" width="5.140625" style="176" customWidth="1"/>
    <col min="4647" max="4647" width="4.7109375" style="176" customWidth="1"/>
    <col min="4648" max="4648" width="4.85546875" style="176" customWidth="1"/>
    <col min="4649" max="4651" width="5.28515625" style="176" customWidth="1"/>
    <col min="4652" max="4652" width="5.140625" style="176" customWidth="1"/>
    <col min="4653" max="4653" width="6.140625" style="176" customWidth="1"/>
    <col min="4654" max="4654" width="4.5703125" style="176" customWidth="1"/>
    <col min="4655" max="4655" width="5.140625" style="176" customWidth="1"/>
    <col min="4656" max="4656" width="4.85546875" style="176" customWidth="1"/>
    <col min="4657" max="4657" width="5.28515625" style="176" customWidth="1"/>
    <col min="4658" max="4658" width="5.140625" style="176" customWidth="1"/>
    <col min="4659" max="4659" width="5.28515625" style="176" customWidth="1"/>
    <col min="4660" max="4661" width="5.140625" style="176" customWidth="1"/>
    <col min="4662" max="4664" width="5.42578125" style="176" customWidth="1"/>
    <col min="4665" max="4666" width="5.28515625" style="176" customWidth="1"/>
    <col min="4667" max="4667" width="6.5703125" style="176" customWidth="1"/>
    <col min="4668" max="4668" width="6" style="176" customWidth="1"/>
    <col min="4669" max="4669" width="6.85546875" style="176" customWidth="1"/>
    <col min="4670" max="4894" width="9.140625" style="176"/>
    <col min="4895" max="4895" width="3.42578125" style="176" customWidth="1"/>
    <col min="4896" max="4896" width="9.42578125" style="176" customWidth="1"/>
    <col min="4897" max="4897" width="5.7109375" style="176" customWidth="1"/>
    <col min="4898" max="4898" width="4.85546875" style="176" customWidth="1"/>
    <col min="4899" max="4899" width="6.28515625" style="176" customWidth="1"/>
    <col min="4900" max="4900" width="4.85546875" style="176" customWidth="1"/>
    <col min="4901" max="4901" width="4.7109375" style="176" customWidth="1"/>
    <col min="4902" max="4902" width="5.140625" style="176" customWidth="1"/>
    <col min="4903" max="4903" width="4.7109375" style="176" customWidth="1"/>
    <col min="4904" max="4904" width="4.85546875" style="176" customWidth="1"/>
    <col min="4905" max="4907" width="5.28515625" style="176" customWidth="1"/>
    <col min="4908" max="4908" width="5.140625" style="176" customWidth="1"/>
    <col min="4909" max="4909" width="6.140625" style="176" customWidth="1"/>
    <col min="4910" max="4910" width="4.5703125" style="176" customWidth="1"/>
    <col min="4911" max="4911" width="5.140625" style="176" customWidth="1"/>
    <col min="4912" max="4912" width="4.85546875" style="176" customWidth="1"/>
    <col min="4913" max="4913" width="5.28515625" style="176" customWidth="1"/>
    <col min="4914" max="4914" width="5.140625" style="176" customWidth="1"/>
    <col min="4915" max="4915" width="5.28515625" style="176" customWidth="1"/>
    <col min="4916" max="4917" width="5.140625" style="176" customWidth="1"/>
    <col min="4918" max="4920" width="5.42578125" style="176" customWidth="1"/>
    <col min="4921" max="4922" width="5.28515625" style="176" customWidth="1"/>
    <col min="4923" max="4923" width="6.5703125" style="176" customWidth="1"/>
    <col min="4924" max="4924" width="6" style="176" customWidth="1"/>
    <col min="4925" max="4925" width="6.85546875" style="176" customWidth="1"/>
    <col min="4926" max="5150" width="9.140625" style="176"/>
    <col min="5151" max="5151" width="3.42578125" style="176" customWidth="1"/>
    <col min="5152" max="5152" width="9.42578125" style="176" customWidth="1"/>
    <col min="5153" max="5153" width="5.7109375" style="176" customWidth="1"/>
    <col min="5154" max="5154" width="4.85546875" style="176" customWidth="1"/>
    <col min="5155" max="5155" width="6.28515625" style="176" customWidth="1"/>
    <col min="5156" max="5156" width="4.85546875" style="176" customWidth="1"/>
    <col min="5157" max="5157" width="4.7109375" style="176" customWidth="1"/>
    <col min="5158" max="5158" width="5.140625" style="176" customWidth="1"/>
    <col min="5159" max="5159" width="4.7109375" style="176" customWidth="1"/>
    <col min="5160" max="5160" width="4.85546875" style="176" customWidth="1"/>
    <col min="5161" max="5163" width="5.28515625" style="176" customWidth="1"/>
    <col min="5164" max="5164" width="5.140625" style="176" customWidth="1"/>
    <col min="5165" max="5165" width="6.140625" style="176" customWidth="1"/>
    <col min="5166" max="5166" width="4.5703125" style="176" customWidth="1"/>
    <col min="5167" max="5167" width="5.140625" style="176" customWidth="1"/>
    <col min="5168" max="5168" width="4.85546875" style="176" customWidth="1"/>
    <col min="5169" max="5169" width="5.28515625" style="176" customWidth="1"/>
    <col min="5170" max="5170" width="5.140625" style="176" customWidth="1"/>
    <col min="5171" max="5171" width="5.28515625" style="176" customWidth="1"/>
    <col min="5172" max="5173" width="5.140625" style="176" customWidth="1"/>
    <col min="5174" max="5176" width="5.42578125" style="176" customWidth="1"/>
    <col min="5177" max="5178" width="5.28515625" style="176" customWidth="1"/>
    <col min="5179" max="5179" width="6.5703125" style="176" customWidth="1"/>
    <col min="5180" max="5180" width="6" style="176" customWidth="1"/>
    <col min="5181" max="5181" width="6.85546875" style="176" customWidth="1"/>
    <col min="5182" max="5406" width="9.140625" style="176"/>
    <col min="5407" max="5407" width="3.42578125" style="176" customWidth="1"/>
    <col min="5408" max="5408" width="9.42578125" style="176" customWidth="1"/>
    <col min="5409" max="5409" width="5.7109375" style="176" customWidth="1"/>
    <col min="5410" max="5410" width="4.85546875" style="176" customWidth="1"/>
    <col min="5411" max="5411" width="6.28515625" style="176" customWidth="1"/>
    <col min="5412" max="5412" width="4.85546875" style="176" customWidth="1"/>
    <col min="5413" max="5413" width="4.7109375" style="176" customWidth="1"/>
    <col min="5414" max="5414" width="5.140625" style="176" customWidth="1"/>
    <col min="5415" max="5415" width="4.7109375" style="176" customWidth="1"/>
    <col min="5416" max="5416" width="4.85546875" style="176" customWidth="1"/>
    <col min="5417" max="5419" width="5.28515625" style="176" customWidth="1"/>
    <col min="5420" max="5420" width="5.140625" style="176" customWidth="1"/>
    <col min="5421" max="5421" width="6.140625" style="176" customWidth="1"/>
    <col min="5422" max="5422" width="4.5703125" style="176" customWidth="1"/>
    <col min="5423" max="5423" width="5.140625" style="176" customWidth="1"/>
    <col min="5424" max="5424" width="4.85546875" style="176" customWidth="1"/>
    <col min="5425" max="5425" width="5.28515625" style="176" customWidth="1"/>
    <col min="5426" max="5426" width="5.140625" style="176" customWidth="1"/>
    <col min="5427" max="5427" width="5.28515625" style="176" customWidth="1"/>
    <col min="5428" max="5429" width="5.140625" style="176" customWidth="1"/>
    <col min="5430" max="5432" width="5.42578125" style="176" customWidth="1"/>
    <col min="5433" max="5434" width="5.28515625" style="176" customWidth="1"/>
    <col min="5435" max="5435" width="6.5703125" style="176" customWidth="1"/>
    <col min="5436" max="5436" width="6" style="176" customWidth="1"/>
    <col min="5437" max="5437" width="6.85546875" style="176" customWidth="1"/>
    <col min="5438" max="5662" width="9.140625" style="176"/>
    <col min="5663" max="5663" width="3.42578125" style="176" customWidth="1"/>
    <col min="5664" max="5664" width="9.42578125" style="176" customWidth="1"/>
    <col min="5665" max="5665" width="5.7109375" style="176" customWidth="1"/>
    <col min="5666" max="5666" width="4.85546875" style="176" customWidth="1"/>
    <col min="5667" max="5667" width="6.28515625" style="176" customWidth="1"/>
    <col min="5668" max="5668" width="4.85546875" style="176" customWidth="1"/>
    <col min="5669" max="5669" width="4.7109375" style="176" customWidth="1"/>
    <col min="5670" max="5670" width="5.140625" style="176" customWidth="1"/>
    <col min="5671" max="5671" width="4.7109375" style="176" customWidth="1"/>
    <col min="5672" max="5672" width="4.85546875" style="176" customWidth="1"/>
    <col min="5673" max="5675" width="5.28515625" style="176" customWidth="1"/>
    <col min="5676" max="5676" width="5.140625" style="176" customWidth="1"/>
    <col min="5677" max="5677" width="6.140625" style="176" customWidth="1"/>
    <col min="5678" max="5678" width="4.5703125" style="176" customWidth="1"/>
    <col min="5679" max="5679" width="5.140625" style="176" customWidth="1"/>
    <col min="5680" max="5680" width="4.85546875" style="176" customWidth="1"/>
    <col min="5681" max="5681" width="5.28515625" style="176" customWidth="1"/>
    <col min="5682" max="5682" width="5.140625" style="176" customWidth="1"/>
    <col min="5683" max="5683" width="5.28515625" style="176" customWidth="1"/>
    <col min="5684" max="5685" width="5.140625" style="176" customWidth="1"/>
    <col min="5686" max="5688" width="5.42578125" style="176" customWidth="1"/>
    <col min="5689" max="5690" width="5.28515625" style="176" customWidth="1"/>
    <col min="5691" max="5691" width="6.5703125" style="176" customWidth="1"/>
    <col min="5692" max="5692" width="6" style="176" customWidth="1"/>
    <col min="5693" max="5693" width="6.85546875" style="176" customWidth="1"/>
    <col min="5694" max="5918" width="9.140625" style="176"/>
    <col min="5919" max="5919" width="3.42578125" style="176" customWidth="1"/>
    <col min="5920" max="5920" width="9.42578125" style="176" customWidth="1"/>
    <col min="5921" max="5921" width="5.7109375" style="176" customWidth="1"/>
    <col min="5922" max="5922" width="4.85546875" style="176" customWidth="1"/>
    <col min="5923" max="5923" width="6.28515625" style="176" customWidth="1"/>
    <col min="5924" max="5924" width="4.85546875" style="176" customWidth="1"/>
    <col min="5925" max="5925" width="4.7109375" style="176" customWidth="1"/>
    <col min="5926" max="5926" width="5.140625" style="176" customWidth="1"/>
    <col min="5927" max="5927" width="4.7109375" style="176" customWidth="1"/>
    <col min="5928" max="5928" width="4.85546875" style="176" customWidth="1"/>
    <col min="5929" max="5931" width="5.28515625" style="176" customWidth="1"/>
    <col min="5932" max="5932" width="5.140625" style="176" customWidth="1"/>
    <col min="5933" max="5933" width="6.140625" style="176" customWidth="1"/>
    <col min="5934" max="5934" width="4.5703125" style="176" customWidth="1"/>
    <col min="5935" max="5935" width="5.140625" style="176" customWidth="1"/>
    <col min="5936" max="5936" width="4.85546875" style="176" customWidth="1"/>
    <col min="5937" max="5937" width="5.28515625" style="176" customWidth="1"/>
    <col min="5938" max="5938" width="5.140625" style="176" customWidth="1"/>
    <col min="5939" max="5939" width="5.28515625" style="176" customWidth="1"/>
    <col min="5940" max="5941" width="5.140625" style="176" customWidth="1"/>
    <col min="5942" max="5944" width="5.42578125" style="176" customWidth="1"/>
    <col min="5945" max="5946" width="5.28515625" style="176" customWidth="1"/>
    <col min="5947" max="5947" width="6.5703125" style="176" customWidth="1"/>
    <col min="5948" max="5948" width="6" style="176" customWidth="1"/>
    <col min="5949" max="5949" width="6.85546875" style="176" customWidth="1"/>
    <col min="5950" max="6174" width="9.140625" style="176"/>
    <col min="6175" max="6175" width="3.42578125" style="176" customWidth="1"/>
    <col min="6176" max="6176" width="9.42578125" style="176" customWidth="1"/>
    <col min="6177" max="6177" width="5.7109375" style="176" customWidth="1"/>
    <col min="6178" max="6178" width="4.85546875" style="176" customWidth="1"/>
    <col min="6179" max="6179" width="6.28515625" style="176" customWidth="1"/>
    <col min="6180" max="6180" width="4.85546875" style="176" customWidth="1"/>
    <col min="6181" max="6181" width="4.7109375" style="176" customWidth="1"/>
    <col min="6182" max="6182" width="5.140625" style="176" customWidth="1"/>
    <col min="6183" max="6183" width="4.7109375" style="176" customWidth="1"/>
    <col min="6184" max="6184" width="4.85546875" style="176" customWidth="1"/>
    <col min="6185" max="6187" width="5.28515625" style="176" customWidth="1"/>
    <col min="6188" max="6188" width="5.140625" style="176" customWidth="1"/>
    <col min="6189" max="6189" width="6.140625" style="176" customWidth="1"/>
    <col min="6190" max="6190" width="4.5703125" style="176" customWidth="1"/>
    <col min="6191" max="6191" width="5.140625" style="176" customWidth="1"/>
    <col min="6192" max="6192" width="4.85546875" style="176" customWidth="1"/>
    <col min="6193" max="6193" width="5.28515625" style="176" customWidth="1"/>
    <col min="6194" max="6194" width="5.140625" style="176" customWidth="1"/>
    <col min="6195" max="6195" width="5.28515625" style="176" customWidth="1"/>
    <col min="6196" max="6197" width="5.140625" style="176" customWidth="1"/>
    <col min="6198" max="6200" width="5.42578125" style="176" customWidth="1"/>
    <col min="6201" max="6202" width="5.28515625" style="176" customWidth="1"/>
    <col min="6203" max="6203" width="6.5703125" style="176" customWidth="1"/>
    <col min="6204" max="6204" width="6" style="176" customWidth="1"/>
    <col min="6205" max="6205" width="6.85546875" style="176" customWidth="1"/>
    <col min="6206" max="6430" width="9.140625" style="176"/>
    <col min="6431" max="6431" width="3.42578125" style="176" customWidth="1"/>
    <col min="6432" max="6432" width="9.42578125" style="176" customWidth="1"/>
    <col min="6433" max="6433" width="5.7109375" style="176" customWidth="1"/>
    <col min="6434" max="6434" width="4.85546875" style="176" customWidth="1"/>
    <col min="6435" max="6435" width="6.28515625" style="176" customWidth="1"/>
    <col min="6436" max="6436" width="4.85546875" style="176" customWidth="1"/>
    <col min="6437" max="6437" width="4.7109375" style="176" customWidth="1"/>
    <col min="6438" max="6438" width="5.140625" style="176" customWidth="1"/>
    <col min="6439" max="6439" width="4.7109375" style="176" customWidth="1"/>
    <col min="6440" max="6440" width="4.85546875" style="176" customWidth="1"/>
    <col min="6441" max="6443" width="5.28515625" style="176" customWidth="1"/>
    <col min="6444" max="6444" width="5.140625" style="176" customWidth="1"/>
    <col min="6445" max="6445" width="6.140625" style="176" customWidth="1"/>
    <col min="6446" max="6446" width="4.5703125" style="176" customWidth="1"/>
    <col min="6447" max="6447" width="5.140625" style="176" customWidth="1"/>
    <col min="6448" max="6448" width="4.85546875" style="176" customWidth="1"/>
    <col min="6449" max="6449" width="5.28515625" style="176" customWidth="1"/>
    <col min="6450" max="6450" width="5.140625" style="176" customWidth="1"/>
    <col min="6451" max="6451" width="5.28515625" style="176" customWidth="1"/>
    <col min="6452" max="6453" width="5.140625" style="176" customWidth="1"/>
    <col min="6454" max="6456" width="5.42578125" style="176" customWidth="1"/>
    <col min="6457" max="6458" width="5.28515625" style="176" customWidth="1"/>
    <col min="6459" max="6459" width="6.5703125" style="176" customWidth="1"/>
    <col min="6460" max="6460" width="6" style="176" customWidth="1"/>
    <col min="6461" max="6461" width="6.85546875" style="176" customWidth="1"/>
    <col min="6462" max="6686" width="9.140625" style="176"/>
    <col min="6687" max="6687" width="3.42578125" style="176" customWidth="1"/>
    <col min="6688" max="6688" width="9.42578125" style="176" customWidth="1"/>
    <col min="6689" max="6689" width="5.7109375" style="176" customWidth="1"/>
    <col min="6690" max="6690" width="4.85546875" style="176" customWidth="1"/>
    <col min="6691" max="6691" width="6.28515625" style="176" customWidth="1"/>
    <col min="6692" max="6692" width="4.85546875" style="176" customWidth="1"/>
    <col min="6693" max="6693" width="4.7109375" style="176" customWidth="1"/>
    <col min="6694" max="6694" width="5.140625" style="176" customWidth="1"/>
    <col min="6695" max="6695" width="4.7109375" style="176" customWidth="1"/>
    <col min="6696" max="6696" width="4.85546875" style="176" customWidth="1"/>
    <col min="6697" max="6699" width="5.28515625" style="176" customWidth="1"/>
    <col min="6700" max="6700" width="5.140625" style="176" customWidth="1"/>
    <col min="6701" max="6701" width="6.140625" style="176" customWidth="1"/>
    <col min="6702" max="6702" width="4.5703125" style="176" customWidth="1"/>
    <col min="6703" max="6703" width="5.140625" style="176" customWidth="1"/>
    <col min="6704" max="6704" width="4.85546875" style="176" customWidth="1"/>
    <col min="6705" max="6705" width="5.28515625" style="176" customWidth="1"/>
    <col min="6706" max="6706" width="5.140625" style="176" customWidth="1"/>
    <col min="6707" max="6707" width="5.28515625" style="176" customWidth="1"/>
    <col min="6708" max="6709" width="5.140625" style="176" customWidth="1"/>
    <col min="6710" max="6712" width="5.42578125" style="176" customWidth="1"/>
    <col min="6713" max="6714" width="5.28515625" style="176" customWidth="1"/>
    <col min="6715" max="6715" width="6.5703125" style="176" customWidth="1"/>
    <col min="6716" max="6716" width="6" style="176" customWidth="1"/>
    <col min="6717" max="6717" width="6.85546875" style="176" customWidth="1"/>
    <col min="6718" max="6942" width="9.140625" style="176"/>
    <col min="6943" max="6943" width="3.42578125" style="176" customWidth="1"/>
    <col min="6944" max="6944" width="9.42578125" style="176" customWidth="1"/>
    <col min="6945" max="6945" width="5.7109375" style="176" customWidth="1"/>
    <col min="6946" max="6946" width="4.85546875" style="176" customWidth="1"/>
    <col min="6947" max="6947" width="6.28515625" style="176" customWidth="1"/>
    <col min="6948" max="6948" width="4.85546875" style="176" customWidth="1"/>
    <col min="6949" max="6949" width="4.7109375" style="176" customWidth="1"/>
    <col min="6950" max="6950" width="5.140625" style="176" customWidth="1"/>
    <col min="6951" max="6951" width="4.7109375" style="176" customWidth="1"/>
    <col min="6952" max="6952" width="4.85546875" style="176" customWidth="1"/>
    <col min="6953" max="6955" width="5.28515625" style="176" customWidth="1"/>
    <col min="6956" max="6956" width="5.140625" style="176" customWidth="1"/>
    <col min="6957" max="6957" width="6.140625" style="176" customWidth="1"/>
    <col min="6958" max="6958" width="4.5703125" style="176" customWidth="1"/>
    <col min="6959" max="6959" width="5.140625" style="176" customWidth="1"/>
    <col min="6960" max="6960" width="4.85546875" style="176" customWidth="1"/>
    <col min="6961" max="6961" width="5.28515625" style="176" customWidth="1"/>
    <col min="6962" max="6962" width="5.140625" style="176" customWidth="1"/>
    <col min="6963" max="6963" width="5.28515625" style="176" customWidth="1"/>
    <col min="6964" max="6965" width="5.140625" style="176" customWidth="1"/>
    <col min="6966" max="6968" width="5.42578125" style="176" customWidth="1"/>
    <col min="6969" max="6970" width="5.28515625" style="176" customWidth="1"/>
    <col min="6971" max="6971" width="6.5703125" style="176" customWidth="1"/>
    <col min="6972" max="6972" width="6" style="176" customWidth="1"/>
    <col min="6973" max="6973" width="6.85546875" style="176" customWidth="1"/>
    <col min="6974" max="7198" width="9.140625" style="176"/>
    <col min="7199" max="7199" width="3.42578125" style="176" customWidth="1"/>
    <col min="7200" max="7200" width="9.42578125" style="176" customWidth="1"/>
    <col min="7201" max="7201" width="5.7109375" style="176" customWidth="1"/>
    <col min="7202" max="7202" width="4.85546875" style="176" customWidth="1"/>
    <col min="7203" max="7203" width="6.28515625" style="176" customWidth="1"/>
    <col min="7204" max="7204" width="4.85546875" style="176" customWidth="1"/>
    <col min="7205" max="7205" width="4.7109375" style="176" customWidth="1"/>
    <col min="7206" max="7206" width="5.140625" style="176" customWidth="1"/>
    <col min="7207" max="7207" width="4.7109375" style="176" customWidth="1"/>
    <col min="7208" max="7208" width="4.85546875" style="176" customWidth="1"/>
    <col min="7209" max="7211" width="5.28515625" style="176" customWidth="1"/>
    <col min="7212" max="7212" width="5.140625" style="176" customWidth="1"/>
    <col min="7213" max="7213" width="6.140625" style="176" customWidth="1"/>
    <col min="7214" max="7214" width="4.5703125" style="176" customWidth="1"/>
    <col min="7215" max="7215" width="5.140625" style="176" customWidth="1"/>
    <col min="7216" max="7216" width="4.85546875" style="176" customWidth="1"/>
    <col min="7217" max="7217" width="5.28515625" style="176" customWidth="1"/>
    <col min="7218" max="7218" width="5.140625" style="176" customWidth="1"/>
    <col min="7219" max="7219" width="5.28515625" style="176" customWidth="1"/>
    <col min="7220" max="7221" width="5.140625" style="176" customWidth="1"/>
    <col min="7222" max="7224" width="5.42578125" style="176" customWidth="1"/>
    <col min="7225" max="7226" width="5.28515625" style="176" customWidth="1"/>
    <col min="7227" max="7227" width="6.5703125" style="176" customWidth="1"/>
    <col min="7228" max="7228" width="6" style="176" customWidth="1"/>
    <col min="7229" max="7229" width="6.85546875" style="176" customWidth="1"/>
    <col min="7230" max="7454" width="9.140625" style="176"/>
    <col min="7455" max="7455" width="3.42578125" style="176" customWidth="1"/>
    <col min="7456" max="7456" width="9.42578125" style="176" customWidth="1"/>
    <col min="7457" max="7457" width="5.7109375" style="176" customWidth="1"/>
    <col min="7458" max="7458" width="4.85546875" style="176" customWidth="1"/>
    <col min="7459" max="7459" width="6.28515625" style="176" customWidth="1"/>
    <col min="7460" max="7460" width="4.85546875" style="176" customWidth="1"/>
    <col min="7461" max="7461" width="4.7109375" style="176" customWidth="1"/>
    <col min="7462" max="7462" width="5.140625" style="176" customWidth="1"/>
    <col min="7463" max="7463" width="4.7109375" style="176" customWidth="1"/>
    <col min="7464" max="7464" width="4.85546875" style="176" customWidth="1"/>
    <col min="7465" max="7467" width="5.28515625" style="176" customWidth="1"/>
    <col min="7468" max="7468" width="5.140625" style="176" customWidth="1"/>
    <col min="7469" max="7469" width="6.140625" style="176" customWidth="1"/>
    <col min="7470" max="7470" width="4.5703125" style="176" customWidth="1"/>
    <col min="7471" max="7471" width="5.140625" style="176" customWidth="1"/>
    <col min="7472" max="7472" width="4.85546875" style="176" customWidth="1"/>
    <col min="7473" max="7473" width="5.28515625" style="176" customWidth="1"/>
    <col min="7474" max="7474" width="5.140625" style="176" customWidth="1"/>
    <col min="7475" max="7475" width="5.28515625" style="176" customWidth="1"/>
    <col min="7476" max="7477" width="5.140625" style="176" customWidth="1"/>
    <col min="7478" max="7480" width="5.42578125" style="176" customWidth="1"/>
    <col min="7481" max="7482" width="5.28515625" style="176" customWidth="1"/>
    <col min="7483" max="7483" width="6.5703125" style="176" customWidth="1"/>
    <col min="7484" max="7484" width="6" style="176" customWidth="1"/>
    <col min="7485" max="7485" width="6.85546875" style="176" customWidth="1"/>
    <col min="7486" max="7710" width="9.140625" style="176"/>
    <col min="7711" max="7711" width="3.42578125" style="176" customWidth="1"/>
    <col min="7712" max="7712" width="9.42578125" style="176" customWidth="1"/>
    <col min="7713" max="7713" width="5.7109375" style="176" customWidth="1"/>
    <col min="7714" max="7714" width="4.85546875" style="176" customWidth="1"/>
    <col min="7715" max="7715" width="6.28515625" style="176" customWidth="1"/>
    <col min="7716" max="7716" width="4.85546875" style="176" customWidth="1"/>
    <col min="7717" max="7717" width="4.7109375" style="176" customWidth="1"/>
    <col min="7718" max="7718" width="5.140625" style="176" customWidth="1"/>
    <col min="7719" max="7719" width="4.7109375" style="176" customWidth="1"/>
    <col min="7720" max="7720" width="4.85546875" style="176" customWidth="1"/>
    <col min="7721" max="7723" width="5.28515625" style="176" customWidth="1"/>
    <col min="7724" max="7724" width="5.140625" style="176" customWidth="1"/>
    <col min="7725" max="7725" width="6.140625" style="176" customWidth="1"/>
    <col min="7726" max="7726" width="4.5703125" style="176" customWidth="1"/>
    <col min="7727" max="7727" width="5.140625" style="176" customWidth="1"/>
    <col min="7728" max="7728" width="4.85546875" style="176" customWidth="1"/>
    <col min="7729" max="7729" width="5.28515625" style="176" customWidth="1"/>
    <col min="7730" max="7730" width="5.140625" style="176" customWidth="1"/>
    <col min="7731" max="7731" width="5.28515625" style="176" customWidth="1"/>
    <col min="7732" max="7733" width="5.140625" style="176" customWidth="1"/>
    <col min="7734" max="7736" width="5.42578125" style="176" customWidth="1"/>
    <col min="7737" max="7738" width="5.28515625" style="176" customWidth="1"/>
    <col min="7739" max="7739" width="6.5703125" style="176" customWidth="1"/>
    <col min="7740" max="7740" width="6" style="176" customWidth="1"/>
    <col min="7741" max="7741" width="6.85546875" style="176" customWidth="1"/>
    <col min="7742" max="7966" width="9.140625" style="176"/>
    <col min="7967" max="7967" width="3.42578125" style="176" customWidth="1"/>
    <col min="7968" max="7968" width="9.42578125" style="176" customWidth="1"/>
    <col min="7969" max="7969" width="5.7109375" style="176" customWidth="1"/>
    <col min="7970" max="7970" width="4.85546875" style="176" customWidth="1"/>
    <col min="7971" max="7971" width="6.28515625" style="176" customWidth="1"/>
    <col min="7972" max="7972" width="4.85546875" style="176" customWidth="1"/>
    <col min="7973" max="7973" width="4.7109375" style="176" customWidth="1"/>
    <col min="7974" max="7974" width="5.140625" style="176" customWidth="1"/>
    <col min="7975" max="7975" width="4.7109375" style="176" customWidth="1"/>
    <col min="7976" max="7976" width="4.85546875" style="176" customWidth="1"/>
    <col min="7977" max="7979" width="5.28515625" style="176" customWidth="1"/>
    <col min="7980" max="7980" width="5.140625" style="176" customWidth="1"/>
    <col min="7981" max="7981" width="6.140625" style="176" customWidth="1"/>
    <col min="7982" max="7982" width="4.5703125" style="176" customWidth="1"/>
    <col min="7983" max="7983" width="5.140625" style="176" customWidth="1"/>
    <col min="7984" max="7984" width="4.85546875" style="176" customWidth="1"/>
    <col min="7985" max="7985" width="5.28515625" style="176" customWidth="1"/>
    <col min="7986" max="7986" width="5.140625" style="176" customWidth="1"/>
    <col min="7987" max="7987" width="5.28515625" style="176" customWidth="1"/>
    <col min="7988" max="7989" width="5.140625" style="176" customWidth="1"/>
    <col min="7990" max="7992" width="5.42578125" style="176" customWidth="1"/>
    <col min="7993" max="7994" width="5.28515625" style="176" customWidth="1"/>
    <col min="7995" max="7995" width="6.5703125" style="176" customWidth="1"/>
    <col min="7996" max="7996" width="6" style="176" customWidth="1"/>
    <col min="7997" max="7997" width="6.85546875" style="176" customWidth="1"/>
    <col min="7998" max="8222" width="9.140625" style="176"/>
    <col min="8223" max="8223" width="3.42578125" style="176" customWidth="1"/>
    <col min="8224" max="8224" width="9.42578125" style="176" customWidth="1"/>
    <col min="8225" max="8225" width="5.7109375" style="176" customWidth="1"/>
    <col min="8226" max="8226" width="4.85546875" style="176" customWidth="1"/>
    <col min="8227" max="8227" width="6.28515625" style="176" customWidth="1"/>
    <col min="8228" max="8228" width="4.85546875" style="176" customWidth="1"/>
    <col min="8229" max="8229" width="4.7109375" style="176" customWidth="1"/>
    <col min="8230" max="8230" width="5.140625" style="176" customWidth="1"/>
    <col min="8231" max="8231" width="4.7109375" style="176" customWidth="1"/>
    <col min="8232" max="8232" width="4.85546875" style="176" customWidth="1"/>
    <col min="8233" max="8235" width="5.28515625" style="176" customWidth="1"/>
    <col min="8236" max="8236" width="5.140625" style="176" customWidth="1"/>
    <col min="8237" max="8237" width="6.140625" style="176" customWidth="1"/>
    <col min="8238" max="8238" width="4.5703125" style="176" customWidth="1"/>
    <col min="8239" max="8239" width="5.140625" style="176" customWidth="1"/>
    <col min="8240" max="8240" width="4.85546875" style="176" customWidth="1"/>
    <col min="8241" max="8241" width="5.28515625" style="176" customWidth="1"/>
    <col min="8242" max="8242" width="5.140625" style="176" customWidth="1"/>
    <col min="8243" max="8243" width="5.28515625" style="176" customWidth="1"/>
    <col min="8244" max="8245" width="5.140625" style="176" customWidth="1"/>
    <col min="8246" max="8248" width="5.42578125" style="176" customWidth="1"/>
    <col min="8249" max="8250" width="5.28515625" style="176" customWidth="1"/>
    <col min="8251" max="8251" width="6.5703125" style="176" customWidth="1"/>
    <col min="8252" max="8252" width="6" style="176" customWidth="1"/>
    <col min="8253" max="8253" width="6.85546875" style="176" customWidth="1"/>
    <col min="8254" max="8478" width="9.140625" style="176"/>
    <col min="8479" max="8479" width="3.42578125" style="176" customWidth="1"/>
    <col min="8480" max="8480" width="9.42578125" style="176" customWidth="1"/>
    <col min="8481" max="8481" width="5.7109375" style="176" customWidth="1"/>
    <col min="8482" max="8482" width="4.85546875" style="176" customWidth="1"/>
    <col min="8483" max="8483" width="6.28515625" style="176" customWidth="1"/>
    <col min="8484" max="8484" width="4.85546875" style="176" customWidth="1"/>
    <col min="8485" max="8485" width="4.7109375" style="176" customWidth="1"/>
    <col min="8486" max="8486" width="5.140625" style="176" customWidth="1"/>
    <col min="8487" max="8487" width="4.7109375" style="176" customWidth="1"/>
    <col min="8488" max="8488" width="4.85546875" style="176" customWidth="1"/>
    <col min="8489" max="8491" width="5.28515625" style="176" customWidth="1"/>
    <col min="8492" max="8492" width="5.140625" style="176" customWidth="1"/>
    <col min="8493" max="8493" width="6.140625" style="176" customWidth="1"/>
    <col min="8494" max="8494" width="4.5703125" style="176" customWidth="1"/>
    <col min="8495" max="8495" width="5.140625" style="176" customWidth="1"/>
    <col min="8496" max="8496" width="4.85546875" style="176" customWidth="1"/>
    <col min="8497" max="8497" width="5.28515625" style="176" customWidth="1"/>
    <col min="8498" max="8498" width="5.140625" style="176" customWidth="1"/>
    <col min="8499" max="8499" width="5.28515625" style="176" customWidth="1"/>
    <col min="8500" max="8501" width="5.140625" style="176" customWidth="1"/>
    <col min="8502" max="8504" width="5.42578125" style="176" customWidth="1"/>
    <col min="8505" max="8506" width="5.28515625" style="176" customWidth="1"/>
    <col min="8507" max="8507" width="6.5703125" style="176" customWidth="1"/>
    <col min="8508" max="8508" width="6" style="176" customWidth="1"/>
    <col min="8509" max="8509" width="6.85546875" style="176" customWidth="1"/>
    <col min="8510" max="8734" width="9.140625" style="176"/>
    <col min="8735" max="8735" width="3.42578125" style="176" customWidth="1"/>
    <col min="8736" max="8736" width="9.42578125" style="176" customWidth="1"/>
    <col min="8737" max="8737" width="5.7109375" style="176" customWidth="1"/>
    <col min="8738" max="8738" width="4.85546875" style="176" customWidth="1"/>
    <col min="8739" max="8739" width="6.28515625" style="176" customWidth="1"/>
    <col min="8740" max="8740" width="4.85546875" style="176" customWidth="1"/>
    <col min="8741" max="8741" width="4.7109375" style="176" customWidth="1"/>
    <col min="8742" max="8742" width="5.140625" style="176" customWidth="1"/>
    <col min="8743" max="8743" width="4.7109375" style="176" customWidth="1"/>
    <col min="8744" max="8744" width="4.85546875" style="176" customWidth="1"/>
    <col min="8745" max="8747" width="5.28515625" style="176" customWidth="1"/>
    <col min="8748" max="8748" width="5.140625" style="176" customWidth="1"/>
    <col min="8749" max="8749" width="6.140625" style="176" customWidth="1"/>
    <col min="8750" max="8750" width="4.5703125" style="176" customWidth="1"/>
    <col min="8751" max="8751" width="5.140625" style="176" customWidth="1"/>
    <col min="8752" max="8752" width="4.85546875" style="176" customWidth="1"/>
    <col min="8753" max="8753" width="5.28515625" style="176" customWidth="1"/>
    <col min="8754" max="8754" width="5.140625" style="176" customWidth="1"/>
    <col min="8755" max="8755" width="5.28515625" style="176" customWidth="1"/>
    <col min="8756" max="8757" width="5.140625" style="176" customWidth="1"/>
    <col min="8758" max="8760" width="5.42578125" style="176" customWidth="1"/>
    <col min="8761" max="8762" width="5.28515625" style="176" customWidth="1"/>
    <col min="8763" max="8763" width="6.5703125" style="176" customWidth="1"/>
    <col min="8764" max="8764" width="6" style="176" customWidth="1"/>
    <col min="8765" max="8765" width="6.85546875" style="176" customWidth="1"/>
    <col min="8766" max="8990" width="9.140625" style="176"/>
    <col min="8991" max="8991" width="3.42578125" style="176" customWidth="1"/>
    <col min="8992" max="8992" width="9.42578125" style="176" customWidth="1"/>
    <col min="8993" max="8993" width="5.7109375" style="176" customWidth="1"/>
    <col min="8994" max="8994" width="4.85546875" style="176" customWidth="1"/>
    <col min="8995" max="8995" width="6.28515625" style="176" customWidth="1"/>
    <col min="8996" max="8996" width="4.85546875" style="176" customWidth="1"/>
    <col min="8997" max="8997" width="4.7109375" style="176" customWidth="1"/>
    <col min="8998" max="8998" width="5.140625" style="176" customWidth="1"/>
    <col min="8999" max="8999" width="4.7109375" style="176" customWidth="1"/>
    <col min="9000" max="9000" width="4.85546875" style="176" customWidth="1"/>
    <col min="9001" max="9003" width="5.28515625" style="176" customWidth="1"/>
    <col min="9004" max="9004" width="5.140625" style="176" customWidth="1"/>
    <col min="9005" max="9005" width="6.140625" style="176" customWidth="1"/>
    <col min="9006" max="9006" width="4.5703125" style="176" customWidth="1"/>
    <col min="9007" max="9007" width="5.140625" style="176" customWidth="1"/>
    <col min="9008" max="9008" width="4.85546875" style="176" customWidth="1"/>
    <col min="9009" max="9009" width="5.28515625" style="176" customWidth="1"/>
    <col min="9010" max="9010" width="5.140625" style="176" customWidth="1"/>
    <col min="9011" max="9011" width="5.28515625" style="176" customWidth="1"/>
    <col min="9012" max="9013" width="5.140625" style="176" customWidth="1"/>
    <col min="9014" max="9016" width="5.42578125" style="176" customWidth="1"/>
    <col min="9017" max="9018" width="5.28515625" style="176" customWidth="1"/>
    <col min="9019" max="9019" width="6.5703125" style="176" customWidth="1"/>
    <col min="9020" max="9020" width="6" style="176" customWidth="1"/>
    <col min="9021" max="9021" width="6.85546875" style="176" customWidth="1"/>
    <col min="9022" max="9246" width="9.140625" style="176"/>
    <col min="9247" max="9247" width="3.42578125" style="176" customWidth="1"/>
    <col min="9248" max="9248" width="9.42578125" style="176" customWidth="1"/>
    <col min="9249" max="9249" width="5.7109375" style="176" customWidth="1"/>
    <col min="9250" max="9250" width="4.85546875" style="176" customWidth="1"/>
    <col min="9251" max="9251" width="6.28515625" style="176" customWidth="1"/>
    <col min="9252" max="9252" width="4.85546875" style="176" customWidth="1"/>
    <col min="9253" max="9253" width="4.7109375" style="176" customWidth="1"/>
    <col min="9254" max="9254" width="5.140625" style="176" customWidth="1"/>
    <col min="9255" max="9255" width="4.7109375" style="176" customWidth="1"/>
    <col min="9256" max="9256" width="4.85546875" style="176" customWidth="1"/>
    <col min="9257" max="9259" width="5.28515625" style="176" customWidth="1"/>
    <col min="9260" max="9260" width="5.140625" style="176" customWidth="1"/>
    <col min="9261" max="9261" width="6.140625" style="176" customWidth="1"/>
    <col min="9262" max="9262" width="4.5703125" style="176" customWidth="1"/>
    <col min="9263" max="9263" width="5.140625" style="176" customWidth="1"/>
    <col min="9264" max="9264" width="4.85546875" style="176" customWidth="1"/>
    <col min="9265" max="9265" width="5.28515625" style="176" customWidth="1"/>
    <col min="9266" max="9266" width="5.140625" style="176" customWidth="1"/>
    <col min="9267" max="9267" width="5.28515625" style="176" customWidth="1"/>
    <col min="9268" max="9269" width="5.140625" style="176" customWidth="1"/>
    <col min="9270" max="9272" width="5.42578125" style="176" customWidth="1"/>
    <col min="9273" max="9274" width="5.28515625" style="176" customWidth="1"/>
    <col min="9275" max="9275" width="6.5703125" style="176" customWidth="1"/>
    <col min="9276" max="9276" width="6" style="176" customWidth="1"/>
    <col min="9277" max="9277" width="6.85546875" style="176" customWidth="1"/>
    <col min="9278" max="9502" width="9.140625" style="176"/>
    <col min="9503" max="9503" width="3.42578125" style="176" customWidth="1"/>
    <col min="9504" max="9504" width="9.42578125" style="176" customWidth="1"/>
    <col min="9505" max="9505" width="5.7109375" style="176" customWidth="1"/>
    <col min="9506" max="9506" width="4.85546875" style="176" customWidth="1"/>
    <col min="9507" max="9507" width="6.28515625" style="176" customWidth="1"/>
    <col min="9508" max="9508" width="4.85546875" style="176" customWidth="1"/>
    <col min="9509" max="9509" width="4.7109375" style="176" customWidth="1"/>
    <col min="9510" max="9510" width="5.140625" style="176" customWidth="1"/>
    <col min="9511" max="9511" width="4.7109375" style="176" customWidth="1"/>
    <col min="9512" max="9512" width="4.85546875" style="176" customWidth="1"/>
    <col min="9513" max="9515" width="5.28515625" style="176" customWidth="1"/>
    <col min="9516" max="9516" width="5.140625" style="176" customWidth="1"/>
    <col min="9517" max="9517" width="6.140625" style="176" customWidth="1"/>
    <col min="9518" max="9518" width="4.5703125" style="176" customWidth="1"/>
    <col min="9519" max="9519" width="5.140625" style="176" customWidth="1"/>
    <col min="9520" max="9520" width="4.85546875" style="176" customWidth="1"/>
    <col min="9521" max="9521" width="5.28515625" style="176" customWidth="1"/>
    <col min="9522" max="9522" width="5.140625" style="176" customWidth="1"/>
    <col min="9523" max="9523" width="5.28515625" style="176" customWidth="1"/>
    <col min="9524" max="9525" width="5.140625" style="176" customWidth="1"/>
    <col min="9526" max="9528" width="5.42578125" style="176" customWidth="1"/>
    <col min="9529" max="9530" width="5.28515625" style="176" customWidth="1"/>
    <col min="9531" max="9531" width="6.5703125" style="176" customWidth="1"/>
    <col min="9532" max="9532" width="6" style="176" customWidth="1"/>
    <col min="9533" max="9533" width="6.85546875" style="176" customWidth="1"/>
    <col min="9534" max="9758" width="9.140625" style="176"/>
    <col min="9759" max="9759" width="3.42578125" style="176" customWidth="1"/>
    <col min="9760" max="9760" width="9.42578125" style="176" customWidth="1"/>
    <col min="9761" max="9761" width="5.7109375" style="176" customWidth="1"/>
    <col min="9762" max="9762" width="4.85546875" style="176" customWidth="1"/>
    <col min="9763" max="9763" width="6.28515625" style="176" customWidth="1"/>
    <col min="9764" max="9764" width="4.85546875" style="176" customWidth="1"/>
    <col min="9765" max="9765" width="4.7109375" style="176" customWidth="1"/>
    <col min="9766" max="9766" width="5.140625" style="176" customWidth="1"/>
    <col min="9767" max="9767" width="4.7109375" style="176" customWidth="1"/>
    <col min="9768" max="9768" width="4.85546875" style="176" customWidth="1"/>
    <col min="9769" max="9771" width="5.28515625" style="176" customWidth="1"/>
    <col min="9772" max="9772" width="5.140625" style="176" customWidth="1"/>
    <col min="9773" max="9773" width="6.140625" style="176" customWidth="1"/>
    <col min="9774" max="9774" width="4.5703125" style="176" customWidth="1"/>
    <col min="9775" max="9775" width="5.140625" style="176" customWidth="1"/>
    <col min="9776" max="9776" width="4.85546875" style="176" customWidth="1"/>
    <col min="9777" max="9777" width="5.28515625" style="176" customWidth="1"/>
    <col min="9778" max="9778" width="5.140625" style="176" customWidth="1"/>
    <col min="9779" max="9779" width="5.28515625" style="176" customWidth="1"/>
    <col min="9780" max="9781" width="5.140625" style="176" customWidth="1"/>
    <col min="9782" max="9784" width="5.42578125" style="176" customWidth="1"/>
    <col min="9785" max="9786" width="5.28515625" style="176" customWidth="1"/>
    <col min="9787" max="9787" width="6.5703125" style="176" customWidth="1"/>
    <col min="9788" max="9788" width="6" style="176" customWidth="1"/>
    <col min="9789" max="9789" width="6.85546875" style="176" customWidth="1"/>
    <col min="9790" max="10014" width="9.140625" style="176"/>
    <col min="10015" max="10015" width="3.42578125" style="176" customWidth="1"/>
    <col min="10016" max="10016" width="9.42578125" style="176" customWidth="1"/>
    <col min="10017" max="10017" width="5.7109375" style="176" customWidth="1"/>
    <col min="10018" max="10018" width="4.85546875" style="176" customWidth="1"/>
    <col min="10019" max="10019" width="6.28515625" style="176" customWidth="1"/>
    <col min="10020" max="10020" width="4.85546875" style="176" customWidth="1"/>
    <col min="10021" max="10021" width="4.7109375" style="176" customWidth="1"/>
    <col min="10022" max="10022" width="5.140625" style="176" customWidth="1"/>
    <col min="10023" max="10023" width="4.7109375" style="176" customWidth="1"/>
    <col min="10024" max="10024" width="4.85546875" style="176" customWidth="1"/>
    <col min="10025" max="10027" width="5.28515625" style="176" customWidth="1"/>
    <col min="10028" max="10028" width="5.140625" style="176" customWidth="1"/>
    <col min="10029" max="10029" width="6.140625" style="176" customWidth="1"/>
    <col min="10030" max="10030" width="4.5703125" style="176" customWidth="1"/>
    <col min="10031" max="10031" width="5.140625" style="176" customWidth="1"/>
    <col min="10032" max="10032" width="4.85546875" style="176" customWidth="1"/>
    <col min="10033" max="10033" width="5.28515625" style="176" customWidth="1"/>
    <col min="10034" max="10034" width="5.140625" style="176" customWidth="1"/>
    <col min="10035" max="10035" width="5.28515625" style="176" customWidth="1"/>
    <col min="10036" max="10037" width="5.140625" style="176" customWidth="1"/>
    <col min="10038" max="10040" width="5.42578125" style="176" customWidth="1"/>
    <col min="10041" max="10042" width="5.28515625" style="176" customWidth="1"/>
    <col min="10043" max="10043" width="6.5703125" style="176" customWidth="1"/>
    <col min="10044" max="10044" width="6" style="176" customWidth="1"/>
    <col min="10045" max="10045" width="6.85546875" style="176" customWidth="1"/>
    <col min="10046" max="10270" width="9.140625" style="176"/>
    <col min="10271" max="10271" width="3.42578125" style="176" customWidth="1"/>
    <col min="10272" max="10272" width="9.42578125" style="176" customWidth="1"/>
    <col min="10273" max="10273" width="5.7109375" style="176" customWidth="1"/>
    <col min="10274" max="10274" width="4.85546875" style="176" customWidth="1"/>
    <col min="10275" max="10275" width="6.28515625" style="176" customWidth="1"/>
    <col min="10276" max="10276" width="4.85546875" style="176" customWidth="1"/>
    <col min="10277" max="10277" width="4.7109375" style="176" customWidth="1"/>
    <col min="10278" max="10278" width="5.140625" style="176" customWidth="1"/>
    <col min="10279" max="10279" width="4.7109375" style="176" customWidth="1"/>
    <col min="10280" max="10280" width="4.85546875" style="176" customWidth="1"/>
    <col min="10281" max="10283" width="5.28515625" style="176" customWidth="1"/>
    <col min="10284" max="10284" width="5.140625" style="176" customWidth="1"/>
    <col min="10285" max="10285" width="6.140625" style="176" customWidth="1"/>
    <col min="10286" max="10286" width="4.5703125" style="176" customWidth="1"/>
    <col min="10287" max="10287" width="5.140625" style="176" customWidth="1"/>
    <col min="10288" max="10288" width="4.85546875" style="176" customWidth="1"/>
    <col min="10289" max="10289" width="5.28515625" style="176" customWidth="1"/>
    <col min="10290" max="10290" width="5.140625" style="176" customWidth="1"/>
    <col min="10291" max="10291" width="5.28515625" style="176" customWidth="1"/>
    <col min="10292" max="10293" width="5.140625" style="176" customWidth="1"/>
    <col min="10294" max="10296" width="5.42578125" style="176" customWidth="1"/>
    <col min="10297" max="10298" width="5.28515625" style="176" customWidth="1"/>
    <col min="10299" max="10299" width="6.5703125" style="176" customWidth="1"/>
    <col min="10300" max="10300" width="6" style="176" customWidth="1"/>
    <col min="10301" max="10301" width="6.85546875" style="176" customWidth="1"/>
    <col min="10302" max="10526" width="9.140625" style="176"/>
    <col min="10527" max="10527" width="3.42578125" style="176" customWidth="1"/>
    <col min="10528" max="10528" width="9.42578125" style="176" customWidth="1"/>
    <col min="10529" max="10529" width="5.7109375" style="176" customWidth="1"/>
    <col min="10530" max="10530" width="4.85546875" style="176" customWidth="1"/>
    <col min="10531" max="10531" width="6.28515625" style="176" customWidth="1"/>
    <col min="10532" max="10532" width="4.85546875" style="176" customWidth="1"/>
    <col min="10533" max="10533" width="4.7109375" style="176" customWidth="1"/>
    <col min="10534" max="10534" width="5.140625" style="176" customWidth="1"/>
    <col min="10535" max="10535" width="4.7109375" style="176" customWidth="1"/>
    <col min="10536" max="10536" width="4.85546875" style="176" customWidth="1"/>
    <col min="10537" max="10539" width="5.28515625" style="176" customWidth="1"/>
    <col min="10540" max="10540" width="5.140625" style="176" customWidth="1"/>
    <col min="10541" max="10541" width="6.140625" style="176" customWidth="1"/>
    <col min="10542" max="10542" width="4.5703125" style="176" customWidth="1"/>
    <col min="10543" max="10543" width="5.140625" style="176" customWidth="1"/>
    <col min="10544" max="10544" width="4.85546875" style="176" customWidth="1"/>
    <col min="10545" max="10545" width="5.28515625" style="176" customWidth="1"/>
    <col min="10546" max="10546" width="5.140625" style="176" customWidth="1"/>
    <col min="10547" max="10547" width="5.28515625" style="176" customWidth="1"/>
    <col min="10548" max="10549" width="5.140625" style="176" customWidth="1"/>
    <col min="10550" max="10552" width="5.42578125" style="176" customWidth="1"/>
    <col min="10553" max="10554" width="5.28515625" style="176" customWidth="1"/>
    <col min="10555" max="10555" width="6.5703125" style="176" customWidth="1"/>
    <col min="10556" max="10556" width="6" style="176" customWidth="1"/>
    <col min="10557" max="10557" width="6.85546875" style="176" customWidth="1"/>
    <col min="10558" max="10782" width="9.140625" style="176"/>
    <col min="10783" max="10783" width="3.42578125" style="176" customWidth="1"/>
    <col min="10784" max="10784" width="9.42578125" style="176" customWidth="1"/>
    <col min="10785" max="10785" width="5.7109375" style="176" customWidth="1"/>
    <col min="10786" max="10786" width="4.85546875" style="176" customWidth="1"/>
    <col min="10787" max="10787" width="6.28515625" style="176" customWidth="1"/>
    <col min="10788" max="10788" width="4.85546875" style="176" customWidth="1"/>
    <col min="10789" max="10789" width="4.7109375" style="176" customWidth="1"/>
    <col min="10790" max="10790" width="5.140625" style="176" customWidth="1"/>
    <col min="10791" max="10791" width="4.7109375" style="176" customWidth="1"/>
    <col min="10792" max="10792" width="4.85546875" style="176" customWidth="1"/>
    <col min="10793" max="10795" width="5.28515625" style="176" customWidth="1"/>
    <col min="10796" max="10796" width="5.140625" style="176" customWidth="1"/>
    <col min="10797" max="10797" width="6.140625" style="176" customWidth="1"/>
    <col min="10798" max="10798" width="4.5703125" style="176" customWidth="1"/>
    <col min="10799" max="10799" width="5.140625" style="176" customWidth="1"/>
    <col min="10800" max="10800" width="4.85546875" style="176" customWidth="1"/>
    <col min="10801" max="10801" width="5.28515625" style="176" customWidth="1"/>
    <col min="10802" max="10802" width="5.140625" style="176" customWidth="1"/>
    <col min="10803" max="10803" width="5.28515625" style="176" customWidth="1"/>
    <col min="10804" max="10805" width="5.140625" style="176" customWidth="1"/>
    <col min="10806" max="10808" width="5.42578125" style="176" customWidth="1"/>
    <col min="10809" max="10810" width="5.28515625" style="176" customWidth="1"/>
    <col min="10811" max="10811" width="6.5703125" style="176" customWidth="1"/>
    <col min="10812" max="10812" width="6" style="176" customWidth="1"/>
    <col min="10813" max="10813" width="6.85546875" style="176" customWidth="1"/>
    <col min="10814" max="11038" width="9.140625" style="176"/>
    <col min="11039" max="11039" width="3.42578125" style="176" customWidth="1"/>
    <col min="11040" max="11040" width="9.42578125" style="176" customWidth="1"/>
    <col min="11041" max="11041" width="5.7109375" style="176" customWidth="1"/>
    <col min="11042" max="11042" width="4.85546875" style="176" customWidth="1"/>
    <col min="11043" max="11043" width="6.28515625" style="176" customWidth="1"/>
    <col min="11044" max="11044" width="4.85546875" style="176" customWidth="1"/>
    <col min="11045" max="11045" width="4.7109375" style="176" customWidth="1"/>
    <col min="11046" max="11046" width="5.140625" style="176" customWidth="1"/>
    <col min="11047" max="11047" width="4.7109375" style="176" customWidth="1"/>
    <col min="11048" max="11048" width="4.85546875" style="176" customWidth="1"/>
    <col min="11049" max="11051" width="5.28515625" style="176" customWidth="1"/>
    <col min="11052" max="11052" width="5.140625" style="176" customWidth="1"/>
    <col min="11053" max="11053" width="6.140625" style="176" customWidth="1"/>
    <col min="11054" max="11054" width="4.5703125" style="176" customWidth="1"/>
    <col min="11055" max="11055" width="5.140625" style="176" customWidth="1"/>
    <col min="11056" max="11056" width="4.85546875" style="176" customWidth="1"/>
    <col min="11057" max="11057" width="5.28515625" style="176" customWidth="1"/>
    <col min="11058" max="11058" width="5.140625" style="176" customWidth="1"/>
    <col min="11059" max="11059" width="5.28515625" style="176" customWidth="1"/>
    <col min="11060" max="11061" width="5.140625" style="176" customWidth="1"/>
    <col min="11062" max="11064" width="5.42578125" style="176" customWidth="1"/>
    <col min="11065" max="11066" width="5.28515625" style="176" customWidth="1"/>
    <col min="11067" max="11067" width="6.5703125" style="176" customWidth="1"/>
    <col min="11068" max="11068" width="6" style="176" customWidth="1"/>
    <col min="11069" max="11069" width="6.85546875" style="176" customWidth="1"/>
    <col min="11070" max="11294" width="9.140625" style="176"/>
    <col min="11295" max="11295" width="3.42578125" style="176" customWidth="1"/>
    <col min="11296" max="11296" width="9.42578125" style="176" customWidth="1"/>
    <col min="11297" max="11297" width="5.7109375" style="176" customWidth="1"/>
    <col min="11298" max="11298" width="4.85546875" style="176" customWidth="1"/>
    <col min="11299" max="11299" width="6.28515625" style="176" customWidth="1"/>
    <col min="11300" max="11300" width="4.85546875" style="176" customWidth="1"/>
    <col min="11301" max="11301" width="4.7109375" style="176" customWidth="1"/>
    <col min="11302" max="11302" width="5.140625" style="176" customWidth="1"/>
    <col min="11303" max="11303" width="4.7109375" style="176" customWidth="1"/>
    <col min="11304" max="11304" width="4.85546875" style="176" customWidth="1"/>
    <col min="11305" max="11307" width="5.28515625" style="176" customWidth="1"/>
    <col min="11308" max="11308" width="5.140625" style="176" customWidth="1"/>
    <col min="11309" max="11309" width="6.140625" style="176" customWidth="1"/>
    <col min="11310" max="11310" width="4.5703125" style="176" customWidth="1"/>
    <col min="11311" max="11311" width="5.140625" style="176" customWidth="1"/>
    <col min="11312" max="11312" width="4.85546875" style="176" customWidth="1"/>
    <col min="11313" max="11313" width="5.28515625" style="176" customWidth="1"/>
    <col min="11314" max="11314" width="5.140625" style="176" customWidth="1"/>
    <col min="11315" max="11315" width="5.28515625" style="176" customWidth="1"/>
    <col min="11316" max="11317" width="5.140625" style="176" customWidth="1"/>
    <col min="11318" max="11320" width="5.42578125" style="176" customWidth="1"/>
    <col min="11321" max="11322" width="5.28515625" style="176" customWidth="1"/>
    <col min="11323" max="11323" width="6.5703125" style="176" customWidth="1"/>
    <col min="11324" max="11324" width="6" style="176" customWidth="1"/>
    <col min="11325" max="11325" width="6.85546875" style="176" customWidth="1"/>
    <col min="11326" max="11550" width="9.140625" style="176"/>
    <col min="11551" max="11551" width="3.42578125" style="176" customWidth="1"/>
    <col min="11552" max="11552" width="9.42578125" style="176" customWidth="1"/>
    <col min="11553" max="11553" width="5.7109375" style="176" customWidth="1"/>
    <col min="11554" max="11554" width="4.85546875" style="176" customWidth="1"/>
    <col min="11555" max="11555" width="6.28515625" style="176" customWidth="1"/>
    <col min="11556" max="11556" width="4.85546875" style="176" customWidth="1"/>
    <col min="11557" max="11557" width="4.7109375" style="176" customWidth="1"/>
    <col min="11558" max="11558" width="5.140625" style="176" customWidth="1"/>
    <col min="11559" max="11559" width="4.7109375" style="176" customWidth="1"/>
    <col min="11560" max="11560" width="4.85546875" style="176" customWidth="1"/>
    <col min="11561" max="11563" width="5.28515625" style="176" customWidth="1"/>
    <col min="11564" max="11564" width="5.140625" style="176" customWidth="1"/>
    <col min="11565" max="11565" width="6.140625" style="176" customWidth="1"/>
    <col min="11566" max="11566" width="4.5703125" style="176" customWidth="1"/>
    <col min="11567" max="11567" width="5.140625" style="176" customWidth="1"/>
    <col min="11568" max="11568" width="4.85546875" style="176" customWidth="1"/>
    <col min="11569" max="11569" width="5.28515625" style="176" customWidth="1"/>
    <col min="11570" max="11570" width="5.140625" style="176" customWidth="1"/>
    <col min="11571" max="11571" width="5.28515625" style="176" customWidth="1"/>
    <col min="11572" max="11573" width="5.140625" style="176" customWidth="1"/>
    <col min="11574" max="11576" width="5.42578125" style="176" customWidth="1"/>
    <col min="11577" max="11578" width="5.28515625" style="176" customWidth="1"/>
    <col min="11579" max="11579" width="6.5703125" style="176" customWidth="1"/>
    <col min="11580" max="11580" width="6" style="176" customWidth="1"/>
    <col min="11581" max="11581" width="6.85546875" style="176" customWidth="1"/>
    <col min="11582" max="11806" width="9.140625" style="176"/>
    <col min="11807" max="11807" width="3.42578125" style="176" customWidth="1"/>
    <col min="11808" max="11808" width="9.42578125" style="176" customWidth="1"/>
    <col min="11809" max="11809" width="5.7109375" style="176" customWidth="1"/>
    <col min="11810" max="11810" width="4.85546875" style="176" customWidth="1"/>
    <col min="11811" max="11811" width="6.28515625" style="176" customWidth="1"/>
    <col min="11812" max="11812" width="4.85546875" style="176" customWidth="1"/>
    <col min="11813" max="11813" width="4.7109375" style="176" customWidth="1"/>
    <col min="11814" max="11814" width="5.140625" style="176" customWidth="1"/>
    <col min="11815" max="11815" width="4.7109375" style="176" customWidth="1"/>
    <col min="11816" max="11816" width="4.85546875" style="176" customWidth="1"/>
    <col min="11817" max="11819" width="5.28515625" style="176" customWidth="1"/>
    <col min="11820" max="11820" width="5.140625" style="176" customWidth="1"/>
    <col min="11821" max="11821" width="6.140625" style="176" customWidth="1"/>
    <col min="11822" max="11822" width="4.5703125" style="176" customWidth="1"/>
    <col min="11823" max="11823" width="5.140625" style="176" customWidth="1"/>
    <col min="11824" max="11824" width="4.85546875" style="176" customWidth="1"/>
    <col min="11825" max="11825" width="5.28515625" style="176" customWidth="1"/>
    <col min="11826" max="11826" width="5.140625" style="176" customWidth="1"/>
    <col min="11827" max="11827" width="5.28515625" style="176" customWidth="1"/>
    <col min="11828" max="11829" width="5.140625" style="176" customWidth="1"/>
    <col min="11830" max="11832" width="5.42578125" style="176" customWidth="1"/>
    <col min="11833" max="11834" width="5.28515625" style="176" customWidth="1"/>
    <col min="11835" max="11835" width="6.5703125" style="176" customWidth="1"/>
    <col min="11836" max="11836" width="6" style="176" customWidth="1"/>
    <col min="11837" max="11837" width="6.85546875" style="176" customWidth="1"/>
    <col min="11838" max="12062" width="9.140625" style="176"/>
    <col min="12063" max="12063" width="3.42578125" style="176" customWidth="1"/>
    <col min="12064" max="12064" width="9.42578125" style="176" customWidth="1"/>
    <col min="12065" max="12065" width="5.7109375" style="176" customWidth="1"/>
    <col min="12066" max="12066" width="4.85546875" style="176" customWidth="1"/>
    <col min="12067" max="12067" width="6.28515625" style="176" customWidth="1"/>
    <col min="12068" max="12068" width="4.85546875" style="176" customWidth="1"/>
    <col min="12069" max="12069" width="4.7109375" style="176" customWidth="1"/>
    <col min="12070" max="12070" width="5.140625" style="176" customWidth="1"/>
    <col min="12071" max="12071" width="4.7109375" style="176" customWidth="1"/>
    <col min="12072" max="12072" width="4.85546875" style="176" customWidth="1"/>
    <col min="12073" max="12075" width="5.28515625" style="176" customWidth="1"/>
    <col min="12076" max="12076" width="5.140625" style="176" customWidth="1"/>
    <col min="12077" max="12077" width="6.140625" style="176" customWidth="1"/>
    <col min="12078" max="12078" width="4.5703125" style="176" customWidth="1"/>
    <col min="12079" max="12079" width="5.140625" style="176" customWidth="1"/>
    <col min="12080" max="12080" width="4.85546875" style="176" customWidth="1"/>
    <col min="12081" max="12081" width="5.28515625" style="176" customWidth="1"/>
    <col min="12082" max="12082" width="5.140625" style="176" customWidth="1"/>
    <col min="12083" max="12083" width="5.28515625" style="176" customWidth="1"/>
    <col min="12084" max="12085" width="5.140625" style="176" customWidth="1"/>
    <col min="12086" max="12088" width="5.42578125" style="176" customWidth="1"/>
    <col min="12089" max="12090" width="5.28515625" style="176" customWidth="1"/>
    <col min="12091" max="12091" width="6.5703125" style="176" customWidth="1"/>
    <col min="12092" max="12092" width="6" style="176" customWidth="1"/>
    <col min="12093" max="12093" width="6.85546875" style="176" customWidth="1"/>
    <col min="12094" max="12318" width="9.140625" style="176"/>
    <col min="12319" max="12319" width="3.42578125" style="176" customWidth="1"/>
    <col min="12320" max="12320" width="9.42578125" style="176" customWidth="1"/>
    <col min="12321" max="12321" width="5.7109375" style="176" customWidth="1"/>
    <col min="12322" max="12322" width="4.85546875" style="176" customWidth="1"/>
    <col min="12323" max="12323" width="6.28515625" style="176" customWidth="1"/>
    <col min="12324" max="12324" width="4.85546875" style="176" customWidth="1"/>
    <col min="12325" max="12325" width="4.7109375" style="176" customWidth="1"/>
    <col min="12326" max="12326" width="5.140625" style="176" customWidth="1"/>
    <col min="12327" max="12327" width="4.7109375" style="176" customWidth="1"/>
    <col min="12328" max="12328" width="4.85546875" style="176" customWidth="1"/>
    <col min="12329" max="12331" width="5.28515625" style="176" customWidth="1"/>
    <col min="12332" max="12332" width="5.140625" style="176" customWidth="1"/>
    <col min="12333" max="12333" width="6.140625" style="176" customWidth="1"/>
    <col min="12334" max="12334" width="4.5703125" style="176" customWidth="1"/>
    <col min="12335" max="12335" width="5.140625" style="176" customWidth="1"/>
    <col min="12336" max="12336" width="4.85546875" style="176" customWidth="1"/>
    <col min="12337" max="12337" width="5.28515625" style="176" customWidth="1"/>
    <col min="12338" max="12338" width="5.140625" style="176" customWidth="1"/>
    <col min="12339" max="12339" width="5.28515625" style="176" customWidth="1"/>
    <col min="12340" max="12341" width="5.140625" style="176" customWidth="1"/>
    <col min="12342" max="12344" width="5.42578125" style="176" customWidth="1"/>
    <col min="12345" max="12346" width="5.28515625" style="176" customWidth="1"/>
    <col min="12347" max="12347" width="6.5703125" style="176" customWidth="1"/>
    <col min="12348" max="12348" width="6" style="176" customWidth="1"/>
    <col min="12349" max="12349" width="6.85546875" style="176" customWidth="1"/>
    <col min="12350" max="12574" width="9.140625" style="176"/>
    <col min="12575" max="12575" width="3.42578125" style="176" customWidth="1"/>
    <col min="12576" max="12576" width="9.42578125" style="176" customWidth="1"/>
    <col min="12577" max="12577" width="5.7109375" style="176" customWidth="1"/>
    <col min="12578" max="12578" width="4.85546875" style="176" customWidth="1"/>
    <col min="12579" max="12579" width="6.28515625" style="176" customWidth="1"/>
    <col min="12580" max="12580" width="4.85546875" style="176" customWidth="1"/>
    <col min="12581" max="12581" width="4.7109375" style="176" customWidth="1"/>
    <col min="12582" max="12582" width="5.140625" style="176" customWidth="1"/>
    <col min="12583" max="12583" width="4.7109375" style="176" customWidth="1"/>
    <col min="12584" max="12584" width="4.85546875" style="176" customWidth="1"/>
    <col min="12585" max="12587" width="5.28515625" style="176" customWidth="1"/>
    <col min="12588" max="12588" width="5.140625" style="176" customWidth="1"/>
    <col min="12589" max="12589" width="6.140625" style="176" customWidth="1"/>
    <col min="12590" max="12590" width="4.5703125" style="176" customWidth="1"/>
    <col min="12591" max="12591" width="5.140625" style="176" customWidth="1"/>
    <col min="12592" max="12592" width="4.85546875" style="176" customWidth="1"/>
    <col min="12593" max="12593" width="5.28515625" style="176" customWidth="1"/>
    <col min="12594" max="12594" width="5.140625" style="176" customWidth="1"/>
    <col min="12595" max="12595" width="5.28515625" style="176" customWidth="1"/>
    <col min="12596" max="12597" width="5.140625" style="176" customWidth="1"/>
    <col min="12598" max="12600" width="5.42578125" style="176" customWidth="1"/>
    <col min="12601" max="12602" width="5.28515625" style="176" customWidth="1"/>
    <col min="12603" max="12603" width="6.5703125" style="176" customWidth="1"/>
    <col min="12604" max="12604" width="6" style="176" customWidth="1"/>
    <col min="12605" max="12605" width="6.85546875" style="176" customWidth="1"/>
    <col min="12606" max="12830" width="9.140625" style="176"/>
    <col min="12831" max="12831" width="3.42578125" style="176" customWidth="1"/>
    <col min="12832" max="12832" width="9.42578125" style="176" customWidth="1"/>
    <col min="12833" max="12833" width="5.7109375" style="176" customWidth="1"/>
    <col min="12834" max="12834" width="4.85546875" style="176" customWidth="1"/>
    <col min="12835" max="12835" width="6.28515625" style="176" customWidth="1"/>
    <col min="12836" max="12836" width="4.85546875" style="176" customWidth="1"/>
    <col min="12837" max="12837" width="4.7109375" style="176" customWidth="1"/>
    <col min="12838" max="12838" width="5.140625" style="176" customWidth="1"/>
    <col min="12839" max="12839" width="4.7109375" style="176" customWidth="1"/>
    <col min="12840" max="12840" width="4.85546875" style="176" customWidth="1"/>
    <col min="12841" max="12843" width="5.28515625" style="176" customWidth="1"/>
    <col min="12844" max="12844" width="5.140625" style="176" customWidth="1"/>
    <col min="12845" max="12845" width="6.140625" style="176" customWidth="1"/>
    <col min="12846" max="12846" width="4.5703125" style="176" customWidth="1"/>
    <col min="12847" max="12847" width="5.140625" style="176" customWidth="1"/>
    <col min="12848" max="12848" width="4.85546875" style="176" customWidth="1"/>
    <col min="12849" max="12849" width="5.28515625" style="176" customWidth="1"/>
    <col min="12850" max="12850" width="5.140625" style="176" customWidth="1"/>
    <col min="12851" max="12851" width="5.28515625" style="176" customWidth="1"/>
    <col min="12852" max="12853" width="5.140625" style="176" customWidth="1"/>
    <col min="12854" max="12856" width="5.42578125" style="176" customWidth="1"/>
    <col min="12857" max="12858" width="5.28515625" style="176" customWidth="1"/>
    <col min="12859" max="12859" width="6.5703125" style="176" customWidth="1"/>
    <col min="12860" max="12860" width="6" style="176" customWidth="1"/>
    <col min="12861" max="12861" width="6.85546875" style="176" customWidth="1"/>
    <col min="12862" max="13086" width="9.140625" style="176"/>
    <col min="13087" max="13087" width="3.42578125" style="176" customWidth="1"/>
    <col min="13088" max="13088" width="9.42578125" style="176" customWidth="1"/>
    <col min="13089" max="13089" width="5.7109375" style="176" customWidth="1"/>
    <col min="13090" max="13090" width="4.85546875" style="176" customWidth="1"/>
    <col min="13091" max="13091" width="6.28515625" style="176" customWidth="1"/>
    <col min="13092" max="13092" width="4.85546875" style="176" customWidth="1"/>
    <col min="13093" max="13093" width="4.7109375" style="176" customWidth="1"/>
    <col min="13094" max="13094" width="5.140625" style="176" customWidth="1"/>
    <col min="13095" max="13095" width="4.7109375" style="176" customWidth="1"/>
    <col min="13096" max="13096" width="4.85546875" style="176" customWidth="1"/>
    <col min="13097" max="13099" width="5.28515625" style="176" customWidth="1"/>
    <col min="13100" max="13100" width="5.140625" style="176" customWidth="1"/>
    <col min="13101" max="13101" width="6.140625" style="176" customWidth="1"/>
    <col min="13102" max="13102" width="4.5703125" style="176" customWidth="1"/>
    <col min="13103" max="13103" width="5.140625" style="176" customWidth="1"/>
    <col min="13104" max="13104" width="4.85546875" style="176" customWidth="1"/>
    <col min="13105" max="13105" width="5.28515625" style="176" customWidth="1"/>
    <col min="13106" max="13106" width="5.140625" style="176" customWidth="1"/>
    <col min="13107" max="13107" width="5.28515625" style="176" customWidth="1"/>
    <col min="13108" max="13109" width="5.140625" style="176" customWidth="1"/>
    <col min="13110" max="13112" width="5.42578125" style="176" customWidth="1"/>
    <col min="13113" max="13114" width="5.28515625" style="176" customWidth="1"/>
    <col min="13115" max="13115" width="6.5703125" style="176" customWidth="1"/>
    <col min="13116" max="13116" width="6" style="176" customWidth="1"/>
    <col min="13117" max="13117" width="6.85546875" style="176" customWidth="1"/>
    <col min="13118" max="13342" width="9.140625" style="176"/>
    <col min="13343" max="13343" width="3.42578125" style="176" customWidth="1"/>
    <col min="13344" max="13344" width="9.42578125" style="176" customWidth="1"/>
    <col min="13345" max="13345" width="5.7109375" style="176" customWidth="1"/>
    <col min="13346" max="13346" width="4.85546875" style="176" customWidth="1"/>
    <col min="13347" max="13347" width="6.28515625" style="176" customWidth="1"/>
    <col min="13348" max="13348" width="4.85546875" style="176" customWidth="1"/>
    <col min="13349" max="13349" width="4.7109375" style="176" customWidth="1"/>
    <col min="13350" max="13350" width="5.140625" style="176" customWidth="1"/>
    <col min="13351" max="13351" width="4.7109375" style="176" customWidth="1"/>
    <col min="13352" max="13352" width="4.85546875" style="176" customWidth="1"/>
    <col min="13353" max="13355" width="5.28515625" style="176" customWidth="1"/>
    <col min="13356" max="13356" width="5.140625" style="176" customWidth="1"/>
    <col min="13357" max="13357" width="6.140625" style="176" customWidth="1"/>
    <col min="13358" max="13358" width="4.5703125" style="176" customWidth="1"/>
    <col min="13359" max="13359" width="5.140625" style="176" customWidth="1"/>
    <col min="13360" max="13360" width="4.85546875" style="176" customWidth="1"/>
    <col min="13361" max="13361" width="5.28515625" style="176" customWidth="1"/>
    <col min="13362" max="13362" width="5.140625" style="176" customWidth="1"/>
    <col min="13363" max="13363" width="5.28515625" style="176" customWidth="1"/>
    <col min="13364" max="13365" width="5.140625" style="176" customWidth="1"/>
    <col min="13366" max="13368" width="5.42578125" style="176" customWidth="1"/>
    <col min="13369" max="13370" width="5.28515625" style="176" customWidth="1"/>
    <col min="13371" max="13371" width="6.5703125" style="176" customWidth="1"/>
    <col min="13372" max="13372" width="6" style="176" customWidth="1"/>
    <col min="13373" max="13373" width="6.85546875" style="176" customWidth="1"/>
    <col min="13374" max="13598" width="9.140625" style="176"/>
    <col min="13599" max="13599" width="3.42578125" style="176" customWidth="1"/>
    <col min="13600" max="13600" width="9.42578125" style="176" customWidth="1"/>
    <col min="13601" max="13601" width="5.7109375" style="176" customWidth="1"/>
    <col min="13602" max="13602" width="4.85546875" style="176" customWidth="1"/>
    <col min="13603" max="13603" width="6.28515625" style="176" customWidth="1"/>
    <col min="13604" max="13604" width="4.85546875" style="176" customWidth="1"/>
    <col min="13605" max="13605" width="4.7109375" style="176" customWidth="1"/>
    <col min="13606" max="13606" width="5.140625" style="176" customWidth="1"/>
    <col min="13607" max="13607" width="4.7109375" style="176" customWidth="1"/>
    <col min="13608" max="13608" width="4.85546875" style="176" customWidth="1"/>
    <col min="13609" max="13611" width="5.28515625" style="176" customWidth="1"/>
    <col min="13612" max="13612" width="5.140625" style="176" customWidth="1"/>
    <col min="13613" max="13613" width="6.140625" style="176" customWidth="1"/>
    <col min="13614" max="13614" width="4.5703125" style="176" customWidth="1"/>
    <col min="13615" max="13615" width="5.140625" style="176" customWidth="1"/>
    <col min="13616" max="13616" width="4.85546875" style="176" customWidth="1"/>
    <col min="13617" max="13617" width="5.28515625" style="176" customWidth="1"/>
    <col min="13618" max="13618" width="5.140625" style="176" customWidth="1"/>
    <col min="13619" max="13619" width="5.28515625" style="176" customWidth="1"/>
    <col min="13620" max="13621" width="5.140625" style="176" customWidth="1"/>
    <col min="13622" max="13624" width="5.42578125" style="176" customWidth="1"/>
    <col min="13625" max="13626" width="5.28515625" style="176" customWidth="1"/>
    <col min="13627" max="13627" width="6.5703125" style="176" customWidth="1"/>
    <col min="13628" max="13628" width="6" style="176" customWidth="1"/>
    <col min="13629" max="13629" width="6.85546875" style="176" customWidth="1"/>
    <col min="13630" max="13854" width="9.140625" style="176"/>
    <col min="13855" max="13855" width="3.42578125" style="176" customWidth="1"/>
    <col min="13856" max="13856" width="9.42578125" style="176" customWidth="1"/>
    <col min="13857" max="13857" width="5.7109375" style="176" customWidth="1"/>
    <col min="13858" max="13858" width="4.85546875" style="176" customWidth="1"/>
    <col min="13859" max="13859" width="6.28515625" style="176" customWidth="1"/>
    <col min="13860" max="13860" width="4.85546875" style="176" customWidth="1"/>
    <col min="13861" max="13861" width="4.7109375" style="176" customWidth="1"/>
    <col min="13862" max="13862" width="5.140625" style="176" customWidth="1"/>
    <col min="13863" max="13863" width="4.7109375" style="176" customWidth="1"/>
    <col min="13864" max="13864" width="4.85546875" style="176" customWidth="1"/>
    <col min="13865" max="13867" width="5.28515625" style="176" customWidth="1"/>
    <col min="13868" max="13868" width="5.140625" style="176" customWidth="1"/>
    <col min="13869" max="13869" width="6.140625" style="176" customWidth="1"/>
    <col min="13870" max="13870" width="4.5703125" style="176" customWidth="1"/>
    <col min="13871" max="13871" width="5.140625" style="176" customWidth="1"/>
    <col min="13872" max="13872" width="4.85546875" style="176" customWidth="1"/>
    <col min="13873" max="13873" width="5.28515625" style="176" customWidth="1"/>
    <col min="13874" max="13874" width="5.140625" style="176" customWidth="1"/>
    <col min="13875" max="13875" width="5.28515625" style="176" customWidth="1"/>
    <col min="13876" max="13877" width="5.140625" style="176" customWidth="1"/>
    <col min="13878" max="13880" width="5.42578125" style="176" customWidth="1"/>
    <col min="13881" max="13882" width="5.28515625" style="176" customWidth="1"/>
    <col min="13883" max="13883" width="6.5703125" style="176" customWidth="1"/>
    <col min="13884" max="13884" width="6" style="176" customWidth="1"/>
    <col min="13885" max="13885" width="6.85546875" style="176" customWidth="1"/>
    <col min="13886" max="14110" width="9.140625" style="176"/>
    <col min="14111" max="14111" width="3.42578125" style="176" customWidth="1"/>
    <col min="14112" max="14112" width="9.42578125" style="176" customWidth="1"/>
    <col min="14113" max="14113" width="5.7109375" style="176" customWidth="1"/>
    <col min="14114" max="14114" width="4.85546875" style="176" customWidth="1"/>
    <col min="14115" max="14115" width="6.28515625" style="176" customWidth="1"/>
    <col min="14116" max="14116" width="4.85546875" style="176" customWidth="1"/>
    <col min="14117" max="14117" width="4.7109375" style="176" customWidth="1"/>
    <col min="14118" max="14118" width="5.140625" style="176" customWidth="1"/>
    <col min="14119" max="14119" width="4.7109375" style="176" customWidth="1"/>
    <col min="14120" max="14120" width="4.85546875" style="176" customWidth="1"/>
    <col min="14121" max="14123" width="5.28515625" style="176" customWidth="1"/>
    <col min="14124" max="14124" width="5.140625" style="176" customWidth="1"/>
    <col min="14125" max="14125" width="6.140625" style="176" customWidth="1"/>
    <col min="14126" max="14126" width="4.5703125" style="176" customWidth="1"/>
    <col min="14127" max="14127" width="5.140625" style="176" customWidth="1"/>
    <col min="14128" max="14128" width="4.85546875" style="176" customWidth="1"/>
    <col min="14129" max="14129" width="5.28515625" style="176" customWidth="1"/>
    <col min="14130" max="14130" width="5.140625" style="176" customWidth="1"/>
    <col min="14131" max="14131" width="5.28515625" style="176" customWidth="1"/>
    <col min="14132" max="14133" width="5.140625" style="176" customWidth="1"/>
    <col min="14134" max="14136" width="5.42578125" style="176" customWidth="1"/>
    <col min="14137" max="14138" width="5.28515625" style="176" customWidth="1"/>
    <col min="14139" max="14139" width="6.5703125" style="176" customWidth="1"/>
    <col min="14140" max="14140" width="6" style="176" customWidth="1"/>
    <col min="14141" max="14141" width="6.85546875" style="176" customWidth="1"/>
    <col min="14142" max="14366" width="9.140625" style="176"/>
    <col min="14367" max="14367" width="3.42578125" style="176" customWidth="1"/>
    <col min="14368" max="14368" width="9.42578125" style="176" customWidth="1"/>
    <col min="14369" max="14369" width="5.7109375" style="176" customWidth="1"/>
    <col min="14370" max="14370" width="4.85546875" style="176" customWidth="1"/>
    <col min="14371" max="14371" width="6.28515625" style="176" customWidth="1"/>
    <col min="14372" max="14372" width="4.85546875" style="176" customWidth="1"/>
    <col min="14373" max="14373" width="4.7109375" style="176" customWidth="1"/>
    <col min="14374" max="14374" width="5.140625" style="176" customWidth="1"/>
    <col min="14375" max="14375" width="4.7109375" style="176" customWidth="1"/>
    <col min="14376" max="14376" width="4.85546875" style="176" customWidth="1"/>
    <col min="14377" max="14379" width="5.28515625" style="176" customWidth="1"/>
    <col min="14380" max="14380" width="5.140625" style="176" customWidth="1"/>
    <col min="14381" max="14381" width="6.140625" style="176" customWidth="1"/>
    <col min="14382" max="14382" width="4.5703125" style="176" customWidth="1"/>
    <col min="14383" max="14383" width="5.140625" style="176" customWidth="1"/>
    <col min="14384" max="14384" width="4.85546875" style="176" customWidth="1"/>
    <col min="14385" max="14385" width="5.28515625" style="176" customWidth="1"/>
    <col min="14386" max="14386" width="5.140625" style="176" customWidth="1"/>
    <col min="14387" max="14387" width="5.28515625" style="176" customWidth="1"/>
    <col min="14388" max="14389" width="5.140625" style="176" customWidth="1"/>
    <col min="14390" max="14392" width="5.42578125" style="176" customWidth="1"/>
    <col min="14393" max="14394" width="5.28515625" style="176" customWidth="1"/>
    <col min="14395" max="14395" width="6.5703125" style="176" customWidth="1"/>
    <col min="14396" max="14396" width="6" style="176" customWidth="1"/>
    <col min="14397" max="14397" width="6.85546875" style="176" customWidth="1"/>
    <col min="14398" max="14622" width="9.140625" style="176"/>
    <col min="14623" max="14623" width="3.42578125" style="176" customWidth="1"/>
    <col min="14624" max="14624" width="9.42578125" style="176" customWidth="1"/>
    <col min="14625" max="14625" width="5.7109375" style="176" customWidth="1"/>
    <col min="14626" max="14626" width="4.85546875" style="176" customWidth="1"/>
    <col min="14627" max="14627" width="6.28515625" style="176" customWidth="1"/>
    <col min="14628" max="14628" width="4.85546875" style="176" customWidth="1"/>
    <col min="14629" max="14629" width="4.7109375" style="176" customWidth="1"/>
    <col min="14630" max="14630" width="5.140625" style="176" customWidth="1"/>
    <col min="14631" max="14631" width="4.7109375" style="176" customWidth="1"/>
    <col min="14632" max="14632" width="4.85546875" style="176" customWidth="1"/>
    <col min="14633" max="14635" width="5.28515625" style="176" customWidth="1"/>
    <col min="14636" max="14636" width="5.140625" style="176" customWidth="1"/>
    <col min="14637" max="14637" width="6.140625" style="176" customWidth="1"/>
    <col min="14638" max="14638" width="4.5703125" style="176" customWidth="1"/>
    <col min="14639" max="14639" width="5.140625" style="176" customWidth="1"/>
    <col min="14640" max="14640" width="4.85546875" style="176" customWidth="1"/>
    <col min="14641" max="14641" width="5.28515625" style="176" customWidth="1"/>
    <col min="14642" max="14642" width="5.140625" style="176" customWidth="1"/>
    <col min="14643" max="14643" width="5.28515625" style="176" customWidth="1"/>
    <col min="14644" max="14645" width="5.140625" style="176" customWidth="1"/>
    <col min="14646" max="14648" width="5.42578125" style="176" customWidth="1"/>
    <col min="14649" max="14650" width="5.28515625" style="176" customWidth="1"/>
    <col min="14651" max="14651" width="6.5703125" style="176" customWidth="1"/>
    <col min="14652" max="14652" width="6" style="176" customWidth="1"/>
    <col min="14653" max="14653" width="6.85546875" style="176" customWidth="1"/>
    <col min="14654" max="14878" width="9.140625" style="176"/>
    <col min="14879" max="14879" width="3.42578125" style="176" customWidth="1"/>
    <col min="14880" max="14880" width="9.42578125" style="176" customWidth="1"/>
    <col min="14881" max="14881" width="5.7109375" style="176" customWidth="1"/>
    <col min="14882" max="14882" width="4.85546875" style="176" customWidth="1"/>
    <col min="14883" max="14883" width="6.28515625" style="176" customWidth="1"/>
    <col min="14884" max="14884" width="4.85546875" style="176" customWidth="1"/>
    <col min="14885" max="14885" width="4.7109375" style="176" customWidth="1"/>
    <col min="14886" max="14886" width="5.140625" style="176" customWidth="1"/>
    <col min="14887" max="14887" width="4.7109375" style="176" customWidth="1"/>
    <col min="14888" max="14888" width="4.85546875" style="176" customWidth="1"/>
    <col min="14889" max="14891" width="5.28515625" style="176" customWidth="1"/>
    <col min="14892" max="14892" width="5.140625" style="176" customWidth="1"/>
    <col min="14893" max="14893" width="6.140625" style="176" customWidth="1"/>
    <col min="14894" max="14894" width="4.5703125" style="176" customWidth="1"/>
    <col min="14895" max="14895" width="5.140625" style="176" customWidth="1"/>
    <col min="14896" max="14896" width="4.85546875" style="176" customWidth="1"/>
    <col min="14897" max="14897" width="5.28515625" style="176" customWidth="1"/>
    <col min="14898" max="14898" width="5.140625" style="176" customWidth="1"/>
    <col min="14899" max="14899" width="5.28515625" style="176" customWidth="1"/>
    <col min="14900" max="14901" width="5.140625" style="176" customWidth="1"/>
    <col min="14902" max="14904" width="5.42578125" style="176" customWidth="1"/>
    <col min="14905" max="14906" width="5.28515625" style="176" customWidth="1"/>
    <col min="14907" max="14907" width="6.5703125" style="176" customWidth="1"/>
    <col min="14908" max="14908" width="6" style="176" customWidth="1"/>
    <col min="14909" max="14909" width="6.85546875" style="176" customWidth="1"/>
    <col min="14910" max="15134" width="9.140625" style="176"/>
    <col min="15135" max="15135" width="3.42578125" style="176" customWidth="1"/>
    <col min="15136" max="15136" width="9.42578125" style="176" customWidth="1"/>
    <col min="15137" max="15137" width="5.7109375" style="176" customWidth="1"/>
    <col min="15138" max="15138" width="4.85546875" style="176" customWidth="1"/>
    <col min="15139" max="15139" width="6.28515625" style="176" customWidth="1"/>
    <col min="15140" max="15140" width="4.85546875" style="176" customWidth="1"/>
    <col min="15141" max="15141" width="4.7109375" style="176" customWidth="1"/>
    <col min="15142" max="15142" width="5.140625" style="176" customWidth="1"/>
    <col min="15143" max="15143" width="4.7109375" style="176" customWidth="1"/>
    <col min="15144" max="15144" width="4.85546875" style="176" customWidth="1"/>
    <col min="15145" max="15147" width="5.28515625" style="176" customWidth="1"/>
    <col min="15148" max="15148" width="5.140625" style="176" customWidth="1"/>
    <col min="15149" max="15149" width="6.140625" style="176" customWidth="1"/>
    <col min="15150" max="15150" width="4.5703125" style="176" customWidth="1"/>
    <col min="15151" max="15151" width="5.140625" style="176" customWidth="1"/>
    <col min="15152" max="15152" width="4.85546875" style="176" customWidth="1"/>
    <col min="15153" max="15153" width="5.28515625" style="176" customWidth="1"/>
    <col min="15154" max="15154" width="5.140625" style="176" customWidth="1"/>
    <col min="15155" max="15155" width="5.28515625" style="176" customWidth="1"/>
    <col min="15156" max="15157" width="5.140625" style="176" customWidth="1"/>
    <col min="15158" max="15160" width="5.42578125" style="176" customWidth="1"/>
    <col min="15161" max="15162" width="5.28515625" style="176" customWidth="1"/>
    <col min="15163" max="15163" width="6.5703125" style="176" customWidth="1"/>
    <col min="15164" max="15164" width="6" style="176" customWidth="1"/>
    <col min="15165" max="15165" width="6.85546875" style="176" customWidth="1"/>
    <col min="15166" max="15390" width="9.140625" style="176"/>
    <col min="15391" max="15391" width="3.42578125" style="176" customWidth="1"/>
    <col min="15392" max="15392" width="9.42578125" style="176" customWidth="1"/>
    <col min="15393" max="15393" width="5.7109375" style="176" customWidth="1"/>
    <col min="15394" max="15394" width="4.85546875" style="176" customWidth="1"/>
    <col min="15395" max="15395" width="6.28515625" style="176" customWidth="1"/>
    <col min="15396" max="15396" width="4.85546875" style="176" customWidth="1"/>
    <col min="15397" max="15397" width="4.7109375" style="176" customWidth="1"/>
    <col min="15398" max="15398" width="5.140625" style="176" customWidth="1"/>
    <col min="15399" max="15399" width="4.7109375" style="176" customWidth="1"/>
    <col min="15400" max="15400" width="4.85546875" style="176" customWidth="1"/>
    <col min="15401" max="15403" width="5.28515625" style="176" customWidth="1"/>
    <col min="15404" max="15404" width="5.140625" style="176" customWidth="1"/>
    <col min="15405" max="15405" width="6.140625" style="176" customWidth="1"/>
    <col min="15406" max="15406" width="4.5703125" style="176" customWidth="1"/>
    <col min="15407" max="15407" width="5.140625" style="176" customWidth="1"/>
    <col min="15408" max="15408" width="4.85546875" style="176" customWidth="1"/>
    <col min="15409" max="15409" width="5.28515625" style="176" customWidth="1"/>
    <col min="15410" max="15410" width="5.140625" style="176" customWidth="1"/>
    <col min="15411" max="15411" width="5.28515625" style="176" customWidth="1"/>
    <col min="15412" max="15413" width="5.140625" style="176" customWidth="1"/>
    <col min="15414" max="15416" width="5.42578125" style="176" customWidth="1"/>
    <col min="15417" max="15418" width="5.28515625" style="176" customWidth="1"/>
    <col min="15419" max="15419" width="6.5703125" style="176" customWidth="1"/>
    <col min="15420" max="15420" width="6" style="176" customWidth="1"/>
    <col min="15421" max="15421" width="6.85546875" style="176" customWidth="1"/>
    <col min="15422" max="15646" width="9.140625" style="176"/>
    <col min="15647" max="15647" width="3.42578125" style="176" customWidth="1"/>
    <col min="15648" max="15648" width="9.42578125" style="176" customWidth="1"/>
    <col min="15649" max="15649" width="5.7109375" style="176" customWidth="1"/>
    <col min="15650" max="15650" width="4.85546875" style="176" customWidth="1"/>
    <col min="15651" max="15651" width="6.28515625" style="176" customWidth="1"/>
    <col min="15652" max="15652" width="4.85546875" style="176" customWidth="1"/>
    <col min="15653" max="15653" width="4.7109375" style="176" customWidth="1"/>
    <col min="15654" max="15654" width="5.140625" style="176" customWidth="1"/>
    <col min="15655" max="15655" width="4.7109375" style="176" customWidth="1"/>
    <col min="15656" max="15656" width="4.85546875" style="176" customWidth="1"/>
    <col min="15657" max="15659" width="5.28515625" style="176" customWidth="1"/>
    <col min="15660" max="15660" width="5.140625" style="176" customWidth="1"/>
    <col min="15661" max="15661" width="6.140625" style="176" customWidth="1"/>
    <col min="15662" max="15662" width="4.5703125" style="176" customWidth="1"/>
    <col min="15663" max="15663" width="5.140625" style="176" customWidth="1"/>
    <col min="15664" max="15664" width="4.85546875" style="176" customWidth="1"/>
    <col min="15665" max="15665" width="5.28515625" style="176" customWidth="1"/>
    <col min="15666" max="15666" width="5.140625" style="176" customWidth="1"/>
    <col min="15667" max="15667" width="5.28515625" style="176" customWidth="1"/>
    <col min="15668" max="15669" width="5.140625" style="176" customWidth="1"/>
    <col min="15670" max="15672" width="5.42578125" style="176" customWidth="1"/>
    <col min="15673" max="15674" width="5.28515625" style="176" customWidth="1"/>
    <col min="15675" max="15675" width="6.5703125" style="176" customWidth="1"/>
    <col min="15676" max="15676" width="6" style="176" customWidth="1"/>
    <col min="15677" max="15677" width="6.85546875" style="176" customWidth="1"/>
    <col min="15678" max="15902" width="9.140625" style="176"/>
    <col min="15903" max="15903" width="3.42578125" style="176" customWidth="1"/>
    <col min="15904" max="15904" width="9.42578125" style="176" customWidth="1"/>
    <col min="15905" max="15905" width="5.7109375" style="176" customWidth="1"/>
    <col min="15906" max="15906" width="4.85546875" style="176" customWidth="1"/>
    <col min="15907" max="15907" width="6.28515625" style="176" customWidth="1"/>
    <col min="15908" max="15908" width="4.85546875" style="176" customWidth="1"/>
    <col min="15909" max="15909" width="4.7109375" style="176" customWidth="1"/>
    <col min="15910" max="15910" width="5.140625" style="176" customWidth="1"/>
    <col min="15911" max="15911" width="4.7109375" style="176" customWidth="1"/>
    <col min="15912" max="15912" width="4.85546875" style="176" customWidth="1"/>
    <col min="15913" max="15915" width="5.28515625" style="176" customWidth="1"/>
    <col min="15916" max="15916" width="5.140625" style="176" customWidth="1"/>
    <col min="15917" max="15917" width="6.140625" style="176" customWidth="1"/>
    <col min="15918" max="15918" width="4.5703125" style="176" customWidth="1"/>
    <col min="15919" max="15919" width="5.140625" style="176" customWidth="1"/>
    <col min="15920" max="15920" width="4.85546875" style="176" customWidth="1"/>
    <col min="15921" max="15921" width="5.28515625" style="176" customWidth="1"/>
    <col min="15922" max="15922" width="5.140625" style="176" customWidth="1"/>
    <col min="15923" max="15923" width="5.28515625" style="176" customWidth="1"/>
    <col min="15924" max="15925" width="5.140625" style="176" customWidth="1"/>
    <col min="15926" max="15928" width="5.42578125" style="176" customWidth="1"/>
    <col min="15929" max="15930" width="5.28515625" style="176" customWidth="1"/>
    <col min="15931" max="15931" width="6.5703125" style="176" customWidth="1"/>
    <col min="15932" max="15932" width="6" style="176" customWidth="1"/>
    <col min="15933" max="15933" width="6.85546875" style="176" customWidth="1"/>
    <col min="15934" max="16158" width="9.140625" style="176"/>
    <col min="16159" max="16159" width="3.42578125" style="176" customWidth="1"/>
    <col min="16160" max="16160" width="9.42578125" style="176" customWidth="1"/>
    <col min="16161" max="16161" width="5.7109375" style="176" customWidth="1"/>
    <col min="16162" max="16162" width="4.85546875" style="176" customWidth="1"/>
    <col min="16163" max="16163" width="6.28515625" style="176" customWidth="1"/>
    <col min="16164" max="16164" width="4.85546875" style="176" customWidth="1"/>
    <col min="16165" max="16165" width="4.7109375" style="176" customWidth="1"/>
    <col min="16166" max="16166" width="5.140625" style="176" customWidth="1"/>
    <col min="16167" max="16167" width="4.7109375" style="176" customWidth="1"/>
    <col min="16168" max="16168" width="4.85546875" style="176" customWidth="1"/>
    <col min="16169" max="16171" width="5.28515625" style="176" customWidth="1"/>
    <col min="16172" max="16172" width="5.140625" style="176" customWidth="1"/>
    <col min="16173" max="16173" width="6.140625" style="176" customWidth="1"/>
    <col min="16174" max="16174" width="4.5703125" style="176" customWidth="1"/>
    <col min="16175" max="16175" width="5.140625" style="176" customWidth="1"/>
    <col min="16176" max="16176" width="4.85546875" style="176" customWidth="1"/>
    <col min="16177" max="16177" width="5.28515625" style="176" customWidth="1"/>
    <col min="16178" max="16178" width="5.140625" style="176" customWidth="1"/>
    <col min="16179" max="16179" width="5.28515625" style="176" customWidth="1"/>
    <col min="16180" max="16181" width="5.140625" style="176" customWidth="1"/>
    <col min="16182" max="16184" width="5.42578125" style="176" customWidth="1"/>
    <col min="16185" max="16186" width="5.28515625" style="176" customWidth="1"/>
    <col min="16187" max="16187" width="6.5703125" style="176" customWidth="1"/>
    <col min="16188" max="16188" width="6" style="176" customWidth="1"/>
    <col min="16189" max="16189" width="6.85546875" style="176" customWidth="1"/>
    <col min="16190" max="16384" width="9.140625" style="176"/>
  </cols>
  <sheetData>
    <row r="1" spans="1:67" s="27" customFormat="1" ht="17.25" customHeight="1">
      <c r="A1" s="833" t="s">
        <v>87</v>
      </c>
      <c r="B1" s="833"/>
      <c r="C1" s="833"/>
      <c r="D1" s="833"/>
      <c r="E1" s="833"/>
      <c r="F1" s="833"/>
      <c r="G1" s="833"/>
      <c r="H1" s="833"/>
      <c r="I1" s="833"/>
      <c r="J1" s="833"/>
      <c r="K1" s="833"/>
      <c r="L1" s="833"/>
      <c r="M1" s="833"/>
      <c r="N1" s="833"/>
      <c r="O1" s="833"/>
      <c r="P1" s="833"/>
      <c r="Q1" s="833"/>
      <c r="R1" s="833"/>
      <c r="S1" s="833"/>
      <c r="T1" s="833"/>
      <c r="U1" s="36"/>
      <c r="V1" s="36"/>
      <c r="W1" s="52"/>
      <c r="X1" s="52"/>
      <c r="Y1" s="52"/>
      <c r="Z1" s="52"/>
      <c r="AA1" s="52"/>
      <c r="AB1" s="52"/>
      <c r="AC1" s="52"/>
      <c r="AD1" s="52"/>
      <c r="AE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 t="s">
        <v>88</v>
      </c>
      <c r="BH1" s="52"/>
    </row>
    <row r="2" spans="1:67" s="27" customFormat="1" ht="20.25" customHeight="1">
      <c r="A2" s="896" t="s">
        <v>89</v>
      </c>
      <c r="B2" s="896"/>
      <c r="C2" s="896"/>
      <c r="D2" s="896"/>
      <c r="E2" s="896"/>
      <c r="F2" s="896"/>
      <c r="G2" s="896"/>
      <c r="H2" s="896"/>
      <c r="I2" s="896"/>
      <c r="J2" s="896"/>
      <c r="K2" s="896"/>
      <c r="L2" s="896"/>
      <c r="M2" s="896"/>
      <c r="N2" s="896"/>
      <c r="O2" s="896"/>
      <c r="P2" s="896"/>
      <c r="Q2" s="896"/>
      <c r="R2" s="896"/>
      <c r="S2" s="896"/>
      <c r="T2" s="896"/>
      <c r="U2" s="37"/>
      <c r="V2" s="37"/>
      <c r="W2" s="52"/>
      <c r="X2" s="52"/>
      <c r="Y2" s="52"/>
      <c r="Z2" s="52"/>
      <c r="AA2" s="52"/>
      <c r="AB2" s="52"/>
      <c r="AC2" s="181"/>
      <c r="AD2" s="181"/>
      <c r="AE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81"/>
      <c r="AR2" s="181"/>
      <c r="AS2" s="181"/>
      <c r="AT2" s="181"/>
      <c r="AU2" s="181"/>
      <c r="AV2" s="181"/>
      <c r="AW2" s="181"/>
      <c r="AX2" s="181"/>
      <c r="AY2" s="181"/>
      <c r="AZ2" s="181"/>
      <c r="BA2" s="181"/>
      <c r="BB2" s="181"/>
      <c r="BC2" s="181"/>
      <c r="BD2" s="181"/>
      <c r="BE2" s="181"/>
      <c r="BF2" s="181"/>
      <c r="BG2" s="181" t="s">
        <v>90</v>
      </c>
      <c r="BH2" s="181"/>
    </row>
    <row r="3" spans="1:67" s="27" customFormat="1" ht="13.5" customHeight="1">
      <c r="A3" s="897"/>
      <c r="B3" s="897"/>
      <c r="C3" s="897"/>
      <c r="D3" s="897"/>
      <c r="E3" s="91"/>
      <c r="F3" s="91"/>
      <c r="AC3" s="838"/>
      <c r="AD3" s="838"/>
      <c r="AE3" s="838"/>
      <c r="AF3" s="838"/>
      <c r="AG3" s="838"/>
      <c r="AH3" s="838"/>
      <c r="AI3" s="838"/>
      <c r="AJ3" s="838"/>
      <c r="AK3" s="838"/>
      <c r="AL3" s="838"/>
      <c r="AM3" s="838"/>
      <c r="AN3" s="838"/>
      <c r="AO3" s="838"/>
      <c r="AP3" s="838"/>
      <c r="AQ3" s="838"/>
      <c r="AR3" s="838"/>
      <c r="AS3" s="838"/>
      <c r="AT3" s="838"/>
      <c r="AU3" s="838"/>
      <c r="AV3" s="838"/>
      <c r="AW3" s="838"/>
      <c r="AX3" s="838"/>
      <c r="AY3" s="838"/>
      <c r="AZ3" s="838"/>
      <c r="BA3" s="838"/>
      <c r="BB3" s="838"/>
      <c r="BC3" s="838"/>
      <c r="BD3" s="838"/>
      <c r="BE3" s="838"/>
      <c r="BF3" s="838"/>
      <c r="BG3" s="838"/>
      <c r="BH3" s="838"/>
    </row>
    <row r="4" spans="1:67" s="28" customFormat="1" ht="25.5" customHeight="1">
      <c r="A4" s="893" t="s">
        <v>385</v>
      </c>
      <c r="B4" s="893"/>
      <c r="C4" s="893"/>
      <c r="D4" s="893"/>
      <c r="E4" s="893"/>
      <c r="F4" s="893"/>
      <c r="G4" s="893"/>
      <c r="H4" s="893"/>
      <c r="I4" s="893"/>
      <c r="J4" s="893"/>
      <c r="K4" s="893"/>
      <c r="L4" s="893"/>
      <c r="M4" s="893"/>
      <c r="N4" s="893"/>
      <c r="O4" s="893"/>
      <c r="P4" s="893"/>
      <c r="Q4" s="893"/>
      <c r="R4" s="893"/>
      <c r="S4" s="893"/>
      <c r="T4" s="893"/>
      <c r="U4" s="893"/>
      <c r="V4" s="893"/>
      <c r="W4" s="893"/>
      <c r="X4" s="893"/>
      <c r="Y4" s="893"/>
      <c r="Z4" s="893"/>
      <c r="AA4" s="893"/>
      <c r="AB4" s="893"/>
      <c r="AC4" s="893"/>
      <c r="AD4" s="893"/>
      <c r="AE4" s="893"/>
      <c r="AF4" s="893"/>
      <c r="AG4" s="893"/>
      <c r="AH4" s="893"/>
      <c r="AI4" s="893"/>
      <c r="AJ4" s="893"/>
      <c r="AK4" s="893"/>
      <c r="AL4" s="893"/>
      <c r="AM4" s="893"/>
      <c r="AN4" s="893"/>
      <c r="AO4" s="893"/>
      <c r="AP4" s="893"/>
      <c r="AQ4" s="893"/>
      <c r="AR4" s="893"/>
      <c r="AS4" s="893"/>
      <c r="AT4" s="893"/>
      <c r="AU4" s="893"/>
      <c r="AV4" s="893"/>
      <c r="AW4" s="893"/>
      <c r="AX4" s="893"/>
      <c r="AY4" s="893"/>
      <c r="AZ4" s="893"/>
      <c r="BA4" s="893"/>
      <c r="BB4" s="893"/>
      <c r="BC4" s="893"/>
      <c r="BD4" s="893"/>
      <c r="BE4" s="893"/>
      <c r="BF4" s="893"/>
      <c r="BG4" s="893"/>
      <c r="BH4" s="893"/>
    </row>
    <row r="5" spans="1:67" s="28" customFormat="1" ht="20.25">
      <c r="A5" s="893" t="s">
        <v>386</v>
      </c>
      <c r="B5" s="893"/>
      <c r="C5" s="893"/>
      <c r="D5" s="893"/>
      <c r="E5" s="893"/>
      <c r="F5" s="893"/>
      <c r="G5" s="893"/>
      <c r="H5" s="893"/>
      <c r="I5" s="893"/>
      <c r="J5" s="893"/>
      <c r="K5" s="893"/>
      <c r="L5" s="893"/>
      <c r="M5" s="893"/>
      <c r="N5" s="893"/>
      <c r="O5" s="893"/>
      <c r="P5" s="893"/>
      <c r="Q5" s="893"/>
      <c r="R5" s="893"/>
      <c r="S5" s="893"/>
      <c r="T5" s="893"/>
      <c r="U5" s="893"/>
      <c r="V5" s="893"/>
      <c r="W5" s="893"/>
      <c r="X5" s="893"/>
      <c r="Y5" s="893"/>
      <c r="Z5" s="893"/>
      <c r="AA5" s="893"/>
      <c r="AB5" s="893"/>
      <c r="AC5" s="893"/>
      <c r="AD5" s="893"/>
      <c r="AE5" s="893"/>
      <c r="AF5" s="893"/>
      <c r="AG5" s="893"/>
      <c r="AH5" s="893"/>
      <c r="AI5" s="893"/>
      <c r="AJ5" s="893"/>
      <c r="AK5" s="893"/>
      <c r="AL5" s="893"/>
      <c r="AM5" s="893"/>
      <c r="AN5" s="893"/>
      <c r="AO5" s="893"/>
      <c r="AP5" s="893"/>
      <c r="AQ5" s="893"/>
      <c r="AR5" s="893"/>
      <c r="AS5" s="893"/>
      <c r="AT5" s="893"/>
      <c r="AU5" s="893"/>
      <c r="AV5" s="893"/>
      <c r="AW5" s="893"/>
      <c r="AX5" s="893"/>
      <c r="AY5" s="893"/>
      <c r="AZ5" s="893"/>
      <c r="BA5" s="893"/>
      <c r="BB5" s="893"/>
      <c r="BC5" s="893"/>
      <c r="BD5" s="893"/>
      <c r="BE5" s="893"/>
      <c r="BF5" s="893"/>
      <c r="BG5" s="893"/>
      <c r="BH5" s="893"/>
    </row>
    <row r="6" spans="1:67">
      <c r="BH6" s="206"/>
    </row>
    <row r="7" spans="1:67" ht="60" customHeight="1">
      <c r="A7" s="1021" t="s">
        <v>93</v>
      </c>
      <c r="B7" s="1023" t="s">
        <v>94</v>
      </c>
      <c r="C7" s="1036" t="s">
        <v>28</v>
      </c>
      <c r="D7" s="1038"/>
      <c r="E7" s="1036" t="s">
        <v>29</v>
      </c>
      <c r="F7" s="1038"/>
      <c r="G7" s="1040" t="s">
        <v>32</v>
      </c>
      <c r="H7" s="1040"/>
      <c r="I7" s="1041" t="s">
        <v>33</v>
      </c>
      <c r="J7" s="1041"/>
      <c r="K7" s="1031" t="s">
        <v>387</v>
      </c>
      <c r="L7" s="1032"/>
      <c r="M7" s="1036" t="s">
        <v>388</v>
      </c>
      <c r="N7" s="1038"/>
      <c r="O7" s="1040" t="s">
        <v>389</v>
      </c>
      <c r="P7" s="1040"/>
      <c r="Q7" s="1029" t="s">
        <v>390</v>
      </c>
      <c r="R7" s="1030"/>
      <c r="S7" s="1029" t="s">
        <v>391</v>
      </c>
      <c r="T7" s="1030"/>
      <c r="U7" s="1029" t="s">
        <v>38</v>
      </c>
      <c r="V7" s="1030"/>
      <c r="W7" s="1029" t="s">
        <v>115</v>
      </c>
      <c r="X7" s="1030"/>
      <c r="Y7" s="1029" t="s">
        <v>392</v>
      </c>
      <c r="Z7" s="1030"/>
      <c r="AA7" s="1036" t="s">
        <v>393</v>
      </c>
      <c r="AB7" s="1037"/>
      <c r="AC7" s="1029" t="s">
        <v>394</v>
      </c>
      <c r="AD7" s="1030"/>
      <c r="AE7" s="1029" t="s">
        <v>395</v>
      </c>
      <c r="AF7" s="1030"/>
      <c r="AG7" s="1029" t="s">
        <v>396</v>
      </c>
      <c r="AH7" s="1030"/>
      <c r="AI7" s="1029" t="s">
        <v>397</v>
      </c>
      <c r="AJ7" s="1030"/>
      <c r="AK7" s="1029" t="s">
        <v>398</v>
      </c>
      <c r="AL7" s="1030"/>
      <c r="AM7" s="1029" t="s">
        <v>399</v>
      </c>
      <c r="AN7" s="1030"/>
      <c r="AO7" s="1029" t="s">
        <v>400</v>
      </c>
      <c r="AP7" s="1039"/>
      <c r="AQ7" s="1030"/>
      <c r="AR7" s="1029" t="s">
        <v>381</v>
      </c>
      <c r="AS7" s="1030"/>
      <c r="AT7" s="1036" t="s">
        <v>401</v>
      </c>
      <c r="AU7" s="1037"/>
      <c r="AV7" s="1038"/>
      <c r="AW7" s="1029" t="s">
        <v>402</v>
      </c>
      <c r="AX7" s="1030"/>
      <c r="AY7" s="1029" t="s">
        <v>403</v>
      </c>
      <c r="AZ7" s="1030"/>
      <c r="BA7" s="1029" t="s">
        <v>124</v>
      </c>
      <c r="BB7" s="1030"/>
      <c r="BC7" s="1029" t="s">
        <v>404</v>
      </c>
      <c r="BD7" s="1030"/>
      <c r="BE7" s="1031" t="s">
        <v>125</v>
      </c>
      <c r="BF7" s="1032"/>
      <c r="BG7" s="1025" t="s">
        <v>405</v>
      </c>
      <c r="BH7" s="1027" t="s">
        <v>243</v>
      </c>
    </row>
    <row r="8" spans="1:67" ht="32.25" customHeight="1">
      <c r="A8" s="1022"/>
      <c r="B8" s="1024"/>
      <c r="C8" s="84" t="s">
        <v>128</v>
      </c>
      <c r="D8" s="84" t="s">
        <v>47</v>
      </c>
      <c r="E8" s="84" t="s">
        <v>128</v>
      </c>
      <c r="F8" s="84" t="s">
        <v>47</v>
      </c>
      <c r="G8" s="84" t="s">
        <v>128</v>
      </c>
      <c r="H8" s="84" t="s">
        <v>47</v>
      </c>
      <c r="I8" s="84" t="s">
        <v>128</v>
      </c>
      <c r="J8" s="84" t="s">
        <v>47</v>
      </c>
      <c r="K8" s="84" t="s">
        <v>128</v>
      </c>
      <c r="L8" s="84" t="s">
        <v>47</v>
      </c>
      <c r="M8" s="84" t="s">
        <v>128</v>
      </c>
      <c r="N8" s="84" t="s">
        <v>47</v>
      </c>
      <c r="O8" s="84" t="s">
        <v>128</v>
      </c>
      <c r="P8" s="84" t="s">
        <v>47</v>
      </c>
      <c r="Q8" s="84" t="s">
        <v>128</v>
      </c>
      <c r="R8" s="84" t="s">
        <v>47</v>
      </c>
      <c r="S8" s="84" t="s">
        <v>128</v>
      </c>
      <c r="T8" s="84" t="s">
        <v>47</v>
      </c>
      <c r="U8" s="84" t="s">
        <v>128</v>
      </c>
      <c r="V8" s="84" t="s">
        <v>47</v>
      </c>
      <c r="W8" s="84" t="s">
        <v>128</v>
      </c>
      <c r="X8" s="84" t="s">
        <v>47</v>
      </c>
      <c r="Y8" s="84" t="s">
        <v>128</v>
      </c>
      <c r="Z8" s="84" t="s">
        <v>47</v>
      </c>
      <c r="AA8" s="84" t="s">
        <v>128</v>
      </c>
      <c r="AB8" s="84" t="s">
        <v>47</v>
      </c>
      <c r="AC8" s="84" t="s">
        <v>128</v>
      </c>
      <c r="AD8" s="84" t="s">
        <v>47</v>
      </c>
      <c r="AE8" s="84" t="s">
        <v>128</v>
      </c>
      <c r="AF8" s="84" t="s">
        <v>47</v>
      </c>
      <c r="AG8" s="84" t="s">
        <v>128</v>
      </c>
      <c r="AH8" s="84" t="s">
        <v>47</v>
      </c>
      <c r="AI8" s="84" t="s">
        <v>128</v>
      </c>
      <c r="AJ8" s="84" t="s">
        <v>47</v>
      </c>
      <c r="AK8" s="84" t="s">
        <v>128</v>
      </c>
      <c r="AL8" s="84" t="s">
        <v>47</v>
      </c>
      <c r="AM8" s="84" t="s">
        <v>128</v>
      </c>
      <c r="AN8" s="84" t="s">
        <v>47</v>
      </c>
      <c r="AO8" s="84" t="s">
        <v>128</v>
      </c>
      <c r="AP8" s="84" t="s">
        <v>128</v>
      </c>
      <c r="AQ8" s="84" t="s">
        <v>47</v>
      </c>
      <c r="AR8" s="84" t="s">
        <v>128</v>
      </c>
      <c r="AS8" s="84" t="s">
        <v>47</v>
      </c>
      <c r="AT8" s="84" t="s">
        <v>128</v>
      </c>
      <c r="AU8" s="84" t="s">
        <v>128</v>
      </c>
      <c r="AV8" s="84" t="s">
        <v>47</v>
      </c>
      <c r="AW8" s="84" t="s">
        <v>128</v>
      </c>
      <c r="AX8" s="84" t="s">
        <v>47</v>
      </c>
      <c r="AY8" s="84" t="s">
        <v>128</v>
      </c>
      <c r="AZ8" s="84" t="s">
        <v>47</v>
      </c>
      <c r="BA8" s="84" t="s">
        <v>128</v>
      </c>
      <c r="BB8" s="84" t="s">
        <v>47</v>
      </c>
      <c r="BC8" s="84" t="s">
        <v>128</v>
      </c>
      <c r="BD8" s="84" t="s">
        <v>47</v>
      </c>
      <c r="BE8" s="84" t="s">
        <v>128</v>
      </c>
      <c r="BF8" s="84" t="s">
        <v>47</v>
      </c>
      <c r="BG8" s="1026"/>
      <c r="BH8" s="1028"/>
    </row>
    <row r="9" spans="1:67" s="177" customFormat="1" ht="30" customHeight="1">
      <c r="A9" s="310">
        <v>1</v>
      </c>
      <c r="B9" s="311" t="s">
        <v>406</v>
      </c>
      <c r="C9" s="312">
        <v>0</v>
      </c>
      <c r="D9" s="313">
        <f>ROUND(C9*5,2)</f>
        <v>0</v>
      </c>
      <c r="E9" s="312">
        <v>0</v>
      </c>
      <c r="F9" s="313">
        <f>ROUND(E9*5,2)</f>
        <v>0</v>
      </c>
      <c r="G9" s="312">
        <v>0</v>
      </c>
      <c r="H9" s="314">
        <f>ROUND(G9/98,2)</f>
        <v>0</v>
      </c>
      <c r="I9" s="312">
        <v>0</v>
      </c>
      <c r="J9" s="314">
        <f>ROUND(I9/98,2)</f>
        <v>0</v>
      </c>
      <c r="K9" s="314">
        <f>ROUND(J9/98,2)</f>
        <v>0</v>
      </c>
      <c r="L9" s="314">
        <f>ROUND(K9/98,2)</f>
        <v>0</v>
      </c>
      <c r="M9" s="312">
        <v>0</v>
      </c>
      <c r="N9" s="314">
        <f>ROUND(M9/98,2)</f>
        <v>0</v>
      </c>
      <c r="O9" s="314">
        <v>0</v>
      </c>
      <c r="P9" s="314">
        <f>ROUND(O9/98,2)</f>
        <v>0</v>
      </c>
      <c r="Q9" s="312">
        <v>0</v>
      </c>
      <c r="R9" s="314">
        <f>ROUND(Q9/98,2)</f>
        <v>0</v>
      </c>
      <c r="S9" s="314">
        <v>25.2</v>
      </c>
      <c r="T9" s="316">
        <f>S9*1.42</f>
        <v>35.783999999999999</v>
      </c>
      <c r="U9" s="312">
        <v>0</v>
      </c>
      <c r="V9" s="312">
        <v>0</v>
      </c>
      <c r="W9" s="314">
        <v>0</v>
      </c>
      <c r="X9" s="314">
        <f>ROUND(W9/35,2)</f>
        <v>0</v>
      </c>
      <c r="Y9" s="314">
        <v>0</v>
      </c>
      <c r="Z9" s="314">
        <f>ROUND(Y9/35,2)</f>
        <v>0</v>
      </c>
      <c r="AA9" s="314">
        <v>0</v>
      </c>
      <c r="AB9" s="314">
        <v>0</v>
      </c>
      <c r="AC9" s="312">
        <v>0</v>
      </c>
      <c r="AD9" s="314">
        <f>ROUND(AC9/600,2)</f>
        <v>0</v>
      </c>
      <c r="AE9" s="312">
        <v>0</v>
      </c>
      <c r="AF9" s="314">
        <f>ROUND(AE9/600,2)</f>
        <v>0</v>
      </c>
      <c r="AG9" s="312">
        <v>0</v>
      </c>
      <c r="AH9" s="312">
        <v>0</v>
      </c>
      <c r="AI9" s="312">
        <v>0</v>
      </c>
      <c r="AJ9" s="312">
        <v>0</v>
      </c>
      <c r="AK9" s="312">
        <v>0</v>
      </c>
      <c r="AL9" s="312">
        <v>0</v>
      </c>
      <c r="AM9" s="312">
        <v>0</v>
      </c>
      <c r="AN9" s="312">
        <v>0</v>
      </c>
      <c r="AO9" s="314">
        <v>0</v>
      </c>
      <c r="AP9" s="314">
        <v>0</v>
      </c>
      <c r="AQ9" s="314">
        <v>0</v>
      </c>
      <c r="AR9" s="312">
        <v>0</v>
      </c>
      <c r="AS9" s="314">
        <v>0</v>
      </c>
      <c r="AT9" s="312">
        <v>0</v>
      </c>
      <c r="AU9" s="312">
        <v>0</v>
      </c>
      <c r="AV9" s="314">
        <v>0</v>
      </c>
      <c r="AW9" s="314">
        <v>0</v>
      </c>
      <c r="AX9" s="314">
        <f>ROUND(AW9*0.4,2)</f>
        <v>0</v>
      </c>
      <c r="AY9" s="314">
        <v>0</v>
      </c>
      <c r="AZ9" s="314">
        <f>ROUND(AY9*0.8,2)</f>
        <v>0</v>
      </c>
      <c r="BA9" s="314">
        <v>0</v>
      </c>
      <c r="BB9" s="314">
        <f>ROUND(BA9*1.33,2)</f>
        <v>0</v>
      </c>
      <c r="BC9" s="314">
        <v>0</v>
      </c>
      <c r="BD9" s="314">
        <f>ROUND(BC9*1,2)</f>
        <v>0</v>
      </c>
      <c r="BE9" s="325">
        <v>0</v>
      </c>
      <c r="BF9" s="326">
        <f>BE9*1.4333333</f>
        <v>0</v>
      </c>
      <c r="BG9" s="314">
        <f>D9+H9+AD9+AX9+AZ9+BB9+BD9+BF9+AS9+AQ9+F9+J9+P9+X9+BO9+T9</f>
        <v>35.783999999999999</v>
      </c>
      <c r="BH9" s="327"/>
      <c r="BO9" s="177">
        <v>0</v>
      </c>
    </row>
    <row r="10" spans="1:67" ht="27" customHeight="1">
      <c r="A10" s="315">
        <v>2</v>
      </c>
      <c r="B10" s="124" t="s">
        <v>407</v>
      </c>
      <c r="C10" s="316">
        <v>0</v>
      </c>
      <c r="D10" s="317">
        <f>C10*7</f>
        <v>0</v>
      </c>
      <c r="E10" s="316">
        <v>0</v>
      </c>
      <c r="F10" s="316">
        <f>E10*5</f>
        <v>0</v>
      </c>
      <c r="G10" s="316">
        <v>0</v>
      </c>
      <c r="H10" s="316">
        <f>G10*4</f>
        <v>0</v>
      </c>
      <c r="I10" s="316">
        <v>0</v>
      </c>
      <c r="J10" s="316">
        <f>I10*3.5</f>
        <v>0</v>
      </c>
      <c r="K10" s="316">
        <v>0</v>
      </c>
      <c r="L10" s="316">
        <f>K10*3</f>
        <v>0</v>
      </c>
      <c r="M10" s="319">
        <v>0</v>
      </c>
      <c r="N10" s="316">
        <f>M10/25</f>
        <v>0</v>
      </c>
      <c r="O10" s="319">
        <v>0</v>
      </c>
      <c r="P10" s="316">
        <f t="shared" ref="P10:P17" si="0">O10/300</f>
        <v>0</v>
      </c>
      <c r="Q10" s="319">
        <v>0</v>
      </c>
      <c r="R10" s="316">
        <f t="shared" ref="R10:R17" si="1">Q10/130</f>
        <v>0</v>
      </c>
      <c r="S10" s="316">
        <v>27.8</v>
      </c>
      <c r="T10" s="316">
        <f t="shared" ref="T10:T21" si="2">S10*1.42</f>
        <v>39.475999999999999</v>
      </c>
      <c r="U10" s="316">
        <v>0</v>
      </c>
      <c r="V10" s="317">
        <f>U10</f>
        <v>0</v>
      </c>
      <c r="W10" s="319">
        <v>0</v>
      </c>
      <c r="X10" s="316">
        <f>ROUND(W10/27,3)</f>
        <v>0</v>
      </c>
      <c r="Y10" s="316">
        <v>0</v>
      </c>
      <c r="Z10" s="316">
        <f>Y10*1.63927</f>
        <v>0</v>
      </c>
      <c r="AA10" s="316">
        <v>0</v>
      </c>
      <c r="AB10" s="316">
        <f>AA10*5</f>
        <v>0</v>
      </c>
      <c r="AC10" s="316">
        <v>0</v>
      </c>
      <c r="AD10" s="316">
        <f>AC10*3</f>
        <v>0</v>
      </c>
      <c r="AE10" s="316">
        <v>0</v>
      </c>
      <c r="AF10" s="316">
        <f>AE10*0.5</f>
        <v>0</v>
      </c>
      <c r="AG10" s="316">
        <v>0</v>
      </c>
      <c r="AH10" s="316">
        <f>AG10*0.02542</f>
        <v>0</v>
      </c>
      <c r="AI10" s="319">
        <v>0</v>
      </c>
      <c r="AJ10" s="322">
        <f>AI10/220</f>
        <v>0</v>
      </c>
      <c r="AK10" s="319">
        <v>0</v>
      </c>
      <c r="AL10" s="323">
        <f>AK10/115</f>
        <v>0</v>
      </c>
      <c r="AM10" s="319">
        <v>0</v>
      </c>
      <c r="AN10" s="316">
        <f>AM10/137</f>
        <v>0</v>
      </c>
      <c r="AO10" s="319">
        <v>0</v>
      </c>
      <c r="AP10" s="319">
        <f>AO10*250/300</f>
        <v>0</v>
      </c>
      <c r="AQ10" s="316">
        <f>AP10/250</f>
        <v>0</v>
      </c>
      <c r="AR10" s="319">
        <v>0</v>
      </c>
      <c r="AS10" s="316">
        <f>AR10/300</f>
        <v>0</v>
      </c>
      <c r="AT10" s="319">
        <v>0</v>
      </c>
      <c r="AU10" s="319">
        <f>AT10*130/150</f>
        <v>0</v>
      </c>
      <c r="AV10" s="316">
        <f>AU10/130</f>
        <v>0</v>
      </c>
      <c r="AW10" s="316">
        <v>0</v>
      </c>
      <c r="AX10" s="316">
        <f>AW10*0.4</f>
        <v>0</v>
      </c>
      <c r="AY10" s="316">
        <v>0</v>
      </c>
      <c r="AZ10" s="316">
        <f>AY10*0.8</f>
        <v>0</v>
      </c>
      <c r="BA10" s="316">
        <v>0</v>
      </c>
      <c r="BB10" s="316">
        <f t="shared" ref="BB10:BB17" si="3">BA10*1.3333333333</f>
        <v>0</v>
      </c>
      <c r="BC10" s="324">
        <v>0</v>
      </c>
      <c r="BD10" s="316">
        <f>BC10*1.3333333333</f>
        <v>0</v>
      </c>
      <c r="BE10" s="328">
        <v>0</v>
      </c>
      <c r="BF10" s="329">
        <f t="shared" ref="BF10:BF17" si="4">ROUND(BE10*1.43,2)</f>
        <v>0</v>
      </c>
      <c r="BG10" s="314">
        <f t="shared" ref="BG10:BG17" si="5">D10+H10+AD10+AX10+AZ10+BB10+BD10+BF10+AS10+AQ10+F10+J10+P10+X10+BO10+T10</f>
        <v>39.475999999999999</v>
      </c>
      <c r="BH10" s="330"/>
      <c r="BO10" s="177">
        <v>0</v>
      </c>
    </row>
    <row r="11" spans="1:67" ht="27" customHeight="1">
      <c r="A11" s="315">
        <v>3</v>
      </c>
      <c r="B11" s="124" t="s">
        <v>408</v>
      </c>
      <c r="C11" s="316">
        <v>0</v>
      </c>
      <c r="D11" s="317">
        <f t="shared" ref="D11:D17" si="6">C11*7</f>
        <v>0</v>
      </c>
      <c r="E11" s="316">
        <v>0</v>
      </c>
      <c r="F11" s="316">
        <f t="shared" ref="F11:F17" si="7">E11*5</f>
        <v>0</v>
      </c>
      <c r="G11" s="316">
        <v>0</v>
      </c>
      <c r="H11" s="316">
        <f t="shared" ref="H11:H17" si="8">G11*4</f>
        <v>0</v>
      </c>
      <c r="I11" s="316">
        <v>0</v>
      </c>
      <c r="J11" s="316">
        <f t="shared" ref="J11:J17" si="9">I11*3.5</f>
        <v>0</v>
      </c>
      <c r="K11" s="316">
        <v>0</v>
      </c>
      <c r="L11" s="316">
        <f t="shared" ref="L11:L17" si="10">K11*3</f>
        <v>0</v>
      </c>
      <c r="M11" s="319">
        <v>0</v>
      </c>
      <c r="N11" s="316">
        <f t="shared" ref="N11:N17" si="11">M11/25</f>
        <v>0</v>
      </c>
      <c r="O11" s="319">
        <v>0</v>
      </c>
      <c r="P11" s="316">
        <f t="shared" si="0"/>
        <v>0</v>
      </c>
      <c r="Q11" s="319">
        <v>0</v>
      </c>
      <c r="R11" s="316">
        <f t="shared" si="1"/>
        <v>0</v>
      </c>
      <c r="S11" s="316">
        <v>28.9</v>
      </c>
      <c r="T11" s="316">
        <f t="shared" si="2"/>
        <v>41.037999999999997</v>
      </c>
      <c r="U11" s="316">
        <v>0</v>
      </c>
      <c r="V11" s="317">
        <f t="shared" ref="V11:V17" si="12">U11</f>
        <v>0</v>
      </c>
      <c r="W11" s="319">
        <v>0</v>
      </c>
      <c r="X11" s="316">
        <f t="shared" ref="X11:X17" si="13">ROUND(W11/27,3)</f>
        <v>0</v>
      </c>
      <c r="Y11" s="316">
        <v>0</v>
      </c>
      <c r="Z11" s="316">
        <f t="shared" ref="Z11:Z17" si="14">Y11*1.63927</f>
        <v>0</v>
      </c>
      <c r="AA11" s="316">
        <v>0</v>
      </c>
      <c r="AB11" s="316">
        <f t="shared" ref="AB11:AB17" si="15">AA11*5</f>
        <v>0</v>
      </c>
      <c r="AC11" s="316">
        <v>0</v>
      </c>
      <c r="AD11" s="316">
        <f t="shared" ref="AD11:AD17" si="16">AC11*3</f>
        <v>0</v>
      </c>
      <c r="AE11" s="316">
        <v>0</v>
      </c>
      <c r="AF11" s="316">
        <f t="shared" ref="AF11:AF17" si="17">AE11*0.5</f>
        <v>0</v>
      </c>
      <c r="AG11" s="316">
        <v>0</v>
      </c>
      <c r="AH11" s="316">
        <f t="shared" ref="AH11:AH17" si="18">AG11*0.02542</f>
        <v>0</v>
      </c>
      <c r="AI11" s="319">
        <v>0</v>
      </c>
      <c r="AJ11" s="322">
        <f t="shared" ref="AJ11:AJ17" si="19">AI11/220</f>
        <v>0</v>
      </c>
      <c r="AK11" s="319">
        <v>0</v>
      </c>
      <c r="AL11" s="323">
        <f t="shared" ref="AL11:AL17" si="20">AK11/115</f>
        <v>0</v>
      </c>
      <c r="AM11" s="319">
        <v>0</v>
      </c>
      <c r="AN11" s="316">
        <f t="shared" ref="AN11:AN17" si="21">AM11/137</f>
        <v>0</v>
      </c>
      <c r="AO11" s="319">
        <v>0</v>
      </c>
      <c r="AP11" s="319">
        <f t="shared" ref="AP11:AP17" si="22">AO11*250/300</f>
        <v>0</v>
      </c>
      <c r="AQ11" s="316">
        <f t="shared" ref="AQ11:AQ17" si="23">AP11/250</f>
        <v>0</v>
      </c>
      <c r="AR11" s="319">
        <v>0</v>
      </c>
      <c r="AS11" s="316">
        <f t="shared" ref="AS11:AS17" si="24">AR11/300</f>
        <v>0</v>
      </c>
      <c r="AT11" s="319">
        <v>0</v>
      </c>
      <c r="AU11" s="319">
        <f t="shared" ref="AU11:AU17" si="25">AT11*130/150</f>
        <v>0</v>
      </c>
      <c r="AV11" s="316">
        <f t="shared" ref="AV11:AV17" si="26">AU11/130</f>
        <v>0</v>
      </c>
      <c r="AW11" s="316">
        <v>0</v>
      </c>
      <c r="AX11" s="316">
        <f t="shared" ref="AX11:AX17" si="27">AW11*0.4</f>
        <v>0</v>
      </c>
      <c r="AY11" s="316">
        <v>0</v>
      </c>
      <c r="AZ11" s="316">
        <f t="shared" ref="AZ11:AZ17" si="28">AY11*0.8</f>
        <v>0</v>
      </c>
      <c r="BA11" s="316">
        <v>0</v>
      </c>
      <c r="BB11" s="316">
        <f t="shared" si="3"/>
        <v>0</v>
      </c>
      <c r="BC11" s="324">
        <v>0</v>
      </c>
      <c r="BD11" s="316">
        <f t="shared" ref="BD11:BD17" si="29">BC11*1.3333333333</f>
        <v>0</v>
      </c>
      <c r="BE11" s="328">
        <v>0</v>
      </c>
      <c r="BF11" s="329">
        <f t="shared" si="4"/>
        <v>0</v>
      </c>
      <c r="BG11" s="314">
        <f t="shared" si="5"/>
        <v>41.037999999999997</v>
      </c>
      <c r="BH11" s="94"/>
      <c r="BO11" s="177">
        <v>0</v>
      </c>
    </row>
    <row r="12" spans="1:67" ht="27" customHeight="1">
      <c r="A12" s="315">
        <v>4</v>
      </c>
      <c r="B12" s="124" t="s">
        <v>409</v>
      </c>
      <c r="C12" s="316">
        <v>0</v>
      </c>
      <c r="D12" s="317">
        <f t="shared" si="6"/>
        <v>0</v>
      </c>
      <c r="E12" s="316">
        <v>0</v>
      </c>
      <c r="F12" s="316">
        <f t="shared" si="7"/>
        <v>0</v>
      </c>
      <c r="G12" s="316">
        <v>0</v>
      </c>
      <c r="H12" s="316">
        <f t="shared" si="8"/>
        <v>0</v>
      </c>
      <c r="I12" s="316">
        <v>0</v>
      </c>
      <c r="J12" s="316">
        <f t="shared" si="9"/>
        <v>0</v>
      </c>
      <c r="K12" s="316">
        <v>0</v>
      </c>
      <c r="L12" s="316">
        <f t="shared" si="10"/>
        <v>0</v>
      </c>
      <c r="M12" s="319">
        <v>0</v>
      </c>
      <c r="N12" s="316">
        <f t="shared" si="11"/>
        <v>0</v>
      </c>
      <c r="O12" s="319">
        <v>0</v>
      </c>
      <c r="P12" s="316">
        <f t="shared" si="0"/>
        <v>0</v>
      </c>
      <c r="Q12" s="319">
        <v>0</v>
      </c>
      <c r="R12" s="316">
        <f t="shared" si="1"/>
        <v>0</v>
      </c>
      <c r="S12" s="316">
        <v>31.7</v>
      </c>
      <c r="T12" s="316">
        <f t="shared" si="2"/>
        <v>45.013999999999996</v>
      </c>
      <c r="U12" s="316">
        <v>0</v>
      </c>
      <c r="V12" s="317">
        <f t="shared" si="12"/>
        <v>0</v>
      </c>
      <c r="W12" s="319">
        <v>0</v>
      </c>
      <c r="X12" s="316">
        <f t="shared" si="13"/>
        <v>0</v>
      </c>
      <c r="Y12" s="316">
        <v>0</v>
      </c>
      <c r="Z12" s="316">
        <f t="shared" si="14"/>
        <v>0</v>
      </c>
      <c r="AA12" s="316">
        <v>0</v>
      </c>
      <c r="AB12" s="316">
        <f t="shared" si="15"/>
        <v>0</v>
      </c>
      <c r="AC12" s="316">
        <v>0</v>
      </c>
      <c r="AD12" s="316">
        <f t="shared" si="16"/>
        <v>0</v>
      </c>
      <c r="AE12" s="316">
        <v>0</v>
      </c>
      <c r="AF12" s="316">
        <f t="shared" si="17"/>
        <v>0</v>
      </c>
      <c r="AG12" s="316">
        <v>0</v>
      </c>
      <c r="AH12" s="316">
        <f t="shared" si="18"/>
        <v>0</v>
      </c>
      <c r="AI12" s="319">
        <v>0</v>
      </c>
      <c r="AJ12" s="322">
        <f t="shared" si="19"/>
        <v>0</v>
      </c>
      <c r="AK12" s="319">
        <v>0</v>
      </c>
      <c r="AL12" s="323">
        <f t="shared" si="20"/>
        <v>0</v>
      </c>
      <c r="AM12" s="319">
        <v>0</v>
      </c>
      <c r="AN12" s="316">
        <f t="shared" si="21"/>
        <v>0</v>
      </c>
      <c r="AO12" s="319">
        <v>0</v>
      </c>
      <c r="AP12" s="319">
        <f t="shared" si="22"/>
        <v>0</v>
      </c>
      <c r="AQ12" s="316">
        <f t="shared" si="23"/>
        <v>0</v>
      </c>
      <c r="AR12" s="319">
        <v>0</v>
      </c>
      <c r="AS12" s="316">
        <f t="shared" si="24"/>
        <v>0</v>
      </c>
      <c r="AT12" s="319">
        <v>0</v>
      </c>
      <c r="AU12" s="319">
        <f t="shared" si="25"/>
        <v>0</v>
      </c>
      <c r="AV12" s="316">
        <f t="shared" si="26"/>
        <v>0</v>
      </c>
      <c r="AW12" s="316">
        <v>0</v>
      </c>
      <c r="AX12" s="316">
        <f t="shared" si="27"/>
        <v>0</v>
      </c>
      <c r="AY12" s="316">
        <v>0</v>
      </c>
      <c r="AZ12" s="316">
        <f t="shared" si="28"/>
        <v>0</v>
      </c>
      <c r="BA12" s="316">
        <v>0</v>
      </c>
      <c r="BB12" s="316">
        <f t="shared" si="3"/>
        <v>0</v>
      </c>
      <c r="BC12" s="324">
        <v>0</v>
      </c>
      <c r="BD12" s="316">
        <f t="shared" si="29"/>
        <v>0</v>
      </c>
      <c r="BE12" s="328">
        <v>0</v>
      </c>
      <c r="BF12" s="329">
        <f t="shared" si="4"/>
        <v>0</v>
      </c>
      <c r="BG12" s="314">
        <f t="shared" si="5"/>
        <v>45.013999999999996</v>
      </c>
      <c r="BH12" s="94"/>
      <c r="BO12" s="177">
        <v>0</v>
      </c>
    </row>
    <row r="13" spans="1:67" ht="27" customHeight="1">
      <c r="A13" s="315">
        <v>5</v>
      </c>
      <c r="B13" s="124" t="s">
        <v>410</v>
      </c>
      <c r="C13" s="316">
        <v>0</v>
      </c>
      <c r="D13" s="317">
        <f t="shared" si="6"/>
        <v>0</v>
      </c>
      <c r="E13" s="316">
        <v>0</v>
      </c>
      <c r="F13" s="316">
        <f t="shared" si="7"/>
        <v>0</v>
      </c>
      <c r="G13" s="316">
        <v>0</v>
      </c>
      <c r="H13" s="316">
        <f t="shared" si="8"/>
        <v>0</v>
      </c>
      <c r="I13" s="316">
        <v>0</v>
      </c>
      <c r="J13" s="316">
        <f t="shared" si="9"/>
        <v>0</v>
      </c>
      <c r="K13" s="316">
        <v>0</v>
      </c>
      <c r="L13" s="316">
        <f t="shared" si="10"/>
        <v>0</v>
      </c>
      <c r="M13" s="319">
        <v>0</v>
      </c>
      <c r="N13" s="316">
        <f t="shared" si="11"/>
        <v>0</v>
      </c>
      <c r="O13" s="319">
        <v>0</v>
      </c>
      <c r="P13" s="316">
        <f t="shared" si="0"/>
        <v>0</v>
      </c>
      <c r="Q13" s="319">
        <v>0</v>
      </c>
      <c r="R13" s="316">
        <f t="shared" si="1"/>
        <v>0</v>
      </c>
      <c r="S13" s="316">
        <v>29.9</v>
      </c>
      <c r="T13" s="316">
        <f t="shared" si="2"/>
        <v>42.457999999999998</v>
      </c>
      <c r="U13" s="316">
        <v>0</v>
      </c>
      <c r="V13" s="317">
        <f t="shared" si="12"/>
        <v>0</v>
      </c>
      <c r="W13" s="319">
        <v>0</v>
      </c>
      <c r="X13" s="316">
        <f t="shared" si="13"/>
        <v>0</v>
      </c>
      <c r="Y13" s="316">
        <v>0</v>
      </c>
      <c r="Z13" s="316">
        <f t="shared" si="14"/>
        <v>0</v>
      </c>
      <c r="AA13" s="316">
        <v>0</v>
      </c>
      <c r="AB13" s="316">
        <f t="shared" si="15"/>
        <v>0</v>
      </c>
      <c r="AC13" s="316">
        <v>0</v>
      </c>
      <c r="AD13" s="316">
        <f t="shared" si="16"/>
        <v>0</v>
      </c>
      <c r="AE13" s="316">
        <v>0</v>
      </c>
      <c r="AF13" s="316">
        <f t="shared" si="17"/>
        <v>0</v>
      </c>
      <c r="AG13" s="316">
        <v>0</v>
      </c>
      <c r="AH13" s="316">
        <f t="shared" si="18"/>
        <v>0</v>
      </c>
      <c r="AI13" s="319">
        <v>0</v>
      </c>
      <c r="AJ13" s="322">
        <f t="shared" si="19"/>
        <v>0</v>
      </c>
      <c r="AK13" s="319">
        <v>0</v>
      </c>
      <c r="AL13" s="323">
        <f t="shared" si="20"/>
        <v>0</v>
      </c>
      <c r="AM13" s="319">
        <v>0</v>
      </c>
      <c r="AN13" s="316">
        <f t="shared" si="21"/>
        <v>0</v>
      </c>
      <c r="AO13" s="319">
        <v>0</v>
      </c>
      <c r="AP13" s="319">
        <f t="shared" si="22"/>
        <v>0</v>
      </c>
      <c r="AQ13" s="316">
        <f t="shared" si="23"/>
        <v>0</v>
      </c>
      <c r="AR13" s="319">
        <v>0</v>
      </c>
      <c r="AS13" s="316">
        <f t="shared" si="24"/>
        <v>0</v>
      </c>
      <c r="AT13" s="319">
        <v>0</v>
      </c>
      <c r="AU13" s="319">
        <f t="shared" si="25"/>
        <v>0</v>
      </c>
      <c r="AV13" s="316">
        <f t="shared" si="26"/>
        <v>0</v>
      </c>
      <c r="AW13" s="316">
        <v>0</v>
      </c>
      <c r="AX13" s="316">
        <f t="shared" si="27"/>
        <v>0</v>
      </c>
      <c r="AY13" s="316">
        <v>0</v>
      </c>
      <c r="AZ13" s="316">
        <f t="shared" si="28"/>
        <v>0</v>
      </c>
      <c r="BA13" s="316">
        <v>0</v>
      </c>
      <c r="BB13" s="316">
        <f t="shared" si="3"/>
        <v>0</v>
      </c>
      <c r="BC13" s="324">
        <v>0</v>
      </c>
      <c r="BD13" s="316">
        <f t="shared" si="29"/>
        <v>0</v>
      </c>
      <c r="BE13" s="328">
        <v>0</v>
      </c>
      <c r="BF13" s="329">
        <f t="shared" si="4"/>
        <v>0</v>
      </c>
      <c r="BG13" s="314">
        <f t="shared" si="5"/>
        <v>42.457999999999998</v>
      </c>
      <c r="BH13" s="330"/>
      <c r="BO13" s="177"/>
    </row>
    <row r="14" spans="1:67" ht="27" customHeight="1">
      <c r="A14" s="315">
        <v>6</v>
      </c>
      <c r="B14" s="124" t="s">
        <v>411</v>
      </c>
      <c r="C14" s="316">
        <v>0</v>
      </c>
      <c r="D14" s="317">
        <f t="shared" si="6"/>
        <v>0</v>
      </c>
      <c r="E14" s="316">
        <v>0</v>
      </c>
      <c r="F14" s="316">
        <f t="shared" si="7"/>
        <v>0</v>
      </c>
      <c r="G14" s="316">
        <v>0</v>
      </c>
      <c r="H14" s="316">
        <f t="shared" si="8"/>
        <v>0</v>
      </c>
      <c r="I14" s="316">
        <v>0</v>
      </c>
      <c r="J14" s="316">
        <f t="shared" si="9"/>
        <v>0</v>
      </c>
      <c r="K14" s="316">
        <v>0</v>
      </c>
      <c r="L14" s="316">
        <f t="shared" si="10"/>
        <v>0</v>
      </c>
      <c r="M14" s="319">
        <v>0</v>
      </c>
      <c r="N14" s="316">
        <f t="shared" si="11"/>
        <v>0</v>
      </c>
      <c r="O14" s="319">
        <v>0</v>
      </c>
      <c r="P14" s="316">
        <f t="shared" si="0"/>
        <v>0</v>
      </c>
      <c r="Q14" s="319">
        <v>0</v>
      </c>
      <c r="R14" s="316">
        <f t="shared" si="1"/>
        <v>0</v>
      </c>
      <c r="S14" s="316">
        <v>21.2</v>
      </c>
      <c r="T14" s="316">
        <f t="shared" si="2"/>
        <v>30.103999999999999</v>
      </c>
      <c r="U14" s="316">
        <v>0</v>
      </c>
      <c r="V14" s="317">
        <f t="shared" si="12"/>
        <v>0</v>
      </c>
      <c r="W14" s="319">
        <v>0</v>
      </c>
      <c r="X14" s="316">
        <f t="shared" si="13"/>
        <v>0</v>
      </c>
      <c r="Y14" s="316">
        <v>0</v>
      </c>
      <c r="Z14" s="316">
        <f t="shared" si="14"/>
        <v>0</v>
      </c>
      <c r="AA14" s="316">
        <v>0</v>
      </c>
      <c r="AB14" s="316">
        <f t="shared" si="15"/>
        <v>0</v>
      </c>
      <c r="AC14" s="316">
        <v>0</v>
      </c>
      <c r="AD14" s="316">
        <f t="shared" si="16"/>
        <v>0</v>
      </c>
      <c r="AE14" s="316">
        <v>0</v>
      </c>
      <c r="AF14" s="316">
        <f t="shared" si="17"/>
        <v>0</v>
      </c>
      <c r="AG14" s="316">
        <v>0</v>
      </c>
      <c r="AH14" s="316">
        <f t="shared" si="18"/>
        <v>0</v>
      </c>
      <c r="AI14" s="319">
        <v>0</v>
      </c>
      <c r="AJ14" s="322">
        <f t="shared" si="19"/>
        <v>0</v>
      </c>
      <c r="AK14" s="319">
        <v>0</v>
      </c>
      <c r="AL14" s="323">
        <f t="shared" si="20"/>
        <v>0</v>
      </c>
      <c r="AM14" s="319">
        <v>0</v>
      </c>
      <c r="AN14" s="316">
        <f t="shared" si="21"/>
        <v>0</v>
      </c>
      <c r="AO14" s="319">
        <v>0</v>
      </c>
      <c r="AP14" s="319">
        <f t="shared" si="22"/>
        <v>0</v>
      </c>
      <c r="AQ14" s="316">
        <f t="shared" si="23"/>
        <v>0</v>
      </c>
      <c r="AR14" s="319">
        <v>0</v>
      </c>
      <c r="AS14" s="316">
        <f t="shared" si="24"/>
        <v>0</v>
      </c>
      <c r="AT14" s="319">
        <v>0</v>
      </c>
      <c r="AU14" s="319">
        <f t="shared" si="25"/>
        <v>0</v>
      </c>
      <c r="AV14" s="316">
        <f t="shared" si="26"/>
        <v>0</v>
      </c>
      <c r="AW14" s="316">
        <v>0</v>
      </c>
      <c r="AX14" s="316">
        <f t="shared" si="27"/>
        <v>0</v>
      </c>
      <c r="AY14" s="316">
        <v>0</v>
      </c>
      <c r="AZ14" s="316">
        <f t="shared" si="28"/>
        <v>0</v>
      </c>
      <c r="BA14" s="316">
        <v>0</v>
      </c>
      <c r="BB14" s="316">
        <f t="shared" si="3"/>
        <v>0</v>
      </c>
      <c r="BC14" s="324">
        <v>0</v>
      </c>
      <c r="BD14" s="316">
        <f t="shared" si="29"/>
        <v>0</v>
      </c>
      <c r="BE14" s="328">
        <v>0</v>
      </c>
      <c r="BF14" s="329">
        <f t="shared" si="4"/>
        <v>0</v>
      </c>
      <c r="BG14" s="314">
        <f t="shared" si="5"/>
        <v>30.103999999999999</v>
      </c>
      <c r="BH14" s="94"/>
      <c r="BO14" s="177">
        <v>0</v>
      </c>
    </row>
    <row r="15" spans="1:67" ht="27" customHeight="1">
      <c r="A15" s="315">
        <v>7</v>
      </c>
      <c r="B15" s="124" t="s">
        <v>412</v>
      </c>
      <c r="C15" s="316">
        <v>0</v>
      </c>
      <c r="D15" s="317">
        <f t="shared" si="6"/>
        <v>0</v>
      </c>
      <c r="E15" s="316">
        <v>0</v>
      </c>
      <c r="F15" s="316">
        <f t="shared" si="7"/>
        <v>0</v>
      </c>
      <c r="G15" s="316">
        <v>0</v>
      </c>
      <c r="H15" s="316">
        <f t="shared" si="8"/>
        <v>0</v>
      </c>
      <c r="I15" s="316">
        <v>0</v>
      </c>
      <c r="J15" s="316">
        <f t="shared" si="9"/>
        <v>0</v>
      </c>
      <c r="K15" s="316">
        <v>0</v>
      </c>
      <c r="L15" s="316">
        <f t="shared" si="10"/>
        <v>0</v>
      </c>
      <c r="M15" s="319">
        <v>0</v>
      </c>
      <c r="N15" s="316">
        <f t="shared" si="11"/>
        <v>0</v>
      </c>
      <c r="O15" s="319">
        <v>0</v>
      </c>
      <c r="P15" s="316">
        <f t="shared" si="0"/>
        <v>0</v>
      </c>
      <c r="Q15" s="319">
        <v>0</v>
      </c>
      <c r="R15" s="316">
        <f t="shared" si="1"/>
        <v>0</v>
      </c>
      <c r="S15" s="316">
        <v>26.8</v>
      </c>
      <c r="T15" s="316">
        <f t="shared" si="2"/>
        <v>38.055999999999997</v>
      </c>
      <c r="U15" s="316">
        <v>0</v>
      </c>
      <c r="V15" s="317">
        <f t="shared" si="12"/>
        <v>0</v>
      </c>
      <c r="W15" s="319">
        <v>0</v>
      </c>
      <c r="X15" s="316">
        <f t="shared" si="13"/>
        <v>0</v>
      </c>
      <c r="Y15" s="316">
        <v>0</v>
      </c>
      <c r="Z15" s="316">
        <f t="shared" si="14"/>
        <v>0</v>
      </c>
      <c r="AA15" s="316">
        <v>0</v>
      </c>
      <c r="AB15" s="316">
        <f t="shared" si="15"/>
        <v>0</v>
      </c>
      <c r="AC15" s="316">
        <v>0</v>
      </c>
      <c r="AD15" s="316">
        <f t="shared" si="16"/>
        <v>0</v>
      </c>
      <c r="AE15" s="316">
        <v>0</v>
      </c>
      <c r="AF15" s="316">
        <f t="shared" si="17"/>
        <v>0</v>
      </c>
      <c r="AG15" s="316">
        <v>0</v>
      </c>
      <c r="AH15" s="316">
        <f t="shared" si="18"/>
        <v>0</v>
      </c>
      <c r="AI15" s="319">
        <v>0</v>
      </c>
      <c r="AJ15" s="322">
        <f t="shared" si="19"/>
        <v>0</v>
      </c>
      <c r="AK15" s="319">
        <v>0</v>
      </c>
      <c r="AL15" s="323">
        <f t="shared" si="20"/>
        <v>0</v>
      </c>
      <c r="AM15" s="319">
        <v>0</v>
      </c>
      <c r="AN15" s="316">
        <f t="shared" si="21"/>
        <v>0</v>
      </c>
      <c r="AO15" s="319">
        <v>0</v>
      </c>
      <c r="AP15" s="319">
        <f t="shared" si="22"/>
        <v>0</v>
      </c>
      <c r="AQ15" s="316">
        <f t="shared" si="23"/>
        <v>0</v>
      </c>
      <c r="AR15" s="319">
        <v>0</v>
      </c>
      <c r="AS15" s="316">
        <f t="shared" si="24"/>
        <v>0</v>
      </c>
      <c r="AT15" s="319">
        <v>0</v>
      </c>
      <c r="AU15" s="319">
        <f t="shared" si="25"/>
        <v>0</v>
      </c>
      <c r="AV15" s="316">
        <f t="shared" si="26"/>
        <v>0</v>
      </c>
      <c r="AW15" s="316">
        <v>0</v>
      </c>
      <c r="AX15" s="316">
        <f t="shared" si="27"/>
        <v>0</v>
      </c>
      <c r="AY15" s="316">
        <v>0</v>
      </c>
      <c r="AZ15" s="316">
        <f t="shared" si="28"/>
        <v>0</v>
      </c>
      <c r="BA15" s="316">
        <v>0</v>
      </c>
      <c r="BB15" s="316">
        <f t="shared" si="3"/>
        <v>0</v>
      </c>
      <c r="BC15" s="324">
        <v>0</v>
      </c>
      <c r="BD15" s="316">
        <f t="shared" si="29"/>
        <v>0</v>
      </c>
      <c r="BE15" s="328">
        <v>0</v>
      </c>
      <c r="BF15" s="329">
        <f t="shared" si="4"/>
        <v>0</v>
      </c>
      <c r="BG15" s="314">
        <f t="shared" si="5"/>
        <v>38.055999999999997</v>
      </c>
      <c r="BH15" s="94"/>
      <c r="BO15" s="177">
        <v>0</v>
      </c>
    </row>
    <row r="16" spans="1:67" ht="27" customHeight="1">
      <c r="A16" s="315">
        <v>8</v>
      </c>
      <c r="B16" s="124" t="s">
        <v>413</v>
      </c>
      <c r="C16" s="316">
        <v>0</v>
      </c>
      <c r="D16" s="317">
        <f t="shared" si="6"/>
        <v>0</v>
      </c>
      <c r="E16" s="316">
        <v>0</v>
      </c>
      <c r="F16" s="316">
        <f t="shared" si="7"/>
        <v>0</v>
      </c>
      <c r="G16" s="316">
        <v>0</v>
      </c>
      <c r="H16" s="316">
        <f t="shared" si="8"/>
        <v>0</v>
      </c>
      <c r="I16" s="316">
        <v>0</v>
      </c>
      <c r="J16" s="316">
        <f t="shared" si="9"/>
        <v>0</v>
      </c>
      <c r="K16" s="316">
        <v>0</v>
      </c>
      <c r="L16" s="316">
        <f t="shared" si="10"/>
        <v>0</v>
      </c>
      <c r="M16" s="319">
        <v>0</v>
      </c>
      <c r="N16" s="316">
        <f t="shared" si="11"/>
        <v>0</v>
      </c>
      <c r="O16" s="319">
        <v>0</v>
      </c>
      <c r="P16" s="316">
        <f t="shared" si="0"/>
        <v>0</v>
      </c>
      <c r="Q16" s="319">
        <v>0</v>
      </c>
      <c r="R16" s="316">
        <f t="shared" si="1"/>
        <v>0</v>
      </c>
      <c r="S16" s="316">
        <v>25.7</v>
      </c>
      <c r="T16" s="316">
        <f t="shared" si="2"/>
        <v>36.494</v>
      </c>
      <c r="U16" s="316">
        <v>0</v>
      </c>
      <c r="V16" s="317">
        <f t="shared" si="12"/>
        <v>0</v>
      </c>
      <c r="W16" s="319">
        <v>0</v>
      </c>
      <c r="X16" s="316">
        <f t="shared" si="13"/>
        <v>0</v>
      </c>
      <c r="Y16" s="316">
        <v>0</v>
      </c>
      <c r="Z16" s="316">
        <f t="shared" si="14"/>
        <v>0</v>
      </c>
      <c r="AA16" s="316">
        <v>0</v>
      </c>
      <c r="AB16" s="316">
        <f t="shared" si="15"/>
        <v>0</v>
      </c>
      <c r="AC16" s="316">
        <v>0</v>
      </c>
      <c r="AD16" s="316">
        <f t="shared" si="16"/>
        <v>0</v>
      </c>
      <c r="AE16" s="316">
        <v>0</v>
      </c>
      <c r="AF16" s="316">
        <f t="shared" si="17"/>
        <v>0</v>
      </c>
      <c r="AG16" s="316">
        <v>0</v>
      </c>
      <c r="AH16" s="316">
        <f t="shared" si="18"/>
        <v>0</v>
      </c>
      <c r="AI16" s="319">
        <v>0</v>
      </c>
      <c r="AJ16" s="322">
        <f t="shared" si="19"/>
        <v>0</v>
      </c>
      <c r="AK16" s="319">
        <v>0</v>
      </c>
      <c r="AL16" s="323">
        <f t="shared" si="20"/>
        <v>0</v>
      </c>
      <c r="AM16" s="319">
        <v>0</v>
      </c>
      <c r="AN16" s="316">
        <f t="shared" si="21"/>
        <v>0</v>
      </c>
      <c r="AO16" s="319">
        <v>0</v>
      </c>
      <c r="AP16" s="319">
        <f t="shared" si="22"/>
        <v>0</v>
      </c>
      <c r="AQ16" s="316">
        <f t="shared" si="23"/>
        <v>0</v>
      </c>
      <c r="AR16" s="319">
        <v>0</v>
      </c>
      <c r="AS16" s="316">
        <f t="shared" si="24"/>
        <v>0</v>
      </c>
      <c r="AT16" s="319">
        <v>0</v>
      </c>
      <c r="AU16" s="319">
        <f t="shared" si="25"/>
        <v>0</v>
      </c>
      <c r="AV16" s="316">
        <f t="shared" si="26"/>
        <v>0</v>
      </c>
      <c r="AW16" s="316">
        <v>0</v>
      </c>
      <c r="AX16" s="316">
        <f t="shared" si="27"/>
        <v>0</v>
      </c>
      <c r="AY16" s="316">
        <v>0</v>
      </c>
      <c r="AZ16" s="316">
        <f t="shared" si="28"/>
        <v>0</v>
      </c>
      <c r="BA16" s="316">
        <v>0</v>
      </c>
      <c r="BB16" s="316">
        <f t="shared" si="3"/>
        <v>0</v>
      </c>
      <c r="BC16" s="324">
        <v>0</v>
      </c>
      <c r="BD16" s="316">
        <f t="shared" si="29"/>
        <v>0</v>
      </c>
      <c r="BE16" s="328">
        <v>0</v>
      </c>
      <c r="BF16" s="329">
        <f t="shared" si="4"/>
        <v>0</v>
      </c>
      <c r="BG16" s="314">
        <f t="shared" si="5"/>
        <v>36.494</v>
      </c>
      <c r="BH16" s="94"/>
      <c r="BO16" s="177">
        <v>0</v>
      </c>
    </row>
    <row r="17" spans="1:67" ht="27" customHeight="1">
      <c r="A17" s="315">
        <v>9</v>
      </c>
      <c r="B17" s="124" t="s">
        <v>414</v>
      </c>
      <c r="C17" s="316">
        <v>0</v>
      </c>
      <c r="D17" s="317">
        <f t="shared" si="6"/>
        <v>0</v>
      </c>
      <c r="E17" s="316">
        <v>0</v>
      </c>
      <c r="F17" s="316">
        <f t="shared" si="7"/>
        <v>0</v>
      </c>
      <c r="G17" s="316">
        <v>0</v>
      </c>
      <c r="H17" s="316">
        <f t="shared" si="8"/>
        <v>0</v>
      </c>
      <c r="I17" s="316">
        <v>0</v>
      </c>
      <c r="J17" s="316">
        <f t="shared" si="9"/>
        <v>0</v>
      </c>
      <c r="K17" s="316">
        <v>0</v>
      </c>
      <c r="L17" s="316">
        <f t="shared" si="10"/>
        <v>0</v>
      </c>
      <c r="M17" s="319">
        <v>0</v>
      </c>
      <c r="N17" s="316">
        <f t="shared" si="11"/>
        <v>0</v>
      </c>
      <c r="O17" s="319">
        <v>0</v>
      </c>
      <c r="P17" s="316">
        <f t="shared" si="0"/>
        <v>0</v>
      </c>
      <c r="Q17" s="319">
        <v>0</v>
      </c>
      <c r="R17" s="316">
        <f t="shared" si="1"/>
        <v>0</v>
      </c>
      <c r="S17" s="316">
        <v>26.6</v>
      </c>
      <c r="T17" s="316">
        <f t="shared" si="2"/>
        <v>37.771999999999998</v>
      </c>
      <c r="U17" s="316">
        <v>0</v>
      </c>
      <c r="V17" s="317">
        <f t="shared" si="12"/>
        <v>0</v>
      </c>
      <c r="W17" s="319">
        <v>0</v>
      </c>
      <c r="X17" s="316">
        <f t="shared" si="13"/>
        <v>0</v>
      </c>
      <c r="Y17" s="316">
        <v>0</v>
      </c>
      <c r="Z17" s="316">
        <f t="shared" si="14"/>
        <v>0</v>
      </c>
      <c r="AA17" s="316">
        <v>0</v>
      </c>
      <c r="AB17" s="316">
        <f t="shared" si="15"/>
        <v>0</v>
      </c>
      <c r="AC17" s="316">
        <v>0</v>
      </c>
      <c r="AD17" s="316">
        <f t="shared" si="16"/>
        <v>0</v>
      </c>
      <c r="AE17" s="316">
        <v>0</v>
      </c>
      <c r="AF17" s="316">
        <f t="shared" si="17"/>
        <v>0</v>
      </c>
      <c r="AG17" s="316">
        <v>0</v>
      </c>
      <c r="AH17" s="316">
        <f t="shared" si="18"/>
        <v>0</v>
      </c>
      <c r="AI17" s="319">
        <v>0</v>
      </c>
      <c r="AJ17" s="322">
        <f t="shared" si="19"/>
        <v>0</v>
      </c>
      <c r="AK17" s="319">
        <v>0</v>
      </c>
      <c r="AL17" s="323">
        <f t="shared" si="20"/>
        <v>0</v>
      </c>
      <c r="AM17" s="319">
        <v>0</v>
      </c>
      <c r="AN17" s="316">
        <f t="shared" si="21"/>
        <v>0</v>
      </c>
      <c r="AO17" s="319">
        <v>0</v>
      </c>
      <c r="AP17" s="319">
        <f t="shared" si="22"/>
        <v>0</v>
      </c>
      <c r="AQ17" s="316">
        <f t="shared" si="23"/>
        <v>0</v>
      </c>
      <c r="AR17" s="319">
        <v>0</v>
      </c>
      <c r="AS17" s="316">
        <f t="shared" si="24"/>
        <v>0</v>
      </c>
      <c r="AT17" s="319">
        <v>0</v>
      </c>
      <c r="AU17" s="319">
        <f t="shared" si="25"/>
        <v>0</v>
      </c>
      <c r="AV17" s="316">
        <f t="shared" si="26"/>
        <v>0</v>
      </c>
      <c r="AW17" s="316">
        <v>0</v>
      </c>
      <c r="AX17" s="316">
        <f t="shared" si="27"/>
        <v>0</v>
      </c>
      <c r="AY17" s="316">
        <v>0</v>
      </c>
      <c r="AZ17" s="316">
        <f t="shared" si="28"/>
        <v>0</v>
      </c>
      <c r="BA17" s="316">
        <v>0</v>
      </c>
      <c r="BB17" s="316">
        <f t="shared" si="3"/>
        <v>0</v>
      </c>
      <c r="BC17" s="324">
        <v>0</v>
      </c>
      <c r="BD17" s="316">
        <f t="shared" si="29"/>
        <v>0</v>
      </c>
      <c r="BE17" s="328">
        <v>0</v>
      </c>
      <c r="BF17" s="329">
        <f t="shared" si="4"/>
        <v>0</v>
      </c>
      <c r="BG17" s="314">
        <f t="shared" si="5"/>
        <v>37.771999999999998</v>
      </c>
      <c r="BH17" s="94"/>
      <c r="BO17" s="177">
        <v>0</v>
      </c>
    </row>
    <row r="18" spans="1:67" ht="27" customHeight="1">
      <c r="A18" s="315">
        <v>10</v>
      </c>
      <c r="B18" s="124" t="s">
        <v>415</v>
      </c>
      <c r="C18" s="316"/>
      <c r="D18" s="317"/>
      <c r="E18" s="316"/>
      <c r="F18" s="316"/>
      <c r="G18" s="316"/>
      <c r="H18" s="316"/>
      <c r="I18" s="316"/>
      <c r="J18" s="316"/>
      <c r="K18" s="316"/>
      <c r="L18" s="316"/>
      <c r="M18" s="319"/>
      <c r="N18" s="316"/>
      <c r="O18" s="319"/>
      <c r="P18" s="316"/>
      <c r="Q18" s="319"/>
      <c r="R18" s="316"/>
      <c r="S18" s="316">
        <v>33.4</v>
      </c>
      <c r="T18" s="316">
        <f t="shared" si="2"/>
        <v>47.427999999999997</v>
      </c>
      <c r="U18" s="316">
        <v>0</v>
      </c>
      <c r="V18" s="317">
        <f>U18</f>
        <v>0</v>
      </c>
      <c r="W18" s="319">
        <v>0</v>
      </c>
      <c r="X18" s="316">
        <f>ROUND(W18/27,3)</f>
        <v>0</v>
      </c>
      <c r="Y18" s="316">
        <v>0</v>
      </c>
      <c r="Z18" s="316">
        <f>Y18*1.63927</f>
        <v>0</v>
      </c>
      <c r="AA18" s="316">
        <v>0</v>
      </c>
      <c r="AB18" s="316">
        <f>AA18*5</f>
        <v>0</v>
      </c>
      <c r="AC18" s="316">
        <v>0</v>
      </c>
      <c r="AD18" s="316">
        <f>AC18*3</f>
        <v>0</v>
      </c>
      <c r="AE18" s="316">
        <v>0</v>
      </c>
      <c r="AF18" s="316">
        <f>AE18*0.5</f>
        <v>0</v>
      </c>
      <c r="AG18" s="316">
        <v>0</v>
      </c>
      <c r="AH18" s="316">
        <f>AG18*0.02542</f>
        <v>0</v>
      </c>
      <c r="AI18" s="319">
        <v>0</v>
      </c>
      <c r="AJ18" s="322">
        <f>AI18/220</f>
        <v>0</v>
      </c>
      <c r="AK18" s="319">
        <v>0</v>
      </c>
      <c r="AL18" s="323">
        <f>AK18/115</f>
        <v>0</v>
      </c>
      <c r="AM18" s="319">
        <v>0</v>
      </c>
      <c r="AN18" s="316">
        <f>AM18/137</f>
        <v>0</v>
      </c>
      <c r="AO18" s="319">
        <v>0</v>
      </c>
      <c r="AP18" s="319">
        <f>AO18*250/300</f>
        <v>0</v>
      </c>
      <c r="AQ18" s="316">
        <f>AP18/250</f>
        <v>0</v>
      </c>
      <c r="AR18" s="319">
        <v>0</v>
      </c>
      <c r="AS18" s="316">
        <f>AR18/300</f>
        <v>0</v>
      </c>
      <c r="AT18" s="319">
        <v>0</v>
      </c>
      <c r="AU18" s="319">
        <f>AT18*130/150</f>
        <v>0</v>
      </c>
      <c r="AV18" s="316">
        <f>AU18/130</f>
        <v>0</v>
      </c>
      <c r="AW18" s="316">
        <v>0</v>
      </c>
      <c r="AX18" s="316">
        <f>AW18*0.4</f>
        <v>0</v>
      </c>
      <c r="AY18" s="316">
        <v>0</v>
      </c>
      <c r="AZ18" s="316">
        <f>AY18*0.8</f>
        <v>0</v>
      </c>
      <c r="BA18" s="316">
        <v>0</v>
      </c>
      <c r="BB18" s="316">
        <f>BA18*1.3333333333</f>
        <v>0</v>
      </c>
      <c r="BC18" s="324">
        <v>0</v>
      </c>
      <c r="BD18" s="316">
        <f>BC18*1.3333333333</f>
        <v>0</v>
      </c>
      <c r="BE18" s="328">
        <v>0</v>
      </c>
      <c r="BF18" s="329">
        <f>ROUND(BE18*1.43,2)</f>
        <v>0</v>
      </c>
      <c r="BG18" s="314">
        <f>D18+H18+AD18+AX18+AZ18+BB18+BD18+BF18+AS18+AQ18+F18+J18+P18+X18+BO18+T18</f>
        <v>47.427999999999997</v>
      </c>
      <c r="BH18" s="94"/>
      <c r="BO18" s="177"/>
    </row>
    <row r="19" spans="1:67" ht="27" customHeight="1">
      <c r="A19" s="315">
        <v>11</v>
      </c>
      <c r="B19" s="124" t="s">
        <v>416</v>
      </c>
      <c r="C19" s="316"/>
      <c r="D19" s="317"/>
      <c r="E19" s="316"/>
      <c r="F19" s="316"/>
      <c r="G19" s="316"/>
      <c r="H19" s="316"/>
      <c r="I19" s="316"/>
      <c r="J19" s="316"/>
      <c r="K19" s="316"/>
      <c r="L19" s="316"/>
      <c r="M19" s="319"/>
      <c r="N19" s="316"/>
      <c r="O19" s="319"/>
      <c r="P19" s="316"/>
      <c r="Q19" s="319"/>
      <c r="R19" s="316"/>
      <c r="S19" s="316">
        <v>26.2</v>
      </c>
      <c r="T19" s="316">
        <f t="shared" si="2"/>
        <v>37.204000000000001</v>
      </c>
      <c r="U19" s="316">
        <v>0</v>
      </c>
      <c r="V19" s="317">
        <f>U19</f>
        <v>0</v>
      </c>
      <c r="W19" s="319">
        <v>0</v>
      </c>
      <c r="X19" s="316">
        <f>ROUND(W19/27,3)</f>
        <v>0</v>
      </c>
      <c r="Y19" s="316">
        <v>0</v>
      </c>
      <c r="Z19" s="316">
        <f>Y19*1.63927</f>
        <v>0</v>
      </c>
      <c r="AA19" s="316">
        <v>0</v>
      </c>
      <c r="AB19" s="316">
        <f>AA19*5</f>
        <v>0</v>
      </c>
      <c r="AC19" s="316">
        <v>0</v>
      </c>
      <c r="AD19" s="316">
        <f>AC19*3</f>
        <v>0</v>
      </c>
      <c r="AE19" s="316">
        <v>0</v>
      </c>
      <c r="AF19" s="316">
        <f>AE19*0.5</f>
        <v>0</v>
      </c>
      <c r="AG19" s="316">
        <v>0</v>
      </c>
      <c r="AH19" s="316">
        <f>AG19*0.02542</f>
        <v>0</v>
      </c>
      <c r="AI19" s="319">
        <v>0</v>
      </c>
      <c r="AJ19" s="322">
        <f>AI19/220</f>
        <v>0</v>
      </c>
      <c r="AK19" s="319">
        <v>0</v>
      </c>
      <c r="AL19" s="323">
        <f>AK19/115</f>
        <v>0</v>
      </c>
      <c r="AM19" s="319">
        <v>0</v>
      </c>
      <c r="AN19" s="316">
        <f>AM19/137</f>
        <v>0</v>
      </c>
      <c r="AO19" s="319">
        <v>0</v>
      </c>
      <c r="AP19" s="319">
        <f>AO19*250/300</f>
        <v>0</v>
      </c>
      <c r="AQ19" s="316">
        <f>AP19/250</f>
        <v>0</v>
      </c>
      <c r="AR19" s="319">
        <v>0</v>
      </c>
      <c r="AS19" s="316">
        <f>AR19/300</f>
        <v>0</v>
      </c>
      <c r="AT19" s="319">
        <v>0</v>
      </c>
      <c r="AU19" s="319">
        <f>AT19*130/150</f>
        <v>0</v>
      </c>
      <c r="AV19" s="316">
        <f>AU19/130</f>
        <v>0</v>
      </c>
      <c r="AW19" s="316">
        <v>0</v>
      </c>
      <c r="AX19" s="316">
        <f>AW19*0.4</f>
        <v>0</v>
      </c>
      <c r="AY19" s="316">
        <v>0</v>
      </c>
      <c r="AZ19" s="316">
        <f>AY19*0.8</f>
        <v>0</v>
      </c>
      <c r="BA19" s="316">
        <v>0</v>
      </c>
      <c r="BB19" s="316">
        <f>BA19*1.3333333333</f>
        <v>0</v>
      </c>
      <c r="BC19" s="324">
        <v>0</v>
      </c>
      <c r="BD19" s="316">
        <f>BC19*1.3333333333</f>
        <v>0</v>
      </c>
      <c r="BE19" s="328">
        <v>0</v>
      </c>
      <c r="BF19" s="329">
        <f>ROUND(BE19*1.43,2)</f>
        <v>0</v>
      </c>
      <c r="BG19" s="314">
        <f>D19+H19+AD19+AX19+AZ19+BB19+BD19+BF19+AS19+AQ19+F19+J19+P19+X19+BO19+T19</f>
        <v>37.204000000000001</v>
      </c>
      <c r="BH19" s="94"/>
      <c r="BO19" s="177"/>
    </row>
    <row r="20" spans="1:67" ht="27" customHeight="1">
      <c r="A20" s="315">
        <v>12</v>
      </c>
      <c r="B20" s="124" t="s">
        <v>417</v>
      </c>
      <c r="C20" s="316"/>
      <c r="D20" s="317"/>
      <c r="E20" s="316"/>
      <c r="F20" s="316"/>
      <c r="G20" s="316"/>
      <c r="H20" s="316"/>
      <c r="I20" s="316"/>
      <c r="J20" s="316"/>
      <c r="K20" s="316"/>
      <c r="L20" s="316"/>
      <c r="M20" s="319"/>
      <c r="N20" s="316"/>
      <c r="O20" s="319"/>
      <c r="P20" s="316"/>
      <c r="Q20" s="319"/>
      <c r="R20" s="316"/>
      <c r="S20" s="316">
        <v>24.2</v>
      </c>
      <c r="T20" s="316">
        <f t="shared" si="2"/>
        <v>34.363999999999997</v>
      </c>
      <c r="U20" s="316">
        <v>0</v>
      </c>
      <c r="V20" s="317">
        <f>U20</f>
        <v>0</v>
      </c>
      <c r="W20" s="319">
        <v>0</v>
      </c>
      <c r="X20" s="316">
        <f>ROUND(W20/27,3)</f>
        <v>0</v>
      </c>
      <c r="Y20" s="316">
        <v>0</v>
      </c>
      <c r="Z20" s="316">
        <f>Y20*1.63927</f>
        <v>0</v>
      </c>
      <c r="AA20" s="316">
        <v>0</v>
      </c>
      <c r="AB20" s="316">
        <f>AA20*5</f>
        <v>0</v>
      </c>
      <c r="AC20" s="316">
        <v>0</v>
      </c>
      <c r="AD20" s="316">
        <f>AC20*3</f>
        <v>0</v>
      </c>
      <c r="AE20" s="316">
        <v>0</v>
      </c>
      <c r="AF20" s="316">
        <f>AE20*0.5</f>
        <v>0</v>
      </c>
      <c r="AG20" s="316">
        <v>0</v>
      </c>
      <c r="AH20" s="316">
        <f>AG20*0.02542</f>
        <v>0</v>
      </c>
      <c r="AI20" s="319">
        <v>0</v>
      </c>
      <c r="AJ20" s="322">
        <f>AI20/220</f>
        <v>0</v>
      </c>
      <c r="AK20" s="319">
        <v>0</v>
      </c>
      <c r="AL20" s="323">
        <f>AK20/115</f>
        <v>0</v>
      </c>
      <c r="AM20" s="319">
        <v>0</v>
      </c>
      <c r="AN20" s="316">
        <f>AM20/137</f>
        <v>0</v>
      </c>
      <c r="AO20" s="319">
        <v>0</v>
      </c>
      <c r="AP20" s="319">
        <f>AO20*250/300</f>
        <v>0</v>
      </c>
      <c r="AQ20" s="316">
        <f>AP20/250</f>
        <v>0</v>
      </c>
      <c r="AR20" s="319">
        <v>0</v>
      </c>
      <c r="AS20" s="316">
        <f>AR20/300</f>
        <v>0</v>
      </c>
      <c r="AT20" s="319">
        <v>0</v>
      </c>
      <c r="AU20" s="319">
        <f>AT20*130/150</f>
        <v>0</v>
      </c>
      <c r="AV20" s="316">
        <f>AU20/130</f>
        <v>0</v>
      </c>
      <c r="AW20" s="316">
        <v>0</v>
      </c>
      <c r="AX20" s="316">
        <f>AW20*0.4</f>
        <v>0</v>
      </c>
      <c r="AY20" s="316">
        <v>0</v>
      </c>
      <c r="AZ20" s="316">
        <f>AY20*0.8</f>
        <v>0</v>
      </c>
      <c r="BA20" s="316">
        <v>0</v>
      </c>
      <c r="BB20" s="316">
        <f>BA20*1.3333333333</f>
        <v>0</v>
      </c>
      <c r="BC20" s="324">
        <v>0</v>
      </c>
      <c r="BD20" s="316">
        <f>BC20*1.3333333333</f>
        <v>0</v>
      </c>
      <c r="BE20" s="328">
        <v>0</v>
      </c>
      <c r="BF20" s="329">
        <f>ROUND(BE20*1.43,2)</f>
        <v>0</v>
      </c>
      <c r="BG20" s="314">
        <f>D20+H20+AD20+AX20+AZ20+BB20+BD20+BF20+AS20+AQ20+F20+J20+P20+X20+BO20+T20</f>
        <v>34.363999999999997</v>
      </c>
      <c r="BH20" s="94"/>
      <c r="BO20" s="177"/>
    </row>
    <row r="21" spans="1:67" ht="27" customHeight="1">
      <c r="A21" s="315">
        <v>13</v>
      </c>
      <c r="B21" s="124" t="s">
        <v>418</v>
      </c>
      <c r="C21" s="316"/>
      <c r="D21" s="317"/>
      <c r="E21" s="316"/>
      <c r="F21" s="316"/>
      <c r="G21" s="316"/>
      <c r="H21" s="316"/>
      <c r="I21" s="316"/>
      <c r="J21" s="316"/>
      <c r="K21" s="316"/>
      <c r="L21" s="316"/>
      <c r="M21" s="319"/>
      <c r="N21" s="316"/>
      <c r="O21" s="319"/>
      <c r="P21" s="316"/>
      <c r="Q21" s="319"/>
      <c r="R21" s="316"/>
      <c r="S21" s="316">
        <v>11.13</v>
      </c>
      <c r="T21" s="316">
        <f t="shared" si="2"/>
        <v>15.804600000000001</v>
      </c>
      <c r="U21" s="316">
        <v>0</v>
      </c>
      <c r="V21" s="317">
        <f>U21</f>
        <v>0</v>
      </c>
      <c r="W21" s="319">
        <v>0</v>
      </c>
      <c r="X21" s="316">
        <f>ROUND(W21/27,3)</f>
        <v>0</v>
      </c>
      <c r="Y21" s="316">
        <v>0</v>
      </c>
      <c r="Z21" s="316">
        <f>Y21*1.63927</f>
        <v>0</v>
      </c>
      <c r="AA21" s="316">
        <v>0</v>
      </c>
      <c r="AB21" s="316">
        <f>AA21*5</f>
        <v>0</v>
      </c>
      <c r="AC21" s="316">
        <v>0</v>
      </c>
      <c r="AD21" s="316">
        <f>AC21*3</f>
        <v>0</v>
      </c>
      <c r="AE21" s="316">
        <v>0</v>
      </c>
      <c r="AF21" s="316">
        <f>AE21*0.5</f>
        <v>0</v>
      </c>
      <c r="AG21" s="316">
        <v>0</v>
      </c>
      <c r="AH21" s="316">
        <f>AG21*0.02542</f>
        <v>0</v>
      </c>
      <c r="AI21" s="319">
        <v>0</v>
      </c>
      <c r="AJ21" s="322">
        <f>AI21/220</f>
        <v>0</v>
      </c>
      <c r="AK21" s="319">
        <v>0</v>
      </c>
      <c r="AL21" s="323">
        <f>AK21/115</f>
        <v>0</v>
      </c>
      <c r="AM21" s="319">
        <v>0</v>
      </c>
      <c r="AN21" s="316">
        <f>AM21/137</f>
        <v>0</v>
      </c>
      <c r="AO21" s="319">
        <v>0</v>
      </c>
      <c r="AP21" s="319">
        <f>AO21*250/300</f>
        <v>0</v>
      </c>
      <c r="AQ21" s="316">
        <f>AP21/250</f>
        <v>0</v>
      </c>
      <c r="AR21" s="319">
        <v>0</v>
      </c>
      <c r="AS21" s="316">
        <f>AR21/300</f>
        <v>0</v>
      </c>
      <c r="AT21" s="319">
        <v>0</v>
      </c>
      <c r="AU21" s="319">
        <f>AT21*130/150</f>
        <v>0</v>
      </c>
      <c r="AV21" s="316">
        <f>AU21/130</f>
        <v>0</v>
      </c>
      <c r="AW21" s="316">
        <v>0</v>
      </c>
      <c r="AX21" s="316">
        <f>AW21*0.4</f>
        <v>0</v>
      </c>
      <c r="AY21" s="316">
        <v>0</v>
      </c>
      <c r="AZ21" s="316">
        <f>AY21*0.8</f>
        <v>0</v>
      </c>
      <c r="BA21" s="316">
        <v>0</v>
      </c>
      <c r="BB21" s="316">
        <f>BA21*1.3333333333</f>
        <v>0</v>
      </c>
      <c r="BC21" s="324">
        <v>0</v>
      </c>
      <c r="BD21" s="316">
        <f>BC21*1.3333333333</f>
        <v>0</v>
      </c>
      <c r="BE21" s="328">
        <v>0</v>
      </c>
      <c r="BF21" s="329">
        <f>ROUND(BE21*1.43,2)</f>
        <v>0</v>
      </c>
      <c r="BG21" s="314">
        <f>D21+H21+AD21+AX21+AZ21+BB21+BD21+BF21+AS21+AQ21+F21+J21+P21+X21+BO21+T21</f>
        <v>15.804600000000001</v>
      </c>
      <c r="BH21" s="94"/>
      <c r="BO21" s="177"/>
    </row>
    <row r="22" spans="1:67" s="179" customFormat="1" ht="24" customHeight="1">
      <c r="A22" s="1033" t="s">
        <v>227</v>
      </c>
      <c r="B22" s="1034"/>
      <c r="C22" s="318">
        <f t="shared" ref="C22:AH22" si="30">SUM(C9:C21)</f>
        <v>0</v>
      </c>
      <c r="D22" s="318">
        <f t="shared" si="30"/>
        <v>0</v>
      </c>
      <c r="E22" s="318">
        <f t="shared" si="30"/>
        <v>0</v>
      </c>
      <c r="F22" s="318">
        <f t="shared" si="30"/>
        <v>0</v>
      </c>
      <c r="G22" s="318">
        <f t="shared" si="30"/>
        <v>0</v>
      </c>
      <c r="H22" s="318">
        <f t="shared" si="30"/>
        <v>0</v>
      </c>
      <c r="I22" s="318">
        <f t="shared" si="30"/>
        <v>0</v>
      </c>
      <c r="J22" s="318">
        <f t="shared" si="30"/>
        <v>0</v>
      </c>
      <c r="K22" s="318">
        <f t="shared" si="30"/>
        <v>0</v>
      </c>
      <c r="L22" s="318">
        <f t="shared" si="30"/>
        <v>0</v>
      </c>
      <c r="M22" s="320">
        <f t="shared" si="30"/>
        <v>0</v>
      </c>
      <c r="N22" s="318">
        <f t="shared" si="30"/>
        <v>0</v>
      </c>
      <c r="O22" s="321">
        <f t="shared" si="30"/>
        <v>0</v>
      </c>
      <c r="P22" s="318">
        <f t="shared" si="30"/>
        <v>0</v>
      </c>
      <c r="Q22" s="321">
        <f t="shared" si="30"/>
        <v>0</v>
      </c>
      <c r="R22" s="318">
        <f t="shared" si="30"/>
        <v>0</v>
      </c>
      <c r="S22" s="318">
        <f t="shared" si="30"/>
        <v>338.72999999999996</v>
      </c>
      <c r="T22" s="318">
        <f t="shared" si="30"/>
        <v>480.99659999999994</v>
      </c>
      <c r="U22" s="318">
        <f t="shared" si="30"/>
        <v>0</v>
      </c>
      <c r="V22" s="318">
        <f t="shared" si="30"/>
        <v>0</v>
      </c>
      <c r="W22" s="318">
        <f t="shared" si="30"/>
        <v>0</v>
      </c>
      <c r="X22" s="318">
        <f t="shared" si="30"/>
        <v>0</v>
      </c>
      <c r="Y22" s="318">
        <f t="shared" si="30"/>
        <v>0</v>
      </c>
      <c r="Z22" s="318">
        <f t="shared" si="30"/>
        <v>0</v>
      </c>
      <c r="AA22" s="318">
        <f t="shared" si="30"/>
        <v>0</v>
      </c>
      <c r="AB22" s="318">
        <f t="shared" si="30"/>
        <v>0</v>
      </c>
      <c r="AC22" s="318">
        <f t="shared" si="30"/>
        <v>0</v>
      </c>
      <c r="AD22" s="318">
        <f t="shared" si="30"/>
        <v>0</v>
      </c>
      <c r="AE22" s="318">
        <f t="shared" si="30"/>
        <v>0</v>
      </c>
      <c r="AF22" s="318">
        <f t="shared" si="30"/>
        <v>0</v>
      </c>
      <c r="AG22" s="318">
        <f t="shared" si="30"/>
        <v>0</v>
      </c>
      <c r="AH22" s="318">
        <f t="shared" si="30"/>
        <v>0</v>
      </c>
      <c r="AI22" s="320">
        <f t="shared" ref="AI22:BG22" si="31">SUM(AI9:AI21)</f>
        <v>0</v>
      </c>
      <c r="AJ22" s="318">
        <f t="shared" si="31"/>
        <v>0</v>
      </c>
      <c r="AK22" s="318">
        <f t="shared" si="31"/>
        <v>0</v>
      </c>
      <c r="AL22" s="318">
        <f t="shared" si="31"/>
        <v>0</v>
      </c>
      <c r="AM22" s="321">
        <f t="shared" si="31"/>
        <v>0</v>
      </c>
      <c r="AN22" s="318">
        <f t="shared" si="31"/>
        <v>0</v>
      </c>
      <c r="AO22" s="321">
        <f t="shared" si="31"/>
        <v>0</v>
      </c>
      <c r="AP22" s="321">
        <f t="shared" si="31"/>
        <v>0</v>
      </c>
      <c r="AQ22" s="318">
        <f t="shared" si="31"/>
        <v>0</v>
      </c>
      <c r="AR22" s="321">
        <f t="shared" si="31"/>
        <v>0</v>
      </c>
      <c r="AS22" s="318">
        <f t="shared" si="31"/>
        <v>0</v>
      </c>
      <c r="AT22" s="321">
        <f t="shared" si="31"/>
        <v>0</v>
      </c>
      <c r="AU22" s="321">
        <f t="shared" si="31"/>
        <v>0</v>
      </c>
      <c r="AV22" s="318">
        <f t="shared" si="31"/>
        <v>0</v>
      </c>
      <c r="AW22" s="318">
        <f t="shared" si="31"/>
        <v>0</v>
      </c>
      <c r="AX22" s="318">
        <f t="shared" si="31"/>
        <v>0</v>
      </c>
      <c r="AY22" s="318">
        <f t="shared" si="31"/>
        <v>0</v>
      </c>
      <c r="AZ22" s="318">
        <f t="shared" si="31"/>
        <v>0</v>
      </c>
      <c r="BA22" s="318">
        <f t="shared" si="31"/>
        <v>0</v>
      </c>
      <c r="BB22" s="318">
        <f t="shared" si="31"/>
        <v>0</v>
      </c>
      <c r="BC22" s="318">
        <f t="shared" si="31"/>
        <v>0</v>
      </c>
      <c r="BD22" s="318">
        <f t="shared" si="31"/>
        <v>0</v>
      </c>
      <c r="BE22" s="318">
        <f t="shared" si="31"/>
        <v>0</v>
      </c>
      <c r="BF22" s="318">
        <f t="shared" si="31"/>
        <v>0</v>
      </c>
      <c r="BG22" s="318">
        <f t="shared" si="31"/>
        <v>480.99659999999994</v>
      </c>
      <c r="BH22" s="331"/>
    </row>
    <row r="23" spans="1:67">
      <c r="A23" s="192"/>
      <c r="B23" s="192"/>
      <c r="C23" s="193"/>
      <c r="D23" s="193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3"/>
      <c r="AK23" s="193"/>
      <c r="AL23" s="193"/>
      <c r="AM23" s="193"/>
      <c r="AN23" s="193"/>
      <c r="AO23" s="193"/>
      <c r="AP23" s="193"/>
      <c r="AQ23" s="193"/>
      <c r="AR23" s="193"/>
      <c r="AS23" s="193"/>
      <c r="AT23" s="193"/>
      <c r="AU23" s="193"/>
      <c r="AV23" s="193"/>
      <c r="AW23" s="193"/>
      <c r="AX23" s="193"/>
      <c r="AY23" s="193"/>
      <c r="AZ23" s="193"/>
      <c r="BA23" s="193"/>
      <c r="BB23" s="193"/>
      <c r="BC23" s="193"/>
      <c r="BD23" s="193"/>
      <c r="BE23" s="193"/>
      <c r="BF23" s="193"/>
      <c r="BG23" s="193"/>
      <c r="BH23" s="297"/>
    </row>
    <row r="24" spans="1:67" s="68" customFormat="1" ht="15.75" customHeight="1">
      <c r="R24" s="886" t="s">
        <v>419</v>
      </c>
      <c r="S24" s="886"/>
      <c r="T24" s="886"/>
      <c r="U24" s="886"/>
      <c r="V24" s="886"/>
      <c r="W24" s="886"/>
      <c r="X24" s="886"/>
      <c r="Y24" s="886"/>
      <c r="Z24" s="886"/>
      <c r="AA24" s="886"/>
      <c r="AB24" s="886"/>
      <c r="AC24" s="886"/>
      <c r="AD24" s="886"/>
      <c r="AE24" s="886"/>
      <c r="AF24" s="886"/>
      <c r="AG24" s="886"/>
      <c r="AH24" s="886"/>
      <c r="AI24" s="886"/>
      <c r="AJ24" s="886"/>
      <c r="AK24" s="886"/>
      <c r="AL24" s="886"/>
      <c r="AM24" s="886"/>
      <c r="AN24" s="886"/>
      <c r="AO24" s="886"/>
      <c r="AP24" s="886"/>
      <c r="AQ24" s="886"/>
      <c r="AR24" s="886"/>
      <c r="AS24" s="886"/>
      <c r="AT24" s="886"/>
      <c r="AU24" s="886"/>
      <c r="AV24" s="886"/>
      <c r="AW24" s="886"/>
      <c r="AX24" s="886"/>
      <c r="AY24" s="886"/>
      <c r="AZ24" s="886"/>
      <c r="BA24" s="886"/>
      <c r="BB24" s="886"/>
      <c r="BC24" s="886"/>
      <c r="BD24" s="886"/>
      <c r="BE24" s="886"/>
      <c r="BF24" s="886"/>
      <c r="BG24" s="886"/>
      <c r="BH24" s="886"/>
    </row>
    <row r="25" spans="1:67" s="68" customFormat="1" ht="15.75">
      <c r="A25" s="887" t="s">
        <v>229</v>
      </c>
      <c r="B25" s="887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195"/>
      <c r="R25" s="1035" t="s">
        <v>14</v>
      </c>
      <c r="S25" s="1035"/>
      <c r="T25" s="1035"/>
      <c r="U25" s="1035"/>
      <c r="V25" s="1035"/>
      <c r="W25" s="1035"/>
      <c r="X25" s="1035"/>
      <c r="Y25" s="1035"/>
      <c r="Z25" s="1035"/>
      <c r="AA25" s="1035"/>
      <c r="AB25" s="1035"/>
      <c r="AC25" s="1035"/>
      <c r="AD25" s="1035"/>
      <c r="AE25" s="1035"/>
      <c r="AF25" s="1035"/>
      <c r="AG25" s="1035"/>
      <c r="AH25" s="1035"/>
      <c r="AI25" s="1035"/>
      <c r="AJ25" s="1035"/>
      <c r="AK25" s="1035"/>
      <c r="AL25" s="1035"/>
      <c r="AM25" s="1035"/>
      <c r="AN25" s="1035"/>
      <c r="AO25" s="1035"/>
      <c r="AP25" s="1035"/>
      <c r="AQ25" s="1035"/>
      <c r="AR25" s="1035"/>
      <c r="AS25" s="1035"/>
      <c r="AT25" s="1035"/>
      <c r="AU25" s="1035"/>
      <c r="AV25" s="1035"/>
      <c r="AW25" s="1035"/>
      <c r="AX25" s="1035"/>
      <c r="AY25" s="1035"/>
      <c r="AZ25" s="1035"/>
      <c r="BA25" s="1035"/>
      <c r="BB25" s="1035"/>
      <c r="BC25" s="1035"/>
      <c r="BD25" s="1035"/>
      <c r="BE25" s="1035"/>
      <c r="BF25" s="1035"/>
      <c r="BG25" s="1035"/>
      <c r="BH25" s="1035"/>
    </row>
    <row r="26" spans="1:67" s="68" customFormat="1" ht="15.75"/>
    <row r="27" spans="1:67" s="68" customFormat="1" ht="15.75">
      <c r="C27" s="197"/>
      <c r="D27" s="197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  <c r="AR27" s="197"/>
      <c r="AS27" s="197"/>
      <c r="AT27" s="197"/>
      <c r="AU27" s="197"/>
      <c r="AV27" s="197"/>
      <c r="AW27" s="197"/>
      <c r="AX27" s="197"/>
      <c r="AY27" s="197"/>
      <c r="AZ27" s="197"/>
      <c r="BA27" s="197"/>
      <c r="BB27" s="197"/>
      <c r="BC27" s="197"/>
      <c r="BD27" s="197"/>
    </row>
    <row r="28" spans="1:67" s="68" customFormat="1" ht="15.75">
      <c r="C28" s="197"/>
      <c r="D28" s="197"/>
      <c r="E28" s="197"/>
      <c r="F28" s="197"/>
      <c r="G28" s="197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  <c r="AP28" s="197"/>
      <c r="AQ28" s="197"/>
      <c r="AR28" s="197"/>
      <c r="AS28" s="197"/>
      <c r="AT28" s="197"/>
      <c r="AU28" s="197"/>
      <c r="AV28" s="197"/>
      <c r="AW28" s="197"/>
      <c r="AX28" s="197"/>
      <c r="AY28" s="197"/>
      <c r="AZ28" s="197"/>
      <c r="BA28" s="197"/>
      <c r="BB28" s="197"/>
      <c r="BC28" s="197"/>
      <c r="BD28" s="197"/>
    </row>
    <row r="29" spans="1:67" s="68" customFormat="1" ht="15.75"/>
    <row r="30" spans="1:67" s="33" customFormat="1" ht="15.75">
      <c r="A30" s="828" t="s">
        <v>420</v>
      </c>
      <c r="B30" s="828"/>
      <c r="C30" s="828"/>
      <c r="D30" s="828"/>
      <c r="E30" s="828"/>
      <c r="F30" s="828"/>
      <c r="G30" s="828"/>
      <c r="H30" s="828"/>
      <c r="I30" s="828"/>
      <c r="J30" s="828"/>
      <c r="K30" s="828"/>
      <c r="L30" s="828"/>
      <c r="M30" s="828"/>
      <c r="N30" s="828"/>
      <c r="O30" s="828"/>
      <c r="P30" s="828"/>
      <c r="Q30" s="71"/>
      <c r="R30" s="828" t="s">
        <v>231</v>
      </c>
      <c r="S30" s="828"/>
      <c r="T30" s="828"/>
      <c r="U30" s="828"/>
      <c r="V30" s="828"/>
      <c r="W30" s="828"/>
      <c r="X30" s="828"/>
      <c r="Y30" s="828"/>
      <c r="Z30" s="828"/>
      <c r="AA30" s="828"/>
      <c r="AB30" s="828"/>
      <c r="AC30" s="828"/>
      <c r="AD30" s="828"/>
      <c r="AE30" s="828"/>
      <c r="AF30" s="828"/>
      <c r="AG30" s="828"/>
      <c r="AH30" s="828"/>
      <c r="AI30" s="828"/>
      <c r="AJ30" s="828"/>
      <c r="AK30" s="828"/>
      <c r="AL30" s="828"/>
      <c r="AM30" s="828"/>
      <c r="AN30" s="828"/>
      <c r="AO30" s="828"/>
      <c r="AP30" s="828"/>
      <c r="AQ30" s="828"/>
      <c r="AR30" s="828"/>
      <c r="AS30" s="828"/>
      <c r="AT30" s="828"/>
      <c r="AU30" s="828"/>
      <c r="AV30" s="828"/>
      <c r="AW30" s="828"/>
      <c r="AX30" s="828"/>
      <c r="AY30" s="828"/>
      <c r="AZ30" s="828"/>
      <c r="BA30" s="828"/>
      <c r="BB30" s="828"/>
      <c r="BC30" s="828"/>
      <c r="BD30" s="828"/>
      <c r="BE30" s="828"/>
      <c r="BF30" s="828"/>
      <c r="BG30" s="828"/>
      <c r="BH30" s="828"/>
    </row>
    <row r="31" spans="1:67" s="27" customFormat="1" ht="18.75">
      <c r="A31" s="256"/>
      <c r="B31" s="256"/>
      <c r="C31" s="256"/>
      <c r="D31" s="256"/>
      <c r="E31" s="256"/>
      <c r="F31" s="256"/>
      <c r="G31" s="256"/>
      <c r="H31" s="256"/>
      <c r="I31" s="256"/>
      <c r="J31" s="256"/>
      <c r="K31" s="256"/>
      <c r="L31" s="256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  <c r="AB31" s="256"/>
      <c r="AC31" s="256"/>
      <c r="AD31" s="256"/>
      <c r="AE31" s="256"/>
      <c r="AF31" s="256"/>
      <c r="AG31" s="256"/>
      <c r="AH31" s="256"/>
      <c r="AI31" s="256"/>
      <c r="AJ31" s="256"/>
      <c r="AK31" s="256"/>
      <c r="AL31" s="256"/>
      <c r="AM31" s="256"/>
      <c r="AN31" s="256"/>
      <c r="AO31" s="256"/>
      <c r="AP31" s="256"/>
      <c r="AQ31" s="256"/>
      <c r="AR31" s="256"/>
      <c r="AS31" s="256"/>
      <c r="AT31" s="256"/>
      <c r="AU31" s="256"/>
      <c r="AV31" s="256"/>
      <c r="AW31" s="256"/>
      <c r="AX31" s="256"/>
      <c r="AY31" s="256"/>
      <c r="AZ31" s="256"/>
      <c r="BA31" s="256"/>
      <c r="BB31" s="256"/>
      <c r="BC31" s="256"/>
      <c r="BD31" s="256"/>
      <c r="BE31" s="256"/>
      <c r="BF31" s="256"/>
      <c r="BG31" s="256"/>
      <c r="BH31" s="256"/>
    </row>
  </sheetData>
  <autoFilter ref="A8:BH22"/>
  <mergeCells count="43">
    <mergeCell ref="A1:T1"/>
    <mergeCell ref="A2:T2"/>
    <mergeCell ref="A3:D3"/>
    <mergeCell ref="AC3:BH3"/>
    <mergeCell ref="A4:BH4"/>
    <mergeCell ref="A5:BH5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BA7:BB7"/>
    <mergeCell ref="AG7:AH7"/>
    <mergeCell ref="AI7:AJ7"/>
    <mergeCell ref="AK7:AL7"/>
    <mergeCell ref="AM7:AN7"/>
    <mergeCell ref="AO7:AQ7"/>
    <mergeCell ref="A30:P30"/>
    <mergeCell ref="R30:BH30"/>
    <mergeCell ref="A7:A8"/>
    <mergeCell ref="B7:B8"/>
    <mergeCell ref="BG7:BG8"/>
    <mergeCell ref="BH7:BH8"/>
    <mergeCell ref="BC7:BD7"/>
    <mergeCell ref="BE7:BF7"/>
    <mergeCell ref="A22:B22"/>
    <mergeCell ref="R24:BH24"/>
    <mergeCell ref="A25:B25"/>
    <mergeCell ref="R25:BH25"/>
    <mergeCell ref="AR7:AS7"/>
    <mergeCell ref="AT7:AV7"/>
    <mergeCell ref="AW7:AX7"/>
    <mergeCell ref="AY7:AZ7"/>
  </mergeCells>
  <pageMargins left="0.78680555555555598" right="0" top="0" bottom="0" header="0" footer="0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view="pageBreakPreview" zoomScale="90" zoomScaleNormal="100" zoomScaleSheetLayoutView="90" workbookViewId="0">
      <selection activeCell="BM8" sqref="BM8"/>
    </sheetView>
  </sheetViews>
  <sheetFormatPr defaultColWidth="9" defaultRowHeight="14.25"/>
  <cols>
    <col min="1" max="1" width="5.5703125" style="81" customWidth="1"/>
    <col min="2" max="2" width="15.5703125" style="81" customWidth="1"/>
    <col min="3" max="3" width="9.85546875" style="81" customWidth="1"/>
    <col min="4" max="4" width="10.85546875" style="81" customWidth="1"/>
    <col min="5" max="5" width="12.7109375" style="81" customWidth="1"/>
    <col min="6" max="6" width="7.5703125" style="81" hidden="1" customWidth="1"/>
    <col min="7" max="7" width="11.7109375" style="81" customWidth="1"/>
    <col min="8" max="8" width="13.140625" style="81" customWidth="1"/>
    <col min="9" max="9" width="12" style="81" customWidth="1"/>
    <col min="10" max="10" width="10.28515625" style="81" customWidth="1"/>
    <col min="11" max="11" width="11.28515625" style="81" customWidth="1"/>
    <col min="12" max="12" width="13.28515625" style="81" customWidth="1"/>
    <col min="13" max="13" width="11.85546875" style="81" customWidth="1"/>
    <col min="14" max="256" width="9.140625" style="81"/>
    <col min="257" max="257" width="5.5703125" style="81" customWidth="1"/>
    <col min="258" max="258" width="16.140625" style="81" customWidth="1"/>
    <col min="259" max="259" width="9.85546875" style="81" customWidth="1"/>
    <col min="260" max="260" width="10.85546875" style="81" customWidth="1"/>
    <col min="261" max="261" width="12.85546875" style="81" customWidth="1"/>
    <col min="262" max="262" width="8.85546875" style="81" customWidth="1"/>
    <col min="263" max="263" width="11.42578125" style="81" customWidth="1"/>
    <col min="264" max="264" width="13.140625" style="81" customWidth="1"/>
    <col min="265" max="265" width="11.85546875" style="81" customWidth="1"/>
    <col min="266" max="266" width="10.85546875" style="81" customWidth="1"/>
    <col min="267" max="267" width="12.28515625" style="81" customWidth="1"/>
    <col min="268" max="268" width="13.28515625" style="81" customWidth="1"/>
    <col min="269" max="269" width="11.85546875" style="81" customWidth="1"/>
    <col min="270" max="512" width="9.140625" style="81"/>
    <col min="513" max="513" width="5.5703125" style="81" customWidth="1"/>
    <col min="514" max="514" width="16.140625" style="81" customWidth="1"/>
    <col min="515" max="515" width="9.85546875" style="81" customWidth="1"/>
    <col min="516" max="516" width="10.85546875" style="81" customWidth="1"/>
    <col min="517" max="517" width="12.85546875" style="81" customWidth="1"/>
    <col min="518" max="518" width="8.85546875" style="81" customWidth="1"/>
    <col min="519" max="519" width="11.42578125" style="81" customWidth="1"/>
    <col min="520" max="520" width="13.140625" style="81" customWidth="1"/>
    <col min="521" max="521" width="11.85546875" style="81" customWidth="1"/>
    <col min="522" max="522" width="10.85546875" style="81" customWidth="1"/>
    <col min="523" max="523" width="12.28515625" style="81" customWidth="1"/>
    <col min="524" max="524" width="13.28515625" style="81" customWidth="1"/>
    <col min="525" max="525" width="11.85546875" style="81" customWidth="1"/>
    <col min="526" max="768" width="9.140625" style="81"/>
    <col min="769" max="769" width="5.5703125" style="81" customWidth="1"/>
    <col min="770" max="770" width="16.140625" style="81" customWidth="1"/>
    <col min="771" max="771" width="9.85546875" style="81" customWidth="1"/>
    <col min="772" max="772" width="10.85546875" style="81" customWidth="1"/>
    <col min="773" max="773" width="12.85546875" style="81" customWidth="1"/>
    <col min="774" max="774" width="8.85546875" style="81" customWidth="1"/>
    <col min="775" max="775" width="11.42578125" style="81" customWidth="1"/>
    <col min="776" max="776" width="13.140625" style="81" customWidth="1"/>
    <col min="777" max="777" width="11.85546875" style="81" customWidth="1"/>
    <col min="778" max="778" width="10.85546875" style="81" customWidth="1"/>
    <col min="779" max="779" width="12.28515625" style="81" customWidth="1"/>
    <col min="780" max="780" width="13.28515625" style="81" customWidth="1"/>
    <col min="781" max="781" width="11.85546875" style="81" customWidth="1"/>
    <col min="782" max="1024" width="9.140625" style="81"/>
    <col min="1025" max="1025" width="5.5703125" style="81" customWidth="1"/>
    <col min="1026" max="1026" width="16.140625" style="81" customWidth="1"/>
    <col min="1027" max="1027" width="9.85546875" style="81" customWidth="1"/>
    <col min="1028" max="1028" width="10.85546875" style="81" customWidth="1"/>
    <col min="1029" max="1029" width="12.85546875" style="81" customWidth="1"/>
    <col min="1030" max="1030" width="8.85546875" style="81" customWidth="1"/>
    <col min="1031" max="1031" width="11.42578125" style="81" customWidth="1"/>
    <col min="1032" max="1032" width="13.140625" style="81" customWidth="1"/>
    <col min="1033" max="1033" width="11.85546875" style="81" customWidth="1"/>
    <col min="1034" max="1034" width="10.85546875" style="81" customWidth="1"/>
    <col min="1035" max="1035" width="12.28515625" style="81" customWidth="1"/>
    <col min="1036" max="1036" width="13.28515625" style="81" customWidth="1"/>
    <col min="1037" max="1037" width="11.85546875" style="81" customWidth="1"/>
    <col min="1038" max="1280" width="9.140625" style="81"/>
    <col min="1281" max="1281" width="5.5703125" style="81" customWidth="1"/>
    <col min="1282" max="1282" width="16.140625" style="81" customWidth="1"/>
    <col min="1283" max="1283" width="9.85546875" style="81" customWidth="1"/>
    <col min="1284" max="1284" width="10.85546875" style="81" customWidth="1"/>
    <col min="1285" max="1285" width="12.85546875" style="81" customWidth="1"/>
    <col min="1286" max="1286" width="8.85546875" style="81" customWidth="1"/>
    <col min="1287" max="1287" width="11.42578125" style="81" customWidth="1"/>
    <col min="1288" max="1288" width="13.140625" style="81" customWidth="1"/>
    <col min="1289" max="1289" width="11.85546875" style="81" customWidth="1"/>
    <col min="1290" max="1290" width="10.85546875" style="81" customWidth="1"/>
    <col min="1291" max="1291" width="12.28515625" style="81" customWidth="1"/>
    <col min="1292" max="1292" width="13.28515625" style="81" customWidth="1"/>
    <col min="1293" max="1293" width="11.85546875" style="81" customWidth="1"/>
    <col min="1294" max="1536" width="9.140625" style="81"/>
    <col min="1537" max="1537" width="5.5703125" style="81" customWidth="1"/>
    <col min="1538" max="1538" width="16.140625" style="81" customWidth="1"/>
    <col min="1539" max="1539" width="9.85546875" style="81" customWidth="1"/>
    <col min="1540" max="1540" width="10.85546875" style="81" customWidth="1"/>
    <col min="1541" max="1541" width="12.85546875" style="81" customWidth="1"/>
    <col min="1542" max="1542" width="8.85546875" style="81" customWidth="1"/>
    <col min="1543" max="1543" width="11.42578125" style="81" customWidth="1"/>
    <col min="1544" max="1544" width="13.140625" style="81" customWidth="1"/>
    <col min="1545" max="1545" width="11.85546875" style="81" customWidth="1"/>
    <col min="1546" max="1546" width="10.85546875" style="81" customWidth="1"/>
    <col min="1547" max="1547" width="12.28515625" style="81" customWidth="1"/>
    <col min="1548" max="1548" width="13.28515625" style="81" customWidth="1"/>
    <col min="1549" max="1549" width="11.85546875" style="81" customWidth="1"/>
    <col min="1550" max="1792" width="9.140625" style="81"/>
    <col min="1793" max="1793" width="5.5703125" style="81" customWidth="1"/>
    <col min="1794" max="1794" width="16.140625" style="81" customWidth="1"/>
    <col min="1795" max="1795" width="9.85546875" style="81" customWidth="1"/>
    <col min="1796" max="1796" width="10.85546875" style="81" customWidth="1"/>
    <col min="1797" max="1797" width="12.85546875" style="81" customWidth="1"/>
    <col min="1798" max="1798" width="8.85546875" style="81" customWidth="1"/>
    <col min="1799" max="1799" width="11.42578125" style="81" customWidth="1"/>
    <col min="1800" max="1800" width="13.140625" style="81" customWidth="1"/>
    <col min="1801" max="1801" width="11.85546875" style="81" customWidth="1"/>
    <col min="1802" max="1802" width="10.85546875" style="81" customWidth="1"/>
    <col min="1803" max="1803" width="12.28515625" style="81" customWidth="1"/>
    <col min="1804" max="1804" width="13.28515625" style="81" customWidth="1"/>
    <col min="1805" max="1805" width="11.85546875" style="81" customWidth="1"/>
    <col min="1806" max="2048" width="9.140625" style="81"/>
    <col min="2049" max="2049" width="5.5703125" style="81" customWidth="1"/>
    <col min="2050" max="2050" width="16.140625" style="81" customWidth="1"/>
    <col min="2051" max="2051" width="9.85546875" style="81" customWidth="1"/>
    <col min="2052" max="2052" width="10.85546875" style="81" customWidth="1"/>
    <col min="2053" max="2053" width="12.85546875" style="81" customWidth="1"/>
    <col min="2054" max="2054" width="8.85546875" style="81" customWidth="1"/>
    <col min="2055" max="2055" width="11.42578125" style="81" customWidth="1"/>
    <col min="2056" max="2056" width="13.140625" style="81" customWidth="1"/>
    <col min="2057" max="2057" width="11.85546875" style="81" customWidth="1"/>
    <col min="2058" max="2058" width="10.85546875" style="81" customWidth="1"/>
    <col min="2059" max="2059" width="12.28515625" style="81" customWidth="1"/>
    <col min="2060" max="2060" width="13.28515625" style="81" customWidth="1"/>
    <col min="2061" max="2061" width="11.85546875" style="81" customWidth="1"/>
    <col min="2062" max="2304" width="9.140625" style="81"/>
    <col min="2305" max="2305" width="5.5703125" style="81" customWidth="1"/>
    <col min="2306" max="2306" width="16.140625" style="81" customWidth="1"/>
    <col min="2307" max="2307" width="9.85546875" style="81" customWidth="1"/>
    <col min="2308" max="2308" width="10.85546875" style="81" customWidth="1"/>
    <col min="2309" max="2309" width="12.85546875" style="81" customWidth="1"/>
    <col min="2310" max="2310" width="8.85546875" style="81" customWidth="1"/>
    <col min="2311" max="2311" width="11.42578125" style="81" customWidth="1"/>
    <col min="2312" max="2312" width="13.140625" style="81" customWidth="1"/>
    <col min="2313" max="2313" width="11.85546875" style="81" customWidth="1"/>
    <col min="2314" max="2314" width="10.85546875" style="81" customWidth="1"/>
    <col min="2315" max="2315" width="12.28515625" style="81" customWidth="1"/>
    <col min="2316" max="2316" width="13.28515625" style="81" customWidth="1"/>
    <col min="2317" max="2317" width="11.85546875" style="81" customWidth="1"/>
    <col min="2318" max="2560" width="9.140625" style="81"/>
    <col min="2561" max="2561" width="5.5703125" style="81" customWidth="1"/>
    <col min="2562" max="2562" width="16.140625" style="81" customWidth="1"/>
    <col min="2563" max="2563" width="9.85546875" style="81" customWidth="1"/>
    <col min="2564" max="2564" width="10.85546875" style="81" customWidth="1"/>
    <col min="2565" max="2565" width="12.85546875" style="81" customWidth="1"/>
    <col min="2566" max="2566" width="8.85546875" style="81" customWidth="1"/>
    <col min="2567" max="2567" width="11.42578125" style="81" customWidth="1"/>
    <col min="2568" max="2568" width="13.140625" style="81" customWidth="1"/>
    <col min="2569" max="2569" width="11.85546875" style="81" customWidth="1"/>
    <col min="2570" max="2570" width="10.85546875" style="81" customWidth="1"/>
    <col min="2571" max="2571" width="12.28515625" style="81" customWidth="1"/>
    <col min="2572" max="2572" width="13.28515625" style="81" customWidth="1"/>
    <col min="2573" max="2573" width="11.85546875" style="81" customWidth="1"/>
    <col min="2574" max="2816" width="9.140625" style="81"/>
    <col min="2817" max="2817" width="5.5703125" style="81" customWidth="1"/>
    <col min="2818" max="2818" width="16.140625" style="81" customWidth="1"/>
    <col min="2819" max="2819" width="9.85546875" style="81" customWidth="1"/>
    <col min="2820" max="2820" width="10.85546875" style="81" customWidth="1"/>
    <col min="2821" max="2821" width="12.85546875" style="81" customWidth="1"/>
    <col min="2822" max="2822" width="8.85546875" style="81" customWidth="1"/>
    <col min="2823" max="2823" width="11.42578125" style="81" customWidth="1"/>
    <col min="2824" max="2824" width="13.140625" style="81" customWidth="1"/>
    <col min="2825" max="2825" width="11.85546875" style="81" customWidth="1"/>
    <col min="2826" max="2826" width="10.85546875" style="81" customWidth="1"/>
    <col min="2827" max="2827" width="12.28515625" style="81" customWidth="1"/>
    <col min="2828" max="2828" width="13.28515625" style="81" customWidth="1"/>
    <col min="2829" max="2829" width="11.85546875" style="81" customWidth="1"/>
    <col min="2830" max="3072" width="9.140625" style="81"/>
    <col min="3073" max="3073" width="5.5703125" style="81" customWidth="1"/>
    <col min="3074" max="3074" width="16.140625" style="81" customWidth="1"/>
    <col min="3075" max="3075" width="9.85546875" style="81" customWidth="1"/>
    <col min="3076" max="3076" width="10.85546875" style="81" customWidth="1"/>
    <col min="3077" max="3077" width="12.85546875" style="81" customWidth="1"/>
    <col min="3078" max="3078" width="8.85546875" style="81" customWidth="1"/>
    <col min="3079" max="3079" width="11.42578125" style="81" customWidth="1"/>
    <col min="3080" max="3080" width="13.140625" style="81" customWidth="1"/>
    <col min="3081" max="3081" width="11.85546875" style="81" customWidth="1"/>
    <col min="3082" max="3082" width="10.85546875" style="81" customWidth="1"/>
    <col min="3083" max="3083" width="12.28515625" style="81" customWidth="1"/>
    <col min="3084" max="3084" width="13.28515625" style="81" customWidth="1"/>
    <col min="3085" max="3085" width="11.85546875" style="81" customWidth="1"/>
    <col min="3086" max="3328" width="9.140625" style="81"/>
    <col min="3329" max="3329" width="5.5703125" style="81" customWidth="1"/>
    <col min="3330" max="3330" width="16.140625" style="81" customWidth="1"/>
    <col min="3331" max="3331" width="9.85546875" style="81" customWidth="1"/>
    <col min="3332" max="3332" width="10.85546875" style="81" customWidth="1"/>
    <col min="3333" max="3333" width="12.85546875" style="81" customWidth="1"/>
    <col min="3334" max="3334" width="8.85546875" style="81" customWidth="1"/>
    <col min="3335" max="3335" width="11.42578125" style="81" customWidth="1"/>
    <col min="3336" max="3336" width="13.140625" style="81" customWidth="1"/>
    <col min="3337" max="3337" width="11.85546875" style="81" customWidth="1"/>
    <col min="3338" max="3338" width="10.85546875" style="81" customWidth="1"/>
    <col min="3339" max="3339" width="12.28515625" style="81" customWidth="1"/>
    <col min="3340" max="3340" width="13.28515625" style="81" customWidth="1"/>
    <col min="3341" max="3341" width="11.85546875" style="81" customWidth="1"/>
    <col min="3342" max="3584" width="9.140625" style="81"/>
    <col min="3585" max="3585" width="5.5703125" style="81" customWidth="1"/>
    <col min="3586" max="3586" width="16.140625" style="81" customWidth="1"/>
    <col min="3587" max="3587" width="9.85546875" style="81" customWidth="1"/>
    <col min="3588" max="3588" width="10.85546875" style="81" customWidth="1"/>
    <col min="3589" max="3589" width="12.85546875" style="81" customWidth="1"/>
    <col min="3590" max="3590" width="8.85546875" style="81" customWidth="1"/>
    <col min="3591" max="3591" width="11.42578125" style="81" customWidth="1"/>
    <col min="3592" max="3592" width="13.140625" style="81" customWidth="1"/>
    <col min="3593" max="3593" width="11.85546875" style="81" customWidth="1"/>
    <col min="3594" max="3594" width="10.85546875" style="81" customWidth="1"/>
    <col min="3595" max="3595" width="12.28515625" style="81" customWidth="1"/>
    <col min="3596" max="3596" width="13.28515625" style="81" customWidth="1"/>
    <col min="3597" max="3597" width="11.85546875" style="81" customWidth="1"/>
    <col min="3598" max="3840" width="9.140625" style="81"/>
    <col min="3841" max="3841" width="5.5703125" style="81" customWidth="1"/>
    <col min="3842" max="3842" width="16.140625" style="81" customWidth="1"/>
    <col min="3843" max="3843" width="9.85546875" style="81" customWidth="1"/>
    <col min="3844" max="3844" width="10.85546875" style="81" customWidth="1"/>
    <col min="3845" max="3845" width="12.85546875" style="81" customWidth="1"/>
    <col min="3846" max="3846" width="8.85546875" style="81" customWidth="1"/>
    <col min="3847" max="3847" width="11.42578125" style="81" customWidth="1"/>
    <col min="3848" max="3848" width="13.140625" style="81" customWidth="1"/>
    <col min="3849" max="3849" width="11.85546875" style="81" customWidth="1"/>
    <col min="3850" max="3850" width="10.85546875" style="81" customWidth="1"/>
    <col min="3851" max="3851" width="12.28515625" style="81" customWidth="1"/>
    <col min="3852" max="3852" width="13.28515625" style="81" customWidth="1"/>
    <col min="3853" max="3853" width="11.85546875" style="81" customWidth="1"/>
    <col min="3854" max="4096" width="9.140625" style="81"/>
    <col min="4097" max="4097" width="5.5703125" style="81" customWidth="1"/>
    <col min="4098" max="4098" width="16.140625" style="81" customWidth="1"/>
    <col min="4099" max="4099" width="9.85546875" style="81" customWidth="1"/>
    <col min="4100" max="4100" width="10.85546875" style="81" customWidth="1"/>
    <col min="4101" max="4101" width="12.85546875" style="81" customWidth="1"/>
    <col min="4102" max="4102" width="8.85546875" style="81" customWidth="1"/>
    <col min="4103" max="4103" width="11.42578125" style="81" customWidth="1"/>
    <col min="4104" max="4104" width="13.140625" style="81" customWidth="1"/>
    <col min="4105" max="4105" width="11.85546875" style="81" customWidth="1"/>
    <col min="4106" max="4106" width="10.85546875" style="81" customWidth="1"/>
    <col min="4107" max="4107" width="12.28515625" style="81" customWidth="1"/>
    <col min="4108" max="4108" width="13.28515625" style="81" customWidth="1"/>
    <col min="4109" max="4109" width="11.85546875" style="81" customWidth="1"/>
    <col min="4110" max="4352" width="9.140625" style="81"/>
    <col min="4353" max="4353" width="5.5703125" style="81" customWidth="1"/>
    <col min="4354" max="4354" width="16.140625" style="81" customWidth="1"/>
    <col min="4355" max="4355" width="9.85546875" style="81" customWidth="1"/>
    <col min="4356" max="4356" width="10.85546875" style="81" customWidth="1"/>
    <col min="4357" max="4357" width="12.85546875" style="81" customWidth="1"/>
    <col min="4358" max="4358" width="8.85546875" style="81" customWidth="1"/>
    <col min="4359" max="4359" width="11.42578125" style="81" customWidth="1"/>
    <col min="4360" max="4360" width="13.140625" style="81" customWidth="1"/>
    <col min="4361" max="4361" width="11.85546875" style="81" customWidth="1"/>
    <col min="4362" max="4362" width="10.85546875" style="81" customWidth="1"/>
    <col min="4363" max="4363" width="12.28515625" style="81" customWidth="1"/>
    <col min="4364" max="4364" width="13.28515625" style="81" customWidth="1"/>
    <col min="4365" max="4365" width="11.85546875" style="81" customWidth="1"/>
    <col min="4366" max="4608" width="9.140625" style="81"/>
    <col min="4609" max="4609" width="5.5703125" style="81" customWidth="1"/>
    <col min="4610" max="4610" width="16.140625" style="81" customWidth="1"/>
    <col min="4611" max="4611" width="9.85546875" style="81" customWidth="1"/>
    <col min="4612" max="4612" width="10.85546875" style="81" customWidth="1"/>
    <col min="4613" max="4613" width="12.85546875" style="81" customWidth="1"/>
    <col min="4614" max="4614" width="8.85546875" style="81" customWidth="1"/>
    <col min="4615" max="4615" width="11.42578125" style="81" customWidth="1"/>
    <col min="4616" max="4616" width="13.140625" style="81" customWidth="1"/>
    <col min="4617" max="4617" width="11.85546875" style="81" customWidth="1"/>
    <col min="4618" max="4618" width="10.85546875" style="81" customWidth="1"/>
    <col min="4619" max="4619" width="12.28515625" style="81" customWidth="1"/>
    <col min="4620" max="4620" width="13.28515625" style="81" customWidth="1"/>
    <col min="4621" max="4621" width="11.85546875" style="81" customWidth="1"/>
    <col min="4622" max="4864" width="9.140625" style="81"/>
    <col min="4865" max="4865" width="5.5703125" style="81" customWidth="1"/>
    <col min="4866" max="4866" width="16.140625" style="81" customWidth="1"/>
    <col min="4867" max="4867" width="9.85546875" style="81" customWidth="1"/>
    <col min="4868" max="4868" width="10.85546875" style="81" customWidth="1"/>
    <col min="4869" max="4869" width="12.85546875" style="81" customWidth="1"/>
    <col min="4870" max="4870" width="8.85546875" style="81" customWidth="1"/>
    <col min="4871" max="4871" width="11.42578125" style="81" customWidth="1"/>
    <col min="4872" max="4872" width="13.140625" style="81" customWidth="1"/>
    <col min="4873" max="4873" width="11.85546875" style="81" customWidth="1"/>
    <col min="4874" max="4874" width="10.85546875" style="81" customWidth="1"/>
    <col min="4875" max="4875" width="12.28515625" style="81" customWidth="1"/>
    <col min="4876" max="4876" width="13.28515625" style="81" customWidth="1"/>
    <col min="4877" max="4877" width="11.85546875" style="81" customWidth="1"/>
    <col min="4878" max="5120" width="9.140625" style="81"/>
    <col min="5121" max="5121" width="5.5703125" style="81" customWidth="1"/>
    <col min="5122" max="5122" width="16.140625" style="81" customWidth="1"/>
    <col min="5123" max="5123" width="9.85546875" style="81" customWidth="1"/>
    <col min="5124" max="5124" width="10.85546875" style="81" customWidth="1"/>
    <col min="5125" max="5125" width="12.85546875" style="81" customWidth="1"/>
    <col min="5126" max="5126" width="8.85546875" style="81" customWidth="1"/>
    <col min="5127" max="5127" width="11.42578125" style="81" customWidth="1"/>
    <col min="5128" max="5128" width="13.140625" style="81" customWidth="1"/>
    <col min="5129" max="5129" width="11.85546875" style="81" customWidth="1"/>
    <col min="5130" max="5130" width="10.85546875" style="81" customWidth="1"/>
    <col min="5131" max="5131" width="12.28515625" style="81" customWidth="1"/>
    <col min="5132" max="5132" width="13.28515625" style="81" customWidth="1"/>
    <col min="5133" max="5133" width="11.85546875" style="81" customWidth="1"/>
    <col min="5134" max="5376" width="9.140625" style="81"/>
    <col min="5377" max="5377" width="5.5703125" style="81" customWidth="1"/>
    <col min="5378" max="5378" width="16.140625" style="81" customWidth="1"/>
    <col min="5379" max="5379" width="9.85546875" style="81" customWidth="1"/>
    <col min="5380" max="5380" width="10.85546875" style="81" customWidth="1"/>
    <col min="5381" max="5381" width="12.85546875" style="81" customWidth="1"/>
    <col min="5382" max="5382" width="8.85546875" style="81" customWidth="1"/>
    <col min="5383" max="5383" width="11.42578125" style="81" customWidth="1"/>
    <col min="5384" max="5384" width="13.140625" style="81" customWidth="1"/>
    <col min="5385" max="5385" width="11.85546875" style="81" customWidth="1"/>
    <col min="5386" max="5386" width="10.85546875" style="81" customWidth="1"/>
    <col min="5387" max="5387" width="12.28515625" style="81" customWidth="1"/>
    <col min="5388" max="5388" width="13.28515625" style="81" customWidth="1"/>
    <col min="5389" max="5389" width="11.85546875" style="81" customWidth="1"/>
    <col min="5390" max="5632" width="9.140625" style="81"/>
    <col min="5633" max="5633" width="5.5703125" style="81" customWidth="1"/>
    <col min="5634" max="5634" width="16.140625" style="81" customWidth="1"/>
    <col min="5635" max="5635" width="9.85546875" style="81" customWidth="1"/>
    <col min="5636" max="5636" width="10.85546875" style="81" customWidth="1"/>
    <col min="5637" max="5637" width="12.85546875" style="81" customWidth="1"/>
    <col min="5638" max="5638" width="8.85546875" style="81" customWidth="1"/>
    <col min="5639" max="5639" width="11.42578125" style="81" customWidth="1"/>
    <col min="5640" max="5640" width="13.140625" style="81" customWidth="1"/>
    <col min="5641" max="5641" width="11.85546875" style="81" customWidth="1"/>
    <col min="5642" max="5642" width="10.85546875" style="81" customWidth="1"/>
    <col min="5643" max="5643" width="12.28515625" style="81" customWidth="1"/>
    <col min="5644" max="5644" width="13.28515625" style="81" customWidth="1"/>
    <col min="5645" max="5645" width="11.85546875" style="81" customWidth="1"/>
    <col min="5646" max="5888" width="9.140625" style="81"/>
    <col min="5889" max="5889" width="5.5703125" style="81" customWidth="1"/>
    <col min="5890" max="5890" width="16.140625" style="81" customWidth="1"/>
    <col min="5891" max="5891" width="9.85546875" style="81" customWidth="1"/>
    <col min="5892" max="5892" width="10.85546875" style="81" customWidth="1"/>
    <col min="5893" max="5893" width="12.85546875" style="81" customWidth="1"/>
    <col min="5894" max="5894" width="8.85546875" style="81" customWidth="1"/>
    <col min="5895" max="5895" width="11.42578125" style="81" customWidth="1"/>
    <col min="5896" max="5896" width="13.140625" style="81" customWidth="1"/>
    <col min="5897" max="5897" width="11.85546875" style="81" customWidth="1"/>
    <col min="5898" max="5898" width="10.85546875" style="81" customWidth="1"/>
    <col min="5899" max="5899" width="12.28515625" style="81" customWidth="1"/>
    <col min="5900" max="5900" width="13.28515625" style="81" customWidth="1"/>
    <col min="5901" max="5901" width="11.85546875" style="81" customWidth="1"/>
    <col min="5902" max="6144" width="9.140625" style="81"/>
    <col min="6145" max="6145" width="5.5703125" style="81" customWidth="1"/>
    <col min="6146" max="6146" width="16.140625" style="81" customWidth="1"/>
    <col min="6147" max="6147" width="9.85546875" style="81" customWidth="1"/>
    <col min="6148" max="6148" width="10.85546875" style="81" customWidth="1"/>
    <col min="6149" max="6149" width="12.85546875" style="81" customWidth="1"/>
    <col min="6150" max="6150" width="8.85546875" style="81" customWidth="1"/>
    <col min="6151" max="6151" width="11.42578125" style="81" customWidth="1"/>
    <col min="6152" max="6152" width="13.140625" style="81" customWidth="1"/>
    <col min="6153" max="6153" width="11.85546875" style="81" customWidth="1"/>
    <col min="6154" max="6154" width="10.85546875" style="81" customWidth="1"/>
    <col min="6155" max="6155" width="12.28515625" style="81" customWidth="1"/>
    <col min="6156" max="6156" width="13.28515625" style="81" customWidth="1"/>
    <col min="6157" max="6157" width="11.85546875" style="81" customWidth="1"/>
    <col min="6158" max="6400" width="9.140625" style="81"/>
    <col min="6401" max="6401" width="5.5703125" style="81" customWidth="1"/>
    <col min="6402" max="6402" width="16.140625" style="81" customWidth="1"/>
    <col min="6403" max="6403" width="9.85546875" style="81" customWidth="1"/>
    <col min="6404" max="6404" width="10.85546875" style="81" customWidth="1"/>
    <col min="6405" max="6405" width="12.85546875" style="81" customWidth="1"/>
    <col min="6406" max="6406" width="8.85546875" style="81" customWidth="1"/>
    <col min="6407" max="6407" width="11.42578125" style="81" customWidth="1"/>
    <col min="6408" max="6408" width="13.140625" style="81" customWidth="1"/>
    <col min="6409" max="6409" width="11.85546875" style="81" customWidth="1"/>
    <col min="6410" max="6410" width="10.85546875" style="81" customWidth="1"/>
    <col min="6411" max="6411" width="12.28515625" style="81" customWidth="1"/>
    <col min="6412" max="6412" width="13.28515625" style="81" customWidth="1"/>
    <col min="6413" max="6413" width="11.85546875" style="81" customWidth="1"/>
    <col min="6414" max="6656" width="9.140625" style="81"/>
    <col min="6657" max="6657" width="5.5703125" style="81" customWidth="1"/>
    <col min="6658" max="6658" width="16.140625" style="81" customWidth="1"/>
    <col min="6659" max="6659" width="9.85546875" style="81" customWidth="1"/>
    <col min="6660" max="6660" width="10.85546875" style="81" customWidth="1"/>
    <col min="6661" max="6661" width="12.85546875" style="81" customWidth="1"/>
    <col min="6662" max="6662" width="8.85546875" style="81" customWidth="1"/>
    <col min="6663" max="6663" width="11.42578125" style="81" customWidth="1"/>
    <col min="6664" max="6664" width="13.140625" style="81" customWidth="1"/>
    <col min="6665" max="6665" width="11.85546875" style="81" customWidth="1"/>
    <col min="6666" max="6666" width="10.85546875" style="81" customWidth="1"/>
    <col min="6667" max="6667" width="12.28515625" style="81" customWidth="1"/>
    <col min="6668" max="6668" width="13.28515625" style="81" customWidth="1"/>
    <col min="6669" max="6669" width="11.85546875" style="81" customWidth="1"/>
    <col min="6670" max="6912" width="9.140625" style="81"/>
    <col min="6913" max="6913" width="5.5703125" style="81" customWidth="1"/>
    <col min="6914" max="6914" width="16.140625" style="81" customWidth="1"/>
    <col min="6915" max="6915" width="9.85546875" style="81" customWidth="1"/>
    <col min="6916" max="6916" width="10.85546875" style="81" customWidth="1"/>
    <col min="6917" max="6917" width="12.85546875" style="81" customWidth="1"/>
    <col min="6918" max="6918" width="8.85546875" style="81" customWidth="1"/>
    <col min="6919" max="6919" width="11.42578125" style="81" customWidth="1"/>
    <col min="6920" max="6920" width="13.140625" style="81" customWidth="1"/>
    <col min="6921" max="6921" width="11.85546875" style="81" customWidth="1"/>
    <col min="6922" max="6922" width="10.85546875" style="81" customWidth="1"/>
    <col min="6923" max="6923" width="12.28515625" style="81" customWidth="1"/>
    <col min="6924" max="6924" width="13.28515625" style="81" customWidth="1"/>
    <col min="6925" max="6925" width="11.85546875" style="81" customWidth="1"/>
    <col min="6926" max="7168" width="9.140625" style="81"/>
    <col min="7169" max="7169" width="5.5703125" style="81" customWidth="1"/>
    <col min="7170" max="7170" width="16.140625" style="81" customWidth="1"/>
    <col min="7171" max="7171" width="9.85546875" style="81" customWidth="1"/>
    <col min="7172" max="7172" width="10.85546875" style="81" customWidth="1"/>
    <col min="7173" max="7173" width="12.85546875" style="81" customWidth="1"/>
    <col min="7174" max="7174" width="8.85546875" style="81" customWidth="1"/>
    <col min="7175" max="7175" width="11.42578125" style="81" customWidth="1"/>
    <col min="7176" max="7176" width="13.140625" style="81" customWidth="1"/>
    <col min="7177" max="7177" width="11.85546875" style="81" customWidth="1"/>
    <col min="7178" max="7178" width="10.85546875" style="81" customWidth="1"/>
    <col min="7179" max="7179" width="12.28515625" style="81" customWidth="1"/>
    <col min="7180" max="7180" width="13.28515625" style="81" customWidth="1"/>
    <col min="7181" max="7181" width="11.85546875" style="81" customWidth="1"/>
    <col min="7182" max="7424" width="9.140625" style="81"/>
    <col min="7425" max="7425" width="5.5703125" style="81" customWidth="1"/>
    <col min="7426" max="7426" width="16.140625" style="81" customWidth="1"/>
    <col min="7427" max="7427" width="9.85546875" style="81" customWidth="1"/>
    <col min="7428" max="7428" width="10.85546875" style="81" customWidth="1"/>
    <col min="7429" max="7429" width="12.85546875" style="81" customWidth="1"/>
    <col min="7430" max="7430" width="8.85546875" style="81" customWidth="1"/>
    <col min="7431" max="7431" width="11.42578125" style="81" customWidth="1"/>
    <col min="7432" max="7432" width="13.140625" style="81" customWidth="1"/>
    <col min="7433" max="7433" width="11.85546875" style="81" customWidth="1"/>
    <col min="7434" max="7434" width="10.85546875" style="81" customWidth="1"/>
    <col min="7435" max="7435" width="12.28515625" style="81" customWidth="1"/>
    <col min="7436" max="7436" width="13.28515625" style="81" customWidth="1"/>
    <col min="7437" max="7437" width="11.85546875" style="81" customWidth="1"/>
    <col min="7438" max="7680" width="9.140625" style="81"/>
    <col min="7681" max="7681" width="5.5703125" style="81" customWidth="1"/>
    <col min="7682" max="7682" width="16.140625" style="81" customWidth="1"/>
    <col min="7683" max="7683" width="9.85546875" style="81" customWidth="1"/>
    <col min="7684" max="7684" width="10.85546875" style="81" customWidth="1"/>
    <col min="7685" max="7685" width="12.85546875" style="81" customWidth="1"/>
    <col min="7686" max="7686" width="8.85546875" style="81" customWidth="1"/>
    <col min="7687" max="7687" width="11.42578125" style="81" customWidth="1"/>
    <col min="7688" max="7688" width="13.140625" style="81" customWidth="1"/>
    <col min="7689" max="7689" width="11.85546875" style="81" customWidth="1"/>
    <col min="7690" max="7690" width="10.85546875" style="81" customWidth="1"/>
    <col min="7691" max="7691" width="12.28515625" style="81" customWidth="1"/>
    <col min="7692" max="7692" width="13.28515625" style="81" customWidth="1"/>
    <col min="7693" max="7693" width="11.85546875" style="81" customWidth="1"/>
    <col min="7694" max="7936" width="9.140625" style="81"/>
    <col min="7937" max="7937" width="5.5703125" style="81" customWidth="1"/>
    <col min="7938" max="7938" width="16.140625" style="81" customWidth="1"/>
    <col min="7939" max="7939" width="9.85546875" style="81" customWidth="1"/>
    <col min="7940" max="7940" width="10.85546875" style="81" customWidth="1"/>
    <col min="7941" max="7941" width="12.85546875" style="81" customWidth="1"/>
    <col min="7942" max="7942" width="8.85546875" style="81" customWidth="1"/>
    <col min="7943" max="7943" width="11.42578125" style="81" customWidth="1"/>
    <col min="7944" max="7944" width="13.140625" style="81" customWidth="1"/>
    <col min="7945" max="7945" width="11.85546875" style="81" customWidth="1"/>
    <col min="7946" max="7946" width="10.85546875" style="81" customWidth="1"/>
    <col min="7947" max="7947" width="12.28515625" style="81" customWidth="1"/>
    <col min="7948" max="7948" width="13.28515625" style="81" customWidth="1"/>
    <col min="7949" max="7949" width="11.85546875" style="81" customWidth="1"/>
    <col min="7950" max="8192" width="9.140625" style="81"/>
    <col min="8193" max="8193" width="5.5703125" style="81" customWidth="1"/>
    <col min="8194" max="8194" width="16.140625" style="81" customWidth="1"/>
    <col min="8195" max="8195" width="9.85546875" style="81" customWidth="1"/>
    <col min="8196" max="8196" width="10.85546875" style="81" customWidth="1"/>
    <col min="8197" max="8197" width="12.85546875" style="81" customWidth="1"/>
    <col min="8198" max="8198" width="8.85546875" style="81" customWidth="1"/>
    <col min="8199" max="8199" width="11.42578125" style="81" customWidth="1"/>
    <col min="8200" max="8200" width="13.140625" style="81" customWidth="1"/>
    <col min="8201" max="8201" width="11.85546875" style="81" customWidth="1"/>
    <col min="8202" max="8202" width="10.85546875" style="81" customWidth="1"/>
    <col min="8203" max="8203" width="12.28515625" style="81" customWidth="1"/>
    <col min="8204" max="8204" width="13.28515625" style="81" customWidth="1"/>
    <col min="8205" max="8205" width="11.85546875" style="81" customWidth="1"/>
    <col min="8206" max="8448" width="9.140625" style="81"/>
    <col min="8449" max="8449" width="5.5703125" style="81" customWidth="1"/>
    <col min="8450" max="8450" width="16.140625" style="81" customWidth="1"/>
    <col min="8451" max="8451" width="9.85546875" style="81" customWidth="1"/>
    <col min="8452" max="8452" width="10.85546875" style="81" customWidth="1"/>
    <col min="8453" max="8453" width="12.85546875" style="81" customWidth="1"/>
    <col min="8454" max="8454" width="8.85546875" style="81" customWidth="1"/>
    <col min="8455" max="8455" width="11.42578125" style="81" customWidth="1"/>
    <col min="8456" max="8456" width="13.140625" style="81" customWidth="1"/>
    <col min="8457" max="8457" width="11.85546875" style="81" customWidth="1"/>
    <col min="8458" max="8458" width="10.85546875" style="81" customWidth="1"/>
    <col min="8459" max="8459" width="12.28515625" style="81" customWidth="1"/>
    <col min="8460" max="8460" width="13.28515625" style="81" customWidth="1"/>
    <col min="8461" max="8461" width="11.85546875" style="81" customWidth="1"/>
    <col min="8462" max="8704" width="9.140625" style="81"/>
    <col min="8705" max="8705" width="5.5703125" style="81" customWidth="1"/>
    <col min="8706" max="8706" width="16.140625" style="81" customWidth="1"/>
    <col min="8707" max="8707" width="9.85546875" style="81" customWidth="1"/>
    <col min="8708" max="8708" width="10.85546875" style="81" customWidth="1"/>
    <col min="8709" max="8709" width="12.85546875" style="81" customWidth="1"/>
    <col min="8710" max="8710" width="8.85546875" style="81" customWidth="1"/>
    <col min="8711" max="8711" width="11.42578125" style="81" customWidth="1"/>
    <col min="8712" max="8712" width="13.140625" style="81" customWidth="1"/>
    <col min="8713" max="8713" width="11.85546875" style="81" customWidth="1"/>
    <col min="8714" max="8714" width="10.85546875" style="81" customWidth="1"/>
    <col min="8715" max="8715" width="12.28515625" style="81" customWidth="1"/>
    <col min="8716" max="8716" width="13.28515625" style="81" customWidth="1"/>
    <col min="8717" max="8717" width="11.85546875" style="81" customWidth="1"/>
    <col min="8718" max="8960" width="9.140625" style="81"/>
    <col min="8961" max="8961" width="5.5703125" style="81" customWidth="1"/>
    <col min="8962" max="8962" width="16.140625" style="81" customWidth="1"/>
    <col min="8963" max="8963" width="9.85546875" style="81" customWidth="1"/>
    <col min="8964" max="8964" width="10.85546875" style="81" customWidth="1"/>
    <col min="8965" max="8965" width="12.85546875" style="81" customWidth="1"/>
    <col min="8966" max="8966" width="8.85546875" style="81" customWidth="1"/>
    <col min="8967" max="8967" width="11.42578125" style="81" customWidth="1"/>
    <col min="8968" max="8968" width="13.140625" style="81" customWidth="1"/>
    <col min="8969" max="8969" width="11.85546875" style="81" customWidth="1"/>
    <col min="8970" max="8970" width="10.85546875" style="81" customWidth="1"/>
    <col min="8971" max="8971" width="12.28515625" style="81" customWidth="1"/>
    <col min="8972" max="8972" width="13.28515625" style="81" customWidth="1"/>
    <col min="8973" max="8973" width="11.85546875" style="81" customWidth="1"/>
    <col min="8974" max="9216" width="9.140625" style="81"/>
    <col min="9217" max="9217" width="5.5703125" style="81" customWidth="1"/>
    <col min="9218" max="9218" width="16.140625" style="81" customWidth="1"/>
    <col min="9219" max="9219" width="9.85546875" style="81" customWidth="1"/>
    <col min="9220" max="9220" width="10.85546875" style="81" customWidth="1"/>
    <col min="9221" max="9221" width="12.85546875" style="81" customWidth="1"/>
    <col min="9222" max="9222" width="8.85546875" style="81" customWidth="1"/>
    <col min="9223" max="9223" width="11.42578125" style="81" customWidth="1"/>
    <col min="9224" max="9224" width="13.140625" style="81" customWidth="1"/>
    <col min="9225" max="9225" width="11.85546875" style="81" customWidth="1"/>
    <col min="9226" max="9226" width="10.85546875" style="81" customWidth="1"/>
    <col min="9227" max="9227" width="12.28515625" style="81" customWidth="1"/>
    <col min="9228" max="9228" width="13.28515625" style="81" customWidth="1"/>
    <col min="9229" max="9229" width="11.85546875" style="81" customWidth="1"/>
    <col min="9230" max="9472" width="9.140625" style="81"/>
    <col min="9473" max="9473" width="5.5703125" style="81" customWidth="1"/>
    <col min="9474" max="9474" width="16.140625" style="81" customWidth="1"/>
    <col min="9475" max="9475" width="9.85546875" style="81" customWidth="1"/>
    <col min="9476" max="9476" width="10.85546875" style="81" customWidth="1"/>
    <col min="9477" max="9477" width="12.85546875" style="81" customWidth="1"/>
    <col min="9478" max="9478" width="8.85546875" style="81" customWidth="1"/>
    <col min="9479" max="9479" width="11.42578125" style="81" customWidth="1"/>
    <col min="9480" max="9480" width="13.140625" style="81" customWidth="1"/>
    <col min="9481" max="9481" width="11.85546875" style="81" customWidth="1"/>
    <col min="9482" max="9482" width="10.85546875" style="81" customWidth="1"/>
    <col min="9483" max="9483" width="12.28515625" style="81" customWidth="1"/>
    <col min="9484" max="9484" width="13.28515625" style="81" customWidth="1"/>
    <col min="9485" max="9485" width="11.85546875" style="81" customWidth="1"/>
    <col min="9486" max="9728" width="9.140625" style="81"/>
    <col min="9729" max="9729" width="5.5703125" style="81" customWidth="1"/>
    <col min="9730" max="9730" width="16.140625" style="81" customWidth="1"/>
    <col min="9731" max="9731" width="9.85546875" style="81" customWidth="1"/>
    <col min="9732" max="9732" width="10.85546875" style="81" customWidth="1"/>
    <col min="9733" max="9733" width="12.85546875" style="81" customWidth="1"/>
    <col min="9734" max="9734" width="8.85546875" style="81" customWidth="1"/>
    <col min="9735" max="9735" width="11.42578125" style="81" customWidth="1"/>
    <col min="9736" max="9736" width="13.140625" style="81" customWidth="1"/>
    <col min="9737" max="9737" width="11.85546875" style="81" customWidth="1"/>
    <col min="9738" max="9738" width="10.85546875" style="81" customWidth="1"/>
    <col min="9739" max="9739" width="12.28515625" style="81" customWidth="1"/>
    <col min="9740" max="9740" width="13.28515625" style="81" customWidth="1"/>
    <col min="9741" max="9741" width="11.85546875" style="81" customWidth="1"/>
    <col min="9742" max="9984" width="9.140625" style="81"/>
    <col min="9985" max="9985" width="5.5703125" style="81" customWidth="1"/>
    <col min="9986" max="9986" width="16.140625" style="81" customWidth="1"/>
    <col min="9987" max="9987" width="9.85546875" style="81" customWidth="1"/>
    <col min="9988" max="9988" width="10.85546875" style="81" customWidth="1"/>
    <col min="9989" max="9989" width="12.85546875" style="81" customWidth="1"/>
    <col min="9990" max="9990" width="8.85546875" style="81" customWidth="1"/>
    <col min="9991" max="9991" width="11.42578125" style="81" customWidth="1"/>
    <col min="9992" max="9992" width="13.140625" style="81" customWidth="1"/>
    <col min="9993" max="9993" width="11.85546875" style="81" customWidth="1"/>
    <col min="9994" max="9994" width="10.85546875" style="81" customWidth="1"/>
    <col min="9995" max="9995" width="12.28515625" style="81" customWidth="1"/>
    <col min="9996" max="9996" width="13.28515625" style="81" customWidth="1"/>
    <col min="9997" max="9997" width="11.85546875" style="81" customWidth="1"/>
    <col min="9998" max="10240" width="9.140625" style="81"/>
    <col min="10241" max="10241" width="5.5703125" style="81" customWidth="1"/>
    <col min="10242" max="10242" width="16.140625" style="81" customWidth="1"/>
    <col min="10243" max="10243" width="9.85546875" style="81" customWidth="1"/>
    <col min="10244" max="10244" width="10.85546875" style="81" customWidth="1"/>
    <col min="10245" max="10245" width="12.85546875" style="81" customWidth="1"/>
    <col min="10246" max="10246" width="8.85546875" style="81" customWidth="1"/>
    <col min="10247" max="10247" width="11.42578125" style="81" customWidth="1"/>
    <col min="10248" max="10248" width="13.140625" style="81" customWidth="1"/>
    <col min="10249" max="10249" width="11.85546875" style="81" customWidth="1"/>
    <col min="10250" max="10250" width="10.85546875" style="81" customWidth="1"/>
    <col min="10251" max="10251" width="12.28515625" style="81" customWidth="1"/>
    <col min="10252" max="10252" width="13.28515625" style="81" customWidth="1"/>
    <col min="10253" max="10253" width="11.85546875" style="81" customWidth="1"/>
    <col min="10254" max="10496" width="9.140625" style="81"/>
    <col min="10497" max="10497" width="5.5703125" style="81" customWidth="1"/>
    <col min="10498" max="10498" width="16.140625" style="81" customWidth="1"/>
    <col min="10499" max="10499" width="9.85546875" style="81" customWidth="1"/>
    <col min="10500" max="10500" width="10.85546875" style="81" customWidth="1"/>
    <col min="10501" max="10501" width="12.85546875" style="81" customWidth="1"/>
    <col min="10502" max="10502" width="8.85546875" style="81" customWidth="1"/>
    <col min="10503" max="10503" width="11.42578125" style="81" customWidth="1"/>
    <col min="10504" max="10504" width="13.140625" style="81" customWidth="1"/>
    <col min="10505" max="10505" width="11.85546875" style="81" customWidth="1"/>
    <col min="10506" max="10506" width="10.85546875" style="81" customWidth="1"/>
    <col min="10507" max="10507" width="12.28515625" style="81" customWidth="1"/>
    <col min="10508" max="10508" width="13.28515625" style="81" customWidth="1"/>
    <col min="10509" max="10509" width="11.85546875" style="81" customWidth="1"/>
    <col min="10510" max="10752" width="9.140625" style="81"/>
    <col min="10753" max="10753" width="5.5703125" style="81" customWidth="1"/>
    <col min="10754" max="10754" width="16.140625" style="81" customWidth="1"/>
    <col min="10755" max="10755" width="9.85546875" style="81" customWidth="1"/>
    <col min="10756" max="10756" width="10.85546875" style="81" customWidth="1"/>
    <col min="10757" max="10757" width="12.85546875" style="81" customWidth="1"/>
    <col min="10758" max="10758" width="8.85546875" style="81" customWidth="1"/>
    <col min="10759" max="10759" width="11.42578125" style="81" customWidth="1"/>
    <col min="10760" max="10760" width="13.140625" style="81" customWidth="1"/>
    <col min="10761" max="10761" width="11.85546875" style="81" customWidth="1"/>
    <col min="10762" max="10762" width="10.85546875" style="81" customWidth="1"/>
    <col min="10763" max="10763" width="12.28515625" style="81" customWidth="1"/>
    <col min="10764" max="10764" width="13.28515625" style="81" customWidth="1"/>
    <col min="10765" max="10765" width="11.85546875" style="81" customWidth="1"/>
    <col min="10766" max="11008" width="9.140625" style="81"/>
    <col min="11009" max="11009" width="5.5703125" style="81" customWidth="1"/>
    <col min="11010" max="11010" width="16.140625" style="81" customWidth="1"/>
    <col min="11011" max="11011" width="9.85546875" style="81" customWidth="1"/>
    <col min="11012" max="11012" width="10.85546875" style="81" customWidth="1"/>
    <col min="11013" max="11013" width="12.85546875" style="81" customWidth="1"/>
    <col min="11014" max="11014" width="8.85546875" style="81" customWidth="1"/>
    <col min="11015" max="11015" width="11.42578125" style="81" customWidth="1"/>
    <col min="11016" max="11016" width="13.140625" style="81" customWidth="1"/>
    <col min="11017" max="11017" width="11.85546875" style="81" customWidth="1"/>
    <col min="11018" max="11018" width="10.85546875" style="81" customWidth="1"/>
    <col min="11019" max="11019" width="12.28515625" style="81" customWidth="1"/>
    <col min="11020" max="11020" width="13.28515625" style="81" customWidth="1"/>
    <col min="11021" max="11021" width="11.85546875" style="81" customWidth="1"/>
    <col min="11022" max="11264" width="9.140625" style="81"/>
    <col min="11265" max="11265" width="5.5703125" style="81" customWidth="1"/>
    <col min="11266" max="11266" width="16.140625" style="81" customWidth="1"/>
    <col min="11267" max="11267" width="9.85546875" style="81" customWidth="1"/>
    <col min="11268" max="11268" width="10.85546875" style="81" customWidth="1"/>
    <col min="11269" max="11269" width="12.85546875" style="81" customWidth="1"/>
    <col min="11270" max="11270" width="8.85546875" style="81" customWidth="1"/>
    <col min="11271" max="11271" width="11.42578125" style="81" customWidth="1"/>
    <col min="11272" max="11272" width="13.140625" style="81" customWidth="1"/>
    <col min="11273" max="11273" width="11.85546875" style="81" customWidth="1"/>
    <col min="11274" max="11274" width="10.85546875" style="81" customWidth="1"/>
    <col min="11275" max="11275" width="12.28515625" style="81" customWidth="1"/>
    <col min="11276" max="11276" width="13.28515625" style="81" customWidth="1"/>
    <col min="11277" max="11277" width="11.85546875" style="81" customWidth="1"/>
    <col min="11278" max="11520" width="9.140625" style="81"/>
    <col min="11521" max="11521" width="5.5703125" style="81" customWidth="1"/>
    <col min="11522" max="11522" width="16.140625" style="81" customWidth="1"/>
    <col min="11523" max="11523" width="9.85546875" style="81" customWidth="1"/>
    <col min="11524" max="11524" width="10.85546875" style="81" customWidth="1"/>
    <col min="11525" max="11525" width="12.85546875" style="81" customWidth="1"/>
    <col min="11526" max="11526" width="8.85546875" style="81" customWidth="1"/>
    <col min="11527" max="11527" width="11.42578125" style="81" customWidth="1"/>
    <col min="11528" max="11528" width="13.140625" style="81" customWidth="1"/>
    <col min="11529" max="11529" width="11.85546875" style="81" customWidth="1"/>
    <col min="11530" max="11530" width="10.85546875" style="81" customWidth="1"/>
    <col min="11531" max="11531" width="12.28515625" style="81" customWidth="1"/>
    <col min="11532" max="11532" width="13.28515625" style="81" customWidth="1"/>
    <col min="11533" max="11533" width="11.85546875" style="81" customWidth="1"/>
    <col min="11534" max="11776" width="9.140625" style="81"/>
    <col min="11777" max="11777" width="5.5703125" style="81" customWidth="1"/>
    <col min="11778" max="11778" width="16.140625" style="81" customWidth="1"/>
    <col min="11779" max="11779" width="9.85546875" style="81" customWidth="1"/>
    <col min="11780" max="11780" width="10.85546875" style="81" customWidth="1"/>
    <col min="11781" max="11781" width="12.85546875" style="81" customWidth="1"/>
    <col min="11782" max="11782" width="8.85546875" style="81" customWidth="1"/>
    <col min="11783" max="11783" width="11.42578125" style="81" customWidth="1"/>
    <col min="11784" max="11784" width="13.140625" style="81" customWidth="1"/>
    <col min="11785" max="11785" width="11.85546875" style="81" customWidth="1"/>
    <col min="11786" max="11786" width="10.85546875" style="81" customWidth="1"/>
    <col min="11787" max="11787" width="12.28515625" style="81" customWidth="1"/>
    <col min="11788" max="11788" width="13.28515625" style="81" customWidth="1"/>
    <col min="11789" max="11789" width="11.85546875" style="81" customWidth="1"/>
    <col min="11790" max="12032" width="9.140625" style="81"/>
    <col min="12033" max="12033" width="5.5703125" style="81" customWidth="1"/>
    <col min="12034" max="12034" width="16.140625" style="81" customWidth="1"/>
    <col min="12035" max="12035" width="9.85546875" style="81" customWidth="1"/>
    <col min="12036" max="12036" width="10.85546875" style="81" customWidth="1"/>
    <col min="12037" max="12037" width="12.85546875" style="81" customWidth="1"/>
    <col min="12038" max="12038" width="8.85546875" style="81" customWidth="1"/>
    <col min="12039" max="12039" width="11.42578125" style="81" customWidth="1"/>
    <col min="12040" max="12040" width="13.140625" style="81" customWidth="1"/>
    <col min="12041" max="12041" width="11.85546875" style="81" customWidth="1"/>
    <col min="12042" max="12042" width="10.85546875" style="81" customWidth="1"/>
    <col min="12043" max="12043" width="12.28515625" style="81" customWidth="1"/>
    <col min="12044" max="12044" width="13.28515625" style="81" customWidth="1"/>
    <col min="12045" max="12045" width="11.85546875" style="81" customWidth="1"/>
    <col min="12046" max="12288" width="9.140625" style="81"/>
    <col min="12289" max="12289" width="5.5703125" style="81" customWidth="1"/>
    <col min="12290" max="12290" width="16.140625" style="81" customWidth="1"/>
    <col min="12291" max="12291" width="9.85546875" style="81" customWidth="1"/>
    <col min="12292" max="12292" width="10.85546875" style="81" customWidth="1"/>
    <col min="12293" max="12293" width="12.85546875" style="81" customWidth="1"/>
    <col min="12294" max="12294" width="8.85546875" style="81" customWidth="1"/>
    <col min="12295" max="12295" width="11.42578125" style="81" customWidth="1"/>
    <col min="12296" max="12296" width="13.140625" style="81" customWidth="1"/>
    <col min="12297" max="12297" width="11.85546875" style="81" customWidth="1"/>
    <col min="12298" max="12298" width="10.85546875" style="81" customWidth="1"/>
    <col min="12299" max="12299" width="12.28515625" style="81" customWidth="1"/>
    <col min="12300" max="12300" width="13.28515625" style="81" customWidth="1"/>
    <col min="12301" max="12301" width="11.85546875" style="81" customWidth="1"/>
    <col min="12302" max="12544" width="9.140625" style="81"/>
    <col min="12545" max="12545" width="5.5703125" style="81" customWidth="1"/>
    <col min="12546" max="12546" width="16.140625" style="81" customWidth="1"/>
    <col min="12547" max="12547" width="9.85546875" style="81" customWidth="1"/>
    <col min="12548" max="12548" width="10.85546875" style="81" customWidth="1"/>
    <col min="12549" max="12549" width="12.85546875" style="81" customWidth="1"/>
    <col min="12550" max="12550" width="8.85546875" style="81" customWidth="1"/>
    <col min="12551" max="12551" width="11.42578125" style="81" customWidth="1"/>
    <col min="12552" max="12552" width="13.140625" style="81" customWidth="1"/>
    <col min="12553" max="12553" width="11.85546875" style="81" customWidth="1"/>
    <col min="12554" max="12554" width="10.85546875" style="81" customWidth="1"/>
    <col min="12555" max="12555" width="12.28515625" style="81" customWidth="1"/>
    <col min="12556" max="12556" width="13.28515625" style="81" customWidth="1"/>
    <col min="12557" max="12557" width="11.85546875" style="81" customWidth="1"/>
    <col min="12558" max="12800" width="9.140625" style="81"/>
    <col min="12801" max="12801" width="5.5703125" style="81" customWidth="1"/>
    <col min="12802" max="12802" width="16.140625" style="81" customWidth="1"/>
    <col min="12803" max="12803" width="9.85546875" style="81" customWidth="1"/>
    <col min="12804" max="12804" width="10.85546875" style="81" customWidth="1"/>
    <col min="12805" max="12805" width="12.85546875" style="81" customWidth="1"/>
    <col min="12806" max="12806" width="8.85546875" style="81" customWidth="1"/>
    <col min="12807" max="12807" width="11.42578125" style="81" customWidth="1"/>
    <col min="12808" max="12808" width="13.140625" style="81" customWidth="1"/>
    <col min="12809" max="12809" width="11.85546875" style="81" customWidth="1"/>
    <col min="12810" max="12810" width="10.85546875" style="81" customWidth="1"/>
    <col min="12811" max="12811" width="12.28515625" style="81" customWidth="1"/>
    <col min="12812" max="12812" width="13.28515625" style="81" customWidth="1"/>
    <col min="12813" max="12813" width="11.85546875" style="81" customWidth="1"/>
    <col min="12814" max="13056" width="9.140625" style="81"/>
    <col min="13057" max="13057" width="5.5703125" style="81" customWidth="1"/>
    <col min="13058" max="13058" width="16.140625" style="81" customWidth="1"/>
    <col min="13059" max="13059" width="9.85546875" style="81" customWidth="1"/>
    <col min="13060" max="13060" width="10.85546875" style="81" customWidth="1"/>
    <col min="13061" max="13061" width="12.85546875" style="81" customWidth="1"/>
    <col min="13062" max="13062" width="8.85546875" style="81" customWidth="1"/>
    <col min="13063" max="13063" width="11.42578125" style="81" customWidth="1"/>
    <col min="13064" max="13064" width="13.140625" style="81" customWidth="1"/>
    <col min="13065" max="13065" width="11.85546875" style="81" customWidth="1"/>
    <col min="13066" max="13066" width="10.85546875" style="81" customWidth="1"/>
    <col min="13067" max="13067" width="12.28515625" style="81" customWidth="1"/>
    <col min="13068" max="13068" width="13.28515625" style="81" customWidth="1"/>
    <col min="13069" max="13069" width="11.85546875" style="81" customWidth="1"/>
    <col min="13070" max="13312" width="9.140625" style="81"/>
    <col min="13313" max="13313" width="5.5703125" style="81" customWidth="1"/>
    <col min="13314" max="13314" width="16.140625" style="81" customWidth="1"/>
    <col min="13315" max="13315" width="9.85546875" style="81" customWidth="1"/>
    <col min="13316" max="13316" width="10.85546875" style="81" customWidth="1"/>
    <col min="13317" max="13317" width="12.85546875" style="81" customWidth="1"/>
    <col min="13318" max="13318" width="8.85546875" style="81" customWidth="1"/>
    <col min="13319" max="13319" width="11.42578125" style="81" customWidth="1"/>
    <col min="13320" max="13320" width="13.140625" style="81" customWidth="1"/>
    <col min="13321" max="13321" width="11.85546875" style="81" customWidth="1"/>
    <col min="13322" max="13322" width="10.85546875" style="81" customWidth="1"/>
    <col min="13323" max="13323" width="12.28515625" style="81" customWidth="1"/>
    <col min="13324" max="13324" width="13.28515625" style="81" customWidth="1"/>
    <col min="13325" max="13325" width="11.85546875" style="81" customWidth="1"/>
    <col min="13326" max="13568" width="9.140625" style="81"/>
    <col min="13569" max="13569" width="5.5703125" style="81" customWidth="1"/>
    <col min="13570" max="13570" width="16.140625" style="81" customWidth="1"/>
    <col min="13571" max="13571" width="9.85546875" style="81" customWidth="1"/>
    <col min="13572" max="13572" width="10.85546875" style="81" customWidth="1"/>
    <col min="13573" max="13573" width="12.85546875" style="81" customWidth="1"/>
    <col min="13574" max="13574" width="8.85546875" style="81" customWidth="1"/>
    <col min="13575" max="13575" width="11.42578125" style="81" customWidth="1"/>
    <col min="13576" max="13576" width="13.140625" style="81" customWidth="1"/>
    <col min="13577" max="13577" width="11.85546875" style="81" customWidth="1"/>
    <col min="13578" max="13578" width="10.85546875" style="81" customWidth="1"/>
    <col min="13579" max="13579" width="12.28515625" style="81" customWidth="1"/>
    <col min="13580" max="13580" width="13.28515625" style="81" customWidth="1"/>
    <col min="13581" max="13581" width="11.85546875" style="81" customWidth="1"/>
    <col min="13582" max="13824" width="9.140625" style="81"/>
    <col min="13825" max="13825" width="5.5703125" style="81" customWidth="1"/>
    <col min="13826" max="13826" width="16.140625" style="81" customWidth="1"/>
    <col min="13827" max="13827" width="9.85546875" style="81" customWidth="1"/>
    <col min="13828" max="13828" width="10.85546875" style="81" customWidth="1"/>
    <col min="13829" max="13829" width="12.85546875" style="81" customWidth="1"/>
    <col min="13830" max="13830" width="8.85546875" style="81" customWidth="1"/>
    <col min="13831" max="13831" width="11.42578125" style="81" customWidth="1"/>
    <col min="13832" max="13832" width="13.140625" style="81" customWidth="1"/>
    <col min="13833" max="13833" width="11.85546875" style="81" customWidth="1"/>
    <col min="13834" max="13834" width="10.85546875" style="81" customWidth="1"/>
    <col min="13835" max="13835" width="12.28515625" style="81" customWidth="1"/>
    <col min="13836" max="13836" width="13.28515625" style="81" customWidth="1"/>
    <col min="13837" max="13837" width="11.85546875" style="81" customWidth="1"/>
    <col min="13838" max="14080" width="9.140625" style="81"/>
    <col min="14081" max="14081" width="5.5703125" style="81" customWidth="1"/>
    <col min="14082" max="14082" width="16.140625" style="81" customWidth="1"/>
    <col min="14083" max="14083" width="9.85546875" style="81" customWidth="1"/>
    <col min="14084" max="14084" width="10.85546875" style="81" customWidth="1"/>
    <col min="14085" max="14085" width="12.85546875" style="81" customWidth="1"/>
    <col min="14086" max="14086" width="8.85546875" style="81" customWidth="1"/>
    <col min="14087" max="14087" width="11.42578125" style="81" customWidth="1"/>
    <col min="14088" max="14088" width="13.140625" style="81" customWidth="1"/>
    <col min="14089" max="14089" width="11.85546875" style="81" customWidth="1"/>
    <col min="14090" max="14090" width="10.85546875" style="81" customWidth="1"/>
    <col min="14091" max="14091" width="12.28515625" style="81" customWidth="1"/>
    <col min="14092" max="14092" width="13.28515625" style="81" customWidth="1"/>
    <col min="14093" max="14093" width="11.85546875" style="81" customWidth="1"/>
    <col min="14094" max="14336" width="9.140625" style="81"/>
    <col min="14337" max="14337" width="5.5703125" style="81" customWidth="1"/>
    <col min="14338" max="14338" width="16.140625" style="81" customWidth="1"/>
    <col min="14339" max="14339" width="9.85546875" style="81" customWidth="1"/>
    <col min="14340" max="14340" width="10.85546875" style="81" customWidth="1"/>
    <col min="14341" max="14341" width="12.85546875" style="81" customWidth="1"/>
    <col min="14342" max="14342" width="8.85546875" style="81" customWidth="1"/>
    <col min="14343" max="14343" width="11.42578125" style="81" customWidth="1"/>
    <col min="14344" max="14344" width="13.140625" style="81" customWidth="1"/>
    <col min="14345" max="14345" width="11.85546875" style="81" customWidth="1"/>
    <col min="14346" max="14346" width="10.85546875" style="81" customWidth="1"/>
    <col min="14347" max="14347" width="12.28515625" style="81" customWidth="1"/>
    <col min="14348" max="14348" width="13.28515625" style="81" customWidth="1"/>
    <col min="14349" max="14349" width="11.85546875" style="81" customWidth="1"/>
    <col min="14350" max="14592" width="9.140625" style="81"/>
    <col min="14593" max="14593" width="5.5703125" style="81" customWidth="1"/>
    <col min="14594" max="14594" width="16.140625" style="81" customWidth="1"/>
    <col min="14595" max="14595" width="9.85546875" style="81" customWidth="1"/>
    <col min="14596" max="14596" width="10.85546875" style="81" customWidth="1"/>
    <col min="14597" max="14597" width="12.85546875" style="81" customWidth="1"/>
    <col min="14598" max="14598" width="8.85546875" style="81" customWidth="1"/>
    <col min="14599" max="14599" width="11.42578125" style="81" customWidth="1"/>
    <col min="14600" max="14600" width="13.140625" style="81" customWidth="1"/>
    <col min="14601" max="14601" width="11.85546875" style="81" customWidth="1"/>
    <col min="14602" max="14602" width="10.85546875" style="81" customWidth="1"/>
    <col min="14603" max="14603" width="12.28515625" style="81" customWidth="1"/>
    <col min="14604" max="14604" width="13.28515625" style="81" customWidth="1"/>
    <col min="14605" max="14605" width="11.85546875" style="81" customWidth="1"/>
    <col min="14606" max="14848" width="9.140625" style="81"/>
    <col min="14849" max="14849" width="5.5703125" style="81" customWidth="1"/>
    <col min="14850" max="14850" width="16.140625" style="81" customWidth="1"/>
    <col min="14851" max="14851" width="9.85546875" style="81" customWidth="1"/>
    <col min="14852" max="14852" width="10.85546875" style="81" customWidth="1"/>
    <col min="14853" max="14853" width="12.85546875" style="81" customWidth="1"/>
    <col min="14854" max="14854" width="8.85546875" style="81" customWidth="1"/>
    <col min="14855" max="14855" width="11.42578125" style="81" customWidth="1"/>
    <col min="14856" max="14856" width="13.140625" style="81" customWidth="1"/>
    <col min="14857" max="14857" width="11.85546875" style="81" customWidth="1"/>
    <col min="14858" max="14858" width="10.85546875" style="81" customWidth="1"/>
    <col min="14859" max="14859" width="12.28515625" style="81" customWidth="1"/>
    <col min="14860" max="14860" width="13.28515625" style="81" customWidth="1"/>
    <col min="14861" max="14861" width="11.85546875" style="81" customWidth="1"/>
    <col min="14862" max="15104" width="9.140625" style="81"/>
    <col min="15105" max="15105" width="5.5703125" style="81" customWidth="1"/>
    <col min="15106" max="15106" width="16.140625" style="81" customWidth="1"/>
    <col min="15107" max="15107" width="9.85546875" style="81" customWidth="1"/>
    <col min="15108" max="15108" width="10.85546875" style="81" customWidth="1"/>
    <col min="15109" max="15109" width="12.85546875" style="81" customWidth="1"/>
    <col min="15110" max="15110" width="8.85546875" style="81" customWidth="1"/>
    <col min="15111" max="15111" width="11.42578125" style="81" customWidth="1"/>
    <col min="15112" max="15112" width="13.140625" style="81" customWidth="1"/>
    <col min="15113" max="15113" width="11.85546875" style="81" customWidth="1"/>
    <col min="15114" max="15114" width="10.85546875" style="81" customWidth="1"/>
    <col min="15115" max="15115" width="12.28515625" style="81" customWidth="1"/>
    <col min="15116" max="15116" width="13.28515625" style="81" customWidth="1"/>
    <col min="15117" max="15117" width="11.85546875" style="81" customWidth="1"/>
    <col min="15118" max="15360" width="9.140625" style="81"/>
    <col min="15361" max="15361" width="5.5703125" style="81" customWidth="1"/>
    <col min="15362" max="15362" width="16.140625" style="81" customWidth="1"/>
    <col min="15363" max="15363" width="9.85546875" style="81" customWidth="1"/>
    <col min="15364" max="15364" width="10.85546875" style="81" customWidth="1"/>
    <col min="15365" max="15365" width="12.85546875" style="81" customWidth="1"/>
    <col min="15366" max="15366" width="8.85546875" style="81" customWidth="1"/>
    <col min="15367" max="15367" width="11.42578125" style="81" customWidth="1"/>
    <col min="15368" max="15368" width="13.140625" style="81" customWidth="1"/>
    <col min="15369" max="15369" width="11.85546875" style="81" customWidth="1"/>
    <col min="15370" max="15370" width="10.85546875" style="81" customWidth="1"/>
    <col min="15371" max="15371" width="12.28515625" style="81" customWidth="1"/>
    <col min="15372" max="15372" width="13.28515625" style="81" customWidth="1"/>
    <col min="15373" max="15373" width="11.85546875" style="81" customWidth="1"/>
    <col min="15374" max="15616" width="9.140625" style="81"/>
    <col min="15617" max="15617" width="5.5703125" style="81" customWidth="1"/>
    <col min="15618" max="15618" width="16.140625" style="81" customWidth="1"/>
    <col min="15619" max="15619" width="9.85546875" style="81" customWidth="1"/>
    <col min="15620" max="15620" width="10.85546875" style="81" customWidth="1"/>
    <col min="15621" max="15621" width="12.85546875" style="81" customWidth="1"/>
    <col min="15622" max="15622" width="8.85546875" style="81" customWidth="1"/>
    <col min="15623" max="15623" width="11.42578125" style="81" customWidth="1"/>
    <col min="15624" max="15624" width="13.140625" style="81" customWidth="1"/>
    <col min="15625" max="15625" width="11.85546875" style="81" customWidth="1"/>
    <col min="15626" max="15626" width="10.85546875" style="81" customWidth="1"/>
    <col min="15627" max="15627" width="12.28515625" style="81" customWidth="1"/>
    <col min="15628" max="15628" width="13.28515625" style="81" customWidth="1"/>
    <col min="15629" max="15629" width="11.85546875" style="81" customWidth="1"/>
    <col min="15630" max="15872" width="9.140625" style="81"/>
    <col min="15873" max="15873" width="5.5703125" style="81" customWidth="1"/>
    <col min="15874" max="15874" width="16.140625" style="81" customWidth="1"/>
    <col min="15875" max="15875" width="9.85546875" style="81" customWidth="1"/>
    <col min="15876" max="15876" width="10.85546875" style="81" customWidth="1"/>
    <col min="15877" max="15877" width="12.85546875" style="81" customWidth="1"/>
    <col min="15878" max="15878" width="8.85546875" style="81" customWidth="1"/>
    <col min="15879" max="15879" width="11.42578125" style="81" customWidth="1"/>
    <col min="15880" max="15880" width="13.140625" style="81" customWidth="1"/>
    <col min="15881" max="15881" width="11.85546875" style="81" customWidth="1"/>
    <col min="15882" max="15882" width="10.85546875" style="81" customWidth="1"/>
    <col min="15883" max="15883" width="12.28515625" style="81" customWidth="1"/>
    <col min="15884" max="15884" width="13.28515625" style="81" customWidth="1"/>
    <col min="15885" max="15885" width="11.85546875" style="81" customWidth="1"/>
    <col min="15886" max="16128" width="9.140625" style="81"/>
    <col min="16129" max="16129" width="5.5703125" style="81" customWidth="1"/>
    <col min="16130" max="16130" width="16.140625" style="81" customWidth="1"/>
    <col min="16131" max="16131" width="9.85546875" style="81" customWidth="1"/>
    <col min="16132" max="16132" width="10.85546875" style="81" customWidth="1"/>
    <col min="16133" max="16133" width="12.85546875" style="81" customWidth="1"/>
    <col min="16134" max="16134" width="8.85546875" style="81" customWidth="1"/>
    <col min="16135" max="16135" width="11.42578125" style="81" customWidth="1"/>
    <col min="16136" max="16136" width="13.140625" style="81" customWidth="1"/>
    <col min="16137" max="16137" width="11.85546875" style="81" customWidth="1"/>
    <col min="16138" max="16138" width="10.85546875" style="81" customWidth="1"/>
    <col min="16139" max="16139" width="12.28515625" style="81" customWidth="1"/>
    <col min="16140" max="16140" width="13.28515625" style="81" customWidth="1"/>
    <col min="16141" max="16141" width="11.85546875" style="81" customWidth="1"/>
    <col min="16142" max="16384" width="9.140625" style="81"/>
  </cols>
  <sheetData>
    <row r="1" spans="1:15" s="27" customFormat="1" ht="16.5">
      <c r="A1" s="833" t="s">
        <v>87</v>
      </c>
      <c r="B1" s="833"/>
      <c r="C1" s="833"/>
      <c r="D1" s="833"/>
      <c r="J1" s="833" t="s">
        <v>3</v>
      </c>
      <c r="K1" s="833"/>
      <c r="L1" s="833"/>
      <c r="M1" s="833"/>
    </row>
    <row r="2" spans="1:15" s="27" customFormat="1" ht="16.5">
      <c r="A2" s="896" t="s">
        <v>89</v>
      </c>
      <c r="B2" s="896"/>
      <c r="C2" s="896"/>
      <c r="D2" s="896"/>
      <c r="I2" s="36"/>
      <c r="J2" s="896" t="s">
        <v>6</v>
      </c>
      <c r="K2" s="896"/>
      <c r="L2" s="896"/>
      <c r="M2" s="896"/>
    </row>
    <row r="3" spans="1:15" s="35" customFormat="1" ht="15.75" customHeight="1">
      <c r="A3" s="83"/>
      <c r="B3" s="83"/>
      <c r="I3" s="5"/>
      <c r="J3" s="911"/>
      <c r="K3" s="911"/>
      <c r="L3" s="911"/>
      <c r="M3" s="911"/>
    </row>
    <row r="4" spans="1:15" s="28" customFormat="1" ht="20.25">
      <c r="A4" s="893" t="s">
        <v>421</v>
      </c>
      <c r="B4" s="893"/>
      <c r="C4" s="893"/>
      <c r="D4" s="893"/>
      <c r="E4" s="893"/>
      <c r="F4" s="893"/>
      <c r="G4" s="893"/>
      <c r="H4" s="893"/>
      <c r="I4" s="893"/>
      <c r="J4" s="893"/>
      <c r="K4" s="893"/>
      <c r="L4" s="893"/>
      <c r="M4" s="893"/>
    </row>
    <row r="5" spans="1:15" s="28" customFormat="1" ht="20.25">
      <c r="A5" s="893" t="s">
        <v>386</v>
      </c>
      <c r="B5" s="893"/>
      <c r="C5" s="893"/>
      <c r="D5" s="893"/>
      <c r="E5" s="893"/>
      <c r="F5" s="893"/>
      <c r="G5" s="893"/>
      <c r="H5" s="893"/>
      <c r="I5" s="893"/>
      <c r="J5" s="893"/>
      <c r="K5" s="893"/>
      <c r="L5" s="893"/>
      <c r="M5" s="893"/>
    </row>
    <row r="6" spans="1:15" s="35" customFormat="1" ht="12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5" s="35" customFormat="1" ht="15">
      <c r="E7" s="281"/>
      <c r="F7" s="281"/>
      <c r="G7" s="281"/>
      <c r="H7" s="281"/>
      <c r="L7" s="54"/>
      <c r="M7" s="55" t="s">
        <v>233</v>
      </c>
    </row>
    <row r="8" spans="1:15" s="35" customFormat="1" ht="50.25" customHeight="1">
      <c r="A8" s="905" t="s">
        <v>93</v>
      </c>
      <c r="B8" s="875" t="s">
        <v>94</v>
      </c>
      <c r="C8" s="907" t="s">
        <v>422</v>
      </c>
      <c r="D8" s="907" t="s">
        <v>235</v>
      </c>
      <c r="E8" s="907" t="s">
        <v>236</v>
      </c>
      <c r="F8" s="38" t="s">
        <v>237</v>
      </c>
      <c r="G8" s="294" t="s">
        <v>237</v>
      </c>
      <c r="H8" s="907" t="s">
        <v>239</v>
      </c>
      <c r="I8" s="899" t="s">
        <v>240</v>
      </c>
      <c r="J8" s="901"/>
      <c r="K8" s="1046" t="s">
        <v>241</v>
      </c>
      <c r="L8" s="907" t="s">
        <v>242</v>
      </c>
      <c r="M8" s="1048" t="s">
        <v>243</v>
      </c>
    </row>
    <row r="9" spans="1:15" s="35" customFormat="1" ht="48" customHeight="1">
      <c r="A9" s="906"/>
      <c r="B9" s="876"/>
      <c r="C9" s="1045"/>
      <c r="D9" s="1045"/>
      <c r="E9" s="908"/>
      <c r="F9" s="41" t="s">
        <v>47</v>
      </c>
      <c r="G9" s="41" t="s">
        <v>423</v>
      </c>
      <c r="H9" s="908"/>
      <c r="I9" s="306" t="s">
        <v>244</v>
      </c>
      <c r="J9" s="307" t="s">
        <v>245</v>
      </c>
      <c r="K9" s="1047"/>
      <c r="L9" s="908"/>
      <c r="M9" s="1049"/>
    </row>
    <row r="10" spans="1:15" ht="15.75">
      <c r="A10" s="39" t="s">
        <v>247</v>
      </c>
      <c r="B10" s="40" t="s">
        <v>248</v>
      </c>
      <c r="C10" s="282">
        <v>1</v>
      </c>
      <c r="D10" s="282">
        <v>2</v>
      </c>
      <c r="E10" s="282" t="s">
        <v>249</v>
      </c>
      <c r="F10" s="282">
        <v>4</v>
      </c>
      <c r="G10" s="282">
        <v>5</v>
      </c>
      <c r="H10" s="282" t="s">
        <v>250</v>
      </c>
      <c r="I10" s="283">
        <v>7</v>
      </c>
      <c r="J10" s="283">
        <v>8</v>
      </c>
      <c r="K10" s="283" t="s">
        <v>424</v>
      </c>
      <c r="L10" s="282" t="s">
        <v>425</v>
      </c>
      <c r="M10" s="284">
        <v>11</v>
      </c>
    </row>
    <row r="11" spans="1:15" s="299" customFormat="1" ht="41.25" customHeight="1">
      <c r="A11" s="158">
        <v>1</v>
      </c>
      <c r="B11" s="47" t="str">
        <f>'KL tổ 10'!B9</f>
        <v>Chanh Rota Na</v>
      </c>
      <c r="C11" s="236">
        <v>16000</v>
      </c>
      <c r="D11" s="159">
        <f>'KL tổ 10'!BG9</f>
        <v>35.783999999999999</v>
      </c>
      <c r="E11" s="160">
        <f>C11*D11</f>
        <v>572544</v>
      </c>
      <c r="F11" s="237">
        <v>0</v>
      </c>
      <c r="G11" s="160">
        <f>F11*C11</f>
        <v>0</v>
      </c>
      <c r="H11" s="160">
        <f>E11+G11</f>
        <v>572544</v>
      </c>
      <c r="I11" s="59">
        <v>0</v>
      </c>
      <c r="J11" s="59">
        <f>ROUND(IF(H11&lt;=500000,0,IF(AND(H11&gt;=500001,H11&lt;=1250000),(H11-'Gia cảnh 10'!I6)*5%-25000,IF(H11&gt;=1250001,(H11-'Gia cảnh 10'!I6)*10%-87500))),2)</f>
        <v>-15122.8</v>
      </c>
      <c r="K11" s="50">
        <f>IF(J11&gt;0,I11+J11,I11)</f>
        <v>0</v>
      </c>
      <c r="L11" s="59">
        <f>IF(K11&gt;0,H11-K11,H11)</f>
        <v>572544</v>
      </c>
      <c r="M11" s="308"/>
    </row>
    <row r="12" spans="1:15" ht="41.25" customHeight="1">
      <c r="A12" s="158">
        <f>'KL tổ 10'!A10</f>
        <v>2</v>
      </c>
      <c r="B12" s="47" t="str">
        <f>'KL tổ 10'!B10</f>
        <v>Phi Chi Voan</v>
      </c>
      <c r="C12" s="236">
        <v>16000</v>
      </c>
      <c r="D12" s="159">
        <f>'KL tổ 10'!BG10</f>
        <v>39.475999999999999</v>
      </c>
      <c r="E12" s="160">
        <f t="shared" ref="E12:E19" si="0">C12*D12</f>
        <v>631616</v>
      </c>
      <c r="F12" s="237">
        <v>0</v>
      </c>
      <c r="G12" s="160">
        <f t="shared" ref="G12:G19" si="1">F12*C12</f>
        <v>0</v>
      </c>
      <c r="H12" s="160">
        <f t="shared" ref="H12:H19" si="2">E12+G12</f>
        <v>631616</v>
      </c>
      <c r="I12" s="59">
        <v>0</v>
      </c>
      <c r="J12" s="59">
        <f>ROUND(IF(H12&lt;=500000,0,IF(AND(H12&gt;=500001,H12&lt;=1250000),(H12-'Gia cảnh 10'!I7)*5%-25000,IF(H12&gt;=1250001,(H12-'Gia cảnh 10'!I7)*10%-87500))),2)</f>
        <v>-15919.2</v>
      </c>
      <c r="K12" s="50">
        <f t="shared" ref="K12:K19" si="3">IF(J12&gt;0,I12+J12,I12)</f>
        <v>0</v>
      </c>
      <c r="L12" s="59">
        <f t="shared" ref="L12:L19" si="4">IF(K12&gt;0,H12-K12,H12)</f>
        <v>631616</v>
      </c>
      <c r="M12" s="309"/>
      <c r="O12" s="81" t="s">
        <v>407</v>
      </c>
    </row>
    <row r="13" spans="1:15" ht="41.25" customHeight="1">
      <c r="A13" s="158">
        <f>'KL tổ 10'!A11</f>
        <v>3</v>
      </c>
      <c r="B13" s="47" t="str">
        <f>'KL tổ 10'!B11</f>
        <v>Ol Bros</v>
      </c>
      <c r="C13" s="236">
        <v>16000</v>
      </c>
      <c r="D13" s="159">
        <f>'KL tổ 10'!BG11</f>
        <v>41.037999999999997</v>
      </c>
      <c r="E13" s="160">
        <f t="shared" si="0"/>
        <v>656608</v>
      </c>
      <c r="F13" s="237">
        <v>0</v>
      </c>
      <c r="G13" s="160">
        <f t="shared" si="1"/>
        <v>0</v>
      </c>
      <c r="H13" s="160">
        <f t="shared" si="2"/>
        <v>656608</v>
      </c>
      <c r="I13" s="59">
        <v>0</v>
      </c>
      <c r="J13" s="59">
        <f>ROUND(IF(H13&lt;=500000,0,IF(AND(H13&gt;=500001,H13&lt;=1250000),(H13-'Gia cảnh 10'!I8)*5%-25000,IF(H13&gt;=1250001,(H13-'Gia cảnh 10'!I8)*10%-87500))),2)</f>
        <v>-7169.6</v>
      </c>
      <c r="K13" s="50">
        <f t="shared" si="3"/>
        <v>0</v>
      </c>
      <c r="L13" s="59">
        <f t="shared" si="4"/>
        <v>656608</v>
      </c>
      <c r="M13" s="309"/>
      <c r="O13" s="81" t="s">
        <v>426</v>
      </c>
    </row>
    <row r="14" spans="1:15" ht="41.25" customHeight="1">
      <c r="A14" s="158">
        <f>'KL tổ 10'!A12</f>
        <v>4</v>
      </c>
      <c r="B14" s="47" t="str">
        <f>'KL tổ 10'!B12</f>
        <v>Don Đi Na</v>
      </c>
      <c r="C14" s="236">
        <v>16000</v>
      </c>
      <c r="D14" s="159">
        <f>'KL tổ 10'!BG12</f>
        <v>45.013999999999996</v>
      </c>
      <c r="E14" s="160">
        <f t="shared" si="0"/>
        <v>720223.99999999988</v>
      </c>
      <c r="F14" s="237">
        <v>0</v>
      </c>
      <c r="G14" s="160">
        <f t="shared" si="1"/>
        <v>0</v>
      </c>
      <c r="H14" s="160">
        <f t="shared" si="2"/>
        <v>720223.99999999988</v>
      </c>
      <c r="I14" s="59">
        <v>0</v>
      </c>
      <c r="J14" s="59">
        <f>ROUND(IF(H14&lt;=500000,0,IF(AND(H14&gt;=500001,H14&lt;=1250000),(H14-'Gia cảnh 10'!I9)*5%-25000,IF(H14&gt;=1250001,(H14-'Gia cảnh 10'!I9)*10%-87500))),2)</f>
        <v>-7738.8</v>
      </c>
      <c r="K14" s="50">
        <f t="shared" si="3"/>
        <v>0</v>
      </c>
      <c r="L14" s="59">
        <f t="shared" si="4"/>
        <v>720223.99999999988</v>
      </c>
      <c r="M14" s="251"/>
      <c r="O14" s="81" t="s">
        <v>410</v>
      </c>
    </row>
    <row r="15" spans="1:15" ht="41.25" customHeight="1">
      <c r="A15" s="158">
        <f>'KL tổ 10'!A13</f>
        <v>5</v>
      </c>
      <c r="B15" s="47" t="str">
        <f>'KL tổ 10'!B13</f>
        <v>Kon Sa Mon</v>
      </c>
      <c r="C15" s="236">
        <v>16000</v>
      </c>
      <c r="D15" s="159">
        <f>'KL tổ 10'!BG13</f>
        <v>42.457999999999998</v>
      </c>
      <c r="E15" s="160">
        <f t="shared" si="0"/>
        <v>679328</v>
      </c>
      <c r="F15" s="237">
        <v>0</v>
      </c>
      <c r="G15" s="160">
        <f t="shared" si="1"/>
        <v>0</v>
      </c>
      <c r="H15" s="160">
        <f t="shared" si="2"/>
        <v>679328</v>
      </c>
      <c r="I15" s="59">
        <v>0</v>
      </c>
      <c r="J15" s="59">
        <f>ROUND(IF(H15&lt;=500000,0,IF(AND(H15&gt;=500001,H15&lt;=1250000),(H15-'Gia cảnh 10'!I10)*5%-25000,IF(H15&gt;=1250001,(H15-'Gia cảnh 10'!I10)*10%-87500))),2)</f>
        <v>-9783.6</v>
      </c>
      <c r="K15" s="50">
        <f t="shared" si="3"/>
        <v>0</v>
      </c>
      <c r="L15" s="59">
        <f t="shared" si="4"/>
        <v>679328</v>
      </c>
      <c r="M15" s="251"/>
      <c r="O15" s="81" t="s">
        <v>414</v>
      </c>
    </row>
    <row r="16" spans="1:15" ht="41.25" customHeight="1">
      <c r="A16" s="158">
        <f>'KL tổ 10'!A14</f>
        <v>6</v>
      </c>
      <c r="B16" s="47" t="str">
        <f>'KL tổ 10'!B14</f>
        <v>Un Tăk</v>
      </c>
      <c r="C16" s="236">
        <v>16000</v>
      </c>
      <c r="D16" s="159">
        <f>'KL tổ 10'!BG14</f>
        <v>30.103999999999999</v>
      </c>
      <c r="E16" s="160">
        <f t="shared" si="0"/>
        <v>481664</v>
      </c>
      <c r="F16" s="237">
        <v>0</v>
      </c>
      <c r="G16" s="160">
        <f t="shared" si="1"/>
        <v>0</v>
      </c>
      <c r="H16" s="160">
        <f t="shared" si="2"/>
        <v>481664</v>
      </c>
      <c r="I16" s="59">
        <v>0</v>
      </c>
      <c r="J16" s="59">
        <f>ROUND(IF(H16&lt;=500000,0,IF(AND(H16&gt;=500001,H16&lt;=1250000),(H16-'Gia cảnh 10'!I11)*5%-25000,IF(H16&gt;=1250001,(H16-'Gia cảnh 10'!I11)*10%-87500))),2)</f>
        <v>0</v>
      </c>
      <c r="K16" s="50">
        <f t="shared" si="3"/>
        <v>0</v>
      </c>
      <c r="L16" s="59">
        <f t="shared" si="4"/>
        <v>481664</v>
      </c>
      <c r="M16" s="251"/>
      <c r="O16" s="81" t="s">
        <v>427</v>
      </c>
    </row>
    <row r="17" spans="1:15" ht="41.25" customHeight="1">
      <c r="A17" s="158">
        <f>'KL tổ 10'!A15</f>
        <v>7</v>
      </c>
      <c r="B17" s="47" t="str">
        <f>'KL tổ 10'!B15</f>
        <v>Kon Chia</v>
      </c>
      <c r="C17" s="236">
        <v>16000</v>
      </c>
      <c r="D17" s="159">
        <f>'KL tổ 10'!BG15</f>
        <v>38.055999999999997</v>
      </c>
      <c r="E17" s="160">
        <f t="shared" si="0"/>
        <v>608896</v>
      </c>
      <c r="F17" s="237">
        <v>0</v>
      </c>
      <c r="G17" s="160">
        <f t="shared" si="1"/>
        <v>0</v>
      </c>
      <c r="H17" s="160">
        <f t="shared" si="2"/>
        <v>608896</v>
      </c>
      <c r="I17" s="59">
        <v>0</v>
      </c>
      <c r="J17" s="59">
        <f>ROUND(IF(H17&lt;=500000,0,IF(AND(H17&gt;=500001,H17&lt;=1250000),(H17-'Gia cảnh 10'!I12)*5%-25000,IF(H17&gt;=1250001,(H17-'Gia cảnh 10'!I12)*10%-87500))),2)</f>
        <v>-13305.2</v>
      </c>
      <c r="K17" s="50">
        <f t="shared" si="3"/>
        <v>0</v>
      </c>
      <c r="L17" s="59">
        <f t="shared" si="4"/>
        <v>608896</v>
      </c>
      <c r="M17" s="251"/>
      <c r="O17" s="81" t="s">
        <v>428</v>
      </c>
    </row>
    <row r="18" spans="1:15" ht="41.25" customHeight="1">
      <c r="A18" s="158">
        <f>'KL tổ 10'!A16</f>
        <v>8</v>
      </c>
      <c r="B18" s="47" t="str">
        <f>'KL tổ 10'!B16</f>
        <v>Tha Thon</v>
      </c>
      <c r="C18" s="236">
        <v>16000</v>
      </c>
      <c r="D18" s="159">
        <f>'KL tổ 10'!BG16</f>
        <v>36.494</v>
      </c>
      <c r="E18" s="160">
        <f t="shared" si="0"/>
        <v>583904</v>
      </c>
      <c r="F18" s="237">
        <v>0</v>
      </c>
      <c r="G18" s="160">
        <f t="shared" si="1"/>
        <v>0</v>
      </c>
      <c r="H18" s="160">
        <f t="shared" si="2"/>
        <v>583904</v>
      </c>
      <c r="I18" s="59">
        <v>0</v>
      </c>
      <c r="J18" s="59">
        <f>ROUND(IF(H18&lt;=500000,0,IF(AND(H18&gt;=500001,H18&lt;=1250000),(H18-'Gia cảnh 10'!I13)*5%-25000,IF(H18&gt;=1250001,(H18-'Gia cảnh 10'!I13)*10%-87500))),2)</f>
        <v>-10804.8</v>
      </c>
      <c r="K18" s="50">
        <f t="shared" si="3"/>
        <v>0</v>
      </c>
      <c r="L18" s="59">
        <f t="shared" si="4"/>
        <v>583904</v>
      </c>
      <c r="M18" s="251"/>
      <c r="O18" s="81" t="s">
        <v>429</v>
      </c>
    </row>
    <row r="19" spans="1:15" ht="41.25" customHeight="1">
      <c r="A19" s="158">
        <f>'KL tổ 10'!A17</f>
        <v>9</v>
      </c>
      <c r="B19" s="47" t="str">
        <f>'KL tổ 10'!B17</f>
        <v>Sêng Sim Đăp</v>
      </c>
      <c r="C19" s="236">
        <v>16000</v>
      </c>
      <c r="D19" s="159">
        <f>'KL tổ 10'!BG17</f>
        <v>37.771999999999998</v>
      </c>
      <c r="E19" s="160">
        <f t="shared" si="0"/>
        <v>604352</v>
      </c>
      <c r="F19" s="237">
        <v>0</v>
      </c>
      <c r="G19" s="160">
        <f t="shared" si="1"/>
        <v>0</v>
      </c>
      <c r="H19" s="160">
        <f t="shared" si="2"/>
        <v>604352</v>
      </c>
      <c r="I19" s="59">
        <v>0</v>
      </c>
      <c r="J19" s="59">
        <f>ROUND(IF(H19&lt;=500000,0,IF(AND(H19&gt;=500001,H19&lt;=1250000),(H19-'Gia cảnh 10'!I14)*5%-25000,IF(H19&gt;=1250001,(H19-'Gia cảnh 10'!I14)*10%-87500))),2)</f>
        <v>-9782.4</v>
      </c>
      <c r="K19" s="50">
        <f t="shared" si="3"/>
        <v>0</v>
      </c>
      <c r="L19" s="59">
        <f t="shared" si="4"/>
        <v>604352</v>
      </c>
      <c r="M19" s="251"/>
      <c r="O19" s="81" t="s">
        <v>430</v>
      </c>
    </row>
    <row r="20" spans="1:15" ht="41.25" customHeight="1">
      <c r="A20" s="158">
        <f>'KL tổ 10'!A18</f>
        <v>10</v>
      </c>
      <c r="B20" s="47" t="str">
        <f>'KL tổ 10'!B18</f>
        <v>Than Tha</v>
      </c>
      <c r="C20" s="236">
        <v>16000</v>
      </c>
      <c r="D20" s="159">
        <f>'KL tổ 10'!BG18</f>
        <v>47.427999999999997</v>
      </c>
      <c r="E20" s="160">
        <f>C20*D20</f>
        <v>758848</v>
      </c>
      <c r="F20" s="237">
        <v>0</v>
      </c>
      <c r="G20" s="160">
        <f>F20*C20</f>
        <v>0</v>
      </c>
      <c r="H20" s="160">
        <f>E20+G20</f>
        <v>758848</v>
      </c>
      <c r="I20" s="59">
        <v>0</v>
      </c>
      <c r="J20" s="59">
        <f>ROUND(IF(H20&lt;=500000,0,IF(AND(H20&gt;=500001,H20&lt;=1250000),(H20-'Gia cảnh 10'!I15)*5%-25000,IF(H20&gt;=1250001,(H20-'Gia cảnh 10'!I15)*10%-87500))),2)</f>
        <v>-2057.6</v>
      </c>
      <c r="K20" s="50">
        <f>IF(J20&gt;0,I20+J20,I20)</f>
        <v>0</v>
      </c>
      <c r="L20" s="59">
        <f>IF(K20&gt;0,H20-K20,H20)</f>
        <v>758848</v>
      </c>
      <c r="M20" s="251"/>
      <c r="O20" s="81" t="s">
        <v>430</v>
      </c>
    </row>
    <row r="21" spans="1:15" ht="41.25" customHeight="1">
      <c r="A21" s="158">
        <f>'KL tổ 10'!A19</f>
        <v>11</v>
      </c>
      <c r="B21" s="47" t="str">
        <f>'KL tổ 10'!B19</f>
        <v>Thon Vit</v>
      </c>
      <c r="C21" s="236">
        <v>16000</v>
      </c>
      <c r="D21" s="159">
        <f>'KL tổ 10'!BG19</f>
        <v>37.204000000000001</v>
      </c>
      <c r="E21" s="160">
        <f>C21*D21</f>
        <v>595264</v>
      </c>
      <c r="F21" s="237">
        <v>0</v>
      </c>
      <c r="G21" s="160">
        <f>F21*C21</f>
        <v>0</v>
      </c>
      <c r="H21" s="160">
        <f>E21+G21</f>
        <v>595264</v>
      </c>
      <c r="I21" s="59">
        <v>0</v>
      </c>
      <c r="J21" s="59">
        <f>ROUND(IF(H21&lt;=500000,0,IF(AND(H21&gt;=500001,H21&lt;=1250000),(H21-'Gia cảnh 10'!I16)*5%-25000,IF(H21&gt;=1250001,(H21-'Gia cảnh 10'!I16)*10%-87500))),2)</f>
        <v>-10236.799999999999</v>
      </c>
      <c r="K21" s="50">
        <f>IF(J21&gt;0,I21+J21,I21)</f>
        <v>0</v>
      </c>
      <c r="L21" s="59">
        <f>IF(K21&gt;0,H21-K21,H21)</f>
        <v>595264</v>
      </c>
      <c r="M21" s="251"/>
      <c r="O21" s="81" t="s">
        <v>430</v>
      </c>
    </row>
    <row r="22" spans="1:15" ht="41.25" customHeight="1">
      <c r="A22" s="158">
        <f>'KL tổ 10'!A20</f>
        <v>12</v>
      </c>
      <c r="B22" s="47" t="str">
        <f>'KL tổ 10'!B20</f>
        <v>Hon Ten</v>
      </c>
      <c r="C22" s="236">
        <v>16000</v>
      </c>
      <c r="D22" s="159">
        <f>'KL tổ 10'!BG20</f>
        <v>34.363999999999997</v>
      </c>
      <c r="E22" s="160">
        <f>C22*D22</f>
        <v>549824</v>
      </c>
      <c r="F22" s="237">
        <v>0</v>
      </c>
      <c r="G22" s="160">
        <f>F22*C22</f>
        <v>0</v>
      </c>
      <c r="H22" s="160">
        <f>E22+G22</f>
        <v>549824</v>
      </c>
      <c r="I22" s="59">
        <v>0</v>
      </c>
      <c r="J22" s="59">
        <f>ROUND(IF(H22&lt;=500000,0,IF(AND(H22&gt;=500001,H22&lt;=1250000),(H22-'Gia cảnh 10'!I17)*5%-25000,IF(H22&gt;=1250001,(H22-'Gia cảnh 10'!I17)*10%-87500))),2)</f>
        <v>-12508.8</v>
      </c>
      <c r="K22" s="50">
        <f>IF(J22&gt;0,I22+J22,I22)</f>
        <v>0</v>
      </c>
      <c r="L22" s="59">
        <f>IF(K22&gt;0,H22-K22,H22)</f>
        <v>549824</v>
      </c>
      <c r="M22" s="251"/>
      <c r="O22" s="81" t="s">
        <v>430</v>
      </c>
    </row>
    <row r="23" spans="1:15" ht="41.25" customHeight="1">
      <c r="A23" s="158">
        <f>'KL tổ 10'!A21</f>
        <v>13</v>
      </c>
      <c r="B23" s="47" t="str">
        <f>'KL tổ 10'!B21</f>
        <v>Thum Thay</v>
      </c>
      <c r="C23" s="236">
        <v>16000</v>
      </c>
      <c r="D23" s="159">
        <f>'KL tổ 10'!BG21</f>
        <v>15.804600000000001</v>
      </c>
      <c r="E23" s="160">
        <f>C23*D23</f>
        <v>252873.60000000001</v>
      </c>
      <c r="F23" s="237">
        <v>0</v>
      </c>
      <c r="G23" s="160">
        <f>F23*C23</f>
        <v>0</v>
      </c>
      <c r="H23" s="160">
        <f>E23+G23</f>
        <v>252873.60000000001</v>
      </c>
      <c r="I23" s="59">
        <v>0</v>
      </c>
      <c r="J23" s="59">
        <f>ROUND(IF(H23&lt;=500000,0,IF(AND(H23&gt;=500001,H23&lt;=1250000),(H23-'Gia cảnh 10'!I18)*5%-25000,IF(H23&gt;=1250001,(H23-'Gia cảnh 10'!I18)*10%-87500))),2)</f>
        <v>0</v>
      </c>
      <c r="K23" s="50">
        <f>IF(J23&gt;0,I23+J23,I23)</f>
        <v>0</v>
      </c>
      <c r="L23" s="59">
        <f>IF(K23&gt;0,H23-K23,H23)</f>
        <v>252873.60000000001</v>
      </c>
      <c r="M23" s="251"/>
      <c r="O23" s="81" t="s">
        <v>430</v>
      </c>
    </row>
    <row r="24" spans="1:15" s="279" customFormat="1" ht="29.25" customHeight="1">
      <c r="A24" s="1043" t="s">
        <v>227</v>
      </c>
      <c r="B24" s="1044"/>
      <c r="C24" s="238"/>
      <c r="D24" s="159">
        <f t="shared" ref="D24:I24" si="5">SUM(D11:D23)</f>
        <v>480.99659999999994</v>
      </c>
      <c r="E24" s="300">
        <f t="shared" si="5"/>
        <v>7695945.5999999996</v>
      </c>
      <c r="F24" s="301">
        <f t="shared" si="5"/>
        <v>0</v>
      </c>
      <c r="G24" s="300">
        <f t="shared" si="5"/>
        <v>0</v>
      </c>
      <c r="H24" s="300">
        <f t="shared" si="5"/>
        <v>7695945.5999999996</v>
      </c>
      <c r="I24" s="248">
        <f t="shared" si="5"/>
        <v>0</v>
      </c>
      <c r="J24" s="248">
        <f>K24-I24</f>
        <v>0</v>
      </c>
      <c r="K24" s="300">
        <f>SUM(K11:K23)</f>
        <v>0</v>
      </c>
      <c r="L24" s="300">
        <f>SUM(L11:L23)</f>
        <v>7695945.5999999996</v>
      </c>
      <c r="M24" s="252"/>
      <c r="O24" s="279" t="s">
        <v>431</v>
      </c>
    </row>
    <row r="25" spans="1:15" s="35" customFormat="1" ht="18" customHeight="1">
      <c r="A25" s="904" t="s">
        <v>432</v>
      </c>
      <c r="B25" s="904"/>
      <c r="C25" s="904"/>
      <c r="D25" s="904"/>
      <c r="E25" s="904"/>
      <c r="F25" s="904"/>
      <c r="G25" s="904"/>
      <c r="H25" s="904"/>
      <c r="I25" s="904"/>
      <c r="J25" s="904"/>
      <c r="K25" s="904"/>
      <c r="L25" s="904"/>
      <c r="M25" s="904"/>
      <c r="O25" s="35" t="s">
        <v>433</v>
      </c>
    </row>
    <row r="26" spans="1:15" s="35" customFormat="1" ht="15">
      <c r="A26" s="30"/>
      <c r="B26" s="302"/>
      <c r="C26" s="303"/>
      <c r="D26" s="303"/>
    </row>
    <row r="27" spans="1:15" s="35" customFormat="1" ht="15" customHeight="1">
      <c r="D27" s="83"/>
      <c r="E27" s="304"/>
      <c r="F27" s="304"/>
      <c r="G27" s="304"/>
      <c r="H27" s="304"/>
      <c r="I27" s="78"/>
      <c r="J27" s="1042" t="s">
        <v>419</v>
      </c>
      <c r="K27" s="1042"/>
      <c r="L27" s="1042"/>
      <c r="M27" s="1042"/>
    </row>
    <row r="28" spans="1:15" s="35" customFormat="1" ht="15" customHeight="1">
      <c r="B28" s="828" t="s">
        <v>229</v>
      </c>
      <c r="C28" s="828"/>
      <c r="D28" s="828"/>
      <c r="E28" s="33"/>
      <c r="F28" s="33"/>
      <c r="G28" s="33"/>
      <c r="H28" s="33"/>
      <c r="I28" s="72"/>
      <c r="J28" s="828" t="s">
        <v>14</v>
      </c>
      <c r="K28" s="828"/>
      <c r="L28" s="828"/>
      <c r="M28" s="828"/>
    </row>
    <row r="29" spans="1:15" s="35" customFormat="1" ht="15" customHeight="1">
      <c r="B29" s="68"/>
      <c r="C29" s="68"/>
      <c r="D29" s="68"/>
      <c r="E29" s="68"/>
      <c r="F29" s="68"/>
      <c r="G29" s="305"/>
      <c r="H29" s="68"/>
      <c r="I29" s="72"/>
      <c r="J29" s="72"/>
      <c r="K29" s="72"/>
      <c r="L29" s="68"/>
      <c r="M29" s="68"/>
    </row>
    <row r="30" spans="1:15" s="35" customFormat="1" ht="15" customHeight="1"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</row>
    <row r="31" spans="1:15" s="35" customFormat="1" ht="15" customHeight="1">
      <c r="B31" s="68"/>
      <c r="C31" s="244"/>
      <c r="D31" s="244"/>
      <c r="E31" s="68"/>
      <c r="F31" s="68"/>
      <c r="G31" s="68"/>
      <c r="H31" s="68"/>
      <c r="I31" s="68"/>
      <c r="J31" s="68"/>
      <c r="K31" s="68"/>
      <c r="L31" s="68"/>
      <c r="M31" s="68"/>
    </row>
    <row r="32" spans="1:15" s="35" customFormat="1" ht="15" customHeight="1">
      <c r="B32" s="68"/>
      <c r="C32" s="69"/>
      <c r="D32" s="244"/>
      <c r="E32" s="68"/>
      <c r="F32" s="68"/>
      <c r="G32" s="68"/>
      <c r="H32" s="68"/>
      <c r="I32" s="68"/>
      <c r="J32" s="68"/>
      <c r="K32" s="68"/>
      <c r="L32" s="68"/>
      <c r="M32" s="68"/>
    </row>
    <row r="33" spans="2:13" s="35" customFormat="1" ht="15" customHeight="1">
      <c r="B33" s="68"/>
      <c r="C33" s="68"/>
      <c r="D33" s="244"/>
      <c r="E33" s="68"/>
      <c r="F33" s="68"/>
      <c r="G33" s="68"/>
      <c r="H33" s="68"/>
      <c r="I33" s="68"/>
      <c r="J33" s="68"/>
      <c r="K33" s="68"/>
      <c r="L33" s="68"/>
      <c r="M33" s="68"/>
    </row>
    <row r="34" spans="2:13" s="280" customFormat="1" ht="18.75">
      <c r="B34" s="828" t="s">
        <v>420</v>
      </c>
      <c r="C34" s="828"/>
      <c r="D34" s="828"/>
      <c r="E34" s="33"/>
      <c r="F34" s="33"/>
      <c r="G34" s="33"/>
      <c r="H34" s="33"/>
      <c r="I34" s="33"/>
      <c r="J34" s="828" t="s">
        <v>231</v>
      </c>
      <c r="K34" s="828"/>
      <c r="L34" s="828"/>
      <c r="M34" s="828"/>
    </row>
    <row r="35" spans="2:13" s="35" customFormat="1" ht="15"/>
  </sheetData>
  <autoFilter ref="A10:O25"/>
  <mergeCells count="24">
    <mergeCell ref="A1:D1"/>
    <mergeCell ref="J1:M1"/>
    <mergeCell ref="A2:D2"/>
    <mergeCell ref="J2:M2"/>
    <mergeCell ref="J3:M3"/>
    <mergeCell ref="A4:M4"/>
    <mergeCell ref="A5:M5"/>
    <mergeCell ref="I8:J8"/>
    <mergeCell ref="A24:B24"/>
    <mergeCell ref="A25:M25"/>
    <mergeCell ref="A8:A9"/>
    <mergeCell ref="B8:B9"/>
    <mergeCell ref="C8:C9"/>
    <mergeCell ref="D8:D9"/>
    <mergeCell ref="E8:E9"/>
    <mergeCell ref="H8:H9"/>
    <mergeCell ref="K8:K9"/>
    <mergeCell ref="L8:L9"/>
    <mergeCell ref="M8:M9"/>
    <mergeCell ref="J27:M27"/>
    <mergeCell ref="B28:D28"/>
    <mergeCell ref="J28:M28"/>
    <mergeCell ref="B34:D34"/>
    <mergeCell ref="J34:M34"/>
  </mergeCells>
  <pageMargins left="0.196527777777778" right="0" top="0" bottom="0" header="0" footer="0"/>
  <pageSetup paperSize="9" scale="98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activeCell="BM8" sqref="BM8"/>
    </sheetView>
  </sheetViews>
  <sheetFormatPr defaultColWidth="9" defaultRowHeight="15"/>
  <cols>
    <col min="1" max="1" width="5.28515625" style="3" customWidth="1"/>
    <col min="2" max="2" width="21.140625" style="3" customWidth="1"/>
    <col min="3" max="3" width="9" style="2" customWidth="1"/>
    <col min="4" max="4" width="9.42578125" style="2" customWidth="1"/>
    <col min="5" max="6" width="8.28515625" style="2" customWidth="1"/>
    <col min="7" max="7" width="8" style="2" customWidth="1"/>
    <col min="8" max="8" width="9.28515625" style="2" customWidth="1"/>
    <col min="9" max="9" width="11.85546875" style="2" customWidth="1"/>
    <col min="10" max="10" width="12.7109375" style="3" customWidth="1"/>
    <col min="11" max="256" width="9.140625" style="3"/>
    <col min="257" max="257" width="5.28515625" style="3" customWidth="1"/>
    <col min="258" max="258" width="21.140625" style="3" customWidth="1"/>
    <col min="259" max="259" width="9" style="3" customWidth="1"/>
    <col min="260" max="260" width="9.42578125" style="3" customWidth="1"/>
    <col min="261" max="262" width="8.28515625" style="3" customWidth="1"/>
    <col min="263" max="263" width="8" style="3" customWidth="1"/>
    <col min="264" max="264" width="9.28515625" style="3" customWidth="1"/>
    <col min="265" max="265" width="11.85546875" style="3" customWidth="1"/>
    <col min="266" max="266" width="12.7109375" style="3" customWidth="1"/>
    <col min="267" max="512" width="9.140625" style="3"/>
    <col min="513" max="513" width="5.28515625" style="3" customWidth="1"/>
    <col min="514" max="514" width="21.140625" style="3" customWidth="1"/>
    <col min="515" max="515" width="9" style="3" customWidth="1"/>
    <col min="516" max="516" width="9.42578125" style="3" customWidth="1"/>
    <col min="517" max="518" width="8.28515625" style="3" customWidth="1"/>
    <col min="519" max="519" width="8" style="3" customWidth="1"/>
    <col min="520" max="520" width="9.28515625" style="3" customWidth="1"/>
    <col min="521" max="521" width="11.85546875" style="3" customWidth="1"/>
    <col min="522" max="522" width="12.7109375" style="3" customWidth="1"/>
    <col min="523" max="768" width="9.140625" style="3"/>
    <col min="769" max="769" width="5.28515625" style="3" customWidth="1"/>
    <col min="770" max="770" width="21.140625" style="3" customWidth="1"/>
    <col min="771" max="771" width="9" style="3" customWidth="1"/>
    <col min="772" max="772" width="9.42578125" style="3" customWidth="1"/>
    <col min="773" max="774" width="8.28515625" style="3" customWidth="1"/>
    <col min="775" max="775" width="8" style="3" customWidth="1"/>
    <col min="776" max="776" width="9.28515625" style="3" customWidth="1"/>
    <col min="777" max="777" width="11.85546875" style="3" customWidth="1"/>
    <col min="778" max="778" width="12.7109375" style="3" customWidth="1"/>
    <col min="779" max="1024" width="9.140625" style="3"/>
    <col min="1025" max="1025" width="5.28515625" style="3" customWidth="1"/>
    <col min="1026" max="1026" width="21.140625" style="3" customWidth="1"/>
    <col min="1027" max="1027" width="9" style="3" customWidth="1"/>
    <col min="1028" max="1028" width="9.42578125" style="3" customWidth="1"/>
    <col min="1029" max="1030" width="8.28515625" style="3" customWidth="1"/>
    <col min="1031" max="1031" width="8" style="3" customWidth="1"/>
    <col min="1032" max="1032" width="9.28515625" style="3" customWidth="1"/>
    <col min="1033" max="1033" width="11.85546875" style="3" customWidth="1"/>
    <col min="1034" max="1034" width="12.7109375" style="3" customWidth="1"/>
    <col min="1035" max="1280" width="9.140625" style="3"/>
    <col min="1281" max="1281" width="5.28515625" style="3" customWidth="1"/>
    <col min="1282" max="1282" width="21.140625" style="3" customWidth="1"/>
    <col min="1283" max="1283" width="9" style="3" customWidth="1"/>
    <col min="1284" max="1284" width="9.42578125" style="3" customWidth="1"/>
    <col min="1285" max="1286" width="8.28515625" style="3" customWidth="1"/>
    <col min="1287" max="1287" width="8" style="3" customWidth="1"/>
    <col min="1288" max="1288" width="9.28515625" style="3" customWidth="1"/>
    <col min="1289" max="1289" width="11.85546875" style="3" customWidth="1"/>
    <col min="1290" max="1290" width="12.7109375" style="3" customWidth="1"/>
    <col min="1291" max="1536" width="9.140625" style="3"/>
    <col min="1537" max="1537" width="5.28515625" style="3" customWidth="1"/>
    <col min="1538" max="1538" width="21.140625" style="3" customWidth="1"/>
    <col min="1539" max="1539" width="9" style="3" customWidth="1"/>
    <col min="1540" max="1540" width="9.42578125" style="3" customWidth="1"/>
    <col min="1541" max="1542" width="8.28515625" style="3" customWidth="1"/>
    <col min="1543" max="1543" width="8" style="3" customWidth="1"/>
    <col min="1544" max="1544" width="9.28515625" style="3" customWidth="1"/>
    <col min="1545" max="1545" width="11.85546875" style="3" customWidth="1"/>
    <col min="1546" max="1546" width="12.7109375" style="3" customWidth="1"/>
    <col min="1547" max="1792" width="9.140625" style="3"/>
    <col min="1793" max="1793" width="5.28515625" style="3" customWidth="1"/>
    <col min="1794" max="1794" width="21.140625" style="3" customWidth="1"/>
    <col min="1795" max="1795" width="9" style="3" customWidth="1"/>
    <col min="1796" max="1796" width="9.42578125" style="3" customWidth="1"/>
    <col min="1797" max="1798" width="8.28515625" style="3" customWidth="1"/>
    <col min="1799" max="1799" width="8" style="3" customWidth="1"/>
    <col min="1800" max="1800" width="9.28515625" style="3" customWidth="1"/>
    <col min="1801" max="1801" width="11.85546875" style="3" customWidth="1"/>
    <col min="1802" max="1802" width="12.7109375" style="3" customWidth="1"/>
    <col min="1803" max="2048" width="9.140625" style="3"/>
    <col min="2049" max="2049" width="5.28515625" style="3" customWidth="1"/>
    <col min="2050" max="2050" width="21.140625" style="3" customWidth="1"/>
    <col min="2051" max="2051" width="9" style="3" customWidth="1"/>
    <col min="2052" max="2052" width="9.42578125" style="3" customWidth="1"/>
    <col min="2053" max="2054" width="8.28515625" style="3" customWidth="1"/>
    <col min="2055" max="2055" width="8" style="3" customWidth="1"/>
    <col min="2056" max="2056" width="9.28515625" style="3" customWidth="1"/>
    <col min="2057" max="2057" width="11.85546875" style="3" customWidth="1"/>
    <col min="2058" max="2058" width="12.7109375" style="3" customWidth="1"/>
    <col min="2059" max="2304" width="9.140625" style="3"/>
    <col min="2305" max="2305" width="5.28515625" style="3" customWidth="1"/>
    <col min="2306" max="2306" width="21.140625" style="3" customWidth="1"/>
    <col min="2307" max="2307" width="9" style="3" customWidth="1"/>
    <col min="2308" max="2308" width="9.42578125" style="3" customWidth="1"/>
    <col min="2309" max="2310" width="8.28515625" style="3" customWidth="1"/>
    <col min="2311" max="2311" width="8" style="3" customWidth="1"/>
    <col min="2312" max="2312" width="9.28515625" style="3" customWidth="1"/>
    <col min="2313" max="2313" width="11.85546875" style="3" customWidth="1"/>
    <col min="2314" max="2314" width="12.7109375" style="3" customWidth="1"/>
    <col min="2315" max="2560" width="9.140625" style="3"/>
    <col min="2561" max="2561" width="5.28515625" style="3" customWidth="1"/>
    <col min="2562" max="2562" width="21.140625" style="3" customWidth="1"/>
    <col min="2563" max="2563" width="9" style="3" customWidth="1"/>
    <col min="2564" max="2564" width="9.42578125" style="3" customWidth="1"/>
    <col min="2565" max="2566" width="8.28515625" style="3" customWidth="1"/>
    <col min="2567" max="2567" width="8" style="3" customWidth="1"/>
    <col min="2568" max="2568" width="9.28515625" style="3" customWidth="1"/>
    <col min="2569" max="2569" width="11.85546875" style="3" customWidth="1"/>
    <col min="2570" max="2570" width="12.7109375" style="3" customWidth="1"/>
    <col min="2571" max="2816" width="9.140625" style="3"/>
    <col min="2817" max="2817" width="5.28515625" style="3" customWidth="1"/>
    <col min="2818" max="2818" width="21.140625" style="3" customWidth="1"/>
    <col min="2819" max="2819" width="9" style="3" customWidth="1"/>
    <col min="2820" max="2820" width="9.42578125" style="3" customWidth="1"/>
    <col min="2821" max="2822" width="8.28515625" style="3" customWidth="1"/>
    <col min="2823" max="2823" width="8" style="3" customWidth="1"/>
    <col min="2824" max="2824" width="9.28515625" style="3" customWidth="1"/>
    <col min="2825" max="2825" width="11.85546875" style="3" customWidth="1"/>
    <col min="2826" max="2826" width="12.7109375" style="3" customWidth="1"/>
    <col min="2827" max="3072" width="9.140625" style="3"/>
    <col min="3073" max="3073" width="5.28515625" style="3" customWidth="1"/>
    <col min="3074" max="3074" width="21.140625" style="3" customWidth="1"/>
    <col min="3075" max="3075" width="9" style="3" customWidth="1"/>
    <col min="3076" max="3076" width="9.42578125" style="3" customWidth="1"/>
    <col min="3077" max="3078" width="8.28515625" style="3" customWidth="1"/>
    <col min="3079" max="3079" width="8" style="3" customWidth="1"/>
    <col min="3080" max="3080" width="9.28515625" style="3" customWidth="1"/>
    <col min="3081" max="3081" width="11.85546875" style="3" customWidth="1"/>
    <col min="3082" max="3082" width="12.7109375" style="3" customWidth="1"/>
    <col min="3083" max="3328" width="9.140625" style="3"/>
    <col min="3329" max="3329" width="5.28515625" style="3" customWidth="1"/>
    <col min="3330" max="3330" width="21.140625" style="3" customWidth="1"/>
    <col min="3331" max="3331" width="9" style="3" customWidth="1"/>
    <col min="3332" max="3332" width="9.42578125" style="3" customWidth="1"/>
    <col min="3333" max="3334" width="8.28515625" style="3" customWidth="1"/>
    <col min="3335" max="3335" width="8" style="3" customWidth="1"/>
    <col min="3336" max="3336" width="9.28515625" style="3" customWidth="1"/>
    <col min="3337" max="3337" width="11.85546875" style="3" customWidth="1"/>
    <col min="3338" max="3338" width="12.7109375" style="3" customWidth="1"/>
    <col min="3339" max="3584" width="9.140625" style="3"/>
    <col min="3585" max="3585" width="5.28515625" style="3" customWidth="1"/>
    <col min="3586" max="3586" width="21.140625" style="3" customWidth="1"/>
    <col min="3587" max="3587" width="9" style="3" customWidth="1"/>
    <col min="3588" max="3588" width="9.42578125" style="3" customWidth="1"/>
    <col min="3589" max="3590" width="8.28515625" style="3" customWidth="1"/>
    <col min="3591" max="3591" width="8" style="3" customWidth="1"/>
    <col min="3592" max="3592" width="9.28515625" style="3" customWidth="1"/>
    <col min="3593" max="3593" width="11.85546875" style="3" customWidth="1"/>
    <col min="3594" max="3594" width="12.7109375" style="3" customWidth="1"/>
    <col min="3595" max="3840" width="9.140625" style="3"/>
    <col min="3841" max="3841" width="5.28515625" style="3" customWidth="1"/>
    <col min="3842" max="3842" width="21.140625" style="3" customWidth="1"/>
    <col min="3843" max="3843" width="9" style="3" customWidth="1"/>
    <col min="3844" max="3844" width="9.42578125" style="3" customWidth="1"/>
    <col min="3845" max="3846" width="8.28515625" style="3" customWidth="1"/>
    <col min="3847" max="3847" width="8" style="3" customWidth="1"/>
    <col min="3848" max="3848" width="9.28515625" style="3" customWidth="1"/>
    <col min="3849" max="3849" width="11.85546875" style="3" customWidth="1"/>
    <col min="3850" max="3850" width="12.7109375" style="3" customWidth="1"/>
    <col min="3851" max="4096" width="9.140625" style="3"/>
    <col min="4097" max="4097" width="5.28515625" style="3" customWidth="1"/>
    <col min="4098" max="4098" width="21.140625" style="3" customWidth="1"/>
    <col min="4099" max="4099" width="9" style="3" customWidth="1"/>
    <col min="4100" max="4100" width="9.42578125" style="3" customWidth="1"/>
    <col min="4101" max="4102" width="8.28515625" style="3" customWidth="1"/>
    <col min="4103" max="4103" width="8" style="3" customWidth="1"/>
    <col min="4104" max="4104" width="9.28515625" style="3" customWidth="1"/>
    <col min="4105" max="4105" width="11.85546875" style="3" customWidth="1"/>
    <col min="4106" max="4106" width="12.7109375" style="3" customWidth="1"/>
    <col min="4107" max="4352" width="9.140625" style="3"/>
    <col min="4353" max="4353" width="5.28515625" style="3" customWidth="1"/>
    <col min="4354" max="4354" width="21.140625" style="3" customWidth="1"/>
    <col min="4355" max="4355" width="9" style="3" customWidth="1"/>
    <col min="4356" max="4356" width="9.42578125" style="3" customWidth="1"/>
    <col min="4357" max="4358" width="8.28515625" style="3" customWidth="1"/>
    <col min="4359" max="4359" width="8" style="3" customWidth="1"/>
    <col min="4360" max="4360" width="9.28515625" style="3" customWidth="1"/>
    <col min="4361" max="4361" width="11.85546875" style="3" customWidth="1"/>
    <col min="4362" max="4362" width="12.7109375" style="3" customWidth="1"/>
    <col min="4363" max="4608" width="9.140625" style="3"/>
    <col min="4609" max="4609" width="5.28515625" style="3" customWidth="1"/>
    <col min="4610" max="4610" width="21.140625" style="3" customWidth="1"/>
    <col min="4611" max="4611" width="9" style="3" customWidth="1"/>
    <col min="4612" max="4612" width="9.42578125" style="3" customWidth="1"/>
    <col min="4613" max="4614" width="8.28515625" style="3" customWidth="1"/>
    <col min="4615" max="4615" width="8" style="3" customWidth="1"/>
    <col min="4616" max="4616" width="9.28515625" style="3" customWidth="1"/>
    <col min="4617" max="4617" width="11.85546875" style="3" customWidth="1"/>
    <col min="4618" max="4618" width="12.7109375" style="3" customWidth="1"/>
    <col min="4619" max="4864" width="9.140625" style="3"/>
    <col min="4865" max="4865" width="5.28515625" style="3" customWidth="1"/>
    <col min="4866" max="4866" width="21.140625" style="3" customWidth="1"/>
    <col min="4867" max="4867" width="9" style="3" customWidth="1"/>
    <col min="4868" max="4868" width="9.42578125" style="3" customWidth="1"/>
    <col min="4869" max="4870" width="8.28515625" style="3" customWidth="1"/>
    <col min="4871" max="4871" width="8" style="3" customWidth="1"/>
    <col min="4872" max="4872" width="9.28515625" style="3" customWidth="1"/>
    <col min="4873" max="4873" width="11.85546875" style="3" customWidth="1"/>
    <col min="4874" max="4874" width="12.7109375" style="3" customWidth="1"/>
    <col min="4875" max="5120" width="9.140625" style="3"/>
    <col min="5121" max="5121" width="5.28515625" style="3" customWidth="1"/>
    <col min="5122" max="5122" width="21.140625" style="3" customWidth="1"/>
    <col min="5123" max="5123" width="9" style="3" customWidth="1"/>
    <col min="5124" max="5124" width="9.42578125" style="3" customWidth="1"/>
    <col min="5125" max="5126" width="8.28515625" style="3" customWidth="1"/>
    <col min="5127" max="5127" width="8" style="3" customWidth="1"/>
    <col min="5128" max="5128" width="9.28515625" style="3" customWidth="1"/>
    <col min="5129" max="5129" width="11.85546875" style="3" customWidth="1"/>
    <col min="5130" max="5130" width="12.7109375" style="3" customWidth="1"/>
    <col min="5131" max="5376" width="9.140625" style="3"/>
    <col min="5377" max="5377" width="5.28515625" style="3" customWidth="1"/>
    <col min="5378" max="5378" width="21.140625" style="3" customWidth="1"/>
    <col min="5379" max="5379" width="9" style="3" customWidth="1"/>
    <col min="5380" max="5380" width="9.42578125" style="3" customWidth="1"/>
    <col min="5381" max="5382" width="8.28515625" style="3" customWidth="1"/>
    <col min="5383" max="5383" width="8" style="3" customWidth="1"/>
    <col min="5384" max="5384" width="9.28515625" style="3" customWidth="1"/>
    <col min="5385" max="5385" width="11.85546875" style="3" customWidth="1"/>
    <col min="5386" max="5386" width="12.7109375" style="3" customWidth="1"/>
    <col min="5387" max="5632" width="9.140625" style="3"/>
    <col min="5633" max="5633" width="5.28515625" style="3" customWidth="1"/>
    <col min="5634" max="5634" width="21.140625" style="3" customWidth="1"/>
    <col min="5635" max="5635" width="9" style="3" customWidth="1"/>
    <col min="5636" max="5636" width="9.42578125" style="3" customWidth="1"/>
    <col min="5637" max="5638" width="8.28515625" style="3" customWidth="1"/>
    <col min="5639" max="5639" width="8" style="3" customWidth="1"/>
    <col min="5640" max="5640" width="9.28515625" style="3" customWidth="1"/>
    <col min="5641" max="5641" width="11.85546875" style="3" customWidth="1"/>
    <col min="5642" max="5642" width="12.7109375" style="3" customWidth="1"/>
    <col min="5643" max="5888" width="9.140625" style="3"/>
    <col min="5889" max="5889" width="5.28515625" style="3" customWidth="1"/>
    <col min="5890" max="5890" width="21.140625" style="3" customWidth="1"/>
    <col min="5891" max="5891" width="9" style="3" customWidth="1"/>
    <col min="5892" max="5892" width="9.42578125" style="3" customWidth="1"/>
    <col min="5893" max="5894" width="8.28515625" style="3" customWidth="1"/>
    <col min="5895" max="5895" width="8" style="3" customWidth="1"/>
    <col min="5896" max="5896" width="9.28515625" style="3" customWidth="1"/>
    <col min="5897" max="5897" width="11.85546875" style="3" customWidth="1"/>
    <col min="5898" max="5898" width="12.7109375" style="3" customWidth="1"/>
    <col min="5899" max="6144" width="9.140625" style="3"/>
    <col min="6145" max="6145" width="5.28515625" style="3" customWidth="1"/>
    <col min="6146" max="6146" width="21.140625" style="3" customWidth="1"/>
    <col min="6147" max="6147" width="9" style="3" customWidth="1"/>
    <col min="6148" max="6148" width="9.42578125" style="3" customWidth="1"/>
    <col min="6149" max="6150" width="8.28515625" style="3" customWidth="1"/>
    <col min="6151" max="6151" width="8" style="3" customWidth="1"/>
    <col min="6152" max="6152" width="9.28515625" style="3" customWidth="1"/>
    <col min="6153" max="6153" width="11.85546875" style="3" customWidth="1"/>
    <col min="6154" max="6154" width="12.7109375" style="3" customWidth="1"/>
    <col min="6155" max="6400" width="9.140625" style="3"/>
    <col min="6401" max="6401" width="5.28515625" style="3" customWidth="1"/>
    <col min="6402" max="6402" width="21.140625" style="3" customWidth="1"/>
    <col min="6403" max="6403" width="9" style="3" customWidth="1"/>
    <col min="6404" max="6404" width="9.42578125" style="3" customWidth="1"/>
    <col min="6405" max="6406" width="8.28515625" style="3" customWidth="1"/>
    <col min="6407" max="6407" width="8" style="3" customWidth="1"/>
    <col min="6408" max="6408" width="9.28515625" style="3" customWidth="1"/>
    <col min="6409" max="6409" width="11.85546875" style="3" customWidth="1"/>
    <col min="6410" max="6410" width="12.7109375" style="3" customWidth="1"/>
    <col min="6411" max="6656" width="9.140625" style="3"/>
    <col min="6657" max="6657" width="5.28515625" style="3" customWidth="1"/>
    <col min="6658" max="6658" width="21.140625" style="3" customWidth="1"/>
    <col min="6659" max="6659" width="9" style="3" customWidth="1"/>
    <col min="6660" max="6660" width="9.42578125" style="3" customWidth="1"/>
    <col min="6661" max="6662" width="8.28515625" style="3" customWidth="1"/>
    <col min="6663" max="6663" width="8" style="3" customWidth="1"/>
    <col min="6664" max="6664" width="9.28515625" style="3" customWidth="1"/>
    <col min="6665" max="6665" width="11.85546875" style="3" customWidth="1"/>
    <col min="6666" max="6666" width="12.7109375" style="3" customWidth="1"/>
    <col min="6667" max="6912" width="9.140625" style="3"/>
    <col min="6913" max="6913" width="5.28515625" style="3" customWidth="1"/>
    <col min="6914" max="6914" width="21.140625" style="3" customWidth="1"/>
    <col min="6915" max="6915" width="9" style="3" customWidth="1"/>
    <col min="6916" max="6916" width="9.42578125" style="3" customWidth="1"/>
    <col min="6917" max="6918" width="8.28515625" style="3" customWidth="1"/>
    <col min="6919" max="6919" width="8" style="3" customWidth="1"/>
    <col min="6920" max="6920" width="9.28515625" style="3" customWidth="1"/>
    <col min="6921" max="6921" width="11.85546875" style="3" customWidth="1"/>
    <col min="6922" max="6922" width="12.7109375" style="3" customWidth="1"/>
    <col min="6923" max="7168" width="9.140625" style="3"/>
    <col min="7169" max="7169" width="5.28515625" style="3" customWidth="1"/>
    <col min="7170" max="7170" width="21.140625" style="3" customWidth="1"/>
    <col min="7171" max="7171" width="9" style="3" customWidth="1"/>
    <col min="7172" max="7172" width="9.42578125" style="3" customWidth="1"/>
    <col min="7173" max="7174" width="8.28515625" style="3" customWidth="1"/>
    <col min="7175" max="7175" width="8" style="3" customWidth="1"/>
    <col min="7176" max="7176" width="9.28515625" style="3" customWidth="1"/>
    <col min="7177" max="7177" width="11.85546875" style="3" customWidth="1"/>
    <col min="7178" max="7178" width="12.7109375" style="3" customWidth="1"/>
    <col min="7179" max="7424" width="9.140625" style="3"/>
    <col min="7425" max="7425" width="5.28515625" style="3" customWidth="1"/>
    <col min="7426" max="7426" width="21.140625" style="3" customWidth="1"/>
    <col min="7427" max="7427" width="9" style="3" customWidth="1"/>
    <col min="7428" max="7428" width="9.42578125" style="3" customWidth="1"/>
    <col min="7429" max="7430" width="8.28515625" style="3" customWidth="1"/>
    <col min="7431" max="7431" width="8" style="3" customWidth="1"/>
    <col min="7432" max="7432" width="9.28515625" style="3" customWidth="1"/>
    <col min="7433" max="7433" width="11.85546875" style="3" customWidth="1"/>
    <col min="7434" max="7434" width="12.7109375" style="3" customWidth="1"/>
    <col min="7435" max="7680" width="9.140625" style="3"/>
    <col min="7681" max="7681" width="5.28515625" style="3" customWidth="1"/>
    <col min="7682" max="7682" width="21.140625" style="3" customWidth="1"/>
    <col min="7683" max="7683" width="9" style="3" customWidth="1"/>
    <col min="7684" max="7684" width="9.42578125" style="3" customWidth="1"/>
    <col min="7685" max="7686" width="8.28515625" style="3" customWidth="1"/>
    <col min="7687" max="7687" width="8" style="3" customWidth="1"/>
    <col min="7688" max="7688" width="9.28515625" style="3" customWidth="1"/>
    <col min="7689" max="7689" width="11.85546875" style="3" customWidth="1"/>
    <col min="7690" max="7690" width="12.7109375" style="3" customWidth="1"/>
    <col min="7691" max="7936" width="9.140625" style="3"/>
    <col min="7937" max="7937" width="5.28515625" style="3" customWidth="1"/>
    <col min="7938" max="7938" width="21.140625" style="3" customWidth="1"/>
    <col min="7939" max="7939" width="9" style="3" customWidth="1"/>
    <col min="7940" max="7940" width="9.42578125" style="3" customWidth="1"/>
    <col min="7941" max="7942" width="8.28515625" style="3" customWidth="1"/>
    <col min="7943" max="7943" width="8" style="3" customWidth="1"/>
    <col min="7944" max="7944" width="9.28515625" style="3" customWidth="1"/>
    <col min="7945" max="7945" width="11.85546875" style="3" customWidth="1"/>
    <col min="7946" max="7946" width="12.7109375" style="3" customWidth="1"/>
    <col min="7947" max="8192" width="9.140625" style="3"/>
    <col min="8193" max="8193" width="5.28515625" style="3" customWidth="1"/>
    <col min="8194" max="8194" width="21.140625" style="3" customWidth="1"/>
    <col min="8195" max="8195" width="9" style="3" customWidth="1"/>
    <col min="8196" max="8196" width="9.42578125" style="3" customWidth="1"/>
    <col min="8197" max="8198" width="8.28515625" style="3" customWidth="1"/>
    <col min="8199" max="8199" width="8" style="3" customWidth="1"/>
    <col min="8200" max="8200" width="9.28515625" style="3" customWidth="1"/>
    <col min="8201" max="8201" width="11.85546875" style="3" customWidth="1"/>
    <col min="8202" max="8202" width="12.7109375" style="3" customWidth="1"/>
    <col min="8203" max="8448" width="9.140625" style="3"/>
    <col min="8449" max="8449" width="5.28515625" style="3" customWidth="1"/>
    <col min="8450" max="8450" width="21.140625" style="3" customWidth="1"/>
    <col min="8451" max="8451" width="9" style="3" customWidth="1"/>
    <col min="8452" max="8452" width="9.42578125" style="3" customWidth="1"/>
    <col min="8453" max="8454" width="8.28515625" style="3" customWidth="1"/>
    <col min="8455" max="8455" width="8" style="3" customWidth="1"/>
    <col min="8456" max="8456" width="9.28515625" style="3" customWidth="1"/>
    <col min="8457" max="8457" width="11.85546875" style="3" customWidth="1"/>
    <col min="8458" max="8458" width="12.7109375" style="3" customWidth="1"/>
    <col min="8459" max="8704" width="9.140625" style="3"/>
    <col min="8705" max="8705" width="5.28515625" style="3" customWidth="1"/>
    <col min="8706" max="8706" width="21.140625" style="3" customWidth="1"/>
    <col min="8707" max="8707" width="9" style="3" customWidth="1"/>
    <col min="8708" max="8708" width="9.42578125" style="3" customWidth="1"/>
    <col min="8709" max="8710" width="8.28515625" style="3" customWidth="1"/>
    <col min="8711" max="8711" width="8" style="3" customWidth="1"/>
    <col min="8712" max="8712" width="9.28515625" style="3" customWidth="1"/>
    <col min="8713" max="8713" width="11.85546875" style="3" customWidth="1"/>
    <col min="8714" max="8714" width="12.7109375" style="3" customWidth="1"/>
    <col min="8715" max="8960" width="9.140625" style="3"/>
    <col min="8961" max="8961" width="5.28515625" style="3" customWidth="1"/>
    <col min="8962" max="8962" width="21.140625" style="3" customWidth="1"/>
    <col min="8963" max="8963" width="9" style="3" customWidth="1"/>
    <col min="8964" max="8964" width="9.42578125" style="3" customWidth="1"/>
    <col min="8965" max="8966" width="8.28515625" style="3" customWidth="1"/>
    <col min="8967" max="8967" width="8" style="3" customWidth="1"/>
    <col min="8968" max="8968" width="9.28515625" style="3" customWidth="1"/>
    <col min="8969" max="8969" width="11.85546875" style="3" customWidth="1"/>
    <col min="8970" max="8970" width="12.7109375" style="3" customWidth="1"/>
    <col min="8971" max="9216" width="9.140625" style="3"/>
    <col min="9217" max="9217" width="5.28515625" style="3" customWidth="1"/>
    <col min="9218" max="9218" width="21.140625" style="3" customWidth="1"/>
    <col min="9219" max="9219" width="9" style="3" customWidth="1"/>
    <col min="9220" max="9220" width="9.42578125" style="3" customWidth="1"/>
    <col min="9221" max="9222" width="8.28515625" style="3" customWidth="1"/>
    <col min="9223" max="9223" width="8" style="3" customWidth="1"/>
    <col min="9224" max="9224" width="9.28515625" style="3" customWidth="1"/>
    <col min="9225" max="9225" width="11.85546875" style="3" customWidth="1"/>
    <col min="9226" max="9226" width="12.7109375" style="3" customWidth="1"/>
    <col min="9227" max="9472" width="9.140625" style="3"/>
    <col min="9473" max="9473" width="5.28515625" style="3" customWidth="1"/>
    <col min="9474" max="9474" width="21.140625" style="3" customWidth="1"/>
    <col min="9475" max="9475" width="9" style="3" customWidth="1"/>
    <col min="9476" max="9476" width="9.42578125" style="3" customWidth="1"/>
    <col min="9477" max="9478" width="8.28515625" style="3" customWidth="1"/>
    <col min="9479" max="9479" width="8" style="3" customWidth="1"/>
    <col min="9480" max="9480" width="9.28515625" style="3" customWidth="1"/>
    <col min="9481" max="9481" width="11.85546875" style="3" customWidth="1"/>
    <col min="9482" max="9482" width="12.7109375" style="3" customWidth="1"/>
    <col min="9483" max="9728" width="9.140625" style="3"/>
    <col min="9729" max="9729" width="5.28515625" style="3" customWidth="1"/>
    <col min="9730" max="9730" width="21.140625" style="3" customWidth="1"/>
    <col min="9731" max="9731" width="9" style="3" customWidth="1"/>
    <col min="9732" max="9732" width="9.42578125" style="3" customWidth="1"/>
    <col min="9733" max="9734" width="8.28515625" style="3" customWidth="1"/>
    <col min="9735" max="9735" width="8" style="3" customWidth="1"/>
    <col min="9736" max="9736" width="9.28515625" style="3" customWidth="1"/>
    <col min="9737" max="9737" width="11.85546875" style="3" customWidth="1"/>
    <col min="9738" max="9738" width="12.7109375" style="3" customWidth="1"/>
    <col min="9739" max="9984" width="9.140625" style="3"/>
    <col min="9985" max="9985" width="5.28515625" style="3" customWidth="1"/>
    <col min="9986" max="9986" width="21.140625" style="3" customWidth="1"/>
    <col min="9987" max="9987" width="9" style="3" customWidth="1"/>
    <col min="9988" max="9988" width="9.42578125" style="3" customWidth="1"/>
    <col min="9989" max="9990" width="8.28515625" style="3" customWidth="1"/>
    <col min="9991" max="9991" width="8" style="3" customWidth="1"/>
    <col min="9992" max="9992" width="9.28515625" style="3" customWidth="1"/>
    <col min="9993" max="9993" width="11.85546875" style="3" customWidth="1"/>
    <col min="9994" max="9994" width="12.7109375" style="3" customWidth="1"/>
    <col min="9995" max="10240" width="9.140625" style="3"/>
    <col min="10241" max="10241" width="5.28515625" style="3" customWidth="1"/>
    <col min="10242" max="10242" width="21.140625" style="3" customWidth="1"/>
    <col min="10243" max="10243" width="9" style="3" customWidth="1"/>
    <col min="10244" max="10244" width="9.42578125" style="3" customWidth="1"/>
    <col min="10245" max="10246" width="8.28515625" style="3" customWidth="1"/>
    <col min="10247" max="10247" width="8" style="3" customWidth="1"/>
    <col min="10248" max="10248" width="9.28515625" style="3" customWidth="1"/>
    <col min="10249" max="10249" width="11.85546875" style="3" customWidth="1"/>
    <col min="10250" max="10250" width="12.7109375" style="3" customWidth="1"/>
    <col min="10251" max="10496" width="9.140625" style="3"/>
    <col min="10497" max="10497" width="5.28515625" style="3" customWidth="1"/>
    <col min="10498" max="10498" width="21.140625" style="3" customWidth="1"/>
    <col min="10499" max="10499" width="9" style="3" customWidth="1"/>
    <col min="10500" max="10500" width="9.42578125" style="3" customWidth="1"/>
    <col min="10501" max="10502" width="8.28515625" style="3" customWidth="1"/>
    <col min="10503" max="10503" width="8" style="3" customWidth="1"/>
    <col min="10504" max="10504" width="9.28515625" style="3" customWidth="1"/>
    <col min="10505" max="10505" width="11.85546875" style="3" customWidth="1"/>
    <col min="10506" max="10506" width="12.7109375" style="3" customWidth="1"/>
    <col min="10507" max="10752" width="9.140625" style="3"/>
    <col min="10753" max="10753" width="5.28515625" style="3" customWidth="1"/>
    <col min="10754" max="10754" width="21.140625" style="3" customWidth="1"/>
    <col min="10755" max="10755" width="9" style="3" customWidth="1"/>
    <col min="10756" max="10756" width="9.42578125" style="3" customWidth="1"/>
    <col min="10757" max="10758" width="8.28515625" style="3" customWidth="1"/>
    <col min="10759" max="10759" width="8" style="3" customWidth="1"/>
    <col min="10760" max="10760" width="9.28515625" style="3" customWidth="1"/>
    <col min="10761" max="10761" width="11.85546875" style="3" customWidth="1"/>
    <col min="10762" max="10762" width="12.7109375" style="3" customWidth="1"/>
    <col min="10763" max="11008" width="9.140625" style="3"/>
    <col min="11009" max="11009" width="5.28515625" style="3" customWidth="1"/>
    <col min="11010" max="11010" width="21.140625" style="3" customWidth="1"/>
    <col min="11011" max="11011" width="9" style="3" customWidth="1"/>
    <col min="11012" max="11012" width="9.42578125" style="3" customWidth="1"/>
    <col min="11013" max="11014" width="8.28515625" style="3" customWidth="1"/>
    <col min="11015" max="11015" width="8" style="3" customWidth="1"/>
    <col min="11016" max="11016" width="9.28515625" style="3" customWidth="1"/>
    <col min="11017" max="11017" width="11.85546875" style="3" customWidth="1"/>
    <col min="11018" max="11018" width="12.7109375" style="3" customWidth="1"/>
    <col min="11019" max="11264" width="9.140625" style="3"/>
    <col min="11265" max="11265" width="5.28515625" style="3" customWidth="1"/>
    <col min="11266" max="11266" width="21.140625" style="3" customWidth="1"/>
    <col min="11267" max="11267" width="9" style="3" customWidth="1"/>
    <col min="11268" max="11268" width="9.42578125" style="3" customWidth="1"/>
    <col min="11269" max="11270" width="8.28515625" style="3" customWidth="1"/>
    <col min="11271" max="11271" width="8" style="3" customWidth="1"/>
    <col min="11272" max="11272" width="9.28515625" style="3" customWidth="1"/>
    <col min="11273" max="11273" width="11.85546875" style="3" customWidth="1"/>
    <col min="11274" max="11274" width="12.7109375" style="3" customWidth="1"/>
    <col min="11275" max="11520" width="9.140625" style="3"/>
    <col min="11521" max="11521" width="5.28515625" style="3" customWidth="1"/>
    <col min="11522" max="11522" width="21.140625" style="3" customWidth="1"/>
    <col min="11523" max="11523" width="9" style="3" customWidth="1"/>
    <col min="11524" max="11524" width="9.42578125" style="3" customWidth="1"/>
    <col min="11525" max="11526" width="8.28515625" style="3" customWidth="1"/>
    <col min="11527" max="11527" width="8" style="3" customWidth="1"/>
    <col min="11528" max="11528" width="9.28515625" style="3" customWidth="1"/>
    <col min="11529" max="11529" width="11.85546875" style="3" customWidth="1"/>
    <col min="11530" max="11530" width="12.7109375" style="3" customWidth="1"/>
    <col min="11531" max="11776" width="9.140625" style="3"/>
    <col min="11777" max="11777" width="5.28515625" style="3" customWidth="1"/>
    <col min="11778" max="11778" width="21.140625" style="3" customWidth="1"/>
    <col min="11779" max="11779" width="9" style="3" customWidth="1"/>
    <col min="11780" max="11780" width="9.42578125" style="3" customWidth="1"/>
    <col min="11781" max="11782" width="8.28515625" style="3" customWidth="1"/>
    <col min="11783" max="11783" width="8" style="3" customWidth="1"/>
    <col min="11784" max="11784" width="9.28515625" style="3" customWidth="1"/>
    <col min="11785" max="11785" width="11.85546875" style="3" customWidth="1"/>
    <col min="11786" max="11786" width="12.7109375" style="3" customWidth="1"/>
    <col min="11787" max="12032" width="9.140625" style="3"/>
    <col min="12033" max="12033" width="5.28515625" style="3" customWidth="1"/>
    <col min="12034" max="12034" width="21.140625" style="3" customWidth="1"/>
    <col min="12035" max="12035" width="9" style="3" customWidth="1"/>
    <col min="12036" max="12036" width="9.42578125" style="3" customWidth="1"/>
    <col min="12037" max="12038" width="8.28515625" style="3" customWidth="1"/>
    <col min="12039" max="12039" width="8" style="3" customWidth="1"/>
    <col min="12040" max="12040" width="9.28515625" style="3" customWidth="1"/>
    <col min="12041" max="12041" width="11.85546875" style="3" customWidth="1"/>
    <col min="12042" max="12042" width="12.7109375" style="3" customWidth="1"/>
    <col min="12043" max="12288" width="9.140625" style="3"/>
    <col min="12289" max="12289" width="5.28515625" style="3" customWidth="1"/>
    <col min="12290" max="12290" width="21.140625" style="3" customWidth="1"/>
    <col min="12291" max="12291" width="9" style="3" customWidth="1"/>
    <col min="12292" max="12292" width="9.42578125" style="3" customWidth="1"/>
    <col min="12293" max="12294" width="8.28515625" style="3" customWidth="1"/>
    <col min="12295" max="12295" width="8" style="3" customWidth="1"/>
    <col min="12296" max="12296" width="9.28515625" style="3" customWidth="1"/>
    <col min="12297" max="12297" width="11.85546875" style="3" customWidth="1"/>
    <col min="12298" max="12298" width="12.7109375" style="3" customWidth="1"/>
    <col min="12299" max="12544" width="9.140625" style="3"/>
    <col min="12545" max="12545" width="5.28515625" style="3" customWidth="1"/>
    <col min="12546" max="12546" width="21.140625" style="3" customWidth="1"/>
    <col min="12547" max="12547" width="9" style="3" customWidth="1"/>
    <col min="12548" max="12548" width="9.42578125" style="3" customWidth="1"/>
    <col min="12549" max="12550" width="8.28515625" style="3" customWidth="1"/>
    <col min="12551" max="12551" width="8" style="3" customWidth="1"/>
    <col min="12552" max="12552" width="9.28515625" style="3" customWidth="1"/>
    <col min="12553" max="12553" width="11.85546875" style="3" customWidth="1"/>
    <col min="12554" max="12554" width="12.7109375" style="3" customWidth="1"/>
    <col min="12555" max="12800" width="9.140625" style="3"/>
    <col min="12801" max="12801" width="5.28515625" style="3" customWidth="1"/>
    <col min="12802" max="12802" width="21.140625" style="3" customWidth="1"/>
    <col min="12803" max="12803" width="9" style="3" customWidth="1"/>
    <col min="12804" max="12804" width="9.42578125" style="3" customWidth="1"/>
    <col min="12805" max="12806" width="8.28515625" style="3" customWidth="1"/>
    <col min="12807" max="12807" width="8" style="3" customWidth="1"/>
    <col min="12808" max="12808" width="9.28515625" style="3" customWidth="1"/>
    <col min="12809" max="12809" width="11.85546875" style="3" customWidth="1"/>
    <col min="12810" max="12810" width="12.7109375" style="3" customWidth="1"/>
    <col min="12811" max="13056" width="9.140625" style="3"/>
    <col min="13057" max="13057" width="5.28515625" style="3" customWidth="1"/>
    <col min="13058" max="13058" width="21.140625" style="3" customWidth="1"/>
    <col min="13059" max="13059" width="9" style="3" customWidth="1"/>
    <col min="13060" max="13060" width="9.42578125" style="3" customWidth="1"/>
    <col min="13061" max="13062" width="8.28515625" style="3" customWidth="1"/>
    <col min="13063" max="13063" width="8" style="3" customWidth="1"/>
    <col min="13064" max="13064" width="9.28515625" style="3" customWidth="1"/>
    <col min="13065" max="13065" width="11.85546875" style="3" customWidth="1"/>
    <col min="13066" max="13066" width="12.7109375" style="3" customWidth="1"/>
    <col min="13067" max="13312" width="9.140625" style="3"/>
    <col min="13313" max="13313" width="5.28515625" style="3" customWidth="1"/>
    <col min="13314" max="13314" width="21.140625" style="3" customWidth="1"/>
    <col min="13315" max="13315" width="9" style="3" customWidth="1"/>
    <col min="13316" max="13316" width="9.42578125" style="3" customWidth="1"/>
    <col min="13317" max="13318" width="8.28515625" style="3" customWidth="1"/>
    <col min="13319" max="13319" width="8" style="3" customWidth="1"/>
    <col min="13320" max="13320" width="9.28515625" style="3" customWidth="1"/>
    <col min="13321" max="13321" width="11.85546875" style="3" customWidth="1"/>
    <col min="13322" max="13322" width="12.7109375" style="3" customWidth="1"/>
    <col min="13323" max="13568" width="9.140625" style="3"/>
    <col min="13569" max="13569" width="5.28515625" style="3" customWidth="1"/>
    <col min="13570" max="13570" width="21.140625" style="3" customWidth="1"/>
    <col min="13571" max="13571" width="9" style="3" customWidth="1"/>
    <col min="13572" max="13572" width="9.42578125" style="3" customWidth="1"/>
    <col min="13573" max="13574" width="8.28515625" style="3" customWidth="1"/>
    <col min="13575" max="13575" width="8" style="3" customWidth="1"/>
    <col min="13576" max="13576" width="9.28515625" style="3" customWidth="1"/>
    <col min="13577" max="13577" width="11.85546875" style="3" customWidth="1"/>
    <col min="13578" max="13578" width="12.7109375" style="3" customWidth="1"/>
    <col min="13579" max="13824" width="9.140625" style="3"/>
    <col min="13825" max="13825" width="5.28515625" style="3" customWidth="1"/>
    <col min="13826" max="13826" width="21.140625" style="3" customWidth="1"/>
    <col min="13827" max="13827" width="9" style="3" customWidth="1"/>
    <col min="13828" max="13828" width="9.42578125" style="3" customWidth="1"/>
    <col min="13829" max="13830" width="8.28515625" style="3" customWidth="1"/>
    <col min="13831" max="13831" width="8" style="3" customWidth="1"/>
    <col min="13832" max="13832" width="9.28515625" style="3" customWidth="1"/>
    <col min="13833" max="13833" width="11.85546875" style="3" customWidth="1"/>
    <col min="13834" max="13834" width="12.7109375" style="3" customWidth="1"/>
    <col min="13835" max="14080" width="9.140625" style="3"/>
    <col min="14081" max="14081" width="5.28515625" style="3" customWidth="1"/>
    <col min="14082" max="14082" width="21.140625" style="3" customWidth="1"/>
    <col min="14083" max="14083" width="9" style="3" customWidth="1"/>
    <col min="14084" max="14084" width="9.42578125" style="3" customWidth="1"/>
    <col min="14085" max="14086" width="8.28515625" style="3" customWidth="1"/>
    <col min="14087" max="14087" width="8" style="3" customWidth="1"/>
    <col min="14088" max="14088" width="9.28515625" style="3" customWidth="1"/>
    <col min="14089" max="14089" width="11.85546875" style="3" customWidth="1"/>
    <col min="14090" max="14090" width="12.7109375" style="3" customWidth="1"/>
    <col min="14091" max="14336" width="9.140625" style="3"/>
    <col min="14337" max="14337" width="5.28515625" style="3" customWidth="1"/>
    <col min="14338" max="14338" width="21.140625" style="3" customWidth="1"/>
    <col min="14339" max="14339" width="9" style="3" customWidth="1"/>
    <col min="14340" max="14340" width="9.42578125" style="3" customWidth="1"/>
    <col min="14341" max="14342" width="8.28515625" style="3" customWidth="1"/>
    <col min="14343" max="14343" width="8" style="3" customWidth="1"/>
    <col min="14344" max="14344" width="9.28515625" style="3" customWidth="1"/>
    <col min="14345" max="14345" width="11.85546875" style="3" customWidth="1"/>
    <col min="14346" max="14346" width="12.7109375" style="3" customWidth="1"/>
    <col min="14347" max="14592" width="9.140625" style="3"/>
    <col min="14593" max="14593" width="5.28515625" style="3" customWidth="1"/>
    <col min="14594" max="14594" width="21.140625" style="3" customWidth="1"/>
    <col min="14595" max="14595" width="9" style="3" customWidth="1"/>
    <col min="14596" max="14596" width="9.42578125" style="3" customWidth="1"/>
    <col min="14597" max="14598" width="8.28515625" style="3" customWidth="1"/>
    <col min="14599" max="14599" width="8" style="3" customWidth="1"/>
    <col min="14600" max="14600" width="9.28515625" style="3" customWidth="1"/>
    <col min="14601" max="14601" width="11.85546875" style="3" customWidth="1"/>
    <col min="14602" max="14602" width="12.7109375" style="3" customWidth="1"/>
    <col min="14603" max="14848" width="9.140625" style="3"/>
    <col min="14849" max="14849" width="5.28515625" style="3" customWidth="1"/>
    <col min="14850" max="14850" width="21.140625" style="3" customWidth="1"/>
    <col min="14851" max="14851" width="9" style="3" customWidth="1"/>
    <col min="14852" max="14852" width="9.42578125" style="3" customWidth="1"/>
    <col min="14853" max="14854" width="8.28515625" style="3" customWidth="1"/>
    <col min="14855" max="14855" width="8" style="3" customWidth="1"/>
    <col min="14856" max="14856" width="9.28515625" style="3" customWidth="1"/>
    <col min="14857" max="14857" width="11.85546875" style="3" customWidth="1"/>
    <col min="14858" max="14858" width="12.7109375" style="3" customWidth="1"/>
    <col min="14859" max="15104" width="9.140625" style="3"/>
    <col min="15105" max="15105" width="5.28515625" style="3" customWidth="1"/>
    <col min="15106" max="15106" width="21.140625" style="3" customWidth="1"/>
    <col min="15107" max="15107" width="9" style="3" customWidth="1"/>
    <col min="15108" max="15108" width="9.42578125" style="3" customWidth="1"/>
    <col min="15109" max="15110" width="8.28515625" style="3" customWidth="1"/>
    <col min="15111" max="15111" width="8" style="3" customWidth="1"/>
    <col min="15112" max="15112" width="9.28515625" style="3" customWidth="1"/>
    <col min="15113" max="15113" width="11.85546875" style="3" customWidth="1"/>
    <col min="15114" max="15114" width="12.7109375" style="3" customWidth="1"/>
    <col min="15115" max="15360" width="9.140625" style="3"/>
    <col min="15361" max="15361" width="5.28515625" style="3" customWidth="1"/>
    <col min="15362" max="15362" width="21.140625" style="3" customWidth="1"/>
    <col min="15363" max="15363" width="9" style="3" customWidth="1"/>
    <col min="15364" max="15364" width="9.42578125" style="3" customWidth="1"/>
    <col min="15365" max="15366" width="8.28515625" style="3" customWidth="1"/>
    <col min="15367" max="15367" width="8" style="3" customWidth="1"/>
    <col min="15368" max="15368" width="9.28515625" style="3" customWidth="1"/>
    <col min="15369" max="15369" width="11.85546875" style="3" customWidth="1"/>
    <col min="15370" max="15370" width="12.7109375" style="3" customWidth="1"/>
    <col min="15371" max="15616" width="9.140625" style="3"/>
    <col min="15617" max="15617" width="5.28515625" style="3" customWidth="1"/>
    <col min="15618" max="15618" width="21.140625" style="3" customWidth="1"/>
    <col min="15619" max="15619" width="9" style="3" customWidth="1"/>
    <col min="15620" max="15620" width="9.42578125" style="3" customWidth="1"/>
    <col min="15621" max="15622" width="8.28515625" style="3" customWidth="1"/>
    <col min="15623" max="15623" width="8" style="3" customWidth="1"/>
    <col min="15624" max="15624" width="9.28515625" style="3" customWidth="1"/>
    <col min="15625" max="15625" width="11.85546875" style="3" customWidth="1"/>
    <col min="15626" max="15626" width="12.7109375" style="3" customWidth="1"/>
    <col min="15627" max="15872" width="9.140625" style="3"/>
    <col min="15873" max="15873" width="5.28515625" style="3" customWidth="1"/>
    <col min="15874" max="15874" width="21.140625" style="3" customWidth="1"/>
    <col min="15875" max="15875" width="9" style="3" customWidth="1"/>
    <col min="15876" max="15876" width="9.42578125" style="3" customWidth="1"/>
    <col min="15877" max="15878" width="8.28515625" style="3" customWidth="1"/>
    <col min="15879" max="15879" width="8" style="3" customWidth="1"/>
    <col min="15880" max="15880" width="9.28515625" style="3" customWidth="1"/>
    <col min="15881" max="15881" width="11.85546875" style="3" customWidth="1"/>
    <col min="15882" max="15882" width="12.7109375" style="3" customWidth="1"/>
    <col min="15883" max="16128" width="9.140625" style="3"/>
    <col min="16129" max="16129" width="5.28515625" style="3" customWidth="1"/>
    <col min="16130" max="16130" width="21.140625" style="3" customWidth="1"/>
    <col min="16131" max="16131" width="9" style="3" customWidth="1"/>
    <col min="16132" max="16132" width="9.42578125" style="3" customWidth="1"/>
    <col min="16133" max="16134" width="8.28515625" style="3" customWidth="1"/>
    <col min="16135" max="16135" width="8" style="3" customWidth="1"/>
    <col min="16136" max="16136" width="9.28515625" style="3" customWidth="1"/>
    <col min="16137" max="16137" width="11.85546875" style="3" customWidth="1"/>
    <col min="16138" max="16138" width="12.7109375" style="3" customWidth="1"/>
    <col min="16139" max="16384" width="9.140625" style="3"/>
  </cols>
  <sheetData>
    <row r="1" spans="1:10" ht="32.25" customHeight="1">
      <c r="A1" s="893" t="s">
        <v>254</v>
      </c>
      <c r="B1" s="893"/>
      <c r="C1" s="893"/>
      <c r="D1" s="893"/>
      <c r="E1" s="893"/>
      <c r="F1" s="893"/>
      <c r="G1" s="893"/>
      <c r="H1" s="893"/>
      <c r="I1" s="893"/>
      <c r="J1" s="893"/>
    </row>
    <row r="2" spans="1:10" customFormat="1" ht="18.75">
      <c r="A2" s="922" t="s">
        <v>434</v>
      </c>
      <c r="B2" s="922"/>
      <c r="C2" s="922"/>
      <c r="D2" s="922"/>
      <c r="E2" s="922"/>
      <c r="F2" s="922"/>
      <c r="G2" s="922"/>
      <c r="H2" s="922"/>
      <c r="I2" s="922"/>
      <c r="J2" s="922"/>
    </row>
    <row r="4" spans="1:10" s="2" customFormat="1" ht="36" customHeight="1">
      <c r="A4" s="914" t="s">
        <v>93</v>
      </c>
      <c r="B4" s="916" t="s">
        <v>256</v>
      </c>
      <c r="C4" s="923" t="s">
        <v>257</v>
      </c>
      <c r="D4" s="923"/>
      <c r="E4" s="923" t="s">
        <v>258</v>
      </c>
      <c r="F4" s="923"/>
      <c r="G4" s="923"/>
      <c r="H4" s="918" t="s">
        <v>259</v>
      </c>
      <c r="I4" s="918" t="s">
        <v>260</v>
      </c>
      <c r="J4" s="920" t="s">
        <v>261</v>
      </c>
    </row>
    <row r="5" spans="1:10" s="2" customFormat="1" ht="58.5" customHeight="1">
      <c r="A5" s="915"/>
      <c r="B5" s="917"/>
      <c r="C5" s="6" t="s">
        <v>262</v>
      </c>
      <c r="D5" s="6" t="s">
        <v>263</v>
      </c>
      <c r="E5" s="6" t="s">
        <v>264</v>
      </c>
      <c r="F5" s="6" t="s">
        <v>265</v>
      </c>
      <c r="G5" s="6" t="s">
        <v>266</v>
      </c>
      <c r="H5" s="919"/>
      <c r="I5" s="919"/>
      <c r="J5" s="921"/>
    </row>
    <row r="6" spans="1:10" ht="15.75">
      <c r="A6" s="270">
        <v>1</v>
      </c>
      <c r="B6" s="271" t="str">
        <f>'TTTL tổ 10'!B11</f>
        <v>Chanh Rota Na</v>
      </c>
      <c r="C6" s="272"/>
      <c r="D6" s="272">
        <v>1</v>
      </c>
      <c r="E6" s="273">
        <v>4</v>
      </c>
      <c r="F6" s="274"/>
      <c r="G6" s="13">
        <f>E6+F6</f>
        <v>4</v>
      </c>
      <c r="H6" s="13">
        <f>D6+E6</f>
        <v>5</v>
      </c>
      <c r="I6" s="19">
        <f>H6*75000</f>
        <v>375000</v>
      </c>
      <c r="J6" s="276"/>
    </row>
    <row r="7" spans="1:10" ht="15.75">
      <c r="A7" s="213">
        <f>'TTTL tổ 10'!A12</f>
        <v>2</v>
      </c>
      <c r="B7" s="271" t="str">
        <f>'TTTL tổ 10'!B12</f>
        <v>Phi Chi Voan</v>
      </c>
      <c r="C7" s="15"/>
      <c r="D7" s="12">
        <v>1</v>
      </c>
      <c r="E7" s="13">
        <v>5</v>
      </c>
      <c r="F7" s="14">
        <v>1</v>
      </c>
      <c r="G7" s="13">
        <f>E7+F7</f>
        <v>6</v>
      </c>
      <c r="H7" s="13">
        <f>D7+E7</f>
        <v>6</v>
      </c>
      <c r="I7" s="19">
        <f>H7*75000</f>
        <v>450000</v>
      </c>
      <c r="J7" s="20"/>
    </row>
    <row r="8" spans="1:10" ht="15.75">
      <c r="A8" s="213">
        <f>'TTTL tổ 10'!A13</f>
        <v>3</v>
      </c>
      <c r="B8" s="271" t="str">
        <f>'TTTL tổ 10'!B13</f>
        <v>Ol Bros</v>
      </c>
      <c r="C8" s="15"/>
      <c r="D8" s="12">
        <v>1</v>
      </c>
      <c r="E8" s="13">
        <v>3</v>
      </c>
      <c r="F8" s="14">
        <v>1</v>
      </c>
      <c r="G8" s="13">
        <f t="shared" ref="G8:G14" si="0">E8+F8</f>
        <v>4</v>
      </c>
      <c r="H8" s="13">
        <f t="shared" ref="H8:H14" si="1">D8+E8</f>
        <v>4</v>
      </c>
      <c r="I8" s="19">
        <f t="shared" ref="I8:I14" si="2">H8*75000</f>
        <v>300000</v>
      </c>
      <c r="J8" s="20"/>
    </row>
    <row r="9" spans="1:10" ht="15.75">
      <c r="A9" s="213">
        <f>'TTTL tổ 10'!A14</f>
        <v>4</v>
      </c>
      <c r="B9" s="271" t="str">
        <f>'TTTL tổ 10'!B14</f>
        <v>Don Đi Na</v>
      </c>
      <c r="C9" s="15"/>
      <c r="D9" s="12">
        <v>1</v>
      </c>
      <c r="E9" s="13">
        <v>4</v>
      </c>
      <c r="F9" s="14">
        <v>0</v>
      </c>
      <c r="G9" s="13">
        <f t="shared" si="0"/>
        <v>4</v>
      </c>
      <c r="H9" s="13">
        <f t="shared" si="1"/>
        <v>5</v>
      </c>
      <c r="I9" s="19">
        <f t="shared" si="2"/>
        <v>375000</v>
      </c>
      <c r="J9" s="20"/>
    </row>
    <row r="10" spans="1:10" ht="15.75">
      <c r="A10" s="213">
        <f>'TTTL tổ 10'!A15</f>
        <v>5</v>
      </c>
      <c r="B10" s="271" t="str">
        <f>'TTTL tổ 10'!B15</f>
        <v>Kon Sa Mon</v>
      </c>
      <c r="C10" s="15">
        <v>1</v>
      </c>
      <c r="D10" s="12"/>
      <c r="E10" s="13">
        <v>5</v>
      </c>
      <c r="F10" s="14"/>
      <c r="G10" s="13">
        <f t="shared" si="0"/>
        <v>5</v>
      </c>
      <c r="H10" s="13">
        <f t="shared" si="1"/>
        <v>5</v>
      </c>
      <c r="I10" s="19">
        <f t="shared" si="2"/>
        <v>375000</v>
      </c>
      <c r="J10" s="20"/>
    </row>
    <row r="11" spans="1:10" ht="15.75">
      <c r="A11" s="213">
        <f>'TTTL tổ 10'!A16</f>
        <v>6</v>
      </c>
      <c r="B11" s="271" t="str">
        <f>'TTTL tổ 10'!B16</f>
        <v>Un Tăk</v>
      </c>
      <c r="C11" s="15"/>
      <c r="D11" s="12">
        <v>1</v>
      </c>
      <c r="E11" s="13">
        <v>4</v>
      </c>
      <c r="F11" s="14"/>
      <c r="G11" s="13">
        <f t="shared" si="0"/>
        <v>4</v>
      </c>
      <c r="H11" s="13">
        <f t="shared" si="1"/>
        <v>5</v>
      </c>
      <c r="I11" s="19">
        <f t="shared" si="2"/>
        <v>375000</v>
      </c>
      <c r="J11" s="20"/>
    </row>
    <row r="12" spans="1:10" ht="15.75">
      <c r="A12" s="213">
        <f>'TTTL tổ 10'!A17</f>
        <v>7</v>
      </c>
      <c r="B12" s="271" t="str">
        <f>'TTTL tổ 10'!B17</f>
        <v>Kon Chia</v>
      </c>
      <c r="C12" s="15"/>
      <c r="D12" s="12">
        <v>1</v>
      </c>
      <c r="E12" s="13">
        <v>4</v>
      </c>
      <c r="F12" s="298"/>
      <c r="G12" s="13">
        <f t="shared" si="0"/>
        <v>4</v>
      </c>
      <c r="H12" s="13">
        <f t="shared" si="1"/>
        <v>5</v>
      </c>
      <c r="I12" s="19">
        <f t="shared" si="2"/>
        <v>375000</v>
      </c>
      <c r="J12" s="20"/>
    </row>
    <row r="13" spans="1:10" ht="15.75">
      <c r="A13" s="213">
        <f>'TTTL tổ 10'!A18</f>
        <v>8</v>
      </c>
      <c r="B13" s="271" t="str">
        <f>'TTTL tổ 10'!B18</f>
        <v>Tha Thon</v>
      </c>
      <c r="C13" s="15"/>
      <c r="D13" s="12">
        <v>1</v>
      </c>
      <c r="E13" s="13">
        <v>3</v>
      </c>
      <c r="F13" s="14"/>
      <c r="G13" s="13">
        <f t="shared" si="0"/>
        <v>3</v>
      </c>
      <c r="H13" s="13">
        <f t="shared" si="1"/>
        <v>4</v>
      </c>
      <c r="I13" s="19">
        <f t="shared" si="2"/>
        <v>300000</v>
      </c>
      <c r="J13" s="20"/>
    </row>
    <row r="14" spans="1:10" ht="15.75">
      <c r="A14" s="213">
        <f>'TTTL tổ 10'!A19</f>
        <v>9</v>
      </c>
      <c r="B14" s="271" t="str">
        <f>'TTTL tổ 10'!B19</f>
        <v>Sêng Sim Đăp</v>
      </c>
      <c r="C14" s="15"/>
      <c r="D14" s="12">
        <v>1</v>
      </c>
      <c r="E14" s="13">
        <v>3</v>
      </c>
      <c r="F14" s="14">
        <v>2</v>
      </c>
      <c r="G14" s="13">
        <f t="shared" si="0"/>
        <v>5</v>
      </c>
      <c r="H14" s="13">
        <f t="shared" si="1"/>
        <v>4</v>
      </c>
      <c r="I14" s="19">
        <f t="shared" si="2"/>
        <v>300000</v>
      </c>
      <c r="J14" s="20"/>
    </row>
    <row r="15" spans="1:10" ht="15.75">
      <c r="A15" s="213">
        <f>'TTTL tổ 10'!A20</f>
        <v>10</v>
      </c>
      <c r="B15" s="271" t="str">
        <f>'TTTL tổ 10'!B20</f>
        <v>Than Tha</v>
      </c>
      <c r="C15" s="15"/>
      <c r="D15" s="12">
        <v>1</v>
      </c>
      <c r="E15" s="13">
        <v>3</v>
      </c>
      <c r="F15" s="14">
        <v>2</v>
      </c>
      <c r="G15" s="13">
        <f>E15+F15</f>
        <v>5</v>
      </c>
      <c r="H15" s="13">
        <f>D15+E15</f>
        <v>4</v>
      </c>
      <c r="I15" s="19">
        <f>H15*75000</f>
        <v>300000</v>
      </c>
      <c r="J15" s="20"/>
    </row>
    <row r="16" spans="1:10" ht="15.75">
      <c r="A16" s="213">
        <f>'TTTL tổ 10'!A21</f>
        <v>11</v>
      </c>
      <c r="B16" s="271" t="str">
        <f>'TTTL tổ 10'!B21</f>
        <v>Thon Vit</v>
      </c>
      <c r="C16" s="15"/>
      <c r="D16" s="12">
        <v>1</v>
      </c>
      <c r="E16" s="13">
        <v>3</v>
      </c>
      <c r="F16" s="14">
        <v>2</v>
      </c>
      <c r="G16" s="13">
        <f>E16+F16</f>
        <v>5</v>
      </c>
      <c r="H16" s="13">
        <f>D16+E16</f>
        <v>4</v>
      </c>
      <c r="I16" s="19">
        <f>H16*75000</f>
        <v>300000</v>
      </c>
      <c r="J16" s="20"/>
    </row>
    <row r="17" spans="1:10" ht="15.75">
      <c r="A17" s="213">
        <f>'TTTL tổ 10'!A22</f>
        <v>12</v>
      </c>
      <c r="B17" s="271" t="str">
        <f>'TTTL tổ 10'!B22</f>
        <v>Hon Ten</v>
      </c>
      <c r="C17" s="15"/>
      <c r="D17" s="12">
        <v>1</v>
      </c>
      <c r="E17" s="13">
        <v>3</v>
      </c>
      <c r="F17" s="14">
        <v>2</v>
      </c>
      <c r="G17" s="13">
        <f>E17+F17</f>
        <v>5</v>
      </c>
      <c r="H17" s="13">
        <f>D17+E17</f>
        <v>4</v>
      </c>
      <c r="I17" s="19">
        <f>H17*75000</f>
        <v>300000</v>
      </c>
      <c r="J17" s="20"/>
    </row>
    <row r="18" spans="1:10" ht="15.75">
      <c r="A18" s="213">
        <f>'TTTL tổ 10'!A23</f>
        <v>13</v>
      </c>
      <c r="B18" s="271" t="str">
        <f>'TTTL tổ 10'!B23</f>
        <v>Thum Thay</v>
      </c>
      <c r="C18" s="15"/>
      <c r="D18" s="12">
        <v>1</v>
      </c>
      <c r="E18" s="13">
        <v>3</v>
      </c>
      <c r="F18" s="14">
        <v>2</v>
      </c>
      <c r="G18" s="13">
        <f>E18+F18</f>
        <v>5</v>
      </c>
      <c r="H18" s="13">
        <f>D18+E18</f>
        <v>4</v>
      </c>
      <c r="I18" s="19">
        <f>H18*75000</f>
        <v>300000</v>
      </c>
      <c r="J18" s="20"/>
    </row>
    <row r="19" spans="1:10" ht="20.25" customHeight="1">
      <c r="A19" s="1050" t="s">
        <v>267</v>
      </c>
      <c r="B19" s="1051"/>
      <c r="C19" s="23">
        <f t="shared" ref="C19:I19" si="3">SUM(C6:C18)</f>
        <v>1</v>
      </c>
      <c r="D19" s="23">
        <f t="shared" si="3"/>
        <v>12</v>
      </c>
      <c r="E19" s="23">
        <f t="shared" si="3"/>
        <v>47</v>
      </c>
      <c r="F19" s="23">
        <f t="shared" si="3"/>
        <v>12</v>
      </c>
      <c r="G19" s="23">
        <f t="shared" si="3"/>
        <v>59</v>
      </c>
      <c r="H19" s="23">
        <f t="shared" si="3"/>
        <v>59</v>
      </c>
      <c r="I19" s="23">
        <f t="shared" si="3"/>
        <v>4425000</v>
      </c>
      <c r="J19" s="26"/>
    </row>
    <row r="20" spans="1:10" ht="15.75">
      <c r="B20" s="225"/>
    </row>
    <row r="21" spans="1:10" ht="15.75">
      <c r="B21" s="226"/>
      <c r="E21" s="24"/>
      <c r="F21" s="24"/>
      <c r="G21" s="24"/>
      <c r="H21" s="912" t="s">
        <v>268</v>
      </c>
      <c r="I21" s="912"/>
      <c r="J21" s="912"/>
    </row>
    <row r="22" spans="1:10">
      <c r="E22" s="3"/>
      <c r="F22" s="3"/>
      <c r="G22" s="3"/>
      <c r="H22" s="913" t="s">
        <v>269</v>
      </c>
      <c r="I22" s="913"/>
      <c r="J22" s="913"/>
    </row>
  </sheetData>
  <mergeCells count="12">
    <mergeCell ref="A1:J1"/>
    <mergeCell ref="A2:J2"/>
    <mergeCell ref="C4:D4"/>
    <mergeCell ref="E4:G4"/>
    <mergeCell ref="A19:B19"/>
    <mergeCell ref="H21:J21"/>
    <mergeCell ref="H22:J22"/>
    <mergeCell ref="A4:A5"/>
    <mergeCell ref="B4:B5"/>
    <mergeCell ref="H4:H5"/>
    <mergeCell ref="I4:I5"/>
    <mergeCell ref="J4:J5"/>
  </mergeCells>
  <pageMargins left="0.69930555555555596" right="0.69930555555555596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CE26"/>
  <sheetViews>
    <sheetView view="pageBreakPreview" zoomScale="90" zoomScaleNormal="100" zoomScaleSheetLayoutView="90" workbookViewId="0">
      <pane xSplit="2" ySplit="8" topLeftCell="BL9" activePane="bottomRight" state="frozen"/>
      <selection pane="topRight"/>
      <selection pane="bottomLeft"/>
      <selection pane="bottomRight" activeCell="BM8" sqref="BM8"/>
    </sheetView>
  </sheetViews>
  <sheetFormatPr defaultColWidth="9" defaultRowHeight="16.5"/>
  <cols>
    <col min="1" max="1" width="4.42578125" style="176" customWidth="1"/>
    <col min="2" max="2" width="19" style="176" customWidth="1"/>
    <col min="3" max="3" width="6.140625" style="176" hidden="1" customWidth="1"/>
    <col min="4" max="4" width="6.42578125" style="176" hidden="1" customWidth="1"/>
    <col min="5" max="5" width="6.85546875" style="176" hidden="1" customWidth="1"/>
    <col min="6" max="6" width="7.42578125" style="176" hidden="1" customWidth="1"/>
    <col min="7" max="8" width="8.7109375" style="176" hidden="1" customWidth="1"/>
    <col min="9" max="10" width="10.140625" style="176" hidden="1" customWidth="1"/>
    <col min="11" max="11" width="10.28515625" style="176" hidden="1" customWidth="1"/>
    <col min="12" max="12" width="8.85546875" style="176" hidden="1" customWidth="1"/>
    <col min="13" max="13" width="9.28515625" style="176" hidden="1" customWidth="1"/>
    <col min="14" max="14" width="9" style="176" hidden="1" customWidth="1"/>
    <col min="15" max="16" width="5.7109375" style="176" hidden="1" customWidth="1"/>
    <col min="17" max="17" width="10.5703125" style="176" hidden="1" customWidth="1"/>
    <col min="18" max="18" width="9.7109375" style="176" hidden="1" customWidth="1"/>
    <col min="19" max="20" width="7.7109375" style="176" hidden="1" customWidth="1"/>
    <col min="21" max="21" width="7.85546875" style="176" hidden="1" customWidth="1"/>
    <col min="22" max="24" width="6.5703125" style="176" hidden="1" customWidth="1"/>
    <col min="25" max="25" width="6" style="176" hidden="1" customWidth="1"/>
    <col min="26" max="26" width="6.28515625" style="176" hidden="1" customWidth="1"/>
    <col min="27" max="27" width="7.5703125" style="176" hidden="1" customWidth="1"/>
    <col min="28" max="28" width="6.7109375" style="176" hidden="1" customWidth="1"/>
    <col min="29" max="29" width="7.28515625" style="176" hidden="1" customWidth="1"/>
    <col min="30" max="30" width="6.42578125" style="176" hidden="1" customWidth="1"/>
    <col min="31" max="31" width="5.85546875" style="176" hidden="1" customWidth="1"/>
    <col min="32" max="32" width="7" style="176" hidden="1" customWidth="1"/>
    <col min="33" max="34" width="6.42578125" style="176" hidden="1" customWidth="1"/>
    <col min="35" max="36" width="7.7109375" style="176" hidden="1" customWidth="1"/>
    <col min="37" max="38" width="7.42578125" style="176" hidden="1" customWidth="1"/>
    <col min="39" max="39" width="7.5703125" style="176" hidden="1" customWidth="1"/>
    <col min="40" max="40" width="6.42578125" style="176" hidden="1" customWidth="1"/>
    <col min="41" max="41" width="6.7109375" style="176" hidden="1" customWidth="1"/>
    <col min="42" max="42" width="6.140625" style="176" hidden="1" customWidth="1"/>
    <col min="43" max="43" width="7.28515625" style="176" hidden="1" customWidth="1"/>
    <col min="44" max="44" width="6.42578125" style="176" hidden="1" customWidth="1"/>
    <col min="45" max="45" width="7.28515625" style="176" hidden="1" customWidth="1"/>
    <col min="46" max="48" width="6.85546875" style="176" hidden="1" customWidth="1"/>
    <col min="49" max="49" width="6.5703125" style="176" hidden="1" customWidth="1"/>
    <col min="50" max="50" width="7.7109375" style="176" hidden="1" customWidth="1"/>
    <col min="51" max="51" width="7.28515625" style="176" hidden="1" customWidth="1"/>
    <col min="52" max="52" width="7.140625" style="176" hidden="1" customWidth="1"/>
    <col min="53" max="53" width="7.28515625" style="176" hidden="1" customWidth="1"/>
    <col min="54" max="54" width="7.42578125" style="176" hidden="1" customWidth="1"/>
    <col min="55" max="55" width="7" style="176" hidden="1" customWidth="1"/>
    <col min="56" max="56" width="6.85546875" style="176" hidden="1" customWidth="1"/>
    <col min="57" max="57" width="5.85546875" style="176" hidden="1" customWidth="1"/>
    <col min="58" max="58" width="6.7109375" style="176" hidden="1" customWidth="1"/>
    <col min="59" max="59" width="6.28515625" style="176" hidden="1" customWidth="1"/>
    <col min="60" max="60" width="6.42578125" style="176" hidden="1" customWidth="1"/>
    <col min="61" max="61" width="5.7109375" style="176" hidden="1" customWidth="1"/>
    <col min="62" max="62" width="7.140625" style="176" hidden="1" customWidth="1"/>
    <col min="63" max="63" width="9.42578125" style="176" hidden="1" customWidth="1"/>
    <col min="64" max="65" width="16.140625" style="176" customWidth="1"/>
    <col min="66" max="67" width="10" style="176" hidden="1" customWidth="1"/>
    <col min="68" max="68" width="8.140625" style="176" hidden="1" customWidth="1"/>
    <col min="69" max="69" width="7.5703125" style="176" hidden="1" customWidth="1"/>
    <col min="70" max="70" width="17.28515625" style="176" customWidth="1"/>
    <col min="71" max="71" width="16.7109375" style="176" customWidth="1"/>
    <col min="72" max="74" width="9.140625" style="176"/>
    <col min="75" max="76" width="9.140625" style="176" customWidth="1"/>
    <col min="77" max="82" width="9.140625" style="176"/>
    <col min="83" max="83" width="9.140625" style="176" hidden="1" customWidth="1"/>
    <col min="84" max="291" width="9.140625" style="176"/>
    <col min="292" max="292" width="4" style="176" customWidth="1"/>
    <col min="293" max="293" width="9.7109375" style="176" customWidth="1"/>
    <col min="294" max="295" width="5.42578125" style="176" customWidth="1"/>
    <col min="296" max="296" width="5.5703125" style="176" customWidth="1"/>
    <col min="297" max="297" width="5.42578125" style="176" customWidth="1"/>
    <col min="298" max="298" width="4.85546875" style="176" customWidth="1"/>
    <col min="299" max="299" width="6.140625" style="176" customWidth="1"/>
    <col min="300" max="300" width="5.28515625" style="176" customWidth="1"/>
    <col min="301" max="301" width="6.28515625" style="176" customWidth="1"/>
    <col min="302" max="302" width="5.140625" style="176" customWidth="1"/>
    <col min="303" max="303" width="5.5703125" style="176" customWidth="1"/>
    <col min="304" max="304" width="5" style="176" customWidth="1"/>
    <col min="305" max="305" width="4.7109375" style="176" customWidth="1"/>
    <col min="306" max="306" width="6" style="176" customWidth="1"/>
    <col min="307" max="307" width="5.42578125" style="176" customWidth="1"/>
    <col min="308" max="308" width="6" style="176" customWidth="1"/>
    <col min="309" max="309" width="4.5703125" style="176" customWidth="1"/>
    <col min="310" max="310" width="6.5703125" style="176" customWidth="1"/>
    <col min="311" max="311" width="5.140625" style="176" customWidth="1"/>
    <col min="312" max="312" width="6.140625" style="176" customWidth="1"/>
    <col min="313" max="313" width="5.85546875" style="176" customWidth="1"/>
    <col min="314" max="314" width="5.42578125" style="176" customWidth="1"/>
    <col min="315" max="315" width="4.85546875" style="176" customWidth="1"/>
    <col min="316" max="316" width="6" style="176" customWidth="1"/>
    <col min="317" max="323" width="6.140625" style="176" customWidth="1"/>
    <col min="324" max="324" width="7.140625" style="176" customWidth="1"/>
    <col min="325" max="325" width="6.28515625" style="176" customWidth="1"/>
    <col min="326" max="326" width="7.28515625" style="176" customWidth="1"/>
    <col min="327" max="327" width="6.42578125" style="176" customWidth="1"/>
    <col min="328" max="547" width="9.140625" style="176"/>
    <col min="548" max="548" width="4" style="176" customWidth="1"/>
    <col min="549" max="549" width="9.7109375" style="176" customWidth="1"/>
    <col min="550" max="551" width="5.42578125" style="176" customWidth="1"/>
    <col min="552" max="552" width="5.5703125" style="176" customWidth="1"/>
    <col min="553" max="553" width="5.42578125" style="176" customWidth="1"/>
    <col min="554" max="554" width="4.85546875" style="176" customWidth="1"/>
    <col min="555" max="555" width="6.140625" style="176" customWidth="1"/>
    <col min="556" max="556" width="5.28515625" style="176" customWidth="1"/>
    <col min="557" max="557" width="6.28515625" style="176" customWidth="1"/>
    <col min="558" max="558" width="5.140625" style="176" customWidth="1"/>
    <col min="559" max="559" width="5.5703125" style="176" customWidth="1"/>
    <col min="560" max="560" width="5" style="176" customWidth="1"/>
    <col min="561" max="561" width="4.7109375" style="176" customWidth="1"/>
    <col min="562" max="562" width="6" style="176" customWidth="1"/>
    <col min="563" max="563" width="5.42578125" style="176" customWidth="1"/>
    <col min="564" max="564" width="6" style="176" customWidth="1"/>
    <col min="565" max="565" width="4.5703125" style="176" customWidth="1"/>
    <col min="566" max="566" width="6.5703125" style="176" customWidth="1"/>
    <col min="567" max="567" width="5.140625" style="176" customWidth="1"/>
    <col min="568" max="568" width="6.140625" style="176" customWidth="1"/>
    <col min="569" max="569" width="5.85546875" style="176" customWidth="1"/>
    <col min="570" max="570" width="5.42578125" style="176" customWidth="1"/>
    <col min="571" max="571" width="4.85546875" style="176" customWidth="1"/>
    <col min="572" max="572" width="6" style="176" customWidth="1"/>
    <col min="573" max="579" width="6.140625" style="176" customWidth="1"/>
    <col min="580" max="580" width="7.140625" style="176" customWidth="1"/>
    <col min="581" max="581" width="6.28515625" style="176" customWidth="1"/>
    <col min="582" max="582" width="7.28515625" style="176" customWidth="1"/>
    <col min="583" max="583" width="6.42578125" style="176" customWidth="1"/>
    <col min="584" max="803" width="9.140625" style="176"/>
    <col min="804" max="804" width="4" style="176" customWidth="1"/>
    <col min="805" max="805" width="9.7109375" style="176" customWidth="1"/>
    <col min="806" max="807" width="5.42578125" style="176" customWidth="1"/>
    <col min="808" max="808" width="5.5703125" style="176" customWidth="1"/>
    <col min="809" max="809" width="5.42578125" style="176" customWidth="1"/>
    <col min="810" max="810" width="4.85546875" style="176" customWidth="1"/>
    <col min="811" max="811" width="6.140625" style="176" customWidth="1"/>
    <col min="812" max="812" width="5.28515625" style="176" customWidth="1"/>
    <col min="813" max="813" width="6.28515625" style="176" customWidth="1"/>
    <col min="814" max="814" width="5.140625" style="176" customWidth="1"/>
    <col min="815" max="815" width="5.5703125" style="176" customWidth="1"/>
    <col min="816" max="816" width="5" style="176" customWidth="1"/>
    <col min="817" max="817" width="4.7109375" style="176" customWidth="1"/>
    <col min="818" max="818" width="6" style="176" customWidth="1"/>
    <col min="819" max="819" width="5.42578125" style="176" customWidth="1"/>
    <col min="820" max="820" width="6" style="176" customWidth="1"/>
    <col min="821" max="821" width="4.5703125" style="176" customWidth="1"/>
    <col min="822" max="822" width="6.5703125" style="176" customWidth="1"/>
    <col min="823" max="823" width="5.140625" style="176" customWidth="1"/>
    <col min="824" max="824" width="6.140625" style="176" customWidth="1"/>
    <col min="825" max="825" width="5.85546875" style="176" customWidth="1"/>
    <col min="826" max="826" width="5.42578125" style="176" customWidth="1"/>
    <col min="827" max="827" width="4.85546875" style="176" customWidth="1"/>
    <col min="828" max="828" width="6" style="176" customWidth="1"/>
    <col min="829" max="835" width="6.140625" style="176" customWidth="1"/>
    <col min="836" max="836" width="7.140625" style="176" customWidth="1"/>
    <col min="837" max="837" width="6.28515625" style="176" customWidth="1"/>
    <col min="838" max="838" width="7.28515625" style="176" customWidth="1"/>
    <col min="839" max="839" width="6.42578125" style="176" customWidth="1"/>
    <col min="840" max="1059" width="9.140625" style="176"/>
    <col min="1060" max="1060" width="4" style="176" customWidth="1"/>
    <col min="1061" max="1061" width="9.7109375" style="176" customWidth="1"/>
    <col min="1062" max="1063" width="5.42578125" style="176" customWidth="1"/>
    <col min="1064" max="1064" width="5.5703125" style="176" customWidth="1"/>
    <col min="1065" max="1065" width="5.42578125" style="176" customWidth="1"/>
    <col min="1066" max="1066" width="4.85546875" style="176" customWidth="1"/>
    <col min="1067" max="1067" width="6.140625" style="176" customWidth="1"/>
    <col min="1068" max="1068" width="5.28515625" style="176" customWidth="1"/>
    <col min="1069" max="1069" width="6.28515625" style="176" customWidth="1"/>
    <col min="1070" max="1070" width="5.140625" style="176" customWidth="1"/>
    <col min="1071" max="1071" width="5.5703125" style="176" customWidth="1"/>
    <col min="1072" max="1072" width="5" style="176" customWidth="1"/>
    <col min="1073" max="1073" width="4.7109375" style="176" customWidth="1"/>
    <col min="1074" max="1074" width="6" style="176" customWidth="1"/>
    <col min="1075" max="1075" width="5.42578125" style="176" customWidth="1"/>
    <col min="1076" max="1076" width="6" style="176" customWidth="1"/>
    <col min="1077" max="1077" width="4.5703125" style="176" customWidth="1"/>
    <col min="1078" max="1078" width="6.5703125" style="176" customWidth="1"/>
    <col min="1079" max="1079" width="5.140625" style="176" customWidth="1"/>
    <col min="1080" max="1080" width="6.140625" style="176" customWidth="1"/>
    <col min="1081" max="1081" width="5.85546875" style="176" customWidth="1"/>
    <col min="1082" max="1082" width="5.42578125" style="176" customWidth="1"/>
    <col min="1083" max="1083" width="4.85546875" style="176" customWidth="1"/>
    <col min="1084" max="1084" width="6" style="176" customWidth="1"/>
    <col min="1085" max="1091" width="6.140625" style="176" customWidth="1"/>
    <col min="1092" max="1092" width="7.140625" style="176" customWidth="1"/>
    <col min="1093" max="1093" width="6.28515625" style="176" customWidth="1"/>
    <col min="1094" max="1094" width="7.28515625" style="176" customWidth="1"/>
    <col min="1095" max="1095" width="6.42578125" style="176" customWidth="1"/>
    <col min="1096" max="1315" width="9.140625" style="176"/>
    <col min="1316" max="1316" width="4" style="176" customWidth="1"/>
    <col min="1317" max="1317" width="9.7109375" style="176" customWidth="1"/>
    <col min="1318" max="1319" width="5.42578125" style="176" customWidth="1"/>
    <col min="1320" max="1320" width="5.5703125" style="176" customWidth="1"/>
    <col min="1321" max="1321" width="5.42578125" style="176" customWidth="1"/>
    <col min="1322" max="1322" width="4.85546875" style="176" customWidth="1"/>
    <col min="1323" max="1323" width="6.140625" style="176" customWidth="1"/>
    <col min="1324" max="1324" width="5.28515625" style="176" customWidth="1"/>
    <col min="1325" max="1325" width="6.28515625" style="176" customWidth="1"/>
    <col min="1326" max="1326" width="5.140625" style="176" customWidth="1"/>
    <col min="1327" max="1327" width="5.5703125" style="176" customWidth="1"/>
    <col min="1328" max="1328" width="5" style="176" customWidth="1"/>
    <col min="1329" max="1329" width="4.7109375" style="176" customWidth="1"/>
    <col min="1330" max="1330" width="6" style="176" customWidth="1"/>
    <col min="1331" max="1331" width="5.42578125" style="176" customWidth="1"/>
    <col min="1332" max="1332" width="6" style="176" customWidth="1"/>
    <col min="1333" max="1333" width="4.5703125" style="176" customWidth="1"/>
    <col min="1334" max="1334" width="6.5703125" style="176" customWidth="1"/>
    <col min="1335" max="1335" width="5.140625" style="176" customWidth="1"/>
    <col min="1336" max="1336" width="6.140625" style="176" customWidth="1"/>
    <col min="1337" max="1337" width="5.85546875" style="176" customWidth="1"/>
    <col min="1338" max="1338" width="5.42578125" style="176" customWidth="1"/>
    <col min="1339" max="1339" width="4.85546875" style="176" customWidth="1"/>
    <col min="1340" max="1340" width="6" style="176" customWidth="1"/>
    <col min="1341" max="1347" width="6.140625" style="176" customWidth="1"/>
    <col min="1348" max="1348" width="7.140625" style="176" customWidth="1"/>
    <col min="1349" max="1349" width="6.28515625" style="176" customWidth="1"/>
    <col min="1350" max="1350" width="7.28515625" style="176" customWidth="1"/>
    <col min="1351" max="1351" width="6.42578125" style="176" customWidth="1"/>
    <col min="1352" max="1571" width="9.140625" style="176"/>
    <col min="1572" max="1572" width="4" style="176" customWidth="1"/>
    <col min="1573" max="1573" width="9.7109375" style="176" customWidth="1"/>
    <col min="1574" max="1575" width="5.42578125" style="176" customWidth="1"/>
    <col min="1576" max="1576" width="5.5703125" style="176" customWidth="1"/>
    <col min="1577" max="1577" width="5.42578125" style="176" customWidth="1"/>
    <col min="1578" max="1578" width="4.85546875" style="176" customWidth="1"/>
    <col min="1579" max="1579" width="6.140625" style="176" customWidth="1"/>
    <col min="1580" max="1580" width="5.28515625" style="176" customWidth="1"/>
    <col min="1581" max="1581" width="6.28515625" style="176" customWidth="1"/>
    <col min="1582" max="1582" width="5.140625" style="176" customWidth="1"/>
    <col min="1583" max="1583" width="5.5703125" style="176" customWidth="1"/>
    <col min="1584" max="1584" width="5" style="176" customWidth="1"/>
    <col min="1585" max="1585" width="4.7109375" style="176" customWidth="1"/>
    <col min="1586" max="1586" width="6" style="176" customWidth="1"/>
    <col min="1587" max="1587" width="5.42578125" style="176" customWidth="1"/>
    <col min="1588" max="1588" width="6" style="176" customWidth="1"/>
    <col min="1589" max="1589" width="4.5703125" style="176" customWidth="1"/>
    <col min="1590" max="1590" width="6.5703125" style="176" customWidth="1"/>
    <col min="1591" max="1591" width="5.140625" style="176" customWidth="1"/>
    <col min="1592" max="1592" width="6.140625" style="176" customWidth="1"/>
    <col min="1593" max="1593" width="5.85546875" style="176" customWidth="1"/>
    <col min="1594" max="1594" width="5.42578125" style="176" customWidth="1"/>
    <col min="1595" max="1595" width="4.85546875" style="176" customWidth="1"/>
    <col min="1596" max="1596" width="6" style="176" customWidth="1"/>
    <col min="1597" max="1603" width="6.140625" style="176" customWidth="1"/>
    <col min="1604" max="1604" width="7.140625" style="176" customWidth="1"/>
    <col min="1605" max="1605" width="6.28515625" style="176" customWidth="1"/>
    <col min="1606" max="1606" width="7.28515625" style="176" customWidth="1"/>
    <col min="1607" max="1607" width="6.42578125" style="176" customWidth="1"/>
    <col min="1608" max="1827" width="9.140625" style="176"/>
    <col min="1828" max="1828" width="4" style="176" customWidth="1"/>
    <col min="1829" max="1829" width="9.7109375" style="176" customWidth="1"/>
    <col min="1830" max="1831" width="5.42578125" style="176" customWidth="1"/>
    <col min="1832" max="1832" width="5.5703125" style="176" customWidth="1"/>
    <col min="1833" max="1833" width="5.42578125" style="176" customWidth="1"/>
    <col min="1834" max="1834" width="4.85546875" style="176" customWidth="1"/>
    <col min="1835" max="1835" width="6.140625" style="176" customWidth="1"/>
    <col min="1836" max="1836" width="5.28515625" style="176" customWidth="1"/>
    <col min="1837" max="1837" width="6.28515625" style="176" customWidth="1"/>
    <col min="1838" max="1838" width="5.140625" style="176" customWidth="1"/>
    <col min="1839" max="1839" width="5.5703125" style="176" customWidth="1"/>
    <col min="1840" max="1840" width="5" style="176" customWidth="1"/>
    <col min="1841" max="1841" width="4.7109375" style="176" customWidth="1"/>
    <col min="1842" max="1842" width="6" style="176" customWidth="1"/>
    <col min="1843" max="1843" width="5.42578125" style="176" customWidth="1"/>
    <col min="1844" max="1844" width="6" style="176" customWidth="1"/>
    <col min="1845" max="1845" width="4.5703125" style="176" customWidth="1"/>
    <col min="1846" max="1846" width="6.5703125" style="176" customWidth="1"/>
    <col min="1847" max="1847" width="5.140625" style="176" customWidth="1"/>
    <col min="1848" max="1848" width="6.140625" style="176" customWidth="1"/>
    <col min="1849" max="1849" width="5.85546875" style="176" customWidth="1"/>
    <col min="1850" max="1850" width="5.42578125" style="176" customWidth="1"/>
    <col min="1851" max="1851" width="4.85546875" style="176" customWidth="1"/>
    <col min="1852" max="1852" width="6" style="176" customWidth="1"/>
    <col min="1853" max="1859" width="6.140625" style="176" customWidth="1"/>
    <col min="1860" max="1860" width="7.140625" style="176" customWidth="1"/>
    <col min="1861" max="1861" width="6.28515625" style="176" customWidth="1"/>
    <col min="1862" max="1862" width="7.28515625" style="176" customWidth="1"/>
    <col min="1863" max="1863" width="6.42578125" style="176" customWidth="1"/>
    <col min="1864" max="2083" width="9.140625" style="176"/>
    <col min="2084" max="2084" width="4" style="176" customWidth="1"/>
    <col min="2085" max="2085" width="9.7109375" style="176" customWidth="1"/>
    <col min="2086" max="2087" width="5.42578125" style="176" customWidth="1"/>
    <col min="2088" max="2088" width="5.5703125" style="176" customWidth="1"/>
    <col min="2089" max="2089" width="5.42578125" style="176" customWidth="1"/>
    <col min="2090" max="2090" width="4.85546875" style="176" customWidth="1"/>
    <col min="2091" max="2091" width="6.140625" style="176" customWidth="1"/>
    <col min="2092" max="2092" width="5.28515625" style="176" customWidth="1"/>
    <col min="2093" max="2093" width="6.28515625" style="176" customWidth="1"/>
    <col min="2094" max="2094" width="5.140625" style="176" customWidth="1"/>
    <col min="2095" max="2095" width="5.5703125" style="176" customWidth="1"/>
    <col min="2096" max="2096" width="5" style="176" customWidth="1"/>
    <col min="2097" max="2097" width="4.7109375" style="176" customWidth="1"/>
    <col min="2098" max="2098" width="6" style="176" customWidth="1"/>
    <col min="2099" max="2099" width="5.42578125" style="176" customWidth="1"/>
    <col min="2100" max="2100" width="6" style="176" customWidth="1"/>
    <col min="2101" max="2101" width="4.5703125" style="176" customWidth="1"/>
    <col min="2102" max="2102" width="6.5703125" style="176" customWidth="1"/>
    <col min="2103" max="2103" width="5.140625" style="176" customWidth="1"/>
    <col min="2104" max="2104" width="6.140625" style="176" customWidth="1"/>
    <col min="2105" max="2105" width="5.85546875" style="176" customWidth="1"/>
    <col min="2106" max="2106" width="5.42578125" style="176" customWidth="1"/>
    <col min="2107" max="2107" width="4.85546875" style="176" customWidth="1"/>
    <col min="2108" max="2108" width="6" style="176" customWidth="1"/>
    <col min="2109" max="2115" width="6.140625" style="176" customWidth="1"/>
    <col min="2116" max="2116" width="7.140625" style="176" customWidth="1"/>
    <col min="2117" max="2117" width="6.28515625" style="176" customWidth="1"/>
    <col min="2118" max="2118" width="7.28515625" style="176" customWidth="1"/>
    <col min="2119" max="2119" width="6.42578125" style="176" customWidth="1"/>
    <col min="2120" max="2339" width="9.140625" style="176"/>
    <col min="2340" max="2340" width="4" style="176" customWidth="1"/>
    <col min="2341" max="2341" width="9.7109375" style="176" customWidth="1"/>
    <col min="2342" max="2343" width="5.42578125" style="176" customWidth="1"/>
    <col min="2344" max="2344" width="5.5703125" style="176" customWidth="1"/>
    <col min="2345" max="2345" width="5.42578125" style="176" customWidth="1"/>
    <col min="2346" max="2346" width="4.85546875" style="176" customWidth="1"/>
    <col min="2347" max="2347" width="6.140625" style="176" customWidth="1"/>
    <col min="2348" max="2348" width="5.28515625" style="176" customWidth="1"/>
    <col min="2349" max="2349" width="6.28515625" style="176" customWidth="1"/>
    <col min="2350" max="2350" width="5.140625" style="176" customWidth="1"/>
    <col min="2351" max="2351" width="5.5703125" style="176" customWidth="1"/>
    <col min="2352" max="2352" width="5" style="176" customWidth="1"/>
    <col min="2353" max="2353" width="4.7109375" style="176" customWidth="1"/>
    <col min="2354" max="2354" width="6" style="176" customWidth="1"/>
    <col min="2355" max="2355" width="5.42578125" style="176" customWidth="1"/>
    <col min="2356" max="2356" width="6" style="176" customWidth="1"/>
    <col min="2357" max="2357" width="4.5703125" style="176" customWidth="1"/>
    <col min="2358" max="2358" width="6.5703125" style="176" customWidth="1"/>
    <col min="2359" max="2359" width="5.140625" style="176" customWidth="1"/>
    <col min="2360" max="2360" width="6.140625" style="176" customWidth="1"/>
    <col min="2361" max="2361" width="5.85546875" style="176" customWidth="1"/>
    <col min="2362" max="2362" width="5.42578125" style="176" customWidth="1"/>
    <col min="2363" max="2363" width="4.85546875" style="176" customWidth="1"/>
    <col min="2364" max="2364" width="6" style="176" customWidth="1"/>
    <col min="2365" max="2371" width="6.140625" style="176" customWidth="1"/>
    <col min="2372" max="2372" width="7.140625" style="176" customWidth="1"/>
    <col min="2373" max="2373" width="6.28515625" style="176" customWidth="1"/>
    <col min="2374" max="2374" width="7.28515625" style="176" customWidth="1"/>
    <col min="2375" max="2375" width="6.42578125" style="176" customWidth="1"/>
    <col min="2376" max="2595" width="9.140625" style="176"/>
    <col min="2596" max="2596" width="4" style="176" customWidth="1"/>
    <col min="2597" max="2597" width="9.7109375" style="176" customWidth="1"/>
    <col min="2598" max="2599" width="5.42578125" style="176" customWidth="1"/>
    <col min="2600" max="2600" width="5.5703125" style="176" customWidth="1"/>
    <col min="2601" max="2601" width="5.42578125" style="176" customWidth="1"/>
    <col min="2602" max="2602" width="4.85546875" style="176" customWidth="1"/>
    <col min="2603" max="2603" width="6.140625" style="176" customWidth="1"/>
    <col min="2604" max="2604" width="5.28515625" style="176" customWidth="1"/>
    <col min="2605" max="2605" width="6.28515625" style="176" customWidth="1"/>
    <col min="2606" max="2606" width="5.140625" style="176" customWidth="1"/>
    <col min="2607" max="2607" width="5.5703125" style="176" customWidth="1"/>
    <col min="2608" max="2608" width="5" style="176" customWidth="1"/>
    <col min="2609" max="2609" width="4.7109375" style="176" customWidth="1"/>
    <col min="2610" max="2610" width="6" style="176" customWidth="1"/>
    <col min="2611" max="2611" width="5.42578125" style="176" customWidth="1"/>
    <col min="2612" max="2612" width="6" style="176" customWidth="1"/>
    <col min="2613" max="2613" width="4.5703125" style="176" customWidth="1"/>
    <col min="2614" max="2614" width="6.5703125" style="176" customWidth="1"/>
    <col min="2615" max="2615" width="5.140625" style="176" customWidth="1"/>
    <col min="2616" max="2616" width="6.140625" style="176" customWidth="1"/>
    <col min="2617" max="2617" width="5.85546875" style="176" customWidth="1"/>
    <col min="2618" max="2618" width="5.42578125" style="176" customWidth="1"/>
    <col min="2619" max="2619" width="4.85546875" style="176" customWidth="1"/>
    <col min="2620" max="2620" width="6" style="176" customWidth="1"/>
    <col min="2621" max="2627" width="6.140625" style="176" customWidth="1"/>
    <col min="2628" max="2628" width="7.140625" style="176" customWidth="1"/>
    <col min="2629" max="2629" width="6.28515625" style="176" customWidth="1"/>
    <col min="2630" max="2630" width="7.28515625" style="176" customWidth="1"/>
    <col min="2631" max="2631" width="6.42578125" style="176" customWidth="1"/>
    <col min="2632" max="2851" width="9.140625" style="176"/>
    <col min="2852" max="2852" width="4" style="176" customWidth="1"/>
    <col min="2853" max="2853" width="9.7109375" style="176" customWidth="1"/>
    <col min="2854" max="2855" width="5.42578125" style="176" customWidth="1"/>
    <col min="2856" max="2856" width="5.5703125" style="176" customWidth="1"/>
    <col min="2857" max="2857" width="5.42578125" style="176" customWidth="1"/>
    <col min="2858" max="2858" width="4.85546875" style="176" customWidth="1"/>
    <col min="2859" max="2859" width="6.140625" style="176" customWidth="1"/>
    <col min="2860" max="2860" width="5.28515625" style="176" customWidth="1"/>
    <col min="2861" max="2861" width="6.28515625" style="176" customWidth="1"/>
    <col min="2862" max="2862" width="5.140625" style="176" customWidth="1"/>
    <col min="2863" max="2863" width="5.5703125" style="176" customWidth="1"/>
    <col min="2864" max="2864" width="5" style="176" customWidth="1"/>
    <col min="2865" max="2865" width="4.7109375" style="176" customWidth="1"/>
    <col min="2866" max="2866" width="6" style="176" customWidth="1"/>
    <col min="2867" max="2867" width="5.42578125" style="176" customWidth="1"/>
    <col min="2868" max="2868" width="6" style="176" customWidth="1"/>
    <col min="2869" max="2869" width="4.5703125" style="176" customWidth="1"/>
    <col min="2870" max="2870" width="6.5703125" style="176" customWidth="1"/>
    <col min="2871" max="2871" width="5.140625" style="176" customWidth="1"/>
    <col min="2872" max="2872" width="6.140625" style="176" customWidth="1"/>
    <col min="2873" max="2873" width="5.85546875" style="176" customWidth="1"/>
    <col min="2874" max="2874" width="5.42578125" style="176" customWidth="1"/>
    <col min="2875" max="2875" width="4.85546875" style="176" customWidth="1"/>
    <col min="2876" max="2876" width="6" style="176" customWidth="1"/>
    <col min="2877" max="2883" width="6.140625" style="176" customWidth="1"/>
    <col min="2884" max="2884" width="7.140625" style="176" customWidth="1"/>
    <col min="2885" max="2885" width="6.28515625" style="176" customWidth="1"/>
    <col min="2886" max="2886" width="7.28515625" style="176" customWidth="1"/>
    <col min="2887" max="2887" width="6.42578125" style="176" customWidth="1"/>
    <col min="2888" max="3107" width="9.140625" style="176"/>
    <col min="3108" max="3108" width="4" style="176" customWidth="1"/>
    <col min="3109" max="3109" width="9.7109375" style="176" customWidth="1"/>
    <col min="3110" max="3111" width="5.42578125" style="176" customWidth="1"/>
    <col min="3112" max="3112" width="5.5703125" style="176" customWidth="1"/>
    <col min="3113" max="3113" width="5.42578125" style="176" customWidth="1"/>
    <col min="3114" max="3114" width="4.85546875" style="176" customWidth="1"/>
    <col min="3115" max="3115" width="6.140625" style="176" customWidth="1"/>
    <col min="3116" max="3116" width="5.28515625" style="176" customWidth="1"/>
    <col min="3117" max="3117" width="6.28515625" style="176" customWidth="1"/>
    <col min="3118" max="3118" width="5.140625" style="176" customWidth="1"/>
    <col min="3119" max="3119" width="5.5703125" style="176" customWidth="1"/>
    <col min="3120" max="3120" width="5" style="176" customWidth="1"/>
    <col min="3121" max="3121" width="4.7109375" style="176" customWidth="1"/>
    <col min="3122" max="3122" width="6" style="176" customWidth="1"/>
    <col min="3123" max="3123" width="5.42578125" style="176" customWidth="1"/>
    <col min="3124" max="3124" width="6" style="176" customWidth="1"/>
    <col min="3125" max="3125" width="4.5703125" style="176" customWidth="1"/>
    <col min="3126" max="3126" width="6.5703125" style="176" customWidth="1"/>
    <col min="3127" max="3127" width="5.140625" style="176" customWidth="1"/>
    <col min="3128" max="3128" width="6.140625" style="176" customWidth="1"/>
    <col min="3129" max="3129" width="5.85546875" style="176" customWidth="1"/>
    <col min="3130" max="3130" width="5.42578125" style="176" customWidth="1"/>
    <col min="3131" max="3131" width="4.85546875" style="176" customWidth="1"/>
    <col min="3132" max="3132" width="6" style="176" customWidth="1"/>
    <col min="3133" max="3139" width="6.140625" style="176" customWidth="1"/>
    <col min="3140" max="3140" width="7.140625" style="176" customWidth="1"/>
    <col min="3141" max="3141" width="6.28515625" style="176" customWidth="1"/>
    <col min="3142" max="3142" width="7.28515625" style="176" customWidth="1"/>
    <col min="3143" max="3143" width="6.42578125" style="176" customWidth="1"/>
    <col min="3144" max="3363" width="9.140625" style="176"/>
    <col min="3364" max="3364" width="4" style="176" customWidth="1"/>
    <col min="3365" max="3365" width="9.7109375" style="176" customWidth="1"/>
    <col min="3366" max="3367" width="5.42578125" style="176" customWidth="1"/>
    <col min="3368" max="3368" width="5.5703125" style="176" customWidth="1"/>
    <col min="3369" max="3369" width="5.42578125" style="176" customWidth="1"/>
    <col min="3370" max="3370" width="4.85546875" style="176" customWidth="1"/>
    <col min="3371" max="3371" width="6.140625" style="176" customWidth="1"/>
    <col min="3372" max="3372" width="5.28515625" style="176" customWidth="1"/>
    <col min="3373" max="3373" width="6.28515625" style="176" customWidth="1"/>
    <col min="3374" max="3374" width="5.140625" style="176" customWidth="1"/>
    <col min="3375" max="3375" width="5.5703125" style="176" customWidth="1"/>
    <col min="3376" max="3376" width="5" style="176" customWidth="1"/>
    <col min="3377" max="3377" width="4.7109375" style="176" customWidth="1"/>
    <col min="3378" max="3378" width="6" style="176" customWidth="1"/>
    <col min="3379" max="3379" width="5.42578125" style="176" customWidth="1"/>
    <col min="3380" max="3380" width="6" style="176" customWidth="1"/>
    <col min="3381" max="3381" width="4.5703125" style="176" customWidth="1"/>
    <col min="3382" max="3382" width="6.5703125" style="176" customWidth="1"/>
    <col min="3383" max="3383" width="5.140625" style="176" customWidth="1"/>
    <col min="3384" max="3384" width="6.140625" style="176" customWidth="1"/>
    <col min="3385" max="3385" width="5.85546875" style="176" customWidth="1"/>
    <col min="3386" max="3386" width="5.42578125" style="176" customWidth="1"/>
    <col min="3387" max="3387" width="4.85546875" style="176" customWidth="1"/>
    <col min="3388" max="3388" width="6" style="176" customWidth="1"/>
    <col min="3389" max="3395" width="6.140625" style="176" customWidth="1"/>
    <col min="3396" max="3396" width="7.140625" style="176" customWidth="1"/>
    <col min="3397" max="3397" width="6.28515625" style="176" customWidth="1"/>
    <col min="3398" max="3398" width="7.28515625" style="176" customWidth="1"/>
    <col min="3399" max="3399" width="6.42578125" style="176" customWidth="1"/>
    <col min="3400" max="3619" width="9.140625" style="176"/>
    <col min="3620" max="3620" width="4" style="176" customWidth="1"/>
    <col min="3621" max="3621" width="9.7109375" style="176" customWidth="1"/>
    <col min="3622" max="3623" width="5.42578125" style="176" customWidth="1"/>
    <col min="3624" max="3624" width="5.5703125" style="176" customWidth="1"/>
    <col min="3625" max="3625" width="5.42578125" style="176" customWidth="1"/>
    <col min="3626" max="3626" width="4.85546875" style="176" customWidth="1"/>
    <col min="3627" max="3627" width="6.140625" style="176" customWidth="1"/>
    <col min="3628" max="3628" width="5.28515625" style="176" customWidth="1"/>
    <col min="3629" max="3629" width="6.28515625" style="176" customWidth="1"/>
    <col min="3630" max="3630" width="5.140625" style="176" customWidth="1"/>
    <col min="3631" max="3631" width="5.5703125" style="176" customWidth="1"/>
    <col min="3632" max="3632" width="5" style="176" customWidth="1"/>
    <col min="3633" max="3633" width="4.7109375" style="176" customWidth="1"/>
    <col min="3634" max="3634" width="6" style="176" customWidth="1"/>
    <col min="3635" max="3635" width="5.42578125" style="176" customWidth="1"/>
    <col min="3636" max="3636" width="6" style="176" customWidth="1"/>
    <col min="3637" max="3637" width="4.5703125" style="176" customWidth="1"/>
    <col min="3638" max="3638" width="6.5703125" style="176" customWidth="1"/>
    <col min="3639" max="3639" width="5.140625" style="176" customWidth="1"/>
    <col min="3640" max="3640" width="6.140625" style="176" customWidth="1"/>
    <col min="3641" max="3641" width="5.85546875" style="176" customWidth="1"/>
    <col min="3642" max="3642" width="5.42578125" style="176" customWidth="1"/>
    <col min="3643" max="3643" width="4.85546875" style="176" customWidth="1"/>
    <col min="3644" max="3644" width="6" style="176" customWidth="1"/>
    <col min="3645" max="3651" width="6.140625" style="176" customWidth="1"/>
    <col min="3652" max="3652" width="7.140625" style="176" customWidth="1"/>
    <col min="3653" max="3653" width="6.28515625" style="176" customWidth="1"/>
    <col min="3654" max="3654" width="7.28515625" style="176" customWidth="1"/>
    <col min="3655" max="3655" width="6.42578125" style="176" customWidth="1"/>
    <col min="3656" max="3875" width="9.140625" style="176"/>
    <col min="3876" max="3876" width="4" style="176" customWidth="1"/>
    <col min="3877" max="3877" width="9.7109375" style="176" customWidth="1"/>
    <col min="3878" max="3879" width="5.42578125" style="176" customWidth="1"/>
    <col min="3880" max="3880" width="5.5703125" style="176" customWidth="1"/>
    <col min="3881" max="3881" width="5.42578125" style="176" customWidth="1"/>
    <col min="3882" max="3882" width="4.85546875" style="176" customWidth="1"/>
    <col min="3883" max="3883" width="6.140625" style="176" customWidth="1"/>
    <col min="3884" max="3884" width="5.28515625" style="176" customWidth="1"/>
    <col min="3885" max="3885" width="6.28515625" style="176" customWidth="1"/>
    <col min="3886" max="3886" width="5.140625" style="176" customWidth="1"/>
    <col min="3887" max="3887" width="5.5703125" style="176" customWidth="1"/>
    <col min="3888" max="3888" width="5" style="176" customWidth="1"/>
    <col min="3889" max="3889" width="4.7109375" style="176" customWidth="1"/>
    <col min="3890" max="3890" width="6" style="176" customWidth="1"/>
    <col min="3891" max="3891" width="5.42578125" style="176" customWidth="1"/>
    <col min="3892" max="3892" width="6" style="176" customWidth="1"/>
    <col min="3893" max="3893" width="4.5703125" style="176" customWidth="1"/>
    <col min="3894" max="3894" width="6.5703125" style="176" customWidth="1"/>
    <col min="3895" max="3895" width="5.140625" style="176" customWidth="1"/>
    <col min="3896" max="3896" width="6.140625" style="176" customWidth="1"/>
    <col min="3897" max="3897" width="5.85546875" style="176" customWidth="1"/>
    <col min="3898" max="3898" width="5.42578125" style="176" customWidth="1"/>
    <col min="3899" max="3899" width="4.85546875" style="176" customWidth="1"/>
    <col min="3900" max="3900" width="6" style="176" customWidth="1"/>
    <col min="3901" max="3907" width="6.140625" style="176" customWidth="1"/>
    <col min="3908" max="3908" width="7.140625" style="176" customWidth="1"/>
    <col min="3909" max="3909" width="6.28515625" style="176" customWidth="1"/>
    <col min="3910" max="3910" width="7.28515625" style="176" customWidth="1"/>
    <col min="3911" max="3911" width="6.42578125" style="176" customWidth="1"/>
    <col min="3912" max="4131" width="9.140625" style="176"/>
    <col min="4132" max="4132" width="4" style="176" customWidth="1"/>
    <col min="4133" max="4133" width="9.7109375" style="176" customWidth="1"/>
    <col min="4134" max="4135" width="5.42578125" style="176" customWidth="1"/>
    <col min="4136" max="4136" width="5.5703125" style="176" customWidth="1"/>
    <col min="4137" max="4137" width="5.42578125" style="176" customWidth="1"/>
    <col min="4138" max="4138" width="4.85546875" style="176" customWidth="1"/>
    <col min="4139" max="4139" width="6.140625" style="176" customWidth="1"/>
    <col min="4140" max="4140" width="5.28515625" style="176" customWidth="1"/>
    <col min="4141" max="4141" width="6.28515625" style="176" customWidth="1"/>
    <col min="4142" max="4142" width="5.140625" style="176" customWidth="1"/>
    <col min="4143" max="4143" width="5.5703125" style="176" customWidth="1"/>
    <col min="4144" max="4144" width="5" style="176" customWidth="1"/>
    <col min="4145" max="4145" width="4.7109375" style="176" customWidth="1"/>
    <col min="4146" max="4146" width="6" style="176" customWidth="1"/>
    <col min="4147" max="4147" width="5.42578125" style="176" customWidth="1"/>
    <col min="4148" max="4148" width="6" style="176" customWidth="1"/>
    <col min="4149" max="4149" width="4.5703125" style="176" customWidth="1"/>
    <col min="4150" max="4150" width="6.5703125" style="176" customWidth="1"/>
    <col min="4151" max="4151" width="5.140625" style="176" customWidth="1"/>
    <col min="4152" max="4152" width="6.140625" style="176" customWidth="1"/>
    <col min="4153" max="4153" width="5.85546875" style="176" customWidth="1"/>
    <col min="4154" max="4154" width="5.42578125" style="176" customWidth="1"/>
    <col min="4155" max="4155" width="4.85546875" style="176" customWidth="1"/>
    <col min="4156" max="4156" width="6" style="176" customWidth="1"/>
    <col min="4157" max="4163" width="6.140625" style="176" customWidth="1"/>
    <col min="4164" max="4164" width="7.140625" style="176" customWidth="1"/>
    <col min="4165" max="4165" width="6.28515625" style="176" customWidth="1"/>
    <col min="4166" max="4166" width="7.28515625" style="176" customWidth="1"/>
    <col min="4167" max="4167" width="6.42578125" style="176" customWidth="1"/>
    <col min="4168" max="4387" width="9.140625" style="176"/>
    <col min="4388" max="4388" width="4" style="176" customWidth="1"/>
    <col min="4389" max="4389" width="9.7109375" style="176" customWidth="1"/>
    <col min="4390" max="4391" width="5.42578125" style="176" customWidth="1"/>
    <col min="4392" max="4392" width="5.5703125" style="176" customWidth="1"/>
    <col min="4393" max="4393" width="5.42578125" style="176" customWidth="1"/>
    <col min="4394" max="4394" width="4.85546875" style="176" customWidth="1"/>
    <col min="4395" max="4395" width="6.140625" style="176" customWidth="1"/>
    <col min="4396" max="4396" width="5.28515625" style="176" customWidth="1"/>
    <col min="4397" max="4397" width="6.28515625" style="176" customWidth="1"/>
    <col min="4398" max="4398" width="5.140625" style="176" customWidth="1"/>
    <col min="4399" max="4399" width="5.5703125" style="176" customWidth="1"/>
    <col min="4400" max="4400" width="5" style="176" customWidth="1"/>
    <col min="4401" max="4401" width="4.7109375" style="176" customWidth="1"/>
    <col min="4402" max="4402" width="6" style="176" customWidth="1"/>
    <col min="4403" max="4403" width="5.42578125" style="176" customWidth="1"/>
    <col min="4404" max="4404" width="6" style="176" customWidth="1"/>
    <col min="4405" max="4405" width="4.5703125" style="176" customWidth="1"/>
    <col min="4406" max="4406" width="6.5703125" style="176" customWidth="1"/>
    <col min="4407" max="4407" width="5.140625" style="176" customWidth="1"/>
    <col min="4408" max="4408" width="6.140625" style="176" customWidth="1"/>
    <col min="4409" max="4409" width="5.85546875" style="176" customWidth="1"/>
    <col min="4410" max="4410" width="5.42578125" style="176" customWidth="1"/>
    <col min="4411" max="4411" width="4.85546875" style="176" customWidth="1"/>
    <col min="4412" max="4412" width="6" style="176" customWidth="1"/>
    <col min="4413" max="4419" width="6.140625" style="176" customWidth="1"/>
    <col min="4420" max="4420" width="7.140625" style="176" customWidth="1"/>
    <col min="4421" max="4421" width="6.28515625" style="176" customWidth="1"/>
    <col min="4422" max="4422" width="7.28515625" style="176" customWidth="1"/>
    <col min="4423" max="4423" width="6.42578125" style="176" customWidth="1"/>
    <col min="4424" max="4643" width="9.140625" style="176"/>
    <col min="4644" max="4644" width="4" style="176" customWidth="1"/>
    <col min="4645" max="4645" width="9.7109375" style="176" customWidth="1"/>
    <col min="4646" max="4647" width="5.42578125" style="176" customWidth="1"/>
    <col min="4648" max="4648" width="5.5703125" style="176" customWidth="1"/>
    <col min="4649" max="4649" width="5.42578125" style="176" customWidth="1"/>
    <col min="4650" max="4650" width="4.85546875" style="176" customWidth="1"/>
    <col min="4651" max="4651" width="6.140625" style="176" customWidth="1"/>
    <col min="4652" max="4652" width="5.28515625" style="176" customWidth="1"/>
    <col min="4653" max="4653" width="6.28515625" style="176" customWidth="1"/>
    <col min="4654" max="4654" width="5.140625" style="176" customWidth="1"/>
    <col min="4655" max="4655" width="5.5703125" style="176" customWidth="1"/>
    <col min="4656" max="4656" width="5" style="176" customWidth="1"/>
    <col min="4657" max="4657" width="4.7109375" style="176" customWidth="1"/>
    <col min="4658" max="4658" width="6" style="176" customWidth="1"/>
    <col min="4659" max="4659" width="5.42578125" style="176" customWidth="1"/>
    <col min="4660" max="4660" width="6" style="176" customWidth="1"/>
    <col min="4661" max="4661" width="4.5703125" style="176" customWidth="1"/>
    <col min="4662" max="4662" width="6.5703125" style="176" customWidth="1"/>
    <col min="4663" max="4663" width="5.140625" style="176" customWidth="1"/>
    <col min="4664" max="4664" width="6.140625" style="176" customWidth="1"/>
    <col min="4665" max="4665" width="5.85546875" style="176" customWidth="1"/>
    <col min="4666" max="4666" width="5.42578125" style="176" customWidth="1"/>
    <col min="4667" max="4667" width="4.85546875" style="176" customWidth="1"/>
    <col min="4668" max="4668" width="6" style="176" customWidth="1"/>
    <col min="4669" max="4675" width="6.140625" style="176" customWidth="1"/>
    <col min="4676" max="4676" width="7.140625" style="176" customWidth="1"/>
    <col min="4677" max="4677" width="6.28515625" style="176" customWidth="1"/>
    <col min="4678" max="4678" width="7.28515625" style="176" customWidth="1"/>
    <col min="4679" max="4679" width="6.42578125" style="176" customWidth="1"/>
    <col min="4680" max="4899" width="9.140625" style="176"/>
    <col min="4900" max="4900" width="4" style="176" customWidth="1"/>
    <col min="4901" max="4901" width="9.7109375" style="176" customWidth="1"/>
    <col min="4902" max="4903" width="5.42578125" style="176" customWidth="1"/>
    <col min="4904" max="4904" width="5.5703125" style="176" customWidth="1"/>
    <col min="4905" max="4905" width="5.42578125" style="176" customWidth="1"/>
    <col min="4906" max="4906" width="4.85546875" style="176" customWidth="1"/>
    <col min="4907" max="4907" width="6.140625" style="176" customWidth="1"/>
    <col min="4908" max="4908" width="5.28515625" style="176" customWidth="1"/>
    <col min="4909" max="4909" width="6.28515625" style="176" customWidth="1"/>
    <col min="4910" max="4910" width="5.140625" style="176" customWidth="1"/>
    <col min="4911" max="4911" width="5.5703125" style="176" customWidth="1"/>
    <col min="4912" max="4912" width="5" style="176" customWidth="1"/>
    <col min="4913" max="4913" width="4.7109375" style="176" customWidth="1"/>
    <col min="4914" max="4914" width="6" style="176" customWidth="1"/>
    <col min="4915" max="4915" width="5.42578125" style="176" customWidth="1"/>
    <col min="4916" max="4916" width="6" style="176" customWidth="1"/>
    <col min="4917" max="4917" width="4.5703125" style="176" customWidth="1"/>
    <col min="4918" max="4918" width="6.5703125" style="176" customWidth="1"/>
    <col min="4919" max="4919" width="5.140625" style="176" customWidth="1"/>
    <col min="4920" max="4920" width="6.140625" style="176" customWidth="1"/>
    <col min="4921" max="4921" width="5.85546875" style="176" customWidth="1"/>
    <col min="4922" max="4922" width="5.42578125" style="176" customWidth="1"/>
    <col min="4923" max="4923" width="4.85546875" style="176" customWidth="1"/>
    <col min="4924" max="4924" width="6" style="176" customWidth="1"/>
    <col min="4925" max="4931" width="6.140625" style="176" customWidth="1"/>
    <col min="4932" max="4932" width="7.140625" style="176" customWidth="1"/>
    <col min="4933" max="4933" width="6.28515625" style="176" customWidth="1"/>
    <col min="4934" max="4934" width="7.28515625" style="176" customWidth="1"/>
    <col min="4935" max="4935" width="6.42578125" style="176" customWidth="1"/>
    <col min="4936" max="5155" width="9.140625" style="176"/>
    <col min="5156" max="5156" width="4" style="176" customWidth="1"/>
    <col min="5157" max="5157" width="9.7109375" style="176" customWidth="1"/>
    <col min="5158" max="5159" width="5.42578125" style="176" customWidth="1"/>
    <col min="5160" max="5160" width="5.5703125" style="176" customWidth="1"/>
    <col min="5161" max="5161" width="5.42578125" style="176" customWidth="1"/>
    <col min="5162" max="5162" width="4.85546875" style="176" customWidth="1"/>
    <col min="5163" max="5163" width="6.140625" style="176" customWidth="1"/>
    <col min="5164" max="5164" width="5.28515625" style="176" customWidth="1"/>
    <col min="5165" max="5165" width="6.28515625" style="176" customWidth="1"/>
    <col min="5166" max="5166" width="5.140625" style="176" customWidth="1"/>
    <col min="5167" max="5167" width="5.5703125" style="176" customWidth="1"/>
    <col min="5168" max="5168" width="5" style="176" customWidth="1"/>
    <col min="5169" max="5169" width="4.7109375" style="176" customWidth="1"/>
    <col min="5170" max="5170" width="6" style="176" customWidth="1"/>
    <col min="5171" max="5171" width="5.42578125" style="176" customWidth="1"/>
    <col min="5172" max="5172" width="6" style="176" customWidth="1"/>
    <col min="5173" max="5173" width="4.5703125" style="176" customWidth="1"/>
    <col min="5174" max="5174" width="6.5703125" style="176" customWidth="1"/>
    <col min="5175" max="5175" width="5.140625" style="176" customWidth="1"/>
    <col min="5176" max="5176" width="6.140625" style="176" customWidth="1"/>
    <col min="5177" max="5177" width="5.85546875" style="176" customWidth="1"/>
    <col min="5178" max="5178" width="5.42578125" style="176" customWidth="1"/>
    <col min="5179" max="5179" width="4.85546875" style="176" customWidth="1"/>
    <col min="5180" max="5180" width="6" style="176" customWidth="1"/>
    <col min="5181" max="5187" width="6.140625" style="176" customWidth="1"/>
    <col min="5188" max="5188" width="7.140625" style="176" customWidth="1"/>
    <col min="5189" max="5189" width="6.28515625" style="176" customWidth="1"/>
    <col min="5190" max="5190" width="7.28515625" style="176" customWidth="1"/>
    <col min="5191" max="5191" width="6.42578125" style="176" customWidth="1"/>
    <col min="5192" max="5411" width="9.140625" style="176"/>
    <col min="5412" max="5412" width="4" style="176" customWidth="1"/>
    <col min="5413" max="5413" width="9.7109375" style="176" customWidth="1"/>
    <col min="5414" max="5415" width="5.42578125" style="176" customWidth="1"/>
    <col min="5416" max="5416" width="5.5703125" style="176" customWidth="1"/>
    <col min="5417" max="5417" width="5.42578125" style="176" customWidth="1"/>
    <col min="5418" max="5418" width="4.85546875" style="176" customWidth="1"/>
    <col min="5419" max="5419" width="6.140625" style="176" customWidth="1"/>
    <col min="5420" max="5420" width="5.28515625" style="176" customWidth="1"/>
    <col min="5421" max="5421" width="6.28515625" style="176" customWidth="1"/>
    <col min="5422" max="5422" width="5.140625" style="176" customWidth="1"/>
    <col min="5423" max="5423" width="5.5703125" style="176" customWidth="1"/>
    <col min="5424" max="5424" width="5" style="176" customWidth="1"/>
    <col min="5425" max="5425" width="4.7109375" style="176" customWidth="1"/>
    <col min="5426" max="5426" width="6" style="176" customWidth="1"/>
    <col min="5427" max="5427" width="5.42578125" style="176" customWidth="1"/>
    <col min="5428" max="5428" width="6" style="176" customWidth="1"/>
    <col min="5429" max="5429" width="4.5703125" style="176" customWidth="1"/>
    <col min="5430" max="5430" width="6.5703125" style="176" customWidth="1"/>
    <col min="5431" max="5431" width="5.140625" style="176" customWidth="1"/>
    <col min="5432" max="5432" width="6.140625" style="176" customWidth="1"/>
    <col min="5433" max="5433" width="5.85546875" style="176" customWidth="1"/>
    <col min="5434" max="5434" width="5.42578125" style="176" customWidth="1"/>
    <col min="5435" max="5435" width="4.85546875" style="176" customWidth="1"/>
    <col min="5436" max="5436" width="6" style="176" customWidth="1"/>
    <col min="5437" max="5443" width="6.140625" style="176" customWidth="1"/>
    <col min="5444" max="5444" width="7.140625" style="176" customWidth="1"/>
    <col min="5445" max="5445" width="6.28515625" style="176" customWidth="1"/>
    <col min="5446" max="5446" width="7.28515625" style="176" customWidth="1"/>
    <col min="5447" max="5447" width="6.42578125" style="176" customWidth="1"/>
    <col min="5448" max="5667" width="9.140625" style="176"/>
    <col min="5668" max="5668" width="4" style="176" customWidth="1"/>
    <col min="5669" max="5669" width="9.7109375" style="176" customWidth="1"/>
    <col min="5670" max="5671" width="5.42578125" style="176" customWidth="1"/>
    <col min="5672" max="5672" width="5.5703125" style="176" customWidth="1"/>
    <col min="5673" max="5673" width="5.42578125" style="176" customWidth="1"/>
    <col min="5674" max="5674" width="4.85546875" style="176" customWidth="1"/>
    <col min="5675" max="5675" width="6.140625" style="176" customWidth="1"/>
    <col min="5676" max="5676" width="5.28515625" style="176" customWidth="1"/>
    <col min="5677" max="5677" width="6.28515625" style="176" customWidth="1"/>
    <col min="5678" max="5678" width="5.140625" style="176" customWidth="1"/>
    <col min="5679" max="5679" width="5.5703125" style="176" customWidth="1"/>
    <col min="5680" max="5680" width="5" style="176" customWidth="1"/>
    <col min="5681" max="5681" width="4.7109375" style="176" customWidth="1"/>
    <col min="5682" max="5682" width="6" style="176" customWidth="1"/>
    <col min="5683" max="5683" width="5.42578125" style="176" customWidth="1"/>
    <col min="5684" max="5684" width="6" style="176" customWidth="1"/>
    <col min="5685" max="5685" width="4.5703125" style="176" customWidth="1"/>
    <col min="5686" max="5686" width="6.5703125" style="176" customWidth="1"/>
    <col min="5687" max="5687" width="5.140625" style="176" customWidth="1"/>
    <col min="5688" max="5688" width="6.140625" style="176" customWidth="1"/>
    <col min="5689" max="5689" width="5.85546875" style="176" customWidth="1"/>
    <col min="5690" max="5690" width="5.42578125" style="176" customWidth="1"/>
    <col min="5691" max="5691" width="4.85546875" style="176" customWidth="1"/>
    <col min="5692" max="5692" width="6" style="176" customWidth="1"/>
    <col min="5693" max="5699" width="6.140625" style="176" customWidth="1"/>
    <col min="5700" max="5700" width="7.140625" style="176" customWidth="1"/>
    <col min="5701" max="5701" width="6.28515625" style="176" customWidth="1"/>
    <col min="5702" max="5702" width="7.28515625" style="176" customWidth="1"/>
    <col min="5703" max="5703" width="6.42578125" style="176" customWidth="1"/>
    <col min="5704" max="5923" width="9.140625" style="176"/>
    <col min="5924" max="5924" width="4" style="176" customWidth="1"/>
    <col min="5925" max="5925" width="9.7109375" style="176" customWidth="1"/>
    <col min="5926" max="5927" width="5.42578125" style="176" customWidth="1"/>
    <col min="5928" max="5928" width="5.5703125" style="176" customWidth="1"/>
    <col min="5929" max="5929" width="5.42578125" style="176" customWidth="1"/>
    <col min="5930" max="5930" width="4.85546875" style="176" customWidth="1"/>
    <col min="5931" max="5931" width="6.140625" style="176" customWidth="1"/>
    <col min="5932" max="5932" width="5.28515625" style="176" customWidth="1"/>
    <col min="5933" max="5933" width="6.28515625" style="176" customWidth="1"/>
    <col min="5934" max="5934" width="5.140625" style="176" customWidth="1"/>
    <col min="5935" max="5935" width="5.5703125" style="176" customWidth="1"/>
    <col min="5936" max="5936" width="5" style="176" customWidth="1"/>
    <col min="5937" max="5937" width="4.7109375" style="176" customWidth="1"/>
    <col min="5938" max="5938" width="6" style="176" customWidth="1"/>
    <col min="5939" max="5939" width="5.42578125" style="176" customWidth="1"/>
    <col min="5940" max="5940" width="6" style="176" customWidth="1"/>
    <col min="5941" max="5941" width="4.5703125" style="176" customWidth="1"/>
    <col min="5942" max="5942" width="6.5703125" style="176" customWidth="1"/>
    <col min="5943" max="5943" width="5.140625" style="176" customWidth="1"/>
    <col min="5944" max="5944" width="6.140625" style="176" customWidth="1"/>
    <col min="5945" max="5945" width="5.85546875" style="176" customWidth="1"/>
    <col min="5946" max="5946" width="5.42578125" style="176" customWidth="1"/>
    <col min="5947" max="5947" width="4.85546875" style="176" customWidth="1"/>
    <col min="5948" max="5948" width="6" style="176" customWidth="1"/>
    <col min="5949" max="5955" width="6.140625" style="176" customWidth="1"/>
    <col min="5956" max="5956" width="7.140625" style="176" customWidth="1"/>
    <col min="5957" max="5957" width="6.28515625" style="176" customWidth="1"/>
    <col min="5958" max="5958" width="7.28515625" style="176" customWidth="1"/>
    <col min="5959" max="5959" width="6.42578125" style="176" customWidth="1"/>
    <col min="5960" max="6179" width="9.140625" style="176"/>
    <col min="6180" max="6180" width="4" style="176" customWidth="1"/>
    <col min="6181" max="6181" width="9.7109375" style="176" customWidth="1"/>
    <col min="6182" max="6183" width="5.42578125" style="176" customWidth="1"/>
    <col min="6184" max="6184" width="5.5703125" style="176" customWidth="1"/>
    <col min="6185" max="6185" width="5.42578125" style="176" customWidth="1"/>
    <col min="6186" max="6186" width="4.85546875" style="176" customWidth="1"/>
    <col min="6187" max="6187" width="6.140625" style="176" customWidth="1"/>
    <col min="6188" max="6188" width="5.28515625" style="176" customWidth="1"/>
    <col min="6189" max="6189" width="6.28515625" style="176" customWidth="1"/>
    <col min="6190" max="6190" width="5.140625" style="176" customWidth="1"/>
    <col min="6191" max="6191" width="5.5703125" style="176" customWidth="1"/>
    <col min="6192" max="6192" width="5" style="176" customWidth="1"/>
    <col min="6193" max="6193" width="4.7109375" style="176" customWidth="1"/>
    <col min="6194" max="6194" width="6" style="176" customWidth="1"/>
    <col min="6195" max="6195" width="5.42578125" style="176" customWidth="1"/>
    <col min="6196" max="6196" width="6" style="176" customWidth="1"/>
    <col min="6197" max="6197" width="4.5703125" style="176" customWidth="1"/>
    <col min="6198" max="6198" width="6.5703125" style="176" customWidth="1"/>
    <col min="6199" max="6199" width="5.140625" style="176" customWidth="1"/>
    <col min="6200" max="6200" width="6.140625" style="176" customWidth="1"/>
    <col min="6201" max="6201" width="5.85546875" style="176" customWidth="1"/>
    <col min="6202" max="6202" width="5.42578125" style="176" customWidth="1"/>
    <col min="6203" max="6203" width="4.85546875" style="176" customWidth="1"/>
    <col min="6204" max="6204" width="6" style="176" customWidth="1"/>
    <col min="6205" max="6211" width="6.140625" style="176" customWidth="1"/>
    <col min="6212" max="6212" width="7.140625" style="176" customWidth="1"/>
    <col min="6213" max="6213" width="6.28515625" style="176" customWidth="1"/>
    <col min="6214" max="6214" width="7.28515625" style="176" customWidth="1"/>
    <col min="6215" max="6215" width="6.42578125" style="176" customWidth="1"/>
    <col min="6216" max="6435" width="9.140625" style="176"/>
    <col min="6436" max="6436" width="4" style="176" customWidth="1"/>
    <col min="6437" max="6437" width="9.7109375" style="176" customWidth="1"/>
    <col min="6438" max="6439" width="5.42578125" style="176" customWidth="1"/>
    <col min="6440" max="6440" width="5.5703125" style="176" customWidth="1"/>
    <col min="6441" max="6441" width="5.42578125" style="176" customWidth="1"/>
    <col min="6442" max="6442" width="4.85546875" style="176" customWidth="1"/>
    <col min="6443" max="6443" width="6.140625" style="176" customWidth="1"/>
    <col min="6444" max="6444" width="5.28515625" style="176" customWidth="1"/>
    <col min="6445" max="6445" width="6.28515625" style="176" customWidth="1"/>
    <col min="6446" max="6446" width="5.140625" style="176" customWidth="1"/>
    <col min="6447" max="6447" width="5.5703125" style="176" customWidth="1"/>
    <col min="6448" max="6448" width="5" style="176" customWidth="1"/>
    <col min="6449" max="6449" width="4.7109375" style="176" customWidth="1"/>
    <col min="6450" max="6450" width="6" style="176" customWidth="1"/>
    <col min="6451" max="6451" width="5.42578125" style="176" customWidth="1"/>
    <col min="6452" max="6452" width="6" style="176" customWidth="1"/>
    <col min="6453" max="6453" width="4.5703125" style="176" customWidth="1"/>
    <col min="6454" max="6454" width="6.5703125" style="176" customWidth="1"/>
    <col min="6455" max="6455" width="5.140625" style="176" customWidth="1"/>
    <col min="6456" max="6456" width="6.140625" style="176" customWidth="1"/>
    <col min="6457" max="6457" width="5.85546875" style="176" customWidth="1"/>
    <col min="6458" max="6458" width="5.42578125" style="176" customWidth="1"/>
    <col min="6459" max="6459" width="4.85546875" style="176" customWidth="1"/>
    <col min="6460" max="6460" width="6" style="176" customWidth="1"/>
    <col min="6461" max="6467" width="6.140625" style="176" customWidth="1"/>
    <col min="6468" max="6468" width="7.140625" style="176" customWidth="1"/>
    <col min="6469" max="6469" width="6.28515625" style="176" customWidth="1"/>
    <col min="6470" max="6470" width="7.28515625" style="176" customWidth="1"/>
    <col min="6471" max="6471" width="6.42578125" style="176" customWidth="1"/>
    <col min="6472" max="6691" width="9.140625" style="176"/>
    <col min="6692" max="6692" width="4" style="176" customWidth="1"/>
    <col min="6693" max="6693" width="9.7109375" style="176" customWidth="1"/>
    <col min="6694" max="6695" width="5.42578125" style="176" customWidth="1"/>
    <col min="6696" max="6696" width="5.5703125" style="176" customWidth="1"/>
    <col min="6697" max="6697" width="5.42578125" style="176" customWidth="1"/>
    <col min="6698" max="6698" width="4.85546875" style="176" customWidth="1"/>
    <col min="6699" max="6699" width="6.140625" style="176" customWidth="1"/>
    <col min="6700" max="6700" width="5.28515625" style="176" customWidth="1"/>
    <col min="6701" max="6701" width="6.28515625" style="176" customWidth="1"/>
    <col min="6702" max="6702" width="5.140625" style="176" customWidth="1"/>
    <col min="6703" max="6703" width="5.5703125" style="176" customWidth="1"/>
    <col min="6704" max="6704" width="5" style="176" customWidth="1"/>
    <col min="6705" max="6705" width="4.7109375" style="176" customWidth="1"/>
    <col min="6706" max="6706" width="6" style="176" customWidth="1"/>
    <col min="6707" max="6707" width="5.42578125" style="176" customWidth="1"/>
    <col min="6708" max="6708" width="6" style="176" customWidth="1"/>
    <col min="6709" max="6709" width="4.5703125" style="176" customWidth="1"/>
    <col min="6710" max="6710" width="6.5703125" style="176" customWidth="1"/>
    <col min="6711" max="6711" width="5.140625" style="176" customWidth="1"/>
    <col min="6712" max="6712" width="6.140625" style="176" customWidth="1"/>
    <col min="6713" max="6713" width="5.85546875" style="176" customWidth="1"/>
    <col min="6714" max="6714" width="5.42578125" style="176" customWidth="1"/>
    <col min="6715" max="6715" width="4.85546875" style="176" customWidth="1"/>
    <col min="6716" max="6716" width="6" style="176" customWidth="1"/>
    <col min="6717" max="6723" width="6.140625" style="176" customWidth="1"/>
    <col min="6724" max="6724" width="7.140625" style="176" customWidth="1"/>
    <col min="6725" max="6725" width="6.28515625" style="176" customWidth="1"/>
    <col min="6726" max="6726" width="7.28515625" style="176" customWidth="1"/>
    <col min="6727" max="6727" width="6.42578125" style="176" customWidth="1"/>
    <col min="6728" max="6947" width="9.140625" style="176"/>
    <col min="6948" max="6948" width="4" style="176" customWidth="1"/>
    <col min="6949" max="6949" width="9.7109375" style="176" customWidth="1"/>
    <col min="6950" max="6951" width="5.42578125" style="176" customWidth="1"/>
    <col min="6952" max="6952" width="5.5703125" style="176" customWidth="1"/>
    <col min="6953" max="6953" width="5.42578125" style="176" customWidth="1"/>
    <col min="6954" max="6954" width="4.85546875" style="176" customWidth="1"/>
    <col min="6955" max="6955" width="6.140625" style="176" customWidth="1"/>
    <col min="6956" max="6956" width="5.28515625" style="176" customWidth="1"/>
    <col min="6957" max="6957" width="6.28515625" style="176" customWidth="1"/>
    <col min="6958" max="6958" width="5.140625" style="176" customWidth="1"/>
    <col min="6959" max="6959" width="5.5703125" style="176" customWidth="1"/>
    <col min="6960" max="6960" width="5" style="176" customWidth="1"/>
    <col min="6961" max="6961" width="4.7109375" style="176" customWidth="1"/>
    <col min="6962" max="6962" width="6" style="176" customWidth="1"/>
    <col min="6963" max="6963" width="5.42578125" style="176" customWidth="1"/>
    <col min="6964" max="6964" width="6" style="176" customWidth="1"/>
    <col min="6965" max="6965" width="4.5703125" style="176" customWidth="1"/>
    <col min="6966" max="6966" width="6.5703125" style="176" customWidth="1"/>
    <col min="6967" max="6967" width="5.140625" style="176" customWidth="1"/>
    <col min="6968" max="6968" width="6.140625" style="176" customWidth="1"/>
    <col min="6969" max="6969" width="5.85546875" style="176" customWidth="1"/>
    <col min="6970" max="6970" width="5.42578125" style="176" customWidth="1"/>
    <col min="6971" max="6971" width="4.85546875" style="176" customWidth="1"/>
    <col min="6972" max="6972" width="6" style="176" customWidth="1"/>
    <col min="6973" max="6979" width="6.140625" style="176" customWidth="1"/>
    <col min="6980" max="6980" width="7.140625" style="176" customWidth="1"/>
    <col min="6981" max="6981" width="6.28515625" style="176" customWidth="1"/>
    <col min="6982" max="6982" width="7.28515625" style="176" customWidth="1"/>
    <col min="6983" max="6983" width="6.42578125" style="176" customWidth="1"/>
    <col min="6984" max="7203" width="9.140625" style="176"/>
    <col min="7204" max="7204" width="4" style="176" customWidth="1"/>
    <col min="7205" max="7205" width="9.7109375" style="176" customWidth="1"/>
    <col min="7206" max="7207" width="5.42578125" style="176" customWidth="1"/>
    <col min="7208" max="7208" width="5.5703125" style="176" customWidth="1"/>
    <col min="7209" max="7209" width="5.42578125" style="176" customWidth="1"/>
    <col min="7210" max="7210" width="4.85546875" style="176" customWidth="1"/>
    <col min="7211" max="7211" width="6.140625" style="176" customWidth="1"/>
    <col min="7212" max="7212" width="5.28515625" style="176" customWidth="1"/>
    <col min="7213" max="7213" width="6.28515625" style="176" customWidth="1"/>
    <col min="7214" max="7214" width="5.140625" style="176" customWidth="1"/>
    <col min="7215" max="7215" width="5.5703125" style="176" customWidth="1"/>
    <col min="7216" max="7216" width="5" style="176" customWidth="1"/>
    <col min="7217" max="7217" width="4.7109375" style="176" customWidth="1"/>
    <col min="7218" max="7218" width="6" style="176" customWidth="1"/>
    <col min="7219" max="7219" width="5.42578125" style="176" customWidth="1"/>
    <col min="7220" max="7220" width="6" style="176" customWidth="1"/>
    <col min="7221" max="7221" width="4.5703125" style="176" customWidth="1"/>
    <col min="7222" max="7222" width="6.5703125" style="176" customWidth="1"/>
    <col min="7223" max="7223" width="5.140625" style="176" customWidth="1"/>
    <col min="7224" max="7224" width="6.140625" style="176" customWidth="1"/>
    <col min="7225" max="7225" width="5.85546875" style="176" customWidth="1"/>
    <col min="7226" max="7226" width="5.42578125" style="176" customWidth="1"/>
    <col min="7227" max="7227" width="4.85546875" style="176" customWidth="1"/>
    <col min="7228" max="7228" width="6" style="176" customWidth="1"/>
    <col min="7229" max="7235" width="6.140625" style="176" customWidth="1"/>
    <col min="7236" max="7236" width="7.140625" style="176" customWidth="1"/>
    <col min="7237" max="7237" width="6.28515625" style="176" customWidth="1"/>
    <col min="7238" max="7238" width="7.28515625" style="176" customWidth="1"/>
    <col min="7239" max="7239" width="6.42578125" style="176" customWidth="1"/>
    <col min="7240" max="7459" width="9.140625" style="176"/>
    <col min="7460" max="7460" width="4" style="176" customWidth="1"/>
    <col min="7461" max="7461" width="9.7109375" style="176" customWidth="1"/>
    <col min="7462" max="7463" width="5.42578125" style="176" customWidth="1"/>
    <col min="7464" max="7464" width="5.5703125" style="176" customWidth="1"/>
    <col min="7465" max="7465" width="5.42578125" style="176" customWidth="1"/>
    <col min="7466" max="7466" width="4.85546875" style="176" customWidth="1"/>
    <col min="7467" max="7467" width="6.140625" style="176" customWidth="1"/>
    <col min="7468" max="7468" width="5.28515625" style="176" customWidth="1"/>
    <col min="7469" max="7469" width="6.28515625" style="176" customWidth="1"/>
    <col min="7470" max="7470" width="5.140625" style="176" customWidth="1"/>
    <col min="7471" max="7471" width="5.5703125" style="176" customWidth="1"/>
    <col min="7472" max="7472" width="5" style="176" customWidth="1"/>
    <col min="7473" max="7473" width="4.7109375" style="176" customWidth="1"/>
    <col min="7474" max="7474" width="6" style="176" customWidth="1"/>
    <col min="7475" max="7475" width="5.42578125" style="176" customWidth="1"/>
    <col min="7476" max="7476" width="6" style="176" customWidth="1"/>
    <col min="7477" max="7477" width="4.5703125" style="176" customWidth="1"/>
    <col min="7478" max="7478" width="6.5703125" style="176" customWidth="1"/>
    <col min="7479" max="7479" width="5.140625" style="176" customWidth="1"/>
    <col min="7480" max="7480" width="6.140625" style="176" customWidth="1"/>
    <col min="7481" max="7481" width="5.85546875" style="176" customWidth="1"/>
    <col min="7482" max="7482" width="5.42578125" style="176" customWidth="1"/>
    <col min="7483" max="7483" width="4.85546875" style="176" customWidth="1"/>
    <col min="7484" max="7484" width="6" style="176" customWidth="1"/>
    <col min="7485" max="7491" width="6.140625" style="176" customWidth="1"/>
    <col min="7492" max="7492" width="7.140625" style="176" customWidth="1"/>
    <col min="7493" max="7493" width="6.28515625" style="176" customWidth="1"/>
    <col min="7494" max="7494" width="7.28515625" style="176" customWidth="1"/>
    <col min="7495" max="7495" width="6.42578125" style="176" customWidth="1"/>
    <col min="7496" max="7715" width="9.140625" style="176"/>
    <col min="7716" max="7716" width="4" style="176" customWidth="1"/>
    <col min="7717" max="7717" width="9.7109375" style="176" customWidth="1"/>
    <col min="7718" max="7719" width="5.42578125" style="176" customWidth="1"/>
    <col min="7720" max="7720" width="5.5703125" style="176" customWidth="1"/>
    <col min="7721" max="7721" width="5.42578125" style="176" customWidth="1"/>
    <col min="7722" max="7722" width="4.85546875" style="176" customWidth="1"/>
    <col min="7723" max="7723" width="6.140625" style="176" customWidth="1"/>
    <col min="7724" max="7724" width="5.28515625" style="176" customWidth="1"/>
    <col min="7725" max="7725" width="6.28515625" style="176" customWidth="1"/>
    <col min="7726" max="7726" width="5.140625" style="176" customWidth="1"/>
    <col min="7727" max="7727" width="5.5703125" style="176" customWidth="1"/>
    <col min="7728" max="7728" width="5" style="176" customWidth="1"/>
    <col min="7729" max="7729" width="4.7109375" style="176" customWidth="1"/>
    <col min="7730" max="7730" width="6" style="176" customWidth="1"/>
    <col min="7731" max="7731" width="5.42578125" style="176" customWidth="1"/>
    <col min="7732" max="7732" width="6" style="176" customWidth="1"/>
    <col min="7733" max="7733" width="4.5703125" style="176" customWidth="1"/>
    <col min="7734" max="7734" width="6.5703125" style="176" customWidth="1"/>
    <col min="7735" max="7735" width="5.140625" style="176" customWidth="1"/>
    <col min="7736" max="7736" width="6.140625" style="176" customWidth="1"/>
    <col min="7737" max="7737" width="5.85546875" style="176" customWidth="1"/>
    <col min="7738" max="7738" width="5.42578125" style="176" customWidth="1"/>
    <col min="7739" max="7739" width="4.85546875" style="176" customWidth="1"/>
    <col min="7740" max="7740" width="6" style="176" customWidth="1"/>
    <col min="7741" max="7747" width="6.140625" style="176" customWidth="1"/>
    <col min="7748" max="7748" width="7.140625" style="176" customWidth="1"/>
    <col min="7749" max="7749" width="6.28515625" style="176" customWidth="1"/>
    <col min="7750" max="7750" width="7.28515625" style="176" customWidth="1"/>
    <col min="7751" max="7751" width="6.42578125" style="176" customWidth="1"/>
    <col min="7752" max="7971" width="9.140625" style="176"/>
    <col min="7972" max="7972" width="4" style="176" customWidth="1"/>
    <col min="7973" max="7973" width="9.7109375" style="176" customWidth="1"/>
    <col min="7974" max="7975" width="5.42578125" style="176" customWidth="1"/>
    <col min="7976" max="7976" width="5.5703125" style="176" customWidth="1"/>
    <col min="7977" max="7977" width="5.42578125" style="176" customWidth="1"/>
    <col min="7978" max="7978" width="4.85546875" style="176" customWidth="1"/>
    <col min="7979" max="7979" width="6.140625" style="176" customWidth="1"/>
    <col min="7980" max="7980" width="5.28515625" style="176" customWidth="1"/>
    <col min="7981" max="7981" width="6.28515625" style="176" customWidth="1"/>
    <col min="7982" max="7982" width="5.140625" style="176" customWidth="1"/>
    <col min="7983" max="7983" width="5.5703125" style="176" customWidth="1"/>
    <col min="7984" max="7984" width="5" style="176" customWidth="1"/>
    <col min="7985" max="7985" width="4.7109375" style="176" customWidth="1"/>
    <col min="7986" max="7986" width="6" style="176" customWidth="1"/>
    <col min="7987" max="7987" width="5.42578125" style="176" customWidth="1"/>
    <col min="7988" max="7988" width="6" style="176" customWidth="1"/>
    <col min="7989" max="7989" width="4.5703125" style="176" customWidth="1"/>
    <col min="7990" max="7990" width="6.5703125" style="176" customWidth="1"/>
    <col min="7991" max="7991" width="5.140625" style="176" customWidth="1"/>
    <col min="7992" max="7992" width="6.140625" style="176" customWidth="1"/>
    <col min="7993" max="7993" width="5.85546875" style="176" customWidth="1"/>
    <col min="7994" max="7994" width="5.42578125" style="176" customWidth="1"/>
    <col min="7995" max="7995" width="4.85546875" style="176" customWidth="1"/>
    <col min="7996" max="7996" width="6" style="176" customWidth="1"/>
    <col min="7997" max="8003" width="6.140625" style="176" customWidth="1"/>
    <col min="8004" max="8004" width="7.140625" style="176" customWidth="1"/>
    <col min="8005" max="8005" width="6.28515625" style="176" customWidth="1"/>
    <col min="8006" max="8006" width="7.28515625" style="176" customWidth="1"/>
    <col min="8007" max="8007" width="6.42578125" style="176" customWidth="1"/>
    <col min="8008" max="8227" width="9.140625" style="176"/>
    <col min="8228" max="8228" width="4" style="176" customWidth="1"/>
    <col min="8229" max="8229" width="9.7109375" style="176" customWidth="1"/>
    <col min="8230" max="8231" width="5.42578125" style="176" customWidth="1"/>
    <col min="8232" max="8232" width="5.5703125" style="176" customWidth="1"/>
    <col min="8233" max="8233" width="5.42578125" style="176" customWidth="1"/>
    <col min="8234" max="8234" width="4.85546875" style="176" customWidth="1"/>
    <col min="8235" max="8235" width="6.140625" style="176" customWidth="1"/>
    <col min="8236" max="8236" width="5.28515625" style="176" customWidth="1"/>
    <col min="8237" max="8237" width="6.28515625" style="176" customWidth="1"/>
    <col min="8238" max="8238" width="5.140625" style="176" customWidth="1"/>
    <col min="8239" max="8239" width="5.5703125" style="176" customWidth="1"/>
    <col min="8240" max="8240" width="5" style="176" customWidth="1"/>
    <col min="8241" max="8241" width="4.7109375" style="176" customWidth="1"/>
    <col min="8242" max="8242" width="6" style="176" customWidth="1"/>
    <col min="8243" max="8243" width="5.42578125" style="176" customWidth="1"/>
    <col min="8244" max="8244" width="6" style="176" customWidth="1"/>
    <col min="8245" max="8245" width="4.5703125" style="176" customWidth="1"/>
    <col min="8246" max="8246" width="6.5703125" style="176" customWidth="1"/>
    <col min="8247" max="8247" width="5.140625" style="176" customWidth="1"/>
    <col min="8248" max="8248" width="6.140625" style="176" customWidth="1"/>
    <col min="8249" max="8249" width="5.85546875" style="176" customWidth="1"/>
    <col min="8250" max="8250" width="5.42578125" style="176" customWidth="1"/>
    <col min="8251" max="8251" width="4.85546875" style="176" customWidth="1"/>
    <col min="8252" max="8252" width="6" style="176" customWidth="1"/>
    <col min="8253" max="8259" width="6.140625" style="176" customWidth="1"/>
    <col min="8260" max="8260" width="7.140625" style="176" customWidth="1"/>
    <col min="8261" max="8261" width="6.28515625" style="176" customWidth="1"/>
    <col min="8262" max="8262" width="7.28515625" style="176" customWidth="1"/>
    <col min="8263" max="8263" width="6.42578125" style="176" customWidth="1"/>
    <col min="8264" max="8483" width="9.140625" style="176"/>
    <col min="8484" max="8484" width="4" style="176" customWidth="1"/>
    <col min="8485" max="8485" width="9.7109375" style="176" customWidth="1"/>
    <col min="8486" max="8487" width="5.42578125" style="176" customWidth="1"/>
    <col min="8488" max="8488" width="5.5703125" style="176" customWidth="1"/>
    <col min="8489" max="8489" width="5.42578125" style="176" customWidth="1"/>
    <col min="8490" max="8490" width="4.85546875" style="176" customWidth="1"/>
    <col min="8491" max="8491" width="6.140625" style="176" customWidth="1"/>
    <col min="8492" max="8492" width="5.28515625" style="176" customWidth="1"/>
    <col min="8493" max="8493" width="6.28515625" style="176" customWidth="1"/>
    <col min="8494" max="8494" width="5.140625" style="176" customWidth="1"/>
    <col min="8495" max="8495" width="5.5703125" style="176" customWidth="1"/>
    <col min="8496" max="8496" width="5" style="176" customWidth="1"/>
    <col min="8497" max="8497" width="4.7109375" style="176" customWidth="1"/>
    <col min="8498" max="8498" width="6" style="176" customWidth="1"/>
    <col min="8499" max="8499" width="5.42578125" style="176" customWidth="1"/>
    <col min="8500" max="8500" width="6" style="176" customWidth="1"/>
    <col min="8501" max="8501" width="4.5703125" style="176" customWidth="1"/>
    <col min="8502" max="8502" width="6.5703125" style="176" customWidth="1"/>
    <col min="8503" max="8503" width="5.140625" style="176" customWidth="1"/>
    <col min="8504" max="8504" width="6.140625" style="176" customWidth="1"/>
    <col min="8505" max="8505" width="5.85546875" style="176" customWidth="1"/>
    <col min="8506" max="8506" width="5.42578125" style="176" customWidth="1"/>
    <col min="8507" max="8507" width="4.85546875" style="176" customWidth="1"/>
    <col min="8508" max="8508" width="6" style="176" customWidth="1"/>
    <col min="8509" max="8515" width="6.140625" style="176" customWidth="1"/>
    <col min="8516" max="8516" width="7.140625" style="176" customWidth="1"/>
    <col min="8517" max="8517" width="6.28515625" style="176" customWidth="1"/>
    <col min="8518" max="8518" width="7.28515625" style="176" customWidth="1"/>
    <col min="8519" max="8519" width="6.42578125" style="176" customWidth="1"/>
    <col min="8520" max="8739" width="9.140625" style="176"/>
    <col min="8740" max="8740" width="4" style="176" customWidth="1"/>
    <col min="8741" max="8741" width="9.7109375" style="176" customWidth="1"/>
    <col min="8742" max="8743" width="5.42578125" style="176" customWidth="1"/>
    <col min="8744" max="8744" width="5.5703125" style="176" customWidth="1"/>
    <col min="8745" max="8745" width="5.42578125" style="176" customWidth="1"/>
    <col min="8746" max="8746" width="4.85546875" style="176" customWidth="1"/>
    <col min="8747" max="8747" width="6.140625" style="176" customWidth="1"/>
    <col min="8748" max="8748" width="5.28515625" style="176" customWidth="1"/>
    <col min="8749" max="8749" width="6.28515625" style="176" customWidth="1"/>
    <col min="8750" max="8750" width="5.140625" style="176" customWidth="1"/>
    <col min="8751" max="8751" width="5.5703125" style="176" customWidth="1"/>
    <col min="8752" max="8752" width="5" style="176" customWidth="1"/>
    <col min="8753" max="8753" width="4.7109375" style="176" customWidth="1"/>
    <col min="8754" max="8754" width="6" style="176" customWidth="1"/>
    <col min="8755" max="8755" width="5.42578125" style="176" customWidth="1"/>
    <col min="8756" max="8756" width="6" style="176" customWidth="1"/>
    <col min="8757" max="8757" width="4.5703125" style="176" customWidth="1"/>
    <col min="8758" max="8758" width="6.5703125" style="176" customWidth="1"/>
    <col min="8759" max="8759" width="5.140625" style="176" customWidth="1"/>
    <col min="8760" max="8760" width="6.140625" style="176" customWidth="1"/>
    <col min="8761" max="8761" width="5.85546875" style="176" customWidth="1"/>
    <col min="8762" max="8762" width="5.42578125" style="176" customWidth="1"/>
    <col min="8763" max="8763" width="4.85546875" style="176" customWidth="1"/>
    <col min="8764" max="8764" width="6" style="176" customWidth="1"/>
    <col min="8765" max="8771" width="6.140625" style="176" customWidth="1"/>
    <col min="8772" max="8772" width="7.140625" style="176" customWidth="1"/>
    <col min="8773" max="8773" width="6.28515625" style="176" customWidth="1"/>
    <col min="8774" max="8774" width="7.28515625" style="176" customWidth="1"/>
    <col min="8775" max="8775" width="6.42578125" style="176" customWidth="1"/>
    <col min="8776" max="8995" width="9.140625" style="176"/>
    <col min="8996" max="8996" width="4" style="176" customWidth="1"/>
    <col min="8997" max="8997" width="9.7109375" style="176" customWidth="1"/>
    <col min="8998" max="8999" width="5.42578125" style="176" customWidth="1"/>
    <col min="9000" max="9000" width="5.5703125" style="176" customWidth="1"/>
    <col min="9001" max="9001" width="5.42578125" style="176" customWidth="1"/>
    <col min="9002" max="9002" width="4.85546875" style="176" customWidth="1"/>
    <col min="9003" max="9003" width="6.140625" style="176" customWidth="1"/>
    <col min="9004" max="9004" width="5.28515625" style="176" customWidth="1"/>
    <col min="9005" max="9005" width="6.28515625" style="176" customWidth="1"/>
    <col min="9006" max="9006" width="5.140625" style="176" customWidth="1"/>
    <col min="9007" max="9007" width="5.5703125" style="176" customWidth="1"/>
    <col min="9008" max="9008" width="5" style="176" customWidth="1"/>
    <col min="9009" max="9009" width="4.7109375" style="176" customWidth="1"/>
    <col min="9010" max="9010" width="6" style="176" customWidth="1"/>
    <col min="9011" max="9011" width="5.42578125" style="176" customWidth="1"/>
    <col min="9012" max="9012" width="6" style="176" customWidth="1"/>
    <col min="9013" max="9013" width="4.5703125" style="176" customWidth="1"/>
    <col min="9014" max="9014" width="6.5703125" style="176" customWidth="1"/>
    <col min="9015" max="9015" width="5.140625" style="176" customWidth="1"/>
    <col min="9016" max="9016" width="6.140625" style="176" customWidth="1"/>
    <col min="9017" max="9017" width="5.85546875" style="176" customWidth="1"/>
    <col min="9018" max="9018" width="5.42578125" style="176" customWidth="1"/>
    <col min="9019" max="9019" width="4.85546875" style="176" customWidth="1"/>
    <col min="9020" max="9020" width="6" style="176" customWidth="1"/>
    <col min="9021" max="9027" width="6.140625" style="176" customWidth="1"/>
    <col min="9028" max="9028" width="7.140625" style="176" customWidth="1"/>
    <col min="9029" max="9029" width="6.28515625" style="176" customWidth="1"/>
    <col min="9030" max="9030" width="7.28515625" style="176" customWidth="1"/>
    <col min="9031" max="9031" width="6.42578125" style="176" customWidth="1"/>
    <col min="9032" max="9251" width="9.140625" style="176"/>
    <col min="9252" max="9252" width="4" style="176" customWidth="1"/>
    <col min="9253" max="9253" width="9.7109375" style="176" customWidth="1"/>
    <col min="9254" max="9255" width="5.42578125" style="176" customWidth="1"/>
    <col min="9256" max="9256" width="5.5703125" style="176" customWidth="1"/>
    <col min="9257" max="9257" width="5.42578125" style="176" customWidth="1"/>
    <col min="9258" max="9258" width="4.85546875" style="176" customWidth="1"/>
    <col min="9259" max="9259" width="6.140625" style="176" customWidth="1"/>
    <col min="9260" max="9260" width="5.28515625" style="176" customWidth="1"/>
    <col min="9261" max="9261" width="6.28515625" style="176" customWidth="1"/>
    <col min="9262" max="9262" width="5.140625" style="176" customWidth="1"/>
    <col min="9263" max="9263" width="5.5703125" style="176" customWidth="1"/>
    <col min="9264" max="9264" width="5" style="176" customWidth="1"/>
    <col min="9265" max="9265" width="4.7109375" style="176" customWidth="1"/>
    <col min="9266" max="9266" width="6" style="176" customWidth="1"/>
    <col min="9267" max="9267" width="5.42578125" style="176" customWidth="1"/>
    <col min="9268" max="9268" width="6" style="176" customWidth="1"/>
    <col min="9269" max="9269" width="4.5703125" style="176" customWidth="1"/>
    <col min="9270" max="9270" width="6.5703125" style="176" customWidth="1"/>
    <col min="9271" max="9271" width="5.140625" style="176" customWidth="1"/>
    <col min="9272" max="9272" width="6.140625" style="176" customWidth="1"/>
    <col min="9273" max="9273" width="5.85546875" style="176" customWidth="1"/>
    <col min="9274" max="9274" width="5.42578125" style="176" customWidth="1"/>
    <col min="9275" max="9275" width="4.85546875" style="176" customWidth="1"/>
    <col min="9276" max="9276" width="6" style="176" customWidth="1"/>
    <col min="9277" max="9283" width="6.140625" style="176" customWidth="1"/>
    <col min="9284" max="9284" width="7.140625" style="176" customWidth="1"/>
    <col min="9285" max="9285" width="6.28515625" style="176" customWidth="1"/>
    <col min="9286" max="9286" width="7.28515625" style="176" customWidth="1"/>
    <col min="9287" max="9287" width="6.42578125" style="176" customWidth="1"/>
    <col min="9288" max="9507" width="9.140625" style="176"/>
    <col min="9508" max="9508" width="4" style="176" customWidth="1"/>
    <col min="9509" max="9509" width="9.7109375" style="176" customWidth="1"/>
    <col min="9510" max="9511" width="5.42578125" style="176" customWidth="1"/>
    <col min="9512" max="9512" width="5.5703125" style="176" customWidth="1"/>
    <col min="9513" max="9513" width="5.42578125" style="176" customWidth="1"/>
    <col min="9514" max="9514" width="4.85546875" style="176" customWidth="1"/>
    <col min="9515" max="9515" width="6.140625" style="176" customWidth="1"/>
    <col min="9516" max="9516" width="5.28515625" style="176" customWidth="1"/>
    <col min="9517" max="9517" width="6.28515625" style="176" customWidth="1"/>
    <col min="9518" max="9518" width="5.140625" style="176" customWidth="1"/>
    <col min="9519" max="9519" width="5.5703125" style="176" customWidth="1"/>
    <col min="9520" max="9520" width="5" style="176" customWidth="1"/>
    <col min="9521" max="9521" width="4.7109375" style="176" customWidth="1"/>
    <col min="9522" max="9522" width="6" style="176" customWidth="1"/>
    <col min="9523" max="9523" width="5.42578125" style="176" customWidth="1"/>
    <col min="9524" max="9524" width="6" style="176" customWidth="1"/>
    <col min="9525" max="9525" width="4.5703125" style="176" customWidth="1"/>
    <col min="9526" max="9526" width="6.5703125" style="176" customWidth="1"/>
    <col min="9527" max="9527" width="5.140625" style="176" customWidth="1"/>
    <col min="9528" max="9528" width="6.140625" style="176" customWidth="1"/>
    <col min="9529" max="9529" width="5.85546875" style="176" customWidth="1"/>
    <col min="9530" max="9530" width="5.42578125" style="176" customWidth="1"/>
    <col min="9531" max="9531" width="4.85546875" style="176" customWidth="1"/>
    <col min="9532" max="9532" width="6" style="176" customWidth="1"/>
    <col min="9533" max="9539" width="6.140625" style="176" customWidth="1"/>
    <col min="9540" max="9540" width="7.140625" style="176" customWidth="1"/>
    <col min="9541" max="9541" width="6.28515625" style="176" customWidth="1"/>
    <col min="9542" max="9542" width="7.28515625" style="176" customWidth="1"/>
    <col min="9543" max="9543" width="6.42578125" style="176" customWidth="1"/>
    <col min="9544" max="9763" width="9.140625" style="176"/>
    <col min="9764" max="9764" width="4" style="176" customWidth="1"/>
    <col min="9765" max="9765" width="9.7109375" style="176" customWidth="1"/>
    <col min="9766" max="9767" width="5.42578125" style="176" customWidth="1"/>
    <col min="9768" max="9768" width="5.5703125" style="176" customWidth="1"/>
    <col min="9769" max="9769" width="5.42578125" style="176" customWidth="1"/>
    <col min="9770" max="9770" width="4.85546875" style="176" customWidth="1"/>
    <col min="9771" max="9771" width="6.140625" style="176" customWidth="1"/>
    <col min="9772" max="9772" width="5.28515625" style="176" customWidth="1"/>
    <col min="9773" max="9773" width="6.28515625" style="176" customWidth="1"/>
    <col min="9774" max="9774" width="5.140625" style="176" customWidth="1"/>
    <col min="9775" max="9775" width="5.5703125" style="176" customWidth="1"/>
    <col min="9776" max="9776" width="5" style="176" customWidth="1"/>
    <col min="9777" max="9777" width="4.7109375" style="176" customWidth="1"/>
    <col min="9778" max="9778" width="6" style="176" customWidth="1"/>
    <col min="9779" max="9779" width="5.42578125" style="176" customWidth="1"/>
    <col min="9780" max="9780" width="6" style="176" customWidth="1"/>
    <col min="9781" max="9781" width="4.5703125" style="176" customWidth="1"/>
    <col min="9782" max="9782" width="6.5703125" style="176" customWidth="1"/>
    <col min="9783" max="9783" width="5.140625" style="176" customWidth="1"/>
    <col min="9784" max="9784" width="6.140625" style="176" customWidth="1"/>
    <col min="9785" max="9785" width="5.85546875" style="176" customWidth="1"/>
    <col min="9786" max="9786" width="5.42578125" style="176" customWidth="1"/>
    <col min="9787" max="9787" width="4.85546875" style="176" customWidth="1"/>
    <col min="9788" max="9788" width="6" style="176" customWidth="1"/>
    <col min="9789" max="9795" width="6.140625" style="176" customWidth="1"/>
    <col min="9796" max="9796" width="7.140625" style="176" customWidth="1"/>
    <col min="9797" max="9797" width="6.28515625" style="176" customWidth="1"/>
    <col min="9798" max="9798" width="7.28515625" style="176" customWidth="1"/>
    <col min="9799" max="9799" width="6.42578125" style="176" customWidth="1"/>
    <col min="9800" max="10019" width="9.140625" style="176"/>
    <col min="10020" max="10020" width="4" style="176" customWidth="1"/>
    <col min="10021" max="10021" width="9.7109375" style="176" customWidth="1"/>
    <col min="10022" max="10023" width="5.42578125" style="176" customWidth="1"/>
    <col min="10024" max="10024" width="5.5703125" style="176" customWidth="1"/>
    <col min="10025" max="10025" width="5.42578125" style="176" customWidth="1"/>
    <col min="10026" max="10026" width="4.85546875" style="176" customWidth="1"/>
    <col min="10027" max="10027" width="6.140625" style="176" customWidth="1"/>
    <col min="10028" max="10028" width="5.28515625" style="176" customWidth="1"/>
    <col min="10029" max="10029" width="6.28515625" style="176" customWidth="1"/>
    <col min="10030" max="10030" width="5.140625" style="176" customWidth="1"/>
    <col min="10031" max="10031" width="5.5703125" style="176" customWidth="1"/>
    <col min="10032" max="10032" width="5" style="176" customWidth="1"/>
    <col min="10033" max="10033" width="4.7109375" style="176" customWidth="1"/>
    <col min="10034" max="10034" width="6" style="176" customWidth="1"/>
    <col min="10035" max="10035" width="5.42578125" style="176" customWidth="1"/>
    <col min="10036" max="10036" width="6" style="176" customWidth="1"/>
    <col min="10037" max="10037" width="4.5703125" style="176" customWidth="1"/>
    <col min="10038" max="10038" width="6.5703125" style="176" customWidth="1"/>
    <col min="10039" max="10039" width="5.140625" style="176" customWidth="1"/>
    <col min="10040" max="10040" width="6.140625" style="176" customWidth="1"/>
    <col min="10041" max="10041" width="5.85546875" style="176" customWidth="1"/>
    <col min="10042" max="10042" width="5.42578125" style="176" customWidth="1"/>
    <col min="10043" max="10043" width="4.85546875" style="176" customWidth="1"/>
    <col min="10044" max="10044" width="6" style="176" customWidth="1"/>
    <col min="10045" max="10051" width="6.140625" style="176" customWidth="1"/>
    <col min="10052" max="10052" width="7.140625" style="176" customWidth="1"/>
    <col min="10053" max="10053" width="6.28515625" style="176" customWidth="1"/>
    <col min="10054" max="10054" width="7.28515625" style="176" customWidth="1"/>
    <col min="10055" max="10055" width="6.42578125" style="176" customWidth="1"/>
    <col min="10056" max="10275" width="9.140625" style="176"/>
    <col min="10276" max="10276" width="4" style="176" customWidth="1"/>
    <col min="10277" max="10277" width="9.7109375" style="176" customWidth="1"/>
    <col min="10278" max="10279" width="5.42578125" style="176" customWidth="1"/>
    <col min="10280" max="10280" width="5.5703125" style="176" customWidth="1"/>
    <col min="10281" max="10281" width="5.42578125" style="176" customWidth="1"/>
    <col min="10282" max="10282" width="4.85546875" style="176" customWidth="1"/>
    <col min="10283" max="10283" width="6.140625" style="176" customWidth="1"/>
    <col min="10284" max="10284" width="5.28515625" style="176" customWidth="1"/>
    <col min="10285" max="10285" width="6.28515625" style="176" customWidth="1"/>
    <col min="10286" max="10286" width="5.140625" style="176" customWidth="1"/>
    <col min="10287" max="10287" width="5.5703125" style="176" customWidth="1"/>
    <col min="10288" max="10288" width="5" style="176" customWidth="1"/>
    <col min="10289" max="10289" width="4.7109375" style="176" customWidth="1"/>
    <col min="10290" max="10290" width="6" style="176" customWidth="1"/>
    <col min="10291" max="10291" width="5.42578125" style="176" customWidth="1"/>
    <col min="10292" max="10292" width="6" style="176" customWidth="1"/>
    <col min="10293" max="10293" width="4.5703125" style="176" customWidth="1"/>
    <col min="10294" max="10294" width="6.5703125" style="176" customWidth="1"/>
    <col min="10295" max="10295" width="5.140625" style="176" customWidth="1"/>
    <col min="10296" max="10296" width="6.140625" style="176" customWidth="1"/>
    <col min="10297" max="10297" width="5.85546875" style="176" customWidth="1"/>
    <col min="10298" max="10298" width="5.42578125" style="176" customWidth="1"/>
    <col min="10299" max="10299" width="4.85546875" style="176" customWidth="1"/>
    <col min="10300" max="10300" width="6" style="176" customWidth="1"/>
    <col min="10301" max="10307" width="6.140625" style="176" customWidth="1"/>
    <col min="10308" max="10308" width="7.140625" style="176" customWidth="1"/>
    <col min="10309" max="10309" width="6.28515625" style="176" customWidth="1"/>
    <col min="10310" max="10310" width="7.28515625" style="176" customWidth="1"/>
    <col min="10311" max="10311" width="6.42578125" style="176" customWidth="1"/>
    <col min="10312" max="10531" width="9.140625" style="176"/>
    <col min="10532" max="10532" width="4" style="176" customWidth="1"/>
    <col min="10533" max="10533" width="9.7109375" style="176" customWidth="1"/>
    <col min="10534" max="10535" width="5.42578125" style="176" customWidth="1"/>
    <col min="10536" max="10536" width="5.5703125" style="176" customWidth="1"/>
    <col min="10537" max="10537" width="5.42578125" style="176" customWidth="1"/>
    <col min="10538" max="10538" width="4.85546875" style="176" customWidth="1"/>
    <col min="10539" max="10539" width="6.140625" style="176" customWidth="1"/>
    <col min="10540" max="10540" width="5.28515625" style="176" customWidth="1"/>
    <col min="10541" max="10541" width="6.28515625" style="176" customWidth="1"/>
    <col min="10542" max="10542" width="5.140625" style="176" customWidth="1"/>
    <col min="10543" max="10543" width="5.5703125" style="176" customWidth="1"/>
    <col min="10544" max="10544" width="5" style="176" customWidth="1"/>
    <col min="10545" max="10545" width="4.7109375" style="176" customWidth="1"/>
    <col min="10546" max="10546" width="6" style="176" customWidth="1"/>
    <col min="10547" max="10547" width="5.42578125" style="176" customWidth="1"/>
    <col min="10548" max="10548" width="6" style="176" customWidth="1"/>
    <col min="10549" max="10549" width="4.5703125" style="176" customWidth="1"/>
    <col min="10550" max="10550" width="6.5703125" style="176" customWidth="1"/>
    <col min="10551" max="10551" width="5.140625" style="176" customWidth="1"/>
    <col min="10552" max="10552" width="6.140625" style="176" customWidth="1"/>
    <col min="10553" max="10553" width="5.85546875" style="176" customWidth="1"/>
    <col min="10554" max="10554" width="5.42578125" style="176" customWidth="1"/>
    <col min="10555" max="10555" width="4.85546875" style="176" customWidth="1"/>
    <col min="10556" max="10556" width="6" style="176" customWidth="1"/>
    <col min="10557" max="10563" width="6.140625" style="176" customWidth="1"/>
    <col min="10564" max="10564" width="7.140625" style="176" customWidth="1"/>
    <col min="10565" max="10565" width="6.28515625" style="176" customWidth="1"/>
    <col min="10566" max="10566" width="7.28515625" style="176" customWidth="1"/>
    <col min="10567" max="10567" width="6.42578125" style="176" customWidth="1"/>
    <col min="10568" max="10787" width="9.140625" style="176"/>
    <col min="10788" max="10788" width="4" style="176" customWidth="1"/>
    <col min="10789" max="10789" width="9.7109375" style="176" customWidth="1"/>
    <col min="10790" max="10791" width="5.42578125" style="176" customWidth="1"/>
    <col min="10792" max="10792" width="5.5703125" style="176" customWidth="1"/>
    <col min="10793" max="10793" width="5.42578125" style="176" customWidth="1"/>
    <col min="10794" max="10794" width="4.85546875" style="176" customWidth="1"/>
    <col min="10795" max="10795" width="6.140625" style="176" customWidth="1"/>
    <col min="10796" max="10796" width="5.28515625" style="176" customWidth="1"/>
    <col min="10797" max="10797" width="6.28515625" style="176" customWidth="1"/>
    <col min="10798" max="10798" width="5.140625" style="176" customWidth="1"/>
    <col min="10799" max="10799" width="5.5703125" style="176" customWidth="1"/>
    <col min="10800" max="10800" width="5" style="176" customWidth="1"/>
    <col min="10801" max="10801" width="4.7109375" style="176" customWidth="1"/>
    <col min="10802" max="10802" width="6" style="176" customWidth="1"/>
    <col min="10803" max="10803" width="5.42578125" style="176" customWidth="1"/>
    <col min="10804" max="10804" width="6" style="176" customWidth="1"/>
    <col min="10805" max="10805" width="4.5703125" style="176" customWidth="1"/>
    <col min="10806" max="10806" width="6.5703125" style="176" customWidth="1"/>
    <col min="10807" max="10807" width="5.140625" style="176" customWidth="1"/>
    <col min="10808" max="10808" width="6.140625" style="176" customWidth="1"/>
    <col min="10809" max="10809" width="5.85546875" style="176" customWidth="1"/>
    <col min="10810" max="10810" width="5.42578125" style="176" customWidth="1"/>
    <col min="10811" max="10811" width="4.85546875" style="176" customWidth="1"/>
    <col min="10812" max="10812" width="6" style="176" customWidth="1"/>
    <col min="10813" max="10819" width="6.140625" style="176" customWidth="1"/>
    <col min="10820" max="10820" width="7.140625" style="176" customWidth="1"/>
    <col min="10821" max="10821" width="6.28515625" style="176" customWidth="1"/>
    <col min="10822" max="10822" width="7.28515625" style="176" customWidth="1"/>
    <col min="10823" max="10823" width="6.42578125" style="176" customWidth="1"/>
    <col min="10824" max="11043" width="9.140625" style="176"/>
    <col min="11044" max="11044" width="4" style="176" customWidth="1"/>
    <col min="11045" max="11045" width="9.7109375" style="176" customWidth="1"/>
    <col min="11046" max="11047" width="5.42578125" style="176" customWidth="1"/>
    <col min="11048" max="11048" width="5.5703125" style="176" customWidth="1"/>
    <col min="11049" max="11049" width="5.42578125" style="176" customWidth="1"/>
    <col min="11050" max="11050" width="4.85546875" style="176" customWidth="1"/>
    <col min="11051" max="11051" width="6.140625" style="176" customWidth="1"/>
    <col min="11052" max="11052" width="5.28515625" style="176" customWidth="1"/>
    <col min="11053" max="11053" width="6.28515625" style="176" customWidth="1"/>
    <col min="11054" max="11054" width="5.140625" style="176" customWidth="1"/>
    <col min="11055" max="11055" width="5.5703125" style="176" customWidth="1"/>
    <col min="11056" max="11056" width="5" style="176" customWidth="1"/>
    <col min="11057" max="11057" width="4.7109375" style="176" customWidth="1"/>
    <col min="11058" max="11058" width="6" style="176" customWidth="1"/>
    <col min="11059" max="11059" width="5.42578125" style="176" customWidth="1"/>
    <col min="11060" max="11060" width="6" style="176" customWidth="1"/>
    <col min="11061" max="11061" width="4.5703125" style="176" customWidth="1"/>
    <col min="11062" max="11062" width="6.5703125" style="176" customWidth="1"/>
    <col min="11063" max="11063" width="5.140625" style="176" customWidth="1"/>
    <col min="11064" max="11064" width="6.140625" style="176" customWidth="1"/>
    <col min="11065" max="11065" width="5.85546875" style="176" customWidth="1"/>
    <col min="11066" max="11066" width="5.42578125" style="176" customWidth="1"/>
    <col min="11067" max="11067" width="4.85546875" style="176" customWidth="1"/>
    <col min="11068" max="11068" width="6" style="176" customWidth="1"/>
    <col min="11069" max="11075" width="6.140625" style="176" customWidth="1"/>
    <col min="11076" max="11076" width="7.140625" style="176" customWidth="1"/>
    <col min="11077" max="11077" width="6.28515625" style="176" customWidth="1"/>
    <col min="11078" max="11078" width="7.28515625" style="176" customWidth="1"/>
    <col min="11079" max="11079" width="6.42578125" style="176" customWidth="1"/>
    <col min="11080" max="11299" width="9.140625" style="176"/>
    <col min="11300" max="11300" width="4" style="176" customWidth="1"/>
    <col min="11301" max="11301" width="9.7109375" style="176" customWidth="1"/>
    <col min="11302" max="11303" width="5.42578125" style="176" customWidth="1"/>
    <col min="11304" max="11304" width="5.5703125" style="176" customWidth="1"/>
    <col min="11305" max="11305" width="5.42578125" style="176" customWidth="1"/>
    <col min="11306" max="11306" width="4.85546875" style="176" customWidth="1"/>
    <col min="11307" max="11307" width="6.140625" style="176" customWidth="1"/>
    <col min="11308" max="11308" width="5.28515625" style="176" customWidth="1"/>
    <col min="11309" max="11309" width="6.28515625" style="176" customWidth="1"/>
    <col min="11310" max="11310" width="5.140625" style="176" customWidth="1"/>
    <col min="11311" max="11311" width="5.5703125" style="176" customWidth="1"/>
    <col min="11312" max="11312" width="5" style="176" customWidth="1"/>
    <col min="11313" max="11313" width="4.7109375" style="176" customWidth="1"/>
    <col min="11314" max="11314" width="6" style="176" customWidth="1"/>
    <col min="11315" max="11315" width="5.42578125" style="176" customWidth="1"/>
    <col min="11316" max="11316" width="6" style="176" customWidth="1"/>
    <col min="11317" max="11317" width="4.5703125" style="176" customWidth="1"/>
    <col min="11318" max="11318" width="6.5703125" style="176" customWidth="1"/>
    <col min="11319" max="11319" width="5.140625" style="176" customWidth="1"/>
    <col min="11320" max="11320" width="6.140625" style="176" customWidth="1"/>
    <col min="11321" max="11321" width="5.85546875" style="176" customWidth="1"/>
    <col min="11322" max="11322" width="5.42578125" style="176" customWidth="1"/>
    <col min="11323" max="11323" width="4.85546875" style="176" customWidth="1"/>
    <col min="11324" max="11324" width="6" style="176" customWidth="1"/>
    <col min="11325" max="11331" width="6.140625" style="176" customWidth="1"/>
    <col min="11332" max="11332" width="7.140625" style="176" customWidth="1"/>
    <col min="11333" max="11333" width="6.28515625" style="176" customWidth="1"/>
    <col min="11334" max="11334" width="7.28515625" style="176" customWidth="1"/>
    <col min="11335" max="11335" width="6.42578125" style="176" customWidth="1"/>
    <col min="11336" max="11555" width="9.140625" style="176"/>
    <col min="11556" max="11556" width="4" style="176" customWidth="1"/>
    <col min="11557" max="11557" width="9.7109375" style="176" customWidth="1"/>
    <col min="11558" max="11559" width="5.42578125" style="176" customWidth="1"/>
    <col min="11560" max="11560" width="5.5703125" style="176" customWidth="1"/>
    <col min="11561" max="11561" width="5.42578125" style="176" customWidth="1"/>
    <col min="11562" max="11562" width="4.85546875" style="176" customWidth="1"/>
    <col min="11563" max="11563" width="6.140625" style="176" customWidth="1"/>
    <col min="11564" max="11564" width="5.28515625" style="176" customWidth="1"/>
    <col min="11565" max="11565" width="6.28515625" style="176" customWidth="1"/>
    <col min="11566" max="11566" width="5.140625" style="176" customWidth="1"/>
    <col min="11567" max="11567" width="5.5703125" style="176" customWidth="1"/>
    <col min="11568" max="11568" width="5" style="176" customWidth="1"/>
    <col min="11569" max="11569" width="4.7109375" style="176" customWidth="1"/>
    <col min="11570" max="11570" width="6" style="176" customWidth="1"/>
    <col min="11571" max="11571" width="5.42578125" style="176" customWidth="1"/>
    <col min="11572" max="11572" width="6" style="176" customWidth="1"/>
    <col min="11573" max="11573" width="4.5703125" style="176" customWidth="1"/>
    <col min="11574" max="11574" width="6.5703125" style="176" customWidth="1"/>
    <col min="11575" max="11575" width="5.140625" style="176" customWidth="1"/>
    <col min="11576" max="11576" width="6.140625" style="176" customWidth="1"/>
    <col min="11577" max="11577" width="5.85546875" style="176" customWidth="1"/>
    <col min="11578" max="11578" width="5.42578125" style="176" customWidth="1"/>
    <col min="11579" max="11579" width="4.85546875" style="176" customWidth="1"/>
    <col min="11580" max="11580" width="6" style="176" customWidth="1"/>
    <col min="11581" max="11587" width="6.140625" style="176" customWidth="1"/>
    <col min="11588" max="11588" width="7.140625" style="176" customWidth="1"/>
    <col min="11589" max="11589" width="6.28515625" style="176" customWidth="1"/>
    <col min="11590" max="11590" width="7.28515625" style="176" customWidth="1"/>
    <col min="11591" max="11591" width="6.42578125" style="176" customWidth="1"/>
    <col min="11592" max="11811" width="9.140625" style="176"/>
    <col min="11812" max="11812" width="4" style="176" customWidth="1"/>
    <col min="11813" max="11813" width="9.7109375" style="176" customWidth="1"/>
    <col min="11814" max="11815" width="5.42578125" style="176" customWidth="1"/>
    <col min="11816" max="11816" width="5.5703125" style="176" customWidth="1"/>
    <col min="11817" max="11817" width="5.42578125" style="176" customWidth="1"/>
    <col min="11818" max="11818" width="4.85546875" style="176" customWidth="1"/>
    <col min="11819" max="11819" width="6.140625" style="176" customWidth="1"/>
    <col min="11820" max="11820" width="5.28515625" style="176" customWidth="1"/>
    <col min="11821" max="11821" width="6.28515625" style="176" customWidth="1"/>
    <col min="11822" max="11822" width="5.140625" style="176" customWidth="1"/>
    <col min="11823" max="11823" width="5.5703125" style="176" customWidth="1"/>
    <col min="11824" max="11824" width="5" style="176" customWidth="1"/>
    <col min="11825" max="11825" width="4.7109375" style="176" customWidth="1"/>
    <col min="11826" max="11826" width="6" style="176" customWidth="1"/>
    <col min="11827" max="11827" width="5.42578125" style="176" customWidth="1"/>
    <col min="11828" max="11828" width="6" style="176" customWidth="1"/>
    <col min="11829" max="11829" width="4.5703125" style="176" customWidth="1"/>
    <col min="11830" max="11830" width="6.5703125" style="176" customWidth="1"/>
    <col min="11831" max="11831" width="5.140625" style="176" customWidth="1"/>
    <col min="11832" max="11832" width="6.140625" style="176" customWidth="1"/>
    <col min="11833" max="11833" width="5.85546875" style="176" customWidth="1"/>
    <col min="11834" max="11834" width="5.42578125" style="176" customWidth="1"/>
    <col min="11835" max="11835" width="4.85546875" style="176" customWidth="1"/>
    <col min="11836" max="11836" width="6" style="176" customWidth="1"/>
    <col min="11837" max="11843" width="6.140625" style="176" customWidth="1"/>
    <col min="11844" max="11844" width="7.140625" style="176" customWidth="1"/>
    <col min="11845" max="11845" width="6.28515625" style="176" customWidth="1"/>
    <col min="11846" max="11846" width="7.28515625" style="176" customWidth="1"/>
    <col min="11847" max="11847" width="6.42578125" style="176" customWidth="1"/>
    <col min="11848" max="12067" width="9.140625" style="176"/>
    <col min="12068" max="12068" width="4" style="176" customWidth="1"/>
    <col min="12069" max="12069" width="9.7109375" style="176" customWidth="1"/>
    <col min="12070" max="12071" width="5.42578125" style="176" customWidth="1"/>
    <col min="12072" max="12072" width="5.5703125" style="176" customWidth="1"/>
    <col min="12073" max="12073" width="5.42578125" style="176" customWidth="1"/>
    <col min="12074" max="12074" width="4.85546875" style="176" customWidth="1"/>
    <col min="12075" max="12075" width="6.140625" style="176" customWidth="1"/>
    <col min="12076" max="12076" width="5.28515625" style="176" customWidth="1"/>
    <col min="12077" max="12077" width="6.28515625" style="176" customWidth="1"/>
    <col min="12078" max="12078" width="5.140625" style="176" customWidth="1"/>
    <col min="12079" max="12079" width="5.5703125" style="176" customWidth="1"/>
    <col min="12080" max="12080" width="5" style="176" customWidth="1"/>
    <col min="12081" max="12081" width="4.7109375" style="176" customWidth="1"/>
    <col min="12082" max="12082" width="6" style="176" customWidth="1"/>
    <col min="12083" max="12083" width="5.42578125" style="176" customWidth="1"/>
    <col min="12084" max="12084" width="6" style="176" customWidth="1"/>
    <col min="12085" max="12085" width="4.5703125" style="176" customWidth="1"/>
    <col min="12086" max="12086" width="6.5703125" style="176" customWidth="1"/>
    <col min="12087" max="12087" width="5.140625" style="176" customWidth="1"/>
    <col min="12088" max="12088" width="6.140625" style="176" customWidth="1"/>
    <col min="12089" max="12089" width="5.85546875" style="176" customWidth="1"/>
    <col min="12090" max="12090" width="5.42578125" style="176" customWidth="1"/>
    <col min="12091" max="12091" width="4.85546875" style="176" customWidth="1"/>
    <col min="12092" max="12092" width="6" style="176" customWidth="1"/>
    <col min="12093" max="12099" width="6.140625" style="176" customWidth="1"/>
    <col min="12100" max="12100" width="7.140625" style="176" customWidth="1"/>
    <col min="12101" max="12101" width="6.28515625" style="176" customWidth="1"/>
    <col min="12102" max="12102" width="7.28515625" style="176" customWidth="1"/>
    <col min="12103" max="12103" width="6.42578125" style="176" customWidth="1"/>
    <col min="12104" max="12323" width="9.140625" style="176"/>
    <col min="12324" max="12324" width="4" style="176" customWidth="1"/>
    <col min="12325" max="12325" width="9.7109375" style="176" customWidth="1"/>
    <col min="12326" max="12327" width="5.42578125" style="176" customWidth="1"/>
    <col min="12328" max="12328" width="5.5703125" style="176" customWidth="1"/>
    <col min="12329" max="12329" width="5.42578125" style="176" customWidth="1"/>
    <col min="12330" max="12330" width="4.85546875" style="176" customWidth="1"/>
    <col min="12331" max="12331" width="6.140625" style="176" customWidth="1"/>
    <col min="12332" max="12332" width="5.28515625" style="176" customWidth="1"/>
    <col min="12333" max="12333" width="6.28515625" style="176" customWidth="1"/>
    <col min="12334" max="12334" width="5.140625" style="176" customWidth="1"/>
    <col min="12335" max="12335" width="5.5703125" style="176" customWidth="1"/>
    <col min="12336" max="12336" width="5" style="176" customWidth="1"/>
    <col min="12337" max="12337" width="4.7109375" style="176" customWidth="1"/>
    <col min="12338" max="12338" width="6" style="176" customWidth="1"/>
    <col min="12339" max="12339" width="5.42578125" style="176" customWidth="1"/>
    <col min="12340" max="12340" width="6" style="176" customWidth="1"/>
    <col min="12341" max="12341" width="4.5703125" style="176" customWidth="1"/>
    <col min="12342" max="12342" width="6.5703125" style="176" customWidth="1"/>
    <col min="12343" max="12343" width="5.140625" style="176" customWidth="1"/>
    <col min="12344" max="12344" width="6.140625" style="176" customWidth="1"/>
    <col min="12345" max="12345" width="5.85546875" style="176" customWidth="1"/>
    <col min="12346" max="12346" width="5.42578125" style="176" customWidth="1"/>
    <col min="12347" max="12347" width="4.85546875" style="176" customWidth="1"/>
    <col min="12348" max="12348" width="6" style="176" customWidth="1"/>
    <col min="12349" max="12355" width="6.140625" style="176" customWidth="1"/>
    <col min="12356" max="12356" width="7.140625" style="176" customWidth="1"/>
    <col min="12357" max="12357" width="6.28515625" style="176" customWidth="1"/>
    <col min="12358" max="12358" width="7.28515625" style="176" customWidth="1"/>
    <col min="12359" max="12359" width="6.42578125" style="176" customWidth="1"/>
    <col min="12360" max="12579" width="9.140625" style="176"/>
    <col min="12580" max="12580" width="4" style="176" customWidth="1"/>
    <col min="12581" max="12581" width="9.7109375" style="176" customWidth="1"/>
    <col min="12582" max="12583" width="5.42578125" style="176" customWidth="1"/>
    <col min="12584" max="12584" width="5.5703125" style="176" customWidth="1"/>
    <col min="12585" max="12585" width="5.42578125" style="176" customWidth="1"/>
    <col min="12586" max="12586" width="4.85546875" style="176" customWidth="1"/>
    <col min="12587" max="12587" width="6.140625" style="176" customWidth="1"/>
    <col min="12588" max="12588" width="5.28515625" style="176" customWidth="1"/>
    <col min="12589" max="12589" width="6.28515625" style="176" customWidth="1"/>
    <col min="12590" max="12590" width="5.140625" style="176" customWidth="1"/>
    <col min="12591" max="12591" width="5.5703125" style="176" customWidth="1"/>
    <col min="12592" max="12592" width="5" style="176" customWidth="1"/>
    <col min="12593" max="12593" width="4.7109375" style="176" customWidth="1"/>
    <col min="12594" max="12594" width="6" style="176" customWidth="1"/>
    <col min="12595" max="12595" width="5.42578125" style="176" customWidth="1"/>
    <col min="12596" max="12596" width="6" style="176" customWidth="1"/>
    <col min="12597" max="12597" width="4.5703125" style="176" customWidth="1"/>
    <col min="12598" max="12598" width="6.5703125" style="176" customWidth="1"/>
    <col min="12599" max="12599" width="5.140625" style="176" customWidth="1"/>
    <col min="12600" max="12600" width="6.140625" style="176" customWidth="1"/>
    <col min="12601" max="12601" width="5.85546875" style="176" customWidth="1"/>
    <col min="12602" max="12602" width="5.42578125" style="176" customWidth="1"/>
    <col min="12603" max="12603" width="4.85546875" style="176" customWidth="1"/>
    <col min="12604" max="12604" width="6" style="176" customWidth="1"/>
    <col min="12605" max="12611" width="6.140625" style="176" customWidth="1"/>
    <col min="12612" max="12612" width="7.140625" style="176" customWidth="1"/>
    <col min="12613" max="12613" width="6.28515625" style="176" customWidth="1"/>
    <col min="12614" max="12614" width="7.28515625" style="176" customWidth="1"/>
    <col min="12615" max="12615" width="6.42578125" style="176" customWidth="1"/>
    <col min="12616" max="12835" width="9.140625" style="176"/>
    <col min="12836" max="12836" width="4" style="176" customWidth="1"/>
    <col min="12837" max="12837" width="9.7109375" style="176" customWidth="1"/>
    <col min="12838" max="12839" width="5.42578125" style="176" customWidth="1"/>
    <col min="12840" max="12840" width="5.5703125" style="176" customWidth="1"/>
    <col min="12841" max="12841" width="5.42578125" style="176" customWidth="1"/>
    <col min="12842" max="12842" width="4.85546875" style="176" customWidth="1"/>
    <col min="12843" max="12843" width="6.140625" style="176" customWidth="1"/>
    <col min="12844" max="12844" width="5.28515625" style="176" customWidth="1"/>
    <col min="12845" max="12845" width="6.28515625" style="176" customWidth="1"/>
    <col min="12846" max="12846" width="5.140625" style="176" customWidth="1"/>
    <col min="12847" max="12847" width="5.5703125" style="176" customWidth="1"/>
    <col min="12848" max="12848" width="5" style="176" customWidth="1"/>
    <col min="12849" max="12849" width="4.7109375" style="176" customWidth="1"/>
    <col min="12850" max="12850" width="6" style="176" customWidth="1"/>
    <col min="12851" max="12851" width="5.42578125" style="176" customWidth="1"/>
    <col min="12852" max="12852" width="6" style="176" customWidth="1"/>
    <col min="12853" max="12853" width="4.5703125" style="176" customWidth="1"/>
    <col min="12854" max="12854" width="6.5703125" style="176" customWidth="1"/>
    <col min="12855" max="12855" width="5.140625" style="176" customWidth="1"/>
    <col min="12856" max="12856" width="6.140625" style="176" customWidth="1"/>
    <col min="12857" max="12857" width="5.85546875" style="176" customWidth="1"/>
    <col min="12858" max="12858" width="5.42578125" style="176" customWidth="1"/>
    <col min="12859" max="12859" width="4.85546875" style="176" customWidth="1"/>
    <col min="12860" max="12860" width="6" style="176" customWidth="1"/>
    <col min="12861" max="12867" width="6.140625" style="176" customWidth="1"/>
    <col min="12868" max="12868" width="7.140625" style="176" customWidth="1"/>
    <col min="12869" max="12869" width="6.28515625" style="176" customWidth="1"/>
    <col min="12870" max="12870" width="7.28515625" style="176" customWidth="1"/>
    <col min="12871" max="12871" width="6.42578125" style="176" customWidth="1"/>
    <col min="12872" max="13091" width="9.140625" style="176"/>
    <col min="13092" max="13092" width="4" style="176" customWidth="1"/>
    <col min="13093" max="13093" width="9.7109375" style="176" customWidth="1"/>
    <col min="13094" max="13095" width="5.42578125" style="176" customWidth="1"/>
    <col min="13096" max="13096" width="5.5703125" style="176" customWidth="1"/>
    <col min="13097" max="13097" width="5.42578125" style="176" customWidth="1"/>
    <col min="13098" max="13098" width="4.85546875" style="176" customWidth="1"/>
    <col min="13099" max="13099" width="6.140625" style="176" customWidth="1"/>
    <col min="13100" max="13100" width="5.28515625" style="176" customWidth="1"/>
    <col min="13101" max="13101" width="6.28515625" style="176" customWidth="1"/>
    <col min="13102" max="13102" width="5.140625" style="176" customWidth="1"/>
    <col min="13103" max="13103" width="5.5703125" style="176" customWidth="1"/>
    <col min="13104" max="13104" width="5" style="176" customWidth="1"/>
    <col min="13105" max="13105" width="4.7109375" style="176" customWidth="1"/>
    <col min="13106" max="13106" width="6" style="176" customWidth="1"/>
    <col min="13107" max="13107" width="5.42578125" style="176" customWidth="1"/>
    <col min="13108" max="13108" width="6" style="176" customWidth="1"/>
    <col min="13109" max="13109" width="4.5703125" style="176" customWidth="1"/>
    <col min="13110" max="13110" width="6.5703125" style="176" customWidth="1"/>
    <col min="13111" max="13111" width="5.140625" style="176" customWidth="1"/>
    <col min="13112" max="13112" width="6.140625" style="176" customWidth="1"/>
    <col min="13113" max="13113" width="5.85546875" style="176" customWidth="1"/>
    <col min="13114" max="13114" width="5.42578125" style="176" customWidth="1"/>
    <col min="13115" max="13115" width="4.85546875" style="176" customWidth="1"/>
    <col min="13116" max="13116" width="6" style="176" customWidth="1"/>
    <col min="13117" max="13123" width="6.140625" style="176" customWidth="1"/>
    <col min="13124" max="13124" width="7.140625" style="176" customWidth="1"/>
    <col min="13125" max="13125" width="6.28515625" style="176" customWidth="1"/>
    <col min="13126" max="13126" width="7.28515625" style="176" customWidth="1"/>
    <col min="13127" max="13127" width="6.42578125" style="176" customWidth="1"/>
    <col min="13128" max="13347" width="9.140625" style="176"/>
    <col min="13348" max="13348" width="4" style="176" customWidth="1"/>
    <col min="13349" max="13349" width="9.7109375" style="176" customWidth="1"/>
    <col min="13350" max="13351" width="5.42578125" style="176" customWidth="1"/>
    <col min="13352" max="13352" width="5.5703125" style="176" customWidth="1"/>
    <col min="13353" max="13353" width="5.42578125" style="176" customWidth="1"/>
    <col min="13354" max="13354" width="4.85546875" style="176" customWidth="1"/>
    <col min="13355" max="13355" width="6.140625" style="176" customWidth="1"/>
    <col min="13356" max="13356" width="5.28515625" style="176" customWidth="1"/>
    <col min="13357" max="13357" width="6.28515625" style="176" customWidth="1"/>
    <col min="13358" max="13358" width="5.140625" style="176" customWidth="1"/>
    <col min="13359" max="13359" width="5.5703125" style="176" customWidth="1"/>
    <col min="13360" max="13360" width="5" style="176" customWidth="1"/>
    <col min="13361" max="13361" width="4.7109375" style="176" customWidth="1"/>
    <col min="13362" max="13362" width="6" style="176" customWidth="1"/>
    <col min="13363" max="13363" width="5.42578125" style="176" customWidth="1"/>
    <col min="13364" max="13364" width="6" style="176" customWidth="1"/>
    <col min="13365" max="13365" width="4.5703125" style="176" customWidth="1"/>
    <col min="13366" max="13366" width="6.5703125" style="176" customWidth="1"/>
    <col min="13367" max="13367" width="5.140625" style="176" customWidth="1"/>
    <col min="13368" max="13368" width="6.140625" style="176" customWidth="1"/>
    <col min="13369" max="13369" width="5.85546875" style="176" customWidth="1"/>
    <col min="13370" max="13370" width="5.42578125" style="176" customWidth="1"/>
    <col min="13371" max="13371" width="4.85546875" style="176" customWidth="1"/>
    <col min="13372" max="13372" width="6" style="176" customWidth="1"/>
    <col min="13373" max="13379" width="6.140625" style="176" customWidth="1"/>
    <col min="13380" max="13380" width="7.140625" style="176" customWidth="1"/>
    <col min="13381" max="13381" width="6.28515625" style="176" customWidth="1"/>
    <col min="13382" max="13382" width="7.28515625" style="176" customWidth="1"/>
    <col min="13383" max="13383" width="6.42578125" style="176" customWidth="1"/>
    <col min="13384" max="13603" width="9.140625" style="176"/>
    <col min="13604" max="13604" width="4" style="176" customWidth="1"/>
    <col min="13605" max="13605" width="9.7109375" style="176" customWidth="1"/>
    <col min="13606" max="13607" width="5.42578125" style="176" customWidth="1"/>
    <col min="13608" max="13608" width="5.5703125" style="176" customWidth="1"/>
    <col min="13609" max="13609" width="5.42578125" style="176" customWidth="1"/>
    <col min="13610" max="13610" width="4.85546875" style="176" customWidth="1"/>
    <col min="13611" max="13611" width="6.140625" style="176" customWidth="1"/>
    <col min="13612" max="13612" width="5.28515625" style="176" customWidth="1"/>
    <col min="13613" max="13613" width="6.28515625" style="176" customWidth="1"/>
    <col min="13614" max="13614" width="5.140625" style="176" customWidth="1"/>
    <col min="13615" max="13615" width="5.5703125" style="176" customWidth="1"/>
    <col min="13616" max="13616" width="5" style="176" customWidth="1"/>
    <col min="13617" max="13617" width="4.7109375" style="176" customWidth="1"/>
    <col min="13618" max="13618" width="6" style="176" customWidth="1"/>
    <col min="13619" max="13619" width="5.42578125" style="176" customWidth="1"/>
    <col min="13620" max="13620" width="6" style="176" customWidth="1"/>
    <col min="13621" max="13621" width="4.5703125" style="176" customWidth="1"/>
    <col min="13622" max="13622" width="6.5703125" style="176" customWidth="1"/>
    <col min="13623" max="13623" width="5.140625" style="176" customWidth="1"/>
    <col min="13624" max="13624" width="6.140625" style="176" customWidth="1"/>
    <col min="13625" max="13625" width="5.85546875" style="176" customWidth="1"/>
    <col min="13626" max="13626" width="5.42578125" style="176" customWidth="1"/>
    <col min="13627" max="13627" width="4.85546875" style="176" customWidth="1"/>
    <col min="13628" max="13628" width="6" style="176" customWidth="1"/>
    <col min="13629" max="13635" width="6.140625" style="176" customWidth="1"/>
    <col min="13636" max="13636" width="7.140625" style="176" customWidth="1"/>
    <col min="13637" max="13637" width="6.28515625" style="176" customWidth="1"/>
    <col min="13638" max="13638" width="7.28515625" style="176" customWidth="1"/>
    <col min="13639" max="13639" width="6.42578125" style="176" customWidth="1"/>
    <col min="13640" max="13859" width="9.140625" style="176"/>
    <col min="13860" max="13860" width="4" style="176" customWidth="1"/>
    <col min="13861" max="13861" width="9.7109375" style="176" customWidth="1"/>
    <col min="13862" max="13863" width="5.42578125" style="176" customWidth="1"/>
    <col min="13864" max="13864" width="5.5703125" style="176" customWidth="1"/>
    <col min="13865" max="13865" width="5.42578125" style="176" customWidth="1"/>
    <col min="13866" max="13866" width="4.85546875" style="176" customWidth="1"/>
    <col min="13867" max="13867" width="6.140625" style="176" customWidth="1"/>
    <col min="13868" max="13868" width="5.28515625" style="176" customWidth="1"/>
    <col min="13869" max="13869" width="6.28515625" style="176" customWidth="1"/>
    <col min="13870" max="13870" width="5.140625" style="176" customWidth="1"/>
    <col min="13871" max="13871" width="5.5703125" style="176" customWidth="1"/>
    <col min="13872" max="13872" width="5" style="176" customWidth="1"/>
    <col min="13873" max="13873" width="4.7109375" style="176" customWidth="1"/>
    <col min="13874" max="13874" width="6" style="176" customWidth="1"/>
    <col min="13875" max="13875" width="5.42578125" style="176" customWidth="1"/>
    <col min="13876" max="13876" width="6" style="176" customWidth="1"/>
    <col min="13877" max="13877" width="4.5703125" style="176" customWidth="1"/>
    <col min="13878" max="13878" width="6.5703125" style="176" customWidth="1"/>
    <col min="13879" max="13879" width="5.140625" style="176" customWidth="1"/>
    <col min="13880" max="13880" width="6.140625" style="176" customWidth="1"/>
    <col min="13881" max="13881" width="5.85546875" style="176" customWidth="1"/>
    <col min="13882" max="13882" width="5.42578125" style="176" customWidth="1"/>
    <col min="13883" max="13883" width="4.85546875" style="176" customWidth="1"/>
    <col min="13884" max="13884" width="6" style="176" customWidth="1"/>
    <col min="13885" max="13891" width="6.140625" style="176" customWidth="1"/>
    <col min="13892" max="13892" width="7.140625" style="176" customWidth="1"/>
    <col min="13893" max="13893" width="6.28515625" style="176" customWidth="1"/>
    <col min="13894" max="13894" width="7.28515625" style="176" customWidth="1"/>
    <col min="13895" max="13895" width="6.42578125" style="176" customWidth="1"/>
    <col min="13896" max="14115" width="9.140625" style="176"/>
    <col min="14116" max="14116" width="4" style="176" customWidth="1"/>
    <col min="14117" max="14117" width="9.7109375" style="176" customWidth="1"/>
    <col min="14118" max="14119" width="5.42578125" style="176" customWidth="1"/>
    <col min="14120" max="14120" width="5.5703125" style="176" customWidth="1"/>
    <col min="14121" max="14121" width="5.42578125" style="176" customWidth="1"/>
    <col min="14122" max="14122" width="4.85546875" style="176" customWidth="1"/>
    <col min="14123" max="14123" width="6.140625" style="176" customWidth="1"/>
    <col min="14124" max="14124" width="5.28515625" style="176" customWidth="1"/>
    <col min="14125" max="14125" width="6.28515625" style="176" customWidth="1"/>
    <col min="14126" max="14126" width="5.140625" style="176" customWidth="1"/>
    <col min="14127" max="14127" width="5.5703125" style="176" customWidth="1"/>
    <col min="14128" max="14128" width="5" style="176" customWidth="1"/>
    <col min="14129" max="14129" width="4.7109375" style="176" customWidth="1"/>
    <col min="14130" max="14130" width="6" style="176" customWidth="1"/>
    <col min="14131" max="14131" width="5.42578125" style="176" customWidth="1"/>
    <col min="14132" max="14132" width="6" style="176" customWidth="1"/>
    <col min="14133" max="14133" width="4.5703125" style="176" customWidth="1"/>
    <col min="14134" max="14134" width="6.5703125" style="176" customWidth="1"/>
    <col min="14135" max="14135" width="5.140625" style="176" customWidth="1"/>
    <col min="14136" max="14136" width="6.140625" style="176" customWidth="1"/>
    <col min="14137" max="14137" width="5.85546875" style="176" customWidth="1"/>
    <col min="14138" max="14138" width="5.42578125" style="176" customWidth="1"/>
    <col min="14139" max="14139" width="4.85546875" style="176" customWidth="1"/>
    <col min="14140" max="14140" width="6" style="176" customWidth="1"/>
    <col min="14141" max="14147" width="6.140625" style="176" customWidth="1"/>
    <col min="14148" max="14148" width="7.140625" style="176" customWidth="1"/>
    <col min="14149" max="14149" width="6.28515625" style="176" customWidth="1"/>
    <col min="14150" max="14150" width="7.28515625" style="176" customWidth="1"/>
    <col min="14151" max="14151" width="6.42578125" style="176" customWidth="1"/>
    <col min="14152" max="14371" width="9.140625" style="176"/>
    <col min="14372" max="14372" width="4" style="176" customWidth="1"/>
    <col min="14373" max="14373" width="9.7109375" style="176" customWidth="1"/>
    <col min="14374" max="14375" width="5.42578125" style="176" customWidth="1"/>
    <col min="14376" max="14376" width="5.5703125" style="176" customWidth="1"/>
    <col min="14377" max="14377" width="5.42578125" style="176" customWidth="1"/>
    <col min="14378" max="14378" width="4.85546875" style="176" customWidth="1"/>
    <col min="14379" max="14379" width="6.140625" style="176" customWidth="1"/>
    <col min="14380" max="14380" width="5.28515625" style="176" customWidth="1"/>
    <col min="14381" max="14381" width="6.28515625" style="176" customWidth="1"/>
    <col min="14382" max="14382" width="5.140625" style="176" customWidth="1"/>
    <col min="14383" max="14383" width="5.5703125" style="176" customWidth="1"/>
    <col min="14384" max="14384" width="5" style="176" customWidth="1"/>
    <col min="14385" max="14385" width="4.7109375" style="176" customWidth="1"/>
    <col min="14386" max="14386" width="6" style="176" customWidth="1"/>
    <col min="14387" max="14387" width="5.42578125" style="176" customWidth="1"/>
    <col min="14388" max="14388" width="6" style="176" customWidth="1"/>
    <col min="14389" max="14389" width="4.5703125" style="176" customWidth="1"/>
    <col min="14390" max="14390" width="6.5703125" style="176" customWidth="1"/>
    <col min="14391" max="14391" width="5.140625" style="176" customWidth="1"/>
    <col min="14392" max="14392" width="6.140625" style="176" customWidth="1"/>
    <col min="14393" max="14393" width="5.85546875" style="176" customWidth="1"/>
    <col min="14394" max="14394" width="5.42578125" style="176" customWidth="1"/>
    <col min="14395" max="14395" width="4.85546875" style="176" customWidth="1"/>
    <col min="14396" max="14396" width="6" style="176" customWidth="1"/>
    <col min="14397" max="14403" width="6.140625" style="176" customWidth="1"/>
    <col min="14404" max="14404" width="7.140625" style="176" customWidth="1"/>
    <col min="14405" max="14405" width="6.28515625" style="176" customWidth="1"/>
    <col min="14406" max="14406" width="7.28515625" style="176" customWidth="1"/>
    <col min="14407" max="14407" width="6.42578125" style="176" customWidth="1"/>
    <col min="14408" max="14627" width="9.140625" style="176"/>
    <col min="14628" max="14628" width="4" style="176" customWidth="1"/>
    <col min="14629" max="14629" width="9.7109375" style="176" customWidth="1"/>
    <col min="14630" max="14631" width="5.42578125" style="176" customWidth="1"/>
    <col min="14632" max="14632" width="5.5703125" style="176" customWidth="1"/>
    <col min="14633" max="14633" width="5.42578125" style="176" customWidth="1"/>
    <col min="14634" max="14634" width="4.85546875" style="176" customWidth="1"/>
    <col min="14635" max="14635" width="6.140625" style="176" customWidth="1"/>
    <col min="14636" max="14636" width="5.28515625" style="176" customWidth="1"/>
    <col min="14637" max="14637" width="6.28515625" style="176" customWidth="1"/>
    <col min="14638" max="14638" width="5.140625" style="176" customWidth="1"/>
    <col min="14639" max="14639" width="5.5703125" style="176" customWidth="1"/>
    <col min="14640" max="14640" width="5" style="176" customWidth="1"/>
    <col min="14641" max="14641" width="4.7109375" style="176" customWidth="1"/>
    <col min="14642" max="14642" width="6" style="176" customWidth="1"/>
    <col min="14643" max="14643" width="5.42578125" style="176" customWidth="1"/>
    <col min="14644" max="14644" width="6" style="176" customWidth="1"/>
    <col min="14645" max="14645" width="4.5703125" style="176" customWidth="1"/>
    <col min="14646" max="14646" width="6.5703125" style="176" customWidth="1"/>
    <col min="14647" max="14647" width="5.140625" style="176" customWidth="1"/>
    <col min="14648" max="14648" width="6.140625" style="176" customWidth="1"/>
    <col min="14649" max="14649" width="5.85546875" style="176" customWidth="1"/>
    <col min="14650" max="14650" width="5.42578125" style="176" customWidth="1"/>
    <col min="14651" max="14651" width="4.85546875" style="176" customWidth="1"/>
    <col min="14652" max="14652" width="6" style="176" customWidth="1"/>
    <col min="14653" max="14659" width="6.140625" style="176" customWidth="1"/>
    <col min="14660" max="14660" width="7.140625" style="176" customWidth="1"/>
    <col min="14661" max="14661" width="6.28515625" style="176" customWidth="1"/>
    <col min="14662" max="14662" width="7.28515625" style="176" customWidth="1"/>
    <col min="14663" max="14663" width="6.42578125" style="176" customWidth="1"/>
    <col min="14664" max="14883" width="9.140625" style="176"/>
    <col min="14884" max="14884" width="4" style="176" customWidth="1"/>
    <col min="14885" max="14885" width="9.7109375" style="176" customWidth="1"/>
    <col min="14886" max="14887" width="5.42578125" style="176" customWidth="1"/>
    <col min="14888" max="14888" width="5.5703125" style="176" customWidth="1"/>
    <col min="14889" max="14889" width="5.42578125" style="176" customWidth="1"/>
    <col min="14890" max="14890" width="4.85546875" style="176" customWidth="1"/>
    <col min="14891" max="14891" width="6.140625" style="176" customWidth="1"/>
    <col min="14892" max="14892" width="5.28515625" style="176" customWidth="1"/>
    <col min="14893" max="14893" width="6.28515625" style="176" customWidth="1"/>
    <col min="14894" max="14894" width="5.140625" style="176" customWidth="1"/>
    <col min="14895" max="14895" width="5.5703125" style="176" customWidth="1"/>
    <col min="14896" max="14896" width="5" style="176" customWidth="1"/>
    <col min="14897" max="14897" width="4.7109375" style="176" customWidth="1"/>
    <col min="14898" max="14898" width="6" style="176" customWidth="1"/>
    <col min="14899" max="14899" width="5.42578125" style="176" customWidth="1"/>
    <col min="14900" max="14900" width="6" style="176" customWidth="1"/>
    <col min="14901" max="14901" width="4.5703125" style="176" customWidth="1"/>
    <col min="14902" max="14902" width="6.5703125" style="176" customWidth="1"/>
    <col min="14903" max="14903" width="5.140625" style="176" customWidth="1"/>
    <col min="14904" max="14904" width="6.140625" style="176" customWidth="1"/>
    <col min="14905" max="14905" width="5.85546875" style="176" customWidth="1"/>
    <col min="14906" max="14906" width="5.42578125" style="176" customWidth="1"/>
    <col min="14907" max="14907" width="4.85546875" style="176" customWidth="1"/>
    <col min="14908" max="14908" width="6" style="176" customWidth="1"/>
    <col min="14909" max="14915" width="6.140625" style="176" customWidth="1"/>
    <col min="14916" max="14916" width="7.140625" style="176" customWidth="1"/>
    <col min="14917" max="14917" width="6.28515625" style="176" customWidth="1"/>
    <col min="14918" max="14918" width="7.28515625" style="176" customWidth="1"/>
    <col min="14919" max="14919" width="6.42578125" style="176" customWidth="1"/>
    <col min="14920" max="15139" width="9.140625" style="176"/>
    <col min="15140" max="15140" width="4" style="176" customWidth="1"/>
    <col min="15141" max="15141" width="9.7109375" style="176" customWidth="1"/>
    <col min="15142" max="15143" width="5.42578125" style="176" customWidth="1"/>
    <col min="15144" max="15144" width="5.5703125" style="176" customWidth="1"/>
    <col min="15145" max="15145" width="5.42578125" style="176" customWidth="1"/>
    <col min="15146" max="15146" width="4.85546875" style="176" customWidth="1"/>
    <col min="15147" max="15147" width="6.140625" style="176" customWidth="1"/>
    <col min="15148" max="15148" width="5.28515625" style="176" customWidth="1"/>
    <col min="15149" max="15149" width="6.28515625" style="176" customWidth="1"/>
    <col min="15150" max="15150" width="5.140625" style="176" customWidth="1"/>
    <col min="15151" max="15151" width="5.5703125" style="176" customWidth="1"/>
    <col min="15152" max="15152" width="5" style="176" customWidth="1"/>
    <col min="15153" max="15153" width="4.7109375" style="176" customWidth="1"/>
    <col min="15154" max="15154" width="6" style="176" customWidth="1"/>
    <col min="15155" max="15155" width="5.42578125" style="176" customWidth="1"/>
    <col min="15156" max="15156" width="6" style="176" customWidth="1"/>
    <col min="15157" max="15157" width="4.5703125" style="176" customWidth="1"/>
    <col min="15158" max="15158" width="6.5703125" style="176" customWidth="1"/>
    <col min="15159" max="15159" width="5.140625" style="176" customWidth="1"/>
    <col min="15160" max="15160" width="6.140625" style="176" customWidth="1"/>
    <col min="15161" max="15161" width="5.85546875" style="176" customWidth="1"/>
    <col min="15162" max="15162" width="5.42578125" style="176" customWidth="1"/>
    <col min="15163" max="15163" width="4.85546875" style="176" customWidth="1"/>
    <col min="15164" max="15164" width="6" style="176" customWidth="1"/>
    <col min="15165" max="15171" width="6.140625" style="176" customWidth="1"/>
    <col min="15172" max="15172" width="7.140625" style="176" customWidth="1"/>
    <col min="15173" max="15173" width="6.28515625" style="176" customWidth="1"/>
    <col min="15174" max="15174" width="7.28515625" style="176" customWidth="1"/>
    <col min="15175" max="15175" width="6.42578125" style="176" customWidth="1"/>
    <col min="15176" max="15395" width="9.140625" style="176"/>
    <col min="15396" max="15396" width="4" style="176" customWidth="1"/>
    <col min="15397" max="15397" width="9.7109375" style="176" customWidth="1"/>
    <col min="15398" max="15399" width="5.42578125" style="176" customWidth="1"/>
    <col min="15400" max="15400" width="5.5703125" style="176" customWidth="1"/>
    <col min="15401" max="15401" width="5.42578125" style="176" customWidth="1"/>
    <col min="15402" max="15402" width="4.85546875" style="176" customWidth="1"/>
    <col min="15403" max="15403" width="6.140625" style="176" customWidth="1"/>
    <col min="15404" max="15404" width="5.28515625" style="176" customWidth="1"/>
    <col min="15405" max="15405" width="6.28515625" style="176" customWidth="1"/>
    <col min="15406" max="15406" width="5.140625" style="176" customWidth="1"/>
    <col min="15407" max="15407" width="5.5703125" style="176" customWidth="1"/>
    <col min="15408" max="15408" width="5" style="176" customWidth="1"/>
    <col min="15409" max="15409" width="4.7109375" style="176" customWidth="1"/>
    <col min="15410" max="15410" width="6" style="176" customWidth="1"/>
    <col min="15411" max="15411" width="5.42578125" style="176" customWidth="1"/>
    <col min="15412" max="15412" width="6" style="176" customWidth="1"/>
    <col min="15413" max="15413" width="4.5703125" style="176" customWidth="1"/>
    <col min="15414" max="15414" width="6.5703125" style="176" customWidth="1"/>
    <col min="15415" max="15415" width="5.140625" style="176" customWidth="1"/>
    <col min="15416" max="15416" width="6.140625" style="176" customWidth="1"/>
    <col min="15417" max="15417" width="5.85546875" style="176" customWidth="1"/>
    <col min="15418" max="15418" width="5.42578125" style="176" customWidth="1"/>
    <col min="15419" max="15419" width="4.85546875" style="176" customWidth="1"/>
    <col min="15420" max="15420" width="6" style="176" customWidth="1"/>
    <col min="15421" max="15427" width="6.140625" style="176" customWidth="1"/>
    <col min="15428" max="15428" width="7.140625" style="176" customWidth="1"/>
    <col min="15429" max="15429" width="6.28515625" style="176" customWidth="1"/>
    <col min="15430" max="15430" width="7.28515625" style="176" customWidth="1"/>
    <col min="15431" max="15431" width="6.42578125" style="176" customWidth="1"/>
    <col min="15432" max="15651" width="9.140625" style="176"/>
    <col min="15652" max="15652" width="4" style="176" customWidth="1"/>
    <col min="15653" max="15653" width="9.7109375" style="176" customWidth="1"/>
    <col min="15654" max="15655" width="5.42578125" style="176" customWidth="1"/>
    <col min="15656" max="15656" width="5.5703125" style="176" customWidth="1"/>
    <col min="15657" max="15657" width="5.42578125" style="176" customWidth="1"/>
    <col min="15658" max="15658" width="4.85546875" style="176" customWidth="1"/>
    <col min="15659" max="15659" width="6.140625" style="176" customWidth="1"/>
    <col min="15660" max="15660" width="5.28515625" style="176" customWidth="1"/>
    <col min="15661" max="15661" width="6.28515625" style="176" customWidth="1"/>
    <col min="15662" max="15662" width="5.140625" style="176" customWidth="1"/>
    <col min="15663" max="15663" width="5.5703125" style="176" customWidth="1"/>
    <col min="15664" max="15664" width="5" style="176" customWidth="1"/>
    <col min="15665" max="15665" width="4.7109375" style="176" customWidth="1"/>
    <col min="15666" max="15666" width="6" style="176" customWidth="1"/>
    <col min="15667" max="15667" width="5.42578125" style="176" customWidth="1"/>
    <col min="15668" max="15668" width="6" style="176" customWidth="1"/>
    <col min="15669" max="15669" width="4.5703125" style="176" customWidth="1"/>
    <col min="15670" max="15670" width="6.5703125" style="176" customWidth="1"/>
    <col min="15671" max="15671" width="5.140625" style="176" customWidth="1"/>
    <col min="15672" max="15672" width="6.140625" style="176" customWidth="1"/>
    <col min="15673" max="15673" width="5.85546875" style="176" customWidth="1"/>
    <col min="15674" max="15674" width="5.42578125" style="176" customWidth="1"/>
    <col min="15675" max="15675" width="4.85546875" style="176" customWidth="1"/>
    <col min="15676" max="15676" width="6" style="176" customWidth="1"/>
    <col min="15677" max="15683" width="6.140625" style="176" customWidth="1"/>
    <col min="15684" max="15684" width="7.140625" style="176" customWidth="1"/>
    <col min="15685" max="15685" width="6.28515625" style="176" customWidth="1"/>
    <col min="15686" max="15686" width="7.28515625" style="176" customWidth="1"/>
    <col min="15687" max="15687" width="6.42578125" style="176" customWidth="1"/>
    <col min="15688" max="15907" width="9.140625" style="176"/>
    <col min="15908" max="15908" width="4" style="176" customWidth="1"/>
    <col min="15909" max="15909" width="9.7109375" style="176" customWidth="1"/>
    <col min="15910" max="15911" width="5.42578125" style="176" customWidth="1"/>
    <col min="15912" max="15912" width="5.5703125" style="176" customWidth="1"/>
    <col min="15913" max="15913" width="5.42578125" style="176" customWidth="1"/>
    <col min="15914" max="15914" width="4.85546875" style="176" customWidth="1"/>
    <col min="15915" max="15915" width="6.140625" style="176" customWidth="1"/>
    <col min="15916" max="15916" width="5.28515625" style="176" customWidth="1"/>
    <col min="15917" max="15917" width="6.28515625" style="176" customWidth="1"/>
    <col min="15918" max="15918" width="5.140625" style="176" customWidth="1"/>
    <col min="15919" max="15919" width="5.5703125" style="176" customWidth="1"/>
    <col min="15920" max="15920" width="5" style="176" customWidth="1"/>
    <col min="15921" max="15921" width="4.7109375" style="176" customWidth="1"/>
    <col min="15922" max="15922" width="6" style="176" customWidth="1"/>
    <col min="15923" max="15923" width="5.42578125" style="176" customWidth="1"/>
    <col min="15924" max="15924" width="6" style="176" customWidth="1"/>
    <col min="15925" max="15925" width="4.5703125" style="176" customWidth="1"/>
    <col min="15926" max="15926" width="6.5703125" style="176" customWidth="1"/>
    <col min="15927" max="15927" width="5.140625" style="176" customWidth="1"/>
    <col min="15928" max="15928" width="6.140625" style="176" customWidth="1"/>
    <col min="15929" max="15929" width="5.85546875" style="176" customWidth="1"/>
    <col min="15930" max="15930" width="5.42578125" style="176" customWidth="1"/>
    <col min="15931" max="15931" width="4.85546875" style="176" customWidth="1"/>
    <col min="15932" max="15932" width="6" style="176" customWidth="1"/>
    <col min="15933" max="15939" width="6.140625" style="176" customWidth="1"/>
    <col min="15940" max="15940" width="7.140625" style="176" customWidth="1"/>
    <col min="15941" max="15941" width="6.28515625" style="176" customWidth="1"/>
    <col min="15942" max="15942" width="7.28515625" style="176" customWidth="1"/>
    <col min="15943" max="15943" width="6.42578125" style="176" customWidth="1"/>
    <col min="15944" max="16163" width="9.140625" style="176"/>
    <col min="16164" max="16164" width="4" style="176" customWidth="1"/>
    <col min="16165" max="16165" width="9.7109375" style="176" customWidth="1"/>
    <col min="16166" max="16167" width="5.42578125" style="176" customWidth="1"/>
    <col min="16168" max="16168" width="5.5703125" style="176" customWidth="1"/>
    <col min="16169" max="16169" width="5.42578125" style="176" customWidth="1"/>
    <col min="16170" max="16170" width="4.85546875" style="176" customWidth="1"/>
    <col min="16171" max="16171" width="6.140625" style="176" customWidth="1"/>
    <col min="16172" max="16172" width="5.28515625" style="176" customWidth="1"/>
    <col min="16173" max="16173" width="6.28515625" style="176" customWidth="1"/>
    <col min="16174" max="16174" width="5.140625" style="176" customWidth="1"/>
    <col min="16175" max="16175" width="5.5703125" style="176" customWidth="1"/>
    <col min="16176" max="16176" width="5" style="176" customWidth="1"/>
    <col min="16177" max="16177" width="4.7109375" style="176" customWidth="1"/>
    <col min="16178" max="16178" width="6" style="176" customWidth="1"/>
    <col min="16179" max="16179" width="5.42578125" style="176" customWidth="1"/>
    <col min="16180" max="16180" width="6" style="176" customWidth="1"/>
    <col min="16181" max="16181" width="4.5703125" style="176" customWidth="1"/>
    <col min="16182" max="16182" width="6.5703125" style="176" customWidth="1"/>
    <col min="16183" max="16183" width="5.140625" style="176" customWidth="1"/>
    <col min="16184" max="16184" width="6.140625" style="176" customWidth="1"/>
    <col min="16185" max="16185" width="5.85546875" style="176" customWidth="1"/>
    <col min="16186" max="16186" width="5.42578125" style="176" customWidth="1"/>
    <col min="16187" max="16187" width="4.85546875" style="176" customWidth="1"/>
    <col min="16188" max="16188" width="6" style="176" customWidth="1"/>
    <col min="16189" max="16195" width="6.140625" style="176" customWidth="1"/>
    <col min="16196" max="16196" width="7.140625" style="176" customWidth="1"/>
    <col min="16197" max="16197" width="6.28515625" style="176" customWidth="1"/>
    <col min="16198" max="16198" width="7.28515625" style="176" customWidth="1"/>
    <col min="16199" max="16199" width="6.42578125" style="176" customWidth="1"/>
    <col min="16200" max="16384" width="9.140625" style="176"/>
  </cols>
  <sheetData>
    <row r="1" spans="1:83" s="27" customFormat="1" ht="17.25" customHeight="1">
      <c r="A1" s="52" t="s">
        <v>87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833" t="s">
        <v>88</v>
      </c>
      <c r="BP1" s="833"/>
      <c r="BQ1" s="833"/>
      <c r="BR1" s="833"/>
      <c r="BS1" s="833"/>
    </row>
    <row r="2" spans="1:83" s="27" customFormat="1" ht="20.25" customHeight="1">
      <c r="A2" s="181" t="s">
        <v>89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81"/>
      <c r="AR2" s="181"/>
      <c r="AS2" s="181"/>
      <c r="AT2" s="181"/>
      <c r="AU2" s="181"/>
      <c r="AV2" s="181"/>
      <c r="AW2" s="181"/>
      <c r="AX2" s="181"/>
      <c r="AY2" s="181"/>
      <c r="AZ2" s="181"/>
      <c r="BA2" s="181"/>
      <c r="BB2" s="181"/>
      <c r="BC2" s="181"/>
      <c r="BD2" s="181"/>
      <c r="BE2" s="181"/>
      <c r="BF2" s="181"/>
      <c r="BG2" s="181"/>
      <c r="BH2" s="181"/>
      <c r="BI2" s="181"/>
      <c r="BJ2" s="181"/>
      <c r="BK2" s="181"/>
      <c r="BL2" s="181"/>
      <c r="BM2" s="181"/>
      <c r="BN2" s="181"/>
      <c r="BO2" s="896" t="s">
        <v>90</v>
      </c>
      <c r="BP2" s="896"/>
      <c r="BQ2" s="896"/>
      <c r="BR2" s="896"/>
      <c r="BS2" s="896"/>
    </row>
    <row r="3" spans="1:83" s="27" customFormat="1" ht="19.5">
      <c r="A3" s="897"/>
      <c r="B3" s="897"/>
      <c r="C3" s="897"/>
      <c r="D3" s="897"/>
      <c r="E3" s="897"/>
      <c r="F3" s="897"/>
      <c r="G3" s="897"/>
      <c r="H3" s="897"/>
      <c r="I3" s="897"/>
      <c r="J3" s="897"/>
      <c r="K3" s="897"/>
      <c r="L3" s="91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K3" s="897"/>
      <c r="AL3" s="897"/>
      <c r="AM3" s="897"/>
      <c r="AN3" s="897"/>
      <c r="AO3" s="897"/>
      <c r="AP3" s="897"/>
      <c r="AQ3" s="897"/>
      <c r="AR3" s="897"/>
      <c r="AS3" s="897"/>
      <c r="AT3" s="897"/>
      <c r="AU3" s="897"/>
      <c r="AV3" s="897"/>
      <c r="AW3" s="897"/>
      <c r="AX3" s="897"/>
      <c r="AY3" s="897"/>
      <c r="AZ3" s="897"/>
      <c r="BA3" s="897"/>
      <c r="BB3" s="897"/>
      <c r="BC3" s="897"/>
      <c r="BD3" s="897"/>
      <c r="BE3" s="897"/>
      <c r="BF3" s="897"/>
      <c r="BG3" s="897"/>
      <c r="BH3" s="897"/>
      <c r="BI3" s="897"/>
      <c r="BJ3" s="897"/>
      <c r="BK3" s="897"/>
      <c r="BL3" s="897"/>
      <c r="BM3" s="897"/>
      <c r="BN3" s="897"/>
      <c r="BO3" s="897"/>
      <c r="BP3" s="897"/>
      <c r="BQ3" s="897"/>
      <c r="BR3" s="897"/>
      <c r="BS3" s="897"/>
    </row>
    <row r="4" spans="1:83" s="28" customFormat="1" ht="40.5" customHeight="1">
      <c r="A4" s="1061" t="s">
        <v>435</v>
      </c>
      <c r="B4" s="1061"/>
      <c r="C4" s="1061"/>
      <c r="D4" s="1061"/>
      <c r="E4" s="1061"/>
      <c r="F4" s="1061"/>
      <c r="G4" s="1061"/>
      <c r="H4" s="1061"/>
      <c r="I4" s="1061"/>
      <c r="J4" s="1061"/>
      <c r="K4" s="1061"/>
      <c r="L4" s="1061"/>
      <c r="M4" s="1061"/>
      <c r="N4" s="1061"/>
      <c r="O4" s="1061"/>
      <c r="P4" s="1061"/>
      <c r="Q4" s="1061"/>
      <c r="R4" s="1061"/>
      <c r="S4" s="1061"/>
      <c r="T4" s="1061"/>
      <c r="U4" s="1061"/>
      <c r="V4" s="1061"/>
      <c r="W4" s="1061"/>
      <c r="X4" s="1061"/>
      <c r="Y4" s="1061"/>
      <c r="Z4" s="1061"/>
      <c r="AA4" s="1061"/>
      <c r="AB4" s="1061"/>
      <c r="AC4" s="1061"/>
      <c r="AD4" s="1061"/>
      <c r="AE4" s="1061"/>
      <c r="AF4" s="1061"/>
      <c r="AG4" s="1061"/>
      <c r="AH4" s="1061"/>
      <c r="AI4" s="1061"/>
      <c r="AJ4" s="1061"/>
      <c r="AK4" s="1061"/>
      <c r="AL4" s="1061"/>
      <c r="AM4" s="1061"/>
      <c r="AN4" s="1061"/>
      <c r="AO4" s="1061"/>
      <c r="AP4" s="1061"/>
      <c r="AQ4" s="1061"/>
      <c r="AR4" s="1061"/>
      <c r="AS4" s="1061"/>
      <c r="AT4" s="1061"/>
      <c r="AU4" s="1061"/>
      <c r="AV4" s="1061"/>
      <c r="AW4" s="1061"/>
      <c r="AX4" s="1061"/>
      <c r="AY4" s="1061"/>
      <c r="AZ4" s="1061"/>
      <c r="BA4" s="1061"/>
      <c r="BB4" s="1061"/>
      <c r="BC4" s="1061"/>
      <c r="BD4" s="1061"/>
      <c r="BE4" s="1061"/>
      <c r="BF4" s="1061"/>
      <c r="BG4" s="1061"/>
      <c r="BH4" s="1061"/>
      <c r="BI4" s="1061"/>
      <c r="BJ4" s="1061"/>
      <c r="BK4" s="1061"/>
      <c r="BL4" s="1061"/>
      <c r="BM4" s="1061"/>
      <c r="BN4" s="1061"/>
      <c r="BO4" s="1061"/>
      <c r="BP4" s="1061"/>
      <c r="BQ4" s="1061"/>
      <c r="BR4" s="1061"/>
      <c r="BS4" s="1061"/>
    </row>
    <row r="5" spans="1:83" s="28" customFormat="1" ht="20.25">
      <c r="A5" s="893" t="s">
        <v>92</v>
      </c>
      <c r="B5" s="893"/>
      <c r="C5" s="893"/>
      <c r="D5" s="893"/>
      <c r="E5" s="893"/>
      <c r="F5" s="893"/>
      <c r="G5" s="893"/>
      <c r="H5" s="893"/>
      <c r="I5" s="893"/>
      <c r="J5" s="893"/>
      <c r="K5" s="893"/>
      <c r="L5" s="893"/>
      <c r="M5" s="893"/>
      <c r="N5" s="893"/>
      <c r="O5" s="893"/>
      <c r="P5" s="893"/>
      <c r="Q5" s="893"/>
      <c r="R5" s="893"/>
      <c r="S5" s="893"/>
      <c r="T5" s="893"/>
      <c r="U5" s="893"/>
      <c r="V5" s="893"/>
      <c r="W5" s="893"/>
      <c r="X5" s="893"/>
      <c r="Y5" s="893"/>
      <c r="Z5" s="893"/>
      <c r="AA5" s="893"/>
      <c r="AB5" s="893"/>
      <c r="AC5" s="893"/>
      <c r="AD5" s="893"/>
      <c r="AE5" s="893"/>
      <c r="AF5" s="893"/>
      <c r="AG5" s="893"/>
      <c r="AH5" s="893"/>
      <c r="AI5" s="893"/>
      <c r="AJ5" s="893"/>
      <c r="AK5" s="893"/>
      <c r="AL5" s="893"/>
      <c r="AM5" s="893"/>
      <c r="AN5" s="893"/>
      <c r="AO5" s="893"/>
      <c r="AP5" s="893"/>
      <c r="AQ5" s="893"/>
      <c r="AR5" s="893"/>
      <c r="AS5" s="893"/>
      <c r="AT5" s="893"/>
      <c r="AU5" s="893"/>
      <c r="AV5" s="893"/>
      <c r="AW5" s="893"/>
      <c r="AX5" s="893"/>
      <c r="AY5" s="893"/>
      <c r="AZ5" s="893"/>
      <c r="BA5" s="893"/>
      <c r="BB5" s="893"/>
      <c r="BC5" s="893"/>
      <c r="BD5" s="893"/>
      <c r="BE5" s="893"/>
      <c r="BF5" s="893"/>
      <c r="BG5" s="893"/>
      <c r="BH5" s="893"/>
      <c r="BI5" s="893"/>
      <c r="BJ5" s="893"/>
      <c r="BK5" s="893"/>
      <c r="BL5" s="893"/>
      <c r="BM5" s="893"/>
      <c r="BN5" s="893"/>
      <c r="BO5" s="893"/>
      <c r="BP5" s="893"/>
      <c r="BQ5" s="893"/>
      <c r="BR5" s="893"/>
      <c r="BS5" s="893"/>
    </row>
    <row r="6" spans="1:83">
      <c r="BS6" s="206"/>
    </row>
    <row r="7" spans="1:83" s="68" customFormat="1" ht="67.5" customHeight="1">
      <c r="A7" s="1052" t="s">
        <v>93</v>
      </c>
      <c r="B7" s="1046" t="s">
        <v>94</v>
      </c>
      <c r="C7" s="1056" t="s">
        <v>436</v>
      </c>
      <c r="D7" s="1060"/>
      <c r="E7" s="1056" t="s">
        <v>437</v>
      </c>
      <c r="F7" s="1060"/>
      <c r="G7" s="1056" t="s">
        <v>438</v>
      </c>
      <c r="H7" s="1060"/>
      <c r="I7" s="1056" t="s">
        <v>29</v>
      </c>
      <c r="J7" s="1060"/>
      <c r="K7" s="1056" t="s">
        <v>439</v>
      </c>
      <c r="L7" s="1060"/>
      <c r="M7" s="1056" t="s">
        <v>101</v>
      </c>
      <c r="N7" s="1057"/>
      <c r="O7" s="1056" t="s">
        <v>440</v>
      </c>
      <c r="P7" s="1060"/>
      <c r="Q7" s="1056" t="s">
        <v>380</v>
      </c>
      <c r="R7" s="1057"/>
      <c r="S7" s="1056" t="s">
        <v>441</v>
      </c>
      <c r="T7" s="1057"/>
      <c r="U7" s="1056" t="s">
        <v>442</v>
      </c>
      <c r="V7" s="1060"/>
      <c r="W7" s="1056" t="s">
        <v>443</v>
      </c>
      <c r="X7" s="1060"/>
      <c r="Y7" s="1056" t="s">
        <v>444</v>
      </c>
      <c r="Z7" s="1060"/>
      <c r="AA7" s="1056" t="s">
        <v>445</v>
      </c>
      <c r="AB7" s="1060"/>
      <c r="AC7" s="1056" t="s">
        <v>446</v>
      </c>
      <c r="AD7" s="1057"/>
      <c r="AE7" s="1056" t="s">
        <v>447</v>
      </c>
      <c r="AF7" s="1060"/>
      <c r="AG7" s="1056" t="s">
        <v>448</v>
      </c>
      <c r="AH7" s="1060"/>
      <c r="AI7" s="1056" t="s">
        <v>449</v>
      </c>
      <c r="AJ7" s="1060"/>
      <c r="AK7" s="1056" t="s">
        <v>450</v>
      </c>
      <c r="AL7" s="1060"/>
      <c r="AM7" s="1056" t="s">
        <v>443</v>
      </c>
      <c r="AN7" s="1057"/>
      <c r="AO7" s="1056" t="s">
        <v>451</v>
      </c>
      <c r="AP7" s="1060"/>
      <c r="AQ7" s="1056" t="s">
        <v>452</v>
      </c>
      <c r="AR7" s="1057"/>
      <c r="AS7" s="1056" t="s">
        <v>453</v>
      </c>
      <c r="AT7" s="1060"/>
      <c r="AU7" s="1060" t="s">
        <v>454</v>
      </c>
      <c r="AV7" s="1057"/>
      <c r="AW7" s="1056" t="s">
        <v>38</v>
      </c>
      <c r="AX7" s="1060"/>
      <c r="AY7" s="1056" t="s">
        <v>446</v>
      </c>
      <c r="AZ7" s="1057"/>
      <c r="BA7" s="1056" t="s">
        <v>64</v>
      </c>
      <c r="BB7" s="1060"/>
      <c r="BC7" s="1056" t="s">
        <v>114</v>
      </c>
      <c r="BD7" s="1060"/>
      <c r="BE7" s="1056" t="s">
        <v>455</v>
      </c>
      <c r="BF7" s="1060"/>
      <c r="BG7" s="1056" t="s">
        <v>456</v>
      </c>
      <c r="BH7" s="1057"/>
      <c r="BI7" s="1056" t="s">
        <v>457</v>
      </c>
      <c r="BJ7" s="1057"/>
      <c r="BK7" s="264"/>
      <c r="BL7" s="1056" t="s">
        <v>458</v>
      </c>
      <c r="BM7" s="1057"/>
      <c r="BN7" s="1056" t="s">
        <v>459</v>
      </c>
      <c r="BO7" s="1057"/>
      <c r="BP7" s="1056" t="s">
        <v>460</v>
      </c>
      <c r="BQ7" s="1057"/>
      <c r="BR7" s="907" t="s">
        <v>461</v>
      </c>
      <c r="BS7" s="1054" t="s">
        <v>243</v>
      </c>
    </row>
    <row r="8" spans="1:83" s="68" customFormat="1" ht="42" customHeight="1">
      <c r="A8" s="1053"/>
      <c r="B8" s="1047"/>
      <c r="C8" s="41" t="s">
        <v>128</v>
      </c>
      <c r="D8" s="41" t="s">
        <v>47</v>
      </c>
      <c r="E8" s="41" t="s">
        <v>128</v>
      </c>
      <c r="F8" s="41" t="s">
        <v>47</v>
      </c>
      <c r="G8" s="41" t="s">
        <v>128</v>
      </c>
      <c r="H8" s="41" t="s">
        <v>47</v>
      </c>
      <c r="I8" s="41" t="s">
        <v>128</v>
      </c>
      <c r="J8" s="41" t="s">
        <v>47</v>
      </c>
      <c r="K8" s="41" t="s">
        <v>128</v>
      </c>
      <c r="L8" s="41" t="s">
        <v>47</v>
      </c>
      <c r="M8" s="41" t="s">
        <v>128</v>
      </c>
      <c r="N8" s="41" t="s">
        <v>47</v>
      </c>
      <c r="O8" s="41" t="s">
        <v>128</v>
      </c>
      <c r="P8" s="41" t="s">
        <v>47</v>
      </c>
      <c r="Q8" s="41" t="s">
        <v>128</v>
      </c>
      <c r="R8" s="41" t="s">
        <v>47</v>
      </c>
      <c r="S8" s="41" t="s">
        <v>128</v>
      </c>
      <c r="T8" s="41" t="s">
        <v>47</v>
      </c>
      <c r="U8" s="41" t="s">
        <v>128</v>
      </c>
      <c r="V8" s="41" t="s">
        <v>47</v>
      </c>
      <c r="W8" s="41" t="s">
        <v>128</v>
      </c>
      <c r="X8" s="41" t="s">
        <v>47</v>
      </c>
      <c r="Y8" s="41" t="s">
        <v>128</v>
      </c>
      <c r="Z8" s="41" t="s">
        <v>47</v>
      </c>
      <c r="AA8" s="41" t="s">
        <v>128</v>
      </c>
      <c r="AB8" s="41" t="s">
        <v>47</v>
      </c>
      <c r="AC8" s="41" t="s">
        <v>128</v>
      </c>
      <c r="AD8" s="41" t="s">
        <v>47</v>
      </c>
      <c r="AE8" s="41" t="s">
        <v>128</v>
      </c>
      <c r="AF8" s="41" t="s">
        <v>47</v>
      </c>
      <c r="AG8" s="41" t="s">
        <v>128</v>
      </c>
      <c r="AH8" s="41" t="s">
        <v>47</v>
      </c>
      <c r="AI8" s="41" t="s">
        <v>128</v>
      </c>
      <c r="AJ8" s="41" t="s">
        <v>47</v>
      </c>
      <c r="AK8" s="41" t="s">
        <v>128</v>
      </c>
      <c r="AL8" s="41" t="s">
        <v>47</v>
      </c>
      <c r="AM8" s="41" t="s">
        <v>128</v>
      </c>
      <c r="AN8" s="41" t="s">
        <v>47</v>
      </c>
      <c r="AO8" s="41" t="s">
        <v>128</v>
      </c>
      <c r="AP8" s="41" t="s">
        <v>47</v>
      </c>
      <c r="AQ8" s="41" t="s">
        <v>128</v>
      </c>
      <c r="AR8" s="41" t="s">
        <v>47</v>
      </c>
      <c r="AS8" s="41" t="s">
        <v>128</v>
      </c>
      <c r="AT8" s="41" t="s">
        <v>47</v>
      </c>
      <c r="AU8" s="41" t="s">
        <v>128</v>
      </c>
      <c r="AV8" s="41" t="s">
        <v>47</v>
      </c>
      <c r="AW8" s="41" t="s">
        <v>128</v>
      </c>
      <c r="AX8" s="41" t="s">
        <v>47</v>
      </c>
      <c r="AY8" s="41" t="s">
        <v>128</v>
      </c>
      <c r="AZ8" s="41" t="s">
        <v>47</v>
      </c>
      <c r="BA8" s="41" t="s">
        <v>128</v>
      </c>
      <c r="BB8" s="41" t="s">
        <v>47</v>
      </c>
      <c r="BC8" s="41" t="s">
        <v>128</v>
      </c>
      <c r="BD8" s="41" t="s">
        <v>47</v>
      </c>
      <c r="BE8" s="41" t="s">
        <v>128</v>
      </c>
      <c r="BF8" s="41" t="s">
        <v>47</v>
      </c>
      <c r="BG8" s="41" t="s">
        <v>128</v>
      </c>
      <c r="BH8" s="41" t="s">
        <v>47</v>
      </c>
      <c r="BI8" s="41" t="s">
        <v>128</v>
      </c>
      <c r="BJ8" s="41" t="s">
        <v>47</v>
      </c>
      <c r="BK8" s="41" t="s">
        <v>128</v>
      </c>
      <c r="BL8" s="41" t="s">
        <v>128</v>
      </c>
      <c r="BM8" s="41" t="s">
        <v>47</v>
      </c>
      <c r="BN8" s="41" t="s">
        <v>128</v>
      </c>
      <c r="BO8" s="41" t="s">
        <v>47</v>
      </c>
      <c r="BP8" s="41" t="s">
        <v>128</v>
      </c>
      <c r="BQ8" s="41" t="s">
        <v>47</v>
      </c>
      <c r="BR8" s="908"/>
      <c r="BS8" s="1055"/>
    </row>
    <row r="9" spans="1:83" s="68" customFormat="1" ht="37.5" customHeight="1">
      <c r="A9" s="213">
        <v>1</v>
      </c>
      <c r="B9" s="214" t="s">
        <v>462</v>
      </c>
      <c r="C9" s="200">
        <f t="shared" ref="C9:C14" si="0">D9/35</f>
        <v>0</v>
      </c>
      <c r="D9" s="200">
        <v>0</v>
      </c>
      <c r="E9" s="200">
        <f t="shared" ref="E9:E14" si="1">F9/29</f>
        <v>0</v>
      </c>
      <c r="F9" s="200">
        <v>0</v>
      </c>
      <c r="G9" s="200">
        <v>0</v>
      </c>
      <c r="H9" s="200">
        <f>G9*5.2</f>
        <v>0</v>
      </c>
      <c r="I9" s="200">
        <v>0</v>
      </c>
      <c r="J9" s="200">
        <f>I9*5</f>
        <v>0</v>
      </c>
      <c r="K9" s="200">
        <v>0</v>
      </c>
      <c r="L9" s="200">
        <f>K9*0.5</f>
        <v>0</v>
      </c>
      <c r="M9" s="200">
        <v>0</v>
      </c>
      <c r="N9" s="200">
        <f>M9*17</f>
        <v>0</v>
      </c>
      <c r="O9" s="200">
        <v>0</v>
      </c>
      <c r="P9" s="200">
        <v>0</v>
      </c>
      <c r="Q9" s="200">
        <v>0</v>
      </c>
      <c r="R9" s="200">
        <f>Q9*0.3</f>
        <v>0</v>
      </c>
      <c r="S9" s="200">
        <f t="shared" ref="S9:S14" si="2">T9/0.4</f>
        <v>0</v>
      </c>
      <c r="T9" s="200">
        <v>0</v>
      </c>
      <c r="U9" s="262">
        <f t="shared" ref="U9:U14" si="3">V9*130</f>
        <v>0</v>
      </c>
      <c r="V9" s="200">
        <v>0</v>
      </c>
      <c r="W9" s="200">
        <v>0</v>
      </c>
      <c r="X9" s="200">
        <v>0</v>
      </c>
      <c r="Y9" s="200">
        <f>Z9/13</f>
        <v>0</v>
      </c>
      <c r="Z9" s="200">
        <v>0</v>
      </c>
      <c r="AA9" s="200">
        <f t="shared" ref="AA9:AA14" si="4">AB9*120</f>
        <v>0</v>
      </c>
      <c r="AB9" s="200">
        <v>0</v>
      </c>
      <c r="AC9" s="200">
        <v>0</v>
      </c>
      <c r="AD9" s="200">
        <v>0</v>
      </c>
      <c r="AE9" s="200">
        <v>0</v>
      </c>
      <c r="AF9" s="200">
        <v>0</v>
      </c>
      <c r="AG9" s="262">
        <f t="shared" ref="AG9:AG14" si="5">AH9*120</f>
        <v>0</v>
      </c>
      <c r="AH9" s="200">
        <v>0</v>
      </c>
      <c r="AI9" s="200">
        <v>0</v>
      </c>
      <c r="AJ9" s="200">
        <v>0</v>
      </c>
      <c r="AK9" s="262">
        <f t="shared" ref="AK9:AK14" si="6">AL9*250</f>
        <v>0</v>
      </c>
      <c r="AL9" s="200">
        <v>0</v>
      </c>
      <c r="AM9" s="262">
        <f t="shared" ref="AM9:AM14" si="7">AN9*1000</f>
        <v>0</v>
      </c>
      <c r="AN9" s="200">
        <v>0</v>
      </c>
      <c r="AO9" s="262">
        <f t="shared" ref="AO9:AO14" si="8">AP9*1000</f>
        <v>0</v>
      </c>
      <c r="AP9" s="200">
        <v>0</v>
      </c>
      <c r="AQ9" s="262">
        <f t="shared" ref="AQ9:AQ14" si="9">AR9*600</f>
        <v>0</v>
      </c>
      <c r="AR9" s="200">
        <v>0</v>
      </c>
      <c r="AS9" s="262">
        <f t="shared" ref="AS9:AS14" si="10">AT9*105</f>
        <v>0</v>
      </c>
      <c r="AT9" s="200">
        <v>0</v>
      </c>
      <c r="AU9" s="200">
        <v>0</v>
      </c>
      <c r="AV9" s="200">
        <v>0</v>
      </c>
      <c r="AW9" s="200">
        <f t="shared" ref="AW9:AW14" si="11">AX9</f>
        <v>0</v>
      </c>
      <c r="AX9" s="200">
        <v>0</v>
      </c>
      <c r="AY9" s="262">
        <f t="shared" ref="AY9:AY14" si="12">AZ9*600</f>
        <v>0</v>
      </c>
      <c r="AZ9" s="200">
        <v>0</v>
      </c>
      <c r="BA9" s="262">
        <f t="shared" ref="BA9:BA14" si="13">BB9*600</f>
        <v>0</v>
      </c>
      <c r="BB9" s="200">
        <v>0</v>
      </c>
      <c r="BC9" s="262">
        <f t="shared" ref="BC9:BC14" si="14">BD9*25</f>
        <v>0</v>
      </c>
      <c r="BD9" s="200">
        <v>0</v>
      </c>
      <c r="BE9" s="262">
        <f t="shared" ref="BE9:BE14" si="15">BF9/0.19</f>
        <v>0</v>
      </c>
      <c r="BF9" s="185">
        <v>0</v>
      </c>
      <c r="BG9" s="200">
        <v>0</v>
      </c>
      <c r="BH9" s="200">
        <v>0</v>
      </c>
      <c r="BI9" s="185">
        <f t="shared" ref="BI9:BI14" si="16">BJ9/13</f>
        <v>0</v>
      </c>
      <c r="BJ9" s="200">
        <v>0</v>
      </c>
      <c r="BK9" s="200">
        <v>0</v>
      </c>
      <c r="BL9" s="200">
        <v>0</v>
      </c>
      <c r="BM9" s="200">
        <f t="shared" ref="BM9:BM14" si="17">BL9</f>
        <v>0</v>
      </c>
      <c r="BN9" s="200">
        <v>0</v>
      </c>
      <c r="BO9" s="200">
        <f t="shared" ref="BO9:BO14" si="18">BN9</f>
        <v>0</v>
      </c>
      <c r="BP9" s="200">
        <v>0</v>
      </c>
      <c r="BQ9" s="200">
        <v>0</v>
      </c>
      <c r="BR9" s="185">
        <f t="shared" ref="BR9:BR14" si="19">BM9+BO9</f>
        <v>0</v>
      </c>
      <c r="BS9" s="266"/>
      <c r="CE9" s="150">
        <v>0</v>
      </c>
    </row>
    <row r="10" spans="1:83" s="68" customFormat="1" ht="37.5" customHeight="1">
      <c r="A10" s="213">
        <v>2</v>
      </c>
      <c r="B10" s="214" t="s">
        <v>463</v>
      </c>
      <c r="C10" s="200">
        <f t="shared" si="0"/>
        <v>0</v>
      </c>
      <c r="D10" s="200">
        <v>0</v>
      </c>
      <c r="E10" s="200">
        <f t="shared" si="1"/>
        <v>0</v>
      </c>
      <c r="F10" s="200">
        <v>0</v>
      </c>
      <c r="G10" s="200">
        <v>0</v>
      </c>
      <c r="H10" s="200">
        <f>G10*5.2</f>
        <v>0</v>
      </c>
      <c r="I10" s="200">
        <v>0</v>
      </c>
      <c r="J10" s="200">
        <f>I10*5</f>
        <v>0</v>
      </c>
      <c r="K10" s="200">
        <v>0</v>
      </c>
      <c r="L10" s="200">
        <f>K10*0.5</f>
        <v>0</v>
      </c>
      <c r="M10" s="200">
        <v>0</v>
      </c>
      <c r="N10" s="200">
        <f>M10*17</f>
        <v>0</v>
      </c>
      <c r="O10" s="200">
        <v>0</v>
      </c>
      <c r="P10" s="200">
        <v>0</v>
      </c>
      <c r="Q10" s="200">
        <v>0</v>
      </c>
      <c r="R10" s="200">
        <f>Q10*0.3</f>
        <v>0</v>
      </c>
      <c r="S10" s="200">
        <f t="shared" si="2"/>
        <v>0</v>
      </c>
      <c r="T10" s="200">
        <v>0</v>
      </c>
      <c r="U10" s="262">
        <f t="shared" si="3"/>
        <v>0</v>
      </c>
      <c r="V10" s="200">
        <v>0</v>
      </c>
      <c r="W10" s="200">
        <v>0</v>
      </c>
      <c r="X10" s="200">
        <v>0</v>
      </c>
      <c r="Y10" s="200">
        <f>Z10/13</f>
        <v>0</v>
      </c>
      <c r="Z10" s="200">
        <v>0</v>
      </c>
      <c r="AA10" s="200">
        <f t="shared" si="4"/>
        <v>0</v>
      </c>
      <c r="AB10" s="200">
        <v>0</v>
      </c>
      <c r="AC10" s="200">
        <v>0</v>
      </c>
      <c r="AD10" s="200">
        <v>0</v>
      </c>
      <c r="AE10" s="200">
        <v>0</v>
      </c>
      <c r="AF10" s="200">
        <v>0</v>
      </c>
      <c r="AG10" s="262">
        <f t="shared" si="5"/>
        <v>0</v>
      </c>
      <c r="AH10" s="200">
        <v>0</v>
      </c>
      <c r="AI10" s="200">
        <v>0</v>
      </c>
      <c r="AJ10" s="200">
        <v>0</v>
      </c>
      <c r="AK10" s="262">
        <f t="shared" si="6"/>
        <v>0</v>
      </c>
      <c r="AL10" s="200">
        <v>0</v>
      </c>
      <c r="AM10" s="262">
        <f t="shared" si="7"/>
        <v>0</v>
      </c>
      <c r="AN10" s="200">
        <v>0</v>
      </c>
      <c r="AO10" s="262">
        <f t="shared" si="8"/>
        <v>0</v>
      </c>
      <c r="AP10" s="200">
        <v>0</v>
      </c>
      <c r="AQ10" s="262">
        <f t="shared" si="9"/>
        <v>0</v>
      </c>
      <c r="AR10" s="200">
        <v>0</v>
      </c>
      <c r="AS10" s="262">
        <f t="shared" si="10"/>
        <v>0</v>
      </c>
      <c r="AT10" s="200">
        <v>0</v>
      </c>
      <c r="AU10" s="200">
        <v>0</v>
      </c>
      <c r="AV10" s="200">
        <v>0</v>
      </c>
      <c r="AW10" s="200">
        <f t="shared" si="11"/>
        <v>0</v>
      </c>
      <c r="AX10" s="200">
        <v>0</v>
      </c>
      <c r="AY10" s="262">
        <f t="shared" si="12"/>
        <v>0</v>
      </c>
      <c r="AZ10" s="200">
        <v>0</v>
      </c>
      <c r="BA10" s="262">
        <f t="shared" si="13"/>
        <v>0</v>
      </c>
      <c r="BB10" s="200">
        <v>0</v>
      </c>
      <c r="BC10" s="262">
        <f t="shared" si="14"/>
        <v>0</v>
      </c>
      <c r="BD10" s="200">
        <v>0</v>
      </c>
      <c r="BE10" s="262">
        <f t="shared" si="15"/>
        <v>0</v>
      </c>
      <c r="BF10" s="185">
        <v>0</v>
      </c>
      <c r="BG10" s="200">
        <v>0</v>
      </c>
      <c r="BH10" s="200">
        <v>0</v>
      </c>
      <c r="BI10" s="185">
        <f t="shared" si="16"/>
        <v>0</v>
      </c>
      <c r="BJ10" s="200">
        <v>0</v>
      </c>
      <c r="BK10" s="200">
        <v>0</v>
      </c>
      <c r="BL10" s="200">
        <v>0</v>
      </c>
      <c r="BM10" s="200">
        <f t="shared" si="17"/>
        <v>0</v>
      </c>
      <c r="BN10" s="200">
        <v>0</v>
      </c>
      <c r="BO10" s="200">
        <f t="shared" si="18"/>
        <v>0</v>
      </c>
      <c r="BP10" s="200">
        <v>0</v>
      </c>
      <c r="BQ10" s="200">
        <v>0</v>
      </c>
      <c r="BR10" s="185">
        <f t="shared" si="19"/>
        <v>0</v>
      </c>
      <c r="BS10" s="266"/>
      <c r="CE10" s="150"/>
    </row>
    <row r="11" spans="1:83" s="68" customFormat="1" ht="37.5" customHeight="1">
      <c r="A11" s="213">
        <v>3</v>
      </c>
      <c r="B11" s="214" t="s">
        <v>464</v>
      </c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62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62"/>
      <c r="AH11" s="200"/>
      <c r="AI11" s="200"/>
      <c r="AJ11" s="200"/>
      <c r="AK11" s="262"/>
      <c r="AL11" s="200"/>
      <c r="AM11" s="262"/>
      <c r="AN11" s="200"/>
      <c r="AO11" s="262"/>
      <c r="AP11" s="200"/>
      <c r="AQ11" s="262"/>
      <c r="AR11" s="200"/>
      <c r="AS11" s="262"/>
      <c r="AT11" s="200"/>
      <c r="AU11" s="200"/>
      <c r="AV11" s="200"/>
      <c r="AW11" s="200"/>
      <c r="AX11" s="200"/>
      <c r="AY11" s="262"/>
      <c r="AZ11" s="200"/>
      <c r="BA11" s="262"/>
      <c r="BB11" s="200"/>
      <c r="BC11" s="262"/>
      <c r="BD11" s="200"/>
      <c r="BE11" s="262"/>
      <c r="BF11" s="185"/>
      <c r="BG11" s="200"/>
      <c r="BH11" s="200"/>
      <c r="BI11" s="185"/>
      <c r="BJ11" s="200"/>
      <c r="BK11" s="200"/>
      <c r="BL11" s="200">
        <v>0</v>
      </c>
      <c r="BM11" s="200">
        <f t="shared" si="17"/>
        <v>0</v>
      </c>
      <c r="BN11" s="200">
        <v>0</v>
      </c>
      <c r="BO11" s="200">
        <f t="shared" si="18"/>
        <v>0</v>
      </c>
      <c r="BP11" s="200"/>
      <c r="BQ11" s="200"/>
      <c r="BR11" s="185">
        <f t="shared" si="19"/>
        <v>0</v>
      </c>
      <c r="BS11" s="266"/>
      <c r="CE11" s="150"/>
    </row>
    <row r="12" spans="1:83" s="68" customFormat="1" ht="37.5" customHeight="1">
      <c r="A12" s="213">
        <v>4</v>
      </c>
      <c r="B12" s="214" t="s">
        <v>465</v>
      </c>
      <c r="C12" s="200"/>
      <c r="D12" s="200"/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62"/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62"/>
      <c r="AH12" s="200"/>
      <c r="AI12" s="200"/>
      <c r="AJ12" s="200"/>
      <c r="AK12" s="262"/>
      <c r="AL12" s="200"/>
      <c r="AM12" s="262"/>
      <c r="AN12" s="200"/>
      <c r="AO12" s="262"/>
      <c r="AP12" s="200"/>
      <c r="AQ12" s="262"/>
      <c r="AR12" s="200"/>
      <c r="AS12" s="262"/>
      <c r="AT12" s="200"/>
      <c r="AU12" s="200"/>
      <c r="AV12" s="200"/>
      <c r="AW12" s="200"/>
      <c r="AX12" s="200"/>
      <c r="AY12" s="262"/>
      <c r="AZ12" s="200"/>
      <c r="BA12" s="262"/>
      <c r="BB12" s="200"/>
      <c r="BC12" s="262"/>
      <c r="BD12" s="200"/>
      <c r="BE12" s="262"/>
      <c r="BF12" s="185"/>
      <c r="BG12" s="200"/>
      <c r="BH12" s="200"/>
      <c r="BI12" s="185"/>
      <c r="BJ12" s="200"/>
      <c r="BK12" s="200"/>
      <c r="BL12" s="200">
        <v>0</v>
      </c>
      <c r="BM12" s="200">
        <f t="shared" si="17"/>
        <v>0</v>
      </c>
      <c r="BN12" s="200">
        <v>0</v>
      </c>
      <c r="BO12" s="200">
        <f t="shared" si="18"/>
        <v>0</v>
      </c>
      <c r="BP12" s="200"/>
      <c r="BQ12" s="200"/>
      <c r="BR12" s="185">
        <f t="shared" si="19"/>
        <v>0</v>
      </c>
      <c r="BS12" s="266"/>
      <c r="CE12" s="150"/>
    </row>
    <row r="13" spans="1:83" s="68" customFormat="1" ht="37.5" customHeight="1">
      <c r="A13" s="213">
        <v>5</v>
      </c>
      <c r="B13" s="214" t="s">
        <v>466</v>
      </c>
      <c r="C13" s="200">
        <f t="shared" si="0"/>
        <v>0</v>
      </c>
      <c r="D13" s="200">
        <v>0</v>
      </c>
      <c r="E13" s="200">
        <f t="shared" si="1"/>
        <v>0</v>
      </c>
      <c r="F13" s="200">
        <v>0</v>
      </c>
      <c r="G13" s="200">
        <v>0</v>
      </c>
      <c r="H13" s="200">
        <f>G13*5.2</f>
        <v>0</v>
      </c>
      <c r="I13" s="200">
        <v>0</v>
      </c>
      <c r="J13" s="200">
        <f>I13*5</f>
        <v>0</v>
      </c>
      <c r="K13" s="200">
        <v>0</v>
      </c>
      <c r="L13" s="200">
        <f>K13*0.5</f>
        <v>0</v>
      </c>
      <c r="M13" s="200">
        <v>0</v>
      </c>
      <c r="N13" s="200">
        <f>M13*17</f>
        <v>0</v>
      </c>
      <c r="O13" s="200">
        <v>0</v>
      </c>
      <c r="P13" s="200">
        <v>0</v>
      </c>
      <c r="Q13" s="200">
        <v>0</v>
      </c>
      <c r="R13" s="200">
        <f>Q13*0.3</f>
        <v>0</v>
      </c>
      <c r="S13" s="200">
        <f t="shared" si="2"/>
        <v>0</v>
      </c>
      <c r="T13" s="200">
        <v>0</v>
      </c>
      <c r="U13" s="262">
        <f t="shared" si="3"/>
        <v>0</v>
      </c>
      <c r="V13" s="200">
        <v>0</v>
      </c>
      <c r="W13" s="200">
        <v>0</v>
      </c>
      <c r="X13" s="200">
        <v>0</v>
      </c>
      <c r="Y13" s="200">
        <f>Z13/13</f>
        <v>0</v>
      </c>
      <c r="Z13" s="200">
        <v>0</v>
      </c>
      <c r="AA13" s="200">
        <f t="shared" si="4"/>
        <v>0</v>
      </c>
      <c r="AB13" s="200">
        <v>0</v>
      </c>
      <c r="AC13" s="200">
        <v>0</v>
      </c>
      <c r="AD13" s="200">
        <v>0</v>
      </c>
      <c r="AE13" s="200">
        <v>0</v>
      </c>
      <c r="AF13" s="200">
        <v>0</v>
      </c>
      <c r="AG13" s="262">
        <f t="shared" si="5"/>
        <v>0</v>
      </c>
      <c r="AH13" s="200">
        <v>0</v>
      </c>
      <c r="AI13" s="200">
        <v>0</v>
      </c>
      <c r="AJ13" s="200">
        <v>0</v>
      </c>
      <c r="AK13" s="262">
        <f t="shared" si="6"/>
        <v>0</v>
      </c>
      <c r="AL13" s="200">
        <v>0</v>
      </c>
      <c r="AM13" s="262">
        <f t="shared" si="7"/>
        <v>0</v>
      </c>
      <c r="AN13" s="200">
        <v>0</v>
      </c>
      <c r="AO13" s="262">
        <f t="shared" si="8"/>
        <v>0</v>
      </c>
      <c r="AP13" s="200">
        <v>0</v>
      </c>
      <c r="AQ13" s="262">
        <f t="shared" si="9"/>
        <v>0</v>
      </c>
      <c r="AR13" s="200">
        <v>0</v>
      </c>
      <c r="AS13" s="262">
        <f t="shared" si="10"/>
        <v>0</v>
      </c>
      <c r="AT13" s="200">
        <v>0</v>
      </c>
      <c r="AU13" s="200">
        <v>0</v>
      </c>
      <c r="AV13" s="200">
        <v>0</v>
      </c>
      <c r="AW13" s="200">
        <f t="shared" si="11"/>
        <v>0</v>
      </c>
      <c r="AX13" s="200">
        <v>0</v>
      </c>
      <c r="AY13" s="262">
        <f t="shared" si="12"/>
        <v>0</v>
      </c>
      <c r="AZ13" s="200">
        <v>0</v>
      </c>
      <c r="BA13" s="262">
        <f t="shared" si="13"/>
        <v>0</v>
      </c>
      <c r="BB13" s="200">
        <v>0</v>
      </c>
      <c r="BC13" s="262">
        <f t="shared" si="14"/>
        <v>0</v>
      </c>
      <c r="BD13" s="200">
        <v>0</v>
      </c>
      <c r="BE13" s="262">
        <f t="shared" si="15"/>
        <v>0</v>
      </c>
      <c r="BF13" s="185">
        <v>0</v>
      </c>
      <c r="BG13" s="200">
        <v>0</v>
      </c>
      <c r="BH13" s="200">
        <v>0</v>
      </c>
      <c r="BI13" s="185">
        <f t="shared" si="16"/>
        <v>0</v>
      </c>
      <c r="BJ13" s="200">
        <v>0</v>
      </c>
      <c r="BK13" s="200">
        <v>0</v>
      </c>
      <c r="BL13" s="200">
        <v>0</v>
      </c>
      <c r="BM13" s="200">
        <f t="shared" si="17"/>
        <v>0</v>
      </c>
      <c r="BN13" s="200">
        <v>0</v>
      </c>
      <c r="BO13" s="200">
        <f t="shared" si="18"/>
        <v>0</v>
      </c>
      <c r="BP13" s="267">
        <v>0</v>
      </c>
      <c r="BQ13" s="200">
        <f>BP13*1.13</f>
        <v>0</v>
      </c>
      <c r="BR13" s="185">
        <f t="shared" si="19"/>
        <v>0</v>
      </c>
      <c r="BS13" s="266"/>
      <c r="CE13" s="150"/>
    </row>
    <row r="14" spans="1:83" s="68" customFormat="1" ht="37.5" customHeight="1">
      <c r="A14" s="213">
        <v>6</v>
      </c>
      <c r="B14" s="214" t="s">
        <v>467</v>
      </c>
      <c r="C14" s="200">
        <f t="shared" si="0"/>
        <v>0</v>
      </c>
      <c r="D14" s="200">
        <v>0</v>
      </c>
      <c r="E14" s="200">
        <f t="shared" si="1"/>
        <v>0</v>
      </c>
      <c r="F14" s="200">
        <v>0</v>
      </c>
      <c r="G14" s="200">
        <v>0</v>
      </c>
      <c r="H14" s="200">
        <f>G14*5.2</f>
        <v>0</v>
      </c>
      <c r="I14" s="200">
        <v>0</v>
      </c>
      <c r="J14" s="200">
        <f>I14*5</f>
        <v>0</v>
      </c>
      <c r="K14" s="200">
        <v>0</v>
      </c>
      <c r="L14" s="200">
        <f>K14*0.5</f>
        <v>0</v>
      </c>
      <c r="M14" s="200">
        <v>0</v>
      </c>
      <c r="N14" s="200">
        <f>M14*17</f>
        <v>0</v>
      </c>
      <c r="O14" s="200">
        <v>0</v>
      </c>
      <c r="P14" s="200">
        <v>0</v>
      </c>
      <c r="Q14" s="200">
        <v>0</v>
      </c>
      <c r="R14" s="200">
        <f>Q14*0.3</f>
        <v>0</v>
      </c>
      <c r="S14" s="200">
        <f t="shared" si="2"/>
        <v>0</v>
      </c>
      <c r="T14" s="200">
        <v>0</v>
      </c>
      <c r="U14" s="262">
        <f t="shared" si="3"/>
        <v>0</v>
      </c>
      <c r="V14" s="200">
        <v>0</v>
      </c>
      <c r="W14" s="200">
        <v>0</v>
      </c>
      <c r="X14" s="200">
        <v>0</v>
      </c>
      <c r="Y14" s="200">
        <f>Z14/13</f>
        <v>0</v>
      </c>
      <c r="Z14" s="200">
        <v>0</v>
      </c>
      <c r="AA14" s="200">
        <f t="shared" si="4"/>
        <v>0</v>
      </c>
      <c r="AB14" s="200">
        <v>0</v>
      </c>
      <c r="AC14" s="200">
        <v>0</v>
      </c>
      <c r="AD14" s="200">
        <v>0</v>
      </c>
      <c r="AE14" s="200">
        <v>0</v>
      </c>
      <c r="AF14" s="200">
        <v>0</v>
      </c>
      <c r="AG14" s="262">
        <f t="shared" si="5"/>
        <v>0</v>
      </c>
      <c r="AH14" s="200">
        <v>0</v>
      </c>
      <c r="AI14" s="200">
        <v>0</v>
      </c>
      <c r="AJ14" s="200">
        <v>0</v>
      </c>
      <c r="AK14" s="262">
        <f t="shared" si="6"/>
        <v>0</v>
      </c>
      <c r="AL14" s="200">
        <v>0</v>
      </c>
      <c r="AM14" s="262">
        <f t="shared" si="7"/>
        <v>0</v>
      </c>
      <c r="AN14" s="200">
        <v>0</v>
      </c>
      <c r="AO14" s="262">
        <f t="shared" si="8"/>
        <v>0</v>
      </c>
      <c r="AP14" s="200">
        <v>0</v>
      </c>
      <c r="AQ14" s="262">
        <f t="shared" si="9"/>
        <v>0</v>
      </c>
      <c r="AR14" s="200">
        <v>0</v>
      </c>
      <c r="AS14" s="262">
        <f t="shared" si="10"/>
        <v>0</v>
      </c>
      <c r="AT14" s="200">
        <v>0</v>
      </c>
      <c r="AU14" s="200">
        <v>0</v>
      </c>
      <c r="AV14" s="200">
        <v>0</v>
      </c>
      <c r="AW14" s="200">
        <f t="shared" si="11"/>
        <v>0</v>
      </c>
      <c r="AX14" s="200">
        <v>0</v>
      </c>
      <c r="AY14" s="262">
        <f t="shared" si="12"/>
        <v>0</v>
      </c>
      <c r="AZ14" s="200">
        <v>0</v>
      </c>
      <c r="BA14" s="262">
        <f t="shared" si="13"/>
        <v>0</v>
      </c>
      <c r="BB14" s="200">
        <v>0</v>
      </c>
      <c r="BC14" s="262">
        <f t="shared" si="14"/>
        <v>0</v>
      </c>
      <c r="BD14" s="200">
        <v>0</v>
      </c>
      <c r="BE14" s="262">
        <f t="shared" si="15"/>
        <v>0</v>
      </c>
      <c r="BF14" s="185">
        <v>0</v>
      </c>
      <c r="BG14" s="200">
        <v>0</v>
      </c>
      <c r="BH14" s="200">
        <v>0</v>
      </c>
      <c r="BI14" s="185">
        <f t="shared" si="16"/>
        <v>0</v>
      </c>
      <c r="BJ14" s="200">
        <v>0</v>
      </c>
      <c r="BK14" s="200">
        <v>0</v>
      </c>
      <c r="BL14" s="200">
        <v>0</v>
      </c>
      <c r="BM14" s="200">
        <f t="shared" si="17"/>
        <v>0</v>
      </c>
      <c r="BN14" s="200">
        <v>0</v>
      </c>
      <c r="BO14" s="200">
        <f t="shared" si="18"/>
        <v>0</v>
      </c>
      <c r="BP14" s="267">
        <v>0</v>
      </c>
      <c r="BQ14" s="200">
        <f>BP14*0.97</f>
        <v>0</v>
      </c>
      <c r="BR14" s="185">
        <f t="shared" si="19"/>
        <v>0</v>
      </c>
      <c r="BS14" s="266"/>
      <c r="CE14" s="150"/>
    </row>
    <row r="15" spans="1:83" s="253" customFormat="1" ht="43.5" customHeight="1">
      <c r="A15" s="1058" t="s">
        <v>227</v>
      </c>
      <c r="B15" s="1059"/>
      <c r="C15" s="254">
        <f t="shared" ref="C15:AH15" si="20">SUM(C9:C14)</f>
        <v>0</v>
      </c>
      <c r="D15" s="254">
        <f t="shared" si="20"/>
        <v>0</v>
      </c>
      <c r="E15" s="254">
        <f t="shared" si="20"/>
        <v>0</v>
      </c>
      <c r="F15" s="254">
        <f t="shared" si="20"/>
        <v>0</v>
      </c>
      <c r="G15" s="254">
        <f t="shared" si="20"/>
        <v>0</v>
      </c>
      <c r="H15" s="254">
        <f t="shared" si="20"/>
        <v>0</v>
      </c>
      <c r="I15" s="254">
        <f t="shared" si="20"/>
        <v>0</v>
      </c>
      <c r="J15" s="254">
        <f t="shared" si="20"/>
        <v>0</v>
      </c>
      <c r="K15" s="254">
        <f t="shared" si="20"/>
        <v>0</v>
      </c>
      <c r="L15" s="254">
        <f t="shared" si="20"/>
        <v>0</v>
      </c>
      <c r="M15" s="254">
        <f t="shared" si="20"/>
        <v>0</v>
      </c>
      <c r="N15" s="254">
        <f t="shared" si="20"/>
        <v>0</v>
      </c>
      <c r="O15" s="254">
        <f t="shared" si="20"/>
        <v>0</v>
      </c>
      <c r="P15" s="254">
        <f t="shared" si="20"/>
        <v>0</v>
      </c>
      <c r="Q15" s="254">
        <f t="shared" si="20"/>
        <v>0</v>
      </c>
      <c r="R15" s="254">
        <f t="shared" si="20"/>
        <v>0</v>
      </c>
      <c r="S15" s="254">
        <f t="shared" si="20"/>
        <v>0</v>
      </c>
      <c r="T15" s="254">
        <f t="shared" si="20"/>
        <v>0</v>
      </c>
      <c r="U15" s="263">
        <f t="shared" si="20"/>
        <v>0</v>
      </c>
      <c r="V15" s="254">
        <f t="shared" si="20"/>
        <v>0</v>
      </c>
      <c r="W15" s="263">
        <f t="shared" si="20"/>
        <v>0</v>
      </c>
      <c r="X15" s="254">
        <f t="shared" si="20"/>
        <v>0</v>
      </c>
      <c r="Y15" s="254">
        <f t="shared" si="20"/>
        <v>0</v>
      </c>
      <c r="Z15" s="254">
        <f t="shared" si="20"/>
        <v>0</v>
      </c>
      <c r="AA15" s="263">
        <f t="shared" si="20"/>
        <v>0</v>
      </c>
      <c r="AB15" s="254">
        <f t="shared" si="20"/>
        <v>0</v>
      </c>
      <c r="AC15" s="263">
        <f t="shared" si="20"/>
        <v>0</v>
      </c>
      <c r="AD15" s="254">
        <f t="shared" si="20"/>
        <v>0</v>
      </c>
      <c r="AE15" s="254">
        <f t="shared" si="20"/>
        <v>0</v>
      </c>
      <c r="AF15" s="254">
        <f t="shared" si="20"/>
        <v>0</v>
      </c>
      <c r="AG15" s="263">
        <f t="shared" si="20"/>
        <v>0</v>
      </c>
      <c r="AH15" s="254">
        <f t="shared" si="20"/>
        <v>0</v>
      </c>
      <c r="AI15" s="254">
        <f t="shared" ref="AI15:BN15" si="21">SUM(AI9:AI14)</f>
        <v>0</v>
      </c>
      <c r="AJ15" s="254">
        <f t="shared" si="21"/>
        <v>0</v>
      </c>
      <c r="AK15" s="263">
        <f t="shared" si="21"/>
        <v>0</v>
      </c>
      <c r="AL15" s="254">
        <f t="shared" si="21"/>
        <v>0</v>
      </c>
      <c r="AM15" s="263">
        <f t="shared" si="21"/>
        <v>0</v>
      </c>
      <c r="AN15" s="254">
        <f t="shared" si="21"/>
        <v>0</v>
      </c>
      <c r="AO15" s="263">
        <f t="shared" si="21"/>
        <v>0</v>
      </c>
      <c r="AP15" s="254">
        <f t="shared" si="21"/>
        <v>0</v>
      </c>
      <c r="AQ15" s="263">
        <f t="shared" si="21"/>
        <v>0</v>
      </c>
      <c r="AR15" s="254">
        <f t="shared" si="21"/>
        <v>0</v>
      </c>
      <c r="AS15" s="263">
        <f t="shared" si="21"/>
        <v>0</v>
      </c>
      <c r="AT15" s="254">
        <f t="shared" si="21"/>
        <v>0</v>
      </c>
      <c r="AU15" s="254">
        <f t="shared" si="21"/>
        <v>0</v>
      </c>
      <c r="AV15" s="254">
        <f t="shared" si="21"/>
        <v>0</v>
      </c>
      <c r="AW15" s="254">
        <f t="shared" si="21"/>
        <v>0</v>
      </c>
      <c r="AX15" s="254">
        <f t="shared" si="21"/>
        <v>0</v>
      </c>
      <c r="AY15" s="263">
        <f t="shared" si="21"/>
        <v>0</v>
      </c>
      <c r="AZ15" s="254">
        <f t="shared" si="21"/>
        <v>0</v>
      </c>
      <c r="BA15" s="263">
        <f t="shared" si="21"/>
        <v>0</v>
      </c>
      <c r="BB15" s="254">
        <f t="shared" si="21"/>
        <v>0</v>
      </c>
      <c r="BC15" s="263">
        <f t="shared" si="21"/>
        <v>0</v>
      </c>
      <c r="BD15" s="254">
        <f t="shared" si="21"/>
        <v>0</v>
      </c>
      <c r="BE15" s="263">
        <f t="shared" si="21"/>
        <v>0</v>
      </c>
      <c r="BF15" s="254">
        <f t="shared" si="21"/>
        <v>0</v>
      </c>
      <c r="BG15" s="265">
        <f t="shared" si="21"/>
        <v>0</v>
      </c>
      <c r="BH15" s="254">
        <f t="shared" si="21"/>
        <v>0</v>
      </c>
      <c r="BI15" s="254">
        <f t="shared" si="21"/>
        <v>0</v>
      </c>
      <c r="BJ15" s="254">
        <f t="shared" si="21"/>
        <v>0</v>
      </c>
      <c r="BK15" s="254">
        <f t="shared" si="21"/>
        <v>0</v>
      </c>
      <c r="BL15" s="254">
        <f t="shared" si="21"/>
        <v>0</v>
      </c>
      <c r="BM15" s="254">
        <f t="shared" si="21"/>
        <v>0</v>
      </c>
      <c r="BN15" s="254">
        <f t="shared" si="21"/>
        <v>0</v>
      </c>
      <c r="BO15" s="254">
        <f>SUM(BO9:BO14)</f>
        <v>0</v>
      </c>
      <c r="BP15" s="263">
        <f>SUM(BP9:BP14)</f>
        <v>0</v>
      </c>
      <c r="BQ15" s="254">
        <f>SUM(BQ9:BQ14)</f>
        <v>0</v>
      </c>
      <c r="BR15" s="254">
        <f>SUM(BR9:BR14)</f>
        <v>0</v>
      </c>
      <c r="BS15" s="268"/>
      <c r="CE15" s="150"/>
    </row>
    <row r="16" spans="1:83" s="27" customFormat="1">
      <c r="A16" s="71"/>
      <c r="B16" s="71"/>
      <c r="C16" s="255"/>
      <c r="D16" s="255"/>
      <c r="E16" s="255"/>
      <c r="F16" s="255"/>
      <c r="G16" s="255"/>
      <c r="H16" s="255"/>
      <c r="I16" s="255"/>
      <c r="J16" s="255"/>
      <c r="K16" s="258"/>
      <c r="L16" s="258"/>
      <c r="M16" s="255"/>
      <c r="N16" s="255"/>
      <c r="O16" s="259"/>
      <c r="P16" s="259"/>
      <c r="Q16" s="255"/>
      <c r="R16" s="255"/>
      <c r="S16" s="255"/>
      <c r="T16" s="255"/>
      <c r="U16" s="255"/>
      <c r="V16" s="255"/>
      <c r="W16" s="255"/>
      <c r="X16" s="255"/>
      <c r="Y16" s="255"/>
      <c r="Z16" s="255"/>
      <c r="AA16" s="255"/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  <c r="AM16" s="255"/>
      <c r="AN16" s="255"/>
      <c r="AO16" s="255"/>
      <c r="AP16" s="255"/>
      <c r="AQ16" s="255"/>
      <c r="AR16" s="255"/>
      <c r="AS16" s="255"/>
      <c r="AT16" s="255"/>
      <c r="AU16" s="255"/>
      <c r="AV16" s="255"/>
      <c r="AW16" s="255"/>
      <c r="AX16" s="255"/>
      <c r="AY16" s="255"/>
      <c r="AZ16" s="255"/>
      <c r="BA16" s="255"/>
      <c r="BB16" s="255"/>
      <c r="BC16" s="255"/>
      <c r="BD16" s="255"/>
      <c r="BE16" s="255"/>
      <c r="BF16" s="255"/>
      <c r="BG16" s="255"/>
      <c r="BH16" s="255"/>
      <c r="BI16" s="255"/>
      <c r="BJ16" s="255"/>
      <c r="BK16" s="255"/>
      <c r="BL16" s="255"/>
      <c r="BM16" s="255"/>
      <c r="BN16" s="255"/>
      <c r="BO16" s="255"/>
      <c r="BP16" s="255"/>
      <c r="BQ16" s="255"/>
      <c r="BR16" s="255"/>
      <c r="BS16" s="269"/>
    </row>
    <row r="17" spans="1:71" s="27" customFormat="1" ht="18.75">
      <c r="A17" s="256"/>
      <c r="B17" s="256"/>
      <c r="C17" s="257"/>
      <c r="D17" s="257"/>
      <c r="E17" s="257"/>
      <c r="F17" s="257"/>
      <c r="G17" s="257"/>
      <c r="H17" s="257"/>
      <c r="I17" s="260"/>
      <c r="J17" s="260"/>
      <c r="K17" s="261"/>
      <c r="L17" s="261"/>
      <c r="M17" s="261"/>
      <c r="N17" s="886" t="s">
        <v>228</v>
      </c>
      <c r="O17" s="886"/>
      <c r="P17" s="886"/>
      <c r="Q17" s="886"/>
      <c r="R17" s="886"/>
      <c r="S17" s="886"/>
      <c r="T17" s="886"/>
      <c r="U17" s="886"/>
      <c r="V17" s="886"/>
      <c r="W17" s="886"/>
      <c r="X17" s="886"/>
      <c r="Y17" s="886"/>
      <c r="Z17" s="886"/>
      <c r="AA17" s="886"/>
      <c r="AB17" s="886"/>
      <c r="AC17" s="886"/>
      <c r="AD17" s="886"/>
      <c r="AE17" s="886"/>
      <c r="AF17" s="886"/>
      <c r="AG17" s="886"/>
      <c r="AH17" s="886"/>
      <c r="AI17" s="886"/>
      <c r="AJ17" s="886"/>
      <c r="AK17" s="886"/>
      <c r="AL17" s="886"/>
      <c r="AM17" s="886"/>
      <c r="AN17" s="886"/>
      <c r="AO17" s="886"/>
      <c r="AP17" s="886"/>
      <c r="AQ17" s="886"/>
      <c r="AR17" s="886"/>
      <c r="AS17" s="886"/>
      <c r="AT17" s="886"/>
      <c r="AU17" s="886"/>
      <c r="AV17" s="886"/>
      <c r="AW17" s="886"/>
      <c r="AX17" s="886"/>
      <c r="AY17" s="886"/>
      <c r="AZ17" s="886"/>
      <c r="BA17" s="886"/>
      <c r="BB17" s="886"/>
      <c r="BC17" s="886"/>
      <c r="BD17" s="886"/>
      <c r="BE17" s="886"/>
      <c r="BF17" s="886"/>
      <c r="BG17" s="886"/>
      <c r="BH17" s="886"/>
      <c r="BI17" s="886"/>
      <c r="BJ17" s="886"/>
      <c r="BK17" s="886"/>
      <c r="BL17" s="886"/>
      <c r="BM17" s="886"/>
      <c r="BN17" s="886"/>
      <c r="BO17" s="886"/>
      <c r="BP17" s="886"/>
      <c r="BQ17" s="886"/>
      <c r="BR17" s="886"/>
      <c r="BS17" s="886"/>
    </row>
    <row r="18" spans="1:71" s="68" customFormat="1" ht="15.75" customHeight="1">
      <c r="B18" s="887" t="s">
        <v>229</v>
      </c>
      <c r="C18" s="887"/>
      <c r="D18" s="887"/>
      <c r="E18" s="887"/>
      <c r="F18" s="887"/>
      <c r="G18" s="887"/>
      <c r="H18" s="887"/>
      <c r="I18" s="887"/>
      <c r="J18" s="887"/>
      <c r="K18" s="887"/>
      <c r="L18" s="887"/>
      <c r="M18" s="887"/>
      <c r="N18" s="887"/>
      <c r="O18" s="887"/>
      <c r="P18" s="887"/>
      <c r="Q18" s="887"/>
      <c r="R18" s="887"/>
      <c r="S18" s="195"/>
      <c r="T18" s="195"/>
      <c r="W18" s="244"/>
      <c r="X18" s="244"/>
      <c r="Y18" s="244"/>
      <c r="Z18" s="244"/>
      <c r="AK18" s="828" t="s">
        <v>14</v>
      </c>
      <c r="AL18" s="828"/>
      <c r="AM18" s="828"/>
      <c r="AN18" s="828"/>
      <c r="AO18" s="828"/>
      <c r="AP18" s="828"/>
      <c r="AQ18" s="828"/>
      <c r="AR18" s="828"/>
      <c r="AS18" s="828"/>
      <c r="AT18" s="828"/>
      <c r="AU18" s="828"/>
      <c r="AV18" s="828"/>
      <c r="AW18" s="828"/>
      <c r="AX18" s="828"/>
      <c r="AY18" s="828"/>
      <c r="AZ18" s="828"/>
      <c r="BA18" s="828"/>
      <c r="BB18" s="828"/>
      <c r="BC18" s="828"/>
      <c r="BD18" s="828"/>
      <c r="BE18" s="828"/>
      <c r="BF18" s="828"/>
      <c r="BG18" s="828"/>
      <c r="BH18" s="828"/>
      <c r="BI18" s="828"/>
      <c r="BJ18" s="828"/>
      <c r="BK18" s="828"/>
      <c r="BL18" s="828"/>
      <c r="BM18" s="828"/>
      <c r="BN18" s="828"/>
      <c r="BO18" s="828"/>
      <c r="BP18" s="828"/>
      <c r="BQ18" s="828"/>
      <c r="BR18" s="828"/>
      <c r="BS18" s="828"/>
    </row>
    <row r="19" spans="1:71" s="68" customFormat="1" ht="15.75">
      <c r="C19" s="196"/>
      <c r="D19" s="196"/>
      <c r="E19" s="196"/>
      <c r="F19" s="196"/>
      <c r="G19" s="196"/>
      <c r="H19" s="196"/>
      <c r="I19" s="196"/>
      <c r="J19" s="196"/>
      <c r="K19" s="205"/>
      <c r="L19" s="205"/>
      <c r="M19" s="196"/>
      <c r="N19" s="196"/>
      <c r="O19" s="205"/>
      <c r="P19" s="205"/>
      <c r="Q19" s="196"/>
      <c r="R19" s="196"/>
      <c r="S19" s="196"/>
      <c r="T19" s="196"/>
      <c r="U19" s="196"/>
      <c r="V19" s="196"/>
      <c r="W19" s="196"/>
      <c r="X19" s="196"/>
      <c r="Y19" s="196"/>
      <c r="Z19" s="196"/>
      <c r="AA19" s="205"/>
      <c r="AB19" s="205"/>
      <c r="AC19" s="205"/>
      <c r="AD19" s="205"/>
      <c r="AE19" s="205"/>
      <c r="AF19" s="205"/>
      <c r="AG19" s="205"/>
      <c r="AH19" s="205"/>
      <c r="AI19" s="205"/>
      <c r="AJ19" s="205"/>
      <c r="AK19" s="205"/>
      <c r="AL19" s="205"/>
      <c r="AM19" s="205"/>
      <c r="AN19" s="205"/>
      <c r="AO19" s="205"/>
      <c r="AP19" s="205"/>
      <c r="AQ19" s="205"/>
      <c r="AR19" s="205"/>
      <c r="AS19" s="205"/>
      <c r="AT19" s="205"/>
      <c r="AU19" s="205"/>
      <c r="AV19" s="205"/>
      <c r="AW19" s="205"/>
      <c r="AX19" s="205"/>
      <c r="AY19" s="205"/>
      <c r="AZ19" s="205"/>
      <c r="BA19" s="205"/>
      <c r="BB19" s="205"/>
      <c r="BC19" s="205"/>
      <c r="BD19" s="205"/>
      <c r="BE19" s="205"/>
      <c r="BF19" s="205"/>
      <c r="BG19" s="205"/>
      <c r="BH19" s="205"/>
      <c r="BI19" s="205"/>
      <c r="BJ19" s="205"/>
      <c r="BK19" s="205"/>
      <c r="BL19" s="205"/>
      <c r="BM19" s="205"/>
      <c r="BN19" s="205"/>
      <c r="BO19" s="205"/>
      <c r="BP19" s="205"/>
      <c r="BQ19" s="205"/>
      <c r="BR19" s="72"/>
    </row>
    <row r="20" spans="1:71" s="68" customFormat="1" ht="15.75">
      <c r="M20" s="196"/>
      <c r="N20" s="196"/>
      <c r="O20" s="244"/>
      <c r="P20" s="244"/>
    </row>
    <row r="21" spans="1:71" s="68" customFormat="1" ht="15.75"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  <c r="AB21" s="197"/>
      <c r="AC21" s="197"/>
      <c r="AD21" s="197"/>
      <c r="AE21" s="197"/>
      <c r="AF21" s="197"/>
      <c r="AG21" s="197"/>
      <c r="AH21" s="197"/>
      <c r="AI21" s="197"/>
      <c r="AJ21" s="197"/>
      <c r="AK21" s="197"/>
      <c r="AL21" s="197"/>
      <c r="AM21" s="197"/>
      <c r="AN21" s="197"/>
      <c r="AO21" s="197"/>
      <c r="AP21" s="197"/>
      <c r="AQ21" s="197"/>
      <c r="AR21" s="197"/>
      <c r="AS21" s="197"/>
      <c r="AT21" s="197"/>
      <c r="AU21" s="197"/>
      <c r="AV21" s="197"/>
      <c r="AW21" s="197"/>
      <c r="AX21" s="197"/>
      <c r="AY21" s="197"/>
      <c r="AZ21" s="197"/>
      <c r="BA21" s="197"/>
      <c r="BB21" s="197"/>
      <c r="BC21" s="197"/>
      <c r="BD21" s="197"/>
      <c r="BE21" s="197"/>
      <c r="BF21" s="197"/>
      <c r="BG21" s="197"/>
      <c r="BH21" s="197"/>
      <c r="BI21" s="197"/>
      <c r="BJ21" s="197"/>
      <c r="BK21" s="197"/>
      <c r="BL21" s="197"/>
      <c r="BM21" s="197"/>
      <c r="BN21" s="197"/>
      <c r="BO21" s="197"/>
      <c r="BP21" s="197"/>
      <c r="BQ21" s="197"/>
    </row>
    <row r="22" spans="1:71" s="68" customFormat="1" ht="15.75"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/>
      <c r="AS22" s="197"/>
      <c r="AT22" s="197"/>
      <c r="AU22" s="197"/>
      <c r="AV22" s="197"/>
      <c r="AW22" s="197"/>
      <c r="AX22" s="197"/>
      <c r="AY22" s="197"/>
      <c r="AZ22" s="197"/>
      <c r="BA22" s="197"/>
      <c r="BB22" s="197"/>
      <c r="BC22" s="197"/>
      <c r="BD22" s="197"/>
      <c r="BE22" s="197"/>
      <c r="BF22" s="197"/>
      <c r="BG22" s="197"/>
      <c r="BH22" s="197"/>
      <c r="BI22" s="197"/>
      <c r="BJ22" s="197"/>
      <c r="BK22" s="197"/>
      <c r="BL22" s="197"/>
      <c r="BM22" s="197"/>
      <c r="BN22" s="197"/>
      <c r="BO22" s="197"/>
      <c r="BP22" s="197"/>
      <c r="BQ22" s="197"/>
    </row>
    <row r="23" spans="1:71" s="68" customFormat="1" ht="15.75"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  <c r="AM23" s="197"/>
      <c r="AN23" s="197"/>
      <c r="AO23" s="197"/>
      <c r="AP23" s="197"/>
      <c r="AQ23" s="197"/>
      <c r="AR23" s="197"/>
      <c r="AS23" s="197"/>
      <c r="AT23" s="197"/>
      <c r="AU23" s="197"/>
      <c r="AV23" s="197"/>
      <c r="AW23" s="197"/>
      <c r="AX23" s="197"/>
      <c r="AY23" s="197"/>
      <c r="AZ23" s="197"/>
      <c r="BA23" s="197"/>
      <c r="BB23" s="197"/>
      <c r="BC23" s="197"/>
      <c r="BD23" s="197"/>
      <c r="BE23" s="197"/>
      <c r="BF23" s="197"/>
      <c r="BG23" s="197"/>
      <c r="BH23" s="197"/>
      <c r="BI23" s="197"/>
      <c r="BJ23" s="197"/>
      <c r="BK23" s="197"/>
      <c r="BL23" s="197"/>
      <c r="BM23" s="197"/>
      <c r="BN23" s="197"/>
      <c r="BO23" s="197"/>
      <c r="BP23" s="197"/>
      <c r="BQ23" s="197"/>
    </row>
    <row r="24" spans="1:71" s="68" customFormat="1" ht="15.75"/>
    <row r="25" spans="1:71" s="33" customFormat="1" ht="17.25" customHeight="1">
      <c r="B25" s="828" t="s">
        <v>230</v>
      </c>
      <c r="C25" s="828"/>
      <c r="D25" s="828"/>
      <c r="E25" s="828"/>
      <c r="F25" s="828"/>
      <c r="G25" s="828"/>
      <c r="H25" s="828"/>
      <c r="I25" s="828"/>
      <c r="J25" s="828"/>
      <c r="K25" s="828"/>
      <c r="L25" s="828"/>
      <c r="M25" s="828"/>
      <c r="N25" s="828"/>
      <c r="O25" s="828"/>
      <c r="P25" s="828"/>
      <c r="Q25" s="828"/>
      <c r="R25" s="828"/>
      <c r="S25" s="71"/>
      <c r="T25" s="71"/>
      <c r="AK25" s="828" t="s">
        <v>231</v>
      </c>
      <c r="AL25" s="828"/>
      <c r="AM25" s="828"/>
      <c r="AN25" s="828"/>
      <c r="AO25" s="828"/>
      <c r="AP25" s="828"/>
      <c r="AQ25" s="828"/>
      <c r="AR25" s="828"/>
      <c r="AS25" s="828"/>
      <c r="AT25" s="828"/>
      <c r="AU25" s="828"/>
      <c r="AV25" s="828"/>
      <c r="AW25" s="828"/>
      <c r="AX25" s="828"/>
      <c r="AY25" s="828"/>
      <c r="AZ25" s="828"/>
      <c r="BA25" s="828"/>
      <c r="BB25" s="828"/>
      <c r="BC25" s="828"/>
      <c r="BD25" s="828"/>
      <c r="BE25" s="828"/>
      <c r="BF25" s="828"/>
      <c r="BG25" s="828"/>
      <c r="BH25" s="828"/>
      <c r="BI25" s="828"/>
      <c r="BJ25" s="828"/>
      <c r="BK25" s="828"/>
      <c r="BL25" s="828"/>
      <c r="BM25" s="828"/>
      <c r="BN25" s="828"/>
      <c r="BO25" s="828"/>
      <c r="BP25" s="828"/>
      <c r="BQ25" s="828"/>
      <c r="BR25" s="828"/>
      <c r="BS25" s="828"/>
    </row>
    <row r="26" spans="1:71" s="27" customFormat="1" ht="18.75">
      <c r="A26" s="256"/>
      <c r="B26" s="256"/>
      <c r="C26" s="256"/>
      <c r="D26" s="256"/>
      <c r="E26" s="256"/>
      <c r="F26" s="256"/>
      <c r="G26" s="256"/>
      <c r="H26" s="256"/>
      <c r="I26" s="256"/>
      <c r="J26" s="256"/>
      <c r="K26" s="256"/>
      <c r="L26" s="256"/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  <c r="Z26" s="256"/>
      <c r="AA26" s="256"/>
      <c r="AB26" s="256"/>
      <c r="AC26" s="256"/>
      <c r="AD26" s="256"/>
      <c r="AE26" s="256"/>
      <c r="AF26" s="256"/>
      <c r="AG26" s="256"/>
      <c r="AH26" s="256"/>
      <c r="AI26" s="256"/>
      <c r="AJ26" s="256"/>
      <c r="AK26" s="256"/>
      <c r="AL26" s="256"/>
      <c r="AM26" s="256"/>
      <c r="AN26" s="256"/>
      <c r="AO26" s="256"/>
      <c r="AP26" s="256"/>
      <c r="AQ26" s="256"/>
      <c r="AR26" s="256"/>
      <c r="AS26" s="256"/>
      <c r="AT26" s="256"/>
      <c r="AU26" s="256"/>
      <c r="AV26" s="256"/>
      <c r="AW26" s="256"/>
      <c r="AX26" s="256"/>
      <c r="AY26" s="256"/>
      <c r="AZ26" s="256"/>
      <c r="BA26" s="256"/>
      <c r="BB26" s="256"/>
      <c r="BC26" s="256"/>
      <c r="BD26" s="256"/>
      <c r="BE26" s="256"/>
      <c r="BF26" s="256"/>
      <c r="BG26" s="256"/>
      <c r="BH26" s="256"/>
      <c r="BI26" s="256"/>
      <c r="BJ26" s="256"/>
      <c r="BK26" s="256"/>
      <c r="BL26" s="256"/>
      <c r="BM26" s="256"/>
      <c r="BN26" s="256"/>
      <c r="BO26" s="256"/>
      <c r="BP26" s="256"/>
      <c r="BQ26" s="256"/>
      <c r="BR26" s="256"/>
      <c r="BS26" s="256"/>
    </row>
  </sheetData>
  <autoFilter ref="A8:BS15"/>
  <mergeCells count="49">
    <mergeCell ref="BO1:BS1"/>
    <mergeCell ref="BO2:BS2"/>
    <mergeCell ref="A3:K3"/>
    <mergeCell ref="AK3:BS3"/>
    <mergeCell ref="A4:BS4"/>
    <mergeCell ref="A5:BS5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BG7:BH7"/>
    <mergeCell ref="BI7:BJ7"/>
    <mergeCell ref="AQ7:AR7"/>
    <mergeCell ref="AS7:AT7"/>
    <mergeCell ref="AU7:AV7"/>
    <mergeCell ref="AW7:AX7"/>
    <mergeCell ref="AY7:AZ7"/>
    <mergeCell ref="B18:R18"/>
    <mergeCell ref="AK18:BS18"/>
    <mergeCell ref="B25:R25"/>
    <mergeCell ref="AK25:BS25"/>
    <mergeCell ref="A7:A8"/>
    <mergeCell ref="B7:B8"/>
    <mergeCell ref="BR7:BR8"/>
    <mergeCell ref="BS7:BS8"/>
    <mergeCell ref="BL7:BM7"/>
    <mergeCell ref="BN7:BO7"/>
    <mergeCell ref="BP7:BQ7"/>
    <mergeCell ref="A15:B15"/>
    <mergeCell ref="N17:BS17"/>
    <mergeCell ref="BA7:BB7"/>
    <mergeCell ref="BC7:BD7"/>
    <mergeCell ref="BE7:BF7"/>
  </mergeCells>
  <pageMargins left="0.51180555555555596" right="0" top="0" bottom="0" header="0" footer="0"/>
  <pageSetup paperSize="9" orientation="portrait" r:id="rId1"/>
  <colBreaks count="1" manualBreakCount="1">
    <brk id="71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view="pageBreakPreview" topLeftCell="A10" zoomScale="90" zoomScaleNormal="100" zoomScaleSheetLayoutView="90" workbookViewId="0">
      <selection activeCell="BM8" sqref="BM8"/>
    </sheetView>
  </sheetViews>
  <sheetFormatPr defaultColWidth="9" defaultRowHeight="16.5"/>
  <cols>
    <col min="1" max="1" width="5" style="27" customWidth="1"/>
    <col min="2" max="2" width="17" style="27" customWidth="1"/>
    <col min="3" max="3" width="9.7109375" style="27" customWidth="1"/>
    <col min="4" max="4" width="10.28515625" style="27" customWidth="1"/>
    <col min="5" max="5" width="12.7109375" style="27" customWidth="1"/>
    <col min="6" max="6" width="8.7109375" style="27" hidden="1" customWidth="1"/>
    <col min="7" max="7" width="12.140625" style="27" customWidth="1"/>
    <col min="8" max="8" width="11.5703125" style="27" hidden="1" customWidth="1"/>
    <col min="9" max="9" width="10.140625" style="27" hidden="1" customWidth="1"/>
    <col min="10" max="10" width="12.5703125" style="27" customWidth="1"/>
    <col min="11" max="11" width="12.85546875" style="27" customWidth="1"/>
    <col min="12" max="12" width="10" style="27" customWidth="1"/>
    <col min="13" max="13" width="11.5703125" style="27" hidden="1" customWidth="1"/>
    <col min="14" max="14" width="12.85546875" style="27" customWidth="1"/>
    <col min="15" max="15" width="13.140625" style="27" customWidth="1"/>
    <col min="16" max="16" width="12.5703125" style="27" hidden="1" customWidth="1"/>
    <col min="17" max="17" width="12.7109375" style="27" customWidth="1"/>
    <col min="18" max="260" width="9.140625" style="27"/>
    <col min="261" max="261" width="5.5703125" style="27" customWidth="1"/>
    <col min="262" max="262" width="16.42578125" style="27" customWidth="1"/>
    <col min="263" max="263" width="9.85546875" style="27" customWidth="1"/>
    <col min="264" max="264" width="10.85546875" style="27" customWidth="1"/>
    <col min="265" max="265" width="12.85546875" style="27" customWidth="1"/>
    <col min="266" max="266" width="9.85546875" style="27" customWidth="1"/>
    <col min="267" max="267" width="11.85546875" style="27" customWidth="1"/>
    <col min="268" max="268" width="13.140625" style="27" customWidth="1"/>
    <col min="269" max="269" width="12.7109375" style="27" customWidth="1"/>
    <col min="270" max="270" width="10.85546875" style="27" customWidth="1"/>
    <col min="271" max="271" width="12" style="27" customWidth="1"/>
    <col min="272" max="272" width="12.85546875" style="27" customWidth="1"/>
    <col min="273" max="273" width="11.7109375" style="27" customWidth="1"/>
    <col min="274" max="516" width="9.140625" style="27"/>
    <col min="517" max="517" width="5.5703125" style="27" customWidth="1"/>
    <col min="518" max="518" width="16.42578125" style="27" customWidth="1"/>
    <col min="519" max="519" width="9.85546875" style="27" customWidth="1"/>
    <col min="520" max="520" width="10.85546875" style="27" customWidth="1"/>
    <col min="521" max="521" width="12.85546875" style="27" customWidth="1"/>
    <col min="522" max="522" width="9.85546875" style="27" customWidth="1"/>
    <col min="523" max="523" width="11.85546875" style="27" customWidth="1"/>
    <col min="524" max="524" width="13.140625" style="27" customWidth="1"/>
    <col min="525" max="525" width="12.7109375" style="27" customWidth="1"/>
    <col min="526" max="526" width="10.85546875" style="27" customWidth="1"/>
    <col min="527" max="527" width="12" style="27" customWidth="1"/>
    <col min="528" max="528" width="12.85546875" style="27" customWidth="1"/>
    <col min="529" max="529" width="11.7109375" style="27" customWidth="1"/>
    <col min="530" max="772" width="9.140625" style="27"/>
    <col min="773" max="773" width="5.5703125" style="27" customWidth="1"/>
    <col min="774" max="774" width="16.42578125" style="27" customWidth="1"/>
    <col min="775" max="775" width="9.85546875" style="27" customWidth="1"/>
    <col min="776" max="776" width="10.85546875" style="27" customWidth="1"/>
    <col min="777" max="777" width="12.85546875" style="27" customWidth="1"/>
    <col min="778" max="778" width="9.85546875" style="27" customWidth="1"/>
    <col min="779" max="779" width="11.85546875" style="27" customWidth="1"/>
    <col min="780" max="780" width="13.140625" style="27" customWidth="1"/>
    <col min="781" max="781" width="12.7109375" style="27" customWidth="1"/>
    <col min="782" max="782" width="10.85546875" style="27" customWidth="1"/>
    <col min="783" max="783" width="12" style="27" customWidth="1"/>
    <col min="784" max="784" width="12.85546875" style="27" customWidth="1"/>
    <col min="785" max="785" width="11.7109375" style="27" customWidth="1"/>
    <col min="786" max="1028" width="9.140625" style="27"/>
    <col min="1029" max="1029" width="5.5703125" style="27" customWidth="1"/>
    <col min="1030" max="1030" width="16.42578125" style="27" customWidth="1"/>
    <col min="1031" max="1031" width="9.85546875" style="27" customWidth="1"/>
    <col min="1032" max="1032" width="10.85546875" style="27" customWidth="1"/>
    <col min="1033" max="1033" width="12.85546875" style="27" customWidth="1"/>
    <col min="1034" max="1034" width="9.85546875" style="27" customWidth="1"/>
    <col min="1035" max="1035" width="11.85546875" style="27" customWidth="1"/>
    <col min="1036" max="1036" width="13.140625" style="27" customWidth="1"/>
    <col min="1037" max="1037" width="12.7109375" style="27" customWidth="1"/>
    <col min="1038" max="1038" width="10.85546875" style="27" customWidth="1"/>
    <col min="1039" max="1039" width="12" style="27" customWidth="1"/>
    <col min="1040" max="1040" width="12.85546875" style="27" customWidth="1"/>
    <col min="1041" max="1041" width="11.7109375" style="27" customWidth="1"/>
    <col min="1042" max="1284" width="9.140625" style="27"/>
    <col min="1285" max="1285" width="5.5703125" style="27" customWidth="1"/>
    <col min="1286" max="1286" width="16.42578125" style="27" customWidth="1"/>
    <col min="1287" max="1287" width="9.85546875" style="27" customWidth="1"/>
    <col min="1288" max="1288" width="10.85546875" style="27" customWidth="1"/>
    <col min="1289" max="1289" width="12.85546875" style="27" customWidth="1"/>
    <col min="1290" max="1290" width="9.85546875" style="27" customWidth="1"/>
    <col min="1291" max="1291" width="11.85546875" style="27" customWidth="1"/>
    <col min="1292" max="1292" width="13.140625" style="27" customWidth="1"/>
    <col min="1293" max="1293" width="12.7109375" style="27" customWidth="1"/>
    <col min="1294" max="1294" width="10.85546875" style="27" customWidth="1"/>
    <col min="1295" max="1295" width="12" style="27" customWidth="1"/>
    <col min="1296" max="1296" width="12.85546875" style="27" customWidth="1"/>
    <col min="1297" max="1297" width="11.7109375" style="27" customWidth="1"/>
    <col min="1298" max="1540" width="9.140625" style="27"/>
    <col min="1541" max="1541" width="5.5703125" style="27" customWidth="1"/>
    <col min="1542" max="1542" width="16.42578125" style="27" customWidth="1"/>
    <col min="1543" max="1543" width="9.85546875" style="27" customWidth="1"/>
    <col min="1544" max="1544" width="10.85546875" style="27" customWidth="1"/>
    <col min="1545" max="1545" width="12.85546875" style="27" customWidth="1"/>
    <col min="1546" max="1546" width="9.85546875" style="27" customWidth="1"/>
    <col min="1547" max="1547" width="11.85546875" style="27" customWidth="1"/>
    <col min="1548" max="1548" width="13.140625" style="27" customWidth="1"/>
    <col min="1549" max="1549" width="12.7109375" style="27" customWidth="1"/>
    <col min="1550" max="1550" width="10.85546875" style="27" customWidth="1"/>
    <col min="1551" max="1551" width="12" style="27" customWidth="1"/>
    <col min="1552" max="1552" width="12.85546875" style="27" customWidth="1"/>
    <col min="1553" max="1553" width="11.7109375" style="27" customWidth="1"/>
    <col min="1554" max="1796" width="9.140625" style="27"/>
    <col min="1797" max="1797" width="5.5703125" style="27" customWidth="1"/>
    <col min="1798" max="1798" width="16.42578125" style="27" customWidth="1"/>
    <col min="1799" max="1799" width="9.85546875" style="27" customWidth="1"/>
    <col min="1800" max="1800" width="10.85546875" style="27" customWidth="1"/>
    <col min="1801" max="1801" width="12.85546875" style="27" customWidth="1"/>
    <col min="1802" max="1802" width="9.85546875" style="27" customWidth="1"/>
    <col min="1803" max="1803" width="11.85546875" style="27" customWidth="1"/>
    <col min="1804" max="1804" width="13.140625" style="27" customWidth="1"/>
    <col min="1805" max="1805" width="12.7109375" style="27" customWidth="1"/>
    <col min="1806" max="1806" width="10.85546875" style="27" customWidth="1"/>
    <col min="1807" max="1807" width="12" style="27" customWidth="1"/>
    <col min="1808" max="1808" width="12.85546875" style="27" customWidth="1"/>
    <col min="1809" max="1809" width="11.7109375" style="27" customWidth="1"/>
    <col min="1810" max="2052" width="9.140625" style="27"/>
    <col min="2053" max="2053" width="5.5703125" style="27" customWidth="1"/>
    <col min="2054" max="2054" width="16.42578125" style="27" customWidth="1"/>
    <col min="2055" max="2055" width="9.85546875" style="27" customWidth="1"/>
    <col min="2056" max="2056" width="10.85546875" style="27" customWidth="1"/>
    <col min="2057" max="2057" width="12.85546875" style="27" customWidth="1"/>
    <col min="2058" max="2058" width="9.85546875" style="27" customWidth="1"/>
    <col min="2059" max="2059" width="11.85546875" style="27" customWidth="1"/>
    <col min="2060" max="2060" width="13.140625" style="27" customWidth="1"/>
    <col min="2061" max="2061" width="12.7109375" style="27" customWidth="1"/>
    <col min="2062" max="2062" width="10.85546875" style="27" customWidth="1"/>
    <col min="2063" max="2063" width="12" style="27" customWidth="1"/>
    <col min="2064" max="2064" width="12.85546875" style="27" customWidth="1"/>
    <col min="2065" max="2065" width="11.7109375" style="27" customWidth="1"/>
    <col min="2066" max="2308" width="9.140625" style="27"/>
    <col min="2309" max="2309" width="5.5703125" style="27" customWidth="1"/>
    <col min="2310" max="2310" width="16.42578125" style="27" customWidth="1"/>
    <col min="2311" max="2311" width="9.85546875" style="27" customWidth="1"/>
    <col min="2312" max="2312" width="10.85546875" style="27" customWidth="1"/>
    <col min="2313" max="2313" width="12.85546875" style="27" customWidth="1"/>
    <col min="2314" max="2314" width="9.85546875" style="27" customWidth="1"/>
    <col min="2315" max="2315" width="11.85546875" style="27" customWidth="1"/>
    <col min="2316" max="2316" width="13.140625" style="27" customWidth="1"/>
    <col min="2317" max="2317" width="12.7109375" style="27" customWidth="1"/>
    <col min="2318" max="2318" width="10.85546875" style="27" customWidth="1"/>
    <col min="2319" max="2319" width="12" style="27" customWidth="1"/>
    <col min="2320" max="2320" width="12.85546875" style="27" customWidth="1"/>
    <col min="2321" max="2321" width="11.7109375" style="27" customWidth="1"/>
    <col min="2322" max="2564" width="9.140625" style="27"/>
    <col min="2565" max="2565" width="5.5703125" style="27" customWidth="1"/>
    <col min="2566" max="2566" width="16.42578125" style="27" customWidth="1"/>
    <col min="2567" max="2567" width="9.85546875" style="27" customWidth="1"/>
    <col min="2568" max="2568" width="10.85546875" style="27" customWidth="1"/>
    <col min="2569" max="2569" width="12.85546875" style="27" customWidth="1"/>
    <col min="2570" max="2570" width="9.85546875" style="27" customWidth="1"/>
    <col min="2571" max="2571" width="11.85546875" style="27" customWidth="1"/>
    <col min="2572" max="2572" width="13.140625" style="27" customWidth="1"/>
    <col min="2573" max="2573" width="12.7109375" style="27" customWidth="1"/>
    <col min="2574" max="2574" width="10.85546875" style="27" customWidth="1"/>
    <col min="2575" max="2575" width="12" style="27" customWidth="1"/>
    <col min="2576" max="2576" width="12.85546875" style="27" customWidth="1"/>
    <col min="2577" max="2577" width="11.7109375" style="27" customWidth="1"/>
    <col min="2578" max="2820" width="9.140625" style="27"/>
    <col min="2821" max="2821" width="5.5703125" style="27" customWidth="1"/>
    <col min="2822" max="2822" width="16.42578125" style="27" customWidth="1"/>
    <col min="2823" max="2823" width="9.85546875" style="27" customWidth="1"/>
    <col min="2824" max="2824" width="10.85546875" style="27" customWidth="1"/>
    <col min="2825" max="2825" width="12.85546875" style="27" customWidth="1"/>
    <col min="2826" max="2826" width="9.85546875" style="27" customWidth="1"/>
    <col min="2827" max="2827" width="11.85546875" style="27" customWidth="1"/>
    <col min="2828" max="2828" width="13.140625" style="27" customWidth="1"/>
    <col min="2829" max="2829" width="12.7109375" style="27" customWidth="1"/>
    <col min="2830" max="2830" width="10.85546875" style="27" customWidth="1"/>
    <col min="2831" max="2831" width="12" style="27" customWidth="1"/>
    <col min="2832" max="2832" width="12.85546875" style="27" customWidth="1"/>
    <col min="2833" max="2833" width="11.7109375" style="27" customWidth="1"/>
    <col min="2834" max="3076" width="9.140625" style="27"/>
    <col min="3077" max="3077" width="5.5703125" style="27" customWidth="1"/>
    <col min="3078" max="3078" width="16.42578125" style="27" customWidth="1"/>
    <col min="3079" max="3079" width="9.85546875" style="27" customWidth="1"/>
    <col min="3080" max="3080" width="10.85546875" style="27" customWidth="1"/>
    <col min="3081" max="3081" width="12.85546875" style="27" customWidth="1"/>
    <col min="3082" max="3082" width="9.85546875" style="27" customWidth="1"/>
    <col min="3083" max="3083" width="11.85546875" style="27" customWidth="1"/>
    <col min="3084" max="3084" width="13.140625" style="27" customWidth="1"/>
    <col min="3085" max="3085" width="12.7109375" style="27" customWidth="1"/>
    <col min="3086" max="3086" width="10.85546875" style="27" customWidth="1"/>
    <col min="3087" max="3087" width="12" style="27" customWidth="1"/>
    <col min="3088" max="3088" width="12.85546875" style="27" customWidth="1"/>
    <col min="3089" max="3089" width="11.7109375" style="27" customWidth="1"/>
    <col min="3090" max="3332" width="9.140625" style="27"/>
    <col min="3333" max="3333" width="5.5703125" style="27" customWidth="1"/>
    <col min="3334" max="3334" width="16.42578125" style="27" customWidth="1"/>
    <col min="3335" max="3335" width="9.85546875" style="27" customWidth="1"/>
    <col min="3336" max="3336" width="10.85546875" style="27" customWidth="1"/>
    <col min="3337" max="3337" width="12.85546875" style="27" customWidth="1"/>
    <col min="3338" max="3338" width="9.85546875" style="27" customWidth="1"/>
    <col min="3339" max="3339" width="11.85546875" style="27" customWidth="1"/>
    <col min="3340" max="3340" width="13.140625" style="27" customWidth="1"/>
    <col min="3341" max="3341" width="12.7109375" style="27" customWidth="1"/>
    <col min="3342" max="3342" width="10.85546875" style="27" customWidth="1"/>
    <col min="3343" max="3343" width="12" style="27" customWidth="1"/>
    <col min="3344" max="3344" width="12.85546875" style="27" customWidth="1"/>
    <col min="3345" max="3345" width="11.7109375" style="27" customWidth="1"/>
    <col min="3346" max="3588" width="9.140625" style="27"/>
    <col min="3589" max="3589" width="5.5703125" style="27" customWidth="1"/>
    <col min="3590" max="3590" width="16.42578125" style="27" customWidth="1"/>
    <col min="3591" max="3591" width="9.85546875" style="27" customWidth="1"/>
    <col min="3592" max="3592" width="10.85546875" style="27" customWidth="1"/>
    <col min="3593" max="3593" width="12.85546875" style="27" customWidth="1"/>
    <col min="3594" max="3594" width="9.85546875" style="27" customWidth="1"/>
    <col min="3595" max="3595" width="11.85546875" style="27" customWidth="1"/>
    <col min="3596" max="3596" width="13.140625" style="27" customWidth="1"/>
    <col min="3597" max="3597" width="12.7109375" style="27" customWidth="1"/>
    <col min="3598" max="3598" width="10.85546875" style="27" customWidth="1"/>
    <col min="3599" max="3599" width="12" style="27" customWidth="1"/>
    <col min="3600" max="3600" width="12.85546875" style="27" customWidth="1"/>
    <col min="3601" max="3601" width="11.7109375" style="27" customWidth="1"/>
    <col min="3602" max="3844" width="9.140625" style="27"/>
    <col min="3845" max="3845" width="5.5703125" style="27" customWidth="1"/>
    <col min="3846" max="3846" width="16.42578125" style="27" customWidth="1"/>
    <col min="3847" max="3847" width="9.85546875" style="27" customWidth="1"/>
    <col min="3848" max="3848" width="10.85546875" style="27" customWidth="1"/>
    <col min="3849" max="3849" width="12.85546875" style="27" customWidth="1"/>
    <col min="3850" max="3850" width="9.85546875" style="27" customWidth="1"/>
    <col min="3851" max="3851" width="11.85546875" style="27" customWidth="1"/>
    <col min="3852" max="3852" width="13.140625" style="27" customWidth="1"/>
    <col min="3853" max="3853" width="12.7109375" style="27" customWidth="1"/>
    <col min="3854" max="3854" width="10.85546875" style="27" customWidth="1"/>
    <col min="3855" max="3855" width="12" style="27" customWidth="1"/>
    <col min="3856" max="3856" width="12.85546875" style="27" customWidth="1"/>
    <col min="3857" max="3857" width="11.7109375" style="27" customWidth="1"/>
    <col min="3858" max="4100" width="9.140625" style="27"/>
    <col min="4101" max="4101" width="5.5703125" style="27" customWidth="1"/>
    <col min="4102" max="4102" width="16.42578125" style="27" customWidth="1"/>
    <col min="4103" max="4103" width="9.85546875" style="27" customWidth="1"/>
    <col min="4104" max="4104" width="10.85546875" style="27" customWidth="1"/>
    <col min="4105" max="4105" width="12.85546875" style="27" customWidth="1"/>
    <col min="4106" max="4106" width="9.85546875" style="27" customWidth="1"/>
    <col min="4107" max="4107" width="11.85546875" style="27" customWidth="1"/>
    <col min="4108" max="4108" width="13.140625" style="27" customWidth="1"/>
    <col min="4109" max="4109" width="12.7109375" style="27" customWidth="1"/>
    <col min="4110" max="4110" width="10.85546875" style="27" customWidth="1"/>
    <col min="4111" max="4111" width="12" style="27" customWidth="1"/>
    <col min="4112" max="4112" width="12.85546875" style="27" customWidth="1"/>
    <col min="4113" max="4113" width="11.7109375" style="27" customWidth="1"/>
    <col min="4114" max="4356" width="9.140625" style="27"/>
    <col min="4357" max="4357" width="5.5703125" style="27" customWidth="1"/>
    <col min="4358" max="4358" width="16.42578125" style="27" customWidth="1"/>
    <col min="4359" max="4359" width="9.85546875" style="27" customWidth="1"/>
    <col min="4360" max="4360" width="10.85546875" style="27" customWidth="1"/>
    <col min="4361" max="4361" width="12.85546875" style="27" customWidth="1"/>
    <col min="4362" max="4362" width="9.85546875" style="27" customWidth="1"/>
    <col min="4363" max="4363" width="11.85546875" style="27" customWidth="1"/>
    <col min="4364" max="4364" width="13.140625" style="27" customWidth="1"/>
    <col min="4365" max="4365" width="12.7109375" style="27" customWidth="1"/>
    <col min="4366" max="4366" width="10.85546875" style="27" customWidth="1"/>
    <col min="4367" max="4367" width="12" style="27" customWidth="1"/>
    <col min="4368" max="4368" width="12.85546875" style="27" customWidth="1"/>
    <col min="4369" max="4369" width="11.7109375" style="27" customWidth="1"/>
    <col min="4370" max="4612" width="9.140625" style="27"/>
    <col min="4613" max="4613" width="5.5703125" style="27" customWidth="1"/>
    <col min="4614" max="4614" width="16.42578125" style="27" customWidth="1"/>
    <col min="4615" max="4615" width="9.85546875" style="27" customWidth="1"/>
    <col min="4616" max="4616" width="10.85546875" style="27" customWidth="1"/>
    <col min="4617" max="4617" width="12.85546875" style="27" customWidth="1"/>
    <col min="4618" max="4618" width="9.85546875" style="27" customWidth="1"/>
    <col min="4619" max="4619" width="11.85546875" style="27" customWidth="1"/>
    <col min="4620" max="4620" width="13.140625" style="27" customWidth="1"/>
    <col min="4621" max="4621" width="12.7109375" style="27" customWidth="1"/>
    <col min="4622" max="4622" width="10.85546875" style="27" customWidth="1"/>
    <col min="4623" max="4623" width="12" style="27" customWidth="1"/>
    <col min="4624" max="4624" width="12.85546875" style="27" customWidth="1"/>
    <col min="4625" max="4625" width="11.7109375" style="27" customWidth="1"/>
    <col min="4626" max="4868" width="9.140625" style="27"/>
    <col min="4869" max="4869" width="5.5703125" style="27" customWidth="1"/>
    <col min="4870" max="4870" width="16.42578125" style="27" customWidth="1"/>
    <col min="4871" max="4871" width="9.85546875" style="27" customWidth="1"/>
    <col min="4872" max="4872" width="10.85546875" style="27" customWidth="1"/>
    <col min="4873" max="4873" width="12.85546875" style="27" customWidth="1"/>
    <col min="4874" max="4874" width="9.85546875" style="27" customWidth="1"/>
    <col min="4875" max="4875" width="11.85546875" style="27" customWidth="1"/>
    <col min="4876" max="4876" width="13.140625" style="27" customWidth="1"/>
    <col min="4877" max="4877" width="12.7109375" style="27" customWidth="1"/>
    <col min="4878" max="4878" width="10.85546875" style="27" customWidth="1"/>
    <col min="4879" max="4879" width="12" style="27" customWidth="1"/>
    <col min="4880" max="4880" width="12.85546875" style="27" customWidth="1"/>
    <col min="4881" max="4881" width="11.7109375" style="27" customWidth="1"/>
    <col min="4882" max="5124" width="9.140625" style="27"/>
    <col min="5125" max="5125" width="5.5703125" style="27" customWidth="1"/>
    <col min="5126" max="5126" width="16.42578125" style="27" customWidth="1"/>
    <col min="5127" max="5127" width="9.85546875" style="27" customWidth="1"/>
    <col min="5128" max="5128" width="10.85546875" style="27" customWidth="1"/>
    <col min="5129" max="5129" width="12.85546875" style="27" customWidth="1"/>
    <col min="5130" max="5130" width="9.85546875" style="27" customWidth="1"/>
    <col min="5131" max="5131" width="11.85546875" style="27" customWidth="1"/>
    <col min="5132" max="5132" width="13.140625" style="27" customWidth="1"/>
    <col min="5133" max="5133" width="12.7109375" style="27" customWidth="1"/>
    <col min="5134" max="5134" width="10.85546875" style="27" customWidth="1"/>
    <col min="5135" max="5135" width="12" style="27" customWidth="1"/>
    <col min="5136" max="5136" width="12.85546875" style="27" customWidth="1"/>
    <col min="5137" max="5137" width="11.7109375" style="27" customWidth="1"/>
    <col min="5138" max="5380" width="9.140625" style="27"/>
    <col min="5381" max="5381" width="5.5703125" style="27" customWidth="1"/>
    <col min="5382" max="5382" width="16.42578125" style="27" customWidth="1"/>
    <col min="5383" max="5383" width="9.85546875" style="27" customWidth="1"/>
    <col min="5384" max="5384" width="10.85546875" style="27" customWidth="1"/>
    <col min="5385" max="5385" width="12.85546875" style="27" customWidth="1"/>
    <col min="5386" max="5386" width="9.85546875" style="27" customWidth="1"/>
    <col min="5387" max="5387" width="11.85546875" style="27" customWidth="1"/>
    <col min="5388" max="5388" width="13.140625" style="27" customWidth="1"/>
    <col min="5389" max="5389" width="12.7109375" style="27" customWidth="1"/>
    <col min="5390" max="5390" width="10.85546875" style="27" customWidth="1"/>
    <col min="5391" max="5391" width="12" style="27" customWidth="1"/>
    <col min="5392" max="5392" width="12.85546875" style="27" customWidth="1"/>
    <col min="5393" max="5393" width="11.7109375" style="27" customWidth="1"/>
    <col min="5394" max="5636" width="9.140625" style="27"/>
    <col min="5637" max="5637" width="5.5703125" style="27" customWidth="1"/>
    <col min="5638" max="5638" width="16.42578125" style="27" customWidth="1"/>
    <col min="5639" max="5639" width="9.85546875" style="27" customWidth="1"/>
    <col min="5640" max="5640" width="10.85546875" style="27" customWidth="1"/>
    <col min="5641" max="5641" width="12.85546875" style="27" customWidth="1"/>
    <col min="5642" max="5642" width="9.85546875" style="27" customWidth="1"/>
    <col min="5643" max="5643" width="11.85546875" style="27" customWidth="1"/>
    <col min="5644" max="5644" width="13.140625" style="27" customWidth="1"/>
    <col min="5645" max="5645" width="12.7109375" style="27" customWidth="1"/>
    <col min="5646" max="5646" width="10.85546875" style="27" customWidth="1"/>
    <col min="5647" max="5647" width="12" style="27" customWidth="1"/>
    <col min="5648" max="5648" width="12.85546875" style="27" customWidth="1"/>
    <col min="5649" max="5649" width="11.7109375" style="27" customWidth="1"/>
    <col min="5650" max="5892" width="9.140625" style="27"/>
    <col min="5893" max="5893" width="5.5703125" style="27" customWidth="1"/>
    <col min="5894" max="5894" width="16.42578125" style="27" customWidth="1"/>
    <col min="5895" max="5895" width="9.85546875" style="27" customWidth="1"/>
    <col min="5896" max="5896" width="10.85546875" style="27" customWidth="1"/>
    <col min="5897" max="5897" width="12.85546875" style="27" customWidth="1"/>
    <col min="5898" max="5898" width="9.85546875" style="27" customWidth="1"/>
    <col min="5899" max="5899" width="11.85546875" style="27" customWidth="1"/>
    <col min="5900" max="5900" width="13.140625" style="27" customWidth="1"/>
    <col min="5901" max="5901" width="12.7109375" style="27" customWidth="1"/>
    <col min="5902" max="5902" width="10.85546875" style="27" customWidth="1"/>
    <col min="5903" max="5903" width="12" style="27" customWidth="1"/>
    <col min="5904" max="5904" width="12.85546875" style="27" customWidth="1"/>
    <col min="5905" max="5905" width="11.7109375" style="27" customWidth="1"/>
    <col min="5906" max="6148" width="9.140625" style="27"/>
    <col min="6149" max="6149" width="5.5703125" style="27" customWidth="1"/>
    <col min="6150" max="6150" width="16.42578125" style="27" customWidth="1"/>
    <col min="6151" max="6151" width="9.85546875" style="27" customWidth="1"/>
    <col min="6152" max="6152" width="10.85546875" style="27" customWidth="1"/>
    <col min="6153" max="6153" width="12.85546875" style="27" customWidth="1"/>
    <col min="6154" max="6154" width="9.85546875" style="27" customWidth="1"/>
    <col min="6155" max="6155" width="11.85546875" style="27" customWidth="1"/>
    <col min="6156" max="6156" width="13.140625" style="27" customWidth="1"/>
    <col min="6157" max="6157" width="12.7109375" style="27" customWidth="1"/>
    <col min="6158" max="6158" width="10.85546875" style="27" customWidth="1"/>
    <col min="6159" max="6159" width="12" style="27" customWidth="1"/>
    <col min="6160" max="6160" width="12.85546875" style="27" customWidth="1"/>
    <col min="6161" max="6161" width="11.7109375" style="27" customWidth="1"/>
    <col min="6162" max="6404" width="9.140625" style="27"/>
    <col min="6405" max="6405" width="5.5703125" style="27" customWidth="1"/>
    <col min="6406" max="6406" width="16.42578125" style="27" customWidth="1"/>
    <col min="6407" max="6407" width="9.85546875" style="27" customWidth="1"/>
    <col min="6408" max="6408" width="10.85546875" style="27" customWidth="1"/>
    <col min="6409" max="6409" width="12.85546875" style="27" customWidth="1"/>
    <col min="6410" max="6410" width="9.85546875" style="27" customWidth="1"/>
    <col min="6411" max="6411" width="11.85546875" style="27" customWidth="1"/>
    <col min="6412" max="6412" width="13.140625" style="27" customWidth="1"/>
    <col min="6413" max="6413" width="12.7109375" style="27" customWidth="1"/>
    <col min="6414" max="6414" width="10.85546875" style="27" customWidth="1"/>
    <col min="6415" max="6415" width="12" style="27" customWidth="1"/>
    <col min="6416" max="6416" width="12.85546875" style="27" customWidth="1"/>
    <col min="6417" max="6417" width="11.7109375" style="27" customWidth="1"/>
    <col min="6418" max="6660" width="9.140625" style="27"/>
    <col min="6661" max="6661" width="5.5703125" style="27" customWidth="1"/>
    <col min="6662" max="6662" width="16.42578125" style="27" customWidth="1"/>
    <col min="6663" max="6663" width="9.85546875" style="27" customWidth="1"/>
    <col min="6664" max="6664" width="10.85546875" style="27" customWidth="1"/>
    <col min="6665" max="6665" width="12.85546875" style="27" customWidth="1"/>
    <col min="6666" max="6666" width="9.85546875" style="27" customWidth="1"/>
    <col min="6667" max="6667" width="11.85546875" style="27" customWidth="1"/>
    <col min="6668" max="6668" width="13.140625" style="27" customWidth="1"/>
    <col min="6669" max="6669" width="12.7109375" style="27" customWidth="1"/>
    <col min="6670" max="6670" width="10.85546875" style="27" customWidth="1"/>
    <col min="6671" max="6671" width="12" style="27" customWidth="1"/>
    <col min="6672" max="6672" width="12.85546875" style="27" customWidth="1"/>
    <col min="6673" max="6673" width="11.7109375" style="27" customWidth="1"/>
    <col min="6674" max="6916" width="9.140625" style="27"/>
    <col min="6917" max="6917" width="5.5703125" style="27" customWidth="1"/>
    <col min="6918" max="6918" width="16.42578125" style="27" customWidth="1"/>
    <col min="6919" max="6919" width="9.85546875" style="27" customWidth="1"/>
    <col min="6920" max="6920" width="10.85546875" style="27" customWidth="1"/>
    <col min="6921" max="6921" width="12.85546875" style="27" customWidth="1"/>
    <col min="6922" max="6922" width="9.85546875" style="27" customWidth="1"/>
    <col min="6923" max="6923" width="11.85546875" style="27" customWidth="1"/>
    <col min="6924" max="6924" width="13.140625" style="27" customWidth="1"/>
    <col min="6925" max="6925" width="12.7109375" style="27" customWidth="1"/>
    <col min="6926" max="6926" width="10.85546875" style="27" customWidth="1"/>
    <col min="6927" max="6927" width="12" style="27" customWidth="1"/>
    <col min="6928" max="6928" width="12.85546875" style="27" customWidth="1"/>
    <col min="6929" max="6929" width="11.7109375" style="27" customWidth="1"/>
    <col min="6930" max="7172" width="9.140625" style="27"/>
    <col min="7173" max="7173" width="5.5703125" style="27" customWidth="1"/>
    <col min="7174" max="7174" width="16.42578125" style="27" customWidth="1"/>
    <col min="7175" max="7175" width="9.85546875" style="27" customWidth="1"/>
    <col min="7176" max="7176" width="10.85546875" style="27" customWidth="1"/>
    <col min="7177" max="7177" width="12.85546875" style="27" customWidth="1"/>
    <col min="7178" max="7178" width="9.85546875" style="27" customWidth="1"/>
    <col min="7179" max="7179" width="11.85546875" style="27" customWidth="1"/>
    <col min="7180" max="7180" width="13.140625" style="27" customWidth="1"/>
    <col min="7181" max="7181" width="12.7109375" style="27" customWidth="1"/>
    <col min="7182" max="7182" width="10.85546875" style="27" customWidth="1"/>
    <col min="7183" max="7183" width="12" style="27" customWidth="1"/>
    <col min="7184" max="7184" width="12.85546875" style="27" customWidth="1"/>
    <col min="7185" max="7185" width="11.7109375" style="27" customWidth="1"/>
    <col min="7186" max="7428" width="9.140625" style="27"/>
    <col min="7429" max="7429" width="5.5703125" style="27" customWidth="1"/>
    <col min="7430" max="7430" width="16.42578125" style="27" customWidth="1"/>
    <col min="7431" max="7431" width="9.85546875" style="27" customWidth="1"/>
    <col min="7432" max="7432" width="10.85546875" style="27" customWidth="1"/>
    <col min="7433" max="7433" width="12.85546875" style="27" customWidth="1"/>
    <col min="7434" max="7434" width="9.85546875" style="27" customWidth="1"/>
    <col min="7435" max="7435" width="11.85546875" style="27" customWidth="1"/>
    <col min="7436" max="7436" width="13.140625" style="27" customWidth="1"/>
    <col min="7437" max="7437" width="12.7109375" style="27" customWidth="1"/>
    <col min="7438" max="7438" width="10.85546875" style="27" customWidth="1"/>
    <col min="7439" max="7439" width="12" style="27" customWidth="1"/>
    <col min="7440" max="7440" width="12.85546875" style="27" customWidth="1"/>
    <col min="7441" max="7441" width="11.7109375" style="27" customWidth="1"/>
    <col min="7442" max="7684" width="9.140625" style="27"/>
    <col min="7685" max="7685" width="5.5703125" style="27" customWidth="1"/>
    <col min="7686" max="7686" width="16.42578125" style="27" customWidth="1"/>
    <col min="7687" max="7687" width="9.85546875" style="27" customWidth="1"/>
    <col min="7688" max="7688" width="10.85546875" style="27" customWidth="1"/>
    <col min="7689" max="7689" width="12.85546875" style="27" customWidth="1"/>
    <col min="7690" max="7690" width="9.85546875" style="27" customWidth="1"/>
    <col min="7691" max="7691" width="11.85546875" style="27" customWidth="1"/>
    <col min="7692" max="7692" width="13.140625" style="27" customWidth="1"/>
    <col min="7693" max="7693" width="12.7109375" style="27" customWidth="1"/>
    <col min="7694" max="7694" width="10.85546875" style="27" customWidth="1"/>
    <col min="7695" max="7695" width="12" style="27" customWidth="1"/>
    <col min="7696" max="7696" width="12.85546875" style="27" customWidth="1"/>
    <col min="7697" max="7697" width="11.7109375" style="27" customWidth="1"/>
    <col min="7698" max="7940" width="9.140625" style="27"/>
    <col min="7941" max="7941" width="5.5703125" style="27" customWidth="1"/>
    <col min="7942" max="7942" width="16.42578125" style="27" customWidth="1"/>
    <col min="7943" max="7943" width="9.85546875" style="27" customWidth="1"/>
    <col min="7944" max="7944" width="10.85546875" style="27" customWidth="1"/>
    <col min="7945" max="7945" width="12.85546875" style="27" customWidth="1"/>
    <col min="7946" max="7946" width="9.85546875" style="27" customWidth="1"/>
    <col min="7947" max="7947" width="11.85546875" style="27" customWidth="1"/>
    <col min="7948" max="7948" width="13.140625" style="27" customWidth="1"/>
    <col min="7949" max="7949" width="12.7109375" style="27" customWidth="1"/>
    <col min="7950" max="7950" width="10.85546875" style="27" customWidth="1"/>
    <col min="7951" max="7951" width="12" style="27" customWidth="1"/>
    <col min="7952" max="7952" width="12.85546875" style="27" customWidth="1"/>
    <col min="7953" max="7953" width="11.7109375" style="27" customWidth="1"/>
    <col min="7954" max="8196" width="9.140625" style="27"/>
    <col min="8197" max="8197" width="5.5703125" style="27" customWidth="1"/>
    <col min="8198" max="8198" width="16.42578125" style="27" customWidth="1"/>
    <col min="8199" max="8199" width="9.85546875" style="27" customWidth="1"/>
    <col min="8200" max="8200" width="10.85546875" style="27" customWidth="1"/>
    <col min="8201" max="8201" width="12.85546875" style="27" customWidth="1"/>
    <col min="8202" max="8202" width="9.85546875" style="27" customWidth="1"/>
    <col min="8203" max="8203" width="11.85546875" style="27" customWidth="1"/>
    <col min="8204" max="8204" width="13.140625" style="27" customWidth="1"/>
    <col min="8205" max="8205" width="12.7109375" style="27" customWidth="1"/>
    <col min="8206" max="8206" width="10.85546875" style="27" customWidth="1"/>
    <col min="8207" max="8207" width="12" style="27" customWidth="1"/>
    <col min="8208" max="8208" width="12.85546875" style="27" customWidth="1"/>
    <col min="8209" max="8209" width="11.7109375" style="27" customWidth="1"/>
    <col min="8210" max="8452" width="9.140625" style="27"/>
    <col min="8453" max="8453" width="5.5703125" style="27" customWidth="1"/>
    <col min="8454" max="8454" width="16.42578125" style="27" customWidth="1"/>
    <col min="8455" max="8455" width="9.85546875" style="27" customWidth="1"/>
    <col min="8456" max="8456" width="10.85546875" style="27" customWidth="1"/>
    <col min="8457" max="8457" width="12.85546875" style="27" customWidth="1"/>
    <col min="8458" max="8458" width="9.85546875" style="27" customWidth="1"/>
    <col min="8459" max="8459" width="11.85546875" style="27" customWidth="1"/>
    <col min="8460" max="8460" width="13.140625" style="27" customWidth="1"/>
    <col min="8461" max="8461" width="12.7109375" style="27" customWidth="1"/>
    <col min="8462" max="8462" width="10.85546875" style="27" customWidth="1"/>
    <col min="8463" max="8463" width="12" style="27" customWidth="1"/>
    <col min="8464" max="8464" width="12.85546875" style="27" customWidth="1"/>
    <col min="8465" max="8465" width="11.7109375" style="27" customWidth="1"/>
    <col min="8466" max="8708" width="9.140625" style="27"/>
    <col min="8709" max="8709" width="5.5703125" style="27" customWidth="1"/>
    <col min="8710" max="8710" width="16.42578125" style="27" customWidth="1"/>
    <col min="8711" max="8711" width="9.85546875" style="27" customWidth="1"/>
    <col min="8712" max="8712" width="10.85546875" style="27" customWidth="1"/>
    <col min="8713" max="8713" width="12.85546875" style="27" customWidth="1"/>
    <col min="8714" max="8714" width="9.85546875" style="27" customWidth="1"/>
    <col min="8715" max="8715" width="11.85546875" style="27" customWidth="1"/>
    <col min="8716" max="8716" width="13.140625" style="27" customWidth="1"/>
    <col min="8717" max="8717" width="12.7109375" style="27" customWidth="1"/>
    <col min="8718" max="8718" width="10.85546875" style="27" customWidth="1"/>
    <col min="8719" max="8719" width="12" style="27" customWidth="1"/>
    <col min="8720" max="8720" width="12.85546875" style="27" customWidth="1"/>
    <col min="8721" max="8721" width="11.7109375" style="27" customWidth="1"/>
    <col min="8722" max="8964" width="9.140625" style="27"/>
    <col min="8965" max="8965" width="5.5703125" style="27" customWidth="1"/>
    <col min="8966" max="8966" width="16.42578125" style="27" customWidth="1"/>
    <col min="8967" max="8967" width="9.85546875" style="27" customWidth="1"/>
    <col min="8968" max="8968" width="10.85546875" style="27" customWidth="1"/>
    <col min="8969" max="8969" width="12.85546875" style="27" customWidth="1"/>
    <col min="8970" max="8970" width="9.85546875" style="27" customWidth="1"/>
    <col min="8971" max="8971" width="11.85546875" style="27" customWidth="1"/>
    <col min="8972" max="8972" width="13.140625" style="27" customWidth="1"/>
    <col min="8973" max="8973" width="12.7109375" style="27" customWidth="1"/>
    <col min="8974" max="8974" width="10.85546875" style="27" customWidth="1"/>
    <col min="8975" max="8975" width="12" style="27" customWidth="1"/>
    <col min="8976" max="8976" width="12.85546875" style="27" customWidth="1"/>
    <col min="8977" max="8977" width="11.7109375" style="27" customWidth="1"/>
    <col min="8978" max="9220" width="9.140625" style="27"/>
    <col min="9221" max="9221" width="5.5703125" style="27" customWidth="1"/>
    <col min="9222" max="9222" width="16.42578125" style="27" customWidth="1"/>
    <col min="9223" max="9223" width="9.85546875" style="27" customWidth="1"/>
    <col min="9224" max="9224" width="10.85546875" style="27" customWidth="1"/>
    <col min="9225" max="9225" width="12.85546875" style="27" customWidth="1"/>
    <col min="9226" max="9226" width="9.85546875" style="27" customWidth="1"/>
    <col min="9227" max="9227" width="11.85546875" style="27" customWidth="1"/>
    <col min="9228" max="9228" width="13.140625" style="27" customWidth="1"/>
    <col min="9229" max="9229" width="12.7109375" style="27" customWidth="1"/>
    <col min="9230" max="9230" width="10.85546875" style="27" customWidth="1"/>
    <col min="9231" max="9231" width="12" style="27" customWidth="1"/>
    <col min="9232" max="9232" width="12.85546875" style="27" customWidth="1"/>
    <col min="9233" max="9233" width="11.7109375" style="27" customWidth="1"/>
    <col min="9234" max="9476" width="9.140625" style="27"/>
    <col min="9477" max="9477" width="5.5703125" style="27" customWidth="1"/>
    <col min="9478" max="9478" width="16.42578125" style="27" customWidth="1"/>
    <col min="9479" max="9479" width="9.85546875" style="27" customWidth="1"/>
    <col min="9480" max="9480" width="10.85546875" style="27" customWidth="1"/>
    <col min="9481" max="9481" width="12.85546875" style="27" customWidth="1"/>
    <col min="9482" max="9482" width="9.85546875" style="27" customWidth="1"/>
    <col min="9483" max="9483" width="11.85546875" style="27" customWidth="1"/>
    <col min="9484" max="9484" width="13.140625" style="27" customWidth="1"/>
    <col min="9485" max="9485" width="12.7109375" style="27" customWidth="1"/>
    <col min="9486" max="9486" width="10.85546875" style="27" customWidth="1"/>
    <col min="9487" max="9487" width="12" style="27" customWidth="1"/>
    <col min="9488" max="9488" width="12.85546875" style="27" customWidth="1"/>
    <col min="9489" max="9489" width="11.7109375" style="27" customWidth="1"/>
    <col min="9490" max="9732" width="9.140625" style="27"/>
    <col min="9733" max="9733" width="5.5703125" style="27" customWidth="1"/>
    <col min="9734" max="9734" width="16.42578125" style="27" customWidth="1"/>
    <col min="9735" max="9735" width="9.85546875" style="27" customWidth="1"/>
    <col min="9736" max="9736" width="10.85546875" style="27" customWidth="1"/>
    <col min="9737" max="9737" width="12.85546875" style="27" customWidth="1"/>
    <col min="9738" max="9738" width="9.85546875" style="27" customWidth="1"/>
    <col min="9739" max="9739" width="11.85546875" style="27" customWidth="1"/>
    <col min="9740" max="9740" width="13.140625" style="27" customWidth="1"/>
    <col min="9741" max="9741" width="12.7109375" style="27" customWidth="1"/>
    <col min="9742" max="9742" width="10.85546875" style="27" customWidth="1"/>
    <col min="9743" max="9743" width="12" style="27" customWidth="1"/>
    <col min="9744" max="9744" width="12.85546875" style="27" customWidth="1"/>
    <col min="9745" max="9745" width="11.7109375" style="27" customWidth="1"/>
    <col min="9746" max="9988" width="9.140625" style="27"/>
    <col min="9989" max="9989" width="5.5703125" style="27" customWidth="1"/>
    <col min="9990" max="9990" width="16.42578125" style="27" customWidth="1"/>
    <col min="9991" max="9991" width="9.85546875" style="27" customWidth="1"/>
    <col min="9992" max="9992" width="10.85546875" style="27" customWidth="1"/>
    <col min="9993" max="9993" width="12.85546875" style="27" customWidth="1"/>
    <col min="9994" max="9994" width="9.85546875" style="27" customWidth="1"/>
    <col min="9995" max="9995" width="11.85546875" style="27" customWidth="1"/>
    <col min="9996" max="9996" width="13.140625" style="27" customWidth="1"/>
    <col min="9997" max="9997" width="12.7109375" style="27" customWidth="1"/>
    <col min="9998" max="9998" width="10.85546875" style="27" customWidth="1"/>
    <col min="9999" max="9999" width="12" style="27" customWidth="1"/>
    <col min="10000" max="10000" width="12.85546875" style="27" customWidth="1"/>
    <col min="10001" max="10001" width="11.7109375" style="27" customWidth="1"/>
    <col min="10002" max="10244" width="9.140625" style="27"/>
    <col min="10245" max="10245" width="5.5703125" style="27" customWidth="1"/>
    <col min="10246" max="10246" width="16.42578125" style="27" customWidth="1"/>
    <col min="10247" max="10247" width="9.85546875" style="27" customWidth="1"/>
    <col min="10248" max="10248" width="10.85546875" style="27" customWidth="1"/>
    <col min="10249" max="10249" width="12.85546875" style="27" customWidth="1"/>
    <col min="10250" max="10250" width="9.85546875" style="27" customWidth="1"/>
    <col min="10251" max="10251" width="11.85546875" style="27" customWidth="1"/>
    <col min="10252" max="10252" width="13.140625" style="27" customWidth="1"/>
    <col min="10253" max="10253" width="12.7109375" style="27" customWidth="1"/>
    <col min="10254" max="10254" width="10.85546875" style="27" customWidth="1"/>
    <col min="10255" max="10255" width="12" style="27" customWidth="1"/>
    <col min="10256" max="10256" width="12.85546875" style="27" customWidth="1"/>
    <col min="10257" max="10257" width="11.7109375" style="27" customWidth="1"/>
    <col min="10258" max="10500" width="9.140625" style="27"/>
    <col min="10501" max="10501" width="5.5703125" style="27" customWidth="1"/>
    <col min="10502" max="10502" width="16.42578125" style="27" customWidth="1"/>
    <col min="10503" max="10503" width="9.85546875" style="27" customWidth="1"/>
    <col min="10504" max="10504" width="10.85546875" style="27" customWidth="1"/>
    <col min="10505" max="10505" width="12.85546875" style="27" customWidth="1"/>
    <col min="10506" max="10506" width="9.85546875" style="27" customWidth="1"/>
    <col min="10507" max="10507" width="11.85546875" style="27" customWidth="1"/>
    <col min="10508" max="10508" width="13.140625" style="27" customWidth="1"/>
    <col min="10509" max="10509" width="12.7109375" style="27" customWidth="1"/>
    <col min="10510" max="10510" width="10.85546875" style="27" customWidth="1"/>
    <col min="10511" max="10511" width="12" style="27" customWidth="1"/>
    <col min="10512" max="10512" width="12.85546875" style="27" customWidth="1"/>
    <col min="10513" max="10513" width="11.7109375" style="27" customWidth="1"/>
    <col min="10514" max="10756" width="9.140625" style="27"/>
    <col min="10757" max="10757" width="5.5703125" style="27" customWidth="1"/>
    <col min="10758" max="10758" width="16.42578125" style="27" customWidth="1"/>
    <col min="10759" max="10759" width="9.85546875" style="27" customWidth="1"/>
    <col min="10760" max="10760" width="10.85546875" style="27" customWidth="1"/>
    <col min="10761" max="10761" width="12.85546875" style="27" customWidth="1"/>
    <col min="10762" max="10762" width="9.85546875" style="27" customWidth="1"/>
    <col min="10763" max="10763" width="11.85546875" style="27" customWidth="1"/>
    <col min="10764" max="10764" width="13.140625" style="27" customWidth="1"/>
    <col min="10765" max="10765" width="12.7109375" style="27" customWidth="1"/>
    <col min="10766" max="10766" width="10.85546875" style="27" customWidth="1"/>
    <col min="10767" max="10767" width="12" style="27" customWidth="1"/>
    <col min="10768" max="10768" width="12.85546875" style="27" customWidth="1"/>
    <col min="10769" max="10769" width="11.7109375" style="27" customWidth="1"/>
    <col min="10770" max="11012" width="9.140625" style="27"/>
    <col min="11013" max="11013" width="5.5703125" style="27" customWidth="1"/>
    <col min="11014" max="11014" width="16.42578125" style="27" customWidth="1"/>
    <col min="11015" max="11015" width="9.85546875" style="27" customWidth="1"/>
    <col min="11016" max="11016" width="10.85546875" style="27" customWidth="1"/>
    <col min="11017" max="11017" width="12.85546875" style="27" customWidth="1"/>
    <col min="11018" max="11018" width="9.85546875" style="27" customWidth="1"/>
    <col min="11019" max="11019" width="11.85546875" style="27" customWidth="1"/>
    <col min="11020" max="11020" width="13.140625" style="27" customWidth="1"/>
    <col min="11021" max="11021" width="12.7109375" style="27" customWidth="1"/>
    <col min="11022" max="11022" width="10.85546875" style="27" customWidth="1"/>
    <col min="11023" max="11023" width="12" style="27" customWidth="1"/>
    <col min="11024" max="11024" width="12.85546875" style="27" customWidth="1"/>
    <col min="11025" max="11025" width="11.7109375" style="27" customWidth="1"/>
    <col min="11026" max="11268" width="9.140625" style="27"/>
    <col min="11269" max="11269" width="5.5703125" style="27" customWidth="1"/>
    <col min="11270" max="11270" width="16.42578125" style="27" customWidth="1"/>
    <col min="11271" max="11271" width="9.85546875" style="27" customWidth="1"/>
    <col min="11272" max="11272" width="10.85546875" style="27" customWidth="1"/>
    <col min="11273" max="11273" width="12.85546875" style="27" customWidth="1"/>
    <col min="11274" max="11274" width="9.85546875" style="27" customWidth="1"/>
    <col min="11275" max="11275" width="11.85546875" style="27" customWidth="1"/>
    <col min="11276" max="11276" width="13.140625" style="27" customWidth="1"/>
    <col min="11277" max="11277" width="12.7109375" style="27" customWidth="1"/>
    <col min="11278" max="11278" width="10.85546875" style="27" customWidth="1"/>
    <col min="11279" max="11279" width="12" style="27" customWidth="1"/>
    <col min="11280" max="11280" width="12.85546875" style="27" customWidth="1"/>
    <col min="11281" max="11281" width="11.7109375" style="27" customWidth="1"/>
    <col min="11282" max="11524" width="9.140625" style="27"/>
    <col min="11525" max="11525" width="5.5703125" style="27" customWidth="1"/>
    <col min="11526" max="11526" width="16.42578125" style="27" customWidth="1"/>
    <col min="11527" max="11527" width="9.85546875" style="27" customWidth="1"/>
    <col min="11528" max="11528" width="10.85546875" style="27" customWidth="1"/>
    <col min="11529" max="11529" width="12.85546875" style="27" customWidth="1"/>
    <col min="11530" max="11530" width="9.85546875" style="27" customWidth="1"/>
    <col min="11531" max="11531" width="11.85546875" style="27" customWidth="1"/>
    <col min="11532" max="11532" width="13.140625" style="27" customWidth="1"/>
    <col min="11533" max="11533" width="12.7109375" style="27" customWidth="1"/>
    <col min="11534" max="11534" width="10.85546875" style="27" customWidth="1"/>
    <col min="11535" max="11535" width="12" style="27" customWidth="1"/>
    <col min="11536" max="11536" width="12.85546875" style="27" customWidth="1"/>
    <col min="11537" max="11537" width="11.7109375" style="27" customWidth="1"/>
    <col min="11538" max="11780" width="9.140625" style="27"/>
    <col min="11781" max="11781" width="5.5703125" style="27" customWidth="1"/>
    <col min="11782" max="11782" width="16.42578125" style="27" customWidth="1"/>
    <col min="11783" max="11783" width="9.85546875" style="27" customWidth="1"/>
    <col min="11784" max="11784" width="10.85546875" style="27" customWidth="1"/>
    <col min="11785" max="11785" width="12.85546875" style="27" customWidth="1"/>
    <col min="11786" max="11786" width="9.85546875" style="27" customWidth="1"/>
    <col min="11787" max="11787" width="11.85546875" style="27" customWidth="1"/>
    <col min="11788" max="11788" width="13.140625" style="27" customWidth="1"/>
    <col min="11789" max="11789" width="12.7109375" style="27" customWidth="1"/>
    <col min="11790" max="11790" width="10.85546875" style="27" customWidth="1"/>
    <col min="11791" max="11791" width="12" style="27" customWidth="1"/>
    <col min="11792" max="11792" width="12.85546875" style="27" customWidth="1"/>
    <col min="11793" max="11793" width="11.7109375" style="27" customWidth="1"/>
    <col min="11794" max="12036" width="9.140625" style="27"/>
    <col min="12037" max="12037" width="5.5703125" style="27" customWidth="1"/>
    <col min="12038" max="12038" width="16.42578125" style="27" customWidth="1"/>
    <col min="12039" max="12039" width="9.85546875" style="27" customWidth="1"/>
    <col min="12040" max="12040" width="10.85546875" style="27" customWidth="1"/>
    <col min="12041" max="12041" width="12.85546875" style="27" customWidth="1"/>
    <col min="12042" max="12042" width="9.85546875" style="27" customWidth="1"/>
    <col min="12043" max="12043" width="11.85546875" style="27" customWidth="1"/>
    <col min="12044" max="12044" width="13.140625" style="27" customWidth="1"/>
    <col min="12045" max="12045" width="12.7109375" style="27" customWidth="1"/>
    <col min="12046" max="12046" width="10.85546875" style="27" customWidth="1"/>
    <col min="12047" max="12047" width="12" style="27" customWidth="1"/>
    <col min="12048" max="12048" width="12.85546875" style="27" customWidth="1"/>
    <col min="12049" max="12049" width="11.7109375" style="27" customWidth="1"/>
    <col min="12050" max="12292" width="9.140625" style="27"/>
    <col min="12293" max="12293" width="5.5703125" style="27" customWidth="1"/>
    <col min="12294" max="12294" width="16.42578125" style="27" customWidth="1"/>
    <col min="12295" max="12295" width="9.85546875" style="27" customWidth="1"/>
    <col min="12296" max="12296" width="10.85546875" style="27" customWidth="1"/>
    <col min="12297" max="12297" width="12.85546875" style="27" customWidth="1"/>
    <col min="12298" max="12298" width="9.85546875" style="27" customWidth="1"/>
    <col min="12299" max="12299" width="11.85546875" style="27" customWidth="1"/>
    <col min="12300" max="12300" width="13.140625" style="27" customWidth="1"/>
    <col min="12301" max="12301" width="12.7109375" style="27" customWidth="1"/>
    <col min="12302" max="12302" width="10.85546875" style="27" customWidth="1"/>
    <col min="12303" max="12303" width="12" style="27" customWidth="1"/>
    <col min="12304" max="12304" width="12.85546875" style="27" customWidth="1"/>
    <col min="12305" max="12305" width="11.7109375" style="27" customWidth="1"/>
    <col min="12306" max="12548" width="9.140625" style="27"/>
    <col min="12549" max="12549" width="5.5703125" style="27" customWidth="1"/>
    <col min="12550" max="12550" width="16.42578125" style="27" customWidth="1"/>
    <col min="12551" max="12551" width="9.85546875" style="27" customWidth="1"/>
    <col min="12552" max="12552" width="10.85546875" style="27" customWidth="1"/>
    <col min="12553" max="12553" width="12.85546875" style="27" customWidth="1"/>
    <col min="12554" max="12554" width="9.85546875" style="27" customWidth="1"/>
    <col min="12555" max="12555" width="11.85546875" style="27" customWidth="1"/>
    <col min="12556" max="12556" width="13.140625" style="27" customWidth="1"/>
    <col min="12557" max="12557" width="12.7109375" style="27" customWidth="1"/>
    <col min="12558" max="12558" width="10.85546875" style="27" customWidth="1"/>
    <col min="12559" max="12559" width="12" style="27" customWidth="1"/>
    <col min="12560" max="12560" width="12.85546875" style="27" customWidth="1"/>
    <col min="12561" max="12561" width="11.7109375" style="27" customWidth="1"/>
    <col min="12562" max="12804" width="9.140625" style="27"/>
    <col min="12805" max="12805" width="5.5703125" style="27" customWidth="1"/>
    <col min="12806" max="12806" width="16.42578125" style="27" customWidth="1"/>
    <col min="12807" max="12807" width="9.85546875" style="27" customWidth="1"/>
    <col min="12808" max="12808" width="10.85546875" style="27" customWidth="1"/>
    <col min="12809" max="12809" width="12.85546875" style="27" customWidth="1"/>
    <col min="12810" max="12810" width="9.85546875" style="27" customWidth="1"/>
    <col min="12811" max="12811" width="11.85546875" style="27" customWidth="1"/>
    <col min="12812" max="12812" width="13.140625" style="27" customWidth="1"/>
    <col min="12813" max="12813" width="12.7109375" style="27" customWidth="1"/>
    <col min="12814" max="12814" width="10.85546875" style="27" customWidth="1"/>
    <col min="12815" max="12815" width="12" style="27" customWidth="1"/>
    <col min="12816" max="12816" width="12.85546875" style="27" customWidth="1"/>
    <col min="12817" max="12817" width="11.7109375" style="27" customWidth="1"/>
    <col min="12818" max="13060" width="9.140625" style="27"/>
    <col min="13061" max="13061" width="5.5703125" style="27" customWidth="1"/>
    <col min="13062" max="13062" width="16.42578125" style="27" customWidth="1"/>
    <col min="13063" max="13063" width="9.85546875" style="27" customWidth="1"/>
    <col min="13064" max="13064" width="10.85546875" style="27" customWidth="1"/>
    <col min="13065" max="13065" width="12.85546875" style="27" customWidth="1"/>
    <col min="13066" max="13066" width="9.85546875" style="27" customWidth="1"/>
    <col min="13067" max="13067" width="11.85546875" style="27" customWidth="1"/>
    <col min="13068" max="13068" width="13.140625" style="27" customWidth="1"/>
    <col min="13069" max="13069" width="12.7109375" style="27" customWidth="1"/>
    <col min="13070" max="13070" width="10.85546875" style="27" customWidth="1"/>
    <col min="13071" max="13071" width="12" style="27" customWidth="1"/>
    <col min="13072" max="13072" width="12.85546875" style="27" customWidth="1"/>
    <col min="13073" max="13073" width="11.7109375" style="27" customWidth="1"/>
    <col min="13074" max="13316" width="9.140625" style="27"/>
    <col min="13317" max="13317" width="5.5703125" style="27" customWidth="1"/>
    <col min="13318" max="13318" width="16.42578125" style="27" customWidth="1"/>
    <col min="13319" max="13319" width="9.85546875" style="27" customWidth="1"/>
    <col min="13320" max="13320" width="10.85546875" style="27" customWidth="1"/>
    <col min="13321" max="13321" width="12.85546875" style="27" customWidth="1"/>
    <col min="13322" max="13322" width="9.85546875" style="27" customWidth="1"/>
    <col min="13323" max="13323" width="11.85546875" style="27" customWidth="1"/>
    <col min="13324" max="13324" width="13.140625" style="27" customWidth="1"/>
    <col min="13325" max="13325" width="12.7109375" style="27" customWidth="1"/>
    <col min="13326" max="13326" width="10.85546875" style="27" customWidth="1"/>
    <col min="13327" max="13327" width="12" style="27" customWidth="1"/>
    <col min="13328" max="13328" width="12.85546875" style="27" customWidth="1"/>
    <col min="13329" max="13329" width="11.7109375" style="27" customWidth="1"/>
    <col min="13330" max="13572" width="9.140625" style="27"/>
    <col min="13573" max="13573" width="5.5703125" style="27" customWidth="1"/>
    <col min="13574" max="13574" width="16.42578125" style="27" customWidth="1"/>
    <col min="13575" max="13575" width="9.85546875" style="27" customWidth="1"/>
    <col min="13576" max="13576" width="10.85546875" style="27" customWidth="1"/>
    <col min="13577" max="13577" width="12.85546875" style="27" customWidth="1"/>
    <col min="13578" max="13578" width="9.85546875" style="27" customWidth="1"/>
    <col min="13579" max="13579" width="11.85546875" style="27" customWidth="1"/>
    <col min="13580" max="13580" width="13.140625" style="27" customWidth="1"/>
    <col min="13581" max="13581" width="12.7109375" style="27" customWidth="1"/>
    <col min="13582" max="13582" width="10.85546875" style="27" customWidth="1"/>
    <col min="13583" max="13583" width="12" style="27" customWidth="1"/>
    <col min="13584" max="13584" width="12.85546875" style="27" customWidth="1"/>
    <col min="13585" max="13585" width="11.7109375" style="27" customWidth="1"/>
    <col min="13586" max="13828" width="9.140625" style="27"/>
    <col min="13829" max="13829" width="5.5703125" style="27" customWidth="1"/>
    <col min="13830" max="13830" width="16.42578125" style="27" customWidth="1"/>
    <col min="13831" max="13831" width="9.85546875" style="27" customWidth="1"/>
    <col min="13832" max="13832" width="10.85546875" style="27" customWidth="1"/>
    <col min="13833" max="13833" width="12.85546875" style="27" customWidth="1"/>
    <col min="13834" max="13834" width="9.85546875" style="27" customWidth="1"/>
    <col min="13835" max="13835" width="11.85546875" style="27" customWidth="1"/>
    <col min="13836" max="13836" width="13.140625" style="27" customWidth="1"/>
    <col min="13837" max="13837" width="12.7109375" style="27" customWidth="1"/>
    <col min="13838" max="13838" width="10.85546875" style="27" customWidth="1"/>
    <col min="13839" max="13839" width="12" style="27" customWidth="1"/>
    <col min="13840" max="13840" width="12.85546875" style="27" customWidth="1"/>
    <col min="13841" max="13841" width="11.7109375" style="27" customWidth="1"/>
    <col min="13842" max="14084" width="9.140625" style="27"/>
    <col min="14085" max="14085" width="5.5703125" style="27" customWidth="1"/>
    <col min="14086" max="14086" width="16.42578125" style="27" customWidth="1"/>
    <col min="14087" max="14087" width="9.85546875" style="27" customWidth="1"/>
    <col min="14088" max="14088" width="10.85546875" style="27" customWidth="1"/>
    <col min="14089" max="14089" width="12.85546875" style="27" customWidth="1"/>
    <col min="14090" max="14090" width="9.85546875" style="27" customWidth="1"/>
    <col min="14091" max="14091" width="11.85546875" style="27" customWidth="1"/>
    <col min="14092" max="14092" width="13.140625" style="27" customWidth="1"/>
    <col min="14093" max="14093" width="12.7109375" style="27" customWidth="1"/>
    <col min="14094" max="14094" width="10.85546875" style="27" customWidth="1"/>
    <col min="14095" max="14095" width="12" style="27" customWidth="1"/>
    <col min="14096" max="14096" width="12.85546875" style="27" customWidth="1"/>
    <col min="14097" max="14097" width="11.7109375" style="27" customWidth="1"/>
    <col min="14098" max="14340" width="9.140625" style="27"/>
    <col min="14341" max="14341" width="5.5703125" style="27" customWidth="1"/>
    <col min="14342" max="14342" width="16.42578125" style="27" customWidth="1"/>
    <col min="14343" max="14343" width="9.85546875" style="27" customWidth="1"/>
    <col min="14344" max="14344" width="10.85546875" style="27" customWidth="1"/>
    <col min="14345" max="14345" width="12.85546875" style="27" customWidth="1"/>
    <col min="14346" max="14346" width="9.85546875" style="27" customWidth="1"/>
    <col min="14347" max="14347" width="11.85546875" style="27" customWidth="1"/>
    <col min="14348" max="14348" width="13.140625" style="27" customWidth="1"/>
    <col min="14349" max="14349" width="12.7109375" style="27" customWidth="1"/>
    <col min="14350" max="14350" width="10.85546875" style="27" customWidth="1"/>
    <col min="14351" max="14351" width="12" style="27" customWidth="1"/>
    <col min="14352" max="14352" width="12.85546875" style="27" customWidth="1"/>
    <col min="14353" max="14353" width="11.7109375" style="27" customWidth="1"/>
    <col min="14354" max="14596" width="9.140625" style="27"/>
    <col min="14597" max="14597" width="5.5703125" style="27" customWidth="1"/>
    <col min="14598" max="14598" width="16.42578125" style="27" customWidth="1"/>
    <col min="14599" max="14599" width="9.85546875" style="27" customWidth="1"/>
    <col min="14600" max="14600" width="10.85546875" style="27" customWidth="1"/>
    <col min="14601" max="14601" width="12.85546875" style="27" customWidth="1"/>
    <col min="14602" max="14602" width="9.85546875" style="27" customWidth="1"/>
    <col min="14603" max="14603" width="11.85546875" style="27" customWidth="1"/>
    <col min="14604" max="14604" width="13.140625" style="27" customWidth="1"/>
    <col min="14605" max="14605" width="12.7109375" style="27" customWidth="1"/>
    <col min="14606" max="14606" width="10.85546875" style="27" customWidth="1"/>
    <col min="14607" max="14607" width="12" style="27" customWidth="1"/>
    <col min="14608" max="14608" width="12.85546875" style="27" customWidth="1"/>
    <col min="14609" max="14609" width="11.7109375" style="27" customWidth="1"/>
    <col min="14610" max="14852" width="9.140625" style="27"/>
    <col min="14853" max="14853" width="5.5703125" style="27" customWidth="1"/>
    <col min="14854" max="14854" width="16.42578125" style="27" customWidth="1"/>
    <col min="14855" max="14855" width="9.85546875" style="27" customWidth="1"/>
    <col min="14856" max="14856" width="10.85546875" style="27" customWidth="1"/>
    <col min="14857" max="14857" width="12.85546875" style="27" customWidth="1"/>
    <col min="14858" max="14858" width="9.85546875" style="27" customWidth="1"/>
    <col min="14859" max="14859" width="11.85546875" style="27" customWidth="1"/>
    <col min="14860" max="14860" width="13.140625" style="27" customWidth="1"/>
    <col min="14861" max="14861" width="12.7109375" style="27" customWidth="1"/>
    <col min="14862" max="14862" width="10.85546875" style="27" customWidth="1"/>
    <col min="14863" max="14863" width="12" style="27" customWidth="1"/>
    <col min="14864" max="14864" width="12.85546875" style="27" customWidth="1"/>
    <col min="14865" max="14865" width="11.7109375" style="27" customWidth="1"/>
    <col min="14866" max="15108" width="9.140625" style="27"/>
    <col min="15109" max="15109" width="5.5703125" style="27" customWidth="1"/>
    <col min="15110" max="15110" width="16.42578125" style="27" customWidth="1"/>
    <col min="15111" max="15111" width="9.85546875" style="27" customWidth="1"/>
    <col min="15112" max="15112" width="10.85546875" style="27" customWidth="1"/>
    <col min="15113" max="15113" width="12.85546875" style="27" customWidth="1"/>
    <col min="15114" max="15114" width="9.85546875" style="27" customWidth="1"/>
    <col min="15115" max="15115" width="11.85546875" style="27" customWidth="1"/>
    <col min="15116" max="15116" width="13.140625" style="27" customWidth="1"/>
    <col min="15117" max="15117" width="12.7109375" style="27" customWidth="1"/>
    <col min="15118" max="15118" width="10.85546875" style="27" customWidth="1"/>
    <col min="15119" max="15119" width="12" style="27" customWidth="1"/>
    <col min="15120" max="15120" width="12.85546875" style="27" customWidth="1"/>
    <col min="15121" max="15121" width="11.7109375" style="27" customWidth="1"/>
    <col min="15122" max="15364" width="9.140625" style="27"/>
    <col min="15365" max="15365" width="5.5703125" style="27" customWidth="1"/>
    <col min="15366" max="15366" width="16.42578125" style="27" customWidth="1"/>
    <col min="15367" max="15367" width="9.85546875" style="27" customWidth="1"/>
    <col min="15368" max="15368" width="10.85546875" style="27" customWidth="1"/>
    <col min="15369" max="15369" width="12.85546875" style="27" customWidth="1"/>
    <col min="15370" max="15370" width="9.85546875" style="27" customWidth="1"/>
    <col min="15371" max="15371" width="11.85546875" style="27" customWidth="1"/>
    <col min="15372" max="15372" width="13.140625" style="27" customWidth="1"/>
    <col min="15373" max="15373" width="12.7109375" style="27" customWidth="1"/>
    <col min="15374" max="15374" width="10.85546875" style="27" customWidth="1"/>
    <col min="15375" max="15375" width="12" style="27" customWidth="1"/>
    <col min="15376" max="15376" width="12.85546875" style="27" customWidth="1"/>
    <col min="15377" max="15377" width="11.7109375" style="27" customWidth="1"/>
    <col min="15378" max="15620" width="9.140625" style="27"/>
    <col min="15621" max="15621" width="5.5703125" style="27" customWidth="1"/>
    <col min="15622" max="15622" width="16.42578125" style="27" customWidth="1"/>
    <col min="15623" max="15623" width="9.85546875" style="27" customWidth="1"/>
    <col min="15624" max="15624" width="10.85546875" style="27" customWidth="1"/>
    <col min="15625" max="15625" width="12.85546875" style="27" customWidth="1"/>
    <col min="15626" max="15626" width="9.85546875" style="27" customWidth="1"/>
    <col min="15627" max="15627" width="11.85546875" style="27" customWidth="1"/>
    <col min="15628" max="15628" width="13.140625" style="27" customWidth="1"/>
    <col min="15629" max="15629" width="12.7109375" style="27" customWidth="1"/>
    <col min="15630" max="15630" width="10.85546875" style="27" customWidth="1"/>
    <col min="15631" max="15631" width="12" style="27" customWidth="1"/>
    <col min="15632" max="15632" width="12.85546875" style="27" customWidth="1"/>
    <col min="15633" max="15633" width="11.7109375" style="27" customWidth="1"/>
    <col min="15634" max="15876" width="9.140625" style="27"/>
    <col min="15877" max="15877" width="5.5703125" style="27" customWidth="1"/>
    <col min="15878" max="15878" width="16.42578125" style="27" customWidth="1"/>
    <col min="15879" max="15879" width="9.85546875" style="27" customWidth="1"/>
    <col min="15880" max="15880" width="10.85546875" style="27" customWidth="1"/>
    <col min="15881" max="15881" width="12.85546875" style="27" customWidth="1"/>
    <col min="15882" max="15882" width="9.85546875" style="27" customWidth="1"/>
    <col min="15883" max="15883" width="11.85546875" style="27" customWidth="1"/>
    <col min="15884" max="15884" width="13.140625" style="27" customWidth="1"/>
    <col min="15885" max="15885" width="12.7109375" style="27" customWidth="1"/>
    <col min="15886" max="15886" width="10.85546875" style="27" customWidth="1"/>
    <col min="15887" max="15887" width="12" style="27" customWidth="1"/>
    <col min="15888" max="15888" width="12.85546875" style="27" customWidth="1"/>
    <col min="15889" max="15889" width="11.7109375" style="27" customWidth="1"/>
    <col min="15890" max="16132" width="9.140625" style="27"/>
    <col min="16133" max="16133" width="5.5703125" style="27" customWidth="1"/>
    <col min="16134" max="16134" width="16.42578125" style="27" customWidth="1"/>
    <col min="16135" max="16135" width="9.85546875" style="27" customWidth="1"/>
    <col min="16136" max="16136" width="10.85546875" style="27" customWidth="1"/>
    <col min="16137" max="16137" width="12.85546875" style="27" customWidth="1"/>
    <col min="16138" max="16138" width="9.85546875" style="27" customWidth="1"/>
    <col min="16139" max="16139" width="11.85546875" style="27" customWidth="1"/>
    <col min="16140" max="16140" width="13.140625" style="27" customWidth="1"/>
    <col min="16141" max="16141" width="12.7109375" style="27" customWidth="1"/>
    <col min="16142" max="16142" width="10.85546875" style="27" customWidth="1"/>
    <col min="16143" max="16143" width="12" style="27" customWidth="1"/>
    <col min="16144" max="16144" width="12.85546875" style="27" customWidth="1"/>
    <col min="16145" max="16145" width="11.7109375" style="27" customWidth="1"/>
    <col min="16146" max="16384" width="9.140625" style="27"/>
  </cols>
  <sheetData>
    <row r="1" spans="1:17">
      <c r="A1" s="833" t="s">
        <v>87</v>
      </c>
      <c r="B1" s="833"/>
      <c r="C1" s="833"/>
      <c r="D1" s="833"/>
      <c r="L1" s="833" t="s">
        <v>3</v>
      </c>
      <c r="M1" s="833"/>
      <c r="N1" s="833"/>
      <c r="O1" s="833"/>
      <c r="P1" s="833"/>
      <c r="Q1" s="833"/>
    </row>
    <row r="2" spans="1:17">
      <c r="A2" s="896" t="s">
        <v>89</v>
      </c>
      <c r="B2" s="896"/>
      <c r="C2" s="896"/>
      <c r="D2" s="896"/>
      <c r="K2" s="36"/>
      <c r="L2" s="896" t="s">
        <v>6</v>
      </c>
      <c r="M2" s="896"/>
      <c r="N2" s="896"/>
      <c r="O2" s="896"/>
      <c r="P2" s="896"/>
      <c r="Q2" s="896"/>
    </row>
    <row r="3" spans="1:17" ht="8.25" customHeight="1">
      <c r="A3" s="36"/>
      <c r="B3" s="36"/>
      <c r="K3" s="36"/>
      <c r="L3" s="897"/>
      <c r="M3" s="897"/>
      <c r="N3" s="897"/>
      <c r="O3" s="897"/>
      <c r="P3" s="897"/>
      <c r="Q3" s="897"/>
    </row>
    <row r="4" spans="1:17" s="28" customFormat="1" ht="19.5" customHeight="1">
      <c r="A4" s="893" t="s">
        <v>468</v>
      </c>
      <c r="B4" s="893"/>
      <c r="C4" s="893"/>
      <c r="D4" s="893"/>
      <c r="E4" s="893"/>
      <c r="F4" s="893"/>
      <c r="G4" s="893"/>
      <c r="H4" s="893"/>
      <c r="I4" s="893"/>
      <c r="J4" s="893"/>
      <c r="K4" s="893"/>
      <c r="L4" s="893"/>
      <c r="M4" s="893"/>
      <c r="N4" s="893"/>
      <c r="O4" s="893"/>
      <c r="P4" s="893"/>
      <c r="Q4" s="893"/>
    </row>
    <row r="5" spans="1:17" s="28" customFormat="1" ht="18" customHeight="1">
      <c r="A5" s="893" t="s">
        <v>271</v>
      </c>
      <c r="B5" s="893"/>
      <c r="C5" s="893"/>
      <c r="D5" s="893"/>
      <c r="E5" s="893"/>
      <c r="F5" s="893"/>
      <c r="G5" s="893"/>
      <c r="H5" s="893"/>
      <c r="I5" s="893"/>
      <c r="J5" s="893"/>
      <c r="K5" s="893"/>
      <c r="L5" s="893"/>
      <c r="M5" s="893"/>
      <c r="N5" s="893"/>
      <c r="O5" s="893"/>
      <c r="P5" s="893"/>
      <c r="Q5" s="893"/>
    </row>
    <row r="6" spans="1:17" ht="5.25" customHeight="1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</row>
    <row r="7" spans="1:17" ht="17.25">
      <c r="E7" s="232"/>
      <c r="F7" s="232"/>
      <c r="G7" s="232"/>
      <c r="H7" s="232"/>
      <c r="I7" s="232"/>
      <c r="J7" s="232"/>
      <c r="O7" s="245"/>
      <c r="P7" s="245"/>
      <c r="Q7" s="250" t="s">
        <v>233</v>
      </c>
    </row>
    <row r="8" spans="1:17" ht="46.5" customHeight="1">
      <c r="A8" s="1067" t="s">
        <v>93</v>
      </c>
      <c r="B8" s="1069" t="s">
        <v>94</v>
      </c>
      <c r="C8" s="1071" t="s">
        <v>469</v>
      </c>
      <c r="D8" s="1071" t="s">
        <v>235</v>
      </c>
      <c r="E8" s="1071" t="s">
        <v>236</v>
      </c>
      <c r="F8" s="233"/>
      <c r="G8" s="907" t="s">
        <v>238</v>
      </c>
      <c r="H8" s="1062" t="s">
        <v>470</v>
      </c>
      <c r="I8" s="1063"/>
      <c r="J8" s="1071" t="s">
        <v>239</v>
      </c>
      <c r="K8" s="1064" t="s">
        <v>240</v>
      </c>
      <c r="L8" s="1065"/>
      <c r="M8" s="1066"/>
      <c r="N8" s="1069" t="s">
        <v>241</v>
      </c>
      <c r="O8" s="1071" t="s">
        <v>242</v>
      </c>
      <c r="P8" s="1071" t="s">
        <v>471</v>
      </c>
      <c r="Q8" s="1073" t="s">
        <v>243</v>
      </c>
    </row>
    <row r="9" spans="1:17" ht="48.75" customHeight="1">
      <c r="A9" s="1068"/>
      <c r="B9" s="1070"/>
      <c r="C9" s="1072"/>
      <c r="D9" s="1072"/>
      <c r="E9" s="1072"/>
      <c r="F9" s="235" t="s">
        <v>472</v>
      </c>
      <c r="G9" s="908"/>
      <c r="H9" s="42" t="s">
        <v>47</v>
      </c>
      <c r="I9" s="169" t="s">
        <v>473</v>
      </c>
      <c r="J9" s="1072"/>
      <c r="K9" s="234" t="s">
        <v>244</v>
      </c>
      <c r="L9" s="234" t="s">
        <v>245</v>
      </c>
      <c r="M9" s="169" t="s">
        <v>246</v>
      </c>
      <c r="N9" s="1070"/>
      <c r="O9" s="1072"/>
      <c r="P9" s="1072"/>
      <c r="Q9" s="1074"/>
    </row>
    <row r="10" spans="1:17">
      <c r="A10" s="155" t="s">
        <v>247</v>
      </c>
      <c r="B10" s="156" t="s">
        <v>248</v>
      </c>
      <c r="C10" s="157">
        <v>1</v>
      </c>
      <c r="D10" s="157">
        <v>2</v>
      </c>
      <c r="E10" s="157" t="s">
        <v>249</v>
      </c>
      <c r="F10" s="157">
        <v>4</v>
      </c>
      <c r="G10" s="157">
        <v>5</v>
      </c>
      <c r="H10" s="157"/>
      <c r="I10" s="157"/>
      <c r="J10" s="157" t="s">
        <v>250</v>
      </c>
      <c r="K10" s="170">
        <v>7</v>
      </c>
      <c r="L10" s="170">
        <v>8</v>
      </c>
      <c r="M10" s="170">
        <v>9</v>
      </c>
      <c r="N10" s="170" t="s">
        <v>251</v>
      </c>
      <c r="O10" s="157" t="s">
        <v>252</v>
      </c>
      <c r="P10" s="246"/>
      <c r="Q10" s="171">
        <v>12</v>
      </c>
    </row>
    <row r="11" spans="1:17" ht="26.25" customHeight="1">
      <c r="A11" s="158">
        <f>'KL Tổ BVTX '!A9</f>
        <v>1</v>
      </c>
      <c r="B11" s="47" t="str">
        <f>'KL Tổ BVTX '!B9</f>
        <v>Hun Ray</v>
      </c>
      <c r="C11" s="236">
        <v>22000</v>
      </c>
      <c r="D11" s="159">
        <f>'KL Tổ BVTX '!BR9</f>
        <v>0</v>
      </c>
      <c r="E11" s="160">
        <f t="shared" ref="E11:E16" si="0">ROUND(C11*D11,0)</f>
        <v>0</v>
      </c>
      <c r="F11" s="237">
        <v>0</v>
      </c>
      <c r="G11" s="160">
        <v>0</v>
      </c>
      <c r="H11" s="160">
        <v>0</v>
      </c>
      <c r="I11" s="160">
        <v>0</v>
      </c>
      <c r="J11" s="160">
        <f t="shared" ref="J11:J16" si="1">E11+G11+I11</f>
        <v>0</v>
      </c>
      <c r="K11" s="59">
        <v>0</v>
      </c>
      <c r="L11" s="172">
        <f>ROUND(IF(J11&lt;=800000,0,IF(AND((J11-'Gia cảnh BVTX '!I6)&gt;=800001,(J11-'Gia cảnh BVTX '!I6)&lt;=1250000),(J11-'Gia cảnh BVTX '!I6)*5%-40000,IF(AND((J11-'Gia cảnh BVTX '!I6)&gt;=1250001,(J11-'Gia cảnh BVTX '!I6)&lt;=8500000),(J11-'Gia cảnh BVTX '!I6)*10%-102500))),2)</f>
        <v>0</v>
      </c>
      <c r="M11" s="172">
        <f t="shared" ref="M11:M16" si="2">IF(J11&lt;=200000,1600,IF(AND(J11&gt;200000,J11&lt;=250000),1800,IF(AND(J11&gt;250000,J11&lt;=300000),2200,IF(AND(J11&gt;300000,J11&lt;=350000),2600,IF(AND(J11&gt;350000,J11&lt;=400000),3000,IF(AND(J11&gt;400000,J11&lt;=450000),3400,IF(AND(J11&gt;450000,J11&lt;=500000),3800,IF(AND(J11&gt;500000,J11&lt;=550000),4200,IF(AND(J11&gt;550000,J11&lt;=600000),4600,IF(AND(J11&gt;600000,J11&lt;=650000),5000,IF(AND(J11&gt;650000,J11&lt;=700000),5400,IF(AND(J11&gt;700000,J11&lt;=750000),5800,IF(AND(J11&gt;750000,J11&lt;=800000),6200,IF(AND(J11&gt;800000,J11&lt;=850000),6600,IF(AND(J11&gt;850000,J11&lt;=900000),7000,IF(AND(J11&gt;900000,J11&lt;=950000),7400,IF(AND(J11&gt;950000,J11&lt;=1000000),7800,IF(J11&gt;1000000,8000))))))))))))))))))</f>
        <v>1600</v>
      </c>
      <c r="N11" s="59">
        <f t="shared" ref="N11:N16" si="3">IF(L11&lt;0,K11,K11+L11)</f>
        <v>0</v>
      </c>
      <c r="O11" s="59">
        <f t="shared" ref="O11:O16" si="4">IF(N11&lt;=0,J11,J11-N11)</f>
        <v>0</v>
      </c>
      <c r="P11" s="247">
        <f>O11*0.3</f>
        <v>0</v>
      </c>
      <c r="Q11" s="251"/>
    </row>
    <row r="12" spans="1:17" ht="26.25" customHeight="1">
      <c r="A12" s="158">
        <f>'KL Tổ BVTX '!A10</f>
        <v>2</v>
      </c>
      <c r="B12" s="47" t="str">
        <f>'KL Tổ BVTX '!B10</f>
        <v>Via Mêt</v>
      </c>
      <c r="C12" s="236">
        <v>22000</v>
      </c>
      <c r="D12" s="159">
        <f>'KL Tổ BVTX '!BR10</f>
        <v>0</v>
      </c>
      <c r="E12" s="160">
        <f t="shared" si="0"/>
        <v>0</v>
      </c>
      <c r="F12" s="237">
        <v>0</v>
      </c>
      <c r="G12" s="160">
        <v>0</v>
      </c>
      <c r="H12" s="160">
        <v>0</v>
      </c>
      <c r="I12" s="160">
        <f>H12*18000</f>
        <v>0</v>
      </c>
      <c r="J12" s="160">
        <f t="shared" si="1"/>
        <v>0</v>
      </c>
      <c r="K12" s="59">
        <v>0</v>
      </c>
      <c r="L12" s="172">
        <f>ROUND(IF(J12&lt;=800000,0,IF(AND((J12-'Gia cảnh BVTX '!I7)&gt;=800001,(J12-'Gia cảnh BVTX '!I7)&lt;=1250000),(J12-'Gia cảnh BVTX '!I7)*5%-40000,IF(AND((J12-'Gia cảnh BVTX '!I7)&gt;=1250001,(J12-'Gia cảnh BVTX '!I7)&lt;=8500000),(J12-'Gia cảnh BVTX '!I7)*10%-102500))),2)</f>
        <v>0</v>
      </c>
      <c r="M12" s="172">
        <f t="shared" si="2"/>
        <v>1600</v>
      </c>
      <c r="N12" s="59">
        <f t="shared" si="3"/>
        <v>0</v>
      </c>
      <c r="O12" s="59">
        <f t="shared" si="4"/>
        <v>0</v>
      </c>
      <c r="P12" s="247">
        <f>O12*0.3</f>
        <v>0</v>
      </c>
      <c r="Q12" s="251"/>
    </row>
    <row r="13" spans="1:17" ht="26.25" customHeight="1">
      <c r="A13" s="158">
        <f>'KL Tổ BVTX '!A11</f>
        <v>3</v>
      </c>
      <c r="B13" s="47" t="str">
        <f>'KL Tổ BVTX '!B11</f>
        <v>Num Nay</v>
      </c>
      <c r="C13" s="236">
        <v>22000</v>
      </c>
      <c r="D13" s="159">
        <f>'KL Tổ BVTX '!BR11</f>
        <v>0</v>
      </c>
      <c r="E13" s="160">
        <f t="shared" si="0"/>
        <v>0</v>
      </c>
      <c r="F13" s="237">
        <v>0</v>
      </c>
      <c r="G13" s="160">
        <v>0</v>
      </c>
      <c r="H13" s="160">
        <v>0</v>
      </c>
      <c r="I13" s="160">
        <f>H13*18000</f>
        <v>0</v>
      </c>
      <c r="J13" s="160">
        <f>E13+G13+I13</f>
        <v>0</v>
      </c>
      <c r="K13" s="59">
        <v>0</v>
      </c>
      <c r="L13" s="172">
        <f>ROUND(IF(J13&lt;=800000,0,IF(AND((J13-'Gia cảnh BVTX '!I12)&gt;=800001,(J13-'Gia cảnh BVTX '!I12)&lt;=1250000),(J13-'Gia cảnh BVTX '!I12)*5%-40000,IF(AND((J13-'Gia cảnh BVTX '!I12)&gt;=1250001,(J13-'Gia cảnh BVTX '!I12)&lt;=8500000),(J13-'Gia cảnh BVTX '!I12)*10%-102500))),2)</f>
        <v>0</v>
      </c>
      <c r="M13" s="172">
        <f t="shared" si="2"/>
        <v>1600</v>
      </c>
      <c r="N13" s="59">
        <f t="shared" si="3"/>
        <v>0</v>
      </c>
      <c r="O13" s="59">
        <f t="shared" si="4"/>
        <v>0</v>
      </c>
      <c r="P13" s="247">
        <f>O13*0.3</f>
        <v>0</v>
      </c>
      <c r="Q13" s="251"/>
    </row>
    <row r="14" spans="1:17" ht="26.25" customHeight="1">
      <c r="A14" s="158">
        <f>'KL Tổ BVTX '!A12</f>
        <v>4</v>
      </c>
      <c r="B14" s="47" t="str">
        <f>'KL Tổ BVTX '!B12</f>
        <v>Sa Lên</v>
      </c>
      <c r="C14" s="236">
        <v>22000</v>
      </c>
      <c r="D14" s="159">
        <f>'KL Tổ BVTX '!BR12</f>
        <v>0</v>
      </c>
      <c r="E14" s="160">
        <f t="shared" si="0"/>
        <v>0</v>
      </c>
      <c r="F14" s="237">
        <v>0</v>
      </c>
      <c r="G14" s="160">
        <v>0</v>
      </c>
      <c r="H14" s="160">
        <v>0</v>
      </c>
      <c r="I14" s="160">
        <f>H14*18000</f>
        <v>0</v>
      </c>
      <c r="J14" s="160">
        <f>E14+G14+I14</f>
        <v>0</v>
      </c>
      <c r="K14" s="59">
        <v>0</v>
      </c>
      <c r="L14" s="172">
        <f>ROUND(IF(J14&lt;=800000,0,IF(AND((J14-'Gia cảnh BVTX '!I13)&gt;=800001,(J14-'Gia cảnh BVTX '!I13)&lt;=1250000),(J14-'Gia cảnh BVTX '!I13)*5%-40000,IF(AND((J14-'Gia cảnh BVTX '!I13)&gt;=1250001,(J14-'Gia cảnh BVTX '!I13)&lt;=8500000),(J14-'Gia cảnh BVTX '!I13)*10%-102500))),2)</f>
        <v>0</v>
      </c>
      <c r="M14" s="172">
        <f t="shared" si="2"/>
        <v>1600</v>
      </c>
      <c r="N14" s="59">
        <f t="shared" si="3"/>
        <v>0</v>
      </c>
      <c r="O14" s="59">
        <f t="shared" si="4"/>
        <v>0</v>
      </c>
      <c r="P14" s="247">
        <f>O14*0.3</f>
        <v>0</v>
      </c>
      <c r="Q14" s="251"/>
    </row>
    <row r="15" spans="1:17" ht="26.25" customHeight="1">
      <c r="A15" s="158">
        <f>'KL Tổ BVTX '!A13</f>
        <v>5</v>
      </c>
      <c r="B15" s="47" t="str">
        <f>'KL Tổ BVTX '!B13</f>
        <v>Chia Sok Rai</v>
      </c>
      <c r="C15" s="236">
        <v>22000</v>
      </c>
      <c r="D15" s="159">
        <f>'KL Tổ BVTX '!BR13</f>
        <v>0</v>
      </c>
      <c r="E15" s="160">
        <f t="shared" si="0"/>
        <v>0</v>
      </c>
      <c r="F15" s="237">
        <v>0</v>
      </c>
      <c r="G15" s="160">
        <v>0</v>
      </c>
      <c r="H15" s="160">
        <v>0</v>
      </c>
      <c r="I15" s="160">
        <f>H15*18000</f>
        <v>0</v>
      </c>
      <c r="J15" s="160">
        <f t="shared" si="1"/>
        <v>0</v>
      </c>
      <c r="K15" s="59">
        <v>0</v>
      </c>
      <c r="L15" s="172">
        <f>ROUND(IF(J15&lt;=800000,0,IF(AND((J15-'Gia cảnh BVTX '!I10)&gt;=800001,(J15-'Gia cảnh BVTX '!I10)&lt;=1250000),(J15-'Gia cảnh BVTX '!I10)*5%-40000,IF(AND((J15-'Gia cảnh BVTX '!I10)&gt;=1250001,(J15-'Gia cảnh BVTX '!I10)&lt;=8500000),(J15-'Gia cảnh BVTX '!I10)*10%-102500))),2)</f>
        <v>0</v>
      </c>
      <c r="M15" s="172">
        <f t="shared" si="2"/>
        <v>1600</v>
      </c>
      <c r="N15" s="59">
        <f t="shared" si="3"/>
        <v>0</v>
      </c>
      <c r="O15" s="59">
        <f t="shared" si="4"/>
        <v>0</v>
      </c>
      <c r="P15" s="247"/>
      <c r="Q15" s="251"/>
    </row>
    <row r="16" spans="1:17" ht="26.25" customHeight="1">
      <c r="A16" s="158">
        <f>'KL Tổ BVTX '!A14</f>
        <v>6</v>
      </c>
      <c r="B16" s="47" t="str">
        <f>'KL Tổ BVTX '!B14</f>
        <v>Sok Nit</v>
      </c>
      <c r="C16" s="236">
        <v>22000</v>
      </c>
      <c r="D16" s="159">
        <f>'KL Tổ BVTX '!BR14</f>
        <v>0</v>
      </c>
      <c r="E16" s="160">
        <f t="shared" si="0"/>
        <v>0</v>
      </c>
      <c r="F16" s="237">
        <v>0</v>
      </c>
      <c r="G16" s="160">
        <v>0</v>
      </c>
      <c r="H16" s="160">
        <v>0</v>
      </c>
      <c r="I16" s="160">
        <f>H16*18000</f>
        <v>0</v>
      </c>
      <c r="J16" s="160">
        <f t="shared" si="1"/>
        <v>0</v>
      </c>
      <c r="K16" s="59">
        <v>0</v>
      </c>
      <c r="L16" s="172">
        <f>ROUND(IF(J16&lt;=800000,0,IF(AND((J16-'Gia cảnh BVTX '!I11)&gt;=800001,(J16-'Gia cảnh BVTX '!I11)&lt;=1250000),(J16-'Gia cảnh BVTX '!I11)*5%-40000,IF(AND((J16-'Gia cảnh BVTX '!I11)&gt;=1250001,(J16-'Gia cảnh BVTX '!I11)&lt;=8500000),(J16-'Gia cảnh BVTX '!I11)*10%-102500))),2)</f>
        <v>0</v>
      </c>
      <c r="M16" s="172">
        <f t="shared" si="2"/>
        <v>1600</v>
      </c>
      <c r="N16" s="59">
        <f t="shared" si="3"/>
        <v>0</v>
      </c>
      <c r="O16" s="59">
        <f t="shared" si="4"/>
        <v>0</v>
      </c>
      <c r="P16" s="247"/>
      <c r="Q16" s="251"/>
    </row>
    <row r="17" spans="1:21" s="230" customFormat="1" ht="26.25" customHeight="1">
      <c r="A17" s="1043" t="s">
        <v>227</v>
      </c>
      <c r="B17" s="1044"/>
      <c r="C17" s="238"/>
      <c r="D17" s="159">
        <f t="shared" ref="D17:K17" si="5">SUM(D11:D16)</f>
        <v>0</v>
      </c>
      <c r="E17" s="239">
        <f t="shared" si="5"/>
        <v>0</v>
      </c>
      <c r="F17" s="240">
        <f t="shared" si="5"/>
        <v>0</v>
      </c>
      <c r="G17" s="239">
        <f t="shared" si="5"/>
        <v>0</v>
      </c>
      <c r="H17" s="240">
        <f t="shared" si="5"/>
        <v>0</v>
      </c>
      <c r="I17" s="239">
        <f t="shared" si="5"/>
        <v>0</v>
      </c>
      <c r="J17" s="239">
        <f t="shared" si="5"/>
        <v>0</v>
      </c>
      <c r="K17" s="239">
        <f t="shared" si="5"/>
        <v>0</v>
      </c>
      <c r="L17" s="239">
        <f>N17-K17</f>
        <v>0</v>
      </c>
      <c r="M17" s="248">
        <f>SUM(M11:M16)</f>
        <v>9600</v>
      </c>
      <c r="N17" s="248">
        <f>SUM(N11:N16)</f>
        <v>0</v>
      </c>
      <c r="O17" s="248">
        <f>SUM(O11:O16)</f>
        <v>0</v>
      </c>
      <c r="P17" s="248">
        <f>SUM(P11:P16)</f>
        <v>0</v>
      </c>
      <c r="Q17" s="252"/>
      <c r="T17" s="230" t="e">
        <f>#REF!+#REF!+'KL VCKD'!#REF!+#REF!+'KL tổ 3'!A21</f>
        <v>#REF!</v>
      </c>
      <c r="U17" s="230" t="e">
        <f>96-T17</f>
        <v>#REF!</v>
      </c>
    </row>
    <row r="18" spans="1:21" s="231" customFormat="1" ht="18" customHeight="1">
      <c r="A18" s="904" t="s">
        <v>474</v>
      </c>
      <c r="B18" s="904"/>
      <c r="C18" s="904"/>
      <c r="D18" s="904"/>
      <c r="E18" s="904"/>
      <c r="F18" s="904"/>
      <c r="G18" s="904"/>
      <c r="H18" s="904"/>
      <c r="I18" s="904"/>
      <c r="J18" s="904"/>
      <c r="K18" s="904"/>
      <c r="L18" s="904"/>
      <c r="M18" s="904"/>
      <c r="N18" s="904"/>
      <c r="O18" s="904"/>
      <c r="P18" s="904"/>
      <c r="Q18" s="904"/>
    </row>
    <row r="19" spans="1:21" ht="3.75" customHeight="1">
      <c r="A19" s="241"/>
      <c r="B19" s="242"/>
      <c r="C19" s="243"/>
      <c r="D19" s="243"/>
    </row>
    <row r="20" spans="1:21" s="68" customFormat="1" ht="15" customHeight="1">
      <c r="D20" s="71"/>
      <c r="E20" s="167"/>
      <c r="F20" s="167"/>
      <c r="G20" s="167"/>
      <c r="H20" s="167"/>
      <c r="I20" s="167"/>
      <c r="J20" s="167"/>
      <c r="K20" s="69"/>
      <c r="L20" s="886" t="s">
        <v>372</v>
      </c>
      <c r="M20" s="886"/>
      <c r="N20" s="886"/>
      <c r="O20" s="886"/>
      <c r="P20" s="886"/>
      <c r="Q20" s="886"/>
    </row>
    <row r="21" spans="1:21" s="68" customFormat="1" ht="17.25" customHeight="1">
      <c r="B21" s="828" t="s">
        <v>229</v>
      </c>
      <c r="C21" s="828"/>
      <c r="D21" s="828"/>
      <c r="E21" s="33"/>
      <c r="F21" s="33"/>
      <c r="G21" s="33"/>
      <c r="H21" s="33"/>
      <c r="I21" s="74">
        <f>972000-I17</f>
        <v>972000</v>
      </c>
      <c r="J21" s="249"/>
      <c r="K21" s="72"/>
      <c r="L21" s="828" t="s">
        <v>14</v>
      </c>
      <c r="M21" s="828"/>
      <c r="N21" s="828"/>
      <c r="O21" s="828"/>
      <c r="P21" s="828"/>
      <c r="Q21" s="828"/>
    </row>
    <row r="22" spans="1:21" s="68" customFormat="1" ht="15" customHeight="1">
      <c r="K22" s="72"/>
      <c r="L22" s="72"/>
      <c r="M22" s="72"/>
      <c r="N22" s="72"/>
    </row>
    <row r="23" spans="1:21" s="68" customFormat="1" ht="15" customHeight="1"/>
    <row r="24" spans="1:21" s="68" customFormat="1" ht="15" customHeight="1">
      <c r="G24" s="69"/>
      <c r="H24" s="69"/>
      <c r="I24" s="69"/>
      <c r="J24" s="69"/>
    </row>
    <row r="25" spans="1:21" s="68" customFormat="1" ht="15" customHeight="1">
      <c r="C25" s="244"/>
      <c r="D25" s="244"/>
    </row>
    <row r="26" spans="1:21" s="68" customFormat="1" ht="15" customHeight="1">
      <c r="D26" s="244"/>
    </row>
    <row r="27" spans="1:21" s="33" customFormat="1" ht="17.25" customHeight="1">
      <c r="B27" s="828" t="s">
        <v>230</v>
      </c>
      <c r="C27" s="828"/>
      <c r="D27" s="828"/>
      <c r="L27" s="828" t="s">
        <v>231</v>
      </c>
      <c r="M27" s="828"/>
      <c r="N27" s="828"/>
      <c r="O27" s="828"/>
      <c r="P27" s="828"/>
      <c r="Q27" s="828"/>
    </row>
  </sheetData>
  <autoFilter ref="A9:S18"/>
  <mergeCells count="27">
    <mergeCell ref="A1:D1"/>
    <mergeCell ref="L1:Q1"/>
    <mergeCell ref="A2:D2"/>
    <mergeCell ref="L2:Q2"/>
    <mergeCell ref="L3:Q3"/>
    <mergeCell ref="A4:Q4"/>
    <mergeCell ref="A5:Q5"/>
    <mergeCell ref="H8:I8"/>
    <mergeCell ref="K8:M8"/>
    <mergeCell ref="A17:B17"/>
    <mergeCell ref="A8:A9"/>
    <mergeCell ref="B8:B9"/>
    <mergeCell ref="C8:C9"/>
    <mergeCell ref="D8:D9"/>
    <mergeCell ref="E8:E9"/>
    <mergeCell ref="G8:G9"/>
    <mergeCell ref="J8:J9"/>
    <mergeCell ref="N8:N9"/>
    <mergeCell ref="O8:O9"/>
    <mergeCell ref="P8:P9"/>
    <mergeCell ref="Q8:Q9"/>
    <mergeCell ref="A18:Q18"/>
    <mergeCell ref="L20:Q20"/>
    <mergeCell ref="B21:D21"/>
    <mergeCell ref="L21:Q21"/>
    <mergeCell ref="B27:D27"/>
    <mergeCell ref="L27:Q27"/>
  </mergeCells>
  <pageMargins left="0.39305555555555599" right="0" top="0" bottom="0" header="0" footer="0"/>
  <pageSetup paperSize="9" orientation="landscape" verticalDpi="300" r:id="rId1"/>
  <colBreaks count="1" manualBreakCount="1">
    <brk id="17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BM8" sqref="BM8"/>
    </sheetView>
  </sheetViews>
  <sheetFormatPr defaultColWidth="9" defaultRowHeight="15"/>
  <cols>
    <col min="1" max="1" width="5.28515625" style="3" customWidth="1"/>
    <col min="2" max="2" width="21.140625" style="3" customWidth="1"/>
    <col min="3" max="3" width="9" style="2" customWidth="1"/>
    <col min="4" max="4" width="9.42578125" style="2" customWidth="1"/>
    <col min="5" max="6" width="8.28515625" style="2" customWidth="1"/>
    <col min="7" max="7" width="8" style="2" customWidth="1"/>
    <col min="8" max="8" width="9.28515625" style="2" customWidth="1"/>
    <col min="9" max="9" width="11.85546875" style="2" customWidth="1"/>
    <col min="10" max="10" width="12" style="3" customWidth="1"/>
    <col min="11" max="256" width="9.140625" style="3"/>
    <col min="257" max="257" width="5.28515625" style="3" customWidth="1"/>
    <col min="258" max="258" width="21.140625" style="3" customWidth="1"/>
    <col min="259" max="259" width="9" style="3" customWidth="1"/>
    <col min="260" max="260" width="9.42578125" style="3" customWidth="1"/>
    <col min="261" max="262" width="8.28515625" style="3" customWidth="1"/>
    <col min="263" max="263" width="8" style="3" customWidth="1"/>
    <col min="264" max="264" width="9.28515625" style="3" customWidth="1"/>
    <col min="265" max="265" width="11.85546875" style="3" customWidth="1"/>
    <col min="266" max="266" width="12" style="3" customWidth="1"/>
    <col min="267" max="512" width="9.140625" style="3"/>
    <col min="513" max="513" width="5.28515625" style="3" customWidth="1"/>
    <col min="514" max="514" width="21.140625" style="3" customWidth="1"/>
    <col min="515" max="515" width="9" style="3" customWidth="1"/>
    <col min="516" max="516" width="9.42578125" style="3" customWidth="1"/>
    <col min="517" max="518" width="8.28515625" style="3" customWidth="1"/>
    <col min="519" max="519" width="8" style="3" customWidth="1"/>
    <col min="520" max="520" width="9.28515625" style="3" customWidth="1"/>
    <col min="521" max="521" width="11.85546875" style="3" customWidth="1"/>
    <col min="522" max="522" width="12" style="3" customWidth="1"/>
    <col min="523" max="768" width="9.140625" style="3"/>
    <col min="769" max="769" width="5.28515625" style="3" customWidth="1"/>
    <col min="770" max="770" width="21.140625" style="3" customWidth="1"/>
    <col min="771" max="771" width="9" style="3" customWidth="1"/>
    <col min="772" max="772" width="9.42578125" style="3" customWidth="1"/>
    <col min="773" max="774" width="8.28515625" style="3" customWidth="1"/>
    <col min="775" max="775" width="8" style="3" customWidth="1"/>
    <col min="776" max="776" width="9.28515625" style="3" customWidth="1"/>
    <col min="777" max="777" width="11.85546875" style="3" customWidth="1"/>
    <col min="778" max="778" width="12" style="3" customWidth="1"/>
    <col min="779" max="1024" width="9.140625" style="3"/>
    <col min="1025" max="1025" width="5.28515625" style="3" customWidth="1"/>
    <col min="1026" max="1026" width="21.140625" style="3" customWidth="1"/>
    <col min="1027" max="1027" width="9" style="3" customWidth="1"/>
    <col min="1028" max="1028" width="9.42578125" style="3" customWidth="1"/>
    <col min="1029" max="1030" width="8.28515625" style="3" customWidth="1"/>
    <col min="1031" max="1031" width="8" style="3" customWidth="1"/>
    <col min="1032" max="1032" width="9.28515625" style="3" customWidth="1"/>
    <col min="1033" max="1033" width="11.85546875" style="3" customWidth="1"/>
    <col min="1034" max="1034" width="12" style="3" customWidth="1"/>
    <col min="1035" max="1280" width="9.140625" style="3"/>
    <col min="1281" max="1281" width="5.28515625" style="3" customWidth="1"/>
    <col min="1282" max="1282" width="21.140625" style="3" customWidth="1"/>
    <col min="1283" max="1283" width="9" style="3" customWidth="1"/>
    <col min="1284" max="1284" width="9.42578125" style="3" customWidth="1"/>
    <col min="1285" max="1286" width="8.28515625" style="3" customWidth="1"/>
    <col min="1287" max="1287" width="8" style="3" customWidth="1"/>
    <col min="1288" max="1288" width="9.28515625" style="3" customWidth="1"/>
    <col min="1289" max="1289" width="11.85546875" style="3" customWidth="1"/>
    <col min="1290" max="1290" width="12" style="3" customWidth="1"/>
    <col min="1291" max="1536" width="9.140625" style="3"/>
    <col min="1537" max="1537" width="5.28515625" style="3" customWidth="1"/>
    <col min="1538" max="1538" width="21.140625" style="3" customWidth="1"/>
    <col min="1539" max="1539" width="9" style="3" customWidth="1"/>
    <col min="1540" max="1540" width="9.42578125" style="3" customWidth="1"/>
    <col min="1541" max="1542" width="8.28515625" style="3" customWidth="1"/>
    <col min="1543" max="1543" width="8" style="3" customWidth="1"/>
    <col min="1544" max="1544" width="9.28515625" style="3" customWidth="1"/>
    <col min="1545" max="1545" width="11.85546875" style="3" customWidth="1"/>
    <col min="1546" max="1546" width="12" style="3" customWidth="1"/>
    <col min="1547" max="1792" width="9.140625" style="3"/>
    <col min="1793" max="1793" width="5.28515625" style="3" customWidth="1"/>
    <col min="1794" max="1794" width="21.140625" style="3" customWidth="1"/>
    <col min="1795" max="1795" width="9" style="3" customWidth="1"/>
    <col min="1796" max="1796" width="9.42578125" style="3" customWidth="1"/>
    <col min="1797" max="1798" width="8.28515625" style="3" customWidth="1"/>
    <col min="1799" max="1799" width="8" style="3" customWidth="1"/>
    <col min="1800" max="1800" width="9.28515625" style="3" customWidth="1"/>
    <col min="1801" max="1801" width="11.85546875" style="3" customWidth="1"/>
    <col min="1802" max="1802" width="12" style="3" customWidth="1"/>
    <col min="1803" max="2048" width="9.140625" style="3"/>
    <col min="2049" max="2049" width="5.28515625" style="3" customWidth="1"/>
    <col min="2050" max="2050" width="21.140625" style="3" customWidth="1"/>
    <col min="2051" max="2051" width="9" style="3" customWidth="1"/>
    <col min="2052" max="2052" width="9.42578125" style="3" customWidth="1"/>
    <col min="2053" max="2054" width="8.28515625" style="3" customWidth="1"/>
    <col min="2055" max="2055" width="8" style="3" customWidth="1"/>
    <col min="2056" max="2056" width="9.28515625" style="3" customWidth="1"/>
    <col min="2057" max="2057" width="11.85546875" style="3" customWidth="1"/>
    <col min="2058" max="2058" width="12" style="3" customWidth="1"/>
    <col min="2059" max="2304" width="9.140625" style="3"/>
    <col min="2305" max="2305" width="5.28515625" style="3" customWidth="1"/>
    <col min="2306" max="2306" width="21.140625" style="3" customWidth="1"/>
    <col min="2307" max="2307" width="9" style="3" customWidth="1"/>
    <col min="2308" max="2308" width="9.42578125" style="3" customWidth="1"/>
    <col min="2309" max="2310" width="8.28515625" style="3" customWidth="1"/>
    <col min="2311" max="2311" width="8" style="3" customWidth="1"/>
    <col min="2312" max="2312" width="9.28515625" style="3" customWidth="1"/>
    <col min="2313" max="2313" width="11.85546875" style="3" customWidth="1"/>
    <col min="2314" max="2314" width="12" style="3" customWidth="1"/>
    <col min="2315" max="2560" width="9.140625" style="3"/>
    <col min="2561" max="2561" width="5.28515625" style="3" customWidth="1"/>
    <col min="2562" max="2562" width="21.140625" style="3" customWidth="1"/>
    <col min="2563" max="2563" width="9" style="3" customWidth="1"/>
    <col min="2564" max="2564" width="9.42578125" style="3" customWidth="1"/>
    <col min="2565" max="2566" width="8.28515625" style="3" customWidth="1"/>
    <col min="2567" max="2567" width="8" style="3" customWidth="1"/>
    <col min="2568" max="2568" width="9.28515625" style="3" customWidth="1"/>
    <col min="2569" max="2569" width="11.85546875" style="3" customWidth="1"/>
    <col min="2570" max="2570" width="12" style="3" customWidth="1"/>
    <col min="2571" max="2816" width="9.140625" style="3"/>
    <col min="2817" max="2817" width="5.28515625" style="3" customWidth="1"/>
    <col min="2818" max="2818" width="21.140625" style="3" customWidth="1"/>
    <col min="2819" max="2819" width="9" style="3" customWidth="1"/>
    <col min="2820" max="2820" width="9.42578125" style="3" customWidth="1"/>
    <col min="2821" max="2822" width="8.28515625" style="3" customWidth="1"/>
    <col min="2823" max="2823" width="8" style="3" customWidth="1"/>
    <col min="2824" max="2824" width="9.28515625" style="3" customWidth="1"/>
    <col min="2825" max="2825" width="11.85546875" style="3" customWidth="1"/>
    <col min="2826" max="2826" width="12" style="3" customWidth="1"/>
    <col min="2827" max="3072" width="9.140625" style="3"/>
    <col min="3073" max="3073" width="5.28515625" style="3" customWidth="1"/>
    <col min="3074" max="3074" width="21.140625" style="3" customWidth="1"/>
    <col min="3075" max="3075" width="9" style="3" customWidth="1"/>
    <col min="3076" max="3076" width="9.42578125" style="3" customWidth="1"/>
    <col min="3077" max="3078" width="8.28515625" style="3" customWidth="1"/>
    <col min="3079" max="3079" width="8" style="3" customWidth="1"/>
    <col min="3080" max="3080" width="9.28515625" style="3" customWidth="1"/>
    <col min="3081" max="3081" width="11.85546875" style="3" customWidth="1"/>
    <col min="3082" max="3082" width="12" style="3" customWidth="1"/>
    <col min="3083" max="3328" width="9.140625" style="3"/>
    <col min="3329" max="3329" width="5.28515625" style="3" customWidth="1"/>
    <col min="3330" max="3330" width="21.140625" style="3" customWidth="1"/>
    <col min="3331" max="3331" width="9" style="3" customWidth="1"/>
    <col min="3332" max="3332" width="9.42578125" style="3" customWidth="1"/>
    <col min="3333" max="3334" width="8.28515625" style="3" customWidth="1"/>
    <col min="3335" max="3335" width="8" style="3" customWidth="1"/>
    <col min="3336" max="3336" width="9.28515625" style="3" customWidth="1"/>
    <col min="3337" max="3337" width="11.85546875" style="3" customWidth="1"/>
    <col min="3338" max="3338" width="12" style="3" customWidth="1"/>
    <col min="3339" max="3584" width="9.140625" style="3"/>
    <col min="3585" max="3585" width="5.28515625" style="3" customWidth="1"/>
    <col min="3586" max="3586" width="21.140625" style="3" customWidth="1"/>
    <col min="3587" max="3587" width="9" style="3" customWidth="1"/>
    <col min="3588" max="3588" width="9.42578125" style="3" customWidth="1"/>
    <col min="3589" max="3590" width="8.28515625" style="3" customWidth="1"/>
    <col min="3591" max="3591" width="8" style="3" customWidth="1"/>
    <col min="3592" max="3592" width="9.28515625" style="3" customWidth="1"/>
    <col min="3593" max="3593" width="11.85546875" style="3" customWidth="1"/>
    <col min="3594" max="3594" width="12" style="3" customWidth="1"/>
    <col min="3595" max="3840" width="9.140625" style="3"/>
    <col min="3841" max="3841" width="5.28515625" style="3" customWidth="1"/>
    <col min="3842" max="3842" width="21.140625" style="3" customWidth="1"/>
    <col min="3843" max="3843" width="9" style="3" customWidth="1"/>
    <col min="3844" max="3844" width="9.42578125" style="3" customWidth="1"/>
    <col min="3845" max="3846" width="8.28515625" style="3" customWidth="1"/>
    <col min="3847" max="3847" width="8" style="3" customWidth="1"/>
    <col min="3848" max="3848" width="9.28515625" style="3" customWidth="1"/>
    <col min="3849" max="3849" width="11.85546875" style="3" customWidth="1"/>
    <col min="3850" max="3850" width="12" style="3" customWidth="1"/>
    <col min="3851" max="4096" width="9.140625" style="3"/>
    <col min="4097" max="4097" width="5.28515625" style="3" customWidth="1"/>
    <col min="4098" max="4098" width="21.140625" style="3" customWidth="1"/>
    <col min="4099" max="4099" width="9" style="3" customWidth="1"/>
    <col min="4100" max="4100" width="9.42578125" style="3" customWidth="1"/>
    <col min="4101" max="4102" width="8.28515625" style="3" customWidth="1"/>
    <col min="4103" max="4103" width="8" style="3" customWidth="1"/>
    <col min="4104" max="4104" width="9.28515625" style="3" customWidth="1"/>
    <col min="4105" max="4105" width="11.85546875" style="3" customWidth="1"/>
    <col min="4106" max="4106" width="12" style="3" customWidth="1"/>
    <col min="4107" max="4352" width="9.140625" style="3"/>
    <col min="4353" max="4353" width="5.28515625" style="3" customWidth="1"/>
    <col min="4354" max="4354" width="21.140625" style="3" customWidth="1"/>
    <col min="4355" max="4355" width="9" style="3" customWidth="1"/>
    <col min="4356" max="4356" width="9.42578125" style="3" customWidth="1"/>
    <col min="4357" max="4358" width="8.28515625" style="3" customWidth="1"/>
    <col min="4359" max="4359" width="8" style="3" customWidth="1"/>
    <col min="4360" max="4360" width="9.28515625" style="3" customWidth="1"/>
    <col min="4361" max="4361" width="11.85546875" style="3" customWidth="1"/>
    <col min="4362" max="4362" width="12" style="3" customWidth="1"/>
    <col min="4363" max="4608" width="9.140625" style="3"/>
    <col min="4609" max="4609" width="5.28515625" style="3" customWidth="1"/>
    <col min="4610" max="4610" width="21.140625" style="3" customWidth="1"/>
    <col min="4611" max="4611" width="9" style="3" customWidth="1"/>
    <col min="4612" max="4612" width="9.42578125" style="3" customWidth="1"/>
    <col min="4613" max="4614" width="8.28515625" style="3" customWidth="1"/>
    <col min="4615" max="4615" width="8" style="3" customWidth="1"/>
    <col min="4616" max="4616" width="9.28515625" style="3" customWidth="1"/>
    <col min="4617" max="4617" width="11.85546875" style="3" customWidth="1"/>
    <col min="4618" max="4618" width="12" style="3" customWidth="1"/>
    <col min="4619" max="4864" width="9.140625" style="3"/>
    <col min="4865" max="4865" width="5.28515625" style="3" customWidth="1"/>
    <col min="4866" max="4866" width="21.140625" style="3" customWidth="1"/>
    <col min="4867" max="4867" width="9" style="3" customWidth="1"/>
    <col min="4868" max="4868" width="9.42578125" style="3" customWidth="1"/>
    <col min="4869" max="4870" width="8.28515625" style="3" customWidth="1"/>
    <col min="4871" max="4871" width="8" style="3" customWidth="1"/>
    <col min="4872" max="4872" width="9.28515625" style="3" customWidth="1"/>
    <col min="4873" max="4873" width="11.85546875" style="3" customWidth="1"/>
    <col min="4874" max="4874" width="12" style="3" customWidth="1"/>
    <col min="4875" max="5120" width="9.140625" style="3"/>
    <col min="5121" max="5121" width="5.28515625" style="3" customWidth="1"/>
    <col min="5122" max="5122" width="21.140625" style="3" customWidth="1"/>
    <col min="5123" max="5123" width="9" style="3" customWidth="1"/>
    <col min="5124" max="5124" width="9.42578125" style="3" customWidth="1"/>
    <col min="5125" max="5126" width="8.28515625" style="3" customWidth="1"/>
    <col min="5127" max="5127" width="8" style="3" customWidth="1"/>
    <col min="5128" max="5128" width="9.28515625" style="3" customWidth="1"/>
    <col min="5129" max="5129" width="11.85546875" style="3" customWidth="1"/>
    <col min="5130" max="5130" width="12" style="3" customWidth="1"/>
    <col min="5131" max="5376" width="9.140625" style="3"/>
    <col min="5377" max="5377" width="5.28515625" style="3" customWidth="1"/>
    <col min="5378" max="5378" width="21.140625" style="3" customWidth="1"/>
    <col min="5379" max="5379" width="9" style="3" customWidth="1"/>
    <col min="5380" max="5380" width="9.42578125" style="3" customWidth="1"/>
    <col min="5381" max="5382" width="8.28515625" style="3" customWidth="1"/>
    <col min="5383" max="5383" width="8" style="3" customWidth="1"/>
    <col min="5384" max="5384" width="9.28515625" style="3" customWidth="1"/>
    <col min="5385" max="5385" width="11.85546875" style="3" customWidth="1"/>
    <col min="5386" max="5386" width="12" style="3" customWidth="1"/>
    <col min="5387" max="5632" width="9.140625" style="3"/>
    <col min="5633" max="5633" width="5.28515625" style="3" customWidth="1"/>
    <col min="5634" max="5634" width="21.140625" style="3" customWidth="1"/>
    <col min="5635" max="5635" width="9" style="3" customWidth="1"/>
    <col min="5636" max="5636" width="9.42578125" style="3" customWidth="1"/>
    <col min="5637" max="5638" width="8.28515625" style="3" customWidth="1"/>
    <col min="5639" max="5639" width="8" style="3" customWidth="1"/>
    <col min="5640" max="5640" width="9.28515625" style="3" customWidth="1"/>
    <col min="5641" max="5641" width="11.85546875" style="3" customWidth="1"/>
    <col min="5642" max="5642" width="12" style="3" customWidth="1"/>
    <col min="5643" max="5888" width="9.140625" style="3"/>
    <col min="5889" max="5889" width="5.28515625" style="3" customWidth="1"/>
    <col min="5890" max="5890" width="21.140625" style="3" customWidth="1"/>
    <col min="5891" max="5891" width="9" style="3" customWidth="1"/>
    <col min="5892" max="5892" width="9.42578125" style="3" customWidth="1"/>
    <col min="5893" max="5894" width="8.28515625" style="3" customWidth="1"/>
    <col min="5895" max="5895" width="8" style="3" customWidth="1"/>
    <col min="5896" max="5896" width="9.28515625" style="3" customWidth="1"/>
    <col min="5897" max="5897" width="11.85546875" style="3" customWidth="1"/>
    <col min="5898" max="5898" width="12" style="3" customWidth="1"/>
    <col min="5899" max="6144" width="9.140625" style="3"/>
    <col min="6145" max="6145" width="5.28515625" style="3" customWidth="1"/>
    <col min="6146" max="6146" width="21.140625" style="3" customWidth="1"/>
    <col min="6147" max="6147" width="9" style="3" customWidth="1"/>
    <col min="6148" max="6148" width="9.42578125" style="3" customWidth="1"/>
    <col min="6149" max="6150" width="8.28515625" style="3" customWidth="1"/>
    <col min="6151" max="6151" width="8" style="3" customWidth="1"/>
    <col min="6152" max="6152" width="9.28515625" style="3" customWidth="1"/>
    <col min="6153" max="6153" width="11.85546875" style="3" customWidth="1"/>
    <col min="6154" max="6154" width="12" style="3" customWidth="1"/>
    <col min="6155" max="6400" width="9.140625" style="3"/>
    <col min="6401" max="6401" width="5.28515625" style="3" customWidth="1"/>
    <col min="6402" max="6402" width="21.140625" style="3" customWidth="1"/>
    <col min="6403" max="6403" width="9" style="3" customWidth="1"/>
    <col min="6404" max="6404" width="9.42578125" style="3" customWidth="1"/>
    <col min="6405" max="6406" width="8.28515625" style="3" customWidth="1"/>
    <col min="6407" max="6407" width="8" style="3" customWidth="1"/>
    <col min="6408" max="6408" width="9.28515625" style="3" customWidth="1"/>
    <col min="6409" max="6409" width="11.85546875" style="3" customWidth="1"/>
    <col min="6410" max="6410" width="12" style="3" customWidth="1"/>
    <col min="6411" max="6656" width="9.140625" style="3"/>
    <col min="6657" max="6657" width="5.28515625" style="3" customWidth="1"/>
    <col min="6658" max="6658" width="21.140625" style="3" customWidth="1"/>
    <col min="6659" max="6659" width="9" style="3" customWidth="1"/>
    <col min="6660" max="6660" width="9.42578125" style="3" customWidth="1"/>
    <col min="6661" max="6662" width="8.28515625" style="3" customWidth="1"/>
    <col min="6663" max="6663" width="8" style="3" customWidth="1"/>
    <col min="6664" max="6664" width="9.28515625" style="3" customWidth="1"/>
    <col min="6665" max="6665" width="11.85546875" style="3" customWidth="1"/>
    <col min="6666" max="6666" width="12" style="3" customWidth="1"/>
    <col min="6667" max="6912" width="9.140625" style="3"/>
    <col min="6913" max="6913" width="5.28515625" style="3" customWidth="1"/>
    <col min="6914" max="6914" width="21.140625" style="3" customWidth="1"/>
    <col min="6915" max="6915" width="9" style="3" customWidth="1"/>
    <col min="6916" max="6916" width="9.42578125" style="3" customWidth="1"/>
    <col min="6917" max="6918" width="8.28515625" style="3" customWidth="1"/>
    <col min="6919" max="6919" width="8" style="3" customWidth="1"/>
    <col min="6920" max="6920" width="9.28515625" style="3" customWidth="1"/>
    <col min="6921" max="6921" width="11.85546875" style="3" customWidth="1"/>
    <col min="6922" max="6922" width="12" style="3" customWidth="1"/>
    <col min="6923" max="7168" width="9.140625" style="3"/>
    <col min="7169" max="7169" width="5.28515625" style="3" customWidth="1"/>
    <col min="7170" max="7170" width="21.140625" style="3" customWidth="1"/>
    <col min="7171" max="7171" width="9" style="3" customWidth="1"/>
    <col min="7172" max="7172" width="9.42578125" style="3" customWidth="1"/>
    <col min="7173" max="7174" width="8.28515625" style="3" customWidth="1"/>
    <col min="7175" max="7175" width="8" style="3" customWidth="1"/>
    <col min="7176" max="7176" width="9.28515625" style="3" customWidth="1"/>
    <col min="7177" max="7177" width="11.85546875" style="3" customWidth="1"/>
    <col min="7178" max="7178" width="12" style="3" customWidth="1"/>
    <col min="7179" max="7424" width="9.140625" style="3"/>
    <col min="7425" max="7425" width="5.28515625" style="3" customWidth="1"/>
    <col min="7426" max="7426" width="21.140625" style="3" customWidth="1"/>
    <col min="7427" max="7427" width="9" style="3" customWidth="1"/>
    <col min="7428" max="7428" width="9.42578125" style="3" customWidth="1"/>
    <col min="7429" max="7430" width="8.28515625" style="3" customWidth="1"/>
    <col min="7431" max="7431" width="8" style="3" customWidth="1"/>
    <col min="7432" max="7432" width="9.28515625" style="3" customWidth="1"/>
    <col min="7433" max="7433" width="11.85546875" style="3" customWidth="1"/>
    <col min="7434" max="7434" width="12" style="3" customWidth="1"/>
    <col min="7435" max="7680" width="9.140625" style="3"/>
    <col min="7681" max="7681" width="5.28515625" style="3" customWidth="1"/>
    <col min="7682" max="7682" width="21.140625" style="3" customWidth="1"/>
    <col min="7683" max="7683" width="9" style="3" customWidth="1"/>
    <col min="7684" max="7684" width="9.42578125" style="3" customWidth="1"/>
    <col min="7685" max="7686" width="8.28515625" style="3" customWidth="1"/>
    <col min="7687" max="7687" width="8" style="3" customWidth="1"/>
    <col min="7688" max="7688" width="9.28515625" style="3" customWidth="1"/>
    <col min="7689" max="7689" width="11.85546875" style="3" customWidth="1"/>
    <col min="7690" max="7690" width="12" style="3" customWidth="1"/>
    <col min="7691" max="7936" width="9.140625" style="3"/>
    <col min="7937" max="7937" width="5.28515625" style="3" customWidth="1"/>
    <col min="7938" max="7938" width="21.140625" style="3" customWidth="1"/>
    <col min="7939" max="7939" width="9" style="3" customWidth="1"/>
    <col min="7940" max="7940" width="9.42578125" style="3" customWidth="1"/>
    <col min="7941" max="7942" width="8.28515625" style="3" customWidth="1"/>
    <col min="7943" max="7943" width="8" style="3" customWidth="1"/>
    <col min="7944" max="7944" width="9.28515625" style="3" customWidth="1"/>
    <col min="7945" max="7945" width="11.85546875" style="3" customWidth="1"/>
    <col min="7946" max="7946" width="12" style="3" customWidth="1"/>
    <col min="7947" max="8192" width="9.140625" style="3"/>
    <col min="8193" max="8193" width="5.28515625" style="3" customWidth="1"/>
    <col min="8194" max="8194" width="21.140625" style="3" customWidth="1"/>
    <col min="8195" max="8195" width="9" style="3" customWidth="1"/>
    <col min="8196" max="8196" width="9.42578125" style="3" customWidth="1"/>
    <col min="8197" max="8198" width="8.28515625" style="3" customWidth="1"/>
    <col min="8199" max="8199" width="8" style="3" customWidth="1"/>
    <col min="8200" max="8200" width="9.28515625" style="3" customWidth="1"/>
    <col min="8201" max="8201" width="11.85546875" style="3" customWidth="1"/>
    <col min="8202" max="8202" width="12" style="3" customWidth="1"/>
    <col min="8203" max="8448" width="9.140625" style="3"/>
    <col min="8449" max="8449" width="5.28515625" style="3" customWidth="1"/>
    <col min="8450" max="8450" width="21.140625" style="3" customWidth="1"/>
    <col min="8451" max="8451" width="9" style="3" customWidth="1"/>
    <col min="8452" max="8452" width="9.42578125" style="3" customWidth="1"/>
    <col min="8453" max="8454" width="8.28515625" style="3" customWidth="1"/>
    <col min="8455" max="8455" width="8" style="3" customWidth="1"/>
    <col min="8456" max="8456" width="9.28515625" style="3" customWidth="1"/>
    <col min="8457" max="8457" width="11.85546875" style="3" customWidth="1"/>
    <col min="8458" max="8458" width="12" style="3" customWidth="1"/>
    <col min="8459" max="8704" width="9.140625" style="3"/>
    <col min="8705" max="8705" width="5.28515625" style="3" customWidth="1"/>
    <col min="8706" max="8706" width="21.140625" style="3" customWidth="1"/>
    <col min="8707" max="8707" width="9" style="3" customWidth="1"/>
    <col min="8708" max="8708" width="9.42578125" style="3" customWidth="1"/>
    <col min="8709" max="8710" width="8.28515625" style="3" customWidth="1"/>
    <col min="8711" max="8711" width="8" style="3" customWidth="1"/>
    <col min="8712" max="8712" width="9.28515625" style="3" customWidth="1"/>
    <col min="8713" max="8713" width="11.85546875" style="3" customWidth="1"/>
    <col min="8714" max="8714" width="12" style="3" customWidth="1"/>
    <col min="8715" max="8960" width="9.140625" style="3"/>
    <col min="8961" max="8961" width="5.28515625" style="3" customWidth="1"/>
    <col min="8962" max="8962" width="21.140625" style="3" customWidth="1"/>
    <col min="8963" max="8963" width="9" style="3" customWidth="1"/>
    <col min="8964" max="8964" width="9.42578125" style="3" customWidth="1"/>
    <col min="8965" max="8966" width="8.28515625" style="3" customWidth="1"/>
    <col min="8967" max="8967" width="8" style="3" customWidth="1"/>
    <col min="8968" max="8968" width="9.28515625" style="3" customWidth="1"/>
    <col min="8969" max="8969" width="11.85546875" style="3" customWidth="1"/>
    <col min="8970" max="8970" width="12" style="3" customWidth="1"/>
    <col min="8971" max="9216" width="9.140625" style="3"/>
    <col min="9217" max="9217" width="5.28515625" style="3" customWidth="1"/>
    <col min="9218" max="9218" width="21.140625" style="3" customWidth="1"/>
    <col min="9219" max="9219" width="9" style="3" customWidth="1"/>
    <col min="9220" max="9220" width="9.42578125" style="3" customWidth="1"/>
    <col min="9221" max="9222" width="8.28515625" style="3" customWidth="1"/>
    <col min="9223" max="9223" width="8" style="3" customWidth="1"/>
    <col min="9224" max="9224" width="9.28515625" style="3" customWidth="1"/>
    <col min="9225" max="9225" width="11.85546875" style="3" customWidth="1"/>
    <col min="9226" max="9226" width="12" style="3" customWidth="1"/>
    <col min="9227" max="9472" width="9.140625" style="3"/>
    <col min="9473" max="9473" width="5.28515625" style="3" customWidth="1"/>
    <col min="9474" max="9474" width="21.140625" style="3" customWidth="1"/>
    <col min="9475" max="9475" width="9" style="3" customWidth="1"/>
    <col min="9476" max="9476" width="9.42578125" style="3" customWidth="1"/>
    <col min="9477" max="9478" width="8.28515625" style="3" customWidth="1"/>
    <col min="9479" max="9479" width="8" style="3" customWidth="1"/>
    <col min="9480" max="9480" width="9.28515625" style="3" customWidth="1"/>
    <col min="9481" max="9481" width="11.85546875" style="3" customWidth="1"/>
    <col min="9482" max="9482" width="12" style="3" customWidth="1"/>
    <col min="9483" max="9728" width="9.140625" style="3"/>
    <col min="9729" max="9729" width="5.28515625" style="3" customWidth="1"/>
    <col min="9730" max="9730" width="21.140625" style="3" customWidth="1"/>
    <col min="9731" max="9731" width="9" style="3" customWidth="1"/>
    <col min="9732" max="9732" width="9.42578125" style="3" customWidth="1"/>
    <col min="9733" max="9734" width="8.28515625" style="3" customWidth="1"/>
    <col min="9735" max="9735" width="8" style="3" customWidth="1"/>
    <col min="9736" max="9736" width="9.28515625" style="3" customWidth="1"/>
    <col min="9737" max="9737" width="11.85546875" style="3" customWidth="1"/>
    <col min="9738" max="9738" width="12" style="3" customWidth="1"/>
    <col min="9739" max="9984" width="9.140625" style="3"/>
    <col min="9985" max="9985" width="5.28515625" style="3" customWidth="1"/>
    <col min="9986" max="9986" width="21.140625" style="3" customWidth="1"/>
    <col min="9987" max="9987" width="9" style="3" customWidth="1"/>
    <col min="9988" max="9988" width="9.42578125" style="3" customWidth="1"/>
    <col min="9989" max="9990" width="8.28515625" style="3" customWidth="1"/>
    <col min="9991" max="9991" width="8" style="3" customWidth="1"/>
    <col min="9992" max="9992" width="9.28515625" style="3" customWidth="1"/>
    <col min="9993" max="9993" width="11.85546875" style="3" customWidth="1"/>
    <col min="9994" max="9994" width="12" style="3" customWidth="1"/>
    <col min="9995" max="10240" width="9.140625" style="3"/>
    <col min="10241" max="10241" width="5.28515625" style="3" customWidth="1"/>
    <col min="10242" max="10242" width="21.140625" style="3" customWidth="1"/>
    <col min="10243" max="10243" width="9" style="3" customWidth="1"/>
    <col min="10244" max="10244" width="9.42578125" style="3" customWidth="1"/>
    <col min="10245" max="10246" width="8.28515625" style="3" customWidth="1"/>
    <col min="10247" max="10247" width="8" style="3" customWidth="1"/>
    <col min="10248" max="10248" width="9.28515625" style="3" customWidth="1"/>
    <col min="10249" max="10249" width="11.85546875" style="3" customWidth="1"/>
    <col min="10250" max="10250" width="12" style="3" customWidth="1"/>
    <col min="10251" max="10496" width="9.140625" style="3"/>
    <col min="10497" max="10497" width="5.28515625" style="3" customWidth="1"/>
    <col min="10498" max="10498" width="21.140625" style="3" customWidth="1"/>
    <col min="10499" max="10499" width="9" style="3" customWidth="1"/>
    <col min="10500" max="10500" width="9.42578125" style="3" customWidth="1"/>
    <col min="10501" max="10502" width="8.28515625" style="3" customWidth="1"/>
    <col min="10503" max="10503" width="8" style="3" customWidth="1"/>
    <col min="10504" max="10504" width="9.28515625" style="3" customWidth="1"/>
    <col min="10505" max="10505" width="11.85546875" style="3" customWidth="1"/>
    <col min="10506" max="10506" width="12" style="3" customWidth="1"/>
    <col min="10507" max="10752" width="9.140625" style="3"/>
    <col min="10753" max="10753" width="5.28515625" style="3" customWidth="1"/>
    <col min="10754" max="10754" width="21.140625" style="3" customWidth="1"/>
    <col min="10755" max="10755" width="9" style="3" customWidth="1"/>
    <col min="10756" max="10756" width="9.42578125" style="3" customWidth="1"/>
    <col min="10757" max="10758" width="8.28515625" style="3" customWidth="1"/>
    <col min="10759" max="10759" width="8" style="3" customWidth="1"/>
    <col min="10760" max="10760" width="9.28515625" style="3" customWidth="1"/>
    <col min="10761" max="10761" width="11.85546875" style="3" customWidth="1"/>
    <col min="10762" max="10762" width="12" style="3" customWidth="1"/>
    <col min="10763" max="11008" width="9.140625" style="3"/>
    <col min="11009" max="11009" width="5.28515625" style="3" customWidth="1"/>
    <col min="11010" max="11010" width="21.140625" style="3" customWidth="1"/>
    <col min="11011" max="11011" width="9" style="3" customWidth="1"/>
    <col min="11012" max="11012" width="9.42578125" style="3" customWidth="1"/>
    <col min="11013" max="11014" width="8.28515625" style="3" customWidth="1"/>
    <col min="11015" max="11015" width="8" style="3" customWidth="1"/>
    <col min="11016" max="11016" width="9.28515625" style="3" customWidth="1"/>
    <col min="11017" max="11017" width="11.85546875" style="3" customWidth="1"/>
    <col min="11018" max="11018" width="12" style="3" customWidth="1"/>
    <col min="11019" max="11264" width="9.140625" style="3"/>
    <col min="11265" max="11265" width="5.28515625" style="3" customWidth="1"/>
    <col min="11266" max="11266" width="21.140625" style="3" customWidth="1"/>
    <col min="11267" max="11267" width="9" style="3" customWidth="1"/>
    <col min="11268" max="11268" width="9.42578125" style="3" customWidth="1"/>
    <col min="11269" max="11270" width="8.28515625" style="3" customWidth="1"/>
    <col min="11271" max="11271" width="8" style="3" customWidth="1"/>
    <col min="11272" max="11272" width="9.28515625" style="3" customWidth="1"/>
    <col min="11273" max="11273" width="11.85546875" style="3" customWidth="1"/>
    <col min="11274" max="11274" width="12" style="3" customWidth="1"/>
    <col min="11275" max="11520" width="9.140625" style="3"/>
    <col min="11521" max="11521" width="5.28515625" style="3" customWidth="1"/>
    <col min="11522" max="11522" width="21.140625" style="3" customWidth="1"/>
    <col min="11523" max="11523" width="9" style="3" customWidth="1"/>
    <col min="11524" max="11524" width="9.42578125" style="3" customWidth="1"/>
    <col min="11525" max="11526" width="8.28515625" style="3" customWidth="1"/>
    <col min="11527" max="11527" width="8" style="3" customWidth="1"/>
    <col min="11528" max="11528" width="9.28515625" style="3" customWidth="1"/>
    <col min="11529" max="11529" width="11.85546875" style="3" customWidth="1"/>
    <col min="11530" max="11530" width="12" style="3" customWidth="1"/>
    <col min="11531" max="11776" width="9.140625" style="3"/>
    <col min="11777" max="11777" width="5.28515625" style="3" customWidth="1"/>
    <col min="11778" max="11778" width="21.140625" style="3" customWidth="1"/>
    <col min="11779" max="11779" width="9" style="3" customWidth="1"/>
    <col min="11780" max="11780" width="9.42578125" style="3" customWidth="1"/>
    <col min="11781" max="11782" width="8.28515625" style="3" customWidth="1"/>
    <col min="11783" max="11783" width="8" style="3" customWidth="1"/>
    <col min="11784" max="11784" width="9.28515625" style="3" customWidth="1"/>
    <col min="11785" max="11785" width="11.85546875" style="3" customWidth="1"/>
    <col min="11786" max="11786" width="12" style="3" customWidth="1"/>
    <col min="11787" max="12032" width="9.140625" style="3"/>
    <col min="12033" max="12033" width="5.28515625" style="3" customWidth="1"/>
    <col min="12034" max="12034" width="21.140625" style="3" customWidth="1"/>
    <col min="12035" max="12035" width="9" style="3" customWidth="1"/>
    <col min="12036" max="12036" width="9.42578125" style="3" customWidth="1"/>
    <col min="12037" max="12038" width="8.28515625" style="3" customWidth="1"/>
    <col min="12039" max="12039" width="8" style="3" customWidth="1"/>
    <col min="12040" max="12040" width="9.28515625" style="3" customWidth="1"/>
    <col min="12041" max="12041" width="11.85546875" style="3" customWidth="1"/>
    <col min="12042" max="12042" width="12" style="3" customWidth="1"/>
    <col min="12043" max="12288" width="9.140625" style="3"/>
    <col min="12289" max="12289" width="5.28515625" style="3" customWidth="1"/>
    <col min="12290" max="12290" width="21.140625" style="3" customWidth="1"/>
    <col min="12291" max="12291" width="9" style="3" customWidth="1"/>
    <col min="12292" max="12292" width="9.42578125" style="3" customWidth="1"/>
    <col min="12293" max="12294" width="8.28515625" style="3" customWidth="1"/>
    <col min="12295" max="12295" width="8" style="3" customWidth="1"/>
    <col min="12296" max="12296" width="9.28515625" style="3" customWidth="1"/>
    <col min="12297" max="12297" width="11.85546875" style="3" customWidth="1"/>
    <col min="12298" max="12298" width="12" style="3" customWidth="1"/>
    <col min="12299" max="12544" width="9.140625" style="3"/>
    <col min="12545" max="12545" width="5.28515625" style="3" customWidth="1"/>
    <col min="12546" max="12546" width="21.140625" style="3" customWidth="1"/>
    <col min="12547" max="12547" width="9" style="3" customWidth="1"/>
    <col min="12548" max="12548" width="9.42578125" style="3" customWidth="1"/>
    <col min="12549" max="12550" width="8.28515625" style="3" customWidth="1"/>
    <col min="12551" max="12551" width="8" style="3" customWidth="1"/>
    <col min="12552" max="12552" width="9.28515625" style="3" customWidth="1"/>
    <col min="12553" max="12553" width="11.85546875" style="3" customWidth="1"/>
    <col min="12554" max="12554" width="12" style="3" customWidth="1"/>
    <col min="12555" max="12800" width="9.140625" style="3"/>
    <col min="12801" max="12801" width="5.28515625" style="3" customWidth="1"/>
    <col min="12802" max="12802" width="21.140625" style="3" customWidth="1"/>
    <col min="12803" max="12803" width="9" style="3" customWidth="1"/>
    <col min="12804" max="12804" width="9.42578125" style="3" customWidth="1"/>
    <col min="12805" max="12806" width="8.28515625" style="3" customWidth="1"/>
    <col min="12807" max="12807" width="8" style="3" customWidth="1"/>
    <col min="12808" max="12808" width="9.28515625" style="3" customWidth="1"/>
    <col min="12809" max="12809" width="11.85546875" style="3" customWidth="1"/>
    <col min="12810" max="12810" width="12" style="3" customWidth="1"/>
    <col min="12811" max="13056" width="9.140625" style="3"/>
    <col min="13057" max="13057" width="5.28515625" style="3" customWidth="1"/>
    <col min="13058" max="13058" width="21.140625" style="3" customWidth="1"/>
    <col min="13059" max="13059" width="9" style="3" customWidth="1"/>
    <col min="13060" max="13060" width="9.42578125" style="3" customWidth="1"/>
    <col min="13061" max="13062" width="8.28515625" style="3" customWidth="1"/>
    <col min="13063" max="13063" width="8" style="3" customWidth="1"/>
    <col min="13064" max="13064" width="9.28515625" style="3" customWidth="1"/>
    <col min="13065" max="13065" width="11.85546875" style="3" customWidth="1"/>
    <col min="13066" max="13066" width="12" style="3" customWidth="1"/>
    <col min="13067" max="13312" width="9.140625" style="3"/>
    <col min="13313" max="13313" width="5.28515625" style="3" customWidth="1"/>
    <col min="13314" max="13314" width="21.140625" style="3" customWidth="1"/>
    <col min="13315" max="13315" width="9" style="3" customWidth="1"/>
    <col min="13316" max="13316" width="9.42578125" style="3" customWidth="1"/>
    <col min="13317" max="13318" width="8.28515625" style="3" customWidth="1"/>
    <col min="13319" max="13319" width="8" style="3" customWidth="1"/>
    <col min="13320" max="13320" width="9.28515625" style="3" customWidth="1"/>
    <col min="13321" max="13321" width="11.85546875" style="3" customWidth="1"/>
    <col min="13322" max="13322" width="12" style="3" customWidth="1"/>
    <col min="13323" max="13568" width="9.140625" style="3"/>
    <col min="13569" max="13569" width="5.28515625" style="3" customWidth="1"/>
    <col min="13570" max="13570" width="21.140625" style="3" customWidth="1"/>
    <col min="13571" max="13571" width="9" style="3" customWidth="1"/>
    <col min="13572" max="13572" width="9.42578125" style="3" customWidth="1"/>
    <col min="13573" max="13574" width="8.28515625" style="3" customWidth="1"/>
    <col min="13575" max="13575" width="8" style="3" customWidth="1"/>
    <col min="13576" max="13576" width="9.28515625" style="3" customWidth="1"/>
    <col min="13577" max="13577" width="11.85546875" style="3" customWidth="1"/>
    <col min="13578" max="13578" width="12" style="3" customWidth="1"/>
    <col min="13579" max="13824" width="9.140625" style="3"/>
    <col min="13825" max="13825" width="5.28515625" style="3" customWidth="1"/>
    <col min="13826" max="13826" width="21.140625" style="3" customWidth="1"/>
    <col min="13827" max="13827" width="9" style="3" customWidth="1"/>
    <col min="13828" max="13828" width="9.42578125" style="3" customWidth="1"/>
    <col min="13829" max="13830" width="8.28515625" style="3" customWidth="1"/>
    <col min="13831" max="13831" width="8" style="3" customWidth="1"/>
    <col min="13832" max="13832" width="9.28515625" style="3" customWidth="1"/>
    <col min="13833" max="13833" width="11.85546875" style="3" customWidth="1"/>
    <col min="13834" max="13834" width="12" style="3" customWidth="1"/>
    <col min="13835" max="14080" width="9.140625" style="3"/>
    <col min="14081" max="14081" width="5.28515625" style="3" customWidth="1"/>
    <col min="14082" max="14082" width="21.140625" style="3" customWidth="1"/>
    <col min="14083" max="14083" width="9" style="3" customWidth="1"/>
    <col min="14084" max="14084" width="9.42578125" style="3" customWidth="1"/>
    <col min="14085" max="14086" width="8.28515625" style="3" customWidth="1"/>
    <col min="14087" max="14087" width="8" style="3" customWidth="1"/>
    <col min="14088" max="14088" width="9.28515625" style="3" customWidth="1"/>
    <col min="14089" max="14089" width="11.85546875" style="3" customWidth="1"/>
    <col min="14090" max="14090" width="12" style="3" customWidth="1"/>
    <col min="14091" max="14336" width="9.140625" style="3"/>
    <col min="14337" max="14337" width="5.28515625" style="3" customWidth="1"/>
    <col min="14338" max="14338" width="21.140625" style="3" customWidth="1"/>
    <col min="14339" max="14339" width="9" style="3" customWidth="1"/>
    <col min="14340" max="14340" width="9.42578125" style="3" customWidth="1"/>
    <col min="14341" max="14342" width="8.28515625" style="3" customWidth="1"/>
    <col min="14343" max="14343" width="8" style="3" customWidth="1"/>
    <col min="14344" max="14344" width="9.28515625" style="3" customWidth="1"/>
    <col min="14345" max="14345" width="11.85546875" style="3" customWidth="1"/>
    <col min="14346" max="14346" width="12" style="3" customWidth="1"/>
    <col min="14347" max="14592" width="9.140625" style="3"/>
    <col min="14593" max="14593" width="5.28515625" style="3" customWidth="1"/>
    <col min="14594" max="14594" width="21.140625" style="3" customWidth="1"/>
    <col min="14595" max="14595" width="9" style="3" customWidth="1"/>
    <col min="14596" max="14596" width="9.42578125" style="3" customWidth="1"/>
    <col min="14597" max="14598" width="8.28515625" style="3" customWidth="1"/>
    <col min="14599" max="14599" width="8" style="3" customWidth="1"/>
    <col min="14600" max="14600" width="9.28515625" style="3" customWidth="1"/>
    <col min="14601" max="14601" width="11.85546875" style="3" customWidth="1"/>
    <col min="14602" max="14602" width="12" style="3" customWidth="1"/>
    <col min="14603" max="14848" width="9.140625" style="3"/>
    <col min="14849" max="14849" width="5.28515625" style="3" customWidth="1"/>
    <col min="14850" max="14850" width="21.140625" style="3" customWidth="1"/>
    <col min="14851" max="14851" width="9" style="3" customWidth="1"/>
    <col min="14852" max="14852" width="9.42578125" style="3" customWidth="1"/>
    <col min="14853" max="14854" width="8.28515625" style="3" customWidth="1"/>
    <col min="14855" max="14855" width="8" style="3" customWidth="1"/>
    <col min="14856" max="14856" width="9.28515625" style="3" customWidth="1"/>
    <col min="14857" max="14857" width="11.85546875" style="3" customWidth="1"/>
    <col min="14858" max="14858" width="12" style="3" customWidth="1"/>
    <col min="14859" max="15104" width="9.140625" style="3"/>
    <col min="15105" max="15105" width="5.28515625" style="3" customWidth="1"/>
    <col min="15106" max="15106" width="21.140625" style="3" customWidth="1"/>
    <col min="15107" max="15107" width="9" style="3" customWidth="1"/>
    <col min="15108" max="15108" width="9.42578125" style="3" customWidth="1"/>
    <col min="15109" max="15110" width="8.28515625" style="3" customWidth="1"/>
    <col min="15111" max="15111" width="8" style="3" customWidth="1"/>
    <col min="15112" max="15112" width="9.28515625" style="3" customWidth="1"/>
    <col min="15113" max="15113" width="11.85546875" style="3" customWidth="1"/>
    <col min="15114" max="15114" width="12" style="3" customWidth="1"/>
    <col min="15115" max="15360" width="9.140625" style="3"/>
    <col min="15361" max="15361" width="5.28515625" style="3" customWidth="1"/>
    <col min="15362" max="15362" width="21.140625" style="3" customWidth="1"/>
    <col min="15363" max="15363" width="9" style="3" customWidth="1"/>
    <col min="15364" max="15364" width="9.42578125" style="3" customWidth="1"/>
    <col min="15365" max="15366" width="8.28515625" style="3" customWidth="1"/>
    <col min="15367" max="15367" width="8" style="3" customWidth="1"/>
    <col min="15368" max="15368" width="9.28515625" style="3" customWidth="1"/>
    <col min="15369" max="15369" width="11.85546875" style="3" customWidth="1"/>
    <col min="15370" max="15370" width="12" style="3" customWidth="1"/>
    <col min="15371" max="15616" width="9.140625" style="3"/>
    <col min="15617" max="15617" width="5.28515625" style="3" customWidth="1"/>
    <col min="15618" max="15618" width="21.140625" style="3" customWidth="1"/>
    <col min="15619" max="15619" width="9" style="3" customWidth="1"/>
    <col min="15620" max="15620" width="9.42578125" style="3" customWidth="1"/>
    <col min="15621" max="15622" width="8.28515625" style="3" customWidth="1"/>
    <col min="15623" max="15623" width="8" style="3" customWidth="1"/>
    <col min="15624" max="15624" width="9.28515625" style="3" customWidth="1"/>
    <col min="15625" max="15625" width="11.85546875" style="3" customWidth="1"/>
    <col min="15626" max="15626" width="12" style="3" customWidth="1"/>
    <col min="15627" max="15872" width="9.140625" style="3"/>
    <col min="15873" max="15873" width="5.28515625" style="3" customWidth="1"/>
    <col min="15874" max="15874" width="21.140625" style="3" customWidth="1"/>
    <col min="15875" max="15875" width="9" style="3" customWidth="1"/>
    <col min="15876" max="15876" width="9.42578125" style="3" customWidth="1"/>
    <col min="15877" max="15878" width="8.28515625" style="3" customWidth="1"/>
    <col min="15879" max="15879" width="8" style="3" customWidth="1"/>
    <col min="15880" max="15880" width="9.28515625" style="3" customWidth="1"/>
    <col min="15881" max="15881" width="11.85546875" style="3" customWidth="1"/>
    <col min="15882" max="15882" width="12" style="3" customWidth="1"/>
    <col min="15883" max="16128" width="9.140625" style="3"/>
    <col min="16129" max="16129" width="5.28515625" style="3" customWidth="1"/>
    <col min="16130" max="16130" width="21.140625" style="3" customWidth="1"/>
    <col min="16131" max="16131" width="9" style="3" customWidth="1"/>
    <col min="16132" max="16132" width="9.42578125" style="3" customWidth="1"/>
    <col min="16133" max="16134" width="8.28515625" style="3" customWidth="1"/>
    <col min="16135" max="16135" width="8" style="3" customWidth="1"/>
    <col min="16136" max="16136" width="9.28515625" style="3" customWidth="1"/>
    <col min="16137" max="16137" width="11.85546875" style="3" customWidth="1"/>
    <col min="16138" max="16138" width="12" style="3" customWidth="1"/>
    <col min="16139" max="16384" width="9.140625" style="3"/>
  </cols>
  <sheetData>
    <row r="1" spans="1:10" ht="32.25" customHeight="1">
      <c r="A1" s="893" t="s">
        <v>254</v>
      </c>
      <c r="B1" s="893"/>
      <c r="C1" s="893"/>
      <c r="D1" s="893"/>
      <c r="E1" s="893"/>
      <c r="F1" s="893"/>
      <c r="G1" s="893"/>
      <c r="H1" s="893"/>
      <c r="I1" s="893"/>
      <c r="J1" s="893"/>
    </row>
    <row r="2" spans="1:10" customFormat="1" ht="18.75">
      <c r="A2" s="922" t="s">
        <v>475</v>
      </c>
      <c r="B2" s="922"/>
      <c r="C2" s="922"/>
      <c r="D2" s="922"/>
      <c r="E2" s="922"/>
      <c r="F2" s="922"/>
      <c r="G2" s="922"/>
      <c r="H2" s="922"/>
      <c r="I2" s="922"/>
      <c r="J2" s="922"/>
    </row>
    <row r="4" spans="1:10" s="2" customFormat="1" ht="36" customHeight="1">
      <c r="A4" s="914" t="s">
        <v>93</v>
      </c>
      <c r="B4" s="916" t="s">
        <v>256</v>
      </c>
      <c r="C4" s="923" t="s">
        <v>257</v>
      </c>
      <c r="D4" s="923"/>
      <c r="E4" s="923" t="s">
        <v>258</v>
      </c>
      <c r="F4" s="923"/>
      <c r="G4" s="923"/>
      <c r="H4" s="918" t="s">
        <v>259</v>
      </c>
      <c r="I4" s="918" t="s">
        <v>260</v>
      </c>
      <c r="J4" s="920" t="s">
        <v>261</v>
      </c>
    </row>
    <row r="5" spans="1:10" s="2" customFormat="1" ht="58.5" customHeight="1">
      <c r="A5" s="915"/>
      <c r="B5" s="917"/>
      <c r="C5" s="6" t="s">
        <v>262</v>
      </c>
      <c r="D5" s="6" t="s">
        <v>263</v>
      </c>
      <c r="E5" s="6" t="s">
        <v>264</v>
      </c>
      <c r="F5" s="6" t="s">
        <v>265</v>
      </c>
      <c r="G5" s="6" t="s">
        <v>266</v>
      </c>
      <c r="H5" s="919"/>
      <c r="I5" s="919"/>
      <c r="J5" s="921"/>
    </row>
    <row r="6" spans="1:10" ht="15.75">
      <c r="A6" s="213">
        <f>'TTTL tổ BVTX'!A11</f>
        <v>1</v>
      </c>
      <c r="B6" s="214" t="str">
        <f>'TTTL tổ BVTX'!B11</f>
        <v>Hun Ray</v>
      </c>
      <c r="C6" s="215"/>
      <c r="D6" s="216"/>
      <c r="E6" s="217"/>
      <c r="F6" s="218"/>
      <c r="G6" s="13">
        <f t="shared" ref="G6:G11" si="0">E6+F6</f>
        <v>0</v>
      </c>
      <c r="H6" s="13">
        <f t="shared" ref="H6:H11" si="1">D6+E6</f>
        <v>0</v>
      </c>
      <c r="I6" s="19">
        <f t="shared" ref="I6:I11" si="2">H6*75000</f>
        <v>0</v>
      </c>
      <c r="J6" s="227"/>
    </row>
    <row r="7" spans="1:10" ht="15.75">
      <c r="A7" s="213">
        <f>'TTTL tổ BVTX'!A12</f>
        <v>2</v>
      </c>
      <c r="B7" s="214" t="str">
        <f>'TTTL tổ BVTX'!B12</f>
        <v>Via Mêt</v>
      </c>
      <c r="C7" s="215"/>
      <c r="D7" s="216"/>
      <c r="E7" s="217"/>
      <c r="F7" s="218"/>
      <c r="G7" s="13">
        <f t="shared" si="0"/>
        <v>0</v>
      </c>
      <c r="H7" s="13">
        <f t="shared" si="1"/>
        <v>0</v>
      </c>
      <c r="I7" s="19">
        <f t="shared" si="2"/>
        <v>0</v>
      </c>
      <c r="J7" s="227"/>
    </row>
    <row r="8" spans="1:10" ht="15.75">
      <c r="A8" s="213">
        <f>'TTTL tổ BVTX'!A13</f>
        <v>3</v>
      </c>
      <c r="B8" s="214" t="str">
        <f>'TTTL tổ BVTX'!B13</f>
        <v>Num Nay</v>
      </c>
      <c r="C8" s="215"/>
      <c r="D8" s="216"/>
      <c r="E8" s="217"/>
      <c r="F8" s="218"/>
      <c r="G8" s="13">
        <f t="shared" si="0"/>
        <v>0</v>
      </c>
      <c r="H8" s="13">
        <f t="shared" si="1"/>
        <v>0</v>
      </c>
      <c r="I8" s="19">
        <f>H8*75000</f>
        <v>0</v>
      </c>
      <c r="J8" s="227"/>
    </row>
    <row r="9" spans="1:10" ht="15.75">
      <c r="A9" s="213">
        <f>'TTTL tổ BVTX'!A14</f>
        <v>4</v>
      </c>
      <c r="B9" s="214" t="str">
        <f>'TTTL tổ BVTX'!B14</f>
        <v>Sa Lên</v>
      </c>
      <c r="C9" s="215"/>
      <c r="D9" s="216"/>
      <c r="E9" s="217"/>
      <c r="F9" s="218"/>
      <c r="G9" s="13">
        <f t="shared" si="0"/>
        <v>0</v>
      </c>
      <c r="H9" s="13">
        <f t="shared" si="1"/>
        <v>0</v>
      </c>
      <c r="I9" s="19">
        <f>H9*75000</f>
        <v>0</v>
      </c>
      <c r="J9" s="227"/>
    </row>
    <row r="10" spans="1:10" ht="15.75">
      <c r="A10" s="213">
        <f>'TTTL tổ BVTX'!A15</f>
        <v>5</v>
      </c>
      <c r="B10" s="214" t="str">
        <f>'TTTL tổ BVTX'!B15</f>
        <v>Chia Sok Rai</v>
      </c>
      <c r="C10" s="215"/>
      <c r="D10" s="216"/>
      <c r="E10" s="217"/>
      <c r="F10" s="218"/>
      <c r="G10" s="13">
        <f t="shared" si="0"/>
        <v>0</v>
      </c>
      <c r="H10" s="13">
        <f t="shared" si="1"/>
        <v>0</v>
      </c>
      <c r="I10" s="19">
        <f t="shared" si="2"/>
        <v>0</v>
      </c>
      <c r="J10" s="227"/>
    </row>
    <row r="11" spans="1:10" ht="15.75">
      <c r="A11" s="213">
        <f>'TTTL tổ BVTX'!A16</f>
        <v>6</v>
      </c>
      <c r="B11" s="214" t="str">
        <f>'TTTL tổ BVTX'!B16</f>
        <v>Sok Nit</v>
      </c>
      <c r="C11" s="215"/>
      <c r="D11" s="216"/>
      <c r="E11" s="217"/>
      <c r="F11" s="218"/>
      <c r="G11" s="13">
        <f t="shared" si="0"/>
        <v>0</v>
      </c>
      <c r="H11" s="13">
        <f t="shared" si="1"/>
        <v>0</v>
      </c>
      <c r="I11" s="19">
        <f t="shared" si="2"/>
        <v>0</v>
      </c>
      <c r="J11" s="227"/>
    </row>
    <row r="12" spans="1:10" ht="15.75">
      <c r="A12" s="219"/>
      <c r="B12" s="220"/>
      <c r="C12" s="221"/>
      <c r="D12" s="222"/>
      <c r="E12" s="223"/>
      <c r="F12" s="224"/>
      <c r="G12" s="223"/>
      <c r="H12" s="223"/>
      <c r="I12" s="228"/>
      <c r="J12" s="229"/>
    </row>
    <row r="13" spans="1:10" ht="20.25" customHeight="1">
      <c r="A13" s="1050" t="s">
        <v>267</v>
      </c>
      <c r="B13" s="1051"/>
      <c r="C13" s="23">
        <f t="shared" ref="C13:I13" si="3">SUM(C6:C11)</f>
        <v>0</v>
      </c>
      <c r="D13" s="23">
        <f t="shared" si="3"/>
        <v>0</v>
      </c>
      <c r="E13" s="23">
        <f t="shared" si="3"/>
        <v>0</v>
      </c>
      <c r="F13" s="23">
        <f t="shared" si="3"/>
        <v>0</v>
      </c>
      <c r="G13" s="23">
        <f t="shared" si="3"/>
        <v>0</v>
      </c>
      <c r="H13" s="23">
        <f t="shared" si="3"/>
        <v>0</v>
      </c>
      <c r="I13" s="23">
        <f t="shared" si="3"/>
        <v>0</v>
      </c>
      <c r="J13" s="26"/>
    </row>
    <row r="14" spans="1:10" ht="15.75">
      <c r="B14" s="225"/>
    </row>
    <row r="15" spans="1:10" ht="15.75">
      <c r="B15" s="226"/>
      <c r="E15" s="24"/>
      <c r="F15" s="24"/>
      <c r="G15" s="24"/>
      <c r="H15" s="912" t="s">
        <v>268</v>
      </c>
      <c r="I15" s="912"/>
      <c r="J15" s="912"/>
    </row>
    <row r="16" spans="1:10">
      <c r="E16" s="3"/>
      <c r="F16" s="3"/>
      <c r="G16" s="3"/>
      <c r="H16" s="913" t="s">
        <v>269</v>
      </c>
      <c r="I16" s="913"/>
      <c r="J16" s="913"/>
    </row>
  </sheetData>
  <mergeCells count="12">
    <mergeCell ref="A1:J1"/>
    <mergeCell ref="A2:J2"/>
    <mergeCell ref="C4:D4"/>
    <mergeCell ref="E4:G4"/>
    <mergeCell ref="A13:B13"/>
    <mergeCell ref="H15:J15"/>
    <mergeCell ref="H16:J16"/>
    <mergeCell ref="A4:A5"/>
    <mergeCell ref="B4:B5"/>
    <mergeCell ref="H4:H5"/>
    <mergeCell ref="I4:I5"/>
    <mergeCell ref="J4:J5"/>
  </mergeCells>
  <pageMargins left="0.69930555555555596" right="0.69930555555555596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WXS54"/>
  <sheetViews>
    <sheetView view="pageBreakPreview" zoomScale="90" zoomScaleNormal="100" zoomScaleSheetLayoutView="90" workbookViewId="0">
      <pane xSplit="2" ySplit="8" topLeftCell="D29" activePane="bottomRight" state="frozen"/>
      <selection pane="topRight"/>
      <selection pane="bottomLeft"/>
      <selection pane="bottomRight" activeCell="I32" sqref="I32"/>
    </sheetView>
  </sheetViews>
  <sheetFormatPr defaultColWidth="9" defaultRowHeight="16.5"/>
  <cols>
    <col min="1" max="1" width="4.42578125" style="176" customWidth="1"/>
    <col min="2" max="2" width="15.85546875" style="176" customWidth="1"/>
    <col min="3" max="3" width="7" style="176" hidden="1" customWidth="1"/>
    <col min="4" max="4" width="11.42578125" style="176" customWidth="1"/>
    <col min="5" max="5" width="11.28515625" style="176" customWidth="1"/>
    <col min="6" max="6" width="8.5703125" style="176" customWidth="1"/>
    <col min="7" max="9" width="9.42578125" style="176" customWidth="1"/>
    <col min="10" max="11" width="8.85546875" style="176" hidden="1" customWidth="1"/>
    <col min="12" max="13" width="8.5703125" style="176" hidden="1" customWidth="1"/>
    <col min="14" max="15" width="9.140625" style="176" hidden="1" customWidth="1"/>
    <col min="16" max="16" width="9.5703125" style="176" hidden="1" customWidth="1"/>
    <col min="17" max="17" width="9.42578125" style="176" hidden="1" customWidth="1"/>
    <col min="18" max="19" width="10.7109375" style="176" customWidth="1"/>
    <col min="20" max="21" width="8.85546875" style="176" hidden="1" customWidth="1"/>
    <col min="22" max="23" width="7.85546875" style="176" hidden="1" customWidth="1"/>
    <col min="24" max="24" width="7.28515625" style="176" hidden="1" customWidth="1"/>
    <col min="25" max="28" width="7.5703125" style="176" hidden="1" customWidth="1"/>
    <col min="29" max="29" width="9.28515625" style="176" hidden="1" customWidth="1"/>
    <col min="30" max="30" width="10.5703125" style="176" hidden="1" customWidth="1"/>
    <col min="31" max="31" width="7.5703125" style="176" hidden="1" customWidth="1"/>
    <col min="32" max="32" width="7.28515625" style="176" hidden="1" customWidth="1"/>
    <col min="33" max="33" width="9.28515625" style="176" hidden="1" customWidth="1"/>
    <col min="34" max="34" width="9.5703125" style="176" hidden="1" customWidth="1"/>
    <col min="35" max="38" width="7.28515625" style="176" hidden="1" customWidth="1"/>
    <col min="39" max="40" width="7.7109375" style="176" hidden="1" customWidth="1"/>
    <col min="41" max="41" width="9.42578125" style="176" hidden="1" customWidth="1"/>
    <col min="42" max="44" width="7.28515625" style="176" hidden="1" customWidth="1"/>
    <col min="45" max="46" width="7.7109375" style="176" hidden="1" customWidth="1"/>
    <col min="47" max="47" width="8.42578125" style="176" hidden="1" customWidth="1"/>
    <col min="48" max="48" width="6.7109375" style="176" hidden="1" customWidth="1"/>
    <col min="49" max="49" width="8" style="176" hidden="1" customWidth="1"/>
    <col min="50" max="50" width="7.7109375" style="176" hidden="1" customWidth="1"/>
    <col min="51" max="53" width="7.42578125" style="176" hidden="1" customWidth="1"/>
    <col min="54" max="54" width="7.85546875" style="176" hidden="1" customWidth="1"/>
    <col min="55" max="55" width="7.7109375" style="176" hidden="1" customWidth="1"/>
    <col min="56" max="56" width="6.85546875" style="176" hidden="1" customWidth="1"/>
    <col min="57" max="57" width="8" style="176" hidden="1" customWidth="1"/>
    <col min="58" max="58" width="6.42578125" style="176" hidden="1" customWidth="1"/>
    <col min="59" max="59" width="7.28515625" style="176" hidden="1" customWidth="1"/>
    <col min="60" max="60" width="6.5703125" style="176" hidden="1" customWidth="1"/>
    <col min="61" max="61" width="7.140625" style="176" hidden="1" customWidth="1"/>
    <col min="62" max="64" width="6.85546875" style="176" hidden="1" customWidth="1"/>
    <col min="65" max="65" width="7.42578125" style="176" hidden="1" customWidth="1"/>
    <col min="66" max="66" width="8" style="176" hidden="1" customWidth="1"/>
    <col min="67" max="69" width="8.28515625" style="176" hidden="1" customWidth="1"/>
    <col min="70" max="70" width="7.7109375" style="176" hidden="1" customWidth="1"/>
    <col min="71" max="71" width="6.7109375" style="176" hidden="1" customWidth="1"/>
    <col min="72" max="72" width="6.85546875" style="176" hidden="1" customWidth="1"/>
    <col min="73" max="74" width="7.140625" style="176" hidden="1" customWidth="1"/>
    <col min="75" max="75" width="10.42578125" style="176" customWidth="1"/>
    <col min="76" max="76" width="17.5703125" style="176" customWidth="1"/>
    <col min="77" max="77" width="6.42578125" style="176" customWidth="1"/>
    <col min="78" max="80" width="9.140625" style="176"/>
    <col min="81" max="81" width="10.42578125" style="176" hidden="1" customWidth="1"/>
    <col min="82" max="88" width="9.140625" style="176"/>
    <col min="89" max="89" width="10.42578125" style="176" customWidth="1"/>
    <col min="90" max="304" width="9.140625" style="176"/>
    <col min="305" max="305" width="3.140625" style="176" customWidth="1"/>
    <col min="306" max="306" width="9.7109375" style="176" customWidth="1"/>
    <col min="307" max="307" width="5.42578125" style="176" customWidth="1"/>
    <col min="308" max="310" width="5.85546875" style="176" customWidth="1"/>
    <col min="311" max="312" width="5.140625" style="176" customWidth="1"/>
    <col min="313" max="314" width="5.85546875" style="176" customWidth="1"/>
    <col min="315" max="315" width="5.42578125" style="176" customWidth="1"/>
    <col min="316" max="316" width="5.28515625" style="176" customWidth="1"/>
    <col min="317" max="317" width="5.140625" style="176" customWidth="1"/>
    <col min="318" max="318" width="5.42578125" style="176" customWidth="1"/>
    <col min="319" max="319" width="9" style="176" hidden="1" customWidth="1"/>
    <col min="320" max="320" width="5" style="176" customWidth="1"/>
    <col min="321" max="321" width="5.42578125" style="176" customWidth="1"/>
    <col min="322" max="322" width="5.5703125" style="176" customWidth="1"/>
    <col min="323" max="323" width="6" style="176" customWidth="1"/>
    <col min="324" max="326" width="5.42578125" style="176" customWidth="1"/>
    <col min="327" max="327" width="6.140625" style="176" customWidth="1"/>
    <col min="328" max="328" width="5.42578125" style="176" customWidth="1"/>
    <col min="329" max="330" width="6.140625" style="176" customWidth="1"/>
    <col min="331" max="331" width="6.28515625" style="176" customWidth="1"/>
    <col min="332" max="332" width="5.42578125" style="176" customWidth="1"/>
    <col min="333" max="333" width="6.42578125" style="176" customWidth="1"/>
    <col min="334" max="560" width="9.140625" style="176"/>
    <col min="561" max="561" width="3.140625" style="176" customWidth="1"/>
    <col min="562" max="562" width="9.7109375" style="176" customWidth="1"/>
    <col min="563" max="563" width="5.42578125" style="176" customWidth="1"/>
    <col min="564" max="566" width="5.85546875" style="176" customWidth="1"/>
    <col min="567" max="568" width="5.140625" style="176" customWidth="1"/>
    <col min="569" max="570" width="5.85546875" style="176" customWidth="1"/>
    <col min="571" max="571" width="5.42578125" style="176" customWidth="1"/>
    <col min="572" max="572" width="5.28515625" style="176" customWidth="1"/>
    <col min="573" max="573" width="5.140625" style="176" customWidth="1"/>
    <col min="574" max="574" width="5.42578125" style="176" customWidth="1"/>
    <col min="575" max="575" width="9" style="176" hidden="1" customWidth="1"/>
    <col min="576" max="576" width="5" style="176" customWidth="1"/>
    <col min="577" max="577" width="5.42578125" style="176" customWidth="1"/>
    <col min="578" max="578" width="5.5703125" style="176" customWidth="1"/>
    <col min="579" max="579" width="6" style="176" customWidth="1"/>
    <col min="580" max="582" width="5.42578125" style="176" customWidth="1"/>
    <col min="583" max="583" width="6.140625" style="176" customWidth="1"/>
    <col min="584" max="584" width="5.42578125" style="176" customWidth="1"/>
    <col min="585" max="586" width="6.140625" style="176" customWidth="1"/>
    <col min="587" max="587" width="6.28515625" style="176" customWidth="1"/>
    <col min="588" max="588" width="5.42578125" style="176" customWidth="1"/>
    <col min="589" max="589" width="6.42578125" style="176" customWidth="1"/>
    <col min="590" max="816" width="9.140625" style="176"/>
    <col min="817" max="817" width="3.140625" style="176" customWidth="1"/>
    <col min="818" max="818" width="9.7109375" style="176" customWidth="1"/>
    <col min="819" max="819" width="5.42578125" style="176" customWidth="1"/>
    <col min="820" max="822" width="5.85546875" style="176" customWidth="1"/>
    <col min="823" max="824" width="5.140625" style="176" customWidth="1"/>
    <col min="825" max="826" width="5.85546875" style="176" customWidth="1"/>
    <col min="827" max="827" width="5.42578125" style="176" customWidth="1"/>
    <col min="828" max="828" width="5.28515625" style="176" customWidth="1"/>
    <col min="829" max="829" width="5.140625" style="176" customWidth="1"/>
    <col min="830" max="830" width="5.42578125" style="176" customWidth="1"/>
    <col min="831" max="831" width="9" style="176" hidden="1" customWidth="1"/>
    <col min="832" max="832" width="5" style="176" customWidth="1"/>
    <col min="833" max="833" width="5.42578125" style="176" customWidth="1"/>
    <col min="834" max="834" width="5.5703125" style="176" customWidth="1"/>
    <col min="835" max="835" width="6" style="176" customWidth="1"/>
    <col min="836" max="838" width="5.42578125" style="176" customWidth="1"/>
    <col min="839" max="839" width="6.140625" style="176" customWidth="1"/>
    <col min="840" max="840" width="5.42578125" style="176" customWidth="1"/>
    <col min="841" max="842" width="6.140625" style="176" customWidth="1"/>
    <col min="843" max="843" width="6.28515625" style="176" customWidth="1"/>
    <col min="844" max="844" width="5.42578125" style="176" customWidth="1"/>
    <col min="845" max="845" width="6.42578125" style="176" customWidth="1"/>
    <col min="846" max="1072" width="9.140625" style="176"/>
    <col min="1073" max="1073" width="3.140625" style="176" customWidth="1"/>
    <col min="1074" max="1074" width="9.7109375" style="176" customWidth="1"/>
    <col min="1075" max="1075" width="5.42578125" style="176" customWidth="1"/>
    <col min="1076" max="1078" width="5.85546875" style="176" customWidth="1"/>
    <col min="1079" max="1080" width="5.140625" style="176" customWidth="1"/>
    <col min="1081" max="1082" width="5.85546875" style="176" customWidth="1"/>
    <col min="1083" max="1083" width="5.42578125" style="176" customWidth="1"/>
    <col min="1084" max="1084" width="5.28515625" style="176" customWidth="1"/>
    <col min="1085" max="1085" width="5.140625" style="176" customWidth="1"/>
    <col min="1086" max="1086" width="5.42578125" style="176" customWidth="1"/>
    <col min="1087" max="1087" width="9" style="176" hidden="1" customWidth="1"/>
    <col min="1088" max="1088" width="5" style="176" customWidth="1"/>
    <col min="1089" max="1089" width="5.42578125" style="176" customWidth="1"/>
    <col min="1090" max="1090" width="5.5703125" style="176" customWidth="1"/>
    <col min="1091" max="1091" width="6" style="176" customWidth="1"/>
    <col min="1092" max="1094" width="5.42578125" style="176" customWidth="1"/>
    <col min="1095" max="1095" width="6.140625" style="176" customWidth="1"/>
    <col min="1096" max="1096" width="5.42578125" style="176" customWidth="1"/>
    <col min="1097" max="1098" width="6.140625" style="176" customWidth="1"/>
    <col min="1099" max="1099" width="6.28515625" style="176" customWidth="1"/>
    <col min="1100" max="1100" width="5.42578125" style="176" customWidth="1"/>
    <col min="1101" max="1101" width="6.42578125" style="176" customWidth="1"/>
    <col min="1102" max="1328" width="9.140625" style="176"/>
    <col min="1329" max="1329" width="3.140625" style="176" customWidth="1"/>
    <col min="1330" max="1330" width="9.7109375" style="176" customWidth="1"/>
    <col min="1331" max="1331" width="5.42578125" style="176" customWidth="1"/>
    <col min="1332" max="1334" width="5.85546875" style="176" customWidth="1"/>
    <col min="1335" max="1336" width="5.140625" style="176" customWidth="1"/>
    <col min="1337" max="1338" width="5.85546875" style="176" customWidth="1"/>
    <col min="1339" max="1339" width="5.42578125" style="176" customWidth="1"/>
    <col min="1340" max="1340" width="5.28515625" style="176" customWidth="1"/>
    <col min="1341" max="1341" width="5.140625" style="176" customWidth="1"/>
    <col min="1342" max="1342" width="5.42578125" style="176" customWidth="1"/>
    <col min="1343" max="1343" width="9" style="176" hidden="1" customWidth="1"/>
    <col min="1344" max="1344" width="5" style="176" customWidth="1"/>
    <col min="1345" max="1345" width="5.42578125" style="176" customWidth="1"/>
    <col min="1346" max="1346" width="5.5703125" style="176" customWidth="1"/>
    <col min="1347" max="1347" width="6" style="176" customWidth="1"/>
    <col min="1348" max="1350" width="5.42578125" style="176" customWidth="1"/>
    <col min="1351" max="1351" width="6.140625" style="176" customWidth="1"/>
    <col min="1352" max="1352" width="5.42578125" style="176" customWidth="1"/>
    <col min="1353" max="1354" width="6.140625" style="176" customWidth="1"/>
    <col min="1355" max="1355" width="6.28515625" style="176" customWidth="1"/>
    <col min="1356" max="1356" width="5.42578125" style="176" customWidth="1"/>
    <col min="1357" max="1357" width="6.42578125" style="176" customWidth="1"/>
    <col min="1358" max="1584" width="9.140625" style="176"/>
    <col min="1585" max="1585" width="3.140625" style="176" customWidth="1"/>
    <col min="1586" max="1586" width="9.7109375" style="176" customWidth="1"/>
    <col min="1587" max="1587" width="5.42578125" style="176" customWidth="1"/>
    <col min="1588" max="1590" width="5.85546875" style="176" customWidth="1"/>
    <col min="1591" max="1592" width="5.140625" style="176" customWidth="1"/>
    <col min="1593" max="1594" width="5.85546875" style="176" customWidth="1"/>
    <col min="1595" max="1595" width="5.42578125" style="176" customWidth="1"/>
    <col min="1596" max="1596" width="5.28515625" style="176" customWidth="1"/>
    <col min="1597" max="1597" width="5.140625" style="176" customWidth="1"/>
    <col min="1598" max="1598" width="5.42578125" style="176" customWidth="1"/>
    <col min="1599" max="1599" width="9" style="176" hidden="1" customWidth="1"/>
    <col min="1600" max="1600" width="5" style="176" customWidth="1"/>
    <col min="1601" max="1601" width="5.42578125" style="176" customWidth="1"/>
    <col min="1602" max="1602" width="5.5703125" style="176" customWidth="1"/>
    <col min="1603" max="1603" width="6" style="176" customWidth="1"/>
    <col min="1604" max="1606" width="5.42578125" style="176" customWidth="1"/>
    <col min="1607" max="1607" width="6.140625" style="176" customWidth="1"/>
    <col min="1608" max="1608" width="5.42578125" style="176" customWidth="1"/>
    <col min="1609" max="1610" width="6.140625" style="176" customWidth="1"/>
    <col min="1611" max="1611" width="6.28515625" style="176" customWidth="1"/>
    <col min="1612" max="1612" width="5.42578125" style="176" customWidth="1"/>
    <col min="1613" max="1613" width="6.42578125" style="176" customWidth="1"/>
    <col min="1614" max="1840" width="9.140625" style="176"/>
    <col min="1841" max="1841" width="3.140625" style="176" customWidth="1"/>
    <col min="1842" max="1842" width="9.7109375" style="176" customWidth="1"/>
    <col min="1843" max="1843" width="5.42578125" style="176" customWidth="1"/>
    <col min="1844" max="1846" width="5.85546875" style="176" customWidth="1"/>
    <col min="1847" max="1848" width="5.140625" style="176" customWidth="1"/>
    <col min="1849" max="1850" width="5.85546875" style="176" customWidth="1"/>
    <col min="1851" max="1851" width="5.42578125" style="176" customWidth="1"/>
    <col min="1852" max="1852" width="5.28515625" style="176" customWidth="1"/>
    <col min="1853" max="1853" width="5.140625" style="176" customWidth="1"/>
    <col min="1854" max="1854" width="5.42578125" style="176" customWidth="1"/>
    <col min="1855" max="1855" width="9" style="176" hidden="1" customWidth="1"/>
    <col min="1856" max="1856" width="5" style="176" customWidth="1"/>
    <col min="1857" max="1857" width="5.42578125" style="176" customWidth="1"/>
    <col min="1858" max="1858" width="5.5703125" style="176" customWidth="1"/>
    <col min="1859" max="1859" width="6" style="176" customWidth="1"/>
    <col min="1860" max="1862" width="5.42578125" style="176" customWidth="1"/>
    <col min="1863" max="1863" width="6.140625" style="176" customWidth="1"/>
    <col min="1864" max="1864" width="5.42578125" style="176" customWidth="1"/>
    <col min="1865" max="1866" width="6.140625" style="176" customWidth="1"/>
    <col min="1867" max="1867" width="6.28515625" style="176" customWidth="1"/>
    <col min="1868" max="1868" width="5.42578125" style="176" customWidth="1"/>
    <col min="1869" max="1869" width="6.42578125" style="176" customWidth="1"/>
    <col min="1870" max="2096" width="9.140625" style="176"/>
    <col min="2097" max="2097" width="3.140625" style="176" customWidth="1"/>
    <col min="2098" max="2098" width="9.7109375" style="176" customWidth="1"/>
    <col min="2099" max="2099" width="5.42578125" style="176" customWidth="1"/>
    <col min="2100" max="2102" width="5.85546875" style="176" customWidth="1"/>
    <col min="2103" max="2104" width="5.140625" style="176" customWidth="1"/>
    <col min="2105" max="2106" width="5.85546875" style="176" customWidth="1"/>
    <col min="2107" max="2107" width="5.42578125" style="176" customWidth="1"/>
    <col min="2108" max="2108" width="5.28515625" style="176" customWidth="1"/>
    <col min="2109" max="2109" width="5.140625" style="176" customWidth="1"/>
    <col min="2110" max="2110" width="5.42578125" style="176" customWidth="1"/>
    <col min="2111" max="2111" width="9" style="176" hidden="1" customWidth="1"/>
    <col min="2112" max="2112" width="5" style="176" customWidth="1"/>
    <col min="2113" max="2113" width="5.42578125" style="176" customWidth="1"/>
    <col min="2114" max="2114" width="5.5703125" style="176" customWidth="1"/>
    <col min="2115" max="2115" width="6" style="176" customWidth="1"/>
    <col min="2116" max="2118" width="5.42578125" style="176" customWidth="1"/>
    <col min="2119" max="2119" width="6.140625" style="176" customWidth="1"/>
    <col min="2120" max="2120" width="5.42578125" style="176" customWidth="1"/>
    <col min="2121" max="2122" width="6.140625" style="176" customWidth="1"/>
    <col min="2123" max="2123" width="6.28515625" style="176" customWidth="1"/>
    <col min="2124" max="2124" width="5.42578125" style="176" customWidth="1"/>
    <col min="2125" max="2125" width="6.42578125" style="176" customWidth="1"/>
    <col min="2126" max="2352" width="9.140625" style="176"/>
    <col min="2353" max="2353" width="3.140625" style="176" customWidth="1"/>
    <col min="2354" max="2354" width="9.7109375" style="176" customWidth="1"/>
    <col min="2355" max="2355" width="5.42578125" style="176" customWidth="1"/>
    <col min="2356" max="2358" width="5.85546875" style="176" customWidth="1"/>
    <col min="2359" max="2360" width="5.140625" style="176" customWidth="1"/>
    <col min="2361" max="2362" width="5.85546875" style="176" customWidth="1"/>
    <col min="2363" max="2363" width="5.42578125" style="176" customWidth="1"/>
    <col min="2364" max="2364" width="5.28515625" style="176" customWidth="1"/>
    <col min="2365" max="2365" width="5.140625" style="176" customWidth="1"/>
    <col min="2366" max="2366" width="5.42578125" style="176" customWidth="1"/>
    <col min="2367" max="2367" width="9" style="176" hidden="1" customWidth="1"/>
    <col min="2368" max="2368" width="5" style="176" customWidth="1"/>
    <col min="2369" max="2369" width="5.42578125" style="176" customWidth="1"/>
    <col min="2370" max="2370" width="5.5703125" style="176" customWidth="1"/>
    <col min="2371" max="2371" width="6" style="176" customWidth="1"/>
    <col min="2372" max="2374" width="5.42578125" style="176" customWidth="1"/>
    <col min="2375" max="2375" width="6.140625" style="176" customWidth="1"/>
    <col min="2376" max="2376" width="5.42578125" style="176" customWidth="1"/>
    <col min="2377" max="2378" width="6.140625" style="176" customWidth="1"/>
    <col min="2379" max="2379" width="6.28515625" style="176" customWidth="1"/>
    <col min="2380" max="2380" width="5.42578125" style="176" customWidth="1"/>
    <col min="2381" max="2381" width="6.42578125" style="176" customWidth="1"/>
    <col min="2382" max="2608" width="9.140625" style="176"/>
    <col min="2609" max="2609" width="3.140625" style="176" customWidth="1"/>
    <col min="2610" max="2610" width="9.7109375" style="176" customWidth="1"/>
    <col min="2611" max="2611" width="5.42578125" style="176" customWidth="1"/>
    <col min="2612" max="2614" width="5.85546875" style="176" customWidth="1"/>
    <col min="2615" max="2616" width="5.140625" style="176" customWidth="1"/>
    <col min="2617" max="2618" width="5.85546875" style="176" customWidth="1"/>
    <col min="2619" max="2619" width="5.42578125" style="176" customWidth="1"/>
    <col min="2620" max="2620" width="5.28515625" style="176" customWidth="1"/>
    <col min="2621" max="2621" width="5.140625" style="176" customWidth="1"/>
    <col min="2622" max="2622" width="5.42578125" style="176" customWidth="1"/>
    <col min="2623" max="2623" width="9" style="176" hidden="1" customWidth="1"/>
    <col min="2624" max="2624" width="5" style="176" customWidth="1"/>
    <col min="2625" max="2625" width="5.42578125" style="176" customWidth="1"/>
    <col min="2626" max="2626" width="5.5703125" style="176" customWidth="1"/>
    <col min="2627" max="2627" width="6" style="176" customWidth="1"/>
    <col min="2628" max="2630" width="5.42578125" style="176" customWidth="1"/>
    <col min="2631" max="2631" width="6.140625" style="176" customWidth="1"/>
    <col min="2632" max="2632" width="5.42578125" style="176" customWidth="1"/>
    <col min="2633" max="2634" width="6.140625" style="176" customWidth="1"/>
    <col min="2635" max="2635" width="6.28515625" style="176" customWidth="1"/>
    <col min="2636" max="2636" width="5.42578125" style="176" customWidth="1"/>
    <col min="2637" max="2637" width="6.42578125" style="176" customWidth="1"/>
    <col min="2638" max="2864" width="9.140625" style="176"/>
    <col min="2865" max="2865" width="3.140625" style="176" customWidth="1"/>
    <col min="2866" max="2866" width="9.7109375" style="176" customWidth="1"/>
    <col min="2867" max="2867" width="5.42578125" style="176" customWidth="1"/>
    <col min="2868" max="2870" width="5.85546875" style="176" customWidth="1"/>
    <col min="2871" max="2872" width="5.140625" style="176" customWidth="1"/>
    <col min="2873" max="2874" width="5.85546875" style="176" customWidth="1"/>
    <col min="2875" max="2875" width="5.42578125" style="176" customWidth="1"/>
    <col min="2876" max="2876" width="5.28515625" style="176" customWidth="1"/>
    <col min="2877" max="2877" width="5.140625" style="176" customWidth="1"/>
    <col min="2878" max="2878" width="5.42578125" style="176" customWidth="1"/>
    <col min="2879" max="2879" width="9" style="176" hidden="1" customWidth="1"/>
    <col min="2880" max="2880" width="5" style="176" customWidth="1"/>
    <col min="2881" max="2881" width="5.42578125" style="176" customWidth="1"/>
    <col min="2882" max="2882" width="5.5703125" style="176" customWidth="1"/>
    <col min="2883" max="2883" width="6" style="176" customWidth="1"/>
    <col min="2884" max="2886" width="5.42578125" style="176" customWidth="1"/>
    <col min="2887" max="2887" width="6.140625" style="176" customWidth="1"/>
    <col min="2888" max="2888" width="5.42578125" style="176" customWidth="1"/>
    <col min="2889" max="2890" width="6.140625" style="176" customWidth="1"/>
    <col min="2891" max="2891" width="6.28515625" style="176" customWidth="1"/>
    <col min="2892" max="2892" width="5.42578125" style="176" customWidth="1"/>
    <col min="2893" max="2893" width="6.42578125" style="176" customWidth="1"/>
    <col min="2894" max="3120" width="9.140625" style="176"/>
    <col min="3121" max="3121" width="3.140625" style="176" customWidth="1"/>
    <col min="3122" max="3122" width="9.7109375" style="176" customWidth="1"/>
    <col min="3123" max="3123" width="5.42578125" style="176" customWidth="1"/>
    <col min="3124" max="3126" width="5.85546875" style="176" customWidth="1"/>
    <col min="3127" max="3128" width="5.140625" style="176" customWidth="1"/>
    <col min="3129" max="3130" width="5.85546875" style="176" customWidth="1"/>
    <col min="3131" max="3131" width="5.42578125" style="176" customWidth="1"/>
    <col min="3132" max="3132" width="5.28515625" style="176" customWidth="1"/>
    <col min="3133" max="3133" width="5.140625" style="176" customWidth="1"/>
    <col min="3134" max="3134" width="5.42578125" style="176" customWidth="1"/>
    <col min="3135" max="3135" width="9" style="176" hidden="1" customWidth="1"/>
    <col min="3136" max="3136" width="5" style="176" customWidth="1"/>
    <col min="3137" max="3137" width="5.42578125" style="176" customWidth="1"/>
    <col min="3138" max="3138" width="5.5703125" style="176" customWidth="1"/>
    <col min="3139" max="3139" width="6" style="176" customWidth="1"/>
    <col min="3140" max="3142" width="5.42578125" style="176" customWidth="1"/>
    <col min="3143" max="3143" width="6.140625" style="176" customWidth="1"/>
    <col min="3144" max="3144" width="5.42578125" style="176" customWidth="1"/>
    <col min="3145" max="3146" width="6.140625" style="176" customWidth="1"/>
    <col min="3147" max="3147" width="6.28515625" style="176" customWidth="1"/>
    <col min="3148" max="3148" width="5.42578125" style="176" customWidth="1"/>
    <col min="3149" max="3149" width="6.42578125" style="176" customWidth="1"/>
    <col min="3150" max="3376" width="9.140625" style="176"/>
    <col min="3377" max="3377" width="3.140625" style="176" customWidth="1"/>
    <col min="3378" max="3378" width="9.7109375" style="176" customWidth="1"/>
    <col min="3379" max="3379" width="5.42578125" style="176" customWidth="1"/>
    <col min="3380" max="3382" width="5.85546875" style="176" customWidth="1"/>
    <col min="3383" max="3384" width="5.140625" style="176" customWidth="1"/>
    <col min="3385" max="3386" width="5.85546875" style="176" customWidth="1"/>
    <col min="3387" max="3387" width="5.42578125" style="176" customWidth="1"/>
    <col min="3388" max="3388" width="5.28515625" style="176" customWidth="1"/>
    <col min="3389" max="3389" width="5.140625" style="176" customWidth="1"/>
    <col min="3390" max="3390" width="5.42578125" style="176" customWidth="1"/>
    <col min="3391" max="3391" width="9" style="176" hidden="1" customWidth="1"/>
    <col min="3392" max="3392" width="5" style="176" customWidth="1"/>
    <col min="3393" max="3393" width="5.42578125" style="176" customWidth="1"/>
    <col min="3394" max="3394" width="5.5703125" style="176" customWidth="1"/>
    <col min="3395" max="3395" width="6" style="176" customWidth="1"/>
    <col min="3396" max="3398" width="5.42578125" style="176" customWidth="1"/>
    <col min="3399" max="3399" width="6.140625" style="176" customWidth="1"/>
    <col min="3400" max="3400" width="5.42578125" style="176" customWidth="1"/>
    <col min="3401" max="3402" width="6.140625" style="176" customWidth="1"/>
    <col min="3403" max="3403" width="6.28515625" style="176" customWidth="1"/>
    <col min="3404" max="3404" width="5.42578125" style="176" customWidth="1"/>
    <col min="3405" max="3405" width="6.42578125" style="176" customWidth="1"/>
    <col min="3406" max="3632" width="9.140625" style="176"/>
    <col min="3633" max="3633" width="3.140625" style="176" customWidth="1"/>
    <col min="3634" max="3634" width="9.7109375" style="176" customWidth="1"/>
    <col min="3635" max="3635" width="5.42578125" style="176" customWidth="1"/>
    <col min="3636" max="3638" width="5.85546875" style="176" customWidth="1"/>
    <col min="3639" max="3640" width="5.140625" style="176" customWidth="1"/>
    <col min="3641" max="3642" width="5.85546875" style="176" customWidth="1"/>
    <col min="3643" max="3643" width="5.42578125" style="176" customWidth="1"/>
    <col min="3644" max="3644" width="5.28515625" style="176" customWidth="1"/>
    <col min="3645" max="3645" width="5.140625" style="176" customWidth="1"/>
    <col min="3646" max="3646" width="5.42578125" style="176" customWidth="1"/>
    <col min="3647" max="3647" width="9" style="176" hidden="1" customWidth="1"/>
    <col min="3648" max="3648" width="5" style="176" customWidth="1"/>
    <col min="3649" max="3649" width="5.42578125" style="176" customWidth="1"/>
    <col min="3650" max="3650" width="5.5703125" style="176" customWidth="1"/>
    <col min="3651" max="3651" width="6" style="176" customWidth="1"/>
    <col min="3652" max="3654" width="5.42578125" style="176" customWidth="1"/>
    <col min="3655" max="3655" width="6.140625" style="176" customWidth="1"/>
    <col min="3656" max="3656" width="5.42578125" style="176" customWidth="1"/>
    <col min="3657" max="3658" width="6.140625" style="176" customWidth="1"/>
    <col min="3659" max="3659" width="6.28515625" style="176" customWidth="1"/>
    <col min="3660" max="3660" width="5.42578125" style="176" customWidth="1"/>
    <col min="3661" max="3661" width="6.42578125" style="176" customWidth="1"/>
    <col min="3662" max="3888" width="9.140625" style="176"/>
    <col min="3889" max="3889" width="3.140625" style="176" customWidth="1"/>
    <col min="3890" max="3890" width="9.7109375" style="176" customWidth="1"/>
    <col min="3891" max="3891" width="5.42578125" style="176" customWidth="1"/>
    <col min="3892" max="3894" width="5.85546875" style="176" customWidth="1"/>
    <col min="3895" max="3896" width="5.140625" style="176" customWidth="1"/>
    <col min="3897" max="3898" width="5.85546875" style="176" customWidth="1"/>
    <col min="3899" max="3899" width="5.42578125" style="176" customWidth="1"/>
    <col min="3900" max="3900" width="5.28515625" style="176" customWidth="1"/>
    <col min="3901" max="3901" width="5.140625" style="176" customWidth="1"/>
    <col min="3902" max="3902" width="5.42578125" style="176" customWidth="1"/>
    <col min="3903" max="3903" width="9" style="176" hidden="1" customWidth="1"/>
    <col min="3904" max="3904" width="5" style="176" customWidth="1"/>
    <col min="3905" max="3905" width="5.42578125" style="176" customWidth="1"/>
    <col min="3906" max="3906" width="5.5703125" style="176" customWidth="1"/>
    <col min="3907" max="3907" width="6" style="176" customWidth="1"/>
    <col min="3908" max="3910" width="5.42578125" style="176" customWidth="1"/>
    <col min="3911" max="3911" width="6.140625" style="176" customWidth="1"/>
    <col min="3912" max="3912" width="5.42578125" style="176" customWidth="1"/>
    <col min="3913" max="3914" width="6.140625" style="176" customWidth="1"/>
    <col min="3915" max="3915" width="6.28515625" style="176" customWidth="1"/>
    <col min="3916" max="3916" width="5.42578125" style="176" customWidth="1"/>
    <col min="3917" max="3917" width="6.42578125" style="176" customWidth="1"/>
    <col min="3918" max="4144" width="9.140625" style="176"/>
    <col min="4145" max="4145" width="3.140625" style="176" customWidth="1"/>
    <col min="4146" max="4146" width="9.7109375" style="176" customWidth="1"/>
    <col min="4147" max="4147" width="5.42578125" style="176" customWidth="1"/>
    <col min="4148" max="4150" width="5.85546875" style="176" customWidth="1"/>
    <col min="4151" max="4152" width="5.140625" style="176" customWidth="1"/>
    <col min="4153" max="4154" width="5.85546875" style="176" customWidth="1"/>
    <col min="4155" max="4155" width="5.42578125" style="176" customWidth="1"/>
    <col min="4156" max="4156" width="5.28515625" style="176" customWidth="1"/>
    <col min="4157" max="4157" width="5.140625" style="176" customWidth="1"/>
    <col min="4158" max="4158" width="5.42578125" style="176" customWidth="1"/>
    <col min="4159" max="4159" width="9" style="176" hidden="1" customWidth="1"/>
    <col min="4160" max="4160" width="5" style="176" customWidth="1"/>
    <col min="4161" max="4161" width="5.42578125" style="176" customWidth="1"/>
    <col min="4162" max="4162" width="5.5703125" style="176" customWidth="1"/>
    <col min="4163" max="4163" width="6" style="176" customWidth="1"/>
    <col min="4164" max="4166" width="5.42578125" style="176" customWidth="1"/>
    <col min="4167" max="4167" width="6.140625" style="176" customWidth="1"/>
    <col min="4168" max="4168" width="5.42578125" style="176" customWidth="1"/>
    <col min="4169" max="4170" width="6.140625" style="176" customWidth="1"/>
    <col min="4171" max="4171" width="6.28515625" style="176" customWidth="1"/>
    <col min="4172" max="4172" width="5.42578125" style="176" customWidth="1"/>
    <col min="4173" max="4173" width="6.42578125" style="176" customWidth="1"/>
    <col min="4174" max="4400" width="9.140625" style="176"/>
    <col min="4401" max="4401" width="3.140625" style="176" customWidth="1"/>
    <col min="4402" max="4402" width="9.7109375" style="176" customWidth="1"/>
    <col min="4403" max="4403" width="5.42578125" style="176" customWidth="1"/>
    <col min="4404" max="4406" width="5.85546875" style="176" customWidth="1"/>
    <col min="4407" max="4408" width="5.140625" style="176" customWidth="1"/>
    <col min="4409" max="4410" width="5.85546875" style="176" customWidth="1"/>
    <col min="4411" max="4411" width="5.42578125" style="176" customWidth="1"/>
    <col min="4412" max="4412" width="5.28515625" style="176" customWidth="1"/>
    <col min="4413" max="4413" width="5.140625" style="176" customWidth="1"/>
    <col min="4414" max="4414" width="5.42578125" style="176" customWidth="1"/>
    <col min="4415" max="4415" width="9" style="176" hidden="1" customWidth="1"/>
    <col min="4416" max="4416" width="5" style="176" customWidth="1"/>
    <col min="4417" max="4417" width="5.42578125" style="176" customWidth="1"/>
    <col min="4418" max="4418" width="5.5703125" style="176" customWidth="1"/>
    <col min="4419" max="4419" width="6" style="176" customWidth="1"/>
    <col min="4420" max="4422" width="5.42578125" style="176" customWidth="1"/>
    <col min="4423" max="4423" width="6.140625" style="176" customWidth="1"/>
    <col min="4424" max="4424" width="5.42578125" style="176" customWidth="1"/>
    <col min="4425" max="4426" width="6.140625" style="176" customWidth="1"/>
    <col min="4427" max="4427" width="6.28515625" style="176" customWidth="1"/>
    <col min="4428" max="4428" width="5.42578125" style="176" customWidth="1"/>
    <col min="4429" max="4429" width="6.42578125" style="176" customWidth="1"/>
    <col min="4430" max="4656" width="9.140625" style="176"/>
    <col min="4657" max="4657" width="3.140625" style="176" customWidth="1"/>
    <col min="4658" max="4658" width="9.7109375" style="176" customWidth="1"/>
    <col min="4659" max="4659" width="5.42578125" style="176" customWidth="1"/>
    <col min="4660" max="4662" width="5.85546875" style="176" customWidth="1"/>
    <col min="4663" max="4664" width="5.140625" style="176" customWidth="1"/>
    <col min="4665" max="4666" width="5.85546875" style="176" customWidth="1"/>
    <col min="4667" max="4667" width="5.42578125" style="176" customWidth="1"/>
    <col min="4668" max="4668" width="5.28515625" style="176" customWidth="1"/>
    <col min="4669" max="4669" width="5.140625" style="176" customWidth="1"/>
    <col min="4670" max="4670" width="5.42578125" style="176" customWidth="1"/>
    <col min="4671" max="4671" width="9" style="176" hidden="1" customWidth="1"/>
    <col min="4672" max="4672" width="5" style="176" customWidth="1"/>
    <col min="4673" max="4673" width="5.42578125" style="176" customWidth="1"/>
    <col min="4674" max="4674" width="5.5703125" style="176" customWidth="1"/>
    <col min="4675" max="4675" width="6" style="176" customWidth="1"/>
    <col min="4676" max="4678" width="5.42578125" style="176" customWidth="1"/>
    <col min="4679" max="4679" width="6.140625" style="176" customWidth="1"/>
    <col min="4680" max="4680" width="5.42578125" style="176" customWidth="1"/>
    <col min="4681" max="4682" width="6.140625" style="176" customWidth="1"/>
    <col min="4683" max="4683" width="6.28515625" style="176" customWidth="1"/>
    <col min="4684" max="4684" width="5.42578125" style="176" customWidth="1"/>
    <col min="4685" max="4685" width="6.42578125" style="176" customWidth="1"/>
    <col min="4686" max="4912" width="9.140625" style="176"/>
    <col min="4913" max="4913" width="3.140625" style="176" customWidth="1"/>
    <col min="4914" max="4914" width="9.7109375" style="176" customWidth="1"/>
    <col min="4915" max="4915" width="5.42578125" style="176" customWidth="1"/>
    <col min="4916" max="4918" width="5.85546875" style="176" customWidth="1"/>
    <col min="4919" max="4920" width="5.140625" style="176" customWidth="1"/>
    <col min="4921" max="4922" width="5.85546875" style="176" customWidth="1"/>
    <col min="4923" max="4923" width="5.42578125" style="176" customWidth="1"/>
    <col min="4924" max="4924" width="5.28515625" style="176" customWidth="1"/>
    <col min="4925" max="4925" width="5.140625" style="176" customWidth="1"/>
    <col min="4926" max="4926" width="5.42578125" style="176" customWidth="1"/>
    <col min="4927" max="4927" width="9" style="176" hidden="1" customWidth="1"/>
    <col min="4928" max="4928" width="5" style="176" customWidth="1"/>
    <col min="4929" max="4929" width="5.42578125" style="176" customWidth="1"/>
    <col min="4930" max="4930" width="5.5703125" style="176" customWidth="1"/>
    <col min="4931" max="4931" width="6" style="176" customWidth="1"/>
    <col min="4932" max="4934" width="5.42578125" style="176" customWidth="1"/>
    <col min="4935" max="4935" width="6.140625" style="176" customWidth="1"/>
    <col min="4936" max="4936" width="5.42578125" style="176" customWidth="1"/>
    <col min="4937" max="4938" width="6.140625" style="176" customWidth="1"/>
    <col min="4939" max="4939" width="6.28515625" style="176" customWidth="1"/>
    <col min="4940" max="4940" width="5.42578125" style="176" customWidth="1"/>
    <col min="4941" max="4941" width="6.42578125" style="176" customWidth="1"/>
    <col min="4942" max="5168" width="9.140625" style="176"/>
    <col min="5169" max="5169" width="3.140625" style="176" customWidth="1"/>
    <col min="5170" max="5170" width="9.7109375" style="176" customWidth="1"/>
    <col min="5171" max="5171" width="5.42578125" style="176" customWidth="1"/>
    <col min="5172" max="5174" width="5.85546875" style="176" customWidth="1"/>
    <col min="5175" max="5176" width="5.140625" style="176" customWidth="1"/>
    <col min="5177" max="5178" width="5.85546875" style="176" customWidth="1"/>
    <col min="5179" max="5179" width="5.42578125" style="176" customWidth="1"/>
    <col min="5180" max="5180" width="5.28515625" style="176" customWidth="1"/>
    <col min="5181" max="5181" width="5.140625" style="176" customWidth="1"/>
    <col min="5182" max="5182" width="5.42578125" style="176" customWidth="1"/>
    <col min="5183" max="5183" width="9" style="176" hidden="1" customWidth="1"/>
    <col min="5184" max="5184" width="5" style="176" customWidth="1"/>
    <col min="5185" max="5185" width="5.42578125" style="176" customWidth="1"/>
    <col min="5186" max="5186" width="5.5703125" style="176" customWidth="1"/>
    <col min="5187" max="5187" width="6" style="176" customWidth="1"/>
    <col min="5188" max="5190" width="5.42578125" style="176" customWidth="1"/>
    <col min="5191" max="5191" width="6.140625" style="176" customWidth="1"/>
    <col min="5192" max="5192" width="5.42578125" style="176" customWidth="1"/>
    <col min="5193" max="5194" width="6.140625" style="176" customWidth="1"/>
    <col min="5195" max="5195" width="6.28515625" style="176" customWidth="1"/>
    <col min="5196" max="5196" width="5.42578125" style="176" customWidth="1"/>
    <col min="5197" max="5197" width="6.42578125" style="176" customWidth="1"/>
    <col min="5198" max="5424" width="9.140625" style="176"/>
    <col min="5425" max="5425" width="3.140625" style="176" customWidth="1"/>
    <col min="5426" max="5426" width="9.7109375" style="176" customWidth="1"/>
    <col min="5427" max="5427" width="5.42578125" style="176" customWidth="1"/>
    <col min="5428" max="5430" width="5.85546875" style="176" customWidth="1"/>
    <col min="5431" max="5432" width="5.140625" style="176" customWidth="1"/>
    <col min="5433" max="5434" width="5.85546875" style="176" customWidth="1"/>
    <col min="5435" max="5435" width="5.42578125" style="176" customWidth="1"/>
    <col min="5436" max="5436" width="5.28515625" style="176" customWidth="1"/>
    <col min="5437" max="5437" width="5.140625" style="176" customWidth="1"/>
    <col min="5438" max="5438" width="5.42578125" style="176" customWidth="1"/>
    <col min="5439" max="5439" width="9" style="176" hidden="1" customWidth="1"/>
    <col min="5440" max="5440" width="5" style="176" customWidth="1"/>
    <col min="5441" max="5441" width="5.42578125" style="176" customWidth="1"/>
    <col min="5442" max="5442" width="5.5703125" style="176" customWidth="1"/>
    <col min="5443" max="5443" width="6" style="176" customWidth="1"/>
    <col min="5444" max="5446" width="5.42578125" style="176" customWidth="1"/>
    <col min="5447" max="5447" width="6.140625" style="176" customWidth="1"/>
    <col min="5448" max="5448" width="5.42578125" style="176" customWidth="1"/>
    <col min="5449" max="5450" width="6.140625" style="176" customWidth="1"/>
    <col min="5451" max="5451" width="6.28515625" style="176" customWidth="1"/>
    <col min="5452" max="5452" width="5.42578125" style="176" customWidth="1"/>
    <col min="5453" max="5453" width="6.42578125" style="176" customWidth="1"/>
    <col min="5454" max="5680" width="9.140625" style="176"/>
    <col min="5681" max="5681" width="3.140625" style="176" customWidth="1"/>
    <col min="5682" max="5682" width="9.7109375" style="176" customWidth="1"/>
    <col min="5683" max="5683" width="5.42578125" style="176" customWidth="1"/>
    <col min="5684" max="5686" width="5.85546875" style="176" customWidth="1"/>
    <col min="5687" max="5688" width="5.140625" style="176" customWidth="1"/>
    <col min="5689" max="5690" width="5.85546875" style="176" customWidth="1"/>
    <col min="5691" max="5691" width="5.42578125" style="176" customWidth="1"/>
    <col min="5692" max="5692" width="5.28515625" style="176" customWidth="1"/>
    <col min="5693" max="5693" width="5.140625" style="176" customWidth="1"/>
    <col min="5694" max="5694" width="5.42578125" style="176" customWidth="1"/>
    <col min="5695" max="5695" width="9" style="176" hidden="1" customWidth="1"/>
    <col min="5696" max="5696" width="5" style="176" customWidth="1"/>
    <col min="5697" max="5697" width="5.42578125" style="176" customWidth="1"/>
    <col min="5698" max="5698" width="5.5703125" style="176" customWidth="1"/>
    <col min="5699" max="5699" width="6" style="176" customWidth="1"/>
    <col min="5700" max="5702" width="5.42578125" style="176" customWidth="1"/>
    <col min="5703" max="5703" width="6.140625" style="176" customWidth="1"/>
    <col min="5704" max="5704" width="5.42578125" style="176" customWidth="1"/>
    <col min="5705" max="5706" width="6.140625" style="176" customWidth="1"/>
    <col min="5707" max="5707" width="6.28515625" style="176" customWidth="1"/>
    <col min="5708" max="5708" width="5.42578125" style="176" customWidth="1"/>
    <col min="5709" max="5709" width="6.42578125" style="176" customWidth="1"/>
    <col min="5710" max="5936" width="9.140625" style="176"/>
    <col min="5937" max="5937" width="3.140625" style="176" customWidth="1"/>
    <col min="5938" max="5938" width="9.7109375" style="176" customWidth="1"/>
    <col min="5939" max="5939" width="5.42578125" style="176" customWidth="1"/>
    <col min="5940" max="5942" width="5.85546875" style="176" customWidth="1"/>
    <col min="5943" max="5944" width="5.140625" style="176" customWidth="1"/>
    <col min="5945" max="5946" width="5.85546875" style="176" customWidth="1"/>
    <col min="5947" max="5947" width="5.42578125" style="176" customWidth="1"/>
    <col min="5948" max="5948" width="5.28515625" style="176" customWidth="1"/>
    <col min="5949" max="5949" width="5.140625" style="176" customWidth="1"/>
    <col min="5950" max="5950" width="5.42578125" style="176" customWidth="1"/>
    <col min="5951" max="5951" width="9" style="176" hidden="1" customWidth="1"/>
    <col min="5952" max="5952" width="5" style="176" customWidth="1"/>
    <col min="5953" max="5953" width="5.42578125" style="176" customWidth="1"/>
    <col min="5954" max="5954" width="5.5703125" style="176" customWidth="1"/>
    <col min="5955" max="5955" width="6" style="176" customWidth="1"/>
    <col min="5956" max="5958" width="5.42578125" style="176" customWidth="1"/>
    <col min="5959" max="5959" width="6.140625" style="176" customWidth="1"/>
    <col min="5960" max="5960" width="5.42578125" style="176" customWidth="1"/>
    <col min="5961" max="5962" width="6.140625" style="176" customWidth="1"/>
    <col min="5963" max="5963" width="6.28515625" style="176" customWidth="1"/>
    <col min="5964" max="5964" width="5.42578125" style="176" customWidth="1"/>
    <col min="5965" max="5965" width="6.42578125" style="176" customWidth="1"/>
    <col min="5966" max="6192" width="9.140625" style="176"/>
    <col min="6193" max="6193" width="3.140625" style="176" customWidth="1"/>
    <col min="6194" max="6194" width="9.7109375" style="176" customWidth="1"/>
    <col min="6195" max="6195" width="5.42578125" style="176" customWidth="1"/>
    <col min="6196" max="6198" width="5.85546875" style="176" customWidth="1"/>
    <col min="6199" max="6200" width="5.140625" style="176" customWidth="1"/>
    <col min="6201" max="6202" width="5.85546875" style="176" customWidth="1"/>
    <col min="6203" max="6203" width="5.42578125" style="176" customWidth="1"/>
    <col min="6204" max="6204" width="5.28515625" style="176" customWidth="1"/>
    <col min="6205" max="6205" width="5.140625" style="176" customWidth="1"/>
    <col min="6206" max="6206" width="5.42578125" style="176" customWidth="1"/>
    <col min="6207" max="6207" width="9" style="176" hidden="1" customWidth="1"/>
    <col min="6208" max="6208" width="5" style="176" customWidth="1"/>
    <col min="6209" max="6209" width="5.42578125" style="176" customWidth="1"/>
    <col min="6210" max="6210" width="5.5703125" style="176" customWidth="1"/>
    <col min="6211" max="6211" width="6" style="176" customWidth="1"/>
    <col min="6212" max="6214" width="5.42578125" style="176" customWidth="1"/>
    <col min="6215" max="6215" width="6.140625" style="176" customWidth="1"/>
    <col min="6216" max="6216" width="5.42578125" style="176" customWidth="1"/>
    <col min="6217" max="6218" width="6.140625" style="176" customWidth="1"/>
    <col min="6219" max="6219" width="6.28515625" style="176" customWidth="1"/>
    <col min="6220" max="6220" width="5.42578125" style="176" customWidth="1"/>
    <col min="6221" max="6221" width="6.42578125" style="176" customWidth="1"/>
    <col min="6222" max="6448" width="9.140625" style="176"/>
    <col min="6449" max="6449" width="3.140625" style="176" customWidth="1"/>
    <col min="6450" max="6450" width="9.7109375" style="176" customWidth="1"/>
    <col min="6451" max="6451" width="5.42578125" style="176" customWidth="1"/>
    <col min="6452" max="6454" width="5.85546875" style="176" customWidth="1"/>
    <col min="6455" max="6456" width="5.140625" style="176" customWidth="1"/>
    <col min="6457" max="6458" width="5.85546875" style="176" customWidth="1"/>
    <col min="6459" max="6459" width="5.42578125" style="176" customWidth="1"/>
    <col min="6460" max="6460" width="5.28515625" style="176" customWidth="1"/>
    <col min="6461" max="6461" width="5.140625" style="176" customWidth="1"/>
    <col min="6462" max="6462" width="5.42578125" style="176" customWidth="1"/>
    <col min="6463" max="6463" width="9" style="176" hidden="1" customWidth="1"/>
    <col min="6464" max="6464" width="5" style="176" customWidth="1"/>
    <col min="6465" max="6465" width="5.42578125" style="176" customWidth="1"/>
    <col min="6466" max="6466" width="5.5703125" style="176" customWidth="1"/>
    <col min="6467" max="6467" width="6" style="176" customWidth="1"/>
    <col min="6468" max="6470" width="5.42578125" style="176" customWidth="1"/>
    <col min="6471" max="6471" width="6.140625" style="176" customWidth="1"/>
    <col min="6472" max="6472" width="5.42578125" style="176" customWidth="1"/>
    <col min="6473" max="6474" width="6.140625" style="176" customWidth="1"/>
    <col min="6475" max="6475" width="6.28515625" style="176" customWidth="1"/>
    <col min="6476" max="6476" width="5.42578125" style="176" customWidth="1"/>
    <col min="6477" max="6477" width="6.42578125" style="176" customWidth="1"/>
    <col min="6478" max="6704" width="9.140625" style="176"/>
    <col min="6705" max="6705" width="3.140625" style="176" customWidth="1"/>
    <col min="6706" max="6706" width="9.7109375" style="176" customWidth="1"/>
    <col min="6707" max="6707" width="5.42578125" style="176" customWidth="1"/>
    <col min="6708" max="6710" width="5.85546875" style="176" customWidth="1"/>
    <col min="6711" max="6712" width="5.140625" style="176" customWidth="1"/>
    <col min="6713" max="6714" width="5.85546875" style="176" customWidth="1"/>
    <col min="6715" max="6715" width="5.42578125" style="176" customWidth="1"/>
    <col min="6716" max="6716" width="5.28515625" style="176" customWidth="1"/>
    <col min="6717" max="6717" width="5.140625" style="176" customWidth="1"/>
    <col min="6718" max="6718" width="5.42578125" style="176" customWidth="1"/>
    <col min="6719" max="6719" width="9" style="176" hidden="1" customWidth="1"/>
    <col min="6720" max="6720" width="5" style="176" customWidth="1"/>
    <col min="6721" max="6721" width="5.42578125" style="176" customWidth="1"/>
    <col min="6722" max="6722" width="5.5703125" style="176" customWidth="1"/>
    <col min="6723" max="6723" width="6" style="176" customWidth="1"/>
    <col min="6724" max="6726" width="5.42578125" style="176" customWidth="1"/>
    <col min="6727" max="6727" width="6.140625" style="176" customWidth="1"/>
    <col min="6728" max="6728" width="5.42578125" style="176" customWidth="1"/>
    <col min="6729" max="6730" width="6.140625" style="176" customWidth="1"/>
    <col min="6731" max="6731" width="6.28515625" style="176" customWidth="1"/>
    <col min="6732" max="6732" width="5.42578125" style="176" customWidth="1"/>
    <col min="6733" max="6733" width="6.42578125" style="176" customWidth="1"/>
    <col min="6734" max="6960" width="9.140625" style="176"/>
    <col min="6961" max="6961" width="3.140625" style="176" customWidth="1"/>
    <col min="6962" max="6962" width="9.7109375" style="176" customWidth="1"/>
    <col min="6963" max="6963" width="5.42578125" style="176" customWidth="1"/>
    <col min="6964" max="6966" width="5.85546875" style="176" customWidth="1"/>
    <col min="6967" max="6968" width="5.140625" style="176" customWidth="1"/>
    <col min="6969" max="6970" width="5.85546875" style="176" customWidth="1"/>
    <col min="6971" max="6971" width="5.42578125" style="176" customWidth="1"/>
    <col min="6972" max="6972" width="5.28515625" style="176" customWidth="1"/>
    <col min="6973" max="6973" width="5.140625" style="176" customWidth="1"/>
    <col min="6974" max="6974" width="5.42578125" style="176" customWidth="1"/>
    <col min="6975" max="6975" width="9" style="176" hidden="1" customWidth="1"/>
    <col min="6976" max="6976" width="5" style="176" customWidth="1"/>
    <col min="6977" max="6977" width="5.42578125" style="176" customWidth="1"/>
    <col min="6978" max="6978" width="5.5703125" style="176" customWidth="1"/>
    <col min="6979" max="6979" width="6" style="176" customWidth="1"/>
    <col min="6980" max="6982" width="5.42578125" style="176" customWidth="1"/>
    <col min="6983" max="6983" width="6.140625" style="176" customWidth="1"/>
    <col min="6984" max="6984" width="5.42578125" style="176" customWidth="1"/>
    <col min="6985" max="6986" width="6.140625" style="176" customWidth="1"/>
    <col min="6987" max="6987" width="6.28515625" style="176" customWidth="1"/>
    <col min="6988" max="6988" width="5.42578125" style="176" customWidth="1"/>
    <col min="6989" max="6989" width="6.42578125" style="176" customWidth="1"/>
    <col min="6990" max="7216" width="9.140625" style="176"/>
    <col min="7217" max="7217" width="3.140625" style="176" customWidth="1"/>
    <col min="7218" max="7218" width="9.7109375" style="176" customWidth="1"/>
    <col min="7219" max="7219" width="5.42578125" style="176" customWidth="1"/>
    <col min="7220" max="7222" width="5.85546875" style="176" customWidth="1"/>
    <col min="7223" max="7224" width="5.140625" style="176" customWidth="1"/>
    <col min="7225" max="7226" width="5.85546875" style="176" customWidth="1"/>
    <col min="7227" max="7227" width="5.42578125" style="176" customWidth="1"/>
    <col min="7228" max="7228" width="5.28515625" style="176" customWidth="1"/>
    <col min="7229" max="7229" width="5.140625" style="176" customWidth="1"/>
    <col min="7230" max="7230" width="5.42578125" style="176" customWidth="1"/>
    <col min="7231" max="7231" width="9" style="176" hidden="1" customWidth="1"/>
    <col min="7232" max="7232" width="5" style="176" customWidth="1"/>
    <col min="7233" max="7233" width="5.42578125" style="176" customWidth="1"/>
    <col min="7234" max="7234" width="5.5703125" style="176" customWidth="1"/>
    <col min="7235" max="7235" width="6" style="176" customWidth="1"/>
    <col min="7236" max="7238" width="5.42578125" style="176" customWidth="1"/>
    <col min="7239" max="7239" width="6.140625" style="176" customWidth="1"/>
    <col min="7240" max="7240" width="5.42578125" style="176" customWidth="1"/>
    <col min="7241" max="7242" width="6.140625" style="176" customWidth="1"/>
    <col min="7243" max="7243" width="6.28515625" style="176" customWidth="1"/>
    <col min="7244" max="7244" width="5.42578125" style="176" customWidth="1"/>
    <col min="7245" max="7245" width="6.42578125" style="176" customWidth="1"/>
    <col min="7246" max="7472" width="9.140625" style="176"/>
    <col min="7473" max="7473" width="3.140625" style="176" customWidth="1"/>
    <col min="7474" max="7474" width="9.7109375" style="176" customWidth="1"/>
    <col min="7475" max="7475" width="5.42578125" style="176" customWidth="1"/>
    <col min="7476" max="7478" width="5.85546875" style="176" customWidth="1"/>
    <col min="7479" max="7480" width="5.140625" style="176" customWidth="1"/>
    <col min="7481" max="7482" width="5.85546875" style="176" customWidth="1"/>
    <col min="7483" max="7483" width="5.42578125" style="176" customWidth="1"/>
    <col min="7484" max="7484" width="5.28515625" style="176" customWidth="1"/>
    <col min="7485" max="7485" width="5.140625" style="176" customWidth="1"/>
    <col min="7486" max="7486" width="5.42578125" style="176" customWidth="1"/>
    <col min="7487" max="7487" width="9" style="176" hidden="1" customWidth="1"/>
    <col min="7488" max="7488" width="5" style="176" customWidth="1"/>
    <col min="7489" max="7489" width="5.42578125" style="176" customWidth="1"/>
    <col min="7490" max="7490" width="5.5703125" style="176" customWidth="1"/>
    <col min="7491" max="7491" width="6" style="176" customWidth="1"/>
    <col min="7492" max="7494" width="5.42578125" style="176" customWidth="1"/>
    <col min="7495" max="7495" width="6.140625" style="176" customWidth="1"/>
    <col min="7496" max="7496" width="5.42578125" style="176" customWidth="1"/>
    <col min="7497" max="7498" width="6.140625" style="176" customWidth="1"/>
    <col min="7499" max="7499" width="6.28515625" style="176" customWidth="1"/>
    <col min="7500" max="7500" width="5.42578125" style="176" customWidth="1"/>
    <col min="7501" max="7501" width="6.42578125" style="176" customWidth="1"/>
    <col min="7502" max="7728" width="9.140625" style="176"/>
    <col min="7729" max="7729" width="3.140625" style="176" customWidth="1"/>
    <col min="7730" max="7730" width="9.7109375" style="176" customWidth="1"/>
    <col min="7731" max="7731" width="5.42578125" style="176" customWidth="1"/>
    <col min="7732" max="7734" width="5.85546875" style="176" customWidth="1"/>
    <col min="7735" max="7736" width="5.140625" style="176" customWidth="1"/>
    <col min="7737" max="7738" width="5.85546875" style="176" customWidth="1"/>
    <col min="7739" max="7739" width="5.42578125" style="176" customWidth="1"/>
    <col min="7740" max="7740" width="5.28515625" style="176" customWidth="1"/>
    <col min="7741" max="7741" width="5.140625" style="176" customWidth="1"/>
    <col min="7742" max="7742" width="5.42578125" style="176" customWidth="1"/>
    <col min="7743" max="7743" width="9" style="176" hidden="1" customWidth="1"/>
    <col min="7744" max="7744" width="5" style="176" customWidth="1"/>
    <col min="7745" max="7745" width="5.42578125" style="176" customWidth="1"/>
    <col min="7746" max="7746" width="5.5703125" style="176" customWidth="1"/>
    <col min="7747" max="7747" width="6" style="176" customWidth="1"/>
    <col min="7748" max="7750" width="5.42578125" style="176" customWidth="1"/>
    <col min="7751" max="7751" width="6.140625" style="176" customWidth="1"/>
    <col min="7752" max="7752" width="5.42578125" style="176" customWidth="1"/>
    <col min="7753" max="7754" width="6.140625" style="176" customWidth="1"/>
    <col min="7755" max="7755" width="6.28515625" style="176" customWidth="1"/>
    <col min="7756" max="7756" width="5.42578125" style="176" customWidth="1"/>
    <col min="7757" max="7757" width="6.42578125" style="176" customWidth="1"/>
    <col min="7758" max="7984" width="9.140625" style="176"/>
    <col min="7985" max="7985" width="3.140625" style="176" customWidth="1"/>
    <col min="7986" max="7986" width="9.7109375" style="176" customWidth="1"/>
    <col min="7987" max="7987" width="5.42578125" style="176" customWidth="1"/>
    <col min="7988" max="7990" width="5.85546875" style="176" customWidth="1"/>
    <col min="7991" max="7992" width="5.140625" style="176" customWidth="1"/>
    <col min="7993" max="7994" width="5.85546875" style="176" customWidth="1"/>
    <col min="7995" max="7995" width="5.42578125" style="176" customWidth="1"/>
    <col min="7996" max="7996" width="5.28515625" style="176" customWidth="1"/>
    <col min="7997" max="7997" width="5.140625" style="176" customWidth="1"/>
    <col min="7998" max="7998" width="5.42578125" style="176" customWidth="1"/>
    <col min="7999" max="7999" width="9" style="176" hidden="1" customWidth="1"/>
    <col min="8000" max="8000" width="5" style="176" customWidth="1"/>
    <col min="8001" max="8001" width="5.42578125" style="176" customWidth="1"/>
    <col min="8002" max="8002" width="5.5703125" style="176" customWidth="1"/>
    <col min="8003" max="8003" width="6" style="176" customWidth="1"/>
    <col min="8004" max="8006" width="5.42578125" style="176" customWidth="1"/>
    <col min="8007" max="8007" width="6.140625" style="176" customWidth="1"/>
    <col min="8008" max="8008" width="5.42578125" style="176" customWidth="1"/>
    <col min="8009" max="8010" width="6.140625" style="176" customWidth="1"/>
    <col min="8011" max="8011" width="6.28515625" style="176" customWidth="1"/>
    <col min="8012" max="8012" width="5.42578125" style="176" customWidth="1"/>
    <col min="8013" max="8013" width="6.42578125" style="176" customWidth="1"/>
    <col min="8014" max="8240" width="9.140625" style="176"/>
    <col min="8241" max="8241" width="3.140625" style="176" customWidth="1"/>
    <col min="8242" max="8242" width="9.7109375" style="176" customWidth="1"/>
    <col min="8243" max="8243" width="5.42578125" style="176" customWidth="1"/>
    <col min="8244" max="8246" width="5.85546875" style="176" customWidth="1"/>
    <col min="8247" max="8248" width="5.140625" style="176" customWidth="1"/>
    <col min="8249" max="8250" width="5.85546875" style="176" customWidth="1"/>
    <col min="8251" max="8251" width="5.42578125" style="176" customWidth="1"/>
    <col min="8252" max="8252" width="5.28515625" style="176" customWidth="1"/>
    <col min="8253" max="8253" width="5.140625" style="176" customWidth="1"/>
    <col min="8254" max="8254" width="5.42578125" style="176" customWidth="1"/>
    <col min="8255" max="8255" width="9" style="176" hidden="1" customWidth="1"/>
    <col min="8256" max="8256" width="5" style="176" customWidth="1"/>
    <col min="8257" max="8257" width="5.42578125" style="176" customWidth="1"/>
    <col min="8258" max="8258" width="5.5703125" style="176" customWidth="1"/>
    <col min="8259" max="8259" width="6" style="176" customWidth="1"/>
    <col min="8260" max="8262" width="5.42578125" style="176" customWidth="1"/>
    <col min="8263" max="8263" width="6.140625" style="176" customWidth="1"/>
    <col min="8264" max="8264" width="5.42578125" style="176" customWidth="1"/>
    <col min="8265" max="8266" width="6.140625" style="176" customWidth="1"/>
    <col min="8267" max="8267" width="6.28515625" style="176" customWidth="1"/>
    <col min="8268" max="8268" width="5.42578125" style="176" customWidth="1"/>
    <col min="8269" max="8269" width="6.42578125" style="176" customWidth="1"/>
    <col min="8270" max="8496" width="9.140625" style="176"/>
    <col min="8497" max="8497" width="3.140625" style="176" customWidth="1"/>
    <col min="8498" max="8498" width="9.7109375" style="176" customWidth="1"/>
    <col min="8499" max="8499" width="5.42578125" style="176" customWidth="1"/>
    <col min="8500" max="8502" width="5.85546875" style="176" customWidth="1"/>
    <col min="8503" max="8504" width="5.140625" style="176" customWidth="1"/>
    <col min="8505" max="8506" width="5.85546875" style="176" customWidth="1"/>
    <col min="8507" max="8507" width="5.42578125" style="176" customWidth="1"/>
    <col min="8508" max="8508" width="5.28515625" style="176" customWidth="1"/>
    <col min="8509" max="8509" width="5.140625" style="176" customWidth="1"/>
    <col min="8510" max="8510" width="5.42578125" style="176" customWidth="1"/>
    <col min="8511" max="8511" width="9" style="176" hidden="1" customWidth="1"/>
    <col min="8512" max="8512" width="5" style="176" customWidth="1"/>
    <col min="8513" max="8513" width="5.42578125" style="176" customWidth="1"/>
    <col min="8514" max="8514" width="5.5703125" style="176" customWidth="1"/>
    <col min="8515" max="8515" width="6" style="176" customWidth="1"/>
    <col min="8516" max="8518" width="5.42578125" style="176" customWidth="1"/>
    <col min="8519" max="8519" width="6.140625" style="176" customWidth="1"/>
    <col min="8520" max="8520" width="5.42578125" style="176" customWidth="1"/>
    <col min="8521" max="8522" width="6.140625" style="176" customWidth="1"/>
    <col min="8523" max="8523" width="6.28515625" style="176" customWidth="1"/>
    <col min="8524" max="8524" width="5.42578125" style="176" customWidth="1"/>
    <col min="8525" max="8525" width="6.42578125" style="176" customWidth="1"/>
    <col min="8526" max="8752" width="9.140625" style="176"/>
    <col min="8753" max="8753" width="3.140625" style="176" customWidth="1"/>
    <col min="8754" max="8754" width="9.7109375" style="176" customWidth="1"/>
    <col min="8755" max="8755" width="5.42578125" style="176" customWidth="1"/>
    <col min="8756" max="8758" width="5.85546875" style="176" customWidth="1"/>
    <col min="8759" max="8760" width="5.140625" style="176" customWidth="1"/>
    <col min="8761" max="8762" width="5.85546875" style="176" customWidth="1"/>
    <col min="8763" max="8763" width="5.42578125" style="176" customWidth="1"/>
    <col min="8764" max="8764" width="5.28515625" style="176" customWidth="1"/>
    <col min="8765" max="8765" width="5.140625" style="176" customWidth="1"/>
    <col min="8766" max="8766" width="5.42578125" style="176" customWidth="1"/>
    <col min="8767" max="8767" width="9" style="176" hidden="1" customWidth="1"/>
    <col min="8768" max="8768" width="5" style="176" customWidth="1"/>
    <col min="8769" max="8769" width="5.42578125" style="176" customWidth="1"/>
    <col min="8770" max="8770" width="5.5703125" style="176" customWidth="1"/>
    <col min="8771" max="8771" width="6" style="176" customWidth="1"/>
    <col min="8772" max="8774" width="5.42578125" style="176" customWidth="1"/>
    <col min="8775" max="8775" width="6.140625" style="176" customWidth="1"/>
    <col min="8776" max="8776" width="5.42578125" style="176" customWidth="1"/>
    <col min="8777" max="8778" width="6.140625" style="176" customWidth="1"/>
    <col min="8779" max="8779" width="6.28515625" style="176" customWidth="1"/>
    <col min="8780" max="8780" width="5.42578125" style="176" customWidth="1"/>
    <col min="8781" max="8781" width="6.42578125" style="176" customWidth="1"/>
    <col min="8782" max="9008" width="9.140625" style="176"/>
    <col min="9009" max="9009" width="3.140625" style="176" customWidth="1"/>
    <col min="9010" max="9010" width="9.7109375" style="176" customWidth="1"/>
    <col min="9011" max="9011" width="5.42578125" style="176" customWidth="1"/>
    <col min="9012" max="9014" width="5.85546875" style="176" customWidth="1"/>
    <col min="9015" max="9016" width="5.140625" style="176" customWidth="1"/>
    <col min="9017" max="9018" width="5.85546875" style="176" customWidth="1"/>
    <col min="9019" max="9019" width="5.42578125" style="176" customWidth="1"/>
    <col min="9020" max="9020" width="5.28515625" style="176" customWidth="1"/>
    <col min="9021" max="9021" width="5.140625" style="176" customWidth="1"/>
    <col min="9022" max="9022" width="5.42578125" style="176" customWidth="1"/>
    <col min="9023" max="9023" width="9" style="176" hidden="1" customWidth="1"/>
    <col min="9024" max="9024" width="5" style="176" customWidth="1"/>
    <col min="9025" max="9025" width="5.42578125" style="176" customWidth="1"/>
    <col min="9026" max="9026" width="5.5703125" style="176" customWidth="1"/>
    <col min="9027" max="9027" width="6" style="176" customWidth="1"/>
    <col min="9028" max="9030" width="5.42578125" style="176" customWidth="1"/>
    <col min="9031" max="9031" width="6.140625" style="176" customWidth="1"/>
    <col min="9032" max="9032" width="5.42578125" style="176" customWidth="1"/>
    <col min="9033" max="9034" width="6.140625" style="176" customWidth="1"/>
    <col min="9035" max="9035" width="6.28515625" style="176" customWidth="1"/>
    <col min="9036" max="9036" width="5.42578125" style="176" customWidth="1"/>
    <col min="9037" max="9037" width="6.42578125" style="176" customWidth="1"/>
    <col min="9038" max="9264" width="9.140625" style="176"/>
    <col min="9265" max="9265" width="3.140625" style="176" customWidth="1"/>
    <col min="9266" max="9266" width="9.7109375" style="176" customWidth="1"/>
    <col min="9267" max="9267" width="5.42578125" style="176" customWidth="1"/>
    <col min="9268" max="9270" width="5.85546875" style="176" customWidth="1"/>
    <col min="9271" max="9272" width="5.140625" style="176" customWidth="1"/>
    <col min="9273" max="9274" width="5.85546875" style="176" customWidth="1"/>
    <col min="9275" max="9275" width="5.42578125" style="176" customWidth="1"/>
    <col min="9276" max="9276" width="5.28515625" style="176" customWidth="1"/>
    <col min="9277" max="9277" width="5.140625" style="176" customWidth="1"/>
    <col min="9278" max="9278" width="5.42578125" style="176" customWidth="1"/>
    <col min="9279" max="9279" width="9" style="176" hidden="1" customWidth="1"/>
    <col min="9280" max="9280" width="5" style="176" customWidth="1"/>
    <col min="9281" max="9281" width="5.42578125" style="176" customWidth="1"/>
    <col min="9282" max="9282" width="5.5703125" style="176" customWidth="1"/>
    <col min="9283" max="9283" width="6" style="176" customWidth="1"/>
    <col min="9284" max="9286" width="5.42578125" style="176" customWidth="1"/>
    <col min="9287" max="9287" width="6.140625" style="176" customWidth="1"/>
    <col min="9288" max="9288" width="5.42578125" style="176" customWidth="1"/>
    <col min="9289" max="9290" width="6.140625" style="176" customWidth="1"/>
    <col min="9291" max="9291" width="6.28515625" style="176" customWidth="1"/>
    <col min="9292" max="9292" width="5.42578125" style="176" customWidth="1"/>
    <col min="9293" max="9293" width="6.42578125" style="176" customWidth="1"/>
    <col min="9294" max="9520" width="9.140625" style="176"/>
    <col min="9521" max="9521" width="3.140625" style="176" customWidth="1"/>
    <col min="9522" max="9522" width="9.7109375" style="176" customWidth="1"/>
    <col min="9523" max="9523" width="5.42578125" style="176" customWidth="1"/>
    <col min="9524" max="9526" width="5.85546875" style="176" customWidth="1"/>
    <col min="9527" max="9528" width="5.140625" style="176" customWidth="1"/>
    <col min="9529" max="9530" width="5.85546875" style="176" customWidth="1"/>
    <col min="9531" max="9531" width="5.42578125" style="176" customWidth="1"/>
    <col min="9532" max="9532" width="5.28515625" style="176" customWidth="1"/>
    <col min="9533" max="9533" width="5.140625" style="176" customWidth="1"/>
    <col min="9534" max="9534" width="5.42578125" style="176" customWidth="1"/>
    <col min="9535" max="9535" width="9" style="176" hidden="1" customWidth="1"/>
    <col min="9536" max="9536" width="5" style="176" customWidth="1"/>
    <col min="9537" max="9537" width="5.42578125" style="176" customWidth="1"/>
    <col min="9538" max="9538" width="5.5703125" style="176" customWidth="1"/>
    <col min="9539" max="9539" width="6" style="176" customWidth="1"/>
    <col min="9540" max="9542" width="5.42578125" style="176" customWidth="1"/>
    <col min="9543" max="9543" width="6.140625" style="176" customWidth="1"/>
    <col min="9544" max="9544" width="5.42578125" style="176" customWidth="1"/>
    <col min="9545" max="9546" width="6.140625" style="176" customWidth="1"/>
    <col min="9547" max="9547" width="6.28515625" style="176" customWidth="1"/>
    <col min="9548" max="9548" width="5.42578125" style="176" customWidth="1"/>
    <col min="9549" max="9549" width="6.42578125" style="176" customWidth="1"/>
    <col min="9550" max="9776" width="9.140625" style="176"/>
    <col min="9777" max="9777" width="3.140625" style="176" customWidth="1"/>
    <col min="9778" max="9778" width="9.7109375" style="176" customWidth="1"/>
    <col min="9779" max="9779" width="5.42578125" style="176" customWidth="1"/>
    <col min="9780" max="9782" width="5.85546875" style="176" customWidth="1"/>
    <col min="9783" max="9784" width="5.140625" style="176" customWidth="1"/>
    <col min="9785" max="9786" width="5.85546875" style="176" customWidth="1"/>
    <col min="9787" max="9787" width="5.42578125" style="176" customWidth="1"/>
    <col min="9788" max="9788" width="5.28515625" style="176" customWidth="1"/>
    <col min="9789" max="9789" width="5.140625" style="176" customWidth="1"/>
    <col min="9790" max="9790" width="5.42578125" style="176" customWidth="1"/>
    <col min="9791" max="9791" width="9" style="176" hidden="1" customWidth="1"/>
    <col min="9792" max="9792" width="5" style="176" customWidth="1"/>
    <col min="9793" max="9793" width="5.42578125" style="176" customWidth="1"/>
    <col min="9794" max="9794" width="5.5703125" style="176" customWidth="1"/>
    <col min="9795" max="9795" width="6" style="176" customWidth="1"/>
    <col min="9796" max="9798" width="5.42578125" style="176" customWidth="1"/>
    <col min="9799" max="9799" width="6.140625" style="176" customWidth="1"/>
    <col min="9800" max="9800" width="5.42578125" style="176" customWidth="1"/>
    <col min="9801" max="9802" width="6.140625" style="176" customWidth="1"/>
    <col min="9803" max="9803" width="6.28515625" style="176" customWidth="1"/>
    <col min="9804" max="9804" width="5.42578125" style="176" customWidth="1"/>
    <col min="9805" max="9805" width="6.42578125" style="176" customWidth="1"/>
    <col min="9806" max="10032" width="9.140625" style="176"/>
    <col min="10033" max="10033" width="3.140625" style="176" customWidth="1"/>
    <col min="10034" max="10034" width="9.7109375" style="176" customWidth="1"/>
    <col min="10035" max="10035" width="5.42578125" style="176" customWidth="1"/>
    <col min="10036" max="10038" width="5.85546875" style="176" customWidth="1"/>
    <col min="10039" max="10040" width="5.140625" style="176" customWidth="1"/>
    <col min="10041" max="10042" width="5.85546875" style="176" customWidth="1"/>
    <col min="10043" max="10043" width="5.42578125" style="176" customWidth="1"/>
    <col min="10044" max="10044" width="5.28515625" style="176" customWidth="1"/>
    <col min="10045" max="10045" width="5.140625" style="176" customWidth="1"/>
    <col min="10046" max="10046" width="5.42578125" style="176" customWidth="1"/>
    <col min="10047" max="10047" width="9" style="176" hidden="1" customWidth="1"/>
    <col min="10048" max="10048" width="5" style="176" customWidth="1"/>
    <col min="10049" max="10049" width="5.42578125" style="176" customWidth="1"/>
    <col min="10050" max="10050" width="5.5703125" style="176" customWidth="1"/>
    <col min="10051" max="10051" width="6" style="176" customWidth="1"/>
    <col min="10052" max="10054" width="5.42578125" style="176" customWidth="1"/>
    <col min="10055" max="10055" width="6.140625" style="176" customWidth="1"/>
    <col min="10056" max="10056" width="5.42578125" style="176" customWidth="1"/>
    <col min="10057" max="10058" width="6.140625" style="176" customWidth="1"/>
    <col min="10059" max="10059" width="6.28515625" style="176" customWidth="1"/>
    <col min="10060" max="10060" width="5.42578125" style="176" customWidth="1"/>
    <col min="10061" max="10061" width="6.42578125" style="176" customWidth="1"/>
    <col min="10062" max="10288" width="9.140625" style="176"/>
    <col min="10289" max="10289" width="3.140625" style="176" customWidth="1"/>
    <col min="10290" max="10290" width="9.7109375" style="176" customWidth="1"/>
    <col min="10291" max="10291" width="5.42578125" style="176" customWidth="1"/>
    <col min="10292" max="10294" width="5.85546875" style="176" customWidth="1"/>
    <col min="10295" max="10296" width="5.140625" style="176" customWidth="1"/>
    <col min="10297" max="10298" width="5.85546875" style="176" customWidth="1"/>
    <col min="10299" max="10299" width="5.42578125" style="176" customWidth="1"/>
    <col min="10300" max="10300" width="5.28515625" style="176" customWidth="1"/>
    <col min="10301" max="10301" width="5.140625" style="176" customWidth="1"/>
    <col min="10302" max="10302" width="5.42578125" style="176" customWidth="1"/>
    <col min="10303" max="10303" width="9" style="176" hidden="1" customWidth="1"/>
    <col min="10304" max="10304" width="5" style="176" customWidth="1"/>
    <col min="10305" max="10305" width="5.42578125" style="176" customWidth="1"/>
    <col min="10306" max="10306" width="5.5703125" style="176" customWidth="1"/>
    <col min="10307" max="10307" width="6" style="176" customWidth="1"/>
    <col min="10308" max="10310" width="5.42578125" style="176" customWidth="1"/>
    <col min="10311" max="10311" width="6.140625" style="176" customWidth="1"/>
    <col min="10312" max="10312" width="5.42578125" style="176" customWidth="1"/>
    <col min="10313" max="10314" width="6.140625" style="176" customWidth="1"/>
    <col min="10315" max="10315" width="6.28515625" style="176" customWidth="1"/>
    <col min="10316" max="10316" width="5.42578125" style="176" customWidth="1"/>
    <col min="10317" max="10317" width="6.42578125" style="176" customWidth="1"/>
    <col min="10318" max="10544" width="9.140625" style="176"/>
    <col min="10545" max="10545" width="3.140625" style="176" customWidth="1"/>
    <col min="10546" max="10546" width="9.7109375" style="176" customWidth="1"/>
    <col min="10547" max="10547" width="5.42578125" style="176" customWidth="1"/>
    <col min="10548" max="10550" width="5.85546875" style="176" customWidth="1"/>
    <col min="10551" max="10552" width="5.140625" style="176" customWidth="1"/>
    <col min="10553" max="10554" width="5.85546875" style="176" customWidth="1"/>
    <col min="10555" max="10555" width="5.42578125" style="176" customWidth="1"/>
    <col min="10556" max="10556" width="5.28515625" style="176" customWidth="1"/>
    <col min="10557" max="10557" width="5.140625" style="176" customWidth="1"/>
    <col min="10558" max="10558" width="5.42578125" style="176" customWidth="1"/>
    <col min="10559" max="10559" width="9" style="176" hidden="1" customWidth="1"/>
    <col min="10560" max="10560" width="5" style="176" customWidth="1"/>
    <col min="10561" max="10561" width="5.42578125" style="176" customWidth="1"/>
    <col min="10562" max="10562" width="5.5703125" style="176" customWidth="1"/>
    <col min="10563" max="10563" width="6" style="176" customWidth="1"/>
    <col min="10564" max="10566" width="5.42578125" style="176" customWidth="1"/>
    <col min="10567" max="10567" width="6.140625" style="176" customWidth="1"/>
    <col min="10568" max="10568" width="5.42578125" style="176" customWidth="1"/>
    <col min="10569" max="10570" width="6.140625" style="176" customWidth="1"/>
    <col min="10571" max="10571" width="6.28515625" style="176" customWidth="1"/>
    <col min="10572" max="10572" width="5.42578125" style="176" customWidth="1"/>
    <col min="10573" max="10573" width="6.42578125" style="176" customWidth="1"/>
    <col min="10574" max="10800" width="9.140625" style="176"/>
    <col min="10801" max="10801" width="3.140625" style="176" customWidth="1"/>
    <col min="10802" max="10802" width="9.7109375" style="176" customWidth="1"/>
    <col min="10803" max="10803" width="5.42578125" style="176" customWidth="1"/>
    <col min="10804" max="10806" width="5.85546875" style="176" customWidth="1"/>
    <col min="10807" max="10808" width="5.140625" style="176" customWidth="1"/>
    <col min="10809" max="10810" width="5.85546875" style="176" customWidth="1"/>
    <col min="10811" max="10811" width="5.42578125" style="176" customWidth="1"/>
    <col min="10812" max="10812" width="5.28515625" style="176" customWidth="1"/>
    <col min="10813" max="10813" width="5.140625" style="176" customWidth="1"/>
    <col min="10814" max="10814" width="5.42578125" style="176" customWidth="1"/>
    <col min="10815" max="10815" width="9" style="176" hidden="1" customWidth="1"/>
    <col min="10816" max="10816" width="5" style="176" customWidth="1"/>
    <col min="10817" max="10817" width="5.42578125" style="176" customWidth="1"/>
    <col min="10818" max="10818" width="5.5703125" style="176" customWidth="1"/>
    <col min="10819" max="10819" width="6" style="176" customWidth="1"/>
    <col min="10820" max="10822" width="5.42578125" style="176" customWidth="1"/>
    <col min="10823" max="10823" width="6.140625" style="176" customWidth="1"/>
    <col min="10824" max="10824" width="5.42578125" style="176" customWidth="1"/>
    <col min="10825" max="10826" width="6.140625" style="176" customWidth="1"/>
    <col min="10827" max="10827" width="6.28515625" style="176" customWidth="1"/>
    <col min="10828" max="10828" width="5.42578125" style="176" customWidth="1"/>
    <col min="10829" max="10829" width="6.42578125" style="176" customWidth="1"/>
    <col min="10830" max="11056" width="9.140625" style="176"/>
    <col min="11057" max="11057" width="3.140625" style="176" customWidth="1"/>
    <col min="11058" max="11058" width="9.7109375" style="176" customWidth="1"/>
    <col min="11059" max="11059" width="5.42578125" style="176" customWidth="1"/>
    <col min="11060" max="11062" width="5.85546875" style="176" customWidth="1"/>
    <col min="11063" max="11064" width="5.140625" style="176" customWidth="1"/>
    <col min="11065" max="11066" width="5.85546875" style="176" customWidth="1"/>
    <col min="11067" max="11067" width="5.42578125" style="176" customWidth="1"/>
    <col min="11068" max="11068" width="5.28515625" style="176" customWidth="1"/>
    <col min="11069" max="11069" width="5.140625" style="176" customWidth="1"/>
    <col min="11070" max="11070" width="5.42578125" style="176" customWidth="1"/>
    <col min="11071" max="11071" width="9" style="176" hidden="1" customWidth="1"/>
    <col min="11072" max="11072" width="5" style="176" customWidth="1"/>
    <col min="11073" max="11073" width="5.42578125" style="176" customWidth="1"/>
    <col min="11074" max="11074" width="5.5703125" style="176" customWidth="1"/>
    <col min="11075" max="11075" width="6" style="176" customWidth="1"/>
    <col min="11076" max="11078" width="5.42578125" style="176" customWidth="1"/>
    <col min="11079" max="11079" width="6.140625" style="176" customWidth="1"/>
    <col min="11080" max="11080" width="5.42578125" style="176" customWidth="1"/>
    <col min="11081" max="11082" width="6.140625" style="176" customWidth="1"/>
    <col min="11083" max="11083" width="6.28515625" style="176" customWidth="1"/>
    <col min="11084" max="11084" width="5.42578125" style="176" customWidth="1"/>
    <col min="11085" max="11085" width="6.42578125" style="176" customWidth="1"/>
    <col min="11086" max="11312" width="9.140625" style="176"/>
    <col min="11313" max="11313" width="3.140625" style="176" customWidth="1"/>
    <col min="11314" max="11314" width="9.7109375" style="176" customWidth="1"/>
    <col min="11315" max="11315" width="5.42578125" style="176" customWidth="1"/>
    <col min="11316" max="11318" width="5.85546875" style="176" customWidth="1"/>
    <col min="11319" max="11320" width="5.140625" style="176" customWidth="1"/>
    <col min="11321" max="11322" width="5.85546875" style="176" customWidth="1"/>
    <col min="11323" max="11323" width="5.42578125" style="176" customWidth="1"/>
    <col min="11324" max="11324" width="5.28515625" style="176" customWidth="1"/>
    <col min="11325" max="11325" width="5.140625" style="176" customWidth="1"/>
    <col min="11326" max="11326" width="5.42578125" style="176" customWidth="1"/>
    <col min="11327" max="11327" width="9" style="176" hidden="1" customWidth="1"/>
    <col min="11328" max="11328" width="5" style="176" customWidth="1"/>
    <col min="11329" max="11329" width="5.42578125" style="176" customWidth="1"/>
    <col min="11330" max="11330" width="5.5703125" style="176" customWidth="1"/>
    <col min="11331" max="11331" width="6" style="176" customWidth="1"/>
    <col min="11332" max="11334" width="5.42578125" style="176" customWidth="1"/>
    <col min="11335" max="11335" width="6.140625" style="176" customWidth="1"/>
    <col min="11336" max="11336" width="5.42578125" style="176" customWidth="1"/>
    <col min="11337" max="11338" width="6.140625" style="176" customWidth="1"/>
    <col min="11339" max="11339" width="6.28515625" style="176" customWidth="1"/>
    <col min="11340" max="11340" width="5.42578125" style="176" customWidth="1"/>
    <col min="11341" max="11341" width="6.42578125" style="176" customWidth="1"/>
    <col min="11342" max="11568" width="9.140625" style="176"/>
    <col min="11569" max="11569" width="3.140625" style="176" customWidth="1"/>
    <col min="11570" max="11570" width="9.7109375" style="176" customWidth="1"/>
    <col min="11571" max="11571" width="5.42578125" style="176" customWidth="1"/>
    <col min="11572" max="11574" width="5.85546875" style="176" customWidth="1"/>
    <col min="11575" max="11576" width="5.140625" style="176" customWidth="1"/>
    <col min="11577" max="11578" width="5.85546875" style="176" customWidth="1"/>
    <col min="11579" max="11579" width="5.42578125" style="176" customWidth="1"/>
    <col min="11580" max="11580" width="5.28515625" style="176" customWidth="1"/>
    <col min="11581" max="11581" width="5.140625" style="176" customWidth="1"/>
    <col min="11582" max="11582" width="5.42578125" style="176" customWidth="1"/>
    <col min="11583" max="11583" width="9" style="176" hidden="1" customWidth="1"/>
    <col min="11584" max="11584" width="5" style="176" customWidth="1"/>
    <col min="11585" max="11585" width="5.42578125" style="176" customWidth="1"/>
    <col min="11586" max="11586" width="5.5703125" style="176" customWidth="1"/>
    <col min="11587" max="11587" width="6" style="176" customWidth="1"/>
    <col min="11588" max="11590" width="5.42578125" style="176" customWidth="1"/>
    <col min="11591" max="11591" width="6.140625" style="176" customWidth="1"/>
    <col min="11592" max="11592" width="5.42578125" style="176" customWidth="1"/>
    <col min="11593" max="11594" width="6.140625" style="176" customWidth="1"/>
    <col min="11595" max="11595" width="6.28515625" style="176" customWidth="1"/>
    <col min="11596" max="11596" width="5.42578125" style="176" customWidth="1"/>
    <col min="11597" max="11597" width="6.42578125" style="176" customWidth="1"/>
    <col min="11598" max="11824" width="9.140625" style="176"/>
    <col min="11825" max="11825" width="3.140625" style="176" customWidth="1"/>
    <col min="11826" max="11826" width="9.7109375" style="176" customWidth="1"/>
    <col min="11827" max="11827" width="5.42578125" style="176" customWidth="1"/>
    <col min="11828" max="11830" width="5.85546875" style="176" customWidth="1"/>
    <col min="11831" max="11832" width="5.140625" style="176" customWidth="1"/>
    <col min="11833" max="11834" width="5.85546875" style="176" customWidth="1"/>
    <col min="11835" max="11835" width="5.42578125" style="176" customWidth="1"/>
    <col min="11836" max="11836" width="5.28515625" style="176" customWidth="1"/>
    <col min="11837" max="11837" width="5.140625" style="176" customWidth="1"/>
    <col min="11838" max="11838" width="5.42578125" style="176" customWidth="1"/>
    <col min="11839" max="11839" width="9" style="176" hidden="1" customWidth="1"/>
    <col min="11840" max="11840" width="5" style="176" customWidth="1"/>
    <col min="11841" max="11841" width="5.42578125" style="176" customWidth="1"/>
    <col min="11842" max="11842" width="5.5703125" style="176" customWidth="1"/>
    <col min="11843" max="11843" width="6" style="176" customWidth="1"/>
    <col min="11844" max="11846" width="5.42578125" style="176" customWidth="1"/>
    <col min="11847" max="11847" width="6.140625" style="176" customWidth="1"/>
    <col min="11848" max="11848" width="5.42578125" style="176" customWidth="1"/>
    <col min="11849" max="11850" width="6.140625" style="176" customWidth="1"/>
    <col min="11851" max="11851" width="6.28515625" style="176" customWidth="1"/>
    <col min="11852" max="11852" width="5.42578125" style="176" customWidth="1"/>
    <col min="11853" max="11853" width="6.42578125" style="176" customWidth="1"/>
    <col min="11854" max="12080" width="9.140625" style="176"/>
    <col min="12081" max="12081" width="3.140625" style="176" customWidth="1"/>
    <col min="12082" max="12082" width="9.7109375" style="176" customWidth="1"/>
    <col min="12083" max="12083" width="5.42578125" style="176" customWidth="1"/>
    <col min="12084" max="12086" width="5.85546875" style="176" customWidth="1"/>
    <col min="12087" max="12088" width="5.140625" style="176" customWidth="1"/>
    <col min="12089" max="12090" width="5.85546875" style="176" customWidth="1"/>
    <col min="12091" max="12091" width="5.42578125" style="176" customWidth="1"/>
    <col min="12092" max="12092" width="5.28515625" style="176" customWidth="1"/>
    <col min="12093" max="12093" width="5.140625" style="176" customWidth="1"/>
    <col min="12094" max="12094" width="5.42578125" style="176" customWidth="1"/>
    <col min="12095" max="12095" width="9" style="176" hidden="1" customWidth="1"/>
    <col min="12096" max="12096" width="5" style="176" customWidth="1"/>
    <col min="12097" max="12097" width="5.42578125" style="176" customWidth="1"/>
    <col min="12098" max="12098" width="5.5703125" style="176" customWidth="1"/>
    <col min="12099" max="12099" width="6" style="176" customWidth="1"/>
    <col min="12100" max="12102" width="5.42578125" style="176" customWidth="1"/>
    <col min="12103" max="12103" width="6.140625" style="176" customWidth="1"/>
    <col min="12104" max="12104" width="5.42578125" style="176" customWidth="1"/>
    <col min="12105" max="12106" width="6.140625" style="176" customWidth="1"/>
    <col min="12107" max="12107" width="6.28515625" style="176" customWidth="1"/>
    <col min="12108" max="12108" width="5.42578125" style="176" customWidth="1"/>
    <col min="12109" max="12109" width="6.42578125" style="176" customWidth="1"/>
    <col min="12110" max="12336" width="9.140625" style="176"/>
    <col min="12337" max="12337" width="3.140625" style="176" customWidth="1"/>
    <col min="12338" max="12338" width="9.7109375" style="176" customWidth="1"/>
    <col min="12339" max="12339" width="5.42578125" style="176" customWidth="1"/>
    <col min="12340" max="12342" width="5.85546875" style="176" customWidth="1"/>
    <col min="12343" max="12344" width="5.140625" style="176" customWidth="1"/>
    <col min="12345" max="12346" width="5.85546875" style="176" customWidth="1"/>
    <col min="12347" max="12347" width="5.42578125" style="176" customWidth="1"/>
    <col min="12348" max="12348" width="5.28515625" style="176" customWidth="1"/>
    <col min="12349" max="12349" width="5.140625" style="176" customWidth="1"/>
    <col min="12350" max="12350" width="5.42578125" style="176" customWidth="1"/>
    <col min="12351" max="12351" width="9" style="176" hidden="1" customWidth="1"/>
    <col min="12352" max="12352" width="5" style="176" customWidth="1"/>
    <col min="12353" max="12353" width="5.42578125" style="176" customWidth="1"/>
    <col min="12354" max="12354" width="5.5703125" style="176" customWidth="1"/>
    <col min="12355" max="12355" width="6" style="176" customWidth="1"/>
    <col min="12356" max="12358" width="5.42578125" style="176" customWidth="1"/>
    <col min="12359" max="12359" width="6.140625" style="176" customWidth="1"/>
    <col min="12360" max="12360" width="5.42578125" style="176" customWidth="1"/>
    <col min="12361" max="12362" width="6.140625" style="176" customWidth="1"/>
    <col min="12363" max="12363" width="6.28515625" style="176" customWidth="1"/>
    <col min="12364" max="12364" width="5.42578125" style="176" customWidth="1"/>
    <col min="12365" max="12365" width="6.42578125" style="176" customWidth="1"/>
    <col min="12366" max="12592" width="9.140625" style="176"/>
    <col min="12593" max="12593" width="3.140625" style="176" customWidth="1"/>
    <col min="12594" max="12594" width="9.7109375" style="176" customWidth="1"/>
    <col min="12595" max="12595" width="5.42578125" style="176" customWidth="1"/>
    <col min="12596" max="12598" width="5.85546875" style="176" customWidth="1"/>
    <col min="12599" max="12600" width="5.140625" style="176" customWidth="1"/>
    <col min="12601" max="12602" width="5.85546875" style="176" customWidth="1"/>
    <col min="12603" max="12603" width="5.42578125" style="176" customWidth="1"/>
    <col min="12604" max="12604" width="5.28515625" style="176" customWidth="1"/>
    <col min="12605" max="12605" width="5.140625" style="176" customWidth="1"/>
    <col min="12606" max="12606" width="5.42578125" style="176" customWidth="1"/>
    <col min="12607" max="12607" width="9" style="176" hidden="1" customWidth="1"/>
    <col min="12608" max="12608" width="5" style="176" customWidth="1"/>
    <col min="12609" max="12609" width="5.42578125" style="176" customWidth="1"/>
    <col min="12610" max="12610" width="5.5703125" style="176" customWidth="1"/>
    <col min="12611" max="12611" width="6" style="176" customWidth="1"/>
    <col min="12612" max="12614" width="5.42578125" style="176" customWidth="1"/>
    <col min="12615" max="12615" width="6.140625" style="176" customWidth="1"/>
    <col min="12616" max="12616" width="5.42578125" style="176" customWidth="1"/>
    <col min="12617" max="12618" width="6.140625" style="176" customWidth="1"/>
    <col min="12619" max="12619" width="6.28515625" style="176" customWidth="1"/>
    <col min="12620" max="12620" width="5.42578125" style="176" customWidth="1"/>
    <col min="12621" max="12621" width="6.42578125" style="176" customWidth="1"/>
    <col min="12622" max="12848" width="9.140625" style="176"/>
    <col min="12849" max="12849" width="3.140625" style="176" customWidth="1"/>
    <col min="12850" max="12850" width="9.7109375" style="176" customWidth="1"/>
    <col min="12851" max="12851" width="5.42578125" style="176" customWidth="1"/>
    <col min="12852" max="12854" width="5.85546875" style="176" customWidth="1"/>
    <col min="12855" max="12856" width="5.140625" style="176" customWidth="1"/>
    <col min="12857" max="12858" width="5.85546875" style="176" customWidth="1"/>
    <col min="12859" max="12859" width="5.42578125" style="176" customWidth="1"/>
    <col min="12860" max="12860" width="5.28515625" style="176" customWidth="1"/>
    <col min="12861" max="12861" width="5.140625" style="176" customWidth="1"/>
    <col min="12862" max="12862" width="5.42578125" style="176" customWidth="1"/>
    <col min="12863" max="12863" width="9" style="176" hidden="1" customWidth="1"/>
    <col min="12864" max="12864" width="5" style="176" customWidth="1"/>
    <col min="12865" max="12865" width="5.42578125" style="176" customWidth="1"/>
    <col min="12866" max="12866" width="5.5703125" style="176" customWidth="1"/>
    <col min="12867" max="12867" width="6" style="176" customWidth="1"/>
    <col min="12868" max="12870" width="5.42578125" style="176" customWidth="1"/>
    <col min="12871" max="12871" width="6.140625" style="176" customWidth="1"/>
    <col min="12872" max="12872" width="5.42578125" style="176" customWidth="1"/>
    <col min="12873" max="12874" width="6.140625" style="176" customWidth="1"/>
    <col min="12875" max="12875" width="6.28515625" style="176" customWidth="1"/>
    <col min="12876" max="12876" width="5.42578125" style="176" customWidth="1"/>
    <col min="12877" max="12877" width="6.42578125" style="176" customWidth="1"/>
    <col min="12878" max="13104" width="9.140625" style="176"/>
    <col min="13105" max="13105" width="3.140625" style="176" customWidth="1"/>
    <col min="13106" max="13106" width="9.7109375" style="176" customWidth="1"/>
    <col min="13107" max="13107" width="5.42578125" style="176" customWidth="1"/>
    <col min="13108" max="13110" width="5.85546875" style="176" customWidth="1"/>
    <col min="13111" max="13112" width="5.140625" style="176" customWidth="1"/>
    <col min="13113" max="13114" width="5.85546875" style="176" customWidth="1"/>
    <col min="13115" max="13115" width="5.42578125" style="176" customWidth="1"/>
    <col min="13116" max="13116" width="5.28515625" style="176" customWidth="1"/>
    <col min="13117" max="13117" width="5.140625" style="176" customWidth="1"/>
    <col min="13118" max="13118" width="5.42578125" style="176" customWidth="1"/>
    <col min="13119" max="13119" width="9" style="176" hidden="1" customWidth="1"/>
    <col min="13120" max="13120" width="5" style="176" customWidth="1"/>
    <col min="13121" max="13121" width="5.42578125" style="176" customWidth="1"/>
    <col min="13122" max="13122" width="5.5703125" style="176" customWidth="1"/>
    <col min="13123" max="13123" width="6" style="176" customWidth="1"/>
    <col min="13124" max="13126" width="5.42578125" style="176" customWidth="1"/>
    <col min="13127" max="13127" width="6.140625" style="176" customWidth="1"/>
    <col min="13128" max="13128" width="5.42578125" style="176" customWidth="1"/>
    <col min="13129" max="13130" width="6.140625" style="176" customWidth="1"/>
    <col min="13131" max="13131" width="6.28515625" style="176" customWidth="1"/>
    <col min="13132" max="13132" width="5.42578125" style="176" customWidth="1"/>
    <col min="13133" max="13133" width="6.42578125" style="176" customWidth="1"/>
    <col min="13134" max="13360" width="9.140625" style="176"/>
    <col min="13361" max="13361" width="3.140625" style="176" customWidth="1"/>
    <col min="13362" max="13362" width="9.7109375" style="176" customWidth="1"/>
    <col min="13363" max="13363" width="5.42578125" style="176" customWidth="1"/>
    <col min="13364" max="13366" width="5.85546875" style="176" customWidth="1"/>
    <col min="13367" max="13368" width="5.140625" style="176" customWidth="1"/>
    <col min="13369" max="13370" width="5.85546875" style="176" customWidth="1"/>
    <col min="13371" max="13371" width="5.42578125" style="176" customWidth="1"/>
    <col min="13372" max="13372" width="5.28515625" style="176" customWidth="1"/>
    <col min="13373" max="13373" width="5.140625" style="176" customWidth="1"/>
    <col min="13374" max="13374" width="5.42578125" style="176" customWidth="1"/>
    <col min="13375" max="13375" width="9" style="176" hidden="1" customWidth="1"/>
    <col min="13376" max="13376" width="5" style="176" customWidth="1"/>
    <col min="13377" max="13377" width="5.42578125" style="176" customWidth="1"/>
    <col min="13378" max="13378" width="5.5703125" style="176" customWidth="1"/>
    <col min="13379" max="13379" width="6" style="176" customWidth="1"/>
    <col min="13380" max="13382" width="5.42578125" style="176" customWidth="1"/>
    <col min="13383" max="13383" width="6.140625" style="176" customWidth="1"/>
    <col min="13384" max="13384" width="5.42578125" style="176" customWidth="1"/>
    <col min="13385" max="13386" width="6.140625" style="176" customWidth="1"/>
    <col min="13387" max="13387" width="6.28515625" style="176" customWidth="1"/>
    <col min="13388" max="13388" width="5.42578125" style="176" customWidth="1"/>
    <col min="13389" max="13389" width="6.42578125" style="176" customWidth="1"/>
    <col min="13390" max="13616" width="9.140625" style="176"/>
    <col min="13617" max="13617" width="3.140625" style="176" customWidth="1"/>
    <col min="13618" max="13618" width="9.7109375" style="176" customWidth="1"/>
    <col min="13619" max="13619" width="5.42578125" style="176" customWidth="1"/>
    <col min="13620" max="13622" width="5.85546875" style="176" customWidth="1"/>
    <col min="13623" max="13624" width="5.140625" style="176" customWidth="1"/>
    <col min="13625" max="13626" width="5.85546875" style="176" customWidth="1"/>
    <col min="13627" max="13627" width="5.42578125" style="176" customWidth="1"/>
    <col min="13628" max="13628" width="5.28515625" style="176" customWidth="1"/>
    <col min="13629" max="13629" width="5.140625" style="176" customWidth="1"/>
    <col min="13630" max="13630" width="5.42578125" style="176" customWidth="1"/>
    <col min="13631" max="13631" width="9" style="176" hidden="1" customWidth="1"/>
    <col min="13632" max="13632" width="5" style="176" customWidth="1"/>
    <col min="13633" max="13633" width="5.42578125" style="176" customWidth="1"/>
    <col min="13634" max="13634" width="5.5703125" style="176" customWidth="1"/>
    <col min="13635" max="13635" width="6" style="176" customWidth="1"/>
    <col min="13636" max="13638" width="5.42578125" style="176" customWidth="1"/>
    <col min="13639" max="13639" width="6.140625" style="176" customWidth="1"/>
    <col min="13640" max="13640" width="5.42578125" style="176" customWidth="1"/>
    <col min="13641" max="13642" width="6.140625" style="176" customWidth="1"/>
    <col min="13643" max="13643" width="6.28515625" style="176" customWidth="1"/>
    <col min="13644" max="13644" width="5.42578125" style="176" customWidth="1"/>
    <col min="13645" max="13645" width="6.42578125" style="176" customWidth="1"/>
    <col min="13646" max="13872" width="9.140625" style="176"/>
    <col min="13873" max="13873" width="3.140625" style="176" customWidth="1"/>
    <col min="13874" max="13874" width="9.7109375" style="176" customWidth="1"/>
    <col min="13875" max="13875" width="5.42578125" style="176" customWidth="1"/>
    <col min="13876" max="13878" width="5.85546875" style="176" customWidth="1"/>
    <col min="13879" max="13880" width="5.140625" style="176" customWidth="1"/>
    <col min="13881" max="13882" width="5.85546875" style="176" customWidth="1"/>
    <col min="13883" max="13883" width="5.42578125" style="176" customWidth="1"/>
    <col min="13884" max="13884" width="5.28515625" style="176" customWidth="1"/>
    <col min="13885" max="13885" width="5.140625" style="176" customWidth="1"/>
    <col min="13886" max="13886" width="5.42578125" style="176" customWidth="1"/>
    <col min="13887" max="13887" width="9" style="176" hidden="1" customWidth="1"/>
    <col min="13888" max="13888" width="5" style="176" customWidth="1"/>
    <col min="13889" max="13889" width="5.42578125" style="176" customWidth="1"/>
    <col min="13890" max="13890" width="5.5703125" style="176" customWidth="1"/>
    <col min="13891" max="13891" width="6" style="176" customWidth="1"/>
    <col min="13892" max="13894" width="5.42578125" style="176" customWidth="1"/>
    <col min="13895" max="13895" width="6.140625" style="176" customWidth="1"/>
    <col min="13896" max="13896" width="5.42578125" style="176" customWidth="1"/>
    <col min="13897" max="13898" width="6.140625" style="176" customWidth="1"/>
    <col min="13899" max="13899" width="6.28515625" style="176" customWidth="1"/>
    <col min="13900" max="13900" width="5.42578125" style="176" customWidth="1"/>
    <col min="13901" max="13901" width="6.42578125" style="176" customWidth="1"/>
    <col min="13902" max="14128" width="9.140625" style="176"/>
    <col min="14129" max="14129" width="3.140625" style="176" customWidth="1"/>
    <col min="14130" max="14130" width="9.7109375" style="176" customWidth="1"/>
    <col min="14131" max="14131" width="5.42578125" style="176" customWidth="1"/>
    <col min="14132" max="14134" width="5.85546875" style="176" customWidth="1"/>
    <col min="14135" max="14136" width="5.140625" style="176" customWidth="1"/>
    <col min="14137" max="14138" width="5.85546875" style="176" customWidth="1"/>
    <col min="14139" max="14139" width="5.42578125" style="176" customWidth="1"/>
    <col min="14140" max="14140" width="5.28515625" style="176" customWidth="1"/>
    <col min="14141" max="14141" width="5.140625" style="176" customWidth="1"/>
    <col min="14142" max="14142" width="5.42578125" style="176" customWidth="1"/>
    <col min="14143" max="14143" width="9" style="176" hidden="1" customWidth="1"/>
    <col min="14144" max="14144" width="5" style="176" customWidth="1"/>
    <col min="14145" max="14145" width="5.42578125" style="176" customWidth="1"/>
    <col min="14146" max="14146" width="5.5703125" style="176" customWidth="1"/>
    <col min="14147" max="14147" width="6" style="176" customWidth="1"/>
    <col min="14148" max="14150" width="5.42578125" style="176" customWidth="1"/>
    <col min="14151" max="14151" width="6.140625" style="176" customWidth="1"/>
    <col min="14152" max="14152" width="5.42578125" style="176" customWidth="1"/>
    <col min="14153" max="14154" width="6.140625" style="176" customWidth="1"/>
    <col min="14155" max="14155" width="6.28515625" style="176" customWidth="1"/>
    <col min="14156" max="14156" width="5.42578125" style="176" customWidth="1"/>
    <col min="14157" max="14157" width="6.42578125" style="176" customWidth="1"/>
    <col min="14158" max="14384" width="9.140625" style="176"/>
    <col min="14385" max="14385" width="3.140625" style="176" customWidth="1"/>
    <col min="14386" max="14386" width="9.7109375" style="176" customWidth="1"/>
    <col min="14387" max="14387" width="5.42578125" style="176" customWidth="1"/>
    <col min="14388" max="14390" width="5.85546875" style="176" customWidth="1"/>
    <col min="14391" max="14392" width="5.140625" style="176" customWidth="1"/>
    <col min="14393" max="14394" width="5.85546875" style="176" customWidth="1"/>
    <col min="14395" max="14395" width="5.42578125" style="176" customWidth="1"/>
    <col min="14396" max="14396" width="5.28515625" style="176" customWidth="1"/>
    <col min="14397" max="14397" width="5.140625" style="176" customWidth="1"/>
    <col min="14398" max="14398" width="5.42578125" style="176" customWidth="1"/>
    <col min="14399" max="14399" width="9" style="176" hidden="1" customWidth="1"/>
    <col min="14400" max="14400" width="5" style="176" customWidth="1"/>
    <col min="14401" max="14401" width="5.42578125" style="176" customWidth="1"/>
    <col min="14402" max="14402" width="5.5703125" style="176" customWidth="1"/>
    <col min="14403" max="14403" width="6" style="176" customWidth="1"/>
    <col min="14404" max="14406" width="5.42578125" style="176" customWidth="1"/>
    <col min="14407" max="14407" width="6.140625" style="176" customWidth="1"/>
    <col min="14408" max="14408" width="5.42578125" style="176" customWidth="1"/>
    <col min="14409" max="14410" width="6.140625" style="176" customWidth="1"/>
    <col min="14411" max="14411" width="6.28515625" style="176" customWidth="1"/>
    <col min="14412" max="14412" width="5.42578125" style="176" customWidth="1"/>
    <col min="14413" max="14413" width="6.42578125" style="176" customWidth="1"/>
    <col min="14414" max="14640" width="9.140625" style="176"/>
    <col min="14641" max="14641" width="3.140625" style="176" customWidth="1"/>
    <col min="14642" max="14642" width="9.7109375" style="176" customWidth="1"/>
    <col min="14643" max="14643" width="5.42578125" style="176" customWidth="1"/>
    <col min="14644" max="14646" width="5.85546875" style="176" customWidth="1"/>
    <col min="14647" max="14648" width="5.140625" style="176" customWidth="1"/>
    <col min="14649" max="14650" width="5.85546875" style="176" customWidth="1"/>
    <col min="14651" max="14651" width="5.42578125" style="176" customWidth="1"/>
    <col min="14652" max="14652" width="5.28515625" style="176" customWidth="1"/>
    <col min="14653" max="14653" width="5.140625" style="176" customWidth="1"/>
    <col min="14654" max="14654" width="5.42578125" style="176" customWidth="1"/>
    <col min="14655" max="14655" width="9" style="176" hidden="1" customWidth="1"/>
    <col min="14656" max="14656" width="5" style="176" customWidth="1"/>
    <col min="14657" max="14657" width="5.42578125" style="176" customWidth="1"/>
    <col min="14658" max="14658" width="5.5703125" style="176" customWidth="1"/>
    <col min="14659" max="14659" width="6" style="176" customWidth="1"/>
    <col min="14660" max="14662" width="5.42578125" style="176" customWidth="1"/>
    <col min="14663" max="14663" width="6.140625" style="176" customWidth="1"/>
    <col min="14664" max="14664" width="5.42578125" style="176" customWidth="1"/>
    <col min="14665" max="14666" width="6.140625" style="176" customWidth="1"/>
    <col min="14667" max="14667" width="6.28515625" style="176" customWidth="1"/>
    <col min="14668" max="14668" width="5.42578125" style="176" customWidth="1"/>
    <col min="14669" max="14669" width="6.42578125" style="176" customWidth="1"/>
    <col min="14670" max="14896" width="9.140625" style="176"/>
    <col min="14897" max="14897" width="3.140625" style="176" customWidth="1"/>
    <col min="14898" max="14898" width="9.7109375" style="176" customWidth="1"/>
    <col min="14899" max="14899" width="5.42578125" style="176" customWidth="1"/>
    <col min="14900" max="14902" width="5.85546875" style="176" customWidth="1"/>
    <col min="14903" max="14904" width="5.140625" style="176" customWidth="1"/>
    <col min="14905" max="14906" width="5.85546875" style="176" customWidth="1"/>
    <col min="14907" max="14907" width="5.42578125" style="176" customWidth="1"/>
    <col min="14908" max="14908" width="5.28515625" style="176" customWidth="1"/>
    <col min="14909" max="14909" width="5.140625" style="176" customWidth="1"/>
    <col min="14910" max="14910" width="5.42578125" style="176" customWidth="1"/>
    <col min="14911" max="14911" width="9" style="176" hidden="1" customWidth="1"/>
    <col min="14912" max="14912" width="5" style="176" customWidth="1"/>
    <col min="14913" max="14913" width="5.42578125" style="176" customWidth="1"/>
    <col min="14914" max="14914" width="5.5703125" style="176" customWidth="1"/>
    <col min="14915" max="14915" width="6" style="176" customWidth="1"/>
    <col min="14916" max="14918" width="5.42578125" style="176" customWidth="1"/>
    <col min="14919" max="14919" width="6.140625" style="176" customWidth="1"/>
    <col min="14920" max="14920" width="5.42578125" style="176" customWidth="1"/>
    <col min="14921" max="14922" width="6.140625" style="176" customWidth="1"/>
    <col min="14923" max="14923" width="6.28515625" style="176" customWidth="1"/>
    <col min="14924" max="14924" width="5.42578125" style="176" customWidth="1"/>
    <col min="14925" max="14925" width="6.42578125" style="176" customWidth="1"/>
    <col min="14926" max="15152" width="9.140625" style="176"/>
    <col min="15153" max="15153" width="3.140625" style="176" customWidth="1"/>
    <col min="15154" max="15154" width="9.7109375" style="176" customWidth="1"/>
    <col min="15155" max="15155" width="5.42578125" style="176" customWidth="1"/>
    <col min="15156" max="15158" width="5.85546875" style="176" customWidth="1"/>
    <col min="15159" max="15160" width="5.140625" style="176" customWidth="1"/>
    <col min="15161" max="15162" width="5.85546875" style="176" customWidth="1"/>
    <col min="15163" max="15163" width="5.42578125" style="176" customWidth="1"/>
    <col min="15164" max="15164" width="5.28515625" style="176" customWidth="1"/>
    <col min="15165" max="15165" width="5.140625" style="176" customWidth="1"/>
    <col min="15166" max="15166" width="5.42578125" style="176" customWidth="1"/>
    <col min="15167" max="15167" width="9" style="176" hidden="1" customWidth="1"/>
    <col min="15168" max="15168" width="5" style="176" customWidth="1"/>
    <col min="15169" max="15169" width="5.42578125" style="176" customWidth="1"/>
    <col min="15170" max="15170" width="5.5703125" style="176" customWidth="1"/>
    <col min="15171" max="15171" width="6" style="176" customWidth="1"/>
    <col min="15172" max="15174" width="5.42578125" style="176" customWidth="1"/>
    <col min="15175" max="15175" width="6.140625" style="176" customWidth="1"/>
    <col min="15176" max="15176" width="5.42578125" style="176" customWidth="1"/>
    <col min="15177" max="15178" width="6.140625" style="176" customWidth="1"/>
    <col min="15179" max="15179" width="6.28515625" style="176" customWidth="1"/>
    <col min="15180" max="15180" width="5.42578125" style="176" customWidth="1"/>
    <col min="15181" max="15181" width="6.42578125" style="176" customWidth="1"/>
    <col min="15182" max="15408" width="9.140625" style="176"/>
    <col min="15409" max="15409" width="3.140625" style="176" customWidth="1"/>
    <col min="15410" max="15410" width="9.7109375" style="176" customWidth="1"/>
    <col min="15411" max="15411" width="5.42578125" style="176" customWidth="1"/>
    <col min="15412" max="15414" width="5.85546875" style="176" customWidth="1"/>
    <col min="15415" max="15416" width="5.140625" style="176" customWidth="1"/>
    <col min="15417" max="15418" width="5.85546875" style="176" customWidth="1"/>
    <col min="15419" max="15419" width="5.42578125" style="176" customWidth="1"/>
    <col min="15420" max="15420" width="5.28515625" style="176" customWidth="1"/>
    <col min="15421" max="15421" width="5.140625" style="176" customWidth="1"/>
    <col min="15422" max="15422" width="5.42578125" style="176" customWidth="1"/>
    <col min="15423" max="15423" width="9" style="176" hidden="1" customWidth="1"/>
    <col min="15424" max="15424" width="5" style="176" customWidth="1"/>
    <col min="15425" max="15425" width="5.42578125" style="176" customWidth="1"/>
    <col min="15426" max="15426" width="5.5703125" style="176" customWidth="1"/>
    <col min="15427" max="15427" width="6" style="176" customWidth="1"/>
    <col min="15428" max="15430" width="5.42578125" style="176" customWidth="1"/>
    <col min="15431" max="15431" width="6.140625" style="176" customWidth="1"/>
    <col min="15432" max="15432" width="5.42578125" style="176" customWidth="1"/>
    <col min="15433" max="15434" width="6.140625" style="176" customWidth="1"/>
    <col min="15435" max="15435" width="6.28515625" style="176" customWidth="1"/>
    <col min="15436" max="15436" width="5.42578125" style="176" customWidth="1"/>
    <col min="15437" max="15437" width="6.42578125" style="176" customWidth="1"/>
    <col min="15438" max="15664" width="9.140625" style="176"/>
    <col min="15665" max="15665" width="3.140625" style="176" customWidth="1"/>
    <col min="15666" max="15666" width="9.7109375" style="176" customWidth="1"/>
    <col min="15667" max="15667" width="5.42578125" style="176" customWidth="1"/>
    <col min="15668" max="15670" width="5.85546875" style="176" customWidth="1"/>
    <col min="15671" max="15672" width="5.140625" style="176" customWidth="1"/>
    <col min="15673" max="15674" width="5.85546875" style="176" customWidth="1"/>
    <col min="15675" max="15675" width="5.42578125" style="176" customWidth="1"/>
    <col min="15676" max="15676" width="5.28515625" style="176" customWidth="1"/>
    <col min="15677" max="15677" width="5.140625" style="176" customWidth="1"/>
    <col min="15678" max="15678" width="5.42578125" style="176" customWidth="1"/>
    <col min="15679" max="15679" width="9" style="176" hidden="1" customWidth="1"/>
    <col min="15680" max="15680" width="5" style="176" customWidth="1"/>
    <col min="15681" max="15681" width="5.42578125" style="176" customWidth="1"/>
    <col min="15682" max="15682" width="5.5703125" style="176" customWidth="1"/>
    <col min="15683" max="15683" width="6" style="176" customWidth="1"/>
    <col min="15684" max="15686" width="5.42578125" style="176" customWidth="1"/>
    <col min="15687" max="15687" width="6.140625" style="176" customWidth="1"/>
    <col min="15688" max="15688" width="5.42578125" style="176" customWidth="1"/>
    <col min="15689" max="15690" width="6.140625" style="176" customWidth="1"/>
    <col min="15691" max="15691" width="6.28515625" style="176" customWidth="1"/>
    <col min="15692" max="15692" width="5.42578125" style="176" customWidth="1"/>
    <col min="15693" max="15693" width="6.42578125" style="176" customWidth="1"/>
    <col min="15694" max="15920" width="9.140625" style="176"/>
    <col min="15921" max="15921" width="3.140625" style="176" customWidth="1"/>
    <col min="15922" max="15922" width="9.7109375" style="176" customWidth="1"/>
    <col min="15923" max="15923" width="5.42578125" style="176" customWidth="1"/>
    <col min="15924" max="15926" width="5.85546875" style="176" customWidth="1"/>
    <col min="15927" max="15928" width="5.140625" style="176" customWidth="1"/>
    <col min="15929" max="15930" width="5.85546875" style="176" customWidth="1"/>
    <col min="15931" max="15931" width="5.42578125" style="176" customWidth="1"/>
    <col min="15932" max="15932" width="5.28515625" style="176" customWidth="1"/>
    <col min="15933" max="15933" width="5.140625" style="176" customWidth="1"/>
    <col min="15934" max="15934" width="5.42578125" style="176" customWidth="1"/>
    <col min="15935" max="15935" width="9" style="176" hidden="1" customWidth="1"/>
    <col min="15936" max="15936" width="5" style="176" customWidth="1"/>
    <col min="15937" max="15937" width="5.42578125" style="176" customWidth="1"/>
    <col min="15938" max="15938" width="5.5703125" style="176" customWidth="1"/>
    <col min="15939" max="15939" width="6" style="176" customWidth="1"/>
    <col min="15940" max="15942" width="5.42578125" style="176" customWidth="1"/>
    <col min="15943" max="15943" width="6.140625" style="176" customWidth="1"/>
    <col min="15944" max="15944" width="5.42578125" style="176" customWidth="1"/>
    <col min="15945" max="15946" width="6.140625" style="176" customWidth="1"/>
    <col min="15947" max="15947" width="6.28515625" style="176" customWidth="1"/>
    <col min="15948" max="15948" width="5.42578125" style="176" customWidth="1"/>
    <col min="15949" max="15949" width="6.42578125" style="176" customWidth="1"/>
    <col min="15950" max="16176" width="9.140625" style="176"/>
    <col min="16177" max="16177" width="3.140625" style="176" customWidth="1"/>
    <col min="16178" max="16178" width="9.7109375" style="176" customWidth="1"/>
    <col min="16179" max="16179" width="5.42578125" style="176" customWidth="1"/>
    <col min="16180" max="16182" width="5.85546875" style="176" customWidth="1"/>
    <col min="16183" max="16184" width="5.140625" style="176" customWidth="1"/>
    <col min="16185" max="16186" width="5.85546875" style="176" customWidth="1"/>
    <col min="16187" max="16187" width="5.42578125" style="176" customWidth="1"/>
    <col min="16188" max="16188" width="5.28515625" style="176" customWidth="1"/>
    <col min="16189" max="16189" width="5.140625" style="176" customWidth="1"/>
    <col min="16190" max="16190" width="5.42578125" style="176" customWidth="1"/>
    <col min="16191" max="16191" width="9" style="176" hidden="1" customWidth="1"/>
    <col min="16192" max="16192" width="5" style="176" customWidth="1"/>
    <col min="16193" max="16193" width="5.42578125" style="176" customWidth="1"/>
    <col min="16194" max="16194" width="5.5703125" style="176" customWidth="1"/>
    <col min="16195" max="16195" width="6" style="176" customWidth="1"/>
    <col min="16196" max="16198" width="5.42578125" style="176" customWidth="1"/>
    <col min="16199" max="16199" width="6.140625" style="176" customWidth="1"/>
    <col min="16200" max="16200" width="5.42578125" style="176" customWidth="1"/>
    <col min="16201" max="16202" width="6.140625" style="176" customWidth="1"/>
    <col min="16203" max="16203" width="6.28515625" style="176" customWidth="1"/>
    <col min="16204" max="16204" width="5.42578125" style="176" customWidth="1"/>
    <col min="16205" max="16205" width="6.42578125" style="176" customWidth="1"/>
    <col min="16206" max="16384" width="9.140625" style="176"/>
  </cols>
  <sheetData>
    <row r="1" spans="1:89" s="27" customFormat="1" ht="17.25" customHeight="1">
      <c r="A1" s="833" t="s">
        <v>87</v>
      </c>
      <c r="B1" s="833"/>
      <c r="C1" s="833"/>
      <c r="D1" s="833"/>
      <c r="E1" s="833"/>
      <c r="F1" s="833"/>
      <c r="G1" s="52"/>
      <c r="H1" s="52"/>
      <c r="I1" s="52"/>
      <c r="J1" s="52"/>
      <c r="K1" s="52"/>
      <c r="L1" s="52"/>
      <c r="M1" s="52"/>
      <c r="N1" s="52"/>
      <c r="P1" s="52"/>
      <c r="Q1" s="52"/>
      <c r="R1" s="833" t="s">
        <v>3</v>
      </c>
      <c r="S1" s="833"/>
      <c r="T1" s="833"/>
      <c r="U1" s="833"/>
      <c r="V1" s="833"/>
      <c r="W1" s="833"/>
      <c r="X1" s="833"/>
      <c r="Y1" s="833"/>
      <c r="Z1" s="833"/>
      <c r="AA1" s="833"/>
      <c r="AB1" s="833"/>
      <c r="AC1" s="833"/>
      <c r="AD1" s="833"/>
      <c r="AE1" s="833"/>
      <c r="AF1" s="833"/>
      <c r="AG1" s="833"/>
      <c r="AH1" s="833"/>
      <c r="AI1" s="833"/>
      <c r="AJ1" s="833"/>
      <c r="AK1" s="833"/>
      <c r="AL1" s="833"/>
      <c r="AM1" s="833"/>
      <c r="AN1" s="833"/>
      <c r="AO1" s="833"/>
      <c r="AP1" s="833"/>
      <c r="AQ1" s="833"/>
      <c r="AR1" s="833"/>
      <c r="AS1" s="833"/>
      <c r="AT1" s="833"/>
      <c r="AU1" s="833"/>
      <c r="AV1" s="833"/>
      <c r="AW1" s="833"/>
      <c r="AX1" s="833"/>
      <c r="AY1" s="833"/>
      <c r="AZ1" s="833"/>
      <c r="BA1" s="833"/>
      <c r="BB1" s="833"/>
      <c r="BC1" s="833"/>
      <c r="BD1" s="833"/>
      <c r="BE1" s="833"/>
      <c r="BF1" s="833"/>
      <c r="BG1" s="833"/>
      <c r="BH1" s="833"/>
      <c r="BI1" s="833"/>
      <c r="BJ1" s="833"/>
      <c r="BK1" s="833"/>
      <c r="BL1" s="833"/>
      <c r="BM1" s="833"/>
      <c r="BN1" s="833"/>
      <c r="BO1" s="833"/>
      <c r="BP1" s="833"/>
      <c r="BQ1" s="833"/>
      <c r="BR1" s="833"/>
      <c r="BS1" s="833"/>
      <c r="BT1" s="833"/>
      <c r="BU1" s="833"/>
      <c r="BV1" s="833"/>
      <c r="BW1" s="833"/>
      <c r="BX1" s="833"/>
    </row>
    <row r="2" spans="1:89" s="27" customFormat="1" ht="20.25" customHeight="1">
      <c r="A2" s="896" t="s">
        <v>89</v>
      </c>
      <c r="B2" s="896"/>
      <c r="C2" s="896"/>
      <c r="D2" s="896"/>
      <c r="E2" s="896"/>
      <c r="F2" s="896"/>
      <c r="G2" s="181"/>
      <c r="H2" s="181"/>
      <c r="I2" s="181"/>
      <c r="J2" s="181"/>
      <c r="K2" s="181"/>
      <c r="L2" s="181"/>
      <c r="M2" s="181"/>
      <c r="N2" s="181"/>
      <c r="P2" s="181"/>
      <c r="Q2" s="181"/>
      <c r="R2" s="896" t="s">
        <v>6</v>
      </c>
      <c r="S2" s="896"/>
      <c r="T2" s="896"/>
      <c r="U2" s="896"/>
      <c r="V2" s="896"/>
      <c r="W2" s="896"/>
      <c r="X2" s="896"/>
      <c r="Y2" s="896"/>
      <c r="Z2" s="896"/>
      <c r="AA2" s="896"/>
      <c r="AB2" s="896"/>
      <c r="AC2" s="896"/>
      <c r="AD2" s="896"/>
      <c r="AE2" s="896"/>
      <c r="AF2" s="896"/>
      <c r="AG2" s="896"/>
      <c r="AH2" s="896"/>
      <c r="AI2" s="896"/>
      <c r="AJ2" s="896"/>
      <c r="AK2" s="896"/>
      <c r="AL2" s="896"/>
      <c r="AM2" s="896"/>
      <c r="AN2" s="896"/>
      <c r="AO2" s="896"/>
      <c r="AP2" s="896"/>
      <c r="AQ2" s="896"/>
      <c r="AR2" s="896"/>
      <c r="AS2" s="896"/>
      <c r="AT2" s="896"/>
      <c r="AU2" s="896"/>
      <c r="AV2" s="896"/>
      <c r="AW2" s="896"/>
      <c r="AX2" s="896"/>
      <c r="AY2" s="896"/>
      <c r="AZ2" s="896"/>
      <c r="BA2" s="896"/>
      <c r="BB2" s="896"/>
      <c r="BC2" s="896"/>
      <c r="BD2" s="896"/>
      <c r="BE2" s="896"/>
      <c r="BF2" s="896"/>
      <c r="BG2" s="896"/>
      <c r="BH2" s="896"/>
      <c r="BI2" s="896"/>
      <c r="BJ2" s="896"/>
      <c r="BK2" s="896"/>
      <c r="BL2" s="896"/>
      <c r="BM2" s="896"/>
      <c r="BN2" s="896"/>
      <c r="BO2" s="896"/>
      <c r="BP2" s="896"/>
      <c r="BQ2" s="896"/>
      <c r="BR2" s="896"/>
      <c r="BS2" s="896"/>
      <c r="BT2" s="896"/>
      <c r="BU2" s="896"/>
      <c r="BV2" s="896"/>
      <c r="BW2" s="896"/>
      <c r="BX2" s="896"/>
    </row>
    <row r="3" spans="1:89" s="27" customFormat="1" ht="7.5" customHeight="1">
      <c r="A3" s="897"/>
      <c r="B3" s="897"/>
      <c r="C3" s="897"/>
      <c r="D3" s="91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</row>
    <row r="4" spans="1:89" s="28" customFormat="1" ht="20.25">
      <c r="A4" s="893" t="s">
        <v>476</v>
      </c>
      <c r="B4" s="893"/>
      <c r="C4" s="893"/>
      <c r="D4" s="893"/>
      <c r="E4" s="893"/>
      <c r="F4" s="893"/>
      <c r="G4" s="893"/>
      <c r="H4" s="893"/>
      <c r="I4" s="893"/>
      <c r="J4" s="893"/>
      <c r="K4" s="893"/>
      <c r="L4" s="893"/>
      <c r="M4" s="893"/>
      <c r="N4" s="893"/>
      <c r="O4" s="893"/>
      <c r="P4" s="893"/>
      <c r="Q4" s="893"/>
      <c r="R4" s="893"/>
      <c r="S4" s="893"/>
      <c r="T4" s="893"/>
      <c r="U4" s="893"/>
      <c r="V4" s="893"/>
      <c r="W4" s="893"/>
      <c r="X4" s="893"/>
      <c r="Y4" s="893"/>
      <c r="Z4" s="893"/>
      <c r="AA4" s="893"/>
      <c r="AB4" s="893"/>
      <c r="AC4" s="893"/>
      <c r="AD4" s="893"/>
      <c r="AE4" s="893"/>
      <c r="AF4" s="893"/>
      <c r="AG4" s="893"/>
      <c r="AH4" s="893"/>
      <c r="AI4" s="893"/>
      <c r="AJ4" s="893"/>
      <c r="AK4" s="893"/>
      <c r="AL4" s="893"/>
      <c r="AM4" s="893"/>
      <c r="AN4" s="893"/>
      <c r="AO4" s="893"/>
      <c r="AP4" s="893"/>
      <c r="AQ4" s="893"/>
      <c r="AR4" s="893"/>
      <c r="AS4" s="893"/>
      <c r="AT4" s="893"/>
      <c r="AU4" s="893"/>
      <c r="AV4" s="893"/>
      <c r="AW4" s="893"/>
      <c r="AX4" s="893"/>
      <c r="AY4" s="893"/>
      <c r="AZ4" s="893"/>
      <c r="BA4" s="893"/>
      <c r="BB4" s="893"/>
      <c r="BC4" s="893"/>
      <c r="BD4" s="893"/>
      <c r="BE4" s="893"/>
      <c r="BF4" s="893"/>
      <c r="BG4" s="893"/>
      <c r="BH4" s="893"/>
      <c r="BI4" s="893"/>
      <c r="BJ4" s="893"/>
      <c r="BK4" s="893"/>
      <c r="BL4" s="893"/>
      <c r="BM4" s="893"/>
      <c r="BN4" s="893"/>
      <c r="BO4" s="893"/>
      <c r="BP4" s="893"/>
      <c r="BQ4" s="893"/>
      <c r="BR4" s="893"/>
      <c r="BS4" s="893"/>
      <c r="BT4" s="893"/>
      <c r="BU4" s="893"/>
      <c r="BV4" s="893"/>
      <c r="BW4" s="893"/>
      <c r="BX4" s="893"/>
    </row>
    <row r="5" spans="1:89" s="28" customFormat="1" ht="20.25">
      <c r="A5" s="893" t="s">
        <v>477</v>
      </c>
      <c r="B5" s="893"/>
      <c r="C5" s="893"/>
      <c r="D5" s="893"/>
      <c r="E5" s="893"/>
      <c r="F5" s="893"/>
      <c r="G5" s="893"/>
      <c r="H5" s="893"/>
      <c r="I5" s="893"/>
      <c r="J5" s="893"/>
      <c r="K5" s="893"/>
      <c r="L5" s="893"/>
      <c r="M5" s="893"/>
      <c r="N5" s="893"/>
      <c r="O5" s="893"/>
      <c r="P5" s="893"/>
      <c r="Q5" s="893"/>
      <c r="R5" s="893"/>
      <c r="S5" s="893"/>
      <c r="T5" s="893"/>
      <c r="U5" s="893"/>
      <c r="V5" s="893"/>
      <c r="W5" s="893"/>
      <c r="X5" s="893"/>
      <c r="Y5" s="893"/>
      <c r="Z5" s="893"/>
      <c r="AA5" s="893"/>
      <c r="AB5" s="893"/>
      <c r="AC5" s="893"/>
      <c r="AD5" s="893"/>
      <c r="AE5" s="893"/>
      <c r="AF5" s="893"/>
      <c r="AG5" s="893"/>
      <c r="AH5" s="893"/>
      <c r="AI5" s="893"/>
      <c r="AJ5" s="893"/>
      <c r="AK5" s="893"/>
      <c r="AL5" s="893"/>
      <c r="AM5" s="893"/>
      <c r="AN5" s="893"/>
      <c r="AO5" s="893"/>
      <c r="AP5" s="893"/>
      <c r="AQ5" s="893"/>
      <c r="AR5" s="893"/>
      <c r="AS5" s="893"/>
      <c r="AT5" s="893"/>
      <c r="AU5" s="893"/>
      <c r="AV5" s="893"/>
      <c r="AW5" s="893"/>
      <c r="AX5" s="893"/>
      <c r="AY5" s="893"/>
      <c r="AZ5" s="893"/>
      <c r="BA5" s="893"/>
      <c r="BB5" s="893"/>
      <c r="BC5" s="893"/>
      <c r="BD5" s="893"/>
      <c r="BE5" s="893"/>
      <c r="BF5" s="893"/>
      <c r="BG5" s="893"/>
      <c r="BH5" s="893"/>
      <c r="BI5" s="893"/>
      <c r="BJ5" s="893"/>
      <c r="BK5" s="893"/>
      <c r="BL5" s="893"/>
      <c r="BM5" s="893"/>
      <c r="BN5" s="893"/>
      <c r="BO5" s="893"/>
      <c r="BP5" s="893"/>
      <c r="BQ5" s="893"/>
      <c r="BR5" s="893"/>
      <c r="BS5" s="893"/>
      <c r="BT5" s="893"/>
      <c r="BU5" s="893"/>
      <c r="BV5" s="893"/>
      <c r="BW5" s="893"/>
      <c r="BX5" s="893"/>
    </row>
    <row r="6" spans="1:89" ht="9.75" customHeight="1">
      <c r="BX6" s="206"/>
    </row>
    <row r="7" spans="1:89" ht="60.75" customHeight="1">
      <c r="A7" s="1052" t="s">
        <v>93</v>
      </c>
      <c r="B7" s="875" t="s">
        <v>94</v>
      </c>
      <c r="C7" s="3"/>
      <c r="D7" s="1056" t="s">
        <v>478</v>
      </c>
      <c r="E7" s="1057"/>
      <c r="F7" s="894" t="s">
        <v>479</v>
      </c>
      <c r="G7" s="895"/>
      <c r="H7" s="894" t="s">
        <v>478</v>
      </c>
      <c r="I7" s="895"/>
      <c r="J7" s="894" t="s">
        <v>480</v>
      </c>
      <c r="K7" s="895"/>
      <c r="L7" s="894" t="s">
        <v>481</v>
      </c>
      <c r="M7" s="895"/>
      <c r="N7" s="1056" t="s">
        <v>482</v>
      </c>
      <c r="O7" s="1057"/>
      <c r="P7" s="1056" t="s">
        <v>483</v>
      </c>
      <c r="Q7" s="1057"/>
      <c r="R7" s="1056" t="s">
        <v>484</v>
      </c>
      <c r="S7" s="1057"/>
      <c r="T7" s="1056" t="s">
        <v>106</v>
      </c>
      <c r="U7" s="1057"/>
      <c r="V7" s="1056" t="s">
        <v>388</v>
      </c>
      <c r="W7" s="1060"/>
      <c r="X7" s="1056" t="s">
        <v>377</v>
      </c>
      <c r="Y7" s="1057"/>
      <c r="Z7" s="1056" t="s">
        <v>394</v>
      </c>
      <c r="AA7" s="1057"/>
      <c r="AB7" s="3"/>
      <c r="AC7" s="1056" t="s">
        <v>379</v>
      </c>
      <c r="AD7" s="1057"/>
      <c r="AE7" s="1056" t="s">
        <v>378</v>
      </c>
      <c r="AF7" s="1057"/>
      <c r="AG7" s="1056" t="s">
        <v>485</v>
      </c>
      <c r="AH7" s="1057"/>
      <c r="AI7" s="3"/>
      <c r="AJ7" s="203"/>
      <c r="AK7" s="1056" t="s">
        <v>114</v>
      </c>
      <c r="AL7" s="1057"/>
      <c r="AM7" s="3"/>
      <c r="AN7" s="1056" t="s">
        <v>115</v>
      </c>
      <c r="AO7" s="1057"/>
      <c r="AP7" s="3"/>
      <c r="AQ7" s="1056" t="s">
        <v>486</v>
      </c>
      <c r="AR7" s="1057"/>
      <c r="AS7" s="3"/>
      <c r="AT7" s="3"/>
      <c r="AU7" s="3"/>
      <c r="AV7" s="1056" t="s">
        <v>116</v>
      </c>
      <c r="AW7" s="1057"/>
      <c r="AX7" s="3"/>
      <c r="AY7" s="1056" t="s">
        <v>380</v>
      </c>
      <c r="AZ7" s="1057"/>
      <c r="BA7" s="1056" t="s">
        <v>455</v>
      </c>
      <c r="BB7" s="1057"/>
      <c r="BC7" s="894" t="s">
        <v>64</v>
      </c>
      <c r="BD7" s="895"/>
      <c r="BE7" s="894" t="s">
        <v>446</v>
      </c>
      <c r="BF7" s="895"/>
      <c r="BG7" s="1056" t="s">
        <v>119</v>
      </c>
      <c r="BH7" s="1057"/>
      <c r="BI7" s="1056" t="s">
        <v>383</v>
      </c>
      <c r="BJ7" s="1057"/>
      <c r="BK7" s="1056" t="s">
        <v>382</v>
      </c>
      <c r="BL7" s="1057"/>
      <c r="BM7" s="1056" t="s">
        <v>487</v>
      </c>
      <c r="BN7" s="1057"/>
      <c r="BO7" s="894" t="s">
        <v>488</v>
      </c>
      <c r="BP7" s="1081"/>
      <c r="BQ7" s="1081"/>
      <c r="BR7" s="895"/>
      <c r="BS7" s="894" t="s">
        <v>489</v>
      </c>
      <c r="BT7" s="895"/>
      <c r="BU7" s="894" t="s">
        <v>490</v>
      </c>
      <c r="BV7" s="895"/>
      <c r="BW7" s="1075" t="s">
        <v>491</v>
      </c>
      <c r="BX7" s="1077" t="s">
        <v>492</v>
      </c>
    </row>
    <row r="8" spans="1:89" ht="31.5" customHeight="1">
      <c r="A8" s="1050"/>
      <c r="B8" s="903"/>
      <c r="C8" s="147" t="s">
        <v>128</v>
      </c>
      <c r="D8" s="147" t="s">
        <v>128</v>
      </c>
      <c r="E8" s="147" t="s">
        <v>47</v>
      </c>
      <c r="F8" s="147" t="s">
        <v>128</v>
      </c>
      <c r="G8" s="147" t="s">
        <v>47</v>
      </c>
      <c r="H8" s="147" t="s">
        <v>128</v>
      </c>
      <c r="I8" s="147" t="s">
        <v>47</v>
      </c>
      <c r="J8" s="147" t="s">
        <v>128</v>
      </c>
      <c r="K8" s="147" t="s">
        <v>47</v>
      </c>
      <c r="L8" s="147" t="s">
        <v>128</v>
      </c>
      <c r="M8" s="147" t="s">
        <v>47</v>
      </c>
      <c r="N8" s="147" t="s">
        <v>128</v>
      </c>
      <c r="O8" s="147" t="s">
        <v>47</v>
      </c>
      <c r="P8" s="147" t="s">
        <v>128</v>
      </c>
      <c r="Q8" s="147" t="s">
        <v>47</v>
      </c>
      <c r="R8" s="147" t="s">
        <v>128</v>
      </c>
      <c r="S8" s="147" t="s">
        <v>47</v>
      </c>
      <c r="T8" s="147" t="s">
        <v>46</v>
      </c>
      <c r="U8" s="147" t="s">
        <v>47</v>
      </c>
      <c r="V8" s="147" t="s">
        <v>128</v>
      </c>
      <c r="W8" s="147" t="s">
        <v>47</v>
      </c>
      <c r="X8" s="147" t="s">
        <v>128</v>
      </c>
      <c r="Y8" s="147" t="s">
        <v>47</v>
      </c>
      <c r="Z8" s="147" t="s">
        <v>128</v>
      </c>
      <c r="AA8" s="147" t="s">
        <v>47</v>
      </c>
      <c r="AB8" s="147" t="s">
        <v>128</v>
      </c>
      <c r="AC8" s="147" t="s">
        <v>128</v>
      </c>
      <c r="AD8" s="147" t="s">
        <v>47</v>
      </c>
      <c r="AE8" s="147" t="s">
        <v>128</v>
      </c>
      <c r="AF8" s="147" t="s">
        <v>47</v>
      </c>
      <c r="AG8" s="147" t="s">
        <v>128</v>
      </c>
      <c r="AH8" s="147" t="s">
        <v>47</v>
      </c>
      <c r="AI8" s="147" t="s">
        <v>128</v>
      </c>
      <c r="AJ8" s="147" t="s">
        <v>128</v>
      </c>
      <c r="AK8" s="147" t="s">
        <v>128</v>
      </c>
      <c r="AL8" s="147" t="s">
        <v>47</v>
      </c>
      <c r="AM8" s="147" t="s">
        <v>46</v>
      </c>
      <c r="AN8" s="147" t="s">
        <v>46</v>
      </c>
      <c r="AO8" s="147" t="s">
        <v>47</v>
      </c>
      <c r="AP8" s="147" t="s">
        <v>128</v>
      </c>
      <c r="AQ8" s="147" t="s">
        <v>128</v>
      </c>
      <c r="AR8" s="147" t="s">
        <v>47</v>
      </c>
      <c r="AS8" s="147" t="s">
        <v>128</v>
      </c>
      <c r="AT8" s="147" t="s">
        <v>128</v>
      </c>
      <c r="AU8" s="147" t="s">
        <v>128</v>
      </c>
      <c r="AV8" s="147" t="s">
        <v>128</v>
      </c>
      <c r="AW8" s="147" t="s">
        <v>47</v>
      </c>
      <c r="AX8" s="147" t="s">
        <v>128</v>
      </c>
      <c r="AY8" s="147" t="s">
        <v>128</v>
      </c>
      <c r="AZ8" s="147" t="s">
        <v>47</v>
      </c>
      <c r="BA8" s="147" t="s">
        <v>128</v>
      </c>
      <c r="BB8" s="147" t="s">
        <v>47</v>
      </c>
      <c r="BC8" s="147" t="s">
        <v>128</v>
      </c>
      <c r="BD8" s="147" t="s">
        <v>47</v>
      </c>
      <c r="BE8" s="147" t="s">
        <v>128</v>
      </c>
      <c r="BF8" s="147" t="s">
        <v>47</v>
      </c>
      <c r="BG8" s="147" t="s">
        <v>128</v>
      </c>
      <c r="BH8" s="147" t="s">
        <v>47</v>
      </c>
      <c r="BI8" s="147" t="s">
        <v>128</v>
      </c>
      <c r="BJ8" s="147" t="s">
        <v>47</v>
      </c>
      <c r="BK8" s="147" t="s">
        <v>128</v>
      </c>
      <c r="BL8" s="147" t="s">
        <v>47</v>
      </c>
      <c r="BM8" s="147" t="s">
        <v>128</v>
      </c>
      <c r="BN8" s="147" t="s">
        <v>47</v>
      </c>
      <c r="BO8" s="147" t="s">
        <v>128</v>
      </c>
      <c r="BP8" s="147" t="s">
        <v>46</v>
      </c>
      <c r="BQ8" s="147" t="s">
        <v>47</v>
      </c>
      <c r="BR8" s="147" t="s">
        <v>47</v>
      </c>
      <c r="BS8" s="147" t="s">
        <v>128</v>
      </c>
      <c r="BT8" s="147" t="s">
        <v>47</v>
      </c>
      <c r="BU8" s="147" t="s">
        <v>128</v>
      </c>
      <c r="BV8" s="147" t="s">
        <v>47</v>
      </c>
      <c r="BW8" s="1076"/>
      <c r="BX8" s="1078"/>
    </row>
    <row r="9" spans="1:89" s="177" customFormat="1" ht="28.5" customHeight="1">
      <c r="A9" s="182">
        <v>1</v>
      </c>
      <c r="B9" s="183" t="s">
        <v>493</v>
      </c>
      <c r="C9" s="184">
        <v>0</v>
      </c>
      <c r="D9" s="184">
        <v>0</v>
      </c>
      <c r="E9" s="185">
        <f>D9*0.5</f>
        <v>0</v>
      </c>
      <c r="F9" s="184">
        <v>0</v>
      </c>
      <c r="G9" s="185">
        <f>F9*2</f>
        <v>0</v>
      </c>
      <c r="H9" s="186">
        <v>0</v>
      </c>
      <c r="I9" s="186">
        <f>H9*0.5</f>
        <v>0</v>
      </c>
      <c r="J9" s="198">
        <v>0</v>
      </c>
      <c r="K9" s="184">
        <f>J9*2.2</f>
        <v>0</v>
      </c>
      <c r="L9" s="184">
        <v>0</v>
      </c>
      <c r="M9" s="184">
        <f>L9*5.5</f>
        <v>0</v>
      </c>
      <c r="N9" s="184">
        <v>0</v>
      </c>
      <c r="O9" s="184">
        <f>N9*0.9</f>
        <v>0</v>
      </c>
      <c r="P9" s="198">
        <v>0</v>
      </c>
      <c r="Q9" s="185">
        <f>P9*0.3</f>
        <v>0</v>
      </c>
      <c r="R9" s="184">
        <v>0</v>
      </c>
      <c r="S9" s="200">
        <f>R9*1.5</f>
        <v>0</v>
      </c>
      <c r="T9" s="184">
        <v>0</v>
      </c>
      <c r="U9" s="184">
        <f>T9*0.4</f>
        <v>0</v>
      </c>
      <c r="V9" s="184">
        <v>0</v>
      </c>
      <c r="W9" s="184">
        <v>0</v>
      </c>
      <c r="X9" s="184">
        <v>0</v>
      </c>
      <c r="Y9" s="184">
        <v>0</v>
      </c>
      <c r="Z9" s="184">
        <v>0</v>
      </c>
      <c r="AA9" s="184">
        <v>0</v>
      </c>
      <c r="AB9" s="184">
        <v>0</v>
      </c>
      <c r="AC9" s="184">
        <v>0</v>
      </c>
      <c r="AD9" s="185">
        <f>AC9*4</f>
        <v>0</v>
      </c>
      <c r="AE9" s="184">
        <v>0</v>
      </c>
      <c r="AF9" s="184">
        <v>0</v>
      </c>
      <c r="AG9" s="184">
        <v>0</v>
      </c>
      <c r="AH9" s="184">
        <f>AG9*3.5</f>
        <v>0</v>
      </c>
      <c r="AI9" s="184">
        <v>0</v>
      </c>
      <c r="AJ9" s="184">
        <v>0</v>
      </c>
      <c r="AK9" s="184">
        <v>0</v>
      </c>
      <c r="AL9" s="184">
        <v>0</v>
      </c>
      <c r="AM9" s="184">
        <v>0</v>
      </c>
      <c r="AN9" s="184">
        <v>0</v>
      </c>
      <c r="AO9" s="184">
        <v>0</v>
      </c>
      <c r="AP9" s="204">
        <v>0</v>
      </c>
      <c r="AQ9" s="204">
        <v>0</v>
      </c>
      <c r="AR9" s="184">
        <v>0</v>
      </c>
      <c r="AS9" s="204">
        <v>0</v>
      </c>
      <c r="AT9" s="204">
        <v>0</v>
      </c>
      <c r="AU9" s="204">
        <v>0</v>
      </c>
      <c r="AV9" s="204">
        <v>0</v>
      </c>
      <c r="AW9" s="204">
        <v>0</v>
      </c>
      <c r="AX9" s="204">
        <v>0</v>
      </c>
      <c r="AY9" s="204">
        <v>0</v>
      </c>
      <c r="AZ9" s="204">
        <v>0</v>
      </c>
      <c r="BA9" s="204">
        <v>0</v>
      </c>
      <c r="BB9" s="184">
        <v>0</v>
      </c>
      <c r="BC9" s="184">
        <v>0</v>
      </c>
      <c r="BD9" s="184">
        <v>0</v>
      </c>
      <c r="BE9" s="198">
        <v>0</v>
      </c>
      <c r="BF9" s="184">
        <v>0</v>
      </c>
      <c r="BG9" s="198">
        <v>0</v>
      </c>
      <c r="BH9" s="184">
        <v>0</v>
      </c>
      <c r="BI9" s="184">
        <v>0</v>
      </c>
      <c r="BJ9" s="184">
        <v>0</v>
      </c>
      <c r="BK9" s="184">
        <v>0</v>
      </c>
      <c r="BL9" s="184">
        <v>0</v>
      </c>
      <c r="BM9" s="184">
        <v>0</v>
      </c>
      <c r="BN9" s="184">
        <v>0</v>
      </c>
      <c r="BO9" s="184">
        <v>0</v>
      </c>
      <c r="BP9" s="184">
        <v>0</v>
      </c>
      <c r="BQ9" s="184">
        <v>0</v>
      </c>
      <c r="BR9" s="184">
        <v>0</v>
      </c>
      <c r="BS9" s="184">
        <v>0</v>
      </c>
      <c r="BT9" s="184">
        <v>0</v>
      </c>
      <c r="BU9" s="207">
        <v>0</v>
      </c>
      <c r="BV9" s="208">
        <v>0</v>
      </c>
      <c r="BW9" s="185">
        <f>E9+Q9+S9+AH9+G9+I9</f>
        <v>0</v>
      </c>
      <c r="BX9" s="209"/>
      <c r="CC9" s="177">
        <v>0</v>
      </c>
    </row>
    <row r="10" spans="1:89" ht="28.5" customHeight="1">
      <c r="A10" s="187">
        <v>2</v>
      </c>
      <c r="B10" s="188" t="s">
        <v>494</v>
      </c>
      <c r="C10" s="185">
        <v>0</v>
      </c>
      <c r="D10" s="185">
        <v>0</v>
      </c>
      <c r="E10" s="185">
        <f t="shared" ref="E10:E44" si="0">D10*0.5</f>
        <v>0</v>
      </c>
      <c r="F10" s="185">
        <v>0</v>
      </c>
      <c r="G10" s="185">
        <f t="shared" ref="G10:G44" si="1">F10*2</f>
        <v>0</v>
      </c>
      <c r="H10" s="189">
        <v>0</v>
      </c>
      <c r="I10" s="186">
        <f t="shared" ref="I10:I44" si="2">H10*0.5</f>
        <v>0</v>
      </c>
      <c r="J10" s="185">
        <v>0</v>
      </c>
      <c r="K10" s="185">
        <f>J10*2.2</f>
        <v>0</v>
      </c>
      <c r="L10" s="185">
        <v>0</v>
      </c>
      <c r="M10" s="185">
        <f>L10*5.51</f>
        <v>0</v>
      </c>
      <c r="N10" s="185">
        <v>0</v>
      </c>
      <c r="O10" s="185">
        <f>N10*0.25</f>
        <v>0</v>
      </c>
      <c r="P10" s="185">
        <v>0</v>
      </c>
      <c r="Q10" s="185">
        <f>P10*0.3</f>
        <v>0</v>
      </c>
      <c r="R10" s="185">
        <v>0</v>
      </c>
      <c r="S10" s="200">
        <f t="shared" ref="S10:S44" si="3">R10*1.5</f>
        <v>0</v>
      </c>
      <c r="T10" s="200">
        <v>0</v>
      </c>
      <c r="U10" s="200">
        <f>T10*0.4</f>
        <v>0</v>
      </c>
      <c r="V10" s="201">
        <v>0</v>
      </c>
      <c r="W10" s="185">
        <f>V10/25</f>
        <v>0</v>
      </c>
      <c r="X10" s="201">
        <v>0</v>
      </c>
      <c r="Y10" s="185">
        <f>X10/80</f>
        <v>0</v>
      </c>
      <c r="Z10" s="185">
        <v>0</v>
      </c>
      <c r="AA10" s="185">
        <f>Z10*3</f>
        <v>0</v>
      </c>
      <c r="AB10" s="185">
        <v>0</v>
      </c>
      <c r="AC10" s="185">
        <v>0</v>
      </c>
      <c r="AD10" s="185">
        <f>AC10*4</f>
        <v>0</v>
      </c>
      <c r="AE10" s="201">
        <v>0</v>
      </c>
      <c r="AF10" s="185">
        <f>AE10/61.67</f>
        <v>0</v>
      </c>
      <c r="AG10" s="185">
        <v>0</v>
      </c>
      <c r="AH10" s="185">
        <f>AG10*3.5</f>
        <v>0</v>
      </c>
      <c r="AI10" s="201">
        <v>0</v>
      </c>
      <c r="AJ10" s="201">
        <v>0</v>
      </c>
      <c r="AK10" s="201">
        <v>0</v>
      </c>
      <c r="AL10" s="185">
        <f>AK10/25</f>
        <v>0</v>
      </c>
      <c r="AM10" s="201">
        <v>0</v>
      </c>
      <c r="AN10" s="201">
        <f>AM10*27/30</f>
        <v>0</v>
      </c>
      <c r="AO10" s="185">
        <f>AN10/27</f>
        <v>0</v>
      </c>
      <c r="AP10" s="185">
        <v>0</v>
      </c>
      <c r="AQ10" s="185">
        <f>AP10*0.625/3</f>
        <v>0</v>
      </c>
      <c r="AR10" s="185">
        <f>AQ10*3</f>
        <v>0</v>
      </c>
      <c r="AS10" s="201">
        <v>0</v>
      </c>
      <c r="AT10" s="201">
        <v>0</v>
      </c>
      <c r="AU10" s="201">
        <v>0</v>
      </c>
      <c r="AV10" s="185">
        <f>AS10*550/663.06/555+AT10*580/663.06/555+AU10*640/663.06/555</f>
        <v>0</v>
      </c>
      <c r="AW10" s="185">
        <f>AV10*23</f>
        <v>0</v>
      </c>
      <c r="AX10" s="185">
        <v>0</v>
      </c>
      <c r="AY10" s="185">
        <f>AZ10/0.3</f>
        <v>0</v>
      </c>
      <c r="AZ10" s="185">
        <v>0</v>
      </c>
      <c r="BA10" s="201">
        <v>0</v>
      </c>
      <c r="BB10" s="185">
        <f>BA10*0.19</f>
        <v>0</v>
      </c>
      <c r="BC10" s="201">
        <v>0</v>
      </c>
      <c r="BD10" s="185">
        <f>BC10/600</f>
        <v>0</v>
      </c>
      <c r="BE10" s="201">
        <v>0</v>
      </c>
      <c r="BF10" s="185">
        <f>BE10/600</f>
        <v>0</v>
      </c>
      <c r="BG10" s="201">
        <v>0</v>
      </c>
      <c r="BH10" s="185">
        <f>BG10/300</f>
        <v>0</v>
      </c>
      <c r="BI10" s="185">
        <v>0</v>
      </c>
      <c r="BJ10" s="185">
        <f>BI10*0.375</f>
        <v>0</v>
      </c>
      <c r="BK10" s="185">
        <v>0</v>
      </c>
      <c r="BL10" s="185">
        <f>BK10*0.75</f>
        <v>0</v>
      </c>
      <c r="BM10" s="185">
        <v>0</v>
      </c>
      <c r="BN10" s="185">
        <f>BM10*0.75</f>
        <v>0</v>
      </c>
      <c r="BO10" s="185">
        <v>0</v>
      </c>
      <c r="BP10" s="185">
        <v>0</v>
      </c>
      <c r="BQ10" s="185">
        <f>BP10*1.33333333</f>
        <v>0</v>
      </c>
      <c r="BR10" s="185">
        <f>BO10*1.333333</f>
        <v>0</v>
      </c>
      <c r="BS10" s="201">
        <v>0</v>
      </c>
      <c r="BT10" s="185">
        <f>BS10*1.25</f>
        <v>0</v>
      </c>
      <c r="BU10" s="185">
        <v>0</v>
      </c>
      <c r="BV10" s="185">
        <v>0</v>
      </c>
      <c r="BW10" s="185">
        <f>E10+Q10+S10+AH10+O10+G10+K10+I10</f>
        <v>0</v>
      </c>
      <c r="BX10" s="210"/>
      <c r="CC10" s="177">
        <v>0</v>
      </c>
      <c r="CK10" s="177"/>
    </row>
    <row r="11" spans="1:89" ht="28.5" customHeight="1">
      <c r="A11" s="187">
        <v>3</v>
      </c>
      <c r="B11" s="188" t="s">
        <v>495</v>
      </c>
      <c r="C11" s="185"/>
      <c r="D11" s="185">
        <v>0</v>
      </c>
      <c r="E11" s="185">
        <f t="shared" si="0"/>
        <v>0</v>
      </c>
      <c r="F11" s="185">
        <v>0</v>
      </c>
      <c r="G11" s="185">
        <f t="shared" si="1"/>
        <v>0</v>
      </c>
      <c r="H11" s="189">
        <v>0</v>
      </c>
      <c r="I11" s="186">
        <f t="shared" si="2"/>
        <v>0</v>
      </c>
      <c r="J11" s="185">
        <v>0</v>
      </c>
      <c r="K11" s="185">
        <f t="shared" ref="K11:K44" si="4">J11*2.2</f>
        <v>0</v>
      </c>
      <c r="L11" s="185"/>
      <c r="M11" s="185"/>
      <c r="N11" s="185">
        <v>0</v>
      </c>
      <c r="O11" s="185">
        <f t="shared" ref="O11:O43" si="5">N11*0.25</f>
        <v>0</v>
      </c>
      <c r="P11" s="185">
        <v>0</v>
      </c>
      <c r="Q11" s="185">
        <f t="shared" ref="Q11:Q43" si="6">P11*0.3</f>
        <v>0</v>
      </c>
      <c r="R11" s="185">
        <v>0</v>
      </c>
      <c r="S11" s="200">
        <f t="shared" si="3"/>
        <v>0</v>
      </c>
      <c r="T11" s="200"/>
      <c r="U11" s="200"/>
      <c r="V11" s="201"/>
      <c r="W11" s="185"/>
      <c r="X11" s="201"/>
      <c r="Y11" s="185"/>
      <c r="Z11" s="185"/>
      <c r="AA11" s="185"/>
      <c r="AB11" s="185"/>
      <c r="AC11" s="185"/>
      <c r="AD11" s="185"/>
      <c r="AE11" s="201"/>
      <c r="AF11" s="185"/>
      <c r="AG11" s="185"/>
      <c r="AH11" s="185"/>
      <c r="AI11" s="201"/>
      <c r="AJ11" s="201"/>
      <c r="AK11" s="201"/>
      <c r="AL11" s="185"/>
      <c r="AM11" s="201"/>
      <c r="AN11" s="201"/>
      <c r="AO11" s="185"/>
      <c r="AP11" s="185"/>
      <c r="AQ11" s="185"/>
      <c r="AR11" s="185"/>
      <c r="AS11" s="201"/>
      <c r="AT11" s="201"/>
      <c r="AU11" s="201"/>
      <c r="AV11" s="185"/>
      <c r="AW11" s="185"/>
      <c r="AX11" s="185"/>
      <c r="AY11" s="185"/>
      <c r="AZ11" s="185"/>
      <c r="BA11" s="201"/>
      <c r="BB11" s="185"/>
      <c r="BC11" s="201"/>
      <c r="BD11" s="185"/>
      <c r="BE11" s="201"/>
      <c r="BF11" s="185"/>
      <c r="BG11" s="201"/>
      <c r="BH11" s="185"/>
      <c r="BI11" s="185"/>
      <c r="BJ11" s="185"/>
      <c r="BK11" s="185"/>
      <c r="BL11" s="185"/>
      <c r="BM11" s="185"/>
      <c r="BN11" s="185"/>
      <c r="BO11" s="185"/>
      <c r="BP11" s="185"/>
      <c r="BQ11" s="185"/>
      <c r="BR11" s="185"/>
      <c r="BS11" s="201"/>
      <c r="BT11" s="185"/>
      <c r="BU11" s="185"/>
      <c r="BV11" s="185"/>
      <c r="BW11" s="185">
        <f t="shared" ref="BW11:BW44" si="7">E11+Q11+S11+AH11+O11+G11+K11+I11</f>
        <v>0</v>
      </c>
      <c r="BX11" s="210"/>
      <c r="CC11" s="177"/>
      <c r="CK11" s="177"/>
    </row>
    <row r="12" spans="1:89" ht="28.5" customHeight="1">
      <c r="A12" s="187">
        <v>4</v>
      </c>
      <c r="B12" s="188" t="s">
        <v>496</v>
      </c>
      <c r="C12" s="185"/>
      <c r="D12" s="185">
        <v>0</v>
      </c>
      <c r="E12" s="185">
        <f t="shared" si="0"/>
        <v>0</v>
      </c>
      <c r="F12" s="185">
        <v>0</v>
      </c>
      <c r="G12" s="185">
        <f t="shared" si="1"/>
        <v>0</v>
      </c>
      <c r="H12" s="189">
        <v>0</v>
      </c>
      <c r="I12" s="186">
        <f t="shared" si="2"/>
        <v>0</v>
      </c>
      <c r="J12" s="185">
        <v>0</v>
      </c>
      <c r="K12" s="185">
        <f t="shared" si="4"/>
        <v>0</v>
      </c>
      <c r="L12" s="185">
        <v>0</v>
      </c>
      <c r="M12" s="185">
        <f t="shared" ref="M12:M43" si="8">L12*5.51</f>
        <v>0</v>
      </c>
      <c r="N12" s="185">
        <v>0</v>
      </c>
      <c r="O12" s="185">
        <f t="shared" si="5"/>
        <v>0</v>
      </c>
      <c r="P12" s="185">
        <v>0</v>
      </c>
      <c r="Q12" s="185">
        <f t="shared" si="6"/>
        <v>0</v>
      </c>
      <c r="R12" s="185">
        <v>0</v>
      </c>
      <c r="S12" s="200">
        <f t="shared" si="3"/>
        <v>0</v>
      </c>
      <c r="T12" s="200">
        <v>0</v>
      </c>
      <c r="U12" s="200">
        <f t="shared" ref="U12:U43" si="9">T12*0.4</f>
        <v>0</v>
      </c>
      <c r="V12" s="201">
        <v>0</v>
      </c>
      <c r="W12" s="185">
        <f t="shared" ref="W12:W43" si="10">V12/25</f>
        <v>0</v>
      </c>
      <c r="X12" s="201">
        <v>0</v>
      </c>
      <c r="Y12" s="185">
        <f t="shared" ref="Y12:Y43" si="11">X12/80</f>
        <v>0</v>
      </c>
      <c r="Z12" s="185">
        <v>0</v>
      </c>
      <c r="AA12" s="185">
        <f t="shared" ref="AA12:AA43" si="12">Z12*3</f>
        <v>0</v>
      </c>
      <c r="AB12" s="185">
        <v>0</v>
      </c>
      <c r="AC12" s="185">
        <v>0</v>
      </c>
      <c r="AD12" s="185">
        <f t="shared" ref="AD12:AD44" si="13">AC12*4</f>
        <v>0</v>
      </c>
      <c r="AE12" s="201">
        <v>0</v>
      </c>
      <c r="AF12" s="185">
        <f t="shared" ref="AF12:AF43" si="14">AE12/61.67</f>
        <v>0</v>
      </c>
      <c r="AG12" s="185">
        <v>0</v>
      </c>
      <c r="AH12" s="185">
        <f t="shared" ref="AH12:AH44" si="15">AG12*3.5</f>
        <v>0</v>
      </c>
      <c r="AI12" s="201">
        <v>0</v>
      </c>
      <c r="AJ12" s="201">
        <v>0</v>
      </c>
      <c r="AK12" s="201">
        <v>0</v>
      </c>
      <c r="AL12" s="185">
        <f t="shared" ref="AL12:AL43" si="16">AK12/25</f>
        <v>0</v>
      </c>
      <c r="AM12" s="201">
        <v>0</v>
      </c>
      <c r="AN12" s="201">
        <f t="shared" ref="AN12:AN43" si="17">AM12*27/30</f>
        <v>0</v>
      </c>
      <c r="AO12" s="185">
        <f t="shared" ref="AO12:AO43" si="18">AN12/27</f>
        <v>0</v>
      </c>
      <c r="AP12" s="185">
        <v>0</v>
      </c>
      <c r="AQ12" s="185">
        <f t="shared" ref="AQ12:AQ43" si="19">AP12*0.625/3</f>
        <v>0</v>
      </c>
      <c r="AR12" s="185">
        <f t="shared" ref="AR12:AR43" si="20">AQ12*3</f>
        <v>0</v>
      </c>
      <c r="AS12" s="201">
        <v>0</v>
      </c>
      <c r="AT12" s="201">
        <v>0</v>
      </c>
      <c r="AU12" s="201">
        <v>0</v>
      </c>
      <c r="AV12" s="185">
        <f t="shared" ref="AV12:AV43" si="21">AS12*550/663.06/555+AT12*580/663.06/555+AU12*640/663.06/555</f>
        <v>0</v>
      </c>
      <c r="AW12" s="185">
        <f t="shared" ref="AW12:AW43" si="22">AV12*23</f>
        <v>0</v>
      </c>
      <c r="AX12" s="185">
        <v>0</v>
      </c>
      <c r="AY12" s="185">
        <f t="shared" ref="AY12:AY43" si="23">AZ12/0.3</f>
        <v>0</v>
      </c>
      <c r="AZ12" s="185">
        <v>0</v>
      </c>
      <c r="BA12" s="201">
        <v>0</v>
      </c>
      <c r="BB12" s="185">
        <f t="shared" ref="BB12:BB43" si="24">BA12*0.19</f>
        <v>0</v>
      </c>
      <c r="BC12" s="201">
        <v>0</v>
      </c>
      <c r="BD12" s="185">
        <f t="shared" ref="BD12:BD43" si="25">BC12/600</f>
        <v>0</v>
      </c>
      <c r="BE12" s="201">
        <v>0</v>
      </c>
      <c r="BF12" s="185">
        <f t="shared" ref="BF12:BF43" si="26">BE12/600</f>
        <v>0</v>
      </c>
      <c r="BG12" s="201">
        <v>0</v>
      </c>
      <c r="BH12" s="185">
        <f t="shared" ref="BH12:BH43" si="27">BG12/300</f>
        <v>0</v>
      </c>
      <c r="BI12" s="185">
        <v>0</v>
      </c>
      <c r="BJ12" s="185">
        <f t="shared" ref="BJ12:BJ43" si="28">BI12*0.375</f>
        <v>0</v>
      </c>
      <c r="BK12" s="185">
        <v>0</v>
      </c>
      <c r="BL12" s="185">
        <f t="shared" ref="BL12:BL43" si="29">BK12*0.75</f>
        <v>0</v>
      </c>
      <c r="BM12" s="185">
        <v>0</v>
      </c>
      <c r="BN12" s="185">
        <f t="shared" ref="BN12:BN43" si="30">BM12*0.75</f>
        <v>0</v>
      </c>
      <c r="BO12" s="185">
        <v>0</v>
      </c>
      <c r="BP12" s="185">
        <v>0</v>
      </c>
      <c r="BQ12" s="185">
        <f t="shared" ref="BQ12:BQ43" si="31">BP12*1.33333333</f>
        <v>0</v>
      </c>
      <c r="BR12" s="185">
        <f t="shared" ref="BR12:BR43" si="32">BO12*1.333333</f>
        <v>0</v>
      </c>
      <c r="BS12" s="201">
        <v>0</v>
      </c>
      <c r="BT12" s="185">
        <f t="shared" ref="BT12:BT43" si="33">BS12*1.25</f>
        <v>0</v>
      </c>
      <c r="BU12" s="185">
        <v>0</v>
      </c>
      <c r="BV12" s="185">
        <v>0</v>
      </c>
      <c r="BW12" s="185">
        <f t="shared" si="7"/>
        <v>0</v>
      </c>
      <c r="BX12" s="210"/>
      <c r="CC12" s="177"/>
      <c r="CK12" s="177"/>
    </row>
    <row r="13" spans="1:89" ht="28.5" customHeight="1">
      <c r="A13" s="187">
        <v>5</v>
      </c>
      <c r="B13" s="188" t="s">
        <v>497</v>
      </c>
      <c r="C13" s="185">
        <v>0</v>
      </c>
      <c r="D13" s="185">
        <v>0</v>
      </c>
      <c r="E13" s="185">
        <f t="shared" si="0"/>
        <v>0</v>
      </c>
      <c r="F13" s="185">
        <v>0</v>
      </c>
      <c r="G13" s="185">
        <f t="shared" si="1"/>
        <v>0</v>
      </c>
      <c r="H13" s="189">
        <v>0</v>
      </c>
      <c r="I13" s="186">
        <f t="shared" si="2"/>
        <v>0</v>
      </c>
      <c r="J13" s="185">
        <v>0</v>
      </c>
      <c r="K13" s="185">
        <f t="shared" si="4"/>
        <v>0</v>
      </c>
      <c r="L13" s="185">
        <v>0</v>
      </c>
      <c r="M13" s="185">
        <f t="shared" si="8"/>
        <v>0</v>
      </c>
      <c r="N13" s="185">
        <v>0</v>
      </c>
      <c r="O13" s="185">
        <f t="shared" si="5"/>
        <v>0</v>
      </c>
      <c r="P13" s="185">
        <v>0</v>
      </c>
      <c r="Q13" s="185">
        <f t="shared" si="6"/>
        <v>0</v>
      </c>
      <c r="R13" s="185">
        <v>0</v>
      </c>
      <c r="S13" s="200">
        <f t="shared" si="3"/>
        <v>0</v>
      </c>
      <c r="T13" s="200">
        <v>0</v>
      </c>
      <c r="U13" s="200">
        <f t="shared" si="9"/>
        <v>0</v>
      </c>
      <c r="V13" s="201">
        <v>0</v>
      </c>
      <c r="W13" s="185">
        <f t="shared" si="10"/>
        <v>0</v>
      </c>
      <c r="X13" s="201">
        <v>0</v>
      </c>
      <c r="Y13" s="185">
        <f t="shared" si="11"/>
        <v>0</v>
      </c>
      <c r="Z13" s="185">
        <v>0</v>
      </c>
      <c r="AA13" s="185">
        <f t="shared" si="12"/>
        <v>0</v>
      </c>
      <c r="AB13" s="185">
        <v>0</v>
      </c>
      <c r="AC13" s="185">
        <v>0</v>
      </c>
      <c r="AD13" s="185">
        <f t="shared" si="13"/>
        <v>0</v>
      </c>
      <c r="AE13" s="201">
        <v>0</v>
      </c>
      <c r="AF13" s="185">
        <f t="shared" si="14"/>
        <v>0</v>
      </c>
      <c r="AG13" s="185">
        <v>0</v>
      </c>
      <c r="AH13" s="185">
        <f t="shared" si="15"/>
        <v>0</v>
      </c>
      <c r="AI13" s="201">
        <v>0</v>
      </c>
      <c r="AJ13" s="201">
        <v>0</v>
      </c>
      <c r="AK13" s="201">
        <v>0</v>
      </c>
      <c r="AL13" s="185">
        <f t="shared" si="16"/>
        <v>0</v>
      </c>
      <c r="AM13" s="201">
        <v>0</v>
      </c>
      <c r="AN13" s="201">
        <f t="shared" si="17"/>
        <v>0</v>
      </c>
      <c r="AO13" s="185">
        <f t="shared" si="18"/>
        <v>0</v>
      </c>
      <c r="AP13" s="185">
        <v>0</v>
      </c>
      <c r="AQ13" s="185">
        <f t="shared" si="19"/>
        <v>0</v>
      </c>
      <c r="AR13" s="185">
        <f t="shared" si="20"/>
        <v>0</v>
      </c>
      <c r="AS13" s="201">
        <v>0</v>
      </c>
      <c r="AT13" s="201">
        <v>0</v>
      </c>
      <c r="AU13" s="201">
        <v>0</v>
      </c>
      <c r="AV13" s="185">
        <f t="shared" si="21"/>
        <v>0</v>
      </c>
      <c r="AW13" s="185">
        <f t="shared" si="22"/>
        <v>0</v>
      </c>
      <c r="AX13" s="185">
        <v>0</v>
      </c>
      <c r="AY13" s="185">
        <f t="shared" si="23"/>
        <v>0</v>
      </c>
      <c r="AZ13" s="185">
        <v>0</v>
      </c>
      <c r="BA13" s="201">
        <v>0</v>
      </c>
      <c r="BB13" s="185">
        <f t="shared" si="24"/>
        <v>0</v>
      </c>
      <c r="BC13" s="201">
        <v>0</v>
      </c>
      <c r="BD13" s="185">
        <f t="shared" si="25"/>
        <v>0</v>
      </c>
      <c r="BE13" s="201">
        <v>0</v>
      </c>
      <c r="BF13" s="185">
        <f t="shared" si="26"/>
        <v>0</v>
      </c>
      <c r="BG13" s="201">
        <v>0</v>
      </c>
      <c r="BH13" s="185">
        <f t="shared" si="27"/>
        <v>0</v>
      </c>
      <c r="BI13" s="185">
        <v>0</v>
      </c>
      <c r="BJ13" s="185">
        <f t="shared" si="28"/>
        <v>0</v>
      </c>
      <c r="BK13" s="185">
        <v>0</v>
      </c>
      <c r="BL13" s="185">
        <f t="shared" si="29"/>
        <v>0</v>
      </c>
      <c r="BM13" s="185">
        <v>0</v>
      </c>
      <c r="BN13" s="185">
        <f t="shared" si="30"/>
        <v>0</v>
      </c>
      <c r="BO13" s="185">
        <v>0</v>
      </c>
      <c r="BP13" s="185">
        <v>0</v>
      </c>
      <c r="BQ13" s="185">
        <f t="shared" si="31"/>
        <v>0</v>
      </c>
      <c r="BR13" s="185">
        <f t="shared" si="32"/>
        <v>0</v>
      </c>
      <c r="BS13" s="201">
        <v>0</v>
      </c>
      <c r="BT13" s="185">
        <f t="shared" si="33"/>
        <v>0</v>
      </c>
      <c r="BU13" s="185">
        <v>0</v>
      </c>
      <c r="BV13" s="185">
        <v>0</v>
      </c>
      <c r="BW13" s="185">
        <f t="shared" si="7"/>
        <v>0</v>
      </c>
      <c r="BX13" s="210"/>
      <c r="CC13" s="177">
        <v>0</v>
      </c>
      <c r="CK13" s="177"/>
    </row>
    <row r="14" spans="1:89" ht="28.5" customHeight="1">
      <c r="A14" s="187">
        <v>6</v>
      </c>
      <c r="B14" s="188" t="s">
        <v>498</v>
      </c>
      <c r="C14" s="185">
        <v>0</v>
      </c>
      <c r="D14" s="185">
        <v>0</v>
      </c>
      <c r="E14" s="185">
        <f t="shared" si="0"/>
        <v>0</v>
      </c>
      <c r="F14" s="185">
        <v>0</v>
      </c>
      <c r="G14" s="185">
        <f t="shared" si="1"/>
        <v>0</v>
      </c>
      <c r="H14" s="189">
        <v>0</v>
      </c>
      <c r="I14" s="186">
        <f t="shared" si="2"/>
        <v>0</v>
      </c>
      <c r="J14" s="185">
        <v>0</v>
      </c>
      <c r="K14" s="185">
        <f t="shared" si="4"/>
        <v>0</v>
      </c>
      <c r="L14" s="185">
        <v>0</v>
      </c>
      <c r="M14" s="185">
        <f t="shared" si="8"/>
        <v>0</v>
      </c>
      <c r="N14" s="185">
        <v>0</v>
      </c>
      <c r="O14" s="185">
        <f t="shared" si="5"/>
        <v>0</v>
      </c>
      <c r="P14" s="185">
        <v>0</v>
      </c>
      <c r="Q14" s="185">
        <f t="shared" si="6"/>
        <v>0</v>
      </c>
      <c r="R14" s="185">
        <v>0</v>
      </c>
      <c r="S14" s="200">
        <f t="shared" si="3"/>
        <v>0</v>
      </c>
      <c r="T14" s="200">
        <v>0</v>
      </c>
      <c r="U14" s="200">
        <f t="shared" si="9"/>
        <v>0</v>
      </c>
      <c r="V14" s="201">
        <v>0</v>
      </c>
      <c r="W14" s="185">
        <f t="shared" si="10"/>
        <v>0</v>
      </c>
      <c r="X14" s="201">
        <v>0</v>
      </c>
      <c r="Y14" s="185">
        <f t="shared" si="11"/>
        <v>0</v>
      </c>
      <c r="Z14" s="185">
        <v>0</v>
      </c>
      <c r="AA14" s="185">
        <f t="shared" si="12"/>
        <v>0</v>
      </c>
      <c r="AB14" s="185">
        <v>0</v>
      </c>
      <c r="AC14" s="185">
        <v>0</v>
      </c>
      <c r="AD14" s="185">
        <f t="shared" si="13"/>
        <v>0</v>
      </c>
      <c r="AE14" s="201">
        <v>0</v>
      </c>
      <c r="AF14" s="185">
        <f t="shared" si="14"/>
        <v>0</v>
      </c>
      <c r="AG14" s="185">
        <v>0</v>
      </c>
      <c r="AH14" s="185">
        <f t="shared" si="15"/>
        <v>0</v>
      </c>
      <c r="AI14" s="201">
        <v>0</v>
      </c>
      <c r="AJ14" s="201">
        <v>0</v>
      </c>
      <c r="AK14" s="201">
        <v>0</v>
      </c>
      <c r="AL14" s="185">
        <f t="shared" si="16"/>
        <v>0</v>
      </c>
      <c r="AM14" s="201">
        <v>0</v>
      </c>
      <c r="AN14" s="201">
        <f t="shared" si="17"/>
        <v>0</v>
      </c>
      <c r="AO14" s="185">
        <f t="shared" si="18"/>
        <v>0</v>
      </c>
      <c r="AP14" s="185">
        <v>0</v>
      </c>
      <c r="AQ14" s="185">
        <f t="shared" si="19"/>
        <v>0</v>
      </c>
      <c r="AR14" s="185">
        <f t="shared" si="20"/>
        <v>0</v>
      </c>
      <c r="AS14" s="201">
        <v>0</v>
      </c>
      <c r="AT14" s="201">
        <v>0</v>
      </c>
      <c r="AU14" s="201">
        <v>0</v>
      </c>
      <c r="AV14" s="185">
        <f t="shared" si="21"/>
        <v>0</v>
      </c>
      <c r="AW14" s="185">
        <f t="shared" si="22"/>
        <v>0</v>
      </c>
      <c r="AX14" s="185">
        <v>0</v>
      </c>
      <c r="AY14" s="185">
        <f t="shared" si="23"/>
        <v>0</v>
      </c>
      <c r="AZ14" s="185">
        <v>0</v>
      </c>
      <c r="BA14" s="201">
        <v>0</v>
      </c>
      <c r="BB14" s="185">
        <f t="shared" si="24"/>
        <v>0</v>
      </c>
      <c r="BC14" s="201">
        <v>0</v>
      </c>
      <c r="BD14" s="185">
        <f t="shared" si="25"/>
        <v>0</v>
      </c>
      <c r="BE14" s="201">
        <v>0</v>
      </c>
      <c r="BF14" s="185">
        <f t="shared" si="26"/>
        <v>0</v>
      </c>
      <c r="BG14" s="201">
        <v>0</v>
      </c>
      <c r="BH14" s="185">
        <f t="shared" si="27"/>
        <v>0</v>
      </c>
      <c r="BI14" s="185">
        <v>0</v>
      </c>
      <c r="BJ14" s="185">
        <f t="shared" si="28"/>
        <v>0</v>
      </c>
      <c r="BK14" s="185">
        <v>0</v>
      </c>
      <c r="BL14" s="185">
        <f t="shared" si="29"/>
        <v>0</v>
      </c>
      <c r="BM14" s="185">
        <v>0</v>
      </c>
      <c r="BN14" s="185">
        <f t="shared" si="30"/>
        <v>0</v>
      </c>
      <c r="BO14" s="185">
        <v>0</v>
      </c>
      <c r="BP14" s="185">
        <v>0</v>
      </c>
      <c r="BQ14" s="185">
        <f t="shared" si="31"/>
        <v>0</v>
      </c>
      <c r="BR14" s="185">
        <f t="shared" si="32"/>
        <v>0</v>
      </c>
      <c r="BS14" s="201">
        <v>0</v>
      </c>
      <c r="BT14" s="185">
        <f t="shared" si="33"/>
        <v>0</v>
      </c>
      <c r="BU14" s="185">
        <v>0</v>
      </c>
      <c r="BV14" s="185">
        <v>0</v>
      </c>
      <c r="BW14" s="185">
        <f t="shared" si="7"/>
        <v>0</v>
      </c>
      <c r="BX14" s="210"/>
      <c r="CC14" s="177">
        <v>0</v>
      </c>
      <c r="CK14" s="177"/>
    </row>
    <row r="15" spans="1:89" ht="28.5" customHeight="1">
      <c r="A15" s="187">
        <v>7</v>
      </c>
      <c r="B15" s="188" t="s">
        <v>499</v>
      </c>
      <c r="C15" s="185"/>
      <c r="D15" s="185">
        <v>0</v>
      </c>
      <c r="E15" s="185">
        <f t="shared" si="0"/>
        <v>0</v>
      </c>
      <c r="F15" s="185">
        <v>0</v>
      </c>
      <c r="G15" s="185">
        <f t="shared" si="1"/>
        <v>0</v>
      </c>
      <c r="H15" s="189">
        <v>0</v>
      </c>
      <c r="I15" s="186">
        <f t="shared" si="2"/>
        <v>0</v>
      </c>
      <c r="J15" s="185">
        <v>0</v>
      </c>
      <c r="K15" s="185">
        <f t="shared" si="4"/>
        <v>0</v>
      </c>
      <c r="L15" s="185">
        <v>0</v>
      </c>
      <c r="M15" s="185">
        <f t="shared" si="8"/>
        <v>0</v>
      </c>
      <c r="N15" s="185">
        <v>0</v>
      </c>
      <c r="O15" s="185">
        <f t="shared" si="5"/>
        <v>0</v>
      </c>
      <c r="P15" s="185">
        <v>0</v>
      </c>
      <c r="Q15" s="185">
        <f t="shared" si="6"/>
        <v>0</v>
      </c>
      <c r="R15" s="185">
        <v>0</v>
      </c>
      <c r="S15" s="200">
        <f t="shared" si="3"/>
        <v>0</v>
      </c>
      <c r="T15" s="200">
        <v>0</v>
      </c>
      <c r="U15" s="200">
        <f t="shared" si="9"/>
        <v>0</v>
      </c>
      <c r="V15" s="201">
        <v>0</v>
      </c>
      <c r="W15" s="185">
        <f t="shared" si="10"/>
        <v>0</v>
      </c>
      <c r="X15" s="201">
        <v>0</v>
      </c>
      <c r="Y15" s="185">
        <f t="shared" si="11"/>
        <v>0</v>
      </c>
      <c r="Z15" s="185">
        <v>0</v>
      </c>
      <c r="AA15" s="185">
        <f t="shared" si="12"/>
        <v>0</v>
      </c>
      <c r="AB15" s="185">
        <v>0</v>
      </c>
      <c r="AC15" s="185">
        <v>0</v>
      </c>
      <c r="AD15" s="185">
        <f t="shared" si="13"/>
        <v>0</v>
      </c>
      <c r="AE15" s="201">
        <v>0</v>
      </c>
      <c r="AF15" s="185">
        <f t="shared" si="14"/>
        <v>0</v>
      </c>
      <c r="AG15" s="185">
        <v>0</v>
      </c>
      <c r="AH15" s="185">
        <f t="shared" si="15"/>
        <v>0</v>
      </c>
      <c r="AI15" s="201">
        <v>0</v>
      </c>
      <c r="AJ15" s="201">
        <v>0</v>
      </c>
      <c r="AK15" s="201">
        <v>0</v>
      </c>
      <c r="AL15" s="185">
        <f t="shared" si="16"/>
        <v>0</v>
      </c>
      <c r="AM15" s="201">
        <v>0</v>
      </c>
      <c r="AN15" s="201">
        <f t="shared" si="17"/>
        <v>0</v>
      </c>
      <c r="AO15" s="185">
        <f t="shared" si="18"/>
        <v>0</v>
      </c>
      <c r="AP15" s="185">
        <v>0</v>
      </c>
      <c r="AQ15" s="185">
        <f t="shared" si="19"/>
        <v>0</v>
      </c>
      <c r="AR15" s="185">
        <f t="shared" si="20"/>
        <v>0</v>
      </c>
      <c r="AS15" s="201">
        <v>0</v>
      </c>
      <c r="AT15" s="201">
        <v>0</v>
      </c>
      <c r="AU15" s="201">
        <v>0</v>
      </c>
      <c r="AV15" s="185">
        <f t="shared" si="21"/>
        <v>0</v>
      </c>
      <c r="AW15" s="185">
        <f t="shared" si="22"/>
        <v>0</v>
      </c>
      <c r="AX15" s="185">
        <v>0</v>
      </c>
      <c r="AY15" s="185">
        <f t="shared" si="23"/>
        <v>0</v>
      </c>
      <c r="AZ15" s="185">
        <v>0</v>
      </c>
      <c r="BA15" s="201">
        <v>0</v>
      </c>
      <c r="BB15" s="185">
        <f t="shared" si="24"/>
        <v>0</v>
      </c>
      <c r="BC15" s="201">
        <v>0</v>
      </c>
      <c r="BD15" s="185">
        <f t="shared" si="25"/>
        <v>0</v>
      </c>
      <c r="BE15" s="201">
        <v>0</v>
      </c>
      <c r="BF15" s="185">
        <f t="shared" si="26"/>
        <v>0</v>
      </c>
      <c r="BG15" s="201">
        <v>0</v>
      </c>
      <c r="BH15" s="185">
        <f t="shared" si="27"/>
        <v>0</v>
      </c>
      <c r="BI15" s="185">
        <v>0</v>
      </c>
      <c r="BJ15" s="185">
        <f t="shared" si="28"/>
        <v>0</v>
      </c>
      <c r="BK15" s="185">
        <v>0</v>
      </c>
      <c r="BL15" s="185">
        <f t="shared" si="29"/>
        <v>0</v>
      </c>
      <c r="BM15" s="185">
        <v>0</v>
      </c>
      <c r="BN15" s="185">
        <f t="shared" si="30"/>
        <v>0</v>
      </c>
      <c r="BO15" s="185">
        <v>0</v>
      </c>
      <c r="BP15" s="185">
        <v>0</v>
      </c>
      <c r="BQ15" s="185">
        <f t="shared" si="31"/>
        <v>0</v>
      </c>
      <c r="BR15" s="185">
        <f t="shared" si="32"/>
        <v>0</v>
      </c>
      <c r="BS15" s="201">
        <v>0</v>
      </c>
      <c r="BT15" s="185">
        <f t="shared" si="33"/>
        <v>0</v>
      </c>
      <c r="BU15" s="185">
        <v>0</v>
      </c>
      <c r="BV15" s="185">
        <v>0</v>
      </c>
      <c r="BW15" s="185">
        <f t="shared" si="7"/>
        <v>0</v>
      </c>
      <c r="BX15" s="210"/>
      <c r="CC15" s="177"/>
      <c r="CK15" s="177"/>
    </row>
    <row r="16" spans="1:89" ht="28.5" customHeight="1">
      <c r="A16" s="187">
        <v>8</v>
      </c>
      <c r="B16" s="188" t="s">
        <v>500</v>
      </c>
      <c r="C16" s="185">
        <v>0</v>
      </c>
      <c r="D16" s="185">
        <v>0</v>
      </c>
      <c r="E16" s="185">
        <f t="shared" si="0"/>
        <v>0</v>
      </c>
      <c r="F16" s="185">
        <v>0</v>
      </c>
      <c r="G16" s="185">
        <f t="shared" si="1"/>
        <v>0</v>
      </c>
      <c r="H16" s="189">
        <v>0</v>
      </c>
      <c r="I16" s="186">
        <f t="shared" si="2"/>
        <v>0</v>
      </c>
      <c r="J16" s="185">
        <v>0</v>
      </c>
      <c r="K16" s="185">
        <f t="shared" si="4"/>
        <v>0</v>
      </c>
      <c r="L16" s="185">
        <v>0</v>
      </c>
      <c r="M16" s="185">
        <f t="shared" si="8"/>
        <v>0</v>
      </c>
      <c r="N16" s="185">
        <v>0</v>
      </c>
      <c r="O16" s="185">
        <f t="shared" si="5"/>
        <v>0</v>
      </c>
      <c r="P16" s="185">
        <v>0</v>
      </c>
      <c r="Q16" s="185">
        <f t="shared" si="6"/>
        <v>0</v>
      </c>
      <c r="R16" s="185">
        <v>0</v>
      </c>
      <c r="S16" s="200">
        <f t="shared" si="3"/>
        <v>0</v>
      </c>
      <c r="T16" s="200">
        <v>0</v>
      </c>
      <c r="U16" s="200">
        <f t="shared" si="9"/>
        <v>0</v>
      </c>
      <c r="V16" s="201">
        <v>0</v>
      </c>
      <c r="W16" s="185">
        <f t="shared" si="10"/>
        <v>0</v>
      </c>
      <c r="X16" s="201">
        <v>0</v>
      </c>
      <c r="Y16" s="185">
        <f t="shared" si="11"/>
        <v>0</v>
      </c>
      <c r="Z16" s="185">
        <v>0</v>
      </c>
      <c r="AA16" s="185">
        <f t="shared" si="12"/>
        <v>0</v>
      </c>
      <c r="AB16" s="185">
        <v>0</v>
      </c>
      <c r="AC16" s="185">
        <v>0</v>
      </c>
      <c r="AD16" s="185">
        <f t="shared" si="13"/>
        <v>0</v>
      </c>
      <c r="AE16" s="201">
        <v>0</v>
      </c>
      <c r="AF16" s="185">
        <f t="shared" si="14"/>
        <v>0</v>
      </c>
      <c r="AG16" s="185">
        <v>0</v>
      </c>
      <c r="AH16" s="185">
        <f t="shared" si="15"/>
        <v>0</v>
      </c>
      <c r="AI16" s="201">
        <v>0</v>
      </c>
      <c r="AJ16" s="201">
        <v>0</v>
      </c>
      <c r="AK16" s="201">
        <v>0</v>
      </c>
      <c r="AL16" s="185">
        <f t="shared" si="16"/>
        <v>0</v>
      </c>
      <c r="AM16" s="201">
        <v>0</v>
      </c>
      <c r="AN16" s="201">
        <f t="shared" si="17"/>
        <v>0</v>
      </c>
      <c r="AO16" s="185">
        <f t="shared" si="18"/>
        <v>0</v>
      </c>
      <c r="AP16" s="185">
        <v>0</v>
      </c>
      <c r="AQ16" s="185">
        <f t="shared" si="19"/>
        <v>0</v>
      </c>
      <c r="AR16" s="185">
        <f t="shared" si="20"/>
        <v>0</v>
      </c>
      <c r="AS16" s="201">
        <v>0</v>
      </c>
      <c r="AT16" s="201">
        <v>0</v>
      </c>
      <c r="AU16" s="201">
        <v>0</v>
      </c>
      <c r="AV16" s="185">
        <f t="shared" si="21"/>
        <v>0</v>
      </c>
      <c r="AW16" s="185">
        <f t="shared" si="22"/>
        <v>0</v>
      </c>
      <c r="AX16" s="185">
        <v>0</v>
      </c>
      <c r="AY16" s="185">
        <f t="shared" si="23"/>
        <v>0</v>
      </c>
      <c r="AZ16" s="185">
        <v>0</v>
      </c>
      <c r="BA16" s="201">
        <v>0</v>
      </c>
      <c r="BB16" s="185">
        <f t="shared" si="24"/>
        <v>0</v>
      </c>
      <c r="BC16" s="201">
        <v>0</v>
      </c>
      <c r="BD16" s="185">
        <f t="shared" si="25"/>
        <v>0</v>
      </c>
      <c r="BE16" s="201">
        <v>0</v>
      </c>
      <c r="BF16" s="185">
        <f t="shared" si="26"/>
        <v>0</v>
      </c>
      <c r="BG16" s="201">
        <v>0</v>
      </c>
      <c r="BH16" s="185">
        <f t="shared" si="27"/>
        <v>0</v>
      </c>
      <c r="BI16" s="185">
        <v>0</v>
      </c>
      <c r="BJ16" s="185">
        <f t="shared" si="28"/>
        <v>0</v>
      </c>
      <c r="BK16" s="185">
        <v>0</v>
      </c>
      <c r="BL16" s="185">
        <f t="shared" si="29"/>
        <v>0</v>
      </c>
      <c r="BM16" s="185">
        <v>0</v>
      </c>
      <c r="BN16" s="185">
        <f t="shared" si="30"/>
        <v>0</v>
      </c>
      <c r="BO16" s="185">
        <v>0</v>
      </c>
      <c r="BP16" s="185">
        <v>0</v>
      </c>
      <c r="BQ16" s="185">
        <f t="shared" si="31"/>
        <v>0</v>
      </c>
      <c r="BR16" s="185">
        <f t="shared" si="32"/>
        <v>0</v>
      </c>
      <c r="BS16" s="201">
        <v>0</v>
      </c>
      <c r="BT16" s="185">
        <f t="shared" si="33"/>
        <v>0</v>
      </c>
      <c r="BU16" s="185">
        <v>0</v>
      </c>
      <c r="BV16" s="185">
        <v>0</v>
      </c>
      <c r="BW16" s="185">
        <f t="shared" si="7"/>
        <v>0</v>
      </c>
      <c r="BX16" s="210"/>
      <c r="CC16" s="177"/>
      <c r="CK16" s="177"/>
    </row>
    <row r="17" spans="1:89" s="178" customFormat="1" ht="28.5" customHeight="1">
      <c r="A17" s="187">
        <v>9</v>
      </c>
      <c r="B17" s="188" t="s">
        <v>288</v>
      </c>
      <c r="C17" s="185">
        <v>0</v>
      </c>
      <c r="D17" s="185">
        <v>0</v>
      </c>
      <c r="E17" s="185">
        <f t="shared" si="0"/>
        <v>0</v>
      </c>
      <c r="F17" s="185">
        <v>0</v>
      </c>
      <c r="G17" s="185">
        <f t="shared" si="1"/>
        <v>0</v>
      </c>
      <c r="H17" s="189">
        <v>0</v>
      </c>
      <c r="I17" s="186">
        <f t="shared" si="2"/>
        <v>0</v>
      </c>
      <c r="J17" s="185">
        <v>0</v>
      </c>
      <c r="K17" s="185">
        <f t="shared" si="4"/>
        <v>0</v>
      </c>
      <c r="L17" s="185">
        <v>0</v>
      </c>
      <c r="M17" s="185">
        <f t="shared" si="8"/>
        <v>0</v>
      </c>
      <c r="N17" s="185">
        <v>0</v>
      </c>
      <c r="O17" s="185">
        <f t="shared" si="5"/>
        <v>0</v>
      </c>
      <c r="P17" s="185">
        <v>0</v>
      </c>
      <c r="Q17" s="185">
        <f t="shared" si="6"/>
        <v>0</v>
      </c>
      <c r="R17" s="185">
        <v>0</v>
      </c>
      <c r="S17" s="200">
        <f t="shared" si="3"/>
        <v>0</v>
      </c>
      <c r="T17" s="200">
        <v>0</v>
      </c>
      <c r="U17" s="200">
        <f t="shared" si="9"/>
        <v>0</v>
      </c>
      <c r="V17" s="201">
        <v>0</v>
      </c>
      <c r="W17" s="185">
        <f t="shared" si="10"/>
        <v>0</v>
      </c>
      <c r="X17" s="201">
        <v>0</v>
      </c>
      <c r="Y17" s="185">
        <f t="shared" si="11"/>
        <v>0</v>
      </c>
      <c r="Z17" s="185">
        <v>0</v>
      </c>
      <c r="AA17" s="185">
        <f t="shared" si="12"/>
        <v>0</v>
      </c>
      <c r="AB17" s="185">
        <v>0</v>
      </c>
      <c r="AC17" s="185">
        <v>0</v>
      </c>
      <c r="AD17" s="185">
        <f t="shared" si="13"/>
        <v>0</v>
      </c>
      <c r="AE17" s="201">
        <v>0</v>
      </c>
      <c r="AF17" s="185">
        <f t="shared" si="14"/>
        <v>0</v>
      </c>
      <c r="AG17" s="185">
        <v>0</v>
      </c>
      <c r="AH17" s="185">
        <f t="shared" si="15"/>
        <v>0</v>
      </c>
      <c r="AI17" s="201">
        <v>0</v>
      </c>
      <c r="AJ17" s="201">
        <v>0</v>
      </c>
      <c r="AK17" s="201">
        <v>0</v>
      </c>
      <c r="AL17" s="185">
        <f t="shared" si="16"/>
        <v>0</v>
      </c>
      <c r="AM17" s="201">
        <v>0</v>
      </c>
      <c r="AN17" s="201">
        <f t="shared" si="17"/>
        <v>0</v>
      </c>
      <c r="AO17" s="185">
        <f t="shared" si="18"/>
        <v>0</v>
      </c>
      <c r="AP17" s="185">
        <v>0</v>
      </c>
      <c r="AQ17" s="185">
        <f t="shared" si="19"/>
        <v>0</v>
      </c>
      <c r="AR17" s="185">
        <f t="shared" si="20"/>
        <v>0</v>
      </c>
      <c r="AS17" s="201">
        <v>0</v>
      </c>
      <c r="AT17" s="201">
        <v>0</v>
      </c>
      <c r="AU17" s="201">
        <v>0</v>
      </c>
      <c r="AV17" s="185">
        <f t="shared" si="21"/>
        <v>0</v>
      </c>
      <c r="AW17" s="185">
        <f t="shared" si="22"/>
        <v>0</v>
      </c>
      <c r="AX17" s="185">
        <v>0</v>
      </c>
      <c r="AY17" s="185">
        <f t="shared" si="23"/>
        <v>0</v>
      </c>
      <c r="AZ17" s="185">
        <v>0</v>
      </c>
      <c r="BA17" s="201">
        <v>0</v>
      </c>
      <c r="BB17" s="185">
        <f t="shared" si="24"/>
        <v>0</v>
      </c>
      <c r="BC17" s="201">
        <v>0</v>
      </c>
      <c r="BD17" s="185">
        <f t="shared" si="25"/>
        <v>0</v>
      </c>
      <c r="BE17" s="201">
        <v>0</v>
      </c>
      <c r="BF17" s="185">
        <f t="shared" si="26"/>
        <v>0</v>
      </c>
      <c r="BG17" s="201">
        <v>0</v>
      </c>
      <c r="BH17" s="185">
        <f t="shared" si="27"/>
        <v>0</v>
      </c>
      <c r="BI17" s="185">
        <v>0</v>
      </c>
      <c r="BJ17" s="185">
        <f t="shared" si="28"/>
        <v>0</v>
      </c>
      <c r="BK17" s="185">
        <v>0</v>
      </c>
      <c r="BL17" s="185">
        <f t="shared" si="29"/>
        <v>0</v>
      </c>
      <c r="BM17" s="185">
        <v>0</v>
      </c>
      <c r="BN17" s="185">
        <f t="shared" si="30"/>
        <v>0</v>
      </c>
      <c r="BO17" s="185">
        <v>0</v>
      </c>
      <c r="BP17" s="185">
        <v>0</v>
      </c>
      <c r="BQ17" s="185">
        <f t="shared" si="31"/>
        <v>0</v>
      </c>
      <c r="BR17" s="185">
        <f t="shared" si="32"/>
        <v>0</v>
      </c>
      <c r="BS17" s="201">
        <v>0</v>
      </c>
      <c r="BT17" s="185">
        <f t="shared" si="33"/>
        <v>0</v>
      </c>
      <c r="BU17" s="185">
        <v>0</v>
      </c>
      <c r="BV17" s="185">
        <v>0</v>
      </c>
      <c r="BW17" s="185">
        <f t="shared" si="7"/>
        <v>0</v>
      </c>
      <c r="BX17" s="210"/>
      <c r="CC17" s="177"/>
      <c r="CK17" s="177"/>
    </row>
    <row r="18" spans="1:89" s="178" customFormat="1" ht="28.5" customHeight="1">
      <c r="A18" s="187">
        <v>10</v>
      </c>
      <c r="B18" s="188" t="s">
        <v>501</v>
      </c>
      <c r="C18" s="185"/>
      <c r="D18" s="185">
        <v>0</v>
      </c>
      <c r="E18" s="185">
        <f t="shared" si="0"/>
        <v>0</v>
      </c>
      <c r="F18" s="185">
        <v>0</v>
      </c>
      <c r="G18" s="185">
        <f t="shared" si="1"/>
        <v>0</v>
      </c>
      <c r="H18" s="189">
        <v>0</v>
      </c>
      <c r="I18" s="186">
        <f t="shared" si="2"/>
        <v>0</v>
      </c>
      <c r="J18" s="185">
        <v>0</v>
      </c>
      <c r="K18" s="185">
        <f t="shared" si="4"/>
        <v>0</v>
      </c>
      <c r="L18" s="185">
        <v>0</v>
      </c>
      <c r="M18" s="185">
        <f t="shared" si="8"/>
        <v>0</v>
      </c>
      <c r="N18" s="185">
        <v>0</v>
      </c>
      <c r="O18" s="185">
        <f t="shared" si="5"/>
        <v>0</v>
      </c>
      <c r="P18" s="185">
        <v>0</v>
      </c>
      <c r="Q18" s="185">
        <f t="shared" si="6"/>
        <v>0</v>
      </c>
      <c r="R18" s="185">
        <v>0</v>
      </c>
      <c r="S18" s="200">
        <f t="shared" si="3"/>
        <v>0</v>
      </c>
      <c r="T18" s="200">
        <v>0</v>
      </c>
      <c r="U18" s="200">
        <f t="shared" si="9"/>
        <v>0</v>
      </c>
      <c r="V18" s="201">
        <v>0</v>
      </c>
      <c r="W18" s="185">
        <f t="shared" si="10"/>
        <v>0</v>
      </c>
      <c r="X18" s="201">
        <v>0</v>
      </c>
      <c r="Y18" s="185">
        <f t="shared" si="11"/>
        <v>0</v>
      </c>
      <c r="Z18" s="185">
        <v>0</v>
      </c>
      <c r="AA18" s="185">
        <f t="shared" si="12"/>
        <v>0</v>
      </c>
      <c r="AB18" s="185">
        <v>0</v>
      </c>
      <c r="AC18" s="185">
        <v>0</v>
      </c>
      <c r="AD18" s="185">
        <f t="shared" si="13"/>
        <v>0</v>
      </c>
      <c r="AE18" s="201">
        <v>0</v>
      </c>
      <c r="AF18" s="185">
        <f t="shared" si="14"/>
        <v>0</v>
      </c>
      <c r="AG18" s="185">
        <v>0</v>
      </c>
      <c r="AH18" s="185">
        <f t="shared" si="15"/>
        <v>0</v>
      </c>
      <c r="AI18" s="201">
        <v>0</v>
      </c>
      <c r="AJ18" s="201">
        <v>0</v>
      </c>
      <c r="AK18" s="201">
        <v>0</v>
      </c>
      <c r="AL18" s="185">
        <f t="shared" si="16"/>
        <v>0</v>
      </c>
      <c r="AM18" s="201">
        <v>0</v>
      </c>
      <c r="AN18" s="201">
        <f t="shared" si="17"/>
        <v>0</v>
      </c>
      <c r="AO18" s="185">
        <f t="shared" si="18"/>
        <v>0</v>
      </c>
      <c r="AP18" s="185">
        <v>0</v>
      </c>
      <c r="AQ18" s="185">
        <f t="shared" si="19"/>
        <v>0</v>
      </c>
      <c r="AR18" s="185">
        <f t="shared" si="20"/>
        <v>0</v>
      </c>
      <c r="AS18" s="201">
        <v>0</v>
      </c>
      <c r="AT18" s="201">
        <v>0</v>
      </c>
      <c r="AU18" s="201">
        <v>0</v>
      </c>
      <c r="AV18" s="185">
        <f t="shared" si="21"/>
        <v>0</v>
      </c>
      <c r="AW18" s="185">
        <f t="shared" si="22"/>
        <v>0</v>
      </c>
      <c r="AX18" s="185">
        <v>0</v>
      </c>
      <c r="AY18" s="185">
        <f t="shared" si="23"/>
        <v>0</v>
      </c>
      <c r="AZ18" s="185">
        <v>0</v>
      </c>
      <c r="BA18" s="201">
        <v>0</v>
      </c>
      <c r="BB18" s="185">
        <f t="shared" si="24"/>
        <v>0</v>
      </c>
      <c r="BC18" s="201">
        <v>0</v>
      </c>
      <c r="BD18" s="185">
        <f t="shared" si="25"/>
        <v>0</v>
      </c>
      <c r="BE18" s="201">
        <v>0</v>
      </c>
      <c r="BF18" s="185">
        <f t="shared" si="26"/>
        <v>0</v>
      </c>
      <c r="BG18" s="201">
        <v>0</v>
      </c>
      <c r="BH18" s="185">
        <f t="shared" si="27"/>
        <v>0</v>
      </c>
      <c r="BI18" s="185">
        <v>0</v>
      </c>
      <c r="BJ18" s="185">
        <f t="shared" si="28"/>
        <v>0</v>
      </c>
      <c r="BK18" s="185">
        <v>0</v>
      </c>
      <c r="BL18" s="185">
        <f t="shared" si="29"/>
        <v>0</v>
      </c>
      <c r="BM18" s="185">
        <v>0</v>
      </c>
      <c r="BN18" s="185">
        <f t="shared" si="30"/>
        <v>0</v>
      </c>
      <c r="BO18" s="185">
        <v>0</v>
      </c>
      <c r="BP18" s="185">
        <v>0</v>
      </c>
      <c r="BQ18" s="185">
        <f t="shared" si="31"/>
        <v>0</v>
      </c>
      <c r="BR18" s="185">
        <f t="shared" si="32"/>
        <v>0</v>
      </c>
      <c r="BS18" s="201">
        <v>0</v>
      </c>
      <c r="BT18" s="185">
        <f t="shared" si="33"/>
        <v>0</v>
      </c>
      <c r="BU18" s="185">
        <v>0</v>
      </c>
      <c r="BV18" s="185">
        <v>0</v>
      </c>
      <c r="BW18" s="185">
        <f t="shared" si="7"/>
        <v>0</v>
      </c>
      <c r="BX18" s="210"/>
      <c r="CC18" s="177"/>
      <c r="CK18" s="177"/>
    </row>
    <row r="19" spans="1:89" s="178" customFormat="1" ht="28.5" customHeight="1">
      <c r="A19" s="187">
        <v>11</v>
      </c>
      <c r="B19" s="188" t="s">
        <v>154</v>
      </c>
      <c r="C19" s="185">
        <v>0</v>
      </c>
      <c r="D19" s="185">
        <v>0</v>
      </c>
      <c r="E19" s="185">
        <f t="shared" si="0"/>
        <v>0</v>
      </c>
      <c r="F19" s="185">
        <v>0</v>
      </c>
      <c r="G19" s="185">
        <f t="shared" si="1"/>
        <v>0</v>
      </c>
      <c r="H19" s="189">
        <v>0</v>
      </c>
      <c r="I19" s="186">
        <f t="shared" si="2"/>
        <v>0</v>
      </c>
      <c r="J19" s="185">
        <v>0</v>
      </c>
      <c r="K19" s="185">
        <f t="shared" si="4"/>
        <v>0</v>
      </c>
      <c r="L19" s="185">
        <v>0</v>
      </c>
      <c r="M19" s="185">
        <f t="shared" si="8"/>
        <v>0</v>
      </c>
      <c r="N19" s="185">
        <v>0</v>
      </c>
      <c r="O19" s="185">
        <f t="shared" si="5"/>
        <v>0</v>
      </c>
      <c r="P19" s="185">
        <v>0</v>
      </c>
      <c r="Q19" s="185">
        <f t="shared" si="6"/>
        <v>0</v>
      </c>
      <c r="R19" s="185">
        <v>0</v>
      </c>
      <c r="S19" s="200">
        <f t="shared" si="3"/>
        <v>0</v>
      </c>
      <c r="T19" s="200">
        <v>0</v>
      </c>
      <c r="U19" s="200">
        <f t="shared" si="9"/>
        <v>0</v>
      </c>
      <c r="V19" s="201">
        <v>0</v>
      </c>
      <c r="W19" s="185">
        <f t="shared" si="10"/>
        <v>0</v>
      </c>
      <c r="X19" s="201">
        <v>0</v>
      </c>
      <c r="Y19" s="185">
        <f t="shared" si="11"/>
        <v>0</v>
      </c>
      <c r="Z19" s="185">
        <v>0</v>
      </c>
      <c r="AA19" s="185">
        <f t="shared" si="12"/>
        <v>0</v>
      </c>
      <c r="AB19" s="185">
        <v>0</v>
      </c>
      <c r="AC19" s="185">
        <v>0</v>
      </c>
      <c r="AD19" s="185">
        <f t="shared" si="13"/>
        <v>0</v>
      </c>
      <c r="AE19" s="201">
        <v>0</v>
      </c>
      <c r="AF19" s="185">
        <f t="shared" si="14"/>
        <v>0</v>
      </c>
      <c r="AG19" s="185">
        <v>0</v>
      </c>
      <c r="AH19" s="185">
        <f t="shared" si="15"/>
        <v>0</v>
      </c>
      <c r="AI19" s="201">
        <v>0</v>
      </c>
      <c r="AJ19" s="201">
        <v>0</v>
      </c>
      <c r="AK19" s="201">
        <v>0</v>
      </c>
      <c r="AL19" s="185">
        <f t="shared" si="16"/>
        <v>0</v>
      </c>
      <c r="AM19" s="201">
        <v>0</v>
      </c>
      <c r="AN19" s="201">
        <f t="shared" si="17"/>
        <v>0</v>
      </c>
      <c r="AO19" s="185">
        <f t="shared" si="18"/>
        <v>0</v>
      </c>
      <c r="AP19" s="185">
        <v>0</v>
      </c>
      <c r="AQ19" s="185">
        <f t="shared" si="19"/>
        <v>0</v>
      </c>
      <c r="AR19" s="185">
        <f t="shared" si="20"/>
        <v>0</v>
      </c>
      <c r="AS19" s="201">
        <v>0</v>
      </c>
      <c r="AT19" s="201">
        <v>0</v>
      </c>
      <c r="AU19" s="201">
        <v>0</v>
      </c>
      <c r="AV19" s="185">
        <f t="shared" si="21"/>
        <v>0</v>
      </c>
      <c r="AW19" s="185">
        <f t="shared" si="22"/>
        <v>0</v>
      </c>
      <c r="AX19" s="185">
        <v>0</v>
      </c>
      <c r="AY19" s="185">
        <f t="shared" si="23"/>
        <v>0</v>
      </c>
      <c r="AZ19" s="185">
        <v>0</v>
      </c>
      <c r="BA19" s="201">
        <v>0</v>
      </c>
      <c r="BB19" s="185">
        <f t="shared" si="24"/>
        <v>0</v>
      </c>
      <c r="BC19" s="201">
        <v>0</v>
      </c>
      <c r="BD19" s="185">
        <f t="shared" si="25"/>
        <v>0</v>
      </c>
      <c r="BE19" s="201">
        <v>0</v>
      </c>
      <c r="BF19" s="185">
        <f t="shared" si="26"/>
        <v>0</v>
      </c>
      <c r="BG19" s="201">
        <v>0</v>
      </c>
      <c r="BH19" s="185">
        <f t="shared" si="27"/>
        <v>0</v>
      </c>
      <c r="BI19" s="185">
        <v>0</v>
      </c>
      <c r="BJ19" s="185">
        <f t="shared" si="28"/>
        <v>0</v>
      </c>
      <c r="BK19" s="185">
        <v>0</v>
      </c>
      <c r="BL19" s="185">
        <f t="shared" si="29"/>
        <v>0</v>
      </c>
      <c r="BM19" s="185">
        <v>0</v>
      </c>
      <c r="BN19" s="185">
        <f t="shared" si="30"/>
        <v>0</v>
      </c>
      <c r="BO19" s="185">
        <v>0</v>
      </c>
      <c r="BP19" s="185">
        <v>0</v>
      </c>
      <c r="BQ19" s="185">
        <f t="shared" si="31"/>
        <v>0</v>
      </c>
      <c r="BR19" s="185">
        <f t="shared" si="32"/>
        <v>0</v>
      </c>
      <c r="BS19" s="201">
        <v>0</v>
      </c>
      <c r="BT19" s="185">
        <f t="shared" si="33"/>
        <v>0</v>
      </c>
      <c r="BU19" s="185">
        <v>0</v>
      </c>
      <c r="BV19" s="185">
        <v>0</v>
      </c>
      <c r="BW19" s="185">
        <f t="shared" si="7"/>
        <v>0</v>
      </c>
      <c r="BX19" s="210"/>
      <c r="CC19" s="177"/>
      <c r="CK19" s="177"/>
    </row>
    <row r="20" spans="1:89" s="178" customFormat="1" ht="28.5" customHeight="1">
      <c r="A20" s="187">
        <v>12</v>
      </c>
      <c r="B20" s="188" t="s">
        <v>502</v>
      </c>
      <c r="C20" s="185"/>
      <c r="D20" s="185">
        <v>0</v>
      </c>
      <c r="E20" s="185">
        <f t="shared" si="0"/>
        <v>0</v>
      </c>
      <c r="F20" s="185">
        <v>0</v>
      </c>
      <c r="G20" s="185">
        <f t="shared" si="1"/>
        <v>0</v>
      </c>
      <c r="H20" s="189">
        <v>0</v>
      </c>
      <c r="I20" s="186">
        <f t="shared" si="2"/>
        <v>0</v>
      </c>
      <c r="J20" s="185">
        <v>0</v>
      </c>
      <c r="K20" s="185">
        <f t="shared" si="4"/>
        <v>0</v>
      </c>
      <c r="L20" s="185">
        <v>0</v>
      </c>
      <c r="M20" s="185">
        <f t="shared" si="8"/>
        <v>0</v>
      </c>
      <c r="N20" s="185">
        <v>0</v>
      </c>
      <c r="O20" s="185">
        <f t="shared" si="5"/>
        <v>0</v>
      </c>
      <c r="P20" s="185">
        <v>0</v>
      </c>
      <c r="Q20" s="185">
        <f t="shared" si="6"/>
        <v>0</v>
      </c>
      <c r="R20" s="185">
        <v>0</v>
      </c>
      <c r="S20" s="200">
        <f t="shared" si="3"/>
        <v>0</v>
      </c>
      <c r="T20" s="200">
        <v>0</v>
      </c>
      <c r="U20" s="200">
        <f t="shared" si="9"/>
        <v>0</v>
      </c>
      <c r="V20" s="201">
        <v>0</v>
      </c>
      <c r="W20" s="185">
        <f t="shared" si="10"/>
        <v>0</v>
      </c>
      <c r="X20" s="201">
        <v>0</v>
      </c>
      <c r="Y20" s="185">
        <f t="shared" si="11"/>
        <v>0</v>
      </c>
      <c r="Z20" s="185">
        <v>0</v>
      </c>
      <c r="AA20" s="185">
        <f t="shared" si="12"/>
        <v>0</v>
      </c>
      <c r="AB20" s="185">
        <v>0</v>
      </c>
      <c r="AC20" s="185">
        <v>0</v>
      </c>
      <c r="AD20" s="185">
        <f t="shared" si="13"/>
        <v>0</v>
      </c>
      <c r="AE20" s="201">
        <v>0</v>
      </c>
      <c r="AF20" s="185">
        <f t="shared" si="14"/>
        <v>0</v>
      </c>
      <c r="AG20" s="185">
        <v>0</v>
      </c>
      <c r="AH20" s="185">
        <f t="shared" si="15"/>
        <v>0</v>
      </c>
      <c r="AI20" s="201">
        <v>0</v>
      </c>
      <c r="AJ20" s="201">
        <v>0</v>
      </c>
      <c r="AK20" s="201">
        <v>0</v>
      </c>
      <c r="AL20" s="185">
        <f t="shared" si="16"/>
        <v>0</v>
      </c>
      <c r="AM20" s="201">
        <v>0</v>
      </c>
      <c r="AN20" s="201">
        <f t="shared" si="17"/>
        <v>0</v>
      </c>
      <c r="AO20" s="185">
        <f t="shared" si="18"/>
        <v>0</v>
      </c>
      <c r="AP20" s="185">
        <v>0</v>
      </c>
      <c r="AQ20" s="185">
        <f t="shared" si="19"/>
        <v>0</v>
      </c>
      <c r="AR20" s="185">
        <f t="shared" si="20"/>
        <v>0</v>
      </c>
      <c r="AS20" s="201">
        <v>0</v>
      </c>
      <c r="AT20" s="201">
        <v>0</v>
      </c>
      <c r="AU20" s="201">
        <v>0</v>
      </c>
      <c r="AV20" s="185">
        <f t="shared" si="21"/>
        <v>0</v>
      </c>
      <c r="AW20" s="185">
        <f t="shared" si="22"/>
        <v>0</v>
      </c>
      <c r="AX20" s="185">
        <v>0</v>
      </c>
      <c r="AY20" s="185">
        <f t="shared" si="23"/>
        <v>0</v>
      </c>
      <c r="AZ20" s="185">
        <v>0</v>
      </c>
      <c r="BA20" s="201">
        <v>0</v>
      </c>
      <c r="BB20" s="185">
        <f t="shared" si="24"/>
        <v>0</v>
      </c>
      <c r="BC20" s="201">
        <v>0</v>
      </c>
      <c r="BD20" s="185">
        <f t="shared" si="25"/>
        <v>0</v>
      </c>
      <c r="BE20" s="201">
        <v>0</v>
      </c>
      <c r="BF20" s="185">
        <f t="shared" si="26"/>
        <v>0</v>
      </c>
      <c r="BG20" s="201">
        <v>0</v>
      </c>
      <c r="BH20" s="185">
        <f t="shared" si="27"/>
        <v>0</v>
      </c>
      <c r="BI20" s="185">
        <v>0</v>
      </c>
      <c r="BJ20" s="185">
        <f t="shared" si="28"/>
        <v>0</v>
      </c>
      <c r="BK20" s="185">
        <v>0</v>
      </c>
      <c r="BL20" s="185">
        <f t="shared" si="29"/>
        <v>0</v>
      </c>
      <c r="BM20" s="185">
        <v>0</v>
      </c>
      <c r="BN20" s="185">
        <f t="shared" si="30"/>
        <v>0</v>
      </c>
      <c r="BO20" s="185">
        <v>0</v>
      </c>
      <c r="BP20" s="185">
        <v>0</v>
      </c>
      <c r="BQ20" s="185">
        <f t="shared" si="31"/>
        <v>0</v>
      </c>
      <c r="BR20" s="185">
        <f t="shared" si="32"/>
        <v>0</v>
      </c>
      <c r="BS20" s="201">
        <v>0</v>
      </c>
      <c r="BT20" s="185">
        <f t="shared" si="33"/>
        <v>0</v>
      </c>
      <c r="BU20" s="185">
        <v>0</v>
      </c>
      <c r="BV20" s="185">
        <v>0</v>
      </c>
      <c r="BW20" s="185">
        <f t="shared" si="7"/>
        <v>0</v>
      </c>
      <c r="BX20" s="210"/>
      <c r="CC20" s="177"/>
      <c r="CK20" s="177"/>
    </row>
    <row r="21" spans="1:89" s="178" customFormat="1" ht="28.5" customHeight="1">
      <c r="A21" s="187">
        <v>13</v>
      </c>
      <c r="B21" s="188" t="s">
        <v>503</v>
      </c>
      <c r="C21" s="185">
        <v>0</v>
      </c>
      <c r="D21" s="185">
        <v>0</v>
      </c>
      <c r="E21" s="185">
        <f t="shared" si="0"/>
        <v>0</v>
      </c>
      <c r="F21" s="185">
        <v>0</v>
      </c>
      <c r="G21" s="185">
        <f t="shared" si="1"/>
        <v>0</v>
      </c>
      <c r="H21" s="189">
        <v>0</v>
      </c>
      <c r="I21" s="186">
        <f t="shared" si="2"/>
        <v>0</v>
      </c>
      <c r="J21" s="185">
        <v>0</v>
      </c>
      <c r="K21" s="185">
        <f t="shared" si="4"/>
        <v>0</v>
      </c>
      <c r="L21" s="185">
        <v>0</v>
      </c>
      <c r="M21" s="185">
        <f t="shared" si="8"/>
        <v>0</v>
      </c>
      <c r="N21" s="185">
        <v>0</v>
      </c>
      <c r="O21" s="185">
        <f t="shared" si="5"/>
        <v>0</v>
      </c>
      <c r="P21" s="185">
        <v>0</v>
      </c>
      <c r="Q21" s="185">
        <f t="shared" si="6"/>
        <v>0</v>
      </c>
      <c r="R21" s="185">
        <v>0</v>
      </c>
      <c r="S21" s="200">
        <f t="shared" si="3"/>
        <v>0</v>
      </c>
      <c r="T21" s="200">
        <v>0</v>
      </c>
      <c r="U21" s="200">
        <f t="shared" si="9"/>
        <v>0</v>
      </c>
      <c r="V21" s="201">
        <v>0</v>
      </c>
      <c r="W21" s="185">
        <f t="shared" si="10"/>
        <v>0</v>
      </c>
      <c r="X21" s="201">
        <v>0</v>
      </c>
      <c r="Y21" s="185">
        <f t="shared" si="11"/>
        <v>0</v>
      </c>
      <c r="Z21" s="185">
        <v>0</v>
      </c>
      <c r="AA21" s="185">
        <f t="shared" si="12"/>
        <v>0</v>
      </c>
      <c r="AB21" s="185">
        <v>0</v>
      </c>
      <c r="AC21" s="185">
        <v>0</v>
      </c>
      <c r="AD21" s="185">
        <f t="shared" si="13"/>
        <v>0</v>
      </c>
      <c r="AE21" s="201">
        <v>0</v>
      </c>
      <c r="AF21" s="185">
        <f t="shared" si="14"/>
        <v>0</v>
      </c>
      <c r="AG21" s="185">
        <v>0</v>
      </c>
      <c r="AH21" s="185">
        <f t="shared" si="15"/>
        <v>0</v>
      </c>
      <c r="AI21" s="201">
        <v>0</v>
      </c>
      <c r="AJ21" s="201">
        <v>0</v>
      </c>
      <c r="AK21" s="201">
        <v>0</v>
      </c>
      <c r="AL21" s="185">
        <f t="shared" si="16"/>
        <v>0</v>
      </c>
      <c r="AM21" s="201">
        <v>0</v>
      </c>
      <c r="AN21" s="201">
        <f t="shared" si="17"/>
        <v>0</v>
      </c>
      <c r="AO21" s="185">
        <f t="shared" si="18"/>
        <v>0</v>
      </c>
      <c r="AP21" s="185">
        <v>0</v>
      </c>
      <c r="AQ21" s="185">
        <f t="shared" si="19"/>
        <v>0</v>
      </c>
      <c r="AR21" s="185">
        <f t="shared" si="20"/>
        <v>0</v>
      </c>
      <c r="AS21" s="201">
        <v>0</v>
      </c>
      <c r="AT21" s="201">
        <v>0</v>
      </c>
      <c r="AU21" s="201">
        <v>0</v>
      </c>
      <c r="AV21" s="185">
        <f t="shared" si="21"/>
        <v>0</v>
      </c>
      <c r="AW21" s="185">
        <f t="shared" si="22"/>
        <v>0</v>
      </c>
      <c r="AX21" s="185">
        <v>0</v>
      </c>
      <c r="AY21" s="185">
        <f t="shared" si="23"/>
        <v>0</v>
      </c>
      <c r="AZ21" s="185">
        <v>0</v>
      </c>
      <c r="BA21" s="201">
        <v>0</v>
      </c>
      <c r="BB21" s="185">
        <f t="shared" si="24"/>
        <v>0</v>
      </c>
      <c r="BC21" s="201">
        <v>0</v>
      </c>
      <c r="BD21" s="185">
        <f t="shared" si="25"/>
        <v>0</v>
      </c>
      <c r="BE21" s="201">
        <v>0</v>
      </c>
      <c r="BF21" s="185">
        <f t="shared" si="26"/>
        <v>0</v>
      </c>
      <c r="BG21" s="201">
        <v>0</v>
      </c>
      <c r="BH21" s="185">
        <f t="shared" si="27"/>
        <v>0</v>
      </c>
      <c r="BI21" s="185">
        <v>0</v>
      </c>
      <c r="BJ21" s="185">
        <f t="shared" si="28"/>
        <v>0</v>
      </c>
      <c r="BK21" s="185">
        <v>0</v>
      </c>
      <c r="BL21" s="185">
        <f t="shared" si="29"/>
        <v>0</v>
      </c>
      <c r="BM21" s="185">
        <v>0</v>
      </c>
      <c r="BN21" s="185">
        <f t="shared" si="30"/>
        <v>0</v>
      </c>
      <c r="BO21" s="185">
        <v>0</v>
      </c>
      <c r="BP21" s="185">
        <v>0</v>
      </c>
      <c r="BQ21" s="185">
        <f t="shared" si="31"/>
        <v>0</v>
      </c>
      <c r="BR21" s="185">
        <f t="shared" si="32"/>
        <v>0</v>
      </c>
      <c r="BS21" s="201">
        <v>0</v>
      </c>
      <c r="BT21" s="185">
        <f t="shared" si="33"/>
        <v>0</v>
      </c>
      <c r="BU21" s="185">
        <v>0</v>
      </c>
      <c r="BV21" s="185">
        <v>0</v>
      </c>
      <c r="BW21" s="185">
        <f t="shared" si="7"/>
        <v>0</v>
      </c>
      <c r="BX21" s="210"/>
      <c r="CC21" s="177"/>
      <c r="CK21" s="177"/>
    </row>
    <row r="22" spans="1:89" s="178" customFormat="1" ht="28.5" customHeight="1">
      <c r="A22" s="187">
        <v>14</v>
      </c>
      <c r="B22" s="188" t="s">
        <v>504</v>
      </c>
      <c r="C22" s="185"/>
      <c r="D22" s="185">
        <v>0</v>
      </c>
      <c r="E22" s="185">
        <f t="shared" si="0"/>
        <v>0</v>
      </c>
      <c r="F22" s="185">
        <v>0</v>
      </c>
      <c r="G22" s="185">
        <f t="shared" si="1"/>
        <v>0</v>
      </c>
      <c r="H22" s="189">
        <v>0</v>
      </c>
      <c r="I22" s="186">
        <f t="shared" si="2"/>
        <v>0</v>
      </c>
      <c r="J22" s="185">
        <v>0</v>
      </c>
      <c r="K22" s="185">
        <f t="shared" si="4"/>
        <v>0</v>
      </c>
      <c r="L22" s="185">
        <v>0</v>
      </c>
      <c r="M22" s="185">
        <f>L22*5.51</f>
        <v>0</v>
      </c>
      <c r="N22" s="185">
        <v>0</v>
      </c>
      <c r="O22" s="185">
        <f t="shared" si="5"/>
        <v>0</v>
      </c>
      <c r="P22" s="185">
        <v>0</v>
      </c>
      <c r="Q22" s="185">
        <f t="shared" si="6"/>
        <v>0</v>
      </c>
      <c r="R22" s="185">
        <v>0</v>
      </c>
      <c r="S22" s="200">
        <f t="shared" si="3"/>
        <v>0</v>
      </c>
      <c r="T22" s="200"/>
      <c r="U22" s="200"/>
      <c r="V22" s="201"/>
      <c r="W22" s="185"/>
      <c r="X22" s="201"/>
      <c r="Y22" s="185"/>
      <c r="Z22" s="185"/>
      <c r="AA22" s="185"/>
      <c r="AB22" s="185"/>
      <c r="AC22" s="185">
        <v>0</v>
      </c>
      <c r="AD22" s="185">
        <f t="shared" si="13"/>
        <v>0</v>
      </c>
      <c r="AE22" s="201"/>
      <c r="AF22" s="185"/>
      <c r="AG22" s="185">
        <v>0</v>
      </c>
      <c r="AH22" s="185">
        <f t="shared" si="15"/>
        <v>0</v>
      </c>
      <c r="AI22" s="201">
        <v>0</v>
      </c>
      <c r="AJ22" s="201">
        <v>0</v>
      </c>
      <c r="AK22" s="201">
        <v>0</v>
      </c>
      <c r="AL22" s="185">
        <f t="shared" si="16"/>
        <v>0</v>
      </c>
      <c r="AM22" s="201">
        <v>0</v>
      </c>
      <c r="AN22" s="201">
        <f t="shared" si="17"/>
        <v>0</v>
      </c>
      <c r="AO22" s="185">
        <f t="shared" si="18"/>
        <v>0</v>
      </c>
      <c r="AP22" s="185">
        <v>0</v>
      </c>
      <c r="AQ22" s="185">
        <f t="shared" si="19"/>
        <v>0</v>
      </c>
      <c r="AR22" s="185">
        <f t="shared" si="20"/>
        <v>0</v>
      </c>
      <c r="AS22" s="201">
        <v>0</v>
      </c>
      <c r="AT22" s="201">
        <v>0</v>
      </c>
      <c r="AU22" s="201">
        <v>0</v>
      </c>
      <c r="AV22" s="185">
        <f>AS22*550/663.06/555+AT22*580/663.06/555+AU22*640/663.06/555</f>
        <v>0</v>
      </c>
      <c r="AW22" s="185">
        <f t="shared" si="22"/>
        <v>0</v>
      </c>
      <c r="AX22" s="185">
        <v>0</v>
      </c>
      <c r="AY22" s="185">
        <f t="shared" si="23"/>
        <v>0</v>
      </c>
      <c r="AZ22" s="185">
        <v>0</v>
      </c>
      <c r="BA22" s="201">
        <v>0</v>
      </c>
      <c r="BB22" s="185">
        <f>BA22*0.19</f>
        <v>0</v>
      </c>
      <c r="BC22" s="201">
        <v>0</v>
      </c>
      <c r="BD22" s="185">
        <f>BC22/600</f>
        <v>0</v>
      </c>
      <c r="BE22" s="201">
        <v>0</v>
      </c>
      <c r="BF22" s="185">
        <f>BE22/600</f>
        <v>0</v>
      </c>
      <c r="BG22" s="201">
        <v>0</v>
      </c>
      <c r="BH22" s="185">
        <f>BG22/300</f>
        <v>0</v>
      </c>
      <c r="BI22" s="185">
        <v>0</v>
      </c>
      <c r="BJ22" s="185">
        <f>BI22*0.375</f>
        <v>0</v>
      </c>
      <c r="BK22" s="185">
        <v>0</v>
      </c>
      <c r="BL22" s="185">
        <f>BK22*0.75</f>
        <v>0</v>
      </c>
      <c r="BM22" s="185">
        <v>0</v>
      </c>
      <c r="BN22" s="185">
        <f>BM22*0.75</f>
        <v>0</v>
      </c>
      <c r="BO22" s="185">
        <v>0</v>
      </c>
      <c r="BP22" s="185">
        <v>0</v>
      </c>
      <c r="BQ22" s="185">
        <f>BP22*1.33333333</f>
        <v>0</v>
      </c>
      <c r="BR22" s="185">
        <f>BO22*1.333333</f>
        <v>0</v>
      </c>
      <c r="BS22" s="201">
        <v>0</v>
      </c>
      <c r="BT22" s="185">
        <f>BS22*1.25</f>
        <v>0</v>
      </c>
      <c r="BU22" s="185">
        <v>0</v>
      </c>
      <c r="BV22" s="185">
        <v>0</v>
      </c>
      <c r="BW22" s="185">
        <f t="shared" si="7"/>
        <v>0</v>
      </c>
      <c r="BX22" s="210"/>
      <c r="CC22" s="177"/>
      <c r="CK22" s="177"/>
    </row>
    <row r="23" spans="1:89" s="178" customFormat="1" ht="28.5" customHeight="1">
      <c r="A23" s="187">
        <v>15</v>
      </c>
      <c r="B23" s="188" t="s">
        <v>505</v>
      </c>
      <c r="C23" s="185">
        <v>0</v>
      </c>
      <c r="D23" s="185">
        <v>0</v>
      </c>
      <c r="E23" s="185">
        <f t="shared" si="0"/>
        <v>0</v>
      </c>
      <c r="F23" s="185">
        <v>0</v>
      </c>
      <c r="G23" s="185">
        <f t="shared" si="1"/>
        <v>0</v>
      </c>
      <c r="H23" s="189">
        <v>0</v>
      </c>
      <c r="I23" s="186">
        <f t="shared" si="2"/>
        <v>0</v>
      </c>
      <c r="J23" s="185">
        <v>0</v>
      </c>
      <c r="K23" s="185">
        <f t="shared" si="4"/>
        <v>0</v>
      </c>
      <c r="L23" s="185">
        <v>0</v>
      </c>
      <c r="M23" s="185">
        <f t="shared" si="8"/>
        <v>0</v>
      </c>
      <c r="N23" s="185">
        <v>0</v>
      </c>
      <c r="O23" s="185">
        <f t="shared" si="5"/>
        <v>0</v>
      </c>
      <c r="P23" s="185">
        <v>0</v>
      </c>
      <c r="Q23" s="185">
        <f t="shared" si="6"/>
        <v>0</v>
      </c>
      <c r="R23" s="185">
        <v>0</v>
      </c>
      <c r="S23" s="200">
        <f t="shared" si="3"/>
        <v>0</v>
      </c>
      <c r="T23" s="200">
        <v>0</v>
      </c>
      <c r="U23" s="200">
        <f t="shared" si="9"/>
        <v>0</v>
      </c>
      <c r="V23" s="201">
        <v>0</v>
      </c>
      <c r="W23" s="185">
        <f t="shared" si="10"/>
        <v>0</v>
      </c>
      <c r="X23" s="201">
        <v>0</v>
      </c>
      <c r="Y23" s="185">
        <f t="shared" si="11"/>
        <v>0</v>
      </c>
      <c r="Z23" s="185">
        <v>0</v>
      </c>
      <c r="AA23" s="185">
        <f t="shared" si="12"/>
        <v>0</v>
      </c>
      <c r="AB23" s="185">
        <v>0</v>
      </c>
      <c r="AC23" s="185">
        <v>0</v>
      </c>
      <c r="AD23" s="185">
        <f t="shared" si="13"/>
        <v>0</v>
      </c>
      <c r="AE23" s="201">
        <v>0</v>
      </c>
      <c r="AF23" s="185">
        <f t="shared" si="14"/>
        <v>0</v>
      </c>
      <c r="AG23" s="185">
        <v>0</v>
      </c>
      <c r="AH23" s="185">
        <f t="shared" si="15"/>
        <v>0</v>
      </c>
      <c r="AI23" s="201">
        <v>0</v>
      </c>
      <c r="AJ23" s="201">
        <v>0</v>
      </c>
      <c r="AK23" s="201">
        <v>0</v>
      </c>
      <c r="AL23" s="185">
        <f t="shared" si="16"/>
        <v>0</v>
      </c>
      <c r="AM23" s="201">
        <v>0</v>
      </c>
      <c r="AN23" s="201">
        <f t="shared" si="17"/>
        <v>0</v>
      </c>
      <c r="AO23" s="185">
        <f t="shared" si="18"/>
        <v>0</v>
      </c>
      <c r="AP23" s="185">
        <v>0</v>
      </c>
      <c r="AQ23" s="185">
        <f t="shared" si="19"/>
        <v>0</v>
      </c>
      <c r="AR23" s="185">
        <f t="shared" si="20"/>
        <v>0</v>
      </c>
      <c r="AS23" s="201">
        <v>0</v>
      </c>
      <c r="AT23" s="201">
        <v>0</v>
      </c>
      <c r="AU23" s="201">
        <v>0</v>
      </c>
      <c r="AV23" s="185">
        <f t="shared" si="21"/>
        <v>0</v>
      </c>
      <c r="AW23" s="185">
        <f t="shared" si="22"/>
        <v>0</v>
      </c>
      <c r="AX23" s="185">
        <v>0</v>
      </c>
      <c r="AY23" s="185">
        <f t="shared" si="23"/>
        <v>0</v>
      </c>
      <c r="AZ23" s="185">
        <v>0</v>
      </c>
      <c r="BA23" s="201">
        <v>0</v>
      </c>
      <c r="BB23" s="185">
        <f t="shared" si="24"/>
        <v>0</v>
      </c>
      <c r="BC23" s="201">
        <v>0</v>
      </c>
      <c r="BD23" s="185">
        <f t="shared" si="25"/>
        <v>0</v>
      </c>
      <c r="BE23" s="201">
        <v>0</v>
      </c>
      <c r="BF23" s="185">
        <f t="shared" si="26"/>
        <v>0</v>
      </c>
      <c r="BG23" s="201">
        <v>0</v>
      </c>
      <c r="BH23" s="185">
        <f t="shared" si="27"/>
        <v>0</v>
      </c>
      <c r="BI23" s="185">
        <v>0</v>
      </c>
      <c r="BJ23" s="185">
        <f t="shared" si="28"/>
        <v>0</v>
      </c>
      <c r="BK23" s="185">
        <v>0</v>
      </c>
      <c r="BL23" s="185">
        <f t="shared" si="29"/>
        <v>0</v>
      </c>
      <c r="BM23" s="185">
        <v>0</v>
      </c>
      <c r="BN23" s="185">
        <f t="shared" si="30"/>
        <v>0</v>
      </c>
      <c r="BO23" s="185">
        <v>0</v>
      </c>
      <c r="BP23" s="185">
        <v>0</v>
      </c>
      <c r="BQ23" s="185">
        <f t="shared" si="31"/>
        <v>0</v>
      </c>
      <c r="BR23" s="185">
        <f t="shared" si="32"/>
        <v>0</v>
      </c>
      <c r="BS23" s="201">
        <v>0</v>
      </c>
      <c r="BT23" s="185">
        <f t="shared" si="33"/>
        <v>0</v>
      </c>
      <c r="BU23" s="185">
        <v>0</v>
      </c>
      <c r="BV23" s="185">
        <v>0</v>
      </c>
      <c r="BW23" s="185">
        <f t="shared" si="7"/>
        <v>0</v>
      </c>
      <c r="BX23" s="210"/>
      <c r="CC23" s="177"/>
      <c r="CK23" s="177"/>
    </row>
    <row r="24" spans="1:89" s="178" customFormat="1" ht="28.5" customHeight="1">
      <c r="A24" s="187">
        <v>16</v>
      </c>
      <c r="B24" s="188" t="s">
        <v>506</v>
      </c>
      <c r="C24" s="185"/>
      <c r="D24" s="185">
        <v>0</v>
      </c>
      <c r="E24" s="185">
        <f t="shared" si="0"/>
        <v>0</v>
      </c>
      <c r="F24" s="185">
        <v>0</v>
      </c>
      <c r="G24" s="185">
        <f t="shared" si="1"/>
        <v>0</v>
      </c>
      <c r="H24" s="189">
        <v>0</v>
      </c>
      <c r="I24" s="186">
        <f t="shared" si="2"/>
        <v>0</v>
      </c>
      <c r="J24" s="185">
        <v>0</v>
      </c>
      <c r="K24" s="185">
        <f t="shared" si="4"/>
        <v>0</v>
      </c>
      <c r="L24" s="185">
        <v>0</v>
      </c>
      <c r="M24" s="185">
        <f t="shared" si="8"/>
        <v>0</v>
      </c>
      <c r="N24" s="185">
        <v>0</v>
      </c>
      <c r="O24" s="185">
        <f t="shared" si="5"/>
        <v>0</v>
      </c>
      <c r="P24" s="185">
        <v>0</v>
      </c>
      <c r="Q24" s="185">
        <f t="shared" si="6"/>
        <v>0</v>
      </c>
      <c r="R24" s="185">
        <v>0</v>
      </c>
      <c r="S24" s="200">
        <f t="shared" si="3"/>
        <v>0</v>
      </c>
      <c r="T24" s="200">
        <v>0</v>
      </c>
      <c r="U24" s="200">
        <f t="shared" si="9"/>
        <v>0</v>
      </c>
      <c r="V24" s="201">
        <v>0</v>
      </c>
      <c r="W24" s="185">
        <f t="shared" si="10"/>
        <v>0</v>
      </c>
      <c r="X24" s="201">
        <v>0</v>
      </c>
      <c r="Y24" s="185">
        <f t="shared" si="11"/>
        <v>0</v>
      </c>
      <c r="Z24" s="185">
        <v>0</v>
      </c>
      <c r="AA24" s="185">
        <f t="shared" si="12"/>
        <v>0</v>
      </c>
      <c r="AB24" s="185">
        <v>0</v>
      </c>
      <c r="AC24" s="185">
        <v>0</v>
      </c>
      <c r="AD24" s="185">
        <f t="shared" si="13"/>
        <v>0</v>
      </c>
      <c r="AE24" s="201">
        <v>0</v>
      </c>
      <c r="AF24" s="185">
        <f t="shared" si="14"/>
        <v>0</v>
      </c>
      <c r="AG24" s="185">
        <v>0</v>
      </c>
      <c r="AH24" s="185">
        <f t="shared" si="15"/>
        <v>0</v>
      </c>
      <c r="AI24" s="201">
        <v>0</v>
      </c>
      <c r="AJ24" s="201">
        <v>0</v>
      </c>
      <c r="AK24" s="201">
        <v>0</v>
      </c>
      <c r="AL24" s="185">
        <f t="shared" si="16"/>
        <v>0</v>
      </c>
      <c r="AM24" s="201">
        <v>0</v>
      </c>
      <c r="AN24" s="201">
        <f t="shared" si="17"/>
        <v>0</v>
      </c>
      <c r="AO24" s="185">
        <f t="shared" si="18"/>
        <v>0</v>
      </c>
      <c r="AP24" s="185">
        <v>0</v>
      </c>
      <c r="AQ24" s="185">
        <f t="shared" si="19"/>
        <v>0</v>
      </c>
      <c r="AR24" s="185">
        <f t="shared" si="20"/>
        <v>0</v>
      </c>
      <c r="AS24" s="201">
        <v>0</v>
      </c>
      <c r="AT24" s="201">
        <v>0</v>
      </c>
      <c r="AU24" s="201">
        <v>0</v>
      </c>
      <c r="AV24" s="185">
        <f t="shared" si="21"/>
        <v>0</v>
      </c>
      <c r="AW24" s="185">
        <f t="shared" si="22"/>
        <v>0</v>
      </c>
      <c r="AX24" s="185">
        <v>0</v>
      </c>
      <c r="AY24" s="185">
        <f t="shared" si="23"/>
        <v>0</v>
      </c>
      <c r="AZ24" s="185">
        <v>0</v>
      </c>
      <c r="BA24" s="201">
        <v>0</v>
      </c>
      <c r="BB24" s="185">
        <f t="shared" si="24"/>
        <v>0</v>
      </c>
      <c r="BC24" s="201">
        <v>0</v>
      </c>
      <c r="BD24" s="185">
        <f t="shared" si="25"/>
        <v>0</v>
      </c>
      <c r="BE24" s="201">
        <v>0</v>
      </c>
      <c r="BF24" s="185">
        <f t="shared" si="26"/>
        <v>0</v>
      </c>
      <c r="BG24" s="201">
        <v>0</v>
      </c>
      <c r="BH24" s="185">
        <f t="shared" si="27"/>
        <v>0</v>
      </c>
      <c r="BI24" s="185">
        <v>0</v>
      </c>
      <c r="BJ24" s="185">
        <f t="shared" si="28"/>
        <v>0</v>
      </c>
      <c r="BK24" s="185">
        <v>0</v>
      </c>
      <c r="BL24" s="185">
        <f t="shared" si="29"/>
        <v>0</v>
      </c>
      <c r="BM24" s="185">
        <v>0</v>
      </c>
      <c r="BN24" s="185">
        <f t="shared" si="30"/>
        <v>0</v>
      </c>
      <c r="BO24" s="185">
        <v>0</v>
      </c>
      <c r="BP24" s="185">
        <v>0</v>
      </c>
      <c r="BQ24" s="185">
        <f t="shared" si="31"/>
        <v>0</v>
      </c>
      <c r="BR24" s="185">
        <f t="shared" si="32"/>
        <v>0</v>
      </c>
      <c r="BS24" s="201">
        <v>0</v>
      </c>
      <c r="BT24" s="185">
        <f t="shared" si="33"/>
        <v>0</v>
      </c>
      <c r="BU24" s="185">
        <v>0</v>
      </c>
      <c r="BV24" s="185">
        <v>0</v>
      </c>
      <c r="BW24" s="185">
        <f t="shared" si="7"/>
        <v>0</v>
      </c>
      <c r="BX24" s="210"/>
      <c r="CC24" s="177"/>
      <c r="CK24" s="177"/>
    </row>
    <row r="25" spans="1:89" s="178" customFormat="1" ht="28.5" customHeight="1">
      <c r="A25" s="187">
        <v>17</v>
      </c>
      <c r="B25" s="188" t="s">
        <v>507</v>
      </c>
      <c r="C25" s="185">
        <v>0</v>
      </c>
      <c r="D25" s="185">
        <v>0</v>
      </c>
      <c r="E25" s="185">
        <f t="shared" si="0"/>
        <v>0</v>
      </c>
      <c r="F25" s="185">
        <v>0</v>
      </c>
      <c r="G25" s="185">
        <f t="shared" si="1"/>
        <v>0</v>
      </c>
      <c r="H25" s="189">
        <v>0</v>
      </c>
      <c r="I25" s="186">
        <f t="shared" si="2"/>
        <v>0</v>
      </c>
      <c r="J25" s="185">
        <v>0</v>
      </c>
      <c r="K25" s="185">
        <f t="shared" si="4"/>
        <v>0</v>
      </c>
      <c r="L25" s="185">
        <v>0</v>
      </c>
      <c r="M25" s="185">
        <f t="shared" si="8"/>
        <v>0</v>
      </c>
      <c r="N25" s="185">
        <v>0</v>
      </c>
      <c r="O25" s="185">
        <f t="shared" si="5"/>
        <v>0</v>
      </c>
      <c r="P25" s="185">
        <v>0</v>
      </c>
      <c r="Q25" s="185">
        <f t="shared" si="6"/>
        <v>0</v>
      </c>
      <c r="R25" s="185">
        <v>0</v>
      </c>
      <c r="S25" s="200">
        <f t="shared" si="3"/>
        <v>0</v>
      </c>
      <c r="T25" s="200">
        <v>0</v>
      </c>
      <c r="U25" s="200">
        <f t="shared" si="9"/>
        <v>0</v>
      </c>
      <c r="V25" s="201">
        <v>0</v>
      </c>
      <c r="W25" s="185">
        <f t="shared" si="10"/>
        <v>0</v>
      </c>
      <c r="X25" s="201">
        <v>0</v>
      </c>
      <c r="Y25" s="185">
        <f t="shared" si="11"/>
        <v>0</v>
      </c>
      <c r="Z25" s="185">
        <v>0</v>
      </c>
      <c r="AA25" s="185">
        <f t="shared" si="12"/>
        <v>0</v>
      </c>
      <c r="AB25" s="185">
        <v>0</v>
      </c>
      <c r="AC25" s="185">
        <v>0</v>
      </c>
      <c r="AD25" s="185">
        <f t="shared" si="13"/>
        <v>0</v>
      </c>
      <c r="AE25" s="201">
        <v>0</v>
      </c>
      <c r="AF25" s="185">
        <f t="shared" si="14"/>
        <v>0</v>
      </c>
      <c r="AG25" s="185">
        <v>0</v>
      </c>
      <c r="AH25" s="185">
        <f t="shared" si="15"/>
        <v>0</v>
      </c>
      <c r="AI25" s="201">
        <v>0</v>
      </c>
      <c r="AJ25" s="201">
        <v>0</v>
      </c>
      <c r="AK25" s="201">
        <v>0</v>
      </c>
      <c r="AL25" s="185">
        <f t="shared" si="16"/>
        <v>0</v>
      </c>
      <c r="AM25" s="201">
        <v>0</v>
      </c>
      <c r="AN25" s="201">
        <f t="shared" si="17"/>
        <v>0</v>
      </c>
      <c r="AO25" s="185">
        <f t="shared" si="18"/>
        <v>0</v>
      </c>
      <c r="AP25" s="185">
        <v>0</v>
      </c>
      <c r="AQ25" s="185">
        <f t="shared" si="19"/>
        <v>0</v>
      </c>
      <c r="AR25" s="185">
        <f t="shared" si="20"/>
        <v>0</v>
      </c>
      <c r="AS25" s="201">
        <v>0</v>
      </c>
      <c r="AT25" s="201">
        <v>0</v>
      </c>
      <c r="AU25" s="201">
        <v>0</v>
      </c>
      <c r="AV25" s="185">
        <f t="shared" si="21"/>
        <v>0</v>
      </c>
      <c r="AW25" s="185">
        <f t="shared" si="22"/>
        <v>0</v>
      </c>
      <c r="AX25" s="185">
        <v>0</v>
      </c>
      <c r="AY25" s="185">
        <f t="shared" si="23"/>
        <v>0</v>
      </c>
      <c r="AZ25" s="185">
        <v>0</v>
      </c>
      <c r="BA25" s="201">
        <v>0</v>
      </c>
      <c r="BB25" s="185">
        <f t="shared" si="24"/>
        <v>0</v>
      </c>
      <c r="BC25" s="201">
        <v>0</v>
      </c>
      <c r="BD25" s="185">
        <f t="shared" si="25"/>
        <v>0</v>
      </c>
      <c r="BE25" s="201">
        <v>0</v>
      </c>
      <c r="BF25" s="185">
        <f t="shared" si="26"/>
        <v>0</v>
      </c>
      <c r="BG25" s="201">
        <v>0</v>
      </c>
      <c r="BH25" s="185">
        <f t="shared" si="27"/>
        <v>0</v>
      </c>
      <c r="BI25" s="185">
        <v>0</v>
      </c>
      <c r="BJ25" s="185">
        <f t="shared" si="28"/>
        <v>0</v>
      </c>
      <c r="BK25" s="185">
        <v>0</v>
      </c>
      <c r="BL25" s="185">
        <f t="shared" si="29"/>
        <v>0</v>
      </c>
      <c r="BM25" s="185">
        <v>0</v>
      </c>
      <c r="BN25" s="185">
        <f t="shared" si="30"/>
        <v>0</v>
      </c>
      <c r="BO25" s="185">
        <v>0</v>
      </c>
      <c r="BP25" s="185">
        <v>0</v>
      </c>
      <c r="BQ25" s="185">
        <f t="shared" si="31"/>
        <v>0</v>
      </c>
      <c r="BR25" s="185">
        <f t="shared" si="32"/>
        <v>0</v>
      </c>
      <c r="BS25" s="201">
        <v>0</v>
      </c>
      <c r="BT25" s="185">
        <f t="shared" si="33"/>
        <v>0</v>
      </c>
      <c r="BU25" s="185">
        <v>0</v>
      </c>
      <c r="BV25" s="185">
        <v>0</v>
      </c>
      <c r="BW25" s="185">
        <f t="shared" si="7"/>
        <v>0</v>
      </c>
      <c r="BX25" s="210"/>
      <c r="CC25" s="177"/>
      <c r="CK25" s="177"/>
    </row>
    <row r="26" spans="1:89" s="178" customFormat="1" ht="28.5" customHeight="1">
      <c r="A26" s="187">
        <v>18</v>
      </c>
      <c r="B26" s="188" t="s">
        <v>508</v>
      </c>
      <c r="C26" s="185"/>
      <c r="D26" s="185">
        <v>0</v>
      </c>
      <c r="E26" s="185">
        <f t="shared" si="0"/>
        <v>0</v>
      </c>
      <c r="F26" s="185">
        <v>0</v>
      </c>
      <c r="G26" s="185">
        <f t="shared" si="1"/>
        <v>0</v>
      </c>
      <c r="H26" s="189">
        <v>0</v>
      </c>
      <c r="I26" s="186">
        <f t="shared" si="2"/>
        <v>0</v>
      </c>
      <c r="J26" s="185">
        <v>0</v>
      </c>
      <c r="K26" s="185">
        <f t="shared" si="4"/>
        <v>0</v>
      </c>
      <c r="L26" s="185">
        <v>0</v>
      </c>
      <c r="M26" s="185">
        <f>L26*5.51</f>
        <v>0</v>
      </c>
      <c r="N26" s="185">
        <v>0</v>
      </c>
      <c r="O26" s="185">
        <f t="shared" si="5"/>
        <v>0</v>
      </c>
      <c r="P26" s="185">
        <v>0</v>
      </c>
      <c r="Q26" s="185">
        <f t="shared" si="6"/>
        <v>0</v>
      </c>
      <c r="R26" s="185">
        <v>0</v>
      </c>
      <c r="S26" s="200">
        <f t="shared" si="3"/>
        <v>0</v>
      </c>
      <c r="T26" s="200"/>
      <c r="U26" s="200"/>
      <c r="V26" s="201"/>
      <c r="W26" s="185"/>
      <c r="X26" s="201"/>
      <c r="Y26" s="185"/>
      <c r="Z26" s="185"/>
      <c r="AA26" s="185"/>
      <c r="AB26" s="185"/>
      <c r="AC26" s="185">
        <v>0</v>
      </c>
      <c r="AD26" s="185">
        <f t="shared" si="13"/>
        <v>0</v>
      </c>
      <c r="AE26" s="201"/>
      <c r="AF26" s="185"/>
      <c r="AG26" s="185">
        <v>0</v>
      </c>
      <c r="AH26" s="185">
        <f t="shared" si="15"/>
        <v>0</v>
      </c>
      <c r="AI26" s="201"/>
      <c r="AJ26" s="201"/>
      <c r="AK26" s="201"/>
      <c r="AL26" s="185"/>
      <c r="AM26" s="201"/>
      <c r="AN26" s="201"/>
      <c r="AO26" s="185"/>
      <c r="AP26" s="185"/>
      <c r="AQ26" s="185"/>
      <c r="AR26" s="185"/>
      <c r="AS26" s="201"/>
      <c r="AT26" s="201"/>
      <c r="AU26" s="201"/>
      <c r="AV26" s="185"/>
      <c r="AW26" s="185"/>
      <c r="AX26" s="185"/>
      <c r="AY26" s="185"/>
      <c r="AZ26" s="185"/>
      <c r="BA26" s="201"/>
      <c r="BB26" s="185"/>
      <c r="BC26" s="201"/>
      <c r="BD26" s="185"/>
      <c r="BE26" s="201"/>
      <c r="BF26" s="185"/>
      <c r="BG26" s="201"/>
      <c r="BH26" s="185"/>
      <c r="BI26" s="185"/>
      <c r="BJ26" s="185"/>
      <c r="BK26" s="185"/>
      <c r="BL26" s="185"/>
      <c r="BM26" s="185"/>
      <c r="BN26" s="185"/>
      <c r="BO26" s="185"/>
      <c r="BP26" s="185"/>
      <c r="BQ26" s="185"/>
      <c r="BR26" s="185"/>
      <c r="BS26" s="201"/>
      <c r="BT26" s="185"/>
      <c r="BU26" s="185"/>
      <c r="BV26" s="185"/>
      <c r="BW26" s="185">
        <f t="shared" si="7"/>
        <v>0</v>
      </c>
      <c r="BX26" s="210"/>
      <c r="CC26" s="177"/>
      <c r="CK26" s="177"/>
    </row>
    <row r="27" spans="1:89" s="178" customFormat="1" ht="28.5" customHeight="1">
      <c r="A27" s="187">
        <v>19</v>
      </c>
      <c r="B27" s="188" t="s">
        <v>509</v>
      </c>
      <c r="C27" s="185">
        <v>0</v>
      </c>
      <c r="D27" s="185">
        <v>0</v>
      </c>
      <c r="E27" s="185">
        <f t="shared" si="0"/>
        <v>0</v>
      </c>
      <c r="F27" s="185">
        <v>0</v>
      </c>
      <c r="G27" s="185">
        <f t="shared" si="1"/>
        <v>0</v>
      </c>
      <c r="H27" s="189">
        <v>0</v>
      </c>
      <c r="I27" s="186">
        <f t="shared" si="2"/>
        <v>0</v>
      </c>
      <c r="J27" s="185">
        <v>0</v>
      </c>
      <c r="K27" s="185">
        <f t="shared" si="4"/>
        <v>0</v>
      </c>
      <c r="L27" s="185">
        <v>0</v>
      </c>
      <c r="M27" s="185">
        <f t="shared" si="8"/>
        <v>0</v>
      </c>
      <c r="N27" s="185">
        <v>0</v>
      </c>
      <c r="O27" s="185">
        <f t="shared" si="5"/>
        <v>0</v>
      </c>
      <c r="P27" s="185">
        <v>0</v>
      </c>
      <c r="Q27" s="185">
        <f t="shared" si="6"/>
        <v>0</v>
      </c>
      <c r="R27" s="185">
        <v>0</v>
      </c>
      <c r="S27" s="200">
        <f t="shared" si="3"/>
        <v>0</v>
      </c>
      <c r="T27" s="200">
        <v>0</v>
      </c>
      <c r="U27" s="200">
        <f t="shared" si="9"/>
        <v>0</v>
      </c>
      <c r="V27" s="201">
        <v>0</v>
      </c>
      <c r="W27" s="185">
        <f t="shared" si="10"/>
        <v>0</v>
      </c>
      <c r="X27" s="201">
        <v>0</v>
      </c>
      <c r="Y27" s="185">
        <f t="shared" si="11"/>
        <v>0</v>
      </c>
      <c r="Z27" s="185">
        <v>0</v>
      </c>
      <c r="AA27" s="185">
        <f t="shared" si="12"/>
        <v>0</v>
      </c>
      <c r="AB27" s="185">
        <v>0</v>
      </c>
      <c r="AC27" s="185">
        <v>0</v>
      </c>
      <c r="AD27" s="185">
        <f t="shared" si="13"/>
        <v>0</v>
      </c>
      <c r="AE27" s="201">
        <v>0</v>
      </c>
      <c r="AF27" s="185">
        <f t="shared" si="14"/>
        <v>0</v>
      </c>
      <c r="AG27" s="185">
        <v>0</v>
      </c>
      <c r="AH27" s="185">
        <f t="shared" si="15"/>
        <v>0</v>
      </c>
      <c r="AI27" s="201">
        <v>0</v>
      </c>
      <c r="AJ27" s="201">
        <v>0</v>
      </c>
      <c r="AK27" s="201">
        <v>0</v>
      </c>
      <c r="AL27" s="185">
        <f t="shared" si="16"/>
        <v>0</v>
      </c>
      <c r="AM27" s="201">
        <v>0</v>
      </c>
      <c r="AN27" s="201">
        <f t="shared" si="17"/>
        <v>0</v>
      </c>
      <c r="AO27" s="185">
        <f t="shared" si="18"/>
        <v>0</v>
      </c>
      <c r="AP27" s="185">
        <v>0</v>
      </c>
      <c r="AQ27" s="185">
        <f t="shared" si="19"/>
        <v>0</v>
      </c>
      <c r="AR27" s="185">
        <f t="shared" si="20"/>
        <v>0</v>
      </c>
      <c r="AS27" s="201">
        <v>0</v>
      </c>
      <c r="AT27" s="201">
        <v>0</v>
      </c>
      <c r="AU27" s="201">
        <v>0</v>
      </c>
      <c r="AV27" s="185">
        <f t="shared" si="21"/>
        <v>0</v>
      </c>
      <c r="AW27" s="185">
        <f t="shared" si="22"/>
        <v>0</v>
      </c>
      <c r="AX27" s="185">
        <v>0</v>
      </c>
      <c r="AY27" s="185">
        <f t="shared" si="23"/>
        <v>0</v>
      </c>
      <c r="AZ27" s="185">
        <v>0</v>
      </c>
      <c r="BA27" s="201">
        <v>0</v>
      </c>
      <c r="BB27" s="185">
        <f t="shared" si="24"/>
        <v>0</v>
      </c>
      <c r="BC27" s="201">
        <v>0</v>
      </c>
      <c r="BD27" s="185">
        <f t="shared" si="25"/>
        <v>0</v>
      </c>
      <c r="BE27" s="201">
        <v>0</v>
      </c>
      <c r="BF27" s="185">
        <f t="shared" si="26"/>
        <v>0</v>
      </c>
      <c r="BG27" s="201">
        <v>0</v>
      </c>
      <c r="BH27" s="185">
        <f t="shared" si="27"/>
        <v>0</v>
      </c>
      <c r="BI27" s="185">
        <v>0</v>
      </c>
      <c r="BJ27" s="185">
        <f t="shared" si="28"/>
        <v>0</v>
      </c>
      <c r="BK27" s="185">
        <v>0</v>
      </c>
      <c r="BL27" s="185">
        <f t="shared" si="29"/>
        <v>0</v>
      </c>
      <c r="BM27" s="185">
        <v>0</v>
      </c>
      <c r="BN27" s="185">
        <f t="shared" si="30"/>
        <v>0</v>
      </c>
      <c r="BO27" s="185">
        <v>0</v>
      </c>
      <c r="BP27" s="185">
        <v>0</v>
      </c>
      <c r="BQ27" s="185">
        <f t="shared" si="31"/>
        <v>0</v>
      </c>
      <c r="BR27" s="185">
        <f t="shared" si="32"/>
        <v>0</v>
      </c>
      <c r="BS27" s="201">
        <v>0</v>
      </c>
      <c r="BT27" s="185">
        <f t="shared" si="33"/>
        <v>0</v>
      </c>
      <c r="BU27" s="185">
        <v>0</v>
      </c>
      <c r="BV27" s="185">
        <v>0</v>
      </c>
      <c r="BW27" s="185">
        <f t="shared" si="7"/>
        <v>0</v>
      </c>
      <c r="BX27" s="210"/>
      <c r="CC27" s="177"/>
      <c r="CK27" s="177"/>
    </row>
    <row r="28" spans="1:89" s="178" customFormat="1" ht="28.5" customHeight="1">
      <c r="A28" s="187">
        <v>20</v>
      </c>
      <c r="B28" s="188" t="s">
        <v>510</v>
      </c>
      <c r="C28" s="185"/>
      <c r="D28" s="185">
        <v>0</v>
      </c>
      <c r="E28" s="185">
        <f t="shared" si="0"/>
        <v>0</v>
      </c>
      <c r="F28" s="185">
        <v>0</v>
      </c>
      <c r="G28" s="185">
        <f t="shared" si="1"/>
        <v>0</v>
      </c>
      <c r="H28" s="189">
        <v>0</v>
      </c>
      <c r="I28" s="186">
        <f t="shared" si="2"/>
        <v>0</v>
      </c>
      <c r="J28" s="185">
        <v>0</v>
      </c>
      <c r="K28" s="185">
        <f t="shared" si="4"/>
        <v>0</v>
      </c>
      <c r="L28" s="185">
        <v>0</v>
      </c>
      <c r="M28" s="185">
        <f>L28*5.51</f>
        <v>0</v>
      </c>
      <c r="N28" s="185">
        <v>0</v>
      </c>
      <c r="O28" s="185">
        <f t="shared" si="5"/>
        <v>0</v>
      </c>
      <c r="P28" s="185">
        <v>0</v>
      </c>
      <c r="Q28" s="185">
        <f t="shared" si="6"/>
        <v>0</v>
      </c>
      <c r="R28" s="185">
        <v>0</v>
      </c>
      <c r="S28" s="200">
        <f t="shared" si="3"/>
        <v>0</v>
      </c>
      <c r="T28" s="200"/>
      <c r="U28" s="200"/>
      <c r="V28" s="201"/>
      <c r="W28" s="185"/>
      <c r="X28" s="201"/>
      <c r="Y28" s="185"/>
      <c r="Z28" s="185"/>
      <c r="AA28" s="185"/>
      <c r="AB28" s="185"/>
      <c r="AC28" s="185">
        <v>0</v>
      </c>
      <c r="AD28" s="185">
        <f t="shared" si="13"/>
        <v>0</v>
      </c>
      <c r="AE28" s="201"/>
      <c r="AF28" s="185"/>
      <c r="AG28" s="185">
        <v>0</v>
      </c>
      <c r="AH28" s="185">
        <f t="shared" si="15"/>
        <v>0</v>
      </c>
      <c r="AI28" s="201">
        <v>0</v>
      </c>
      <c r="AJ28" s="201">
        <v>0</v>
      </c>
      <c r="AK28" s="201">
        <v>0</v>
      </c>
      <c r="AL28" s="185">
        <f t="shared" si="16"/>
        <v>0</v>
      </c>
      <c r="AM28" s="201">
        <v>0</v>
      </c>
      <c r="AN28" s="201">
        <f t="shared" si="17"/>
        <v>0</v>
      </c>
      <c r="AO28" s="185">
        <f t="shared" si="18"/>
        <v>0</v>
      </c>
      <c r="AP28" s="185">
        <v>0</v>
      </c>
      <c r="AQ28" s="185">
        <f t="shared" si="19"/>
        <v>0</v>
      </c>
      <c r="AR28" s="185">
        <f t="shared" si="20"/>
        <v>0</v>
      </c>
      <c r="AS28" s="201">
        <v>0</v>
      </c>
      <c r="AT28" s="201">
        <v>0</v>
      </c>
      <c r="AU28" s="201">
        <v>0</v>
      </c>
      <c r="AV28" s="185">
        <f>AS28*550/663.06/555+AT28*580/663.06/555+AU28*640/663.06/555</f>
        <v>0</v>
      </c>
      <c r="AW28" s="185">
        <f t="shared" si="22"/>
        <v>0</v>
      </c>
      <c r="AX28" s="185">
        <v>0</v>
      </c>
      <c r="AY28" s="185">
        <f t="shared" si="23"/>
        <v>0</v>
      </c>
      <c r="AZ28" s="185">
        <v>0</v>
      </c>
      <c r="BA28" s="201">
        <v>0</v>
      </c>
      <c r="BB28" s="185">
        <f>BA28*0.19</f>
        <v>0</v>
      </c>
      <c r="BC28" s="201">
        <v>0</v>
      </c>
      <c r="BD28" s="185">
        <f>BC28/600</f>
        <v>0</v>
      </c>
      <c r="BE28" s="201">
        <v>0</v>
      </c>
      <c r="BF28" s="185">
        <f>BE28/600</f>
        <v>0</v>
      </c>
      <c r="BG28" s="201">
        <v>0</v>
      </c>
      <c r="BH28" s="185">
        <f>BG28/300</f>
        <v>0</v>
      </c>
      <c r="BI28" s="185">
        <v>0</v>
      </c>
      <c r="BJ28" s="185">
        <v>0</v>
      </c>
      <c r="BK28" s="185">
        <v>0</v>
      </c>
      <c r="BL28" s="185">
        <f>BK28*0.75</f>
        <v>0</v>
      </c>
      <c r="BM28" s="185">
        <v>0</v>
      </c>
      <c r="BN28" s="185">
        <v>0</v>
      </c>
      <c r="BO28" s="185">
        <v>0</v>
      </c>
      <c r="BP28" s="185">
        <v>0</v>
      </c>
      <c r="BQ28" s="185">
        <v>0</v>
      </c>
      <c r="BR28" s="185">
        <v>0</v>
      </c>
      <c r="BS28" s="201">
        <v>0</v>
      </c>
      <c r="BT28" s="185">
        <v>0</v>
      </c>
      <c r="BU28" s="185">
        <v>0</v>
      </c>
      <c r="BV28" s="185">
        <v>0</v>
      </c>
      <c r="BW28" s="185">
        <f t="shared" si="7"/>
        <v>0</v>
      </c>
      <c r="BX28" s="210"/>
      <c r="CC28" s="177"/>
      <c r="CK28" s="177"/>
    </row>
    <row r="29" spans="1:89" s="178" customFormat="1" ht="28.5" customHeight="1">
      <c r="A29" s="187">
        <v>21</v>
      </c>
      <c r="B29" s="188" t="s">
        <v>511</v>
      </c>
      <c r="C29" s="185">
        <v>0</v>
      </c>
      <c r="D29" s="185">
        <v>0</v>
      </c>
      <c r="E29" s="185">
        <f t="shared" si="0"/>
        <v>0</v>
      </c>
      <c r="F29" s="185">
        <v>0</v>
      </c>
      <c r="G29" s="185">
        <f t="shared" si="1"/>
        <v>0</v>
      </c>
      <c r="H29" s="189">
        <v>0</v>
      </c>
      <c r="I29" s="186">
        <f t="shared" si="2"/>
        <v>0</v>
      </c>
      <c r="J29" s="185">
        <v>0</v>
      </c>
      <c r="K29" s="185">
        <f t="shared" si="4"/>
        <v>0</v>
      </c>
      <c r="L29" s="185">
        <v>0</v>
      </c>
      <c r="M29" s="185">
        <f t="shared" si="8"/>
        <v>0</v>
      </c>
      <c r="N29" s="185">
        <v>0</v>
      </c>
      <c r="O29" s="185">
        <f t="shared" si="5"/>
        <v>0</v>
      </c>
      <c r="P29" s="185">
        <v>0</v>
      </c>
      <c r="Q29" s="185">
        <f t="shared" si="6"/>
        <v>0</v>
      </c>
      <c r="R29" s="185">
        <v>0</v>
      </c>
      <c r="S29" s="200">
        <f t="shared" si="3"/>
        <v>0</v>
      </c>
      <c r="T29" s="200">
        <v>0</v>
      </c>
      <c r="U29" s="200">
        <f t="shared" si="9"/>
        <v>0</v>
      </c>
      <c r="V29" s="201">
        <v>0</v>
      </c>
      <c r="W29" s="185">
        <f t="shared" si="10"/>
        <v>0</v>
      </c>
      <c r="X29" s="201">
        <v>0</v>
      </c>
      <c r="Y29" s="185">
        <f t="shared" si="11"/>
        <v>0</v>
      </c>
      <c r="Z29" s="185">
        <v>0</v>
      </c>
      <c r="AA29" s="185">
        <f t="shared" si="12"/>
        <v>0</v>
      </c>
      <c r="AB29" s="185">
        <v>0</v>
      </c>
      <c r="AC29" s="185">
        <v>0</v>
      </c>
      <c r="AD29" s="185">
        <f t="shared" si="13"/>
        <v>0</v>
      </c>
      <c r="AE29" s="201">
        <v>0</v>
      </c>
      <c r="AF29" s="185">
        <f t="shared" si="14"/>
        <v>0</v>
      </c>
      <c r="AG29" s="185">
        <v>0</v>
      </c>
      <c r="AH29" s="185">
        <f t="shared" si="15"/>
        <v>0</v>
      </c>
      <c r="AI29" s="201">
        <v>0</v>
      </c>
      <c r="AJ29" s="201">
        <v>0</v>
      </c>
      <c r="AK29" s="201">
        <v>0</v>
      </c>
      <c r="AL29" s="185">
        <f t="shared" si="16"/>
        <v>0</v>
      </c>
      <c r="AM29" s="201">
        <v>0</v>
      </c>
      <c r="AN29" s="201">
        <f t="shared" si="17"/>
        <v>0</v>
      </c>
      <c r="AO29" s="185">
        <f t="shared" si="18"/>
        <v>0</v>
      </c>
      <c r="AP29" s="185">
        <v>0</v>
      </c>
      <c r="AQ29" s="185">
        <f t="shared" si="19"/>
        <v>0</v>
      </c>
      <c r="AR29" s="185">
        <f t="shared" si="20"/>
        <v>0</v>
      </c>
      <c r="AS29" s="201">
        <v>0</v>
      </c>
      <c r="AT29" s="201">
        <v>0</v>
      </c>
      <c r="AU29" s="201">
        <v>0</v>
      </c>
      <c r="AV29" s="185">
        <f t="shared" si="21"/>
        <v>0</v>
      </c>
      <c r="AW29" s="185">
        <f t="shared" si="22"/>
        <v>0</v>
      </c>
      <c r="AX29" s="185">
        <v>0</v>
      </c>
      <c r="AY29" s="185">
        <f t="shared" si="23"/>
        <v>0</v>
      </c>
      <c r="AZ29" s="185">
        <v>0</v>
      </c>
      <c r="BA29" s="201">
        <v>0</v>
      </c>
      <c r="BB29" s="185">
        <f t="shared" si="24"/>
        <v>0</v>
      </c>
      <c r="BC29" s="201">
        <v>0</v>
      </c>
      <c r="BD29" s="185">
        <f t="shared" si="25"/>
        <v>0</v>
      </c>
      <c r="BE29" s="201">
        <v>0</v>
      </c>
      <c r="BF29" s="185">
        <f t="shared" si="26"/>
        <v>0</v>
      </c>
      <c r="BG29" s="201">
        <v>0</v>
      </c>
      <c r="BH29" s="185">
        <f t="shared" si="27"/>
        <v>0</v>
      </c>
      <c r="BI29" s="185">
        <v>0</v>
      </c>
      <c r="BJ29" s="185">
        <f t="shared" si="28"/>
        <v>0</v>
      </c>
      <c r="BK29" s="185">
        <v>0</v>
      </c>
      <c r="BL29" s="185">
        <f t="shared" si="29"/>
        <v>0</v>
      </c>
      <c r="BM29" s="185">
        <v>0</v>
      </c>
      <c r="BN29" s="185">
        <f t="shared" si="30"/>
        <v>0</v>
      </c>
      <c r="BO29" s="185">
        <v>0</v>
      </c>
      <c r="BP29" s="185">
        <v>0</v>
      </c>
      <c r="BQ29" s="185">
        <f t="shared" si="31"/>
        <v>0</v>
      </c>
      <c r="BR29" s="185">
        <f t="shared" si="32"/>
        <v>0</v>
      </c>
      <c r="BS29" s="201">
        <v>0</v>
      </c>
      <c r="BT29" s="185">
        <f t="shared" si="33"/>
        <v>0</v>
      </c>
      <c r="BU29" s="185">
        <v>0</v>
      </c>
      <c r="BV29" s="185">
        <v>0</v>
      </c>
      <c r="BW29" s="185">
        <f t="shared" si="7"/>
        <v>0</v>
      </c>
      <c r="BX29" s="210"/>
      <c r="CC29" s="177"/>
      <c r="CK29" s="177"/>
    </row>
    <row r="30" spans="1:89" s="178" customFormat="1" ht="28.5" customHeight="1">
      <c r="A30" s="187">
        <v>22</v>
      </c>
      <c r="B30" s="188" t="s">
        <v>512</v>
      </c>
      <c r="C30" s="185"/>
      <c r="D30" s="185">
        <v>0</v>
      </c>
      <c r="E30" s="185">
        <f t="shared" si="0"/>
        <v>0</v>
      </c>
      <c r="F30" s="185">
        <v>0</v>
      </c>
      <c r="G30" s="185">
        <f t="shared" si="1"/>
        <v>0</v>
      </c>
      <c r="H30" s="189">
        <v>0</v>
      </c>
      <c r="I30" s="186">
        <f t="shared" si="2"/>
        <v>0</v>
      </c>
      <c r="J30" s="185">
        <v>0</v>
      </c>
      <c r="K30" s="185">
        <f t="shared" si="4"/>
        <v>0</v>
      </c>
      <c r="L30" s="185">
        <v>0</v>
      </c>
      <c r="M30" s="185">
        <f t="shared" si="8"/>
        <v>0</v>
      </c>
      <c r="N30" s="185">
        <v>0</v>
      </c>
      <c r="O30" s="185">
        <f t="shared" si="5"/>
        <v>0</v>
      </c>
      <c r="P30" s="185">
        <v>0</v>
      </c>
      <c r="Q30" s="185">
        <f t="shared" si="6"/>
        <v>0</v>
      </c>
      <c r="R30" s="185">
        <v>0</v>
      </c>
      <c r="S30" s="200">
        <f t="shared" si="3"/>
        <v>0</v>
      </c>
      <c r="T30" s="200">
        <v>0</v>
      </c>
      <c r="U30" s="200">
        <f t="shared" si="9"/>
        <v>0</v>
      </c>
      <c r="V30" s="201">
        <v>0</v>
      </c>
      <c r="W30" s="185">
        <f t="shared" si="10"/>
        <v>0</v>
      </c>
      <c r="X30" s="201">
        <v>0</v>
      </c>
      <c r="Y30" s="185">
        <f t="shared" si="11"/>
        <v>0</v>
      </c>
      <c r="Z30" s="185">
        <v>0</v>
      </c>
      <c r="AA30" s="185">
        <f t="shared" si="12"/>
        <v>0</v>
      </c>
      <c r="AB30" s="185">
        <v>0</v>
      </c>
      <c r="AC30" s="185">
        <v>0</v>
      </c>
      <c r="AD30" s="185">
        <f t="shared" si="13"/>
        <v>0</v>
      </c>
      <c r="AE30" s="201">
        <v>0</v>
      </c>
      <c r="AF30" s="185">
        <f t="shared" si="14"/>
        <v>0</v>
      </c>
      <c r="AG30" s="185">
        <v>0</v>
      </c>
      <c r="AH30" s="185">
        <f t="shared" si="15"/>
        <v>0</v>
      </c>
      <c r="AI30" s="201">
        <v>0</v>
      </c>
      <c r="AJ30" s="201">
        <v>0</v>
      </c>
      <c r="AK30" s="201">
        <v>0</v>
      </c>
      <c r="AL30" s="185">
        <f t="shared" si="16"/>
        <v>0</v>
      </c>
      <c r="AM30" s="201">
        <v>0</v>
      </c>
      <c r="AN30" s="201">
        <f t="shared" si="17"/>
        <v>0</v>
      </c>
      <c r="AO30" s="185">
        <f t="shared" si="18"/>
        <v>0</v>
      </c>
      <c r="AP30" s="185">
        <v>0</v>
      </c>
      <c r="AQ30" s="185">
        <f t="shared" si="19"/>
        <v>0</v>
      </c>
      <c r="AR30" s="185">
        <f t="shared" si="20"/>
        <v>0</v>
      </c>
      <c r="AS30" s="201">
        <v>0</v>
      </c>
      <c r="AT30" s="201">
        <v>0</v>
      </c>
      <c r="AU30" s="201">
        <v>0</v>
      </c>
      <c r="AV30" s="185">
        <f t="shared" si="21"/>
        <v>0</v>
      </c>
      <c r="AW30" s="185">
        <f t="shared" si="22"/>
        <v>0</v>
      </c>
      <c r="AX30" s="185">
        <v>0</v>
      </c>
      <c r="AY30" s="185">
        <f t="shared" si="23"/>
        <v>0</v>
      </c>
      <c r="AZ30" s="185">
        <v>0</v>
      </c>
      <c r="BA30" s="201">
        <v>0</v>
      </c>
      <c r="BB30" s="185">
        <f t="shared" si="24"/>
        <v>0</v>
      </c>
      <c r="BC30" s="201">
        <v>0</v>
      </c>
      <c r="BD30" s="185">
        <f t="shared" si="25"/>
        <v>0</v>
      </c>
      <c r="BE30" s="201">
        <v>0</v>
      </c>
      <c r="BF30" s="185">
        <f t="shared" si="26"/>
        <v>0</v>
      </c>
      <c r="BG30" s="201">
        <v>0</v>
      </c>
      <c r="BH30" s="185">
        <f t="shared" si="27"/>
        <v>0</v>
      </c>
      <c r="BI30" s="185">
        <v>0</v>
      </c>
      <c r="BJ30" s="185">
        <f t="shared" si="28"/>
        <v>0</v>
      </c>
      <c r="BK30" s="185">
        <v>0</v>
      </c>
      <c r="BL30" s="185">
        <f t="shared" si="29"/>
        <v>0</v>
      </c>
      <c r="BM30" s="185">
        <v>0</v>
      </c>
      <c r="BN30" s="185">
        <f t="shared" si="30"/>
        <v>0</v>
      </c>
      <c r="BO30" s="185">
        <v>0</v>
      </c>
      <c r="BP30" s="185">
        <v>0</v>
      </c>
      <c r="BQ30" s="185">
        <f t="shared" si="31"/>
        <v>0</v>
      </c>
      <c r="BR30" s="185">
        <f t="shared" si="32"/>
        <v>0</v>
      </c>
      <c r="BS30" s="201">
        <v>0</v>
      </c>
      <c r="BT30" s="185">
        <f t="shared" si="33"/>
        <v>0</v>
      </c>
      <c r="BU30" s="185">
        <v>0</v>
      </c>
      <c r="BV30" s="185">
        <v>0</v>
      </c>
      <c r="BW30" s="185">
        <f t="shared" si="7"/>
        <v>0</v>
      </c>
      <c r="BX30" s="210"/>
      <c r="CC30" s="177"/>
      <c r="CK30" s="177"/>
    </row>
    <row r="31" spans="1:89" s="178" customFormat="1" ht="28.5" customHeight="1">
      <c r="A31" s="187">
        <v>23</v>
      </c>
      <c r="B31" s="188" t="s">
        <v>513</v>
      </c>
      <c r="C31" s="185">
        <v>0</v>
      </c>
      <c r="D31" s="185">
        <v>0</v>
      </c>
      <c r="E31" s="185">
        <f t="shared" si="0"/>
        <v>0</v>
      </c>
      <c r="F31" s="185">
        <v>0</v>
      </c>
      <c r="G31" s="185">
        <f t="shared" si="1"/>
        <v>0</v>
      </c>
      <c r="H31" s="189">
        <v>0</v>
      </c>
      <c r="I31" s="186">
        <f t="shared" si="2"/>
        <v>0</v>
      </c>
      <c r="J31" s="185">
        <v>0</v>
      </c>
      <c r="K31" s="185">
        <f t="shared" si="4"/>
        <v>0</v>
      </c>
      <c r="L31" s="185">
        <v>0</v>
      </c>
      <c r="M31" s="185">
        <f t="shared" si="8"/>
        <v>0</v>
      </c>
      <c r="N31" s="185">
        <v>0</v>
      </c>
      <c r="O31" s="185">
        <f t="shared" si="5"/>
        <v>0</v>
      </c>
      <c r="P31" s="185">
        <v>0</v>
      </c>
      <c r="Q31" s="185">
        <f t="shared" si="6"/>
        <v>0</v>
      </c>
      <c r="R31" s="185">
        <v>0</v>
      </c>
      <c r="S31" s="200">
        <f t="shared" si="3"/>
        <v>0</v>
      </c>
      <c r="T31" s="200">
        <v>0</v>
      </c>
      <c r="U31" s="200">
        <f t="shared" si="9"/>
        <v>0</v>
      </c>
      <c r="V31" s="201">
        <v>0</v>
      </c>
      <c r="W31" s="185">
        <f t="shared" si="10"/>
        <v>0</v>
      </c>
      <c r="X31" s="201">
        <v>0</v>
      </c>
      <c r="Y31" s="185">
        <f t="shared" si="11"/>
        <v>0</v>
      </c>
      <c r="Z31" s="185">
        <v>0</v>
      </c>
      <c r="AA31" s="185">
        <f t="shared" si="12"/>
        <v>0</v>
      </c>
      <c r="AB31" s="185">
        <v>0</v>
      </c>
      <c r="AC31" s="185">
        <v>0</v>
      </c>
      <c r="AD31" s="185">
        <f t="shared" si="13"/>
        <v>0</v>
      </c>
      <c r="AE31" s="201">
        <v>0</v>
      </c>
      <c r="AF31" s="185">
        <f t="shared" si="14"/>
        <v>0</v>
      </c>
      <c r="AG31" s="185">
        <v>0</v>
      </c>
      <c r="AH31" s="185">
        <f t="shared" si="15"/>
        <v>0</v>
      </c>
      <c r="AI31" s="201">
        <v>0</v>
      </c>
      <c r="AJ31" s="201">
        <v>0</v>
      </c>
      <c r="AK31" s="201">
        <v>0</v>
      </c>
      <c r="AL31" s="185">
        <f t="shared" si="16"/>
        <v>0</v>
      </c>
      <c r="AM31" s="201">
        <v>0</v>
      </c>
      <c r="AN31" s="201">
        <f t="shared" si="17"/>
        <v>0</v>
      </c>
      <c r="AO31" s="185">
        <f t="shared" si="18"/>
        <v>0</v>
      </c>
      <c r="AP31" s="185">
        <v>0</v>
      </c>
      <c r="AQ31" s="185">
        <f t="shared" si="19"/>
        <v>0</v>
      </c>
      <c r="AR31" s="185">
        <f t="shared" si="20"/>
        <v>0</v>
      </c>
      <c r="AS31" s="201">
        <v>0</v>
      </c>
      <c r="AT31" s="201">
        <v>0</v>
      </c>
      <c r="AU31" s="201">
        <v>0</v>
      </c>
      <c r="AV31" s="185">
        <f t="shared" si="21"/>
        <v>0</v>
      </c>
      <c r="AW31" s="185">
        <f t="shared" si="22"/>
        <v>0</v>
      </c>
      <c r="AX31" s="185">
        <v>0</v>
      </c>
      <c r="AY31" s="185">
        <f t="shared" si="23"/>
        <v>0</v>
      </c>
      <c r="AZ31" s="185">
        <v>0</v>
      </c>
      <c r="BA31" s="201">
        <v>0</v>
      </c>
      <c r="BB31" s="185">
        <f t="shared" si="24"/>
        <v>0</v>
      </c>
      <c r="BC31" s="201">
        <v>0</v>
      </c>
      <c r="BD31" s="185">
        <f t="shared" si="25"/>
        <v>0</v>
      </c>
      <c r="BE31" s="201">
        <v>0</v>
      </c>
      <c r="BF31" s="185">
        <f t="shared" si="26"/>
        <v>0</v>
      </c>
      <c r="BG31" s="201">
        <v>0</v>
      </c>
      <c r="BH31" s="185">
        <f t="shared" si="27"/>
        <v>0</v>
      </c>
      <c r="BI31" s="185">
        <v>0</v>
      </c>
      <c r="BJ31" s="185">
        <f t="shared" si="28"/>
        <v>0</v>
      </c>
      <c r="BK31" s="185">
        <v>0</v>
      </c>
      <c r="BL31" s="185">
        <f t="shared" si="29"/>
        <v>0</v>
      </c>
      <c r="BM31" s="185">
        <v>0</v>
      </c>
      <c r="BN31" s="185">
        <f t="shared" si="30"/>
        <v>0</v>
      </c>
      <c r="BO31" s="185">
        <v>0</v>
      </c>
      <c r="BP31" s="185">
        <v>0</v>
      </c>
      <c r="BQ31" s="185">
        <f t="shared" si="31"/>
        <v>0</v>
      </c>
      <c r="BR31" s="185">
        <f t="shared" si="32"/>
        <v>0</v>
      </c>
      <c r="BS31" s="201">
        <v>0</v>
      </c>
      <c r="BT31" s="185">
        <f t="shared" si="33"/>
        <v>0</v>
      </c>
      <c r="BU31" s="185">
        <v>0</v>
      </c>
      <c r="BV31" s="185">
        <v>0</v>
      </c>
      <c r="BW31" s="185">
        <f t="shared" si="7"/>
        <v>0</v>
      </c>
      <c r="BX31" s="210"/>
      <c r="CC31" s="177"/>
      <c r="CK31" s="177"/>
    </row>
    <row r="32" spans="1:89" s="178" customFormat="1" ht="28.5" customHeight="1">
      <c r="A32" s="187">
        <v>24</v>
      </c>
      <c r="B32" s="188" t="s">
        <v>154</v>
      </c>
      <c r="C32" s="185">
        <v>0</v>
      </c>
      <c r="D32" s="185">
        <v>0</v>
      </c>
      <c r="E32" s="185">
        <f t="shared" si="0"/>
        <v>0</v>
      </c>
      <c r="F32" s="185">
        <v>0</v>
      </c>
      <c r="G32" s="185">
        <f t="shared" si="1"/>
        <v>0</v>
      </c>
      <c r="H32" s="189">
        <v>0</v>
      </c>
      <c r="I32" s="186">
        <f t="shared" si="2"/>
        <v>0</v>
      </c>
      <c r="J32" s="185">
        <v>0</v>
      </c>
      <c r="K32" s="185">
        <f t="shared" si="4"/>
        <v>0</v>
      </c>
      <c r="L32" s="185">
        <v>0</v>
      </c>
      <c r="M32" s="185">
        <f t="shared" si="8"/>
        <v>0</v>
      </c>
      <c r="N32" s="185">
        <v>0</v>
      </c>
      <c r="O32" s="185">
        <f t="shared" si="5"/>
        <v>0</v>
      </c>
      <c r="P32" s="185">
        <v>0</v>
      </c>
      <c r="Q32" s="185">
        <f t="shared" si="6"/>
        <v>0</v>
      </c>
      <c r="R32" s="185">
        <v>0</v>
      </c>
      <c r="S32" s="200">
        <f t="shared" si="3"/>
        <v>0</v>
      </c>
      <c r="T32" s="200">
        <v>0</v>
      </c>
      <c r="U32" s="200">
        <f t="shared" si="9"/>
        <v>0</v>
      </c>
      <c r="V32" s="201">
        <v>0</v>
      </c>
      <c r="W32" s="185">
        <f t="shared" si="10"/>
        <v>0</v>
      </c>
      <c r="X32" s="201">
        <v>0</v>
      </c>
      <c r="Y32" s="185">
        <f t="shared" si="11"/>
        <v>0</v>
      </c>
      <c r="Z32" s="185">
        <v>0</v>
      </c>
      <c r="AA32" s="185">
        <f t="shared" si="12"/>
        <v>0</v>
      </c>
      <c r="AB32" s="185">
        <v>0</v>
      </c>
      <c r="AC32" s="185">
        <v>0</v>
      </c>
      <c r="AD32" s="185">
        <f t="shared" si="13"/>
        <v>0</v>
      </c>
      <c r="AE32" s="201">
        <v>0</v>
      </c>
      <c r="AF32" s="185">
        <f t="shared" si="14"/>
        <v>0</v>
      </c>
      <c r="AG32" s="185">
        <v>0</v>
      </c>
      <c r="AH32" s="185">
        <f t="shared" si="15"/>
        <v>0</v>
      </c>
      <c r="AI32" s="201">
        <v>0</v>
      </c>
      <c r="AJ32" s="201">
        <v>0</v>
      </c>
      <c r="AK32" s="201">
        <v>0</v>
      </c>
      <c r="AL32" s="185">
        <f t="shared" si="16"/>
        <v>0</v>
      </c>
      <c r="AM32" s="201">
        <v>0</v>
      </c>
      <c r="AN32" s="201">
        <f t="shared" si="17"/>
        <v>0</v>
      </c>
      <c r="AO32" s="185">
        <f t="shared" si="18"/>
        <v>0</v>
      </c>
      <c r="AP32" s="185">
        <v>0</v>
      </c>
      <c r="AQ32" s="185">
        <f t="shared" si="19"/>
        <v>0</v>
      </c>
      <c r="AR32" s="185">
        <f t="shared" si="20"/>
        <v>0</v>
      </c>
      <c r="AS32" s="201">
        <v>0</v>
      </c>
      <c r="AT32" s="201">
        <v>0</v>
      </c>
      <c r="AU32" s="201">
        <v>0</v>
      </c>
      <c r="AV32" s="185">
        <f t="shared" si="21"/>
        <v>0</v>
      </c>
      <c r="AW32" s="185">
        <f t="shared" si="22"/>
        <v>0</v>
      </c>
      <c r="AX32" s="185">
        <v>0</v>
      </c>
      <c r="AY32" s="185">
        <f t="shared" si="23"/>
        <v>0</v>
      </c>
      <c r="AZ32" s="185">
        <v>0</v>
      </c>
      <c r="BA32" s="201">
        <v>0</v>
      </c>
      <c r="BB32" s="185">
        <f t="shared" si="24"/>
        <v>0</v>
      </c>
      <c r="BC32" s="201">
        <v>0</v>
      </c>
      <c r="BD32" s="185">
        <f t="shared" si="25"/>
        <v>0</v>
      </c>
      <c r="BE32" s="201">
        <v>0</v>
      </c>
      <c r="BF32" s="185">
        <f t="shared" si="26"/>
        <v>0</v>
      </c>
      <c r="BG32" s="201">
        <v>0</v>
      </c>
      <c r="BH32" s="185">
        <f t="shared" si="27"/>
        <v>0</v>
      </c>
      <c r="BI32" s="185">
        <v>0</v>
      </c>
      <c r="BJ32" s="185">
        <f t="shared" si="28"/>
        <v>0</v>
      </c>
      <c r="BK32" s="185">
        <v>0</v>
      </c>
      <c r="BL32" s="185">
        <f t="shared" si="29"/>
        <v>0</v>
      </c>
      <c r="BM32" s="185">
        <v>0</v>
      </c>
      <c r="BN32" s="185">
        <f t="shared" si="30"/>
        <v>0</v>
      </c>
      <c r="BO32" s="185">
        <v>0</v>
      </c>
      <c r="BP32" s="185">
        <v>0</v>
      </c>
      <c r="BQ32" s="185">
        <f t="shared" si="31"/>
        <v>0</v>
      </c>
      <c r="BR32" s="185">
        <f t="shared" si="32"/>
        <v>0</v>
      </c>
      <c r="BS32" s="201">
        <v>0</v>
      </c>
      <c r="BT32" s="185">
        <f t="shared" si="33"/>
        <v>0</v>
      </c>
      <c r="BU32" s="185">
        <v>0</v>
      </c>
      <c r="BV32" s="185">
        <v>0</v>
      </c>
      <c r="BW32" s="185">
        <f t="shared" si="7"/>
        <v>0</v>
      </c>
      <c r="BX32" s="210"/>
      <c r="CC32" s="177"/>
      <c r="CK32" s="177"/>
    </row>
    <row r="33" spans="1:89" s="178" customFormat="1" ht="28.5" customHeight="1">
      <c r="A33" s="187">
        <v>25</v>
      </c>
      <c r="B33" s="188" t="s">
        <v>514</v>
      </c>
      <c r="C33" s="185"/>
      <c r="D33" s="185">
        <v>0</v>
      </c>
      <c r="E33" s="185">
        <f t="shared" si="0"/>
        <v>0</v>
      </c>
      <c r="F33" s="185">
        <v>0</v>
      </c>
      <c r="G33" s="185">
        <f t="shared" si="1"/>
        <v>0</v>
      </c>
      <c r="H33" s="189">
        <v>0</v>
      </c>
      <c r="I33" s="186">
        <f t="shared" si="2"/>
        <v>0</v>
      </c>
      <c r="J33" s="185">
        <v>0</v>
      </c>
      <c r="K33" s="185">
        <f t="shared" si="4"/>
        <v>0</v>
      </c>
      <c r="L33" s="185">
        <v>0</v>
      </c>
      <c r="M33" s="185">
        <f>L33*5.51</f>
        <v>0</v>
      </c>
      <c r="N33" s="185">
        <v>0</v>
      </c>
      <c r="O33" s="185">
        <f t="shared" si="5"/>
        <v>0</v>
      </c>
      <c r="P33" s="185">
        <v>0</v>
      </c>
      <c r="Q33" s="185">
        <f t="shared" si="6"/>
        <v>0</v>
      </c>
      <c r="R33" s="185">
        <v>0</v>
      </c>
      <c r="S33" s="200">
        <f t="shared" si="3"/>
        <v>0</v>
      </c>
      <c r="T33" s="200"/>
      <c r="U33" s="200"/>
      <c r="V33" s="201"/>
      <c r="W33" s="185"/>
      <c r="X33" s="201"/>
      <c r="Y33" s="185"/>
      <c r="Z33" s="185"/>
      <c r="AA33" s="185"/>
      <c r="AB33" s="185"/>
      <c r="AC33" s="185">
        <v>0</v>
      </c>
      <c r="AD33" s="185">
        <f t="shared" si="13"/>
        <v>0</v>
      </c>
      <c r="AE33" s="201">
        <v>0</v>
      </c>
      <c r="AF33" s="185">
        <f>AE33/61.67</f>
        <v>0</v>
      </c>
      <c r="AG33" s="185">
        <v>0</v>
      </c>
      <c r="AH33" s="185">
        <f t="shared" si="15"/>
        <v>0</v>
      </c>
      <c r="AI33" s="201">
        <v>0</v>
      </c>
      <c r="AJ33" s="201">
        <v>0</v>
      </c>
      <c r="AK33" s="201">
        <v>0</v>
      </c>
      <c r="AL33" s="185">
        <f t="shared" si="16"/>
        <v>0</v>
      </c>
      <c r="AM33" s="201">
        <v>0</v>
      </c>
      <c r="AN33" s="201">
        <f t="shared" si="17"/>
        <v>0</v>
      </c>
      <c r="AO33" s="185">
        <f t="shared" si="18"/>
        <v>0</v>
      </c>
      <c r="AP33" s="185">
        <v>0</v>
      </c>
      <c r="AQ33" s="185">
        <f t="shared" si="19"/>
        <v>0</v>
      </c>
      <c r="AR33" s="185">
        <f t="shared" si="20"/>
        <v>0</v>
      </c>
      <c r="AS33" s="201">
        <v>0</v>
      </c>
      <c r="AT33" s="201">
        <v>0</v>
      </c>
      <c r="AU33" s="201">
        <v>0</v>
      </c>
      <c r="AV33" s="185">
        <v>0</v>
      </c>
      <c r="AW33" s="185">
        <f t="shared" si="22"/>
        <v>0</v>
      </c>
      <c r="AX33" s="185">
        <v>0</v>
      </c>
      <c r="AY33" s="185">
        <f t="shared" si="23"/>
        <v>0</v>
      </c>
      <c r="AZ33" s="185">
        <v>0</v>
      </c>
      <c r="BA33" s="201">
        <v>0</v>
      </c>
      <c r="BB33" s="185">
        <f>BA33*0.19</f>
        <v>0</v>
      </c>
      <c r="BC33" s="201">
        <v>0</v>
      </c>
      <c r="BD33" s="185">
        <f>BC33/600</f>
        <v>0</v>
      </c>
      <c r="BE33" s="201">
        <v>0</v>
      </c>
      <c r="BF33" s="185">
        <f>BE33/600</f>
        <v>0</v>
      </c>
      <c r="BG33" s="201">
        <v>0</v>
      </c>
      <c r="BH33" s="185">
        <f>BG33/300</f>
        <v>0</v>
      </c>
      <c r="BI33" s="185">
        <v>0</v>
      </c>
      <c r="BJ33" s="185">
        <f>BI33*0.375</f>
        <v>0</v>
      </c>
      <c r="BK33" s="185">
        <v>0</v>
      </c>
      <c r="BL33" s="185">
        <v>0</v>
      </c>
      <c r="BM33" s="185">
        <v>0</v>
      </c>
      <c r="BN33" s="185">
        <f>BM33*0.75</f>
        <v>0</v>
      </c>
      <c r="BO33" s="185">
        <v>0</v>
      </c>
      <c r="BP33" s="185">
        <v>0</v>
      </c>
      <c r="BQ33" s="185">
        <f>BP33*1.33333333</f>
        <v>0</v>
      </c>
      <c r="BR33" s="185">
        <v>0</v>
      </c>
      <c r="BS33" s="201">
        <v>0</v>
      </c>
      <c r="BT33" s="185">
        <f>BS33*1.25</f>
        <v>0</v>
      </c>
      <c r="BU33" s="185">
        <v>0</v>
      </c>
      <c r="BV33" s="185">
        <v>0</v>
      </c>
      <c r="BW33" s="185">
        <f t="shared" si="7"/>
        <v>0</v>
      </c>
      <c r="BX33" s="210"/>
      <c r="CC33" s="177"/>
      <c r="CK33" s="177"/>
    </row>
    <row r="34" spans="1:89" s="178" customFormat="1" ht="33.75" hidden="1" customHeight="1">
      <c r="A34" s="187">
        <v>26</v>
      </c>
      <c r="B34" s="188" t="s">
        <v>515</v>
      </c>
      <c r="C34" s="185"/>
      <c r="D34" s="185">
        <v>0</v>
      </c>
      <c r="E34" s="185">
        <f t="shared" si="0"/>
        <v>0</v>
      </c>
      <c r="F34" s="185">
        <v>0</v>
      </c>
      <c r="G34" s="185">
        <f t="shared" si="1"/>
        <v>0</v>
      </c>
      <c r="H34" s="189">
        <v>0</v>
      </c>
      <c r="I34" s="186">
        <f t="shared" si="2"/>
        <v>0</v>
      </c>
      <c r="J34" s="185">
        <v>0</v>
      </c>
      <c r="K34" s="185">
        <f t="shared" si="4"/>
        <v>0</v>
      </c>
      <c r="L34" s="185">
        <v>0</v>
      </c>
      <c r="M34" s="185">
        <f>L34*5.51</f>
        <v>0</v>
      </c>
      <c r="N34" s="185">
        <v>0</v>
      </c>
      <c r="O34" s="185">
        <f t="shared" si="5"/>
        <v>0</v>
      </c>
      <c r="P34" s="185">
        <v>0</v>
      </c>
      <c r="Q34" s="185">
        <f t="shared" si="6"/>
        <v>0</v>
      </c>
      <c r="R34" s="185">
        <v>0</v>
      </c>
      <c r="S34" s="200">
        <f t="shared" si="3"/>
        <v>0</v>
      </c>
      <c r="T34" s="200"/>
      <c r="U34" s="200"/>
      <c r="V34" s="201"/>
      <c r="W34" s="185"/>
      <c r="X34" s="201"/>
      <c r="Y34" s="185"/>
      <c r="Z34" s="185"/>
      <c r="AA34" s="185"/>
      <c r="AB34" s="185"/>
      <c r="AC34" s="185">
        <v>0</v>
      </c>
      <c r="AD34" s="185">
        <f t="shared" si="13"/>
        <v>0</v>
      </c>
      <c r="AE34" s="201">
        <v>0</v>
      </c>
      <c r="AF34" s="185">
        <f>AE34/61.67</f>
        <v>0</v>
      </c>
      <c r="AG34" s="185">
        <v>0</v>
      </c>
      <c r="AH34" s="185">
        <f t="shared" si="15"/>
        <v>0</v>
      </c>
      <c r="AI34" s="201">
        <v>0</v>
      </c>
      <c r="AJ34" s="201">
        <v>0</v>
      </c>
      <c r="AK34" s="201">
        <v>0</v>
      </c>
      <c r="AL34" s="185">
        <f t="shared" si="16"/>
        <v>0</v>
      </c>
      <c r="AM34" s="201">
        <v>0</v>
      </c>
      <c r="AN34" s="201">
        <f t="shared" si="17"/>
        <v>0</v>
      </c>
      <c r="AO34" s="185">
        <f t="shared" si="18"/>
        <v>0</v>
      </c>
      <c r="AP34" s="185">
        <v>0</v>
      </c>
      <c r="AQ34" s="185">
        <f t="shared" si="19"/>
        <v>0</v>
      </c>
      <c r="AR34" s="185">
        <f t="shared" si="20"/>
        <v>0</v>
      </c>
      <c r="AS34" s="201">
        <v>0</v>
      </c>
      <c r="AT34" s="201">
        <v>0</v>
      </c>
      <c r="AU34" s="201">
        <v>0</v>
      </c>
      <c r="AV34">
        <v>0</v>
      </c>
      <c r="AW34" s="185">
        <f t="shared" si="22"/>
        <v>0</v>
      </c>
      <c r="AX34" s="185">
        <v>0</v>
      </c>
      <c r="AY34" s="185">
        <f t="shared" si="23"/>
        <v>0</v>
      </c>
      <c r="AZ34" s="185">
        <v>0</v>
      </c>
      <c r="BA34" s="201">
        <v>0</v>
      </c>
      <c r="BB34" s="185">
        <f>BA34*0.19</f>
        <v>0</v>
      </c>
      <c r="BC34" s="201">
        <v>0</v>
      </c>
      <c r="BD34" s="185">
        <f>BC34/600</f>
        <v>0</v>
      </c>
      <c r="BE34" s="201">
        <v>0</v>
      </c>
      <c r="BF34" s="185">
        <f>BE34/600</f>
        <v>0</v>
      </c>
      <c r="BG34" s="201">
        <v>0</v>
      </c>
      <c r="BH34" s="185">
        <f>BG34/300</f>
        <v>0</v>
      </c>
      <c r="BI34" s="185">
        <v>0</v>
      </c>
      <c r="BJ34" s="185">
        <f>BI34*0.375</f>
        <v>0</v>
      </c>
      <c r="BK34" s="185">
        <v>0</v>
      </c>
      <c r="BL34">
        <v>0</v>
      </c>
      <c r="BM34" s="185">
        <v>0</v>
      </c>
      <c r="BN34" s="185">
        <f>BM34*0.75</f>
        <v>0</v>
      </c>
      <c r="BO34" s="185">
        <v>0</v>
      </c>
      <c r="BP34" s="185">
        <v>0</v>
      </c>
      <c r="BQ34" s="185">
        <f>BP34*1.33333333</f>
        <v>0</v>
      </c>
      <c r="BR34">
        <v>0</v>
      </c>
      <c r="BS34" s="201">
        <v>0</v>
      </c>
      <c r="BT34" s="185">
        <f>BS34*1.25</f>
        <v>0</v>
      </c>
      <c r="BU34" s="185">
        <v>0</v>
      </c>
      <c r="BV34" s="185">
        <v>0</v>
      </c>
      <c r="BW34" s="185">
        <f t="shared" si="7"/>
        <v>0</v>
      </c>
      <c r="BX34" s="210"/>
      <c r="CC34" s="177"/>
      <c r="CK34" s="177"/>
    </row>
    <row r="35" spans="1:89" s="178" customFormat="1" ht="33.75" hidden="1" customHeight="1">
      <c r="A35" s="187">
        <v>27</v>
      </c>
      <c r="B35" s="188" t="s">
        <v>516</v>
      </c>
      <c r="C35" s="185"/>
      <c r="D35" s="185">
        <v>0</v>
      </c>
      <c r="E35" s="185">
        <f t="shared" si="0"/>
        <v>0</v>
      </c>
      <c r="F35" s="185">
        <v>0</v>
      </c>
      <c r="G35" s="185">
        <f t="shared" si="1"/>
        <v>0</v>
      </c>
      <c r="H35" s="189">
        <v>0</v>
      </c>
      <c r="I35" s="186">
        <f t="shared" si="2"/>
        <v>0</v>
      </c>
      <c r="J35" s="185">
        <v>0</v>
      </c>
      <c r="K35" s="185">
        <f t="shared" si="4"/>
        <v>0</v>
      </c>
      <c r="L35" s="185">
        <v>0</v>
      </c>
      <c r="M35" s="185">
        <f>L35*5.51</f>
        <v>0</v>
      </c>
      <c r="N35" s="185">
        <v>0</v>
      </c>
      <c r="O35" s="185">
        <f t="shared" si="5"/>
        <v>0</v>
      </c>
      <c r="P35" s="185">
        <v>0</v>
      </c>
      <c r="Q35" s="185">
        <f t="shared" si="6"/>
        <v>0</v>
      </c>
      <c r="R35" s="185">
        <v>0</v>
      </c>
      <c r="S35" s="200">
        <f t="shared" si="3"/>
        <v>0</v>
      </c>
      <c r="T35" s="200"/>
      <c r="U35" s="200"/>
      <c r="V35" s="201"/>
      <c r="W35" s="185"/>
      <c r="X35" s="201"/>
      <c r="Y35" s="185"/>
      <c r="Z35" s="185"/>
      <c r="AA35" s="185"/>
      <c r="AB35" s="185"/>
      <c r="AC35" s="185">
        <v>0</v>
      </c>
      <c r="AD35" s="185">
        <f t="shared" si="13"/>
        <v>0</v>
      </c>
      <c r="AE35" s="201">
        <v>0</v>
      </c>
      <c r="AF35" s="185">
        <f>AE35/61.67</f>
        <v>0</v>
      </c>
      <c r="AG35" s="185">
        <v>0</v>
      </c>
      <c r="AH35" s="185">
        <f t="shared" si="15"/>
        <v>0</v>
      </c>
      <c r="AI35" s="201">
        <v>0</v>
      </c>
      <c r="AJ35" s="201">
        <v>0</v>
      </c>
      <c r="AK35" s="201">
        <v>0</v>
      </c>
      <c r="AL35" s="185">
        <f t="shared" si="16"/>
        <v>0</v>
      </c>
      <c r="AM35" s="201">
        <v>0</v>
      </c>
      <c r="AN35" s="201">
        <f t="shared" si="17"/>
        <v>0</v>
      </c>
      <c r="AO35" s="185">
        <f t="shared" si="18"/>
        <v>0</v>
      </c>
      <c r="AP35" s="185">
        <v>0</v>
      </c>
      <c r="AQ35" s="185">
        <f t="shared" si="19"/>
        <v>0</v>
      </c>
      <c r="AR35" s="185">
        <f t="shared" si="20"/>
        <v>0</v>
      </c>
      <c r="AS35" s="201">
        <v>0</v>
      </c>
      <c r="AT35" s="201">
        <v>0</v>
      </c>
      <c r="AU35" s="201">
        <v>0</v>
      </c>
      <c r="AV35">
        <v>0</v>
      </c>
      <c r="AW35" s="185">
        <f t="shared" si="22"/>
        <v>0</v>
      </c>
      <c r="AX35" s="185">
        <v>0</v>
      </c>
      <c r="AY35" s="185">
        <f t="shared" si="23"/>
        <v>0</v>
      </c>
      <c r="AZ35" s="185">
        <v>0</v>
      </c>
      <c r="BA35" s="201">
        <v>0</v>
      </c>
      <c r="BB35" s="185">
        <f>BA35*0.19</f>
        <v>0</v>
      </c>
      <c r="BC35" s="201">
        <v>0</v>
      </c>
      <c r="BD35" s="185">
        <f>BC35/600</f>
        <v>0</v>
      </c>
      <c r="BE35" s="201">
        <v>0</v>
      </c>
      <c r="BF35" s="185">
        <f>BE35/600</f>
        <v>0</v>
      </c>
      <c r="BG35" s="201">
        <v>0</v>
      </c>
      <c r="BH35" s="185">
        <f>BG35/300</f>
        <v>0</v>
      </c>
      <c r="BI35" s="185">
        <v>0</v>
      </c>
      <c r="BJ35" s="185">
        <f>BI35*0.375</f>
        <v>0</v>
      </c>
      <c r="BK35" s="185">
        <v>0</v>
      </c>
      <c r="BL35">
        <v>0</v>
      </c>
      <c r="BM35" s="185">
        <v>0</v>
      </c>
      <c r="BN35" s="185">
        <f>BM35*0.75</f>
        <v>0</v>
      </c>
      <c r="BO35" s="185">
        <v>0</v>
      </c>
      <c r="BP35" s="185">
        <v>0</v>
      </c>
      <c r="BQ35" s="185">
        <f>BP35*1.33333333</f>
        <v>0</v>
      </c>
      <c r="BR35">
        <v>0</v>
      </c>
      <c r="BS35" s="201">
        <v>0</v>
      </c>
      <c r="BT35" s="185">
        <f>BS35*1.25</f>
        <v>0</v>
      </c>
      <c r="BU35" s="185">
        <v>0</v>
      </c>
      <c r="BV35" s="185">
        <v>0</v>
      </c>
      <c r="BW35" s="185">
        <f t="shared" si="7"/>
        <v>0</v>
      </c>
      <c r="BX35" s="210"/>
      <c r="CC35" s="177"/>
      <c r="CK35" s="177"/>
    </row>
    <row r="36" spans="1:89" s="178" customFormat="1" ht="33.75" hidden="1" customHeight="1">
      <c r="A36" s="187">
        <v>28</v>
      </c>
      <c r="B36" s="188" t="s">
        <v>517</v>
      </c>
      <c r="C36" s="185"/>
      <c r="D36" s="185">
        <v>0</v>
      </c>
      <c r="E36" s="185">
        <f t="shared" si="0"/>
        <v>0</v>
      </c>
      <c r="F36" s="185">
        <v>0</v>
      </c>
      <c r="G36" s="185">
        <f t="shared" si="1"/>
        <v>0</v>
      </c>
      <c r="H36" s="189">
        <v>0</v>
      </c>
      <c r="I36" s="186">
        <f t="shared" si="2"/>
        <v>0</v>
      </c>
      <c r="J36" s="185">
        <v>0</v>
      </c>
      <c r="K36" s="185">
        <f t="shared" si="4"/>
        <v>0</v>
      </c>
      <c r="L36" s="185">
        <v>0</v>
      </c>
      <c r="M36" s="185">
        <f t="shared" si="8"/>
        <v>0</v>
      </c>
      <c r="N36" s="185">
        <v>0</v>
      </c>
      <c r="O36" s="185">
        <f t="shared" si="5"/>
        <v>0</v>
      </c>
      <c r="P36" s="185">
        <v>0</v>
      </c>
      <c r="Q36" s="185">
        <f t="shared" si="6"/>
        <v>0</v>
      </c>
      <c r="R36" s="185">
        <v>0</v>
      </c>
      <c r="S36" s="200">
        <f t="shared" si="3"/>
        <v>0</v>
      </c>
      <c r="T36" s="200">
        <v>0</v>
      </c>
      <c r="U36" s="200">
        <f t="shared" si="9"/>
        <v>0</v>
      </c>
      <c r="V36" s="201">
        <v>0</v>
      </c>
      <c r="W36" s="185">
        <f t="shared" si="10"/>
        <v>0</v>
      </c>
      <c r="X36" s="201">
        <v>0</v>
      </c>
      <c r="Y36" s="185">
        <f t="shared" si="11"/>
        <v>0</v>
      </c>
      <c r="Z36" s="185">
        <v>0</v>
      </c>
      <c r="AA36" s="185">
        <f t="shared" si="12"/>
        <v>0</v>
      </c>
      <c r="AB36" s="185">
        <v>0</v>
      </c>
      <c r="AC36" s="185">
        <v>0</v>
      </c>
      <c r="AD36" s="185">
        <f t="shared" si="13"/>
        <v>0</v>
      </c>
      <c r="AE36" s="201">
        <v>0</v>
      </c>
      <c r="AF36" s="185">
        <f t="shared" si="14"/>
        <v>0</v>
      </c>
      <c r="AG36" s="185">
        <v>0</v>
      </c>
      <c r="AH36" s="185">
        <f t="shared" si="15"/>
        <v>0</v>
      </c>
      <c r="AI36" s="201">
        <v>0</v>
      </c>
      <c r="AJ36" s="201">
        <v>0</v>
      </c>
      <c r="AK36" s="201">
        <v>0</v>
      </c>
      <c r="AL36" s="185">
        <f t="shared" si="16"/>
        <v>0</v>
      </c>
      <c r="AM36" s="201">
        <v>0</v>
      </c>
      <c r="AN36" s="201">
        <f t="shared" si="17"/>
        <v>0</v>
      </c>
      <c r="AO36" s="185">
        <f t="shared" si="18"/>
        <v>0</v>
      </c>
      <c r="AP36" s="185">
        <v>0</v>
      </c>
      <c r="AQ36" s="185">
        <f t="shared" si="19"/>
        <v>0</v>
      </c>
      <c r="AR36" s="185">
        <f t="shared" si="20"/>
        <v>0</v>
      </c>
      <c r="AS36" s="201">
        <v>0</v>
      </c>
      <c r="AT36" s="201">
        <v>0</v>
      </c>
      <c r="AU36" s="201">
        <v>0</v>
      </c>
      <c r="AV36" s="185">
        <f t="shared" si="21"/>
        <v>0</v>
      </c>
      <c r="AW36" s="185">
        <f t="shared" si="22"/>
        <v>0</v>
      </c>
      <c r="AX36" s="185">
        <v>0</v>
      </c>
      <c r="AY36" s="185">
        <f t="shared" si="23"/>
        <v>0</v>
      </c>
      <c r="AZ36" s="185">
        <v>0</v>
      </c>
      <c r="BA36" s="201">
        <v>0</v>
      </c>
      <c r="BB36" s="185">
        <f t="shared" si="24"/>
        <v>0</v>
      </c>
      <c r="BC36" s="201">
        <v>0</v>
      </c>
      <c r="BD36" s="185">
        <f t="shared" si="25"/>
        <v>0</v>
      </c>
      <c r="BE36" s="201">
        <v>0</v>
      </c>
      <c r="BF36" s="185">
        <f t="shared" si="26"/>
        <v>0</v>
      </c>
      <c r="BG36" s="201">
        <v>0</v>
      </c>
      <c r="BH36" s="185">
        <f t="shared" si="27"/>
        <v>0</v>
      </c>
      <c r="BI36" s="185">
        <v>0</v>
      </c>
      <c r="BJ36" s="185">
        <f t="shared" si="28"/>
        <v>0</v>
      </c>
      <c r="BK36" s="185">
        <v>0</v>
      </c>
      <c r="BL36" s="185">
        <f t="shared" si="29"/>
        <v>0</v>
      </c>
      <c r="BM36" s="185">
        <v>0</v>
      </c>
      <c r="BN36" s="185">
        <f t="shared" si="30"/>
        <v>0</v>
      </c>
      <c r="BO36" s="185">
        <v>0</v>
      </c>
      <c r="BP36" s="185">
        <v>0</v>
      </c>
      <c r="BQ36" s="185">
        <f t="shared" si="31"/>
        <v>0</v>
      </c>
      <c r="BR36" s="185">
        <f t="shared" si="32"/>
        <v>0</v>
      </c>
      <c r="BS36" s="201">
        <v>0</v>
      </c>
      <c r="BT36" s="185">
        <f t="shared" si="33"/>
        <v>0</v>
      </c>
      <c r="BU36" s="185">
        <v>0</v>
      </c>
      <c r="BV36" s="185">
        <v>0</v>
      </c>
      <c r="BW36" s="185">
        <f t="shared" si="7"/>
        <v>0</v>
      </c>
      <c r="BX36" s="210"/>
      <c r="CC36" s="177"/>
      <c r="CK36" s="177"/>
    </row>
    <row r="37" spans="1:89" s="178" customFormat="1" ht="33.75" hidden="1" customHeight="1">
      <c r="A37" s="187">
        <v>29</v>
      </c>
      <c r="B37" s="188" t="s">
        <v>518</v>
      </c>
      <c r="C37" s="185">
        <v>0</v>
      </c>
      <c r="D37" s="185">
        <v>0</v>
      </c>
      <c r="E37" s="185">
        <f t="shared" si="0"/>
        <v>0</v>
      </c>
      <c r="F37" s="185">
        <v>0</v>
      </c>
      <c r="G37" s="185">
        <f t="shared" si="1"/>
        <v>0</v>
      </c>
      <c r="H37" s="189">
        <v>0</v>
      </c>
      <c r="I37" s="186">
        <f t="shared" si="2"/>
        <v>0</v>
      </c>
      <c r="J37" s="185">
        <v>0</v>
      </c>
      <c r="K37" s="185">
        <f t="shared" si="4"/>
        <v>0</v>
      </c>
      <c r="L37" s="185">
        <v>0</v>
      </c>
      <c r="M37" s="185">
        <f t="shared" si="8"/>
        <v>0</v>
      </c>
      <c r="N37" s="185">
        <v>0</v>
      </c>
      <c r="O37" s="185">
        <f t="shared" si="5"/>
        <v>0</v>
      </c>
      <c r="P37" s="185">
        <v>0</v>
      </c>
      <c r="Q37" s="185">
        <f t="shared" si="6"/>
        <v>0</v>
      </c>
      <c r="R37" s="185">
        <v>0</v>
      </c>
      <c r="S37" s="200">
        <f t="shared" si="3"/>
        <v>0</v>
      </c>
      <c r="T37" s="200">
        <v>0</v>
      </c>
      <c r="U37" s="200">
        <f t="shared" si="9"/>
        <v>0</v>
      </c>
      <c r="V37" s="201">
        <v>0</v>
      </c>
      <c r="W37" s="185">
        <f t="shared" si="10"/>
        <v>0</v>
      </c>
      <c r="X37" s="201">
        <v>0</v>
      </c>
      <c r="Y37" s="185">
        <f t="shared" si="11"/>
        <v>0</v>
      </c>
      <c r="Z37" s="185">
        <v>0</v>
      </c>
      <c r="AA37" s="185">
        <f t="shared" si="12"/>
        <v>0</v>
      </c>
      <c r="AB37" s="185">
        <v>0</v>
      </c>
      <c r="AC37" s="185">
        <v>0</v>
      </c>
      <c r="AD37" s="185">
        <f t="shared" si="13"/>
        <v>0</v>
      </c>
      <c r="AE37" s="201">
        <v>0</v>
      </c>
      <c r="AF37" s="185">
        <f t="shared" si="14"/>
        <v>0</v>
      </c>
      <c r="AG37" s="185">
        <v>0</v>
      </c>
      <c r="AH37" s="185">
        <f t="shared" si="15"/>
        <v>0</v>
      </c>
      <c r="AI37" s="201">
        <v>0</v>
      </c>
      <c r="AJ37" s="201">
        <v>0</v>
      </c>
      <c r="AK37" s="201">
        <v>0</v>
      </c>
      <c r="AL37" s="185">
        <f t="shared" si="16"/>
        <v>0</v>
      </c>
      <c r="AM37" s="201">
        <v>0</v>
      </c>
      <c r="AN37" s="201">
        <f t="shared" si="17"/>
        <v>0</v>
      </c>
      <c r="AO37" s="185">
        <f t="shared" si="18"/>
        <v>0</v>
      </c>
      <c r="AP37" s="185">
        <v>0</v>
      </c>
      <c r="AQ37" s="185">
        <f t="shared" si="19"/>
        <v>0</v>
      </c>
      <c r="AR37" s="185">
        <f t="shared" si="20"/>
        <v>0</v>
      </c>
      <c r="AS37" s="201">
        <v>0</v>
      </c>
      <c r="AT37" s="201">
        <v>0</v>
      </c>
      <c r="AU37" s="201">
        <v>0</v>
      </c>
      <c r="AV37" s="185">
        <f t="shared" si="21"/>
        <v>0</v>
      </c>
      <c r="AW37" s="185">
        <f t="shared" si="22"/>
        <v>0</v>
      </c>
      <c r="AX37" s="185">
        <v>0</v>
      </c>
      <c r="AY37" s="185">
        <f t="shared" si="23"/>
        <v>0</v>
      </c>
      <c r="AZ37" s="185">
        <v>0</v>
      </c>
      <c r="BA37" s="201">
        <v>0</v>
      </c>
      <c r="BB37" s="185">
        <f t="shared" si="24"/>
        <v>0</v>
      </c>
      <c r="BC37" s="201">
        <v>0</v>
      </c>
      <c r="BD37" s="185">
        <f t="shared" si="25"/>
        <v>0</v>
      </c>
      <c r="BE37" s="201">
        <v>0</v>
      </c>
      <c r="BF37" s="185">
        <f t="shared" si="26"/>
        <v>0</v>
      </c>
      <c r="BG37" s="201">
        <v>0</v>
      </c>
      <c r="BH37" s="185">
        <f t="shared" si="27"/>
        <v>0</v>
      </c>
      <c r="BI37" s="185">
        <v>0</v>
      </c>
      <c r="BJ37" s="185">
        <f t="shared" si="28"/>
        <v>0</v>
      </c>
      <c r="BK37" s="185">
        <v>0</v>
      </c>
      <c r="BL37" s="185">
        <f t="shared" si="29"/>
        <v>0</v>
      </c>
      <c r="BM37" s="185">
        <v>0</v>
      </c>
      <c r="BN37" s="185">
        <f t="shared" si="30"/>
        <v>0</v>
      </c>
      <c r="BO37" s="185">
        <v>0</v>
      </c>
      <c r="BP37" s="185">
        <v>0</v>
      </c>
      <c r="BQ37" s="185">
        <f t="shared" si="31"/>
        <v>0</v>
      </c>
      <c r="BR37" s="185">
        <f t="shared" si="32"/>
        <v>0</v>
      </c>
      <c r="BS37" s="201">
        <v>0</v>
      </c>
      <c r="BT37" s="185">
        <f t="shared" si="33"/>
        <v>0</v>
      </c>
      <c r="BU37" s="185">
        <v>0</v>
      </c>
      <c r="BV37" s="185">
        <v>0</v>
      </c>
      <c r="BW37" s="185">
        <f t="shared" si="7"/>
        <v>0</v>
      </c>
      <c r="BX37" s="210"/>
      <c r="CC37" s="177"/>
      <c r="CK37" s="177"/>
    </row>
    <row r="38" spans="1:89" s="178" customFormat="1" ht="33.75" hidden="1" customHeight="1">
      <c r="A38" s="187">
        <v>30</v>
      </c>
      <c r="B38" s="188" t="s">
        <v>519</v>
      </c>
      <c r="C38" s="185"/>
      <c r="D38" s="185">
        <v>0</v>
      </c>
      <c r="E38" s="185">
        <f t="shared" si="0"/>
        <v>0</v>
      </c>
      <c r="F38" s="185">
        <v>0</v>
      </c>
      <c r="G38" s="185">
        <f t="shared" si="1"/>
        <v>0</v>
      </c>
      <c r="H38" s="189">
        <v>0</v>
      </c>
      <c r="I38" s="186">
        <f t="shared" si="2"/>
        <v>0</v>
      </c>
      <c r="J38" s="185">
        <v>0</v>
      </c>
      <c r="K38" s="185">
        <f t="shared" si="4"/>
        <v>0</v>
      </c>
      <c r="L38" s="185">
        <v>0</v>
      </c>
      <c r="M38" s="185">
        <f>L38*5.51</f>
        <v>0</v>
      </c>
      <c r="N38" s="185">
        <v>0</v>
      </c>
      <c r="O38" s="185">
        <f t="shared" si="5"/>
        <v>0</v>
      </c>
      <c r="P38" s="185">
        <v>0</v>
      </c>
      <c r="Q38" s="185">
        <f t="shared" si="6"/>
        <v>0</v>
      </c>
      <c r="R38" s="185">
        <v>0</v>
      </c>
      <c r="S38" s="200">
        <f t="shared" si="3"/>
        <v>0</v>
      </c>
      <c r="T38" s="200"/>
      <c r="U38" s="200"/>
      <c r="V38" s="201"/>
      <c r="W38" s="185"/>
      <c r="X38" s="201"/>
      <c r="Y38" s="185"/>
      <c r="Z38" s="185"/>
      <c r="AA38" s="185"/>
      <c r="AB38" s="185"/>
      <c r="AC38" s="185">
        <v>0</v>
      </c>
      <c r="AD38" s="185">
        <f t="shared" si="13"/>
        <v>0</v>
      </c>
      <c r="AE38" s="201">
        <v>0</v>
      </c>
      <c r="AF38" s="185">
        <f>AE38/61.67</f>
        <v>0</v>
      </c>
      <c r="AG38" s="185">
        <v>0</v>
      </c>
      <c r="AH38" s="185">
        <f t="shared" si="15"/>
        <v>0</v>
      </c>
      <c r="AI38" s="201">
        <v>0</v>
      </c>
      <c r="AJ38" s="201">
        <v>0</v>
      </c>
      <c r="AK38" s="201">
        <v>0</v>
      </c>
      <c r="AL38" s="185">
        <f t="shared" si="16"/>
        <v>0</v>
      </c>
      <c r="AM38" s="201">
        <v>0</v>
      </c>
      <c r="AN38" s="201">
        <f t="shared" si="17"/>
        <v>0</v>
      </c>
      <c r="AO38" s="185">
        <f t="shared" si="18"/>
        <v>0</v>
      </c>
      <c r="AP38" s="185">
        <v>0</v>
      </c>
      <c r="AQ38" s="185">
        <f t="shared" si="19"/>
        <v>0</v>
      </c>
      <c r="AR38" s="185">
        <f t="shared" si="20"/>
        <v>0</v>
      </c>
      <c r="AS38" s="201">
        <v>0</v>
      </c>
      <c r="AT38" s="201">
        <v>0</v>
      </c>
      <c r="AU38" s="201">
        <v>0</v>
      </c>
      <c r="AV38" s="185">
        <f>AS38*550/663.06/555+AT38*580/663.06/555+AU38*640/663.06/555</f>
        <v>0</v>
      </c>
      <c r="AW38" s="185">
        <f t="shared" si="22"/>
        <v>0</v>
      </c>
      <c r="AX38" s="185">
        <v>0</v>
      </c>
      <c r="AY38" s="185">
        <f t="shared" si="23"/>
        <v>0</v>
      </c>
      <c r="AZ38" s="185">
        <v>0</v>
      </c>
      <c r="BA38" s="201">
        <v>0</v>
      </c>
      <c r="BB38" s="185">
        <f>BA38*0.19</f>
        <v>0</v>
      </c>
      <c r="BC38" s="201">
        <v>0</v>
      </c>
      <c r="BD38" s="185">
        <f>BC38/600</f>
        <v>0</v>
      </c>
      <c r="BE38" s="201">
        <v>0</v>
      </c>
      <c r="BF38" s="185">
        <f>BE38/600</f>
        <v>0</v>
      </c>
      <c r="BG38" s="201">
        <v>0</v>
      </c>
      <c r="BH38" s="185">
        <f>BG38/300</f>
        <v>0</v>
      </c>
      <c r="BI38" s="185">
        <v>0</v>
      </c>
      <c r="BJ38" s="185">
        <f>BI38*0.375</f>
        <v>0</v>
      </c>
      <c r="BK38" s="185">
        <v>0</v>
      </c>
      <c r="BL38" s="185">
        <f>BK38*0.75</f>
        <v>0</v>
      </c>
      <c r="BM38" s="185">
        <v>0</v>
      </c>
      <c r="BN38" s="185">
        <f>BM38*0.75</f>
        <v>0</v>
      </c>
      <c r="BO38" s="185">
        <v>0</v>
      </c>
      <c r="BP38" s="185">
        <v>0</v>
      </c>
      <c r="BQ38" s="185">
        <f>BP38*1.33333333</f>
        <v>0</v>
      </c>
      <c r="BR38" s="185">
        <f>BO38*1.333333</f>
        <v>0</v>
      </c>
      <c r="BS38" s="201">
        <v>0</v>
      </c>
      <c r="BT38" s="185">
        <f>BS38*1.25</f>
        <v>0</v>
      </c>
      <c r="BU38" s="185">
        <v>0</v>
      </c>
      <c r="BV38" s="185">
        <v>0</v>
      </c>
      <c r="BW38" s="185">
        <f t="shared" si="7"/>
        <v>0</v>
      </c>
      <c r="BX38" s="210"/>
      <c r="CC38" s="177"/>
      <c r="CK38" s="177"/>
    </row>
    <row r="39" spans="1:89" s="178" customFormat="1" ht="33.75" hidden="1" customHeight="1">
      <c r="A39" s="187">
        <v>31</v>
      </c>
      <c r="B39" s="188" t="s">
        <v>520</v>
      </c>
      <c r="C39" s="185">
        <v>0</v>
      </c>
      <c r="D39" s="185">
        <v>0</v>
      </c>
      <c r="E39" s="185">
        <f t="shared" si="0"/>
        <v>0</v>
      </c>
      <c r="F39" s="185">
        <v>0</v>
      </c>
      <c r="G39" s="185">
        <f t="shared" si="1"/>
        <v>0</v>
      </c>
      <c r="H39" s="189">
        <v>0</v>
      </c>
      <c r="I39" s="186">
        <f t="shared" si="2"/>
        <v>0</v>
      </c>
      <c r="J39" s="185">
        <v>0</v>
      </c>
      <c r="K39" s="185">
        <f t="shared" si="4"/>
        <v>0</v>
      </c>
      <c r="L39" s="185">
        <v>0</v>
      </c>
      <c r="M39" s="185">
        <f t="shared" si="8"/>
        <v>0</v>
      </c>
      <c r="N39" s="185">
        <v>0</v>
      </c>
      <c r="O39" s="185">
        <f t="shared" si="5"/>
        <v>0</v>
      </c>
      <c r="P39" s="185">
        <v>0</v>
      </c>
      <c r="Q39" s="185">
        <f t="shared" si="6"/>
        <v>0</v>
      </c>
      <c r="R39" s="185">
        <v>0</v>
      </c>
      <c r="S39" s="200">
        <f t="shared" si="3"/>
        <v>0</v>
      </c>
      <c r="T39" s="200">
        <v>0</v>
      </c>
      <c r="U39" s="200">
        <f t="shared" si="9"/>
        <v>0</v>
      </c>
      <c r="V39" s="201">
        <v>0</v>
      </c>
      <c r="W39" s="185">
        <f t="shared" si="10"/>
        <v>0</v>
      </c>
      <c r="X39" s="201">
        <v>0</v>
      </c>
      <c r="Y39" s="185">
        <f t="shared" si="11"/>
        <v>0</v>
      </c>
      <c r="Z39" s="185">
        <v>0</v>
      </c>
      <c r="AA39" s="185">
        <f t="shared" si="12"/>
        <v>0</v>
      </c>
      <c r="AB39" s="185">
        <v>0</v>
      </c>
      <c r="AC39" s="185">
        <v>0</v>
      </c>
      <c r="AD39" s="185">
        <f t="shared" si="13"/>
        <v>0</v>
      </c>
      <c r="AE39" s="201">
        <v>0</v>
      </c>
      <c r="AF39" s="185">
        <f t="shared" si="14"/>
        <v>0</v>
      </c>
      <c r="AG39" s="185">
        <v>0</v>
      </c>
      <c r="AH39" s="185">
        <f t="shared" si="15"/>
        <v>0</v>
      </c>
      <c r="AI39" s="201">
        <v>0</v>
      </c>
      <c r="AJ39" s="201">
        <v>0</v>
      </c>
      <c r="AK39" s="201">
        <v>0</v>
      </c>
      <c r="AL39" s="185">
        <f t="shared" si="16"/>
        <v>0</v>
      </c>
      <c r="AM39" s="201">
        <v>0</v>
      </c>
      <c r="AN39" s="201">
        <f t="shared" si="17"/>
        <v>0</v>
      </c>
      <c r="AO39" s="185">
        <f t="shared" si="18"/>
        <v>0</v>
      </c>
      <c r="AP39" s="185">
        <v>0</v>
      </c>
      <c r="AQ39" s="185">
        <f t="shared" si="19"/>
        <v>0</v>
      </c>
      <c r="AR39" s="185">
        <f t="shared" si="20"/>
        <v>0</v>
      </c>
      <c r="AS39" s="201">
        <v>0</v>
      </c>
      <c r="AT39" s="201">
        <v>0</v>
      </c>
      <c r="AU39" s="201">
        <v>0</v>
      </c>
      <c r="AV39" s="185">
        <f t="shared" si="21"/>
        <v>0</v>
      </c>
      <c r="AW39" s="185">
        <f t="shared" si="22"/>
        <v>0</v>
      </c>
      <c r="AX39" s="185">
        <v>0</v>
      </c>
      <c r="AY39" s="185">
        <f t="shared" si="23"/>
        <v>0</v>
      </c>
      <c r="AZ39" s="185">
        <v>0</v>
      </c>
      <c r="BA39" s="201">
        <v>0</v>
      </c>
      <c r="BB39" s="185">
        <f t="shared" si="24"/>
        <v>0</v>
      </c>
      <c r="BC39" s="201">
        <v>0</v>
      </c>
      <c r="BD39" s="185">
        <f t="shared" si="25"/>
        <v>0</v>
      </c>
      <c r="BE39" s="201">
        <v>0</v>
      </c>
      <c r="BF39" s="185">
        <f t="shared" si="26"/>
        <v>0</v>
      </c>
      <c r="BG39" s="201">
        <v>0</v>
      </c>
      <c r="BH39" s="185">
        <f t="shared" si="27"/>
        <v>0</v>
      </c>
      <c r="BI39" s="185">
        <v>0</v>
      </c>
      <c r="BJ39" s="185">
        <f t="shared" si="28"/>
        <v>0</v>
      </c>
      <c r="BK39" s="185">
        <v>0</v>
      </c>
      <c r="BL39" s="185">
        <f t="shared" si="29"/>
        <v>0</v>
      </c>
      <c r="BM39" s="185">
        <v>0</v>
      </c>
      <c r="BN39" s="185">
        <f t="shared" si="30"/>
        <v>0</v>
      </c>
      <c r="BO39" s="185">
        <v>0</v>
      </c>
      <c r="BP39" s="185">
        <v>0</v>
      </c>
      <c r="BQ39" s="185">
        <f t="shared" si="31"/>
        <v>0</v>
      </c>
      <c r="BR39" s="185">
        <f t="shared" si="32"/>
        <v>0</v>
      </c>
      <c r="BS39" s="201">
        <v>0</v>
      </c>
      <c r="BT39" s="185">
        <f t="shared" si="33"/>
        <v>0</v>
      </c>
      <c r="BU39" s="185">
        <v>0</v>
      </c>
      <c r="BV39" s="185">
        <v>0</v>
      </c>
      <c r="BW39" s="185">
        <f t="shared" si="7"/>
        <v>0</v>
      </c>
      <c r="BX39" s="210"/>
      <c r="CC39" s="177"/>
      <c r="CK39" s="177"/>
    </row>
    <row r="40" spans="1:89" s="178" customFormat="1" ht="33.75" hidden="1" customHeight="1">
      <c r="A40" s="187">
        <v>32</v>
      </c>
      <c r="B40" s="188" t="s">
        <v>521</v>
      </c>
      <c r="C40" s="185"/>
      <c r="D40" s="185">
        <v>0</v>
      </c>
      <c r="E40" s="185">
        <f t="shared" si="0"/>
        <v>0</v>
      </c>
      <c r="F40" s="185">
        <v>0</v>
      </c>
      <c r="G40" s="185">
        <f t="shared" si="1"/>
        <v>0</v>
      </c>
      <c r="H40" s="189">
        <v>0</v>
      </c>
      <c r="I40" s="186">
        <f t="shared" si="2"/>
        <v>0</v>
      </c>
      <c r="J40" s="185">
        <v>0</v>
      </c>
      <c r="K40" s="185">
        <f t="shared" si="4"/>
        <v>0</v>
      </c>
      <c r="L40" s="185">
        <v>0</v>
      </c>
      <c r="M40" s="185">
        <f t="shared" si="8"/>
        <v>0</v>
      </c>
      <c r="N40" s="185">
        <v>0</v>
      </c>
      <c r="O40" s="185">
        <f t="shared" si="5"/>
        <v>0</v>
      </c>
      <c r="P40" s="185">
        <v>0</v>
      </c>
      <c r="Q40" s="185">
        <f t="shared" si="6"/>
        <v>0</v>
      </c>
      <c r="R40" s="185">
        <v>0</v>
      </c>
      <c r="S40" s="200">
        <f t="shared" si="3"/>
        <v>0</v>
      </c>
      <c r="T40" s="200">
        <v>0</v>
      </c>
      <c r="U40" s="200">
        <f t="shared" si="9"/>
        <v>0</v>
      </c>
      <c r="V40" s="201">
        <v>0</v>
      </c>
      <c r="W40" s="185">
        <f t="shared" si="10"/>
        <v>0</v>
      </c>
      <c r="X40" s="201">
        <v>0</v>
      </c>
      <c r="Y40" s="185">
        <f t="shared" si="11"/>
        <v>0</v>
      </c>
      <c r="Z40" s="185">
        <v>0</v>
      </c>
      <c r="AA40" s="185">
        <f t="shared" si="12"/>
        <v>0</v>
      </c>
      <c r="AB40" s="185">
        <v>0</v>
      </c>
      <c r="AC40" s="185">
        <v>0</v>
      </c>
      <c r="AD40" s="185">
        <f t="shared" si="13"/>
        <v>0</v>
      </c>
      <c r="AE40" s="201">
        <v>0</v>
      </c>
      <c r="AF40" s="185">
        <f t="shared" si="14"/>
        <v>0</v>
      </c>
      <c r="AG40" s="185">
        <v>0</v>
      </c>
      <c r="AH40" s="185">
        <f t="shared" si="15"/>
        <v>0</v>
      </c>
      <c r="AI40" s="201">
        <v>0</v>
      </c>
      <c r="AJ40" s="201">
        <v>0</v>
      </c>
      <c r="AK40" s="201">
        <v>0</v>
      </c>
      <c r="AL40" s="185">
        <f t="shared" si="16"/>
        <v>0</v>
      </c>
      <c r="AM40" s="201">
        <v>0</v>
      </c>
      <c r="AN40" s="201">
        <f t="shared" si="17"/>
        <v>0</v>
      </c>
      <c r="AO40" s="185">
        <f t="shared" si="18"/>
        <v>0</v>
      </c>
      <c r="AP40" s="185">
        <v>0</v>
      </c>
      <c r="AQ40" s="185">
        <f t="shared" si="19"/>
        <v>0</v>
      </c>
      <c r="AR40" s="185">
        <f t="shared" si="20"/>
        <v>0</v>
      </c>
      <c r="AS40" s="201">
        <v>0</v>
      </c>
      <c r="AT40" s="201">
        <v>0</v>
      </c>
      <c r="AU40" s="201">
        <v>0</v>
      </c>
      <c r="AV40" s="185">
        <f t="shared" si="21"/>
        <v>0</v>
      </c>
      <c r="AW40" s="185">
        <f t="shared" si="22"/>
        <v>0</v>
      </c>
      <c r="AX40" s="185">
        <v>0</v>
      </c>
      <c r="AY40" s="185">
        <f t="shared" si="23"/>
        <v>0</v>
      </c>
      <c r="AZ40" s="185">
        <v>0</v>
      </c>
      <c r="BA40" s="201">
        <v>0</v>
      </c>
      <c r="BB40" s="185">
        <f t="shared" si="24"/>
        <v>0</v>
      </c>
      <c r="BC40" s="201">
        <v>0</v>
      </c>
      <c r="BD40" s="185">
        <f t="shared" si="25"/>
        <v>0</v>
      </c>
      <c r="BE40" s="201">
        <v>0</v>
      </c>
      <c r="BF40" s="185">
        <f t="shared" si="26"/>
        <v>0</v>
      </c>
      <c r="BG40" s="201">
        <v>0</v>
      </c>
      <c r="BH40" s="185">
        <f t="shared" si="27"/>
        <v>0</v>
      </c>
      <c r="BI40" s="185">
        <v>0</v>
      </c>
      <c r="BJ40" s="185">
        <f t="shared" si="28"/>
        <v>0</v>
      </c>
      <c r="BK40" s="185">
        <v>0</v>
      </c>
      <c r="BL40" s="185">
        <f t="shared" si="29"/>
        <v>0</v>
      </c>
      <c r="BM40" s="185">
        <v>0</v>
      </c>
      <c r="BN40" s="185">
        <f t="shared" si="30"/>
        <v>0</v>
      </c>
      <c r="BO40" s="185">
        <v>0</v>
      </c>
      <c r="BP40" s="185">
        <v>0</v>
      </c>
      <c r="BQ40" s="185">
        <f t="shared" si="31"/>
        <v>0</v>
      </c>
      <c r="BR40" s="185">
        <f t="shared" si="32"/>
        <v>0</v>
      </c>
      <c r="BS40" s="201">
        <v>0</v>
      </c>
      <c r="BT40" s="185">
        <f t="shared" si="33"/>
        <v>0</v>
      </c>
      <c r="BU40" s="185">
        <v>0</v>
      </c>
      <c r="BV40" s="185">
        <v>0</v>
      </c>
      <c r="BW40" s="185">
        <f t="shared" si="7"/>
        <v>0</v>
      </c>
      <c r="BX40" s="210"/>
      <c r="CC40" s="177"/>
      <c r="CK40" s="177"/>
    </row>
    <row r="41" spans="1:89" s="178" customFormat="1" ht="33.75" hidden="1" customHeight="1">
      <c r="A41" s="187">
        <v>33</v>
      </c>
      <c r="B41" s="188" t="s">
        <v>522</v>
      </c>
      <c r="C41" s="185">
        <v>0</v>
      </c>
      <c r="D41" s="185">
        <v>0</v>
      </c>
      <c r="E41" s="185">
        <f t="shared" si="0"/>
        <v>0</v>
      </c>
      <c r="F41" s="185">
        <v>0</v>
      </c>
      <c r="G41" s="185">
        <f t="shared" si="1"/>
        <v>0</v>
      </c>
      <c r="H41" s="189">
        <v>0</v>
      </c>
      <c r="I41" s="186">
        <f t="shared" si="2"/>
        <v>0</v>
      </c>
      <c r="J41" s="185">
        <v>0</v>
      </c>
      <c r="K41" s="185">
        <f t="shared" si="4"/>
        <v>0</v>
      </c>
      <c r="L41" s="185">
        <v>0</v>
      </c>
      <c r="M41" s="185">
        <f t="shared" si="8"/>
        <v>0</v>
      </c>
      <c r="N41" s="185">
        <v>0</v>
      </c>
      <c r="O41" s="185">
        <f t="shared" si="5"/>
        <v>0</v>
      </c>
      <c r="P41" s="185">
        <v>0</v>
      </c>
      <c r="Q41" s="185">
        <f t="shared" si="6"/>
        <v>0</v>
      </c>
      <c r="R41" s="185">
        <v>0</v>
      </c>
      <c r="S41" s="200">
        <f t="shared" si="3"/>
        <v>0</v>
      </c>
      <c r="T41" s="200">
        <v>0</v>
      </c>
      <c r="U41" s="200">
        <f t="shared" si="9"/>
        <v>0</v>
      </c>
      <c r="V41" s="201">
        <v>0</v>
      </c>
      <c r="W41" s="185">
        <f t="shared" si="10"/>
        <v>0</v>
      </c>
      <c r="X41" s="201">
        <v>0</v>
      </c>
      <c r="Y41" s="185">
        <f t="shared" si="11"/>
        <v>0</v>
      </c>
      <c r="Z41" s="185">
        <v>0</v>
      </c>
      <c r="AA41" s="185">
        <f t="shared" si="12"/>
        <v>0</v>
      </c>
      <c r="AB41" s="185">
        <v>0</v>
      </c>
      <c r="AC41" s="185">
        <v>0</v>
      </c>
      <c r="AD41" s="185">
        <f t="shared" si="13"/>
        <v>0</v>
      </c>
      <c r="AE41" s="201">
        <v>0</v>
      </c>
      <c r="AF41" s="185">
        <f t="shared" si="14"/>
        <v>0</v>
      </c>
      <c r="AG41" s="185">
        <v>0</v>
      </c>
      <c r="AH41" s="185">
        <f t="shared" si="15"/>
        <v>0</v>
      </c>
      <c r="AI41" s="201">
        <v>0</v>
      </c>
      <c r="AJ41" s="201">
        <v>0</v>
      </c>
      <c r="AK41" s="201">
        <v>0</v>
      </c>
      <c r="AL41" s="185">
        <f t="shared" si="16"/>
        <v>0</v>
      </c>
      <c r="AM41" s="201">
        <v>0</v>
      </c>
      <c r="AN41" s="201">
        <f t="shared" si="17"/>
        <v>0</v>
      </c>
      <c r="AO41" s="185">
        <f t="shared" si="18"/>
        <v>0</v>
      </c>
      <c r="AP41" s="185">
        <v>0</v>
      </c>
      <c r="AQ41" s="185">
        <f t="shared" si="19"/>
        <v>0</v>
      </c>
      <c r="AR41" s="185">
        <f t="shared" si="20"/>
        <v>0</v>
      </c>
      <c r="AS41" s="201">
        <v>0</v>
      </c>
      <c r="AT41" s="201">
        <v>0</v>
      </c>
      <c r="AU41" s="201">
        <v>0</v>
      </c>
      <c r="AV41" s="185">
        <f t="shared" si="21"/>
        <v>0</v>
      </c>
      <c r="AW41" s="185">
        <f t="shared" si="22"/>
        <v>0</v>
      </c>
      <c r="AX41" s="185">
        <v>0</v>
      </c>
      <c r="AY41" s="185">
        <f t="shared" si="23"/>
        <v>0</v>
      </c>
      <c r="AZ41" s="185">
        <v>0</v>
      </c>
      <c r="BA41" s="201">
        <v>0</v>
      </c>
      <c r="BB41" s="185">
        <f t="shared" si="24"/>
        <v>0</v>
      </c>
      <c r="BC41" s="201">
        <v>0</v>
      </c>
      <c r="BD41" s="185">
        <f t="shared" si="25"/>
        <v>0</v>
      </c>
      <c r="BE41" s="201">
        <v>0</v>
      </c>
      <c r="BF41" s="185">
        <f t="shared" si="26"/>
        <v>0</v>
      </c>
      <c r="BG41" s="201">
        <v>0</v>
      </c>
      <c r="BH41" s="185">
        <f t="shared" si="27"/>
        <v>0</v>
      </c>
      <c r="BI41" s="185">
        <v>0</v>
      </c>
      <c r="BJ41" s="185">
        <f t="shared" si="28"/>
        <v>0</v>
      </c>
      <c r="BK41" s="185">
        <v>0</v>
      </c>
      <c r="BL41" s="185">
        <f t="shared" si="29"/>
        <v>0</v>
      </c>
      <c r="BM41" s="185">
        <v>0</v>
      </c>
      <c r="BN41" s="185">
        <f t="shared" si="30"/>
        <v>0</v>
      </c>
      <c r="BO41" s="185">
        <v>0</v>
      </c>
      <c r="BP41" s="185">
        <v>0</v>
      </c>
      <c r="BQ41" s="185">
        <f t="shared" si="31"/>
        <v>0</v>
      </c>
      <c r="BR41" s="185">
        <f t="shared" si="32"/>
        <v>0</v>
      </c>
      <c r="BS41" s="201">
        <v>0</v>
      </c>
      <c r="BT41" s="185">
        <f t="shared" si="33"/>
        <v>0</v>
      </c>
      <c r="BU41" s="185">
        <v>0</v>
      </c>
      <c r="BV41" s="185">
        <v>0</v>
      </c>
      <c r="BW41" s="185">
        <f t="shared" si="7"/>
        <v>0</v>
      </c>
      <c r="BX41" s="210"/>
      <c r="CC41" s="177"/>
      <c r="CK41" s="177"/>
    </row>
    <row r="42" spans="1:89" s="178" customFormat="1" ht="33.75" hidden="1" customHeight="1">
      <c r="A42" s="187">
        <v>34</v>
      </c>
      <c r="B42" s="188" t="s">
        <v>523</v>
      </c>
      <c r="C42" s="185"/>
      <c r="D42" s="185">
        <v>0</v>
      </c>
      <c r="E42" s="185">
        <f t="shared" si="0"/>
        <v>0</v>
      </c>
      <c r="F42" s="185">
        <v>0</v>
      </c>
      <c r="G42" s="185">
        <f t="shared" si="1"/>
        <v>0</v>
      </c>
      <c r="H42" s="189">
        <v>0</v>
      </c>
      <c r="I42" s="186">
        <f t="shared" si="2"/>
        <v>0</v>
      </c>
      <c r="J42" s="185">
        <v>0</v>
      </c>
      <c r="K42" s="185">
        <f t="shared" si="4"/>
        <v>0</v>
      </c>
      <c r="L42" s="185">
        <v>0</v>
      </c>
      <c r="M42" s="185">
        <f>L42*5.51</f>
        <v>0</v>
      </c>
      <c r="N42" s="185">
        <v>0</v>
      </c>
      <c r="O42" s="185">
        <f t="shared" si="5"/>
        <v>0</v>
      </c>
      <c r="P42" s="185">
        <v>0</v>
      </c>
      <c r="Q42" s="185">
        <f t="shared" si="6"/>
        <v>0</v>
      </c>
      <c r="R42" s="185">
        <v>0</v>
      </c>
      <c r="S42" s="200">
        <f t="shared" si="3"/>
        <v>0</v>
      </c>
      <c r="T42" s="200"/>
      <c r="U42" s="200"/>
      <c r="V42" s="201"/>
      <c r="W42" s="185"/>
      <c r="X42" s="201"/>
      <c r="Y42" s="185"/>
      <c r="Z42" s="185"/>
      <c r="AA42" s="185"/>
      <c r="AB42" s="185"/>
      <c r="AC42" s="185">
        <v>0</v>
      </c>
      <c r="AD42" s="185">
        <f t="shared" si="13"/>
        <v>0</v>
      </c>
      <c r="AE42" s="201">
        <v>0</v>
      </c>
      <c r="AF42" s="185">
        <f>AE42/61.67</f>
        <v>0</v>
      </c>
      <c r="AG42" s="185">
        <v>0</v>
      </c>
      <c r="AH42" s="185">
        <f t="shared" si="15"/>
        <v>0</v>
      </c>
      <c r="AI42" s="201">
        <v>0</v>
      </c>
      <c r="AJ42" s="201">
        <v>0</v>
      </c>
      <c r="AK42" s="201">
        <v>0</v>
      </c>
      <c r="AL42" s="185">
        <f t="shared" si="16"/>
        <v>0</v>
      </c>
      <c r="AM42" s="201">
        <v>0</v>
      </c>
      <c r="AN42" s="201">
        <f t="shared" si="17"/>
        <v>0</v>
      </c>
      <c r="AO42" s="185">
        <f t="shared" si="18"/>
        <v>0</v>
      </c>
      <c r="AP42" s="185">
        <v>0</v>
      </c>
      <c r="AQ42" s="185">
        <f t="shared" si="19"/>
        <v>0</v>
      </c>
      <c r="AR42" s="185">
        <f t="shared" si="20"/>
        <v>0</v>
      </c>
      <c r="AS42" s="201">
        <v>0</v>
      </c>
      <c r="AT42" s="201">
        <v>0</v>
      </c>
      <c r="AU42" s="201">
        <v>0</v>
      </c>
      <c r="AV42" s="185">
        <f>AS42*550/663.06/555+AT42*580/663.06/555+AU42*640/663.06/555</f>
        <v>0</v>
      </c>
      <c r="AW42" s="185">
        <f t="shared" si="22"/>
        <v>0</v>
      </c>
      <c r="AX42" s="185">
        <v>0</v>
      </c>
      <c r="AY42" s="185">
        <f t="shared" si="23"/>
        <v>0</v>
      </c>
      <c r="AZ42" s="185">
        <v>0</v>
      </c>
      <c r="BA42" s="201">
        <v>0</v>
      </c>
      <c r="BB42" s="185">
        <f>BA42*0.19</f>
        <v>0</v>
      </c>
      <c r="BC42" s="201">
        <v>0</v>
      </c>
      <c r="BD42" s="185">
        <f>BC42/600</f>
        <v>0</v>
      </c>
      <c r="BE42" s="201">
        <v>0</v>
      </c>
      <c r="BF42" s="185">
        <f>BE42/600</f>
        <v>0</v>
      </c>
      <c r="BG42" s="201">
        <v>0</v>
      </c>
      <c r="BH42" s="185">
        <f>BG42/300</f>
        <v>0</v>
      </c>
      <c r="BI42" s="185">
        <v>0</v>
      </c>
      <c r="BJ42" s="185">
        <f>BI42*0.375</f>
        <v>0</v>
      </c>
      <c r="BK42" s="185">
        <v>0</v>
      </c>
      <c r="BL42" s="185">
        <f>BK42*0.75</f>
        <v>0</v>
      </c>
      <c r="BM42" s="185">
        <v>0</v>
      </c>
      <c r="BN42" s="185">
        <f>BM42*0.75</f>
        <v>0</v>
      </c>
      <c r="BO42" s="185">
        <v>0</v>
      </c>
      <c r="BP42" s="185">
        <v>0</v>
      </c>
      <c r="BQ42" s="185">
        <f>BP42*1.33333333</f>
        <v>0</v>
      </c>
      <c r="BR42" s="185">
        <f>BO42*1.333333</f>
        <v>0</v>
      </c>
      <c r="BS42" s="201">
        <v>0</v>
      </c>
      <c r="BT42" s="185">
        <f>BS42*1.25</f>
        <v>0</v>
      </c>
      <c r="BU42" s="185">
        <v>0</v>
      </c>
      <c r="BV42" s="185">
        <v>0</v>
      </c>
      <c r="BW42" s="185">
        <f t="shared" si="7"/>
        <v>0</v>
      </c>
      <c r="BX42" s="210"/>
      <c r="CC42" s="177"/>
      <c r="CK42" s="177"/>
    </row>
    <row r="43" spans="1:89" s="178" customFormat="1" ht="33.75" hidden="1" customHeight="1">
      <c r="A43" s="187">
        <v>35</v>
      </c>
      <c r="B43" s="188" t="s">
        <v>524</v>
      </c>
      <c r="C43" s="185"/>
      <c r="D43" s="185">
        <v>0</v>
      </c>
      <c r="E43" s="185">
        <f t="shared" si="0"/>
        <v>0</v>
      </c>
      <c r="F43" s="185">
        <v>0</v>
      </c>
      <c r="G43" s="185">
        <f t="shared" si="1"/>
        <v>0</v>
      </c>
      <c r="H43" s="189">
        <v>0</v>
      </c>
      <c r="I43" s="186">
        <f t="shared" si="2"/>
        <v>0</v>
      </c>
      <c r="J43" s="185">
        <v>0</v>
      </c>
      <c r="K43" s="185">
        <f t="shared" si="4"/>
        <v>0</v>
      </c>
      <c r="L43" s="185">
        <v>0</v>
      </c>
      <c r="M43" s="185">
        <f t="shared" si="8"/>
        <v>0</v>
      </c>
      <c r="N43" s="185">
        <v>0</v>
      </c>
      <c r="O43" s="185">
        <f t="shared" si="5"/>
        <v>0</v>
      </c>
      <c r="P43" s="185">
        <v>0</v>
      </c>
      <c r="Q43" s="185">
        <f t="shared" si="6"/>
        <v>0</v>
      </c>
      <c r="R43" s="185">
        <v>0</v>
      </c>
      <c r="S43" s="200">
        <f t="shared" si="3"/>
        <v>0</v>
      </c>
      <c r="T43" s="200">
        <v>0</v>
      </c>
      <c r="U43" s="200">
        <f t="shared" si="9"/>
        <v>0</v>
      </c>
      <c r="V43" s="201">
        <v>0</v>
      </c>
      <c r="W43" s="185">
        <f t="shared" si="10"/>
        <v>0</v>
      </c>
      <c r="X43" s="201">
        <v>0</v>
      </c>
      <c r="Y43" s="185">
        <f t="shared" si="11"/>
        <v>0</v>
      </c>
      <c r="Z43" s="185">
        <v>0</v>
      </c>
      <c r="AA43" s="185">
        <f t="shared" si="12"/>
        <v>0</v>
      </c>
      <c r="AB43" s="185">
        <v>0</v>
      </c>
      <c r="AC43" s="185">
        <v>0</v>
      </c>
      <c r="AD43" s="185">
        <f t="shared" si="13"/>
        <v>0</v>
      </c>
      <c r="AE43" s="201">
        <v>0</v>
      </c>
      <c r="AF43" s="185">
        <f t="shared" si="14"/>
        <v>0</v>
      </c>
      <c r="AG43" s="185">
        <v>0</v>
      </c>
      <c r="AH43" s="185">
        <f t="shared" si="15"/>
        <v>0</v>
      </c>
      <c r="AI43" s="201">
        <v>0</v>
      </c>
      <c r="AJ43" s="201">
        <v>0</v>
      </c>
      <c r="AK43" s="201">
        <v>0</v>
      </c>
      <c r="AL43" s="185">
        <f t="shared" si="16"/>
        <v>0</v>
      </c>
      <c r="AM43" s="201">
        <v>0</v>
      </c>
      <c r="AN43" s="201">
        <f t="shared" si="17"/>
        <v>0</v>
      </c>
      <c r="AO43" s="185">
        <f t="shared" si="18"/>
        <v>0</v>
      </c>
      <c r="AP43" s="185">
        <v>0</v>
      </c>
      <c r="AQ43" s="185">
        <f t="shared" si="19"/>
        <v>0</v>
      </c>
      <c r="AR43" s="185">
        <f t="shared" si="20"/>
        <v>0</v>
      </c>
      <c r="AS43" s="201">
        <v>0</v>
      </c>
      <c r="AT43" s="201">
        <v>0</v>
      </c>
      <c r="AU43" s="201">
        <v>0</v>
      </c>
      <c r="AV43" s="185">
        <f t="shared" si="21"/>
        <v>0</v>
      </c>
      <c r="AW43" s="185">
        <f t="shared" si="22"/>
        <v>0</v>
      </c>
      <c r="AX43" s="185">
        <v>0</v>
      </c>
      <c r="AY43" s="185">
        <f t="shared" si="23"/>
        <v>0</v>
      </c>
      <c r="AZ43" s="185">
        <v>0</v>
      </c>
      <c r="BA43" s="201">
        <v>0</v>
      </c>
      <c r="BB43" s="185">
        <f t="shared" si="24"/>
        <v>0</v>
      </c>
      <c r="BC43" s="201">
        <v>0</v>
      </c>
      <c r="BD43" s="185">
        <f t="shared" si="25"/>
        <v>0</v>
      </c>
      <c r="BE43" s="201">
        <v>0</v>
      </c>
      <c r="BF43" s="185">
        <f t="shared" si="26"/>
        <v>0</v>
      </c>
      <c r="BG43" s="201">
        <v>0</v>
      </c>
      <c r="BH43" s="185">
        <f t="shared" si="27"/>
        <v>0</v>
      </c>
      <c r="BI43" s="185">
        <v>0</v>
      </c>
      <c r="BJ43" s="185">
        <f t="shared" si="28"/>
        <v>0</v>
      </c>
      <c r="BK43" s="185">
        <v>0</v>
      </c>
      <c r="BL43" s="185">
        <f t="shared" si="29"/>
        <v>0</v>
      </c>
      <c r="BM43" s="185">
        <v>0</v>
      </c>
      <c r="BN43" s="185">
        <f t="shared" si="30"/>
        <v>0</v>
      </c>
      <c r="BO43" s="185">
        <v>0</v>
      </c>
      <c r="BP43" s="185">
        <v>0</v>
      </c>
      <c r="BQ43" s="185">
        <f t="shared" si="31"/>
        <v>0</v>
      </c>
      <c r="BR43" s="185">
        <f t="shared" si="32"/>
        <v>0</v>
      </c>
      <c r="BS43" s="201">
        <v>0</v>
      </c>
      <c r="BT43" s="185">
        <f t="shared" si="33"/>
        <v>0</v>
      </c>
      <c r="BU43" s="185">
        <v>0</v>
      </c>
      <c r="BV43" s="185">
        <v>0</v>
      </c>
      <c r="BW43" s="185">
        <f t="shared" si="7"/>
        <v>0</v>
      </c>
      <c r="BX43" s="210"/>
      <c r="CC43" s="177"/>
      <c r="CK43" s="177"/>
    </row>
    <row r="44" spans="1:89" s="178" customFormat="1" ht="33.75" hidden="1" customHeight="1">
      <c r="A44" s="187">
        <v>36</v>
      </c>
      <c r="B44" s="188" t="s">
        <v>525</v>
      </c>
      <c r="C44" s="185">
        <v>0</v>
      </c>
      <c r="D44" s="185">
        <v>0</v>
      </c>
      <c r="E44" s="185">
        <f t="shared" si="0"/>
        <v>0</v>
      </c>
      <c r="F44" s="185">
        <v>0</v>
      </c>
      <c r="G44" s="190">
        <f t="shared" si="1"/>
        <v>0</v>
      </c>
      <c r="H44" s="185">
        <v>0</v>
      </c>
      <c r="I44" s="186">
        <f t="shared" si="2"/>
        <v>0</v>
      </c>
      <c r="J44" s="185">
        <v>0</v>
      </c>
      <c r="K44" s="185">
        <f t="shared" si="4"/>
        <v>0</v>
      </c>
      <c r="L44" s="185">
        <v>0</v>
      </c>
      <c r="M44" s="185">
        <f>L44*5.5</f>
        <v>0</v>
      </c>
      <c r="N44" s="185">
        <v>0</v>
      </c>
      <c r="O44" s="185">
        <f>N44*0.25</f>
        <v>0</v>
      </c>
      <c r="P44" s="185">
        <v>0</v>
      </c>
      <c r="Q44" s="185">
        <f>P44*0.3</f>
        <v>0</v>
      </c>
      <c r="R44" s="185">
        <v>0</v>
      </c>
      <c r="S44" s="200">
        <f t="shared" si="3"/>
        <v>0</v>
      </c>
      <c r="T44" s="200"/>
      <c r="U44" s="200"/>
      <c r="V44" s="201">
        <v>0</v>
      </c>
      <c r="W44" s="185">
        <f>V44/25</f>
        <v>0</v>
      </c>
      <c r="X44" s="201">
        <v>0</v>
      </c>
      <c r="Y44" s="185">
        <f>X44/80</f>
        <v>0</v>
      </c>
      <c r="Z44" s="185">
        <v>0</v>
      </c>
      <c r="AA44" s="185">
        <f>Z44*3</f>
        <v>0</v>
      </c>
      <c r="AB44" s="185">
        <v>0</v>
      </c>
      <c r="AC44" s="185">
        <v>0</v>
      </c>
      <c r="AD44" s="185">
        <f t="shared" si="13"/>
        <v>0</v>
      </c>
      <c r="AE44" s="201">
        <v>0</v>
      </c>
      <c r="AF44" s="185">
        <f>AE44/61.67</f>
        <v>0</v>
      </c>
      <c r="AG44" s="185">
        <v>0</v>
      </c>
      <c r="AH44" s="185">
        <f t="shared" si="15"/>
        <v>0</v>
      </c>
      <c r="AI44" s="201">
        <v>0</v>
      </c>
      <c r="AJ44" s="201">
        <v>0</v>
      </c>
      <c r="AK44" s="201">
        <v>0</v>
      </c>
      <c r="AL44" s="185">
        <f>AK44/25</f>
        <v>0</v>
      </c>
      <c r="AM44" s="201">
        <v>0</v>
      </c>
      <c r="AN44" s="201">
        <f>AM44*27/30</f>
        <v>0</v>
      </c>
      <c r="AO44" s="185">
        <f>AN44/27</f>
        <v>0</v>
      </c>
      <c r="AP44" s="185">
        <v>0</v>
      </c>
      <c r="AQ44" s="185">
        <f>AP44*0.625/3</f>
        <v>0</v>
      </c>
      <c r="AR44" s="185">
        <f>AQ44*3</f>
        <v>0</v>
      </c>
      <c r="AS44" s="201">
        <v>0</v>
      </c>
      <c r="AT44" s="201">
        <v>0</v>
      </c>
      <c r="AU44" s="201">
        <v>0</v>
      </c>
      <c r="AV44" s="185">
        <f>AS44*550/663.06/555+AT44*580/663.06/555+AU44*640/663.06/555</f>
        <v>0</v>
      </c>
      <c r="AW44" s="185">
        <f>AV44*23</f>
        <v>0</v>
      </c>
      <c r="AX44" s="185">
        <v>0</v>
      </c>
      <c r="AY44" s="185">
        <f>AZ44/0.3</f>
        <v>0</v>
      </c>
      <c r="AZ44" s="185">
        <v>0</v>
      </c>
      <c r="BA44" s="201">
        <v>0</v>
      </c>
      <c r="BB44" s="185">
        <f>BA44*0.19</f>
        <v>0</v>
      </c>
      <c r="BC44" s="201">
        <v>0</v>
      </c>
      <c r="BD44" s="185">
        <f>BC44/600</f>
        <v>0</v>
      </c>
      <c r="BE44" s="201">
        <v>0</v>
      </c>
      <c r="BF44" s="185">
        <f>BE44/600</f>
        <v>0</v>
      </c>
      <c r="BG44" s="201"/>
      <c r="BH44" s="185"/>
      <c r="BI44" s="185">
        <v>0</v>
      </c>
      <c r="BJ44" s="185">
        <f>BI44*0.375</f>
        <v>0</v>
      </c>
      <c r="BK44" s="185">
        <v>0</v>
      </c>
      <c r="BL44" s="185">
        <f>BK44*0.75</f>
        <v>0</v>
      </c>
      <c r="BM44" s="185">
        <v>0</v>
      </c>
      <c r="BN44" s="185">
        <f>BM44*0.75</f>
        <v>0</v>
      </c>
      <c r="BO44" s="185"/>
      <c r="BP44" s="185"/>
      <c r="BQ44" s="185"/>
      <c r="BR44" s="185"/>
      <c r="BS44" s="201">
        <v>0</v>
      </c>
      <c r="BT44" s="185">
        <f>BS44*1.25</f>
        <v>0</v>
      </c>
      <c r="BU44" s="185">
        <v>0</v>
      </c>
      <c r="BV44" s="185">
        <v>0</v>
      </c>
      <c r="BW44" s="185">
        <f t="shared" si="7"/>
        <v>0</v>
      </c>
      <c r="BX44" s="210"/>
      <c r="CC44" s="177"/>
      <c r="CK44" s="177"/>
    </row>
    <row r="45" spans="1:89" s="179" customFormat="1" ht="38.25" customHeight="1">
      <c r="A45" s="1079" t="s">
        <v>227</v>
      </c>
      <c r="B45" s="1080"/>
      <c r="C45" s="191">
        <f t="shared" ref="C45:AJ45" si="34">SUM(C9:C44)</f>
        <v>0</v>
      </c>
      <c r="D45" s="191">
        <f t="shared" si="34"/>
        <v>0</v>
      </c>
      <c r="E45" s="191">
        <f t="shared" si="34"/>
        <v>0</v>
      </c>
      <c r="F45" s="191">
        <f t="shared" si="34"/>
        <v>0</v>
      </c>
      <c r="G45" s="191">
        <f t="shared" si="34"/>
        <v>0</v>
      </c>
      <c r="H45" s="191">
        <f>SUM(H9:H44)</f>
        <v>0</v>
      </c>
      <c r="I45" s="191">
        <f>SUM(I9:I44)</f>
        <v>0</v>
      </c>
      <c r="J45" s="191">
        <f t="shared" si="34"/>
        <v>0</v>
      </c>
      <c r="K45" s="191">
        <f t="shared" si="34"/>
        <v>0</v>
      </c>
      <c r="L45" s="191">
        <f t="shared" si="34"/>
        <v>0</v>
      </c>
      <c r="M45" s="191">
        <f t="shared" si="34"/>
        <v>0</v>
      </c>
      <c r="N45" s="191">
        <f t="shared" si="34"/>
        <v>0</v>
      </c>
      <c r="O45" s="191">
        <f t="shared" si="34"/>
        <v>0</v>
      </c>
      <c r="P45" s="191">
        <f t="shared" si="34"/>
        <v>0</v>
      </c>
      <c r="Q45" s="191">
        <f t="shared" si="34"/>
        <v>0</v>
      </c>
      <c r="R45" s="191">
        <f t="shared" si="34"/>
        <v>0</v>
      </c>
      <c r="S45" s="191">
        <f t="shared" si="34"/>
        <v>0</v>
      </c>
      <c r="T45" s="191">
        <f t="shared" si="34"/>
        <v>0</v>
      </c>
      <c r="U45" s="191">
        <f t="shared" si="34"/>
        <v>0</v>
      </c>
      <c r="V45" s="202">
        <f t="shared" si="34"/>
        <v>0</v>
      </c>
      <c r="W45" s="191">
        <f t="shared" si="34"/>
        <v>0</v>
      </c>
      <c r="X45" s="202">
        <f t="shared" si="34"/>
        <v>0</v>
      </c>
      <c r="Y45" s="191">
        <f t="shared" si="34"/>
        <v>0</v>
      </c>
      <c r="Z45" s="191">
        <f t="shared" si="34"/>
        <v>0</v>
      </c>
      <c r="AA45" s="191">
        <f t="shared" si="34"/>
        <v>0</v>
      </c>
      <c r="AB45" s="191">
        <f t="shared" si="34"/>
        <v>0</v>
      </c>
      <c r="AC45" s="191">
        <f t="shared" si="34"/>
        <v>0</v>
      </c>
      <c r="AD45" s="191">
        <f t="shared" si="34"/>
        <v>0</v>
      </c>
      <c r="AE45" s="202">
        <f t="shared" si="34"/>
        <v>0</v>
      </c>
      <c r="AF45" s="191">
        <f t="shared" si="34"/>
        <v>0</v>
      </c>
      <c r="AG45" s="191">
        <f t="shared" si="34"/>
        <v>0</v>
      </c>
      <c r="AH45" s="191">
        <f t="shared" si="34"/>
        <v>0</v>
      </c>
      <c r="AI45" s="202">
        <f t="shared" si="34"/>
        <v>0</v>
      </c>
      <c r="AJ45" s="202">
        <f t="shared" si="34"/>
        <v>0</v>
      </c>
      <c r="AK45" s="202">
        <f t="shared" ref="AK45:BO45" si="35">SUM(AK9:AK44)</f>
        <v>0</v>
      </c>
      <c r="AL45" s="191">
        <f t="shared" si="35"/>
        <v>0</v>
      </c>
      <c r="AM45" s="202">
        <f t="shared" si="35"/>
        <v>0</v>
      </c>
      <c r="AN45" s="202">
        <f t="shared" si="35"/>
        <v>0</v>
      </c>
      <c r="AO45" s="191">
        <f t="shared" si="35"/>
        <v>0</v>
      </c>
      <c r="AP45" s="191">
        <f t="shared" si="35"/>
        <v>0</v>
      </c>
      <c r="AQ45" s="191">
        <f t="shared" si="35"/>
        <v>0</v>
      </c>
      <c r="AR45" s="191">
        <f t="shared" si="35"/>
        <v>0</v>
      </c>
      <c r="AS45" s="202">
        <f t="shared" si="35"/>
        <v>0</v>
      </c>
      <c r="AT45" s="202">
        <f t="shared" si="35"/>
        <v>0</v>
      </c>
      <c r="AU45" s="202">
        <f t="shared" si="35"/>
        <v>0</v>
      </c>
      <c r="AV45" s="191">
        <f t="shared" si="35"/>
        <v>0</v>
      </c>
      <c r="AW45" s="191">
        <f t="shared" si="35"/>
        <v>0</v>
      </c>
      <c r="AX45" s="191">
        <f t="shared" si="35"/>
        <v>0</v>
      </c>
      <c r="AY45" s="191">
        <f t="shared" si="35"/>
        <v>0</v>
      </c>
      <c r="AZ45" s="191">
        <f t="shared" si="35"/>
        <v>0</v>
      </c>
      <c r="BA45" s="202">
        <f t="shared" si="35"/>
        <v>0</v>
      </c>
      <c r="BB45" s="191">
        <f t="shared" si="35"/>
        <v>0</v>
      </c>
      <c r="BC45" s="202">
        <f t="shared" si="35"/>
        <v>0</v>
      </c>
      <c r="BD45" s="191">
        <f t="shared" si="35"/>
        <v>0</v>
      </c>
      <c r="BE45" s="202">
        <f t="shared" si="35"/>
        <v>0</v>
      </c>
      <c r="BF45" s="191">
        <f t="shared" si="35"/>
        <v>0</v>
      </c>
      <c r="BG45" s="202">
        <f t="shared" si="35"/>
        <v>0</v>
      </c>
      <c r="BH45" s="191">
        <f t="shared" si="35"/>
        <v>0</v>
      </c>
      <c r="BI45" s="191">
        <f t="shared" si="35"/>
        <v>0</v>
      </c>
      <c r="BJ45" s="191">
        <f t="shared" si="35"/>
        <v>0</v>
      </c>
      <c r="BK45" s="191">
        <f t="shared" si="35"/>
        <v>0</v>
      </c>
      <c r="BL45" s="191">
        <f t="shared" si="35"/>
        <v>0</v>
      </c>
      <c r="BM45" s="191">
        <f t="shared" si="35"/>
        <v>0</v>
      </c>
      <c r="BN45" s="191">
        <f t="shared" si="35"/>
        <v>0</v>
      </c>
      <c r="BO45" s="191">
        <f t="shared" si="35"/>
        <v>0</v>
      </c>
      <c r="BP45" s="191">
        <f t="shared" ref="BP45:BW45" si="36">SUM(BP9:BP44)</f>
        <v>0</v>
      </c>
      <c r="BQ45" s="191">
        <f t="shared" si="36"/>
        <v>0</v>
      </c>
      <c r="BR45" s="191">
        <f t="shared" si="36"/>
        <v>0</v>
      </c>
      <c r="BS45" s="191">
        <f t="shared" si="36"/>
        <v>0</v>
      </c>
      <c r="BT45" s="191">
        <f t="shared" si="36"/>
        <v>0</v>
      </c>
      <c r="BU45" s="191">
        <f t="shared" si="36"/>
        <v>0</v>
      </c>
      <c r="BV45" s="191">
        <f t="shared" si="36"/>
        <v>0</v>
      </c>
      <c r="BW45" s="191">
        <f t="shared" si="36"/>
        <v>0</v>
      </c>
      <c r="BX45" s="211"/>
    </row>
    <row r="46" spans="1:89">
      <c r="A46" s="192"/>
      <c r="B46" s="192"/>
      <c r="C46" s="193"/>
      <c r="D46" s="193"/>
      <c r="E46" s="193"/>
      <c r="F46" s="193"/>
      <c r="G46" s="193">
        <v>0</v>
      </c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  <c r="AA46" s="193"/>
      <c r="AB46" s="193"/>
      <c r="AC46" s="193"/>
      <c r="AD46" s="193"/>
      <c r="AE46" s="193"/>
      <c r="AF46" s="193"/>
      <c r="AG46" s="193"/>
      <c r="AH46" s="193"/>
      <c r="AI46" s="193"/>
      <c r="AJ46" s="193"/>
      <c r="AK46" s="193"/>
      <c r="AL46" s="193"/>
      <c r="AM46" s="193"/>
      <c r="AN46" s="193"/>
      <c r="AO46" s="193"/>
      <c r="AP46" s="193"/>
      <c r="AQ46" s="193"/>
      <c r="AR46" s="193"/>
      <c r="AS46" s="193"/>
      <c r="AT46" s="193"/>
      <c r="AU46" s="193"/>
      <c r="AV46" s="193"/>
      <c r="AW46" s="193"/>
      <c r="AX46" s="193"/>
      <c r="AY46" s="193"/>
      <c r="AZ46" s="193"/>
      <c r="BA46" s="193"/>
      <c r="BB46" s="193"/>
      <c r="BC46" s="193"/>
      <c r="BD46" s="193"/>
      <c r="BE46" s="193"/>
      <c r="BF46" s="193"/>
      <c r="BG46" s="193"/>
      <c r="BH46" s="193"/>
      <c r="BI46" s="193"/>
      <c r="BJ46" s="193"/>
      <c r="BK46" s="193"/>
      <c r="BL46" s="193"/>
      <c r="BM46" s="193"/>
      <c r="BN46" s="193"/>
      <c r="BO46" s="193"/>
      <c r="BP46" s="193"/>
      <c r="BQ46" s="193"/>
      <c r="BR46" s="193"/>
      <c r="BS46" s="193"/>
      <c r="BT46" s="193"/>
      <c r="BU46" s="193"/>
      <c r="BV46" s="193"/>
      <c r="BW46" s="193"/>
      <c r="BX46" s="212"/>
    </row>
    <row r="47" spans="1:89" s="180" customFormat="1" ht="17.25" customHeight="1">
      <c r="A47" s="68"/>
      <c r="B47" s="68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O47" s="199"/>
      <c r="P47" s="886" t="s">
        <v>526</v>
      </c>
      <c r="Q47" s="886"/>
      <c r="R47" s="886"/>
      <c r="S47" s="886"/>
      <c r="T47" s="886"/>
      <c r="U47" s="886"/>
      <c r="V47" s="886"/>
      <c r="W47" s="886"/>
      <c r="X47" s="886"/>
      <c r="Y47" s="886"/>
      <c r="Z47" s="886"/>
      <c r="AA47" s="886"/>
      <c r="AB47" s="886"/>
      <c r="AC47" s="886"/>
      <c r="AD47" s="886"/>
      <c r="AE47" s="886"/>
      <c r="AF47" s="886"/>
      <c r="AG47" s="886"/>
      <c r="AH47" s="886"/>
      <c r="AI47" s="886"/>
      <c r="AJ47" s="886"/>
      <c r="AK47" s="886"/>
      <c r="AL47" s="886"/>
      <c r="AM47" s="886"/>
      <c r="AN47" s="886"/>
      <c r="AO47" s="886"/>
      <c r="AP47" s="886"/>
      <c r="AQ47" s="886"/>
      <c r="AR47" s="886"/>
      <c r="AS47" s="886"/>
      <c r="AT47" s="886"/>
      <c r="AU47" s="886"/>
      <c r="AV47" s="886"/>
      <c r="AW47" s="886"/>
      <c r="AX47" s="886"/>
      <c r="AY47" s="886"/>
      <c r="AZ47" s="886"/>
      <c r="BA47" s="886"/>
      <c r="BB47" s="886"/>
      <c r="BC47" s="886"/>
      <c r="BD47" s="886"/>
      <c r="BE47" s="886"/>
      <c r="BF47" s="886"/>
      <c r="BG47" s="886"/>
      <c r="BH47" s="886"/>
      <c r="BI47" s="886"/>
      <c r="BJ47" s="886"/>
      <c r="BK47" s="886"/>
      <c r="BL47" s="886"/>
      <c r="BM47" s="886"/>
      <c r="BN47" s="886"/>
      <c r="BO47" s="886"/>
      <c r="BP47" s="886"/>
      <c r="BQ47" s="886"/>
      <c r="BR47" s="886"/>
      <c r="BS47" s="886"/>
      <c r="BT47" s="886"/>
      <c r="BU47" s="886"/>
      <c r="BV47" s="886"/>
      <c r="BW47" s="886"/>
      <c r="BX47" s="886"/>
    </row>
    <row r="48" spans="1:89" s="68" customFormat="1" ht="16.5" customHeight="1">
      <c r="B48" s="887" t="s">
        <v>229</v>
      </c>
      <c r="C48" s="887"/>
      <c r="D48" s="887"/>
      <c r="E48" s="887"/>
      <c r="F48" s="887"/>
      <c r="G48" s="887"/>
      <c r="H48" s="887"/>
      <c r="I48" s="887"/>
      <c r="J48" s="887"/>
      <c r="K48" s="887"/>
      <c r="L48" s="887"/>
      <c r="M48" s="887"/>
      <c r="N48" s="887"/>
      <c r="O48" s="887"/>
      <c r="P48" s="828" t="s">
        <v>14</v>
      </c>
      <c r="Q48" s="828"/>
      <c r="R48" s="828"/>
      <c r="S48" s="828"/>
      <c r="T48" s="828"/>
      <c r="U48" s="828"/>
      <c r="V48" s="828"/>
      <c r="W48" s="828"/>
      <c r="X48" s="828"/>
      <c r="Y48" s="828"/>
      <c r="Z48" s="828"/>
      <c r="AA48" s="828"/>
      <c r="AB48" s="828"/>
      <c r="AC48" s="828"/>
      <c r="AD48" s="828"/>
      <c r="AE48" s="828"/>
      <c r="AF48" s="828"/>
      <c r="AG48" s="828"/>
      <c r="AH48" s="828"/>
      <c r="AI48" s="828"/>
      <c r="AJ48" s="828"/>
      <c r="AK48" s="828"/>
      <c r="AL48" s="828"/>
      <c r="AM48" s="828"/>
      <c r="AN48" s="828"/>
      <c r="AO48" s="828"/>
      <c r="AP48" s="828"/>
      <c r="AQ48" s="828"/>
      <c r="AR48" s="828"/>
      <c r="AS48" s="828"/>
      <c r="AT48" s="828"/>
      <c r="AU48" s="828"/>
      <c r="AV48" s="828"/>
      <c r="AW48" s="828"/>
      <c r="AX48" s="828"/>
      <c r="AY48" s="828"/>
      <c r="AZ48" s="828"/>
      <c r="BA48" s="828"/>
      <c r="BB48" s="828"/>
      <c r="BC48" s="828"/>
      <c r="BD48" s="828"/>
      <c r="BE48" s="828"/>
      <c r="BF48" s="828"/>
      <c r="BG48" s="828"/>
      <c r="BH48" s="828"/>
      <c r="BI48" s="828"/>
      <c r="BJ48" s="828"/>
      <c r="BK48" s="828"/>
      <c r="BL48" s="828"/>
      <c r="BM48" s="828"/>
      <c r="BN48" s="828"/>
      <c r="BO48" s="828"/>
      <c r="BP48" s="828"/>
      <c r="BQ48" s="828"/>
      <c r="BR48" s="828"/>
      <c r="BS48" s="828"/>
      <c r="BT48" s="828"/>
      <c r="BU48" s="828"/>
      <c r="BV48" s="828"/>
      <c r="BW48" s="828"/>
      <c r="BX48" s="828"/>
    </row>
    <row r="49" spans="2:76" s="68" customFormat="1" ht="15.75"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  <c r="AA49" s="196"/>
      <c r="AB49" s="196"/>
      <c r="AC49" s="196"/>
      <c r="AD49" s="196"/>
      <c r="AE49" s="196"/>
      <c r="AF49" s="196"/>
      <c r="AG49" s="196"/>
      <c r="AH49" s="196"/>
      <c r="AI49" s="196"/>
      <c r="AJ49" s="196"/>
      <c r="AK49" s="196"/>
      <c r="AL49" s="196"/>
      <c r="AM49" s="196"/>
      <c r="AN49" s="196"/>
      <c r="AO49" s="196"/>
      <c r="AR49" s="196"/>
      <c r="AS49" s="196"/>
      <c r="AT49" s="196"/>
      <c r="AU49" s="196"/>
      <c r="AV49" s="196"/>
      <c r="AW49" s="196"/>
      <c r="AX49" s="196"/>
      <c r="AY49" s="196"/>
      <c r="AZ49" s="196"/>
      <c r="BA49" s="196"/>
      <c r="BB49" s="196"/>
      <c r="BC49" s="205"/>
      <c r="BD49" s="205"/>
      <c r="BE49" s="205"/>
      <c r="BF49" s="205"/>
      <c r="BG49" s="205"/>
      <c r="BH49" s="205"/>
      <c r="BI49" s="205"/>
      <c r="BJ49" s="205"/>
      <c r="BK49" s="205"/>
      <c r="BL49" s="205"/>
      <c r="BM49" s="205"/>
      <c r="BN49" s="205"/>
      <c r="BO49" s="205"/>
      <c r="BP49" s="196"/>
      <c r="BQ49" s="205"/>
      <c r="BR49" s="205"/>
      <c r="BS49" s="205"/>
      <c r="BT49" s="205"/>
      <c r="BU49" s="72"/>
      <c r="BV49" s="72"/>
    </row>
    <row r="50" spans="2:76" s="68" customFormat="1" ht="15.75">
      <c r="AG50" s="196"/>
      <c r="AH50" s="196"/>
      <c r="AI50" s="196"/>
      <c r="AJ50" s="196"/>
      <c r="AK50" s="196"/>
      <c r="AL50" s="196"/>
      <c r="AM50" s="196"/>
      <c r="AN50" s="196"/>
      <c r="AO50" s="196"/>
      <c r="AR50" s="196"/>
      <c r="AS50" s="196"/>
      <c r="AT50" s="196"/>
      <c r="AU50" s="196"/>
      <c r="AV50" s="196"/>
      <c r="AW50" s="196"/>
      <c r="AX50" s="196"/>
      <c r="AY50" s="196"/>
      <c r="AZ50" s="196"/>
      <c r="BA50" s="196"/>
      <c r="BB50" s="196"/>
      <c r="BP50" s="196"/>
    </row>
    <row r="51" spans="2:76" s="68" customFormat="1" ht="15.75"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  <c r="AR51" s="197"/>
      <c r="AS51" s="197"/>
      <c r="AT51" s="197"/>
      <c r="AU51" s="197"/>
      <c r="AV51" s="197"/>
      <c r="AW51" s="197"/>
      <c r="AX51" s="197"/>
      <c r="AY51" s="197"/>
      <c r="AZ51" s="197"/>
      <c r="BA51" s="197"/>
      <c r="BB51" s="197"/>
      <c r="BC51" s="197"/>
      <c r="BD51" s="197"/>
      <c r="BE51" s="197"/>
      <c r="BF51" s="197"/>
      <c r="BG51" s="197"/>
      <c r="BH51" s="197"/>
      <c r="BI51" s="197"/>
      <c r="BJ51" s="197"/>
      <c r="BK51" s="197"/>
      <c r="BL51" s="197"/>
      <c r="BM51" s="197"/>
      <c r="BN51" s="197"/>
      <c r="BO51" s="197"/>
      <c r="BP51" s="197"/>
      <c r="BQ51" s="197"/>
      <c r="BR51" s="197"/>
      <c r="BS51" s="197"/>
      <c r="BT51" s="197"/>
    </row>
    <row r="52" spans="2:76" s="68" customFormat="1" ht="15.75"/>
    <row r="53" spans="2:76" s="33" customFormat="1" ht="15.75">
      <c r="B53" s="828" t="s">
        <v>527</v>
      </c>
      <c r="C53" s="828"/>
      <c r="D53" s="828"/>
      <c r="E53" s="828"/>
      <c r="F53" s="828"/>
      <c r="G53" s="828"/>
      <c r="H53" s="828"/>
      <c r="I53" s="828"/>
      <c r="J53" s="828"/>
      <c r="K53" s="828"/>
      <c r="L53" s="828"/>
      <c r="M53" s="828"/>
      <c r="N53" s="828"/>
      <c r="O53" s="828"/>
      <c r="P53" s="828" t="s">
        <v>231</v>
      </c>
      <c r="Q53" s="828"/>
      <c r="R53" s="828"/>
      <c r="S53" s="828"/>
      <c r="T53" s="828"/>
      <c r="U53" s="828"/>
      <c r="V53" s="828"/>
      <c r="W53" s="828"/>
      <c r="X53" s="828"/>
      <c r="Y53" s="828"/>
      <c r="Z53" s="828"/>
      <c r="AA53" s="828"/>
      <c r="AB53" s="828"/>
      <c r="AC53" s="828"/>
      <c r="AD53" s="828"/>
      <c r="AE53" s="828"/>
      <c r="AF53" s="828"/>
      <c r="AG53" s="828"/>
      <c r="AH53" s="828"/>
      <c r="AI53" s="828"/>
      <c r="AJ53" s="828"/>
      <c r="AK53" s="828"/>
      <c r="AL53" s="828"/>
      <c r="AM53" s="828"/>
      <c r="AN53" s="828"/>
      <c r="AO53" s="828"/>
      <c r="AP53" s="828"/>
      <c r="AQ53" s="828"/>
      <c r="AR53" s="828"/>
      <c r="AS53" s="828"/>
      <c r="AT53" s="828"/>
      <c r="AU53" s="828"/>
      <c r="AV53" s="828"/>
      <c r="AW53" s="828"/>
      <c r="AX53" s="828"/>
      <c r="AY53" s="828"/>
      <c r="AZ53" s="828"/>
      <c r="BA53" s="828"/>
      <c r="BB53" s="828"/>
      <c r="BC53" s="828"/>
      <c r="BD53" s="828"/>
      <c r="BE53" s="828"/>
      <c r="BF53" s="828"/>
      <c r="BG53" s="828"/>
      <c r="BH53" s="828"/>
      <c r="BI53" s="828"/>
      <c r="BJ53" s="828"/>
      <c r="BK53" s="828"/>
      <c r="BL53" s="828"/>
      <c r="BM53" s="828"/>
      <c r="BN53" s="828"/>
      <c r="BO53" s="828"/>
      <c r="BP53" s="828"/>
      <c r="BQ53" s="828"/>
      <c r="BR53" s="828"/>
      <c r="BS53" s="828"/>
      <c r="BT53" s="828"/>
      <c r="BU53" s="828"/>
      <c r="BV53" s="828"/>
      <c r="BW53" s="828"/>
      <c r="BX53" s="828"/>
    </row>
    <row r="54" spans="2:76" s="180" customFormat="1" ht="12.75"/>
  </sheetData>
  <autoFilter ref="A8:BZ48"/>
  <mergeCells count="47">
    <mergeCell ref="A1:F1"/>
    <mergeCell ref="R1:BX1"/>
    <mergeCell ref="A2:F2"/>
    <mergeCell ref="R2:BX2"/>
    <mergeCell ref="A3:C3"/>
    <mergeCell ref="A4:BX4"/>
    <mergeCell ref="A5:BX5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C7:AD7"/>
    <mergeCell ref="AE7:AF7"/>
    <mergeCell ref="AG7:AH7"/>
    <mergeCell ref="AK7:AL7"/>
    <mergeCell ref="AN7:AO7"/>
    <mergeCell ref="AQ7:AR7"/>
    <mergeCell ref="AV7:AW7"/>
    <mergeCell ref="AY7:AZ7"/>
    <mergeCell ref="BA7:BB7"/>
    <mergeCell ref="BC7:BD7"/>
    <mergeCell ref="BE7:BF7"/>
    <mergeCell ref="BG7:BH7"/>
    <mergeCell ref="B53:O53"/>
    <mergeCell ref="P53:BX53"/>
    <mergeCell ref="A7:A8"/>
    <mergeCell ref="B7:B8"/>
    <mergeCell ref="BW7:BW8"/>
    <mergeCell ref="BX7:BX8"/>
    <mergeCell ref="BU7:BV7"/>
    <mergeCell ref="A45:B45"/>
    <mergeCell ref="P47:BX47"/>
    <mergeCell ref="B48:O48"/>
    <mergeCell ref="P48:BX48"/>
    <mergeCell ref="BI7:BJ7"/>
    <mergeCell ref="BK7:BL7"/>
    <mergeCell ref="BM7:BN7"/>
    <mergeCell ref="BO7:BR7"/>
    <mergeCell ref="BS7:BT7"/>
  </mergeCells>
  <pageMargins left="0.39305555555555599" right="0" top="0" bottom="0" header="0" footer="0"/>
  <pageSetup paperSize="9" scale="7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view="pageBreakPreview" topLeftCell="A20" zoomScale="90" zoomScaleNormal="100" zoomScaleSheetLayoutView="90" workbookViewId="0">
      <selection activeCell="I32" sqref="I32"/>
    </sheetView>
  </sheetViews>
  <sheetFormatPr defaultColWidth="9" defaultRowHeight="15.75"/>
  <cols>
    <col min="1" max="1" width="5" style="153" customWidth="1"/>
    <col min="2" max="2" width="14.85546875" style="153" customWidth="1"/>
    <col min="3" max="3" width="10.28515625" style="153" customWidth="1"/>
    <col min="4" max="4" width="11.140625" style="153" customWidth="1"/>
    <col min="5" max="5" width="13.42578125" style="153" customWidth="1"/>
    <col min="6" max="6" width="8.28515625" style="153" hidden="1" customWidth="1"/>
    <col min="7" max="7" width="11.42578125" style="153" customWidth="1"/>
    <col min="8" max="8" width="13.5703125" style="153" customWidth="1"/>
    <col min="9" max="9" width="12.5703125" style="153" customWidth="1"/>
    <col min="10" max="10" width="10" style="153" customWidth="1"/>
    <col min="11" max="11" width="11.28515625" style="153" hidden="1" customWidth="1"/>
    <col min="12" max="12" width="13.28515625" style="153" customWidth="1"/>
    <col min="13" max="13" width="13.42578125" style="153" customWidth="1"/>
    <col min="14" max="14" width="11.5703125" style="153" customWidth="1"/>
    <col min="15" max="257" width="9.140625" style="153"/>
    <col min="258" max="258" width="5" style="153" customWidth="1"/>
    <col min="259" max="259" width="14" style="153" customWidth="1"/>
    <col min="260" max="260" width="10.28515625" style="153" customWidth="1"/>
    <col min="261" max="261" width="10.5703125" style="153" customWidth="1"/>
    <col min="262" max="262" width="13" style="153" customWidth="1"/>
    <col min="263" max="263" width="8.5703125" style="153" customWidth="1"/>
    <col min="264" max="264" width="11.42578125" style="153" customWidth="1"/>
    <col min="265" max="265" width="12.7109375" style="153" customWidth="1"/>
    <col min="266" max="266" width="11.7109375" style="153" customWidth="1"/>
    <col min="267" max="267" width="10" style="153" customWidth="1"/>
    <col min="268" max="268" width="11.5703125" style="153" customWidth="1"/>
    <col min="269" max="269" width="12.5703125" style="153" customWidth="1"/>
    <col min="270" max="270" width="10.5703125" style="153" customWidth="1"/>
    <col min="271" max="513" width="9.140625" style="153"/>
    <col min="514" max="514" width="5" style="153" customWidth="1"/>
    <col min="515" max="515" width="14" style="153" customWidth="1"/>
    <col min="516" max="516" width="10.28515625" style="153" customWidth="1"/>
    <col min="517" max="517" width="10.5703125" style="153" customWidth="1"/>
    <col min="518" max="518" width="13" style="153" customWidth="1"/>
    <col min="519" max="519" width="8.5703125" style="153" customWidth="1"/>
    <col min="520" max="520" width="11.42578125" style="153" customWidth="1"/>
    <col min="521" max="521" width="12.7109375" style="153" customWidth="1"/>
    <col min="522" max="522" width="11.7109375" style="153" customWidth="1"/>
    <col min="523" max="523" width="10" style="153" customWidth="1"/>
    <col min="524" max="524" width="11.5703125" style="153" customWidth="1"/>
    <col min="525" max="525" width="12.5703125" style="153" customWidth="1"/>
    <col min="526" max="526" width="10.5703125" style="153" customWidth="1"/>
    <col min="527" max="769" width="9.140625" style="153"/>
    <col min="770" max="770" width="5" style="153" customWidth="1"/>
    <col min="771" max="771" width="14" style="153" customWidth="1"/>
    <col min="772" max="772" width="10.28515625" style="153" customWidth="1"/>
    <col min="773" max="773" width="10.5703125" style="153" customWidth="1"/>
    <col min="774" max="774" width="13" style="153" customWidth="1"/>
    <col min="775" max="775" width="8.5703125" style="153" customWidth="1"/>
    <col min="776" max="776" width="11.42578125" style="153" customWidth="1"/>
    <col min="777" max="777" width="12.7109375" style="153" customWidth="1"/>
    <col min="778" max="778" width="11.7109375" style="153" customWidth="1"/>
    <col min="779" max="779" width="10" style="153" customWidth="1"/>
    <col min="780" max="780" width="11.5703125" style="153" customWidth="1"/>
    <col min="781" max="781" width="12.5703125" style="153" customWidth="1"/>
    <col min="782" max="782" width="10.5703125" style="153" customWidth="1"/>
    <col min="783" max="1025" width="9.140625" style="153"/>
    <col min="1026" max="1026" width="5" style="153" customWidth="1"/>
    <col min="1027" max="1027" width="14" style="153" customWidth="1"/>
    <col min="1028" max="1028" width="10.28515625" style="153" customWidth="1"/>
    <col min="1029" max="1029" width="10.5703125" style="153" customWidth="1"/>
    <col min="1030" max="1030" width="13" style="153" customWidth="1"/>
    <col min="1031" max="1031" width="8.5703125" style="153" customWidth="1"/>
    <col min="1032" max="1032" width="11.42578125" style="153" customWidth="1"/>
    <col min="1033" max="1033" width="12.7109375" style="153" customWidth="1"/>
    <col min="1034" max="1034" width="11.7109375" style="153" customWidth="1"/>
    <col min="1035" max="1035" width="10" style="153" customWidth="1"/>
    <col min="1036" max="1036" width="11.5703125" style="153" customWidth="1"/>
    <col min="1037" max="1037" width="12.5703125" style="153" customWidth="1"/>
    <col min="1038" max="1038" width="10.5703125" style="153" customWidth="1"/>
    <col min="1039" max="1281" width="9.140625" style="153"/>
    <col min="1282" max="1282" width="5" style="153" customWidth="1"/>
    <col min="1283" max="1283" width="14" style="153" customWidth="1"/>
    <col min="1284" max="1284" width="10.28515625" style="153" customWidth="1"/>
    <col min="1285" max="1285" width="10.5703125" style="153" customWidth="1"/>
    <col min="1286" max="1286" width="13" style="153" customWidth="1"/>
    <col min="1287" max="1287" width="8.5703125" style="153" customWidth="1"/>
    <col min="1288" max="1288" width="11.42578125" style="153" customWidth="1"/>
    <col min="1289" max="1289" width="12.7109375" style="153" customWidth="1"/>
    <col min="1290" max="1290" width="11.7109375" style="153" customWidth="1"/>
    <col min="1291" max="1291" width="10" style="153" customWidth="1"/>
    <col min="1292" max="1292" width="11.5703125" style="153" customWidth="1"/>
    <col min="1293" max="1293" width="12.5703125" style="153" customWidth="1"/>
    <col min="1294" max="1294" width="10.5703125" style="153" customWidth="1"/>
    <col min="1295" max="1537" width="9.140625" style="153"/>
    <col min="1538" max="1538" width="5" style="153" customWidth="1"/>
    <col min="1539" max="1539" width="14" style="153" customWidth="1"/>
    <col min="1540" max="1540" width="10.28515625" style="153" customWidth="1"/>
    <col min="1541" max="1541" width="10.5703125" style="153" customWidth="1"/>
    <col min="1542" max="1542" width="13" style="153" customWidth="1"/>
    <col min="1543" max="1543" width="8.5703125" style="153" customWidth="1"/>
    <col min="1544" max="1544" width="11.42578125" style="153" customWidth="1"/>
    <col min="1545" max="1545" width="12.7109375" style="153" customWidth="1"/>
    <col min="1546" max="1546" width="11.7109375" style="153" customWidth="1"/>
    <col min="1547" max="1547" width="10" style="153" customWidth="1"/>
    <col min="1548" max="1548" width="11.5703125" style="153" customWidth="1"/>
    <col min="1549" max="1549" width="12.5703125" style="153" customWidth="1"/>
    <col min="1550" max="1550" width="10.5703125" style="153" customWidth="1"/>
    <col min="1551" max="1793" width="9.140625" style="153"/>
    <col min="1794" max="1794" width="5" style="153" customWidth="1"/>
    <col min="1795" max="1795" width="14" style="153" customWidth="1"/>
    <col min="1796" max="1796" width="10.28515625" style="153" customWidth="1"/>
    <col min="1797" max="1797" width="10.5703125" style="153" customWidth="1"/>
    <col min="1798" max="1798" width="13" style="153" customWidth="1"/>
    <col min="1799" max="1799" width="8.5703125" style="153" customWidth="1"/>
    <col min="1800" max="1800" width="11.42578125" style="153" customWidth="1"/>
    <col min="1801" max="1801" width="12.7109375" style="153" customWidth="1"/>
    <col min="1802" max="1802" width="11.7109375" style="153" customWidth="1"/>
    <col min="1803" max="1803" width="10" style="153" customWidth="1"/>
    <col min="1804" max="1804" width="11.5703125" style="153" customWidth="1"/>
    <col min="1805" max="1805" width="12.5703125" style="153" customWidth="1"/>
    <col min="1806" max="1806" width="10.5703125" style="153" customWidth="1"/>
    <col min="1807" max="2049" width="9.140625" style="153"/>
    <col min="2050" max="2050" width="5" style="153" customWidth="1"/>
    <col min="2051" max="2051" width="14" style="153" customWidth="1"/>
    <col min="2052" max="2052" width="10.28515625" style="153" customWidth="1"/>
    <col min="2053" max="2053" width="10.5703125" style="153" customWidth="1"/>
    <col min="2054" max="2054" width="13" style="153" customWidth="1"/>
    <col min="2055" max="2055" width="8.5703125" style="153" customWidth="1"/>
    <col min="2056" max="2056" width="11.42578125" style="153" customWidth="1"/>
    <col min="2057" max="2057" width="12.7109375" style="153" customWidth="1"/>
    <col min="2058" max="2058" width="11.7109375" style="153" customWidth="1"/>
    <col min="2059" max="2059" width="10" style="153" customWidth="1"/>
    <col min="2060" max="2060" width="11.5703125" style="153" customWidth="1"/>
    <col min="2061" max="2061" width="12.5703125" style="153" customWidth="1"/>
    <col min="2062" max="2062" width="10.5703125" style="153" customWidth="1"/>
    <col min="2063" max="2305" width="9.140625" style="153"/>
    <col min="2306" max="2306" width="5" style="153" customWidth="1"/>
    <col min="2307" max="2307" width="14" style="153" customWidth="1"/>
    <col min="2308" max="2308" width="10.28515625" style="153" customWidth="1"/>
    <col min="2309" max="2309" width="10.5703125" style="153" customWidth="1"/>
    <col min="2310" max="2310" width="13" style="153" customWidth="1"/>
    <col min="2311" max="2311" width="8.5703125" style="153" customWidth="1"/>
    <col min="2312" max="2312" width="11.42578125" style="153" customWidth="1"/>
    <col min="2313" max="2313" width="12.7109375" style="153" customWidth="1"/>
    <col min="2314" max="2314" width="11.7109375" style="153" customWidth="1"/>
    <col min="2315" max="2315" width="10" style="153" customWidth="1"/>
    <col min="2316" max="2316" width="11.5703125" style="153" customWidth="1"/>
    <col min="2317" max="2317" width="12.5703125" style="153" customWidth="1"/>
    <col min="2318" max="2318" width="10.5703125" style="153" customWidth="1"/>
    <col min="2319" max="2561" width="9.140625" style="153"/>
    <col min="2562" max="2562" width="5" style="153" customWidth="1"/>
    <col min="2563" max="2563" width="14" style="153" customWidth="1"/>
    <col min="2564" max="2564" width="10.28515625" style="153" customWidth="1"/>
    <col min="2565" max="2565" width="10.5703125" style="153" customWidth="1"/>
    <col min="2566" max="2566" width="13" style="153" customWidth="1"/>
    <col min="2567" max="2567" width="8.5703125" style="153" customWidth="1"/>
    <col min="2568" max="2568" width="11.42578125" style="153" customWidth="1"/>
    <col min="2569" max="2569" width="12.7109375" style="153" customWidth="1"/>
    <col min="2570" max="2570" width="11.7109375" style="153" customWidth="1"/>
    <col min="2571" max="2571" width="10" style="153" customWidth="1"/>
    <col min="2572" max="2572" width="11.5703125" style="153" customWidth="1"/>
    <col min="2573" max="2573" width="12.5703125" style="153" customWidth="1"/>
    <col min="2574" max="2574" width="10.5703125" style="153" customWidth="1"/>
    <col min="2575" max="2817" width="9.140625" style="153"/>
    <col min="2818" max="2818" width="5" style="153" customWidth="1"/>
    <col min="2819" max="2819" width="14" style="153" customWidth="1"/>
    <col min="2820" max="2820" width="10.28515625" style="153" customWidth="1"/>
    <col min="2821" max="2821" width="10.5703125" style="153" customWidth="1"/>
    <col min="2822" max="2822" width="13" style="153" customWidth="1"/>
    <col min="2823" max="2823" width="8.5703125" style="153" customWidth="1"/>
    <col min="2824" max="2824" width="11.42578125" style="153" customWidth="1"/>
    <col min="2825" max="2825" width="12.7109375" style="153" customWidth="1"/>
    <col min="2826" max="2826" width="11.7109375" style="153" customWidth="1"/>
    <col min="2827" max="2827" width="10" style="153" customWidth="1"/>
    <col min="2828" max="2828" width="11.5703125" style="153" customWidth="1"/>
    <col min="2829" max="2829" width="12.5703125" style="153" customWidth="1"/>
    <col min="2830" max="2830" width="10.5703125" style="153" customWidth="1"/>
    <col min="2831" max="3073" width="9.140625" style="153"/>
    <col min="3074" max="3074" width="5" style="153" customWidth="1"/>
    <col min="3075" max="3075" width="14" style="153" customWidth="1"/>
    <col min="3076" max="3076" width="10.28515625" style="153" customWidth="1"/>
    <col min="3077" max="3077" width="10.5703125" style="153" customWidth="1"/>
    <col min="3078" max="3078" width="13" style="153" customWidth="1"/>
    <col min="3079" max="3079" width="8.5703125" style="153" customWidth="1"/>
    <col min="3080" max="3080" width="11.42578125" style="153" customWidth="1"/>
    <col min="3081" max="3081" width="12.7109375" style="153" customWidth="1"/>
    <col min="3082" max="3082" width="11.7109375" style="153" customWidth="1"/>
    <col min="3083" max="3083" width="10" style="153" customWidth="1"/>
    <col min="3084" max="3084" width="11.5703125" style="153" customWidth="1"/>
    <col min="3085" max="3085" width="12.5703125" style="153" customWidth="1"/>
    <col min="3086" max="3086" width="10.5703125" style="153" customWidth="1"/>
    <col min="3087" max="3329" width="9.140625" style="153"/>
    <col min="3330" max="3330" width="5" style="153" customWidth="1"/>
    <col min="3331" max="3331" width="14" style="153" customWidth="1"/>
    <col min="3332" max="3332" width="10.28515625" style="153" customWidth="1"/>
    <col min="3333" max="3333" width="10.5703125" style="153" customWidth="1"/>
    <col min="3334" max="3334" width="13" style="153" customWidth="1"/>
    <col min="3335" max="3335" width="8.5703125" style="153" customWidth="1"/>
    <col min="3336" max="3336" width="11.42578125" style="153" customWidth="1"/>
    <col min="3337" max="3337" width="12.7109375" style="153" customWidth="1"/>
    <col min="3338" max="3338" width="11.7109375" style="153" customWidth="1"/>
    <col min="3339" max="3339" width="10" style="153" customWidth="1"/>
    <col min="3340" max="3340" width="11.5703125" style="153" customWidth="1"/>
    <col min="3341" max="3341" width="12.5703125" style="153" customWidth="1"/>
    <col min="3342" max="3342" width="10.5703125" style="153" customWidth="1"/>
    <col min="3343" max="3585" width="9.140625" style="153"/>
    <col min="3586" max="3586" width="5" style="153" customWidth="1"/>
    <col min="3587" max="3587" width="14" style="153" customWidth="1"/>
    <col min="3588" max="3588" width="10.28515625" style="153" customWidth="1"/>
    <col min="3589" max="3589" width="10.5703125" style="153" customWidth="1"/>
    <col min="3590" max="3590" width="13" style="153" customWidth="1"/>
    <col min="3591" max="3591" width="8.5703125" style="153" customWidth="1"/>
    <col min="3592" max="3592" width="11.42578125" style="153" customWidth="1"/>
    <col min="3593" max="3593" width="12.7109375" style="153" customWidth="1"/>
    <col min="3594" max="3594" width="11.7109375" style="153" customWidth="1"/>
    <col min="3595" max="3595" width="10" style="153" customWidth="1"/>
    <col min="3596" max="3596" width="11.5703125" style="153" customWidth="1"/>
    <col min="3597" max="3597" width="12.5703125" style="153" customWidth="1"/>
    <col min="3598" max="3598" width="10.5703125" style="153" customWidth="1"/>
    <col min="3599" max="3841" width="9.140625" style="153"/>
    <col min="3842" max="3842" width="5" style="153" customWidth="1"/>
    <col min="3843" max="3843" width="14" style="153" customWidth="1"/>
    <col min="3844" max="3844" width="10.28515625" style="153" customWidth="1"/>
    <col min="3845" max="3845" width="10.5703125" style="153" customWidth="1"/>
    <col min="3846" max="3846" width="13" style="153" customWidth="1"/>
    <col min="3847" max="3847" width="8.5703125" style="153" customWidth="1"/>
    <col min="3848" max="3848" width="11.42578125" style="153" customWidth="1"/>
    <col min="3849" max="3849" width="12.7109375" style="153" customWidth="1"/>
    <col min="3850" max="3850" width="11.7109375" style="153" customWidth="1"/>
    <col min="3851" max="3851" width="10" style="153" customWidth="1"/>
    <col min="3852" max="3852" width="11.5703125" style="153" customWidth="1"/>
    <col min="3853" max="3853" width="12.5703125" style="153" customWidth="1"/>
    <col min="3854" max="3854" width="10.5703125" style="153" customWidth="1"/>
    <col min="3855" max="4097" width="9.140625" style="153"/>
    <col min="4098" max="4098" width="5" style="153" customWidth="1"/>
    <col min="4099" max="4099" width="14" style="153" customWidth="1"/>
    <col min="4100" max="4100" width="10.28515625" style="153" customWidth="1"/>
    <col min="4101" max="4101" width="10.5703125" style="153" customWidth="1"/>
    <col min="4102" max="4102" width="13" style="153" customWidth="1"/>
    <col min="4103" max="4103" width="8.5703125" style="153" customWidth="1"/>
    <col min="4104" max="4104" width="11.42578125" style="153" customWidth="1"/>
    <col min="4105" max="4105" width="12.7109375" style="153" customWidth="1"/>
    <col min="4106" max="4106" width="11.7109375" style="153" customWidth="1"/>
    <col min="4107" max="4107" width="10" style="153" customWidth="1"/>
    <col min="4108" max="4108" width="11.5703125" style="153" customWidth="1"/>
    <col min="4109" max="4109" width="12.5703125" style="153" customWidth="1"/>
    <col min="4110" max="4110" width="10.5703125" style="153" customWidth="1"/>
    <col min="4111" max="4353" width="9.140625" style="153"/>
    <col min="4354" max="4354" width="5" style="153" customWidth="1"/>
    <col min="4355" max="4355" width="14" style="153" customWidth="1"/>
    <col min="4356" max="4356" width="10.28515625" style="153" customWidth="1"/>
    <col min="4357" max="4357" width="10.5703125" style="153" customWidth="1"/>
    <col min="4358" max="4358" width="13" style="153" customWidth="1"/>
    <col min="4359" max="4359" width="8.5703125" style="153" customWidth="1"/>
    <col min="4360" max="4360" width="11.42578125" style="153" customWidth="1"/>
    <col min="4361" max="4361" width="12.7109375" style="153" customWidth="1"/>
    <col min="4362" max="4362" width="11.7109375" style="153" customWidth="1"/>
    <col min="4363" max="4363" width="10" style="153" customWidth="1"/>
    <col min="4364" max="4364" width="11.5703125" style="153" customWidth="1"/>
    <col min="4365" max="4365" width="12.5703125" style="153" customWidth="1"/>
    <col min="4366" max="4366" width="10.5703125" style="153" customWidth="1"/>
    <col min="4367" max="4609" width="9.140625" style="153"/>
    <col min="4610" max="4610" width="5" style="153" customWidth="1"/>
    <col min="4611" max="4611" width="14" style="153" customWidth="1"/>
    <col min="4612" max="4612" width="10.28515625" style="153" customWidth="1"/>
    <col min="4613" max="4613" width="10.5703125" style="153" customWidth="1"/>
    <col min="4614" max="4614" width="13" style="153" customWidth="1"/>
    <col min="4615" max="4615" width="8.5703125" style="153" customWidth="1"/>
    <col min="4616" max="4616" width="11.42578125" style="153" customWidth="1"/>
    <col min="4617" max="4617" width="12.7109375" style="153" customWidth="1"/>
    <col min="4618" max="4618" width="11.7109375" style="153" customWidth="1"/>
    <col min="4619" max="4619" width="10" style="153" customWidth="1"/>
    <col min="4620" max="4620" width="11.5703125" style="153" customWidth="1"/>
    <col min="4621" max="4621" width="12.5703125" style="153" customWidth="1"/>
    <col min="4622" max="4622" width="10.5703125" style="153" customWidth="1"/>
    <col min="4623" max="4865" width="9.140625" style="153"/>
    <col min="4866" max="4866" width="5" style="153" customWidth="1"/>
    <col min="4867" max="4867" width="14" style="153" customWidth="1"/>
    <col min="4868" max="4868" width="10.28515625" style="153" customWidth="1"/>
    <col min="4869" max="4869" width="10.5703125" style="153" customWidth="1"/>
    <col min="4870" max="4870" width="13" style="153" customWidth="1"/>
    <col min="4871" max="4871" width="8.5703125" style="153" customWidth="1"/>
    <col min="4872" max="4872" width="11.42578125" style="153" customWidth="1"/>
    <col min="4873" max="4873" width="12.7109375" style="153" customWidth="1"/>
    <col min="4874" max="4874" width="11.7109375" style="153" customWidth="1"/>
    <col min="4875" max="4875" width="10" style="153" customWidth="1"/>
    <col min="4876" max="4876" width="11.5703125" style="153" customWidth="1"/>
    <col min="4877" max="4877" width="12.5703125" style="153" customWidth="1"/>
    <col min="4878" max="4878" width="10.5703125" style="153" customWidth="1"/>
    <col min="4879" max="5121" width="9.140625" style="153"/>
    <col min="5122" max="5122" width="5" style="153" customWidth="1"/>
    <col min="5123" max="5123" width="14" style="153" customWidth="1"/>
    <col min="5124" max="5124" width="10.28515625" style="153" customWidth="1"/>
    <col min="5125" max="5125" width="10.5703125" style="153" customWidth="1"/>
    <col min="5126" max="5126" width="13" style="153" customWidth="1"/>
    <col min="5127" max="5127" width="8.5703125" style="153" customWidth="1"/>
    <col min="5128" max="5128" width="11.42578125" style="153" customWidth="1"/>
    <col min="5129" max="5129" width="12.7109375" style="153" customWidth="1"/>
    <col min="5130" max="5130" width="11.7109375" style="153" customWidth="1"/>
    <col min="5131" max="5131" width="10" style="153" customWidth="1"/>
    <col min="5132" max="5132" width="11.5703125" style="153" customWidth="1"/>
    <col min="5133" max="5133" width="12.5703125" style="153" customWidth="1"/>
    <col min="5134" max="5134" width="10.5703125" style="153" customWidth="1"/>
    <col min="5135" max="5377" width="9.140625" style="153"/>
    <col min="5378" max="5378" width="5" style="153" customWidth="1"/>
    <col min="5379" max="5379" width="14" style="153" customWidth="1"/>
    <col min="5380" max="5380" width="10.28515625" style="153" customWidth="1"/>
    <col min="5381" max="5381" width="10.5703125" style="153" customWidth="1"/>
    <col min="5382" max="5382" width="13" style="153" customWidth="1"/>
    <col min="5383" max="5383" width="8.5703125" style="153" customWidth="1"/>
    <col min="5384" max="5384" width="11.42578125" style="153" customWidth="1"/>
    <col min="5385" max="5385" width="12.7109375" style="153" customWidth="1"/>
    <col min="5386" max="5386" width="11.7109375" style="153" customWidth="1"/>
    <col min="5387" max="5387" width="10" style="153" customWidth="1"/>
    <col min="5388" max="5388" width="11.5703125" style="153" customWidth="1"/>
    <col min="5389" max="5389" width="12.5703125" style="153" customWidth="1"/>
    <col min="5390" max="5390" width="10.5703125" style="153" customWidth="1"/>
    <col min="5391" max="5633" width="9.140625" style="153"/>
    <col min="5634" max="5634" width="5" style="153" customWidth="1"/>
    <col min="5635" max="5635" width="14" style="153" customWidth="1"/>
    <col min="5636" max="5636" width="10.28515625" style="153" customWidth="1"/>
    <col min="5637" max="5637" width="10.5703125" style="153" customWidth="1"/>
    <col min="5638" max="5638" width="13" style="153" customWidth="1"/>
    <col min="5639" max="5639" width="8.5703125" style="153" customWidth="1"/>
    <col min="5640" max="5640" width="11.42578125" style="153" customWidth="1"/>
    <col min="5641" max="5641" width="12.7109375" style="153" customWidth="1"/>
    <col min="5642" max="5642" width="11.7109375" style="153" customWidth="1"/>
    <col min="5643" max="5643" width="10" style="153" customWidth="1"/>
    <col min="5644" max="5644" width="11.5703125" style="153" customWidth="1"/>
    <col min="5645" max="5645" width="12.5703125" style="153" customWidth="1"/>
    <col min="5646" max="5646" width="10.5703125" style="153" customWidth="1"/>
    <col min="5647" max="5889" width="9.140625" style="153"/>
    <col min="5890" max="5890" width="5" style="153" customWidth="1"/>
    <col min="5891" max="5891" width="14" style="153" customWidth="1"/>
    <col min="5892" max="5892" width="10.28515625" style="153" customWidth="1"/>
    <col min="5893" max="5893" width="10.5703125" style="153" customWidth="1"/>
    <col min="5894" max="5894" width="13" style="153" customWidth="1"/>
    <col min="5895" max="5895" width="8.5703125" style="153" customWidth="1"/>
    <col min="5896" max="5896" width="11.42578125" style="153" customWidth="1"/>
    <col min="5897" max="5897" width="12.7109375" style="153" customWidth="1"/>
    <col min="5898" max="5898" width="11.7109375" style="153" customWidth="1"/>
    <col min="5899" max="5899" width="10" style="153" customWidth="1"/>
    <col min="5900" max="5900" width="11.5703125" style="153" customWidth="1"/>
    <col min="5901" max="5901" width="12.5703125" style="153" customWidth="1"/>
    <col min="5902" max="5902" width="10.5703125" style="153" customWidth="1"/>
    <col min="5903" max="6145" width="9.140625" style="153"/>
    <col min="6146" max="6146" width="5" style="153" customWidth="1"/>
    <col min="6147" max="6147" width="14" style="153" customWidth="1"/>
    <col min="6148" max="6148" width="10.28515625" style="153" customWidth="1"/>
    <col min="6149" max="6149" width="10.5703125" style="153" customWidth="1"/>
    <col min="6150" max="6150" width="13" style="153" customWidth="1"/>
    <col min="6151" max="6151" width="8.5703125" style="153" customWidth="1"/>
    <col min="6152" max="6152" width="11.42578125" style="153" customWidth="1"/>
    <col min="6153" max="6153" width="12.7109375" style="153" customWidth="1"/>
    <col min="6154" max="6154" width="11.7109375" style="153" customWidth="1"/>
    <col min="6155" max="6155" width="10" style="153" customWidth="1"/>
    <col min="6156" max="6156" width="11.5703125" style="153" customWidth="1"/>
    <col min="6157" max="6157" width="12.5703125" style="153" customWidth="1"/>
    <col min="6158" max="6158" width="10.5703125" style="153" customWidth="1"/>
    <col min="6159" max="6401" width="9.140625" style="153"/>
    <col min="6402" max="6402" width="5" style="153" customWidth="1"/>
    <col min="6403" max="6403" width="14" style="153" customWidth="1"/>
    <col min="6404" max="6404" width="10.28515625" style="153" customWidth="1"/>
    <col min="6405" max="6405" width="10.5703125" style="153" customWidth="1"/>
    <col min="6406" max="6406" width="13" style="153" customWidth="1"/>
    <col min="6407" max="6407" width="8.5703125" style="153" customWidth="1"/>
    <col min="6408" max="6408" width="11.42578125" style="153" customWidth="1"/>
    <col min="6409" max="6409" width="12.7109375" style="153" customWidth="1"/>
    <col min="6410" max="6410" width="11.7109375" style="153" customWidth="1"/>
    <col min="6411" max="6411" width="10" style="153" customWidth="1"/>
    <col min="6412" max="6412" width="11.5703125" style="153" customWidth="1"/>
    <col min="6413" max="6413" width="12.5703125" style="153" customWidth="1"/>
    <col min="6414" max="6414" width="10.5703125" style="153" customWidth="1"/>
    <col min="6415" max="6657" width="9.140625" style="153"/>
    <col min="6658" max="6658" width="5" style="153" customWidth="1"/>
    <col min="6659" max="6659" width="14" style="153" customWidth="1"/>
    <col min="6660" max="6660" width="10.28515625" style="153" customWidth="1"/>
    <col min="6661" max="6661" width="10.5703125" style="153" customWidth="1"/>
    <col min="6662" max="6662" width="13" style="153" customWidth="1"/>
    <col min="6663" max="6663" width="8.5703125" style="153" customWidth="1"/>
    <col min="6664" max="6664" width="11.42578125" style="153" customWidth="1"/>
    <col min="6665" max="6665" width="12.7109375" style="153" customWidth="1"/>
    <col min="6666" max="6666" width="11.7109375" style="153" customWidth="1"/>
    <col min="6667" max="6667" width="10" style="153" customWidth="1"/>
    <col min="6668" max="6668" width="11.5703125" style="153" customWidth="1"/>
    <col min="6669" max="6669" width="12.5703125" style="153" customWidth="1"/>
    <col min="6670" max="6670" width="10.5703125" style="153" customWidth="1"/>
    <col min="6671" max="6913" width="9.140625" style="153"/>
    <col min="6914" max="6914" width="5" style="153" customWidth="1"/>
    <col min="6915" max="6915" width="14" style="153" customWidth="1"/>
    <col min="6916" max="6916" width="10.28515625" style="153" customWidth="1"/>
    <col min="6917" max="6917" width="10.5703125" style="153" customWidth="1"/>
    <col min="6918" max="6918" width="13" style="153" customWidth="1"/>
    <col min="6919" max="6919" width="8.5703125" style="153" customWidth="1"/>
    <col min="6920" max="6920" width="11.42578125" style="153" customWidth="1"/>
    <col min="6921" max="6921" width="12.7109375" style="153" customWidth="1"/>
    <col min="6922" max="6922" width="11.7109375" style="153" customWidth="1"/>
    <col min="6923" max="6923" width="10" style="153" customWidth="1"/>
    <col min="6924" max="6924" width="11.5703125" style="153" customWidth="1"/>
    <col min="6925" max="6925" width="12.5703125" style="153" customWidth="1"/>
    <col min="6926" max="6926" width="10.5703125" style="153" customWidth="1"/>
    <col min="6927" max="7169" width="9.140625" style="153"/>
    <col min="7170" max="7170" width="5" style="153" customWidth="1"/>
    <col min="7171" max="7171" width="14" style="153" customWidth="1"/>
    <col min="7172" max="7172" width="10.28515625" style="153" customWidth="1"/>
    <col min="7173" max="7173" width="10.5703125" style="153" customWidth="1"/>
    <col min="7174" max="7174" width="13" style="153" customWidth="1"/>
    <col min="7175" max="7175" width="8.5703125" style="153" customWidth="1"/>
    <col min="7176" max="7176" width="11.42578125" style="153" customWidth="1"/>
    <col min="7177" max="7177" width="12.7109375" style="153" customWidth="1"/>
    <col min="7178" max="7178" width="11.7109375" style="153" customWidth="1"/>
    <col min="7179" max="7179" width="10" style="153" customWidth="1"/>
    <col min="7180" max="7180" width="11.5703125" style="153" customWidth="1"/>
    <col min="7181" max="7181" width="12.5703125" style="153" customWidth="1"/>
    <col min="7182" max="7182" width="10.5703125" style="153" customWidth="1"/>
    <col min="7183" max="7425" width="9.140625" style="153"/>
    <col min="7426" max="7426" width="5" style="153" customWidth="1"/>
    <col min="7427" max="7427" width="14" style="153" customWidth="1"/>
    <col min="7428" max="7428" width="10.28515625" style="153" customWidth="1"/>
    <col min="7429" max="7429" width="10.5703125" style="153" customWidth="1"/>
    <col min="7430" max="7430" width="13" style="153" customWidth="1"/>
    <col min="7431" max="7431" width="8.5703125" style="153" customWidth="1"/>
    <col min="7432" max="7432" width="11.42578125" style="153" customWidth="1"/>
    <col min="7433" max="7433" width="12.7109375" style="153" customWidth="1"/>
    <col min="7434" max="7434" width="11.7109375" style="153" customWidth="1"/>
    <col min="7435" max="7435" width="10" style="153" customWidth="1"/>
    <col min="7436" max="7436" width="11.5703125" style="153" customWidth="1"/>
    <col min="7437" max="7437" width="12.5703125" style="153" customWidth="1"/>
    <col min="7438" max="7438" width="10.5703125" style="153" customWidth="1"/>
    <col min="7439" max="7681" width="9.140625" style="153"/>
    <col min="7682" max="7682" width="5" style="153" customWidth="1"/>
    <col min="7683" max="7683" width="14" style="153" customWidth="1"/>
    <col min="7684" max="7684" width="10.28515625" style="153" customWidth="1"/>
    <col min="7685" max="7685" width="10.5703125" style="153" customWidth="1"/>
    <col min="7686" max="7686" width="13" style="153" customWidth="1"/>
    <col min="7687" max="7687" width="8.5703125" style="153" customWidth="1"/>
    <col min="7688" max="7688" width="11.42578125" style="153" customWidth="1"/>
    <col min="7689" max="7689" width="12.7109375" style="153" customWidth="1"/>
    <col min="7690" max="7690" width="11.7109375" style="153" customWidth="1"/>
    <col min="7691" max="7691" width="10" style="153" customWidth="1"/>
    <col min="7692" max="7692" width="11.5703125" style="153" customWidth="1"/>
    <col min="7693" max="7693" width="12.5703125" style="153" customWidth="1"/>
    <col min="7694" max="7694" width="10.5703125" style="153" customWidth="1"/>
    <col min="7695" max="7937" width="9.140625" style="153"/>
    <col min="7938" max="7938" width="5" style="153" customWidth="1"/>
    <col min="7939" max="7939" width="14" style="153" customWidth="1"/>
    <col min="7940" max="7940" width="10.28515625" style="153" customWidth="1"/>
    <col min="7941" max="7941" width="10.5703125" style="153" customWidth="1"/>
    <col min="7942" max="7942" width="13" style="153" customWidth="1"/>
    <col min="7943" max="7943" width="8.5703125" style="153" customWidth="1"/>
    <col min="7944" max="7944" width="11.42578125" style="153" customWidth="1"/>
    <col min="7945" max="7945" width="12.7109375" style="153" customWidth="1"/>
    <col min="7946" max="7946" width="11.7109375" style="153" customWidth="1"/>
    <col min="7947" max="7947" width="10" style="153" customWidth="1"/>
    <col min="7948" max="7948" width="11.5703125" style="153" customWidth="1"/>
    <col min="7949" max="7949" width="12.5703125" style="153" customWidth="1"/>
    <col min="7950" max="7950" width="10.5703125" style="153" customWidth="1"/>
    <col min="7951" max="8193" width="9.140625" style="153"/>
    <col min="8194" max="8194" width="5" style="153" customWidth="1"/>
    <col min="8195" max="8195" width="14" style="153" customWidth="1"/>
    <col min="8196" max="8196" width="10.28515625" style="153" customWidth="1"/>
    <col min="8197" max="8197" width="10.5703125" style="153" customWidth="1"/>
    <col min="8198" max="8198" width="13" style="153" customWidth="1"/>
    <col min="8199" max="8199" width="8.5703125" style="153" customWidth="1"/>
    <col min="8200" max="8200" width="11.42578125" style="153" customWidth="1"/>
    <col min="8201" max="8201" width="12.7109375" style="153" customWidth="1"/>
    <col min="8202" max="8202" width="11.7109375" style="153" customWidth="1"/>
    <col min="8203" max="8203" width="10" style="153" customWidth="1"/>
    <col min="8204" max="8204" width="11.5703125" style="153" customWidth="1"/>
    <col min="8205" max="8205" width="12.5703125" style="153" customWidth="1"/>
    <col min="8206" max="8206" width="10.5703125" style="153" customWidth="1"/>
    <col min="8207" max="8449" width="9.140625" style="153"/>
    <col min="8450" max="8450" width="5" style="153" customWidth="1"/>
    <col min="8451" max="8451" width="14" style="153" customWidth="1"/>
    <col min="8452" max="8452" width="10.28515625" style="153" customWidth="1"/>
    <col min="8453" max="8453" width="10.5703125" style="153" customWidth="1"/>
    <col min="8454" max="8454" width="13" style="153" customWidth="1"/>
    <col min="8455" max="8455" width="8.5703125" style="153" customWidth="1"/>
    <col min="8456" max="8456" width="11.42578125" style="153" customWidth="1"/>
    <col min="8457" max="8457" width="12.7109375" style="153" customWidth="1"/>
    <col min="8458" max="8458" width="11.7109375" style="153" customWidth="1"/>
    <col min="8459" max="8459" width="10" style="153" customWidth="1"/>
    <col min="8460" max="8460" width="11.5703125" style="153" customWidth="1"/>
    <col min="8461" max="8461" width="12.5703125" style="153" customWidth="1"/>
    <col min="8462" max="8462" width="10.5703125" style="153" customWidth="1"/>
    <col min="8463" max="8705" width="9.140625" style="153"/>
    <col min="8706" max="8706" width="5" style="153" customWidth="1"/>
    <col min="8707" max="8707" width="14" style="153" customWidth="1"/>
    <col min="8708" max="8708" width="10.28515625" style="153" customWidth="1"/>
    <col min="8709" max="8709" width="10.5703125" style="153" customWidth="1"/>
    <col min="8710" max="8710" width="13" style="153" customWidth="1"/>
    <col min="8711" max="8711" width="8.5703125" style="153" customWidth="1"/>
    <col min="8712" max="8712" width="11.42578125" style="153" customWidth="1"/>
    <col min="8713" max="8713" width="12.7109375" style="153" customWidth="1"/>
    <col min="8714" max="8714" width="11.7109375" style="153" customWidth="1"/>
    <col min="8715" max="8715" width="10" style="153" customWidth="1"/>
    <col min="8716" max="8716" width="11.5703125" style="153" customWidth="1"/>
    <col min="8717" max="8717" width="12.5703125" style="153" customWidth="1"/>
    <col min="8718" max="8718" width="10.5703125" style="153" customWidth="1"/>
    <col min="8719" max="8961" width="9.140625" style="153"/>
    <col min="8962" max="8962" width="5" style="153" customWidth="1"/>
    <col min="8963" max="8963" width="14" style="153" customWidth="1"/>
    <col min="8964" max="8964" width="10.28515625" style="153" customWidth="1"/>
    <col min="8965" max="8965" width="10.5703125" style="153" customWidth="1"/>
    <col min="8966" max="8966" width="13" style="153" customWidth="1"/>
    <col min="8967" max="8967" width="8.5703125" style="153" customWidth="1"/>
    <col min="8968" max="8968" width="11.42578125" style="153" customWidth="1"/>
    <col min="8969" max="8969" width="12.7109375" style="153" customWidth="1"/>
    <col min="8970" max="8970" width="11.7109375" style="153" customWidth="1"/>
    <col min="8971" max="8971" width="10" style="153" customWidth="1"/>
    <col min="8972" max="8972" width="11.5703125" style="153" customWidth="1"/>
    <col min="8973" max="8973" width="12.5703125" style="153" customWidth="1"/>
    <col min="8974" max="8974" width="10.5703125" style="153" customWidth="1"/>
    <col min="8975" max="9217" width="9.140625" style="153"/>
    <col min="9218" max="9218" width="5" style="153" customWidth="1"/>
    <col min="9219" max="9219" width="14" style="153" customWidth="1"/>
    <col min="9220" max="9220" width="10.28515625" style="153" customWidth="1"/>
    <col min="9221" max="9221" width="10.5703125" style="153" customWidth="1"/>
    <col min="9222" max="9222" width="13" style="153" customWidth="1"/>
    <col min="9223" max="9223" width="8.5703125" style="153" customWidth="1"/>
    <col min="9224" max="9224" width="11.42578125" style="153" customWidth="1"/>
    <col min="9225" max="9225" width="12.7109375" style="153" customWidth="1"/>
    <col min="9226" max="9226" width="11.7109375" style="153" customWidth="1"/>
    <col min="9227" max="9227" width="10" style="153" customWidth="1"/>
    <col min="9228" max="9228" width="11.5703125" style="153" customWidth="1"/>
    <col min="9229" max="9229" width="12.5703125" style="153" customWidth="1"/>
    <col min="9230" max="9230" width="10.5703125" style="153" customWidth="1"/>
    <col min="9231" max="9473" width="9.140625" style="153"/>
    <col min="9474" max="9474" width="5" style="153" customWidth="1"/>
    <col min="9475" max="9475" width="14" style="153" customWidth="1"/>
    <col min="9476" max="9476" width="10.28515625" style="153" customWidth="1"/>
    <col min="9477" max="9477" width="10.5703125" style="153" customWidth="1"/>
    <col min="9478" max="9478" width="13" style="153" customWidth="1"/>
    <col min="9479" max="9479" width="8.5703125" style="153" customWidth="1"/>
    <col min="9480" max="9480" width="11.42578125" style="153" customWidth="1"/>
    <col min="9481" max="9481" width="12.7109375" style="153" customWidth="1"/>
    <col min="9482" max="9482" width="11.7109375" style="153" customWidth="1"/>
    <col min="9483" max="9483" width="10" style="153" customWidth="1"/>
    <col min="9484" max="9484" width="11.5703125" style="153" customWidth="1"/>
    <col min="9485" max="9485" width="12.5703125" style="153" customWidth="1"/>
    <col min="9486" max="9486" width="10.5703125" style="153" customWidth="1"/>
    <col min="9487" max="9729" width="9.140625" style="153"/>
    <col min="9730" max="9730" width="5" style="153" customWidth="1"/>
    <col min="9731" max="9731" width="14" style="153" customWidth="1"/>
    <col min="9732" max="9732" width="10.28515625" style="153" customWidth="1"/>
    <col min="9733" max="9733" width="10.5703125" style="153" customWidth="1"/>
    <col min="9734" max="9734" width="13" style="153" customWidth="1"/>
    <col min="9735" max="9735" width="8.5703125" style="153" customWidth="1"/>
    <col min="9736" max="9736" width="11.42578125" style="153" customWidth="1"/>
    <col min="9737" max="9737" width="12.7109375" style="153" customWidth="1"/>
    <col min="9738" max="9738" width="11.7109375" style="153" customWidth="1"/>
    <col min="9739" max="9739" width="10" style="153" customWidth="1"/>
    <col min="9740" max="9740" width="11.5703125" style="153" customWidth="1"/>
    <col min="9741" max="9741" width="12.5703125" style="153" customWidth="1"/>
    <col min="9742" max="9742" width="10.5703125" style="153" customWidth="1"/>
    <col min="9743" max="9985" width="9.140625" style="153"/>
    <col min="9986" max="9986" width="5" style="153" customWidth="1"/>
    <col min="9987" max="9987" width="14" style="153" customWidth="1"/>
    <col min="9988" max="9988" width="10.28515625" style="153" customWidth="1"/>
    <col min="9989" max="9989" width="10.5703125" style="153" customWidth="1"/>
    <col min="9990" max="9990" width="13" style="153" customWidth="1"/>
    <col min="9991" max="9991" width="8.5703125" style="153" customWidth="1"/>
    <col min="9992" max="9992" width="11.42578125" style="153" customWidth="1"/>
    <col min="9993" max="9993" width="12.7109375" style="153" customWidth="1"/>
    <col min="9994" max="9994" width="11.7109375" style="153" customWidth="1"/>
    <col min="9995" max="9995" width="10" style="153" customWidth="1"/>
    <col min="9996" max="9996" width="11.5703125" style="153" customWidth="1"/>
    <col min="9997" max="9997" width="12.5703125" style="153" customWidth="1"/>
    <col min="9998" max="9998" width="10.5703125" style="153" customWidth="1"/>
    <col min="9999" max="10241" width="9.140625" style="153"/>
    <col min="10242" max="10242" width="5" style="153" customWidth="1"/>
    <col min="10243" max="10243" width="14" style="153" customWidth="1"/>
    <col min="10244" max="10244" width="10.28515625" style="153" customWidth="1"/>
    <col min="10245" max="10245" width="10.5703125" style="153" customWidth="1"/>
    <col min="10246" max="10246" width="13" style="153" customWidth="1"/>
    <col min="10247" max="10247" width="8.5703125" style="153" customWidth="1"/>
    <col min="10248" max="10248" width="11.42578125" style="153" customWidth="1"/>
    <col min="10249" max="10249" width="12.7109375" style="153" customWidth="1"/>
    <col min="10250" max="10250" width="11.7109375" style="153" customWidth="1"/>
    <col min="10251" max="10251" width="10" style="153" customWidth="1"/>
    <col min="10252" max="10252" width="11.5703125" style="153" customWidth="1"/>
    <col min="10253" max="10253" width="12.5703125" style="153" customWidth="1"/>
    <col min="10254" max="10254" width="10.5703125" style="153" customWidth="1"/>
    <col min="10255" max="10497" width="9.140625" style="153"/>
    <col min="10498" max="10498" width="5" style="153" customWidth="1"/>
    <col min="10499" max="10499" width="14" style="153" customWidth="1"/>
    <col min="10500" max="10500" width="10.28515625" style="153" customWidth="1"/>
    <col min="10501" max="10501" width="10.5703125" style="153" customWidth="1"/>
    <col min="10502" max="10502" width="13" style="153" customWidth="1"/>
    <col min="10503" max="10503" width="8.5703125" style="153" customWidth="1"/>
    <col min="10504" max="10504" width="11.42578125" style="153" customWidth="1"/>
    <col min="10505" max="10505" width="12.7109375" style="153" customWidth="1"/>
    <col min="10506" max="10506" width="11.7109375" style="153" customWidth="1"/>
    <col min="10507" max="10507" width="10" style="153" customWidth="1"/>
    <col min="10508" max="10508" width="11.5703125" style="153" customWidth="1"/>
    <col min="10509" max="10509" width="12.5703125" style="153" customWidth="1"/>
    <col min="10510" max="10510" width="10.5703125" style="153" customWidth="1"/>
    <col min="10511" max="10753" width="9.140625" style="153"/>
    <col min="10754" max="10754" width="5" style="153" customWidth="1"/>
    <col min="10755" max="10755" width="14" style="153" customWidth="1"/>
    <col min="10756" max="10756" width="10.28515625" style="153" customWidth="1"/>
    <col min="10757" max="10757" width="10.5703125" style="153" customWidth="1"/>
    <col min="10758" max="10758" width="13" style="153" customWidth="1"/>
    <col min="10759" max="10759" width="8.5703125" style="153" customWidth="1"/>
    <col min="10760" max="10760" width="11.42578125" style="153" customWidth="1"/>
    <col min="10761" max="10761" width="12.7109375" style="153" customWidth="1"/>
    <col min="10762" max="10762" width="11.7109375" style="153" customWidth="1"/>
    <col min="10763" max="10763" width="10" style="153" customWidth="1"/>
    <col min="10764" max="10764" width="11.5703125" style="153" customWidth="1"/>
    <col min="10765" max="10765" width="12.5703125" style="153" customWidth="1"/>
    <col min="10766" max="10766" width="10.5703125" style="153" customWidth="1"/>
    <col min="10767" max="11009" width="9.140625" style="153"/>
    <col min="11010" max="11010" width="5" style="153" customWidth="1"/>
    <col min="11011" max="11011" width="14" style="153" customWidth="1"/>
    <col min="11012" max="11012" width="10.28515625" style="153" customWidth="1"/>
    <col min="11013" max="11013" width="10.5703125" style="153" customWidth="1"/>
    <col min="11014" max="11014" width="13" style="153" customWidth="1"/>
    <col min="11015" max="11015" width="8.5703125" style="153" customWidth="1"/>
    <col min="11016" max="11016" width="11.42578125" style="153" customWidth="1"/>
    <col min="11017" max="11017" width="12.7109375" style="153" customWidth="1"/>
    <col min="11018" max="11018" width="11.7109375" style="153" customWidth="1"/>
    <col min="11019" max="11019" width="10" style="153" customWidth="1"/>
    <col min="11020" max="11020" width="11.5703125" style="153" customWidth="1"/>
    <col min="11021" max="11021" width="12.5703125" style="153" customWidth="1"/>
    <col min="11022" max="11022" width="10.5703125" style="153" customWidth="1"/>
    <col min="11023" max="11265" width="9.140625" style="153"/>
    <col min="11266" max="11266" width="5" style="153" customWidth="1"/>
    <col min="11267" max="11267" width="14" style="153" customWidth="1"/>
    <col min="11268" max="11268" width="10.28515625" style="153" customWidth="1"/>
    <col min="11269" max="11269" width="10.5703125" style="153" customWidth="1"/>
    <col min="11270" max="11270" width="13" style="153" customWidth="1"/>
    <col min="11271" max="11271" width="8.5703125" style="153" customWidth="1"/>
    <col min="11272" max="11272" width="11.42578125" style="153" customWidth="1"/>
    <col min="11273" max="11273" width="12.7109375" style="153" customWidth="1"/>
    <col min="11274" max="11274" width="11.7109375" style="153" customWidth="1"/>
    <col min="11275" max="11275" width="10" style="153" customWidth="1"/>
    <col min="11276" max="11276" width="11.5703125" style="153" customWidth="1"/>
    <col min="11277" max="11277" width="12.5703125" style="153" customWidth="1"/>
    <col min="11278" max="11278" width="10.5703125" style="153" customWidth="1"/>
    <col min="11279" max="11521" width="9.140625" style="153"/>
    <col min="11522" max="11522" width="5" style="153" customWidth="1"/>
    <col min="11523" max="11523" width="14" style="153" customWidth="1"/>
    <col min="11524" max="11524" width="10.28515625" style="153" customWidth="1"/>
    <col min="11525" max="11525" width="10.5703125" style="153" customWidth="1"/>
    <col min="11526" max="11526" width="13" style="153" customWidth="1"/>
    <col min="11527" max="11527" width="8.5703125" style="153" customWidth="1"/>
    <col min="11528" max="11528" width="11.42578125" style="153" customWidth="1"/>
    <col min="11529" max="11529" width="12.7109375" style="153" customWidth="1"/>
    <col min="11530" max="11530" width="11.7109375" style="153" customWidth="1"/>
    <col min="11531" max="11531" width="10" style="153" customWidth="1"/>
    <col min="11532" max="11532" width="11.5703125" style="153" customWidth="1"/>
    <col min="11533" max="11533" width="12.5703125" style="153" customWidth="1"/>
    <col min="11534" max="11534" width="10.5703125" style="153" customWidth="1"/>
    <col min="11535" max="11777" width="9.140625" style="153"/>
    <col min="11778" max="11778" width="5" style="153" customWidth="1"/>
    <col min="11779" max="11779" width="14" style="153" customWidth="1"/>
    <col min="11780" max="11780" width="10.28515625" style="153" customWidth="1"/>
    <col min="11781" max="11781" width="10.5703125" style="153" customWidth="1"/>
    <col min="11782" max="11782" width="13" style="153" customWidth="1"/>
    <col min="11783" max="11783" width="8.5703125" style="153" customWidth="1"/>
    <col min="11784" max="11784" width="11.42578125" style="153" customWidth="1"/>
    <col min="11785" max="11785" width="12.7109375" style="153" customWidth="1"/>
    <col min="11786" max="11786" width="11.7109375" style="153" customWidth="1"/>
    <col min="11787" max="11787" width="10" style="153" customWidth="1"/>
    <col min="11788" max="11788" width="11.5703125" style="153" customWidth="1"/>
    <col min="11789" max="11789" width="12.5703125" style="153" customWidth="1"/>
    <col min="11790" max="11790" width="10.5703125" style="153" customWidth="1"/>
    <col min="11791" max="12033" width="9.140625" style="153"/>
    <col min="12034" max="12034" width="5" style="153" customWidth="1"/>
    <col min="12035" max="12035" width="14" style="153" customWidth="1"/>
    <col min="12036" max="12036" width="10.28515625" style="153" customWidth="1"/>
    <col min="12037" max="12037" width="10.5703125" style="153" customWidth="1"/>
    <col min="12038" max="12038" width="13" style="153" customWidth="1"/>
    <col min="12039" max="12039" width="8.5703125" style="153" customWidth="1"/>
    <col min="12040" max="12040" width="11.42578125" style="153" customWidth="1"/>
    <col min="12041" max="12041" width="12.7109375" style="153" customWidth="1"/>
    <col min="12042" max="12042" width="11.7109375" style="153" customWidth="1"/>
    <col min="12043" max="12043" width="10" style="153" customWidth="1"/>
    <col min="12044" max="12044" width="11.5703125" style="153" customWidth="1"/>
    <col min="12045" max="12045" width="12.5703125" style="153" customWidth="1"/>
    <col min="12046" max="12046" width="10.5703125" style="153" customWidth="1"/>
    <col min="12047" max="12289" width="9.140625" style="153"/>
    <col min="12290" max="12290" width="5" style="153" customWidth="1"/>
    <col min="12291" max="12291" width="14" style="153" customWidth="1"/>
    <col min="12292" max="12292" width="10.28515625" style="153" customWidth="1"/>
    <col min="12293" max="12293" width="10.5703125" style="153" customWidth="1"/>
    <col min="12294" max="12294" width="13" style="153" customWidth="1"/>
    <col min="12295" max="12295" width="8.5703125" style="153" customWidth="1"/>
    <col min="12296" max="12296" width="11.42578125" style="153" customWidth="1"/>
    <col min="12297" max="12297" width="12.7109375" style="153" customWidth="1"/>
    <col min="12298" max="12298" width="11.7109375" style="153" customWidth="1"/>
    <col min="12299" max="12299" width="10" style="153" customWidth="1"/>
    <col min="12300" max="12300" width="11.5703125" style="153" customWidth="1"/>
    <col min="12301" max="12301" width="12.5703125" style="153" customWidth="1"/>
    <col min="12302" max="12302" width="10.5703125" style="153" customWidth="1"/>
    <col min="12303" max="12545" width="9.140625" style="153"/>
    <col min="12546" max="12546" width="5" style="153" customWidth="1"/>
    <col min="12547" max="12547" width="14" style="153" customWidth="1"/>
    <col min="12548" max="12548" width="10.28515625" style="153" customWidth="1"/>
    <col min="12549" max="12549" width="10.5703125" style="153" customWidth="1"/>
    <col min="12550" max="12550" width="13" style="153" customWidth="1"/>
    <col min="12551" max="12551" width="8.5703125" style="153" customWidth="1"/>
    <col min="12552" max="12552" width="11.42578125" style="153" customWidth="1"/>
    <col min="12553" max="12553" width="12.7109375" style="153" customWidth="1"/>
    <col min="12554" max="12554" width="11.7109375" style="153" customWidth="1"/>
    <col min="12555" max="12555" width="10" style="153" customWidth="1"/>
    <col min="12556" max="12556" width="11.5703125" style="153" customWidth="1"/>
    <col min="12557" max="12557" width="12.5703125" style="153" customWidth="1"/>
    <col min="12558" max="12558" width="10.5703125" style="153" customWidth="1"/>
    <col min="12559" max="12801" width="9.140625" style="153"/>
    <col min="12802" max="12802" width="5" style="153" customWidth="1"/>
    <col min="12803" max="12803" width="14" style="153" customWidth="1"/>
    <col min="12804" max="12804" width="10.28515625" style="153" customWidth="1"/>
    <col min="12805" max="12805" width="10.5703125" style="153" customWidth="1"/>
    <col min="12806" max="12806" width="13" style="153" customWidth="1"/>
    <col min="12807" max="12807" width="8.5703125" style="153" customWidth="1"/>
    <col min="12808" max="12808" width="11.42578125" style="153" customWidth="1"/>
    <col min="12809" max="12809" width="12.7109375" style="153" customWidth="1"/>
    <col min="12810" max="12810" width="11.7109375" style="153" customWidth="1"/>
    <col min="12811" max="12811" width="10" style="153" customWidth="1"/>
    <col min="12812" max="12812" width="11.5703125" style="153" customWidth="1"/>
    <col min="12813" max="12813" width="12.5703125" style="153" customWidth="1"/>
    <col min="12814" max="12814" width="10.5703125" style="153" customWidth="1"/>
    <col min="12815" max="13057" width="9.140625" style="153"/>
    <col min="13058" max="13058" width="5" style="153" customWidth="1"/>
    <col min="13059" max="13059" width="14" style="153" customWidth="1"/>
    <col min="13060" max="13060" width="10.28515625" style="153" customWidth="1"/>
    <col min="13061" max="13061" width="10.5703125" style="153" customWidth="1"/>
    <col min="13062" max="13062" width="13" style="153" customWidth="1"/>
    <col min="13063" max="13063" width="8.5703125" style="153" customWidth="1"/>
    <col min="13064" max="13064" width="11.42578125" style="153" customWidth="1"/>
    <col min="13065" max="13065" width="12.7109375" style="153" customWidth="1"/>
    <col min="13066" max="13066" width="11.7109375" style="153" customWidth="1"/>
    <col min="13067" max="13067" width="10" style="153" customWidth="1"/>
    <col min="13068" max="13068" width="11.5703125" style="153" customWidth="1"/>
    <col min="13069" max="13069" width="12.5703125" style="153" customWidth="1"/>
    <col min="13070" max="13070" width="10.5703125" style="153" customWidth="1"/>
    <col min="13071" max="13313" width="9.140625" style="153"/>
    <col min="13314" max="13314" width="5" style="153" customWidth="1"/>
    <col min="13315" max="13315" width="14" style="153" customWidth="1"/>
    <col min="13316" max="13316" width="10.28515625" style="153" customWidth="1"/>
    <col min="13317" max="13317" width="10.5703125" style="153" customWidth="1"/>
    <col min="13318" max="13318" width="13" style="153" customWidth="1"/>
    <col min="13319" max="13319" width="8.5703125" style="153" customWidth="1"/>
    <col min="13320" max="13320" width="11.42578125" style="153" customWidth="1"/>
    <col min="13321" max="13321" width="12.7109375" style="153" customWidth="1"/>
    <col min="13322" max="13322" width="11.7109375" style="153" customWidth="1"/>
    <col min="13323" max="13323" width="10" style="153" customWidth="1"/>
    <col min="13324" max="13324" width="11.5703125" style="153" customWidth="1"/>
    <col min="13325" max="13325" width="12.5703125" style="153" customWidth="1"/>
    <col min="13326" max="13326" width="10.5703125" style="153" customWidth="1"/>
    <col min="13327" max="13569" width="9.140625" style="153"/>
    <col min="13570" max="13570" width="5" style="153" customWidth="1"/>
    <col min="13571" max="13571" width="14" style="153" customWidth="1"/>
    <col min="13572" max="13572" width="10.28515625" style="153" customWidth="1"/>
    <col min="13573" max="13573" width="10.5703125" style="153" customWidth="1"/>
    <col min="13574" max="13574" width="13" style="153" customWidth="1"/>
    <col min="13575" max="13575" width="8.5703125" style="153" customWidth="1"/>
    <col min="13576" max="13576" width="11.42578125" style="153" customWidth="1"/>
    <col min="13577" max="13577" width="12.7109375" style="153" customWidth="1"/>
    <col min="13578" max="13578" width="11.7109375" style="153" customWidth="1"/>
    <col min="13579" max="13579" width="10" style="153" customWidth="1"/>
    <col min="13580" max="13580" width="11.5703125" style="153" customWidth="1"/>
    <col min="13581" max="13581" width="12.5703125" style="153" customWidth="1"/>
    <col min="13582" max="13582" width="10.5703125" style="153" customWidth="1"/>
    <col min="13583" max="13825" width="9.140625" style="153"/>
    <col min="13826" max="13826" width="5" style="153" customWidth="1"/>
    <col min="13827" max="13827" width="14" style="153" customWidth="1"/>
    <col min="13828" max="13828" width="10.28515625" style="153" customWidth="1"/>
    <col min="13829" max="13829" width="10.5703125" style="153" customWidth="1"/>
    <col min="13830" max="13830" width="13" style="153" customWidth="1"/>
    <col min="13831" max="13831" width="8.5703125" style="153" customWidth="1"/>
    <col min="13832" max="13832" width="11.42578125" style="153" customWidth="1"/>
    <col min="13833" max="13833" width="12.7109375" style="153" customWidth="1"/>
    <col min="13834" max="13834" width="11.7109375" style="153" customWidth="1"/>
    <col min="13835" max="13835" width="10" style="153" customWidth="1"/>
    <col min="13836" max="13836" width="11.5703125" style="153" customWidth="1"/>
    <col min="13837" max="13837" width="12.5703125" style="153" customWidth="1"/>
    <col min="13838" max="13838" width="10.5703125" style="153" customWidth="1"/>
    <col min="13839" max="14081" width="9.140625" style="153"/>
    <col min="14082" max="14082" width="5" style="153" customWidth="1"/>
    <col min="14083" max="14083" width="14" style="153" customWidth="1"/>
    <col min="14084" max="14084" width="10.28515625" style="153" customWidth="1"/>
    <col min="14085" max="14085" width="10.5703125" style="153" customWidth="1"/>
    <col min="14086" max="14086" width="13" style="153" customWidth="1"/>
    <col min="14087" max="14087" width="8.5703125" style="153" customWidth="1"/>
    <col min="14088" max="14088" width="11.42578125" style="153" customWidth="1"/>
    <col min="14089" max="14089" width="12.7109375" style="153" customWidth="1"/>
    <col min="14090" max="14090" width="11.7109375" style="153" customWidth="1"/>
    <col min="14091" max="14091" width="10" style="153" customWidth="1"/>
    <col min="14092" max="14092" width="11.5703125" style="153" customWidth="1"/>
    <col min="14093" max="14093" width="12.5703125" style="153" customWidth="1"/>
    <col min="14094" max="14094" width="10.5703125" style="153" customWidth="1"/>
    <col min="14095" max="14337" width="9.140625" style="153"/>
    <col min="14338" max="14338" width="5" style="153" customWidth="1"/>
    <col min="14339" max="14339" width="14" style="153" customWidth="1"/>
    <col min="14340" max="14340" width="10.28515625" style="153" customWidth="1"/>
    <col min="14341" max="14341" width="10.5703125" style="153" customWidth="1"/>
    <col min="14342" max="14342" width="13" style="153" customWidth="1"/>
    <col min="14343" max="14343" width="8.5703125" style="153" customWidth="1"/>
    <col min="14344" max="14344" width="11.42578125" style="153" customWidth="1"/>
    <col min="14345" max="14345" width="12.7109375" style="153" customWidth="1"/>
    <col min="14346" max="14346" width="11.7109375" style="153" customWidth="1"/>
    <col min="14347" max="14347" width="10" style="153" customWidth="1"/>
    <col min="14348" max="14348" width="11.5703125" style="153" customWidth="1"/>
    <col min="14349" max="14349" width="12.5703125" style="153" customWidth="1"/>
    <col min="14350" max="14350" width="10.5703125" style="153" customWidth="1"/>
    <col min="14351" max="14593" width="9.140625" style="153"/>
    <col min="14594" max="14594" width="5" style="153" customWidth="1"/>
    <col min="14595" max="14595" width="14" style="153" customWidth="1"/>
    <col min="14596" max="14596" width="10.28515625" style="153" customWidth="1"/>
    <col min="14597" max="14597" width="10.5703125" style="153" customWidth="1"/>
    <col min="14598" max="14598" width="13" style="153" customWidth="1"/>
    <col min="14599" max="14599" width="8.5703125" style="153" customWidth="1"/>
    <col min="14600" max="14600" width="11.42578125" style="153" customWidth="1"/>
    <col min="14601" max="14601" width="12.7109375" style="153" customWidth="1"/>
    <col min="14602" max="14602" width="11.7109375" style="153" customWidth="1"/>
    <col min="14603" max="14603" width="10" style="153" customWidth="1"/>
    <col min="14604" max="14604" width="11.5703125" style="153" customWidth="1"/>
    <col min="14605" max="14605" width="12.5703125" style="153" customWidth="1"/>
    <col min="14606" max="14606" width="10.5703125" style="153" customWidth="1"/>
    <col min="14607" max="14849" width="9.140625" style="153"/>
    <col min="14850" max="14850" width="5" style="153" customWidth="1"/>
    <col min="14851" max="14851" width="14" style="153" customWidth="1"/>
    <col min="14852" max="14852" width="10.28515625" style="153" customWidth="1"/>
    <col min="14853" max="14853" width="10.5703125" style="153" customWidth="1"/>
    <col min="14854" max="14854" width="13" style="153" customWidth="1"/>
    <col min="14855" max="14855" width="8.5703125" style="153" customWidth="1"/>
    <col min="14856" max="14856" width="11.42578125" style="153" customWidth="1"/>
    <col min="14857" max="14857" width="12.7109375" style="153" customWidth="1"/>
    <col min="14858" max="14858" width="11.7109375" style="153" customWidth="1"/>
    <col min="14859" max="14859" width="10" style="153" customWidth="1"/>
    <col min="14860" max="14860" width="11.5703125" style="153" customWidth="1"/>
    <col min="14861" max="14861" width="12.5703125" style="153" customWidth="1"/>
    <col min="14862" max="14862" width="10.5703125" style="153" customWidth="1"/>
    <col min="14863" max="15105" width="9.140625" style="153"/>
    <col min="15106" max="15106" width="5" style="153" customWidth="1"/>
    <col min="15107" max="15107" width="14" style="153" customWidth="1"/>
    <col min="15108" max="15108" width="10.28515625" style="153" customWidth="1"/>
    <col min="15109" max="15109" width="10.5703125" style="153" customWidth="1"/>
    <col min="15110" max="15110" width="13" style="153" customWidth="1"/>
    <col min="15111" max="15111" width="8.5703125" style="153" customWidth="1"/>
    <col min="15112" max="15112" width="11.42578125" style="153" customWidth="1"/>
    <col min="15113" max="15113" width="12.7109375" style="153" customWidth="1"/>
    <col min="15114" max="15114" width="11.7109375" style="153" customWidth="1"/>
    <col min="15115" max="15115" width="10" style="153" customWidth="1"/>
    <col min="15116" max="15116" width="11.5703125" style="153" customWidth="1"/>
    <col min="15117" max="15117" width="12.5703125" style="153" customWidth="1"/>
    <col min="15118" max="15118" width="10.5703125" style="153" customWidth="1"/>
    <col min="15119" max="15361" width="9.140625" style="153"/>
    <col min="15362" max="15362" width="5" style="153" customWidth="1"/>
    <col min="15363" max="15363" width="14" style="153" customWidth="1"/>
    <col min="15364" max="15364" width="10.28515625" style="153" customWidth="1"/>
    <col min="15365" max="15365" width="10.5703125" style="153" customWidth="1"/>
    <col min="15366" max="15366" width="13" style="153" customWidth="1"/>
    <col min="15367" max="15367" width="8.5703125" style="153" customWidth="1"/>
    <col min="15368" max="15368" width="11.42578125" style="153" customWidth="1"/>
    <col min="15369" max="15369" width="12.7109375" style="153" customWidth="1"/>
    <col min="15370" max="15370" width="11.7109375" style="153" customWidth="1"/>
    <col min="15371" max="15371" width="10" style="153" customWidth="1"/>
    <col min="15372" max="15372" width="11.5703125" style="153" customWidth="1"/>
    <col min="15373" max="15373" width="12.5703125" style="153" customWidth="1"/>
    <col min="15374" max="15374" width="10.5703125" style="153" customWidth="1"/>
    <col min="15375" max="15617" width="9.140625" style="153"/>
    <col min="15618" max="15618" width="5" style="153" customWidth="1"/>
    <col min="15619" max="15619" width="14" style="153" customWidth="1"/>
    <col min="15620" max="15620" width="10.28515625" style="153" customWidth="1"/>
    <col min="15621" max="15621" width="10.5703125" style="153" customWidth="1"/>
    <col min="15622" max="15622" width="13" style="153" customWidth="1"/>
    <col min="15623" max="15623" width="8.5703125" style="153" customWidth="1"/>
    <col min="15624" max="15624" width="11.42578125" style="153" customWidth="1"/>
    <col min="15625" max="15625" width="12.7109375" style="153" customWidth="1"/>
    <col min="15626" max="15626" width="11.7109375" style="153" customWidth="1"/>
    <col min="15627" max="15627" width="10" style="153" customWidth="1"/>
    <col min="15628" max="15628" width="11.5703125" style="153" customWidth="1"/>
    <col min="15629" max="15629" width="12.5703125" style="153" customWidth="1"/>
    <col min="15630" max="15630" width="10.5703125" style="153" customWidth="1"/>
    <col min="15631" max="15873" width="9.140625" style="153"/>
    <col min="15874" max="15874" width="5" style="153" customWidth="1"/>
    <col min="15875" max="15875" width="14" style="153" customWidth="1"/>
    <col min="15876" max="15876" width="10.28515625" style="153" customWidth="1"/>
    <col min="15877" max="15877" width="10.5703125" style="153" customWidth="1"/>
    <col min="15878" max="15878" width="13" style="153" customWidth="1"/>
    <col min="15879" max="15879" width="8.5703125" style="153" customWidth="1"/>
    <col min="15880" max="15880" width="11.42578125" style="153" customWidth="1"/>
    <col min="15881" max="15881" width="12.7109375" style="153" customWidth="1"/>
    <col min="15882" max="15882" width="11.7109375" style="153" customWidth="1"/>
    <col min="15883" max="15883" width="10" style="153" customWidth="1"/>
    <col min="15884" max="15884" width="11.5703125" style="153" customWidth="1"/>
    <col min="15885" max="15885" width="12.5703125" style="153" customWidth="1"/>
    <col min="15886" max="15886" width="10.5703125" style="153" customWidth="1"/>
    <col min="15887" max="16129" width="9.140625" style="153"/>
    <col min="16130" max="16130" width="5" style="153" customWidth="1"/>
    <col min="16131" max="16131" width="14" style="153" customWidth="1"/>
    <col min="16132" max="16132" width="10.28515625" style="153" customWidth="1"/>
    <col min="16133" max="16133" width="10.5703125" style="153" customWidth="1"/>
    <col min="16134" max="16134" width="13" style="153" customWidth="1"/>
    <col min="16135" max="16135" width="8.5703125" style="153" customWidth="1"/>
    <col min="16136" max="16136" width="11.42578125" style="153" customWidth="1"/>
    <col min="16137" max="16137" width="12.7109375" style="153" customWidth="1"/>
    <col min="16138" max="16138" width="11.7109375" style="153" customWidth="1"/>
    <col min="16139" max="16139" width="10" style="153" customWidth="1"/>
    <col min="16140" max="16140" width="11.5703125" style="153" customWidth="1"/>
    <col min="16141" max="16141" width="12.5703125" style="153" customWidth="1"/>
    <col min="16142" max="16142" width="10.5703125" style="153" customWidth="1"/>
    <col min="16143" max="16384" width="9.140625" style="153"/>
  </cols>
  <sheetData>
    <row r="1" spans="1:14" s="27" customFormat="1" ht="16.5">
      <c r="A1" s="833" t="s">
        <v>87</v>
      </c>
      <c r="B1" s="833"/>
      <c r="C1" s="833"/>
      <c r="D1" s="833"/>
      <c r="J1" s="833" t="s">
        <v>3</v>
      </c>
      <c r="K1" s="833"/>
      <c r="L1" s="833"/>
      <c r="M1" s="833"/>
      <c r="N1" s="833"/>
    </row>
    <row r="2" spans="1:14" s="27" customFormat="1" ht="16.5">
      <c r="A2" s="896" t="s">
        <v>89</v>
      </c>
      <c r="B2" s="896"/>
      <c r="C2" s="896"/>
      <c r="D2" s="896"/>
      <c r="J2" s="896" t="s">
        <v>6</v>
      </c>
      <c r="K2" s="896"/>
      <c r="L2" s="896"/>
      <c r="M2" s="896"/>
      <c r="N2" s="896"/>
    </row>
    <row r="3" spans="1:14" s="68" customFormat="1" ht="13.5" customHeight="1">
      <c r="A3" s="71"/>
      <c r="B3" s="71"/>
      <c r="C3" s="154"/>
      <c r="D3" s="71"/>
      <c r="E3" s="154"/>
      <c r="F3" s="154"/>
      <c r="G3" s="154"/>
      <c r="H3" s="154"/>
      <c r="J3" s="1083"/>
      <c r="K3" s="1083"/>
      <c r="L3" s="1083"/>
      <c r="M3" s="1083"/>
      <c r="N3" s="1083"/>
    </row>
    <row r="4" spans="1:14" s="68" customFormat="1" ht="20.25">
      <c r="A4" s="893" t="s">
        <v>528</v>
      </c>
      <c r="B4" s="893"/>
      <c r="C4" s="893"/>
      <c r="D4" s="893"/>
      <c r="E4" s="893"/>
      <c r="F4" s="893"/>
      <c r="G4" s="893"/>
      <c r="H4" s="893"/>
      <c r="I4" s="893"/>
      <c r="J4" s="893"/>
      <c r="K4" s="893"/>
      <c r="L4" s="893"/>
      <c r="M4" s="893"/>
      <c r="N4" s="893"/>
    </row>
    <row r="5" spans="1:14" s="68" customFormat="1" ht="20.25">
      <c r="A5" s="893" t="s">
        <v>477</v>
      </c>
      <c r="B5" s="893"/>
      <c r="C5" s="893"/>
      <c r="D5" s="893"/>
      <c r="E5" s="893"/>
      <c r="F5" s="893"/>
      <c r="G5" s="893"/>
      <c r="H5" s="893"/>
      <c r="I5" s="893"/>
      <c r="J5" s="893"/>
      <c r="K5" s="893"/>
      <c r="L5" s="893"/>
      <c r="M5" s="893"/>
      <c r="N5" s="893"/>
    </row>
    <row r="6" spans="1:14" s="68" customFormat="1" ht="8.25" customHeight="1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</row>
    <row r="7" spans="1:14" s="68" customFormat="1" ht="18" customHeight="1">
      <c r="N7" s="168" t="s">
        <v>233</v>
      </c>
    </row>
    <row r="8" spans="1:14" s="68" customFormat="1" ht="48" customHeight="1">
      <c r="A8" s="905" t="s">
        <v>93</v>
      </c>
      <c r="B8" s="875" t="s">
        <v>94</v>
      </c>
      <c r="C8" s="877" t="s">
        <v>529</v>
      </c>
      <c r="D8" s="877" t="s">
        <v>235</v>
      </c>
      <c r="E8" s="877" t="s">
        <v>236</v>
      </c>
      <c r="F8" s="38"/>
      <c r="G8" s="907" t="s">
        <v>238</v>
      </c>
      <c r="H8" s="877" t="s">
        <v>239</v>
      </c>
      <c r="I8" s="899" t="s">
        <v>240</v>
      </c>
      <c r="J8" s="900"/>
      <c r="K8" s="901"/>
      <c r="L8" s="875" t="s">
        <v>241</v>
      </c>
      <c r="M8" s="877" t="s">
        <v>242</v>
      </c>
      <c r="N8" s="909" t="s">
        <v>243</v>
      </c>
    </row>
    <row r="9" spans="1:14" s="68" customFormat="1" ht="58.5" customHeight="1">
      <c r="A9" s="906"/>
      <c r="B9" s="876"/>
      <c r="C9" s="878"/>
      <c r="D9" s="878"/>
      <c r="E9" s="878"/>
      <c r="F9" s="41" t="s">
        <v>47</v>
      </c>
      <c r="G9" s="908"/>
      <c r="H9" s="878"/>
      <c r="I9" s="40" t="s">
        <v>244</v>
      </c>
      <c r="J9" s="40" t="s">
        <v>245</v>
      </c>
      <c r="K9" s="169" t="s">
        <v>246</v>
      </c>
      <c r="L9" s="876"/>
      <c r="M9" s="878"/>
      <c r="N9" s="910"/>
    </row>
    <row r="10" spans="1:14" s="27" customFormat="1" ht="16.5">
      <c r="A10" s="155" t="s">
        <v>247</v>
      </c>
      <c r="B10" s="156" t="s">
        <v>248</v>
      </c>
      <c r="C10" s="157">
        <v>1</v>
      </c>
      <c r="D10" s="157">
        <v>2</v>
      </c>
      <c r="E10" s="157" t="s">
        <v>249</v>
      </c>
      <c r="F10" s="157">
        <v>4</v>
      </c>
      <c r="G10" s="157">
        <v>5</v>
      </c>
      <c r="H10" s="157" t="s">
        <v>250</v>
      </c>
      <c r="I10" s="170">
        <v>7</v>
      </c>
      <c r="J10" s="170">
        <v>8</v>
      </c>
      <c r="K10" s="170">
        <v>9</v>
      </c>
      <c r="L10" s="170" t="s">
        <v>251</v>
      </c>
      <c r="M10" s="157" t="s">
        <v>252</v>
      </c>
      <c r="N10" s="171">
        <v>12</v>
      </c>
    </row>
    <row r="11" spans="1:14" s="150" customFormat="1" ht="41.25" customHeight="1">
      <c r="A11" s="158">
        <f>'KL tổ 5'!A9</f>
        <v>1</v>
      </c>
      <c r="B11" s="47" t="s">
        <v>530</v>
      </c>
      <c r="C11" s="59">
        <v>18000</v>
      </c>
      <c r="D11" s="159">
        <f>'KL tổ 5'!BW9</f>
        <v>0</v>
      </c>
      <c r="E11" s="160">
        <f>C11*D11</f>
        <v>0</v>
      </c>
      <c r="F11" s="161">
        <v>0</v>
      </c>
      <c r="G11" s="160">
        <v>0</v>
      </c>
      <c r="H11" s="160">
        <f>G11+E11</f>
        <v>0</v>
      </c>
      <c r="I11" s="59">
        <f>G11</f>
        <v>0</v>
      </c>
      <c r="J11" s="172">
        <f>ROUND(IF(H11&lt;=800000,0,IF(AND((H11-'Gia cảnh 5'!I6)&gt;800000,(H11-'Gia cảnh 5'!I6)&lt;=1250000),(H11-'Gia cảnh 5'!I6)*5%-40000,IF(AND((H11-'Gia cảnh 5'!I6)&gt;1250000,(H11-'Gia cảnh 5'!I6)&lt;=8500000),(H11-'Gia cảnh 5'!I6)*10%-102500))),2)</f>
        <v>0</v>
      </c>
      <c r="K11" s="172">
        <f>IF(H11&lt;=200000,1600,IF(AND(H11&gt;200000,H11&lt;=250000),1800,IF(AND(H11&gt;250000,H11&lt;=300000),2200,IF(AND(H11&gt;300000,H11&lt;=350000),2600,IF(AND(H11&gt;350000,H11&lt;=400000),3000,IF(AND(H11&gt;400000,H11&lt;=450000),3400,IF(AND(H11&gt;450000,H11&lt;=500000),3800,IF(AND(H11&gt;500000,H11&lt;=550000),4200,IF(AND(H11&gt;550000,H11&lt;=600000),4600,IF(AND(H11&gt;600000,H11&lt;=650000),5000,IF(AND(H11&gt;650000,H11&lt;=700000),5400,IF(AND(H11&gt;700000,H11&lt;=750000),5800,IF(AND(H11&gt;750000,H11&lt;=800000),6200,IF(AND(H11&gt;800000,H11&lt;=850000),6600,IF(AND(H11&gt;850000,H11&lt;=900000),7000,IF(AND(H11&gt;900000,H11&lt;=950000),7400,IF(AND(H11&gt;950000,H11&lt;=1000000),7800,IF(H11&gt;1000000,8000))))))))))))))))))</f>
        <v>1600</v>
      </c>
      <c r="L11" s="50">
        <f>IF(J11&gt;0,I11+J11,I11)</f>
        <v>0</v>
      </c>
      <c r="M11" s="59">
        <v>0</v>
      </c>
      <c r="N11" s="173"/>
    </row>
    <row r="12" spans="1:14" s="68" customFormat="1" ht="41.25" customHeight="1">
      <c r="A12" s="158">
        <f>'KL tổ 5'!A10</f>
        <v>2</v>
      </c>
      <c r="B12" s="162" t="str">
        <f>'KL tổ 5'!B10</f>
        <v>Nu Nit</v>
      </c>
      <c r="C12" s="59">
        <v>18000</v>
      </c>
      <c r="D12" s="159">
        <f>'KL tổ 5'!BW10</f>
        <v>0</v>
      </c>
      <c r="E12" s="160">
        <f t="shared" ref="E12:E29" si="0">C12*D12</f>
        <v>0</v>
      </c>
      <c r="F12" s="161">
        <v>0</v>
      </c>
      <c r="G12" s="160">
        <v>0</v>
      </c>
      <c r="H12" s="160">
        <f t="shared" ref="H12:H29" si="1">G12+E12</f>
        <v>0</v>
      </c>
      <c r="I12" s="59">
        <f t="shared" ref="I12:I46" si="2">G12</f>
        <v>0</v>
      </c>
      <c r="J12" s="172">
        <f>ROUND(IF(H12&lt;=800000,0,IF(AND((H12-'Gia cảnh 5'!I7)&gt;800000,(H12-'Gia cảnh 5'!I7)&lt;=1250000),(H12-'Gia cảnh 5'!I7)*5%-40000,IF(AND((H12-'Gia cảnh 5'!I7)&gt;1250000,(H12-'Gia cảnh 5'!I7)&lt;=8500000),(H12-'Gia cảnh 5'!I7)*10%-102500))),2)</f>
        <v>0</v>
      </c>
      <c r="K12" s="172">
        <f t="shared" ref="K12:K46" si="3">IF(H12&lt;=200000,1600,IF(AND(H12&gt;200000,H12&lt;=250000),1800,IF(AND(H12&gt;250000,H12&lt;=300000),2200,IF(AND(H12&gt;300000,H12&lt;=350000),2600,IF(AND(H12&gt;350000,H12&lt;=400000),3000,IF(AND(H12&gt;400000,H12&lt;=450000),3400,IF(AND(H12&gt;450000,H12&lt;=500000),3800,IF(AND(H12&gt;500000,H12&lt;=550000),4200,IF(AND(H12&gt;550000,H12&lt;=600000),4600,IF(AND(H12&gt;600000,H12&lt;=650000),5000,IF(AND(H12&gt;650000,H12&lt;=700000),5400,IF(AND(H12&gt;700000,H12&lt;=750000),5800,IF(AND(H12&gt;750000,H12&lt;=800000),6200,IF(AND(H12&gt;800000,H12&lt;=850000),6600,IF(AND(H12&gt;850000,H12&lt;=900000),7000,IF(AND(H12&gt;900000,H12&lt;=950000),7400,IF(AND(H12&gt;950000,H12&lt;=1000000),7800,IF(H12&gt;1000000,8000))))))))))))))))))</f>
        <v>1600</v>
      </c>
      <c r="L12" s="50">
        <f t="shared" ref="L12:L46" si="4">IF(J12&gt;0,I12+J12,I12)</f>
        <v>0</v>
      </c>
      <c r="M12" s="59">
        <f t="shared" ref="M12:M29" si="5">IF(L12&gt;0,H12-L12,H12)</f>
        <v>0</v>
      </c>
      <c r="N12" s="174"/>
    </row>
    <row r="13" spans="1:14" s="68" customFormat="1" ht="41.25" customHeight="1">
      <c r="A13" s="158">
        <f>'KL tổ 5'!A11</f>
        <v>3</v>
      </c>
      <c r="B13" s="162" t="str">
        <f>'KL tổ 5'!B11</f>
        <v>Chia Khan</v>
      </c>
      <c r="C13" s="59">
        <v>18000</v>
      </c>
      <c r="D13" s="159">
        <f>'KL tổ 5'!BW11</f>
        <v>0</v>
      </c>
      <c r="E13" s="160">
        <f>C13*D13</f>
        <v>0</v>
      </c>
      <c r="F13" s="161">
        <v>0</v>
      </c>
      <c r="G13" s="160">
        <v>0</v>
      </c>
      <c r="H13" s="160">
        <f>G13+E13</f>
        <v>0</v>
      </c>
      <c r="I13" s="59">
        <v>0</v>
      </c>
      <c r="J13" s="172">
        <f>ROUND(IF(H13&lt;=800000,0,IF(AND((H13-'Gia cảnh 5'!I8)&gt;800000,(H13-'Gia cảnh 5'!I8)&lt;=1250000),(H13-'Gia cảnh 5'!I8)*5%-40000,IF(AND((H13-'Gia cảnh 5'!I8)&gt;1250000,(H13-'Gia cảnh 5'!I8)&lt;=8500000),(H13-'Gia cảnh 5'!I8)*10%-102500))),2)</f>
        <v>0</v>
      </c>
      <c r="K13" s="172">
        <f t="shared" si="3"/>
        <v>1600</v>
      </c>
      <c r="L13" s="50">
        <f t="shared" si="4"/>
        <v>0</v>
      </c>
      <c r="M13" s="59">
        <f>IF(L13&gt;0,H13-L13,H13)</f>
        <v>0</v>
      </c>
      <c r="N13" s="174"/>
    </row>
    <row r="14" spans="1:14" s="68" customFormat="1" ht="41.25" customHeight="1">
      <c r="A14" s="158">
        <f>'KL tổ 5'!A12</f>
        <v>4</v>
      </c>
      <c r="B14" s="162" t="str">
        <f>'KL tổ 5'!B12</f>
        <v>Non Nim</v>
      </c>
      <c r="C14" s="59">
        <v>18000</v>
      </c>
      <c r="D14" s="159">
        <f>'KL tổ 5'!BW12</f>
        <v>0</v>
      </c>
      <c r="E14" s="160">
        <f>C14*D14</f>
        <v>0</v>
      </c>
      <c r="F14" s="161">
        <v>0</v>
      </c>
      <c r="G14" s="160">
        <v>0</v>
      </c>
      <c r="H14" s="160">
        <f>G14+E14</f>
        <v>0</v>
      </c>
      <c r="I14" s="59">
        <f t="shared" si="2"/>
        <v>0</v>
      </c>
      <c r="J14" s="172">
        <f>ROUND(IF(H14&lt;=800000,0,IF(AND((H14-'Gia cảnh 5'!I9)&gt;800000,(H14-'Gia cảnh 5'!I9)&lt;=1250000),(H14-'Gia cảnh 5'!I9)*5%-40000,IF(AND((H14-'Gia cảnh 5'!I9)&gt;1250000,(H14-'Gia cảnh 5'!I9)&lt;=8500000),(H14-'Gia cảnh 5'!I9)*10%-102500))),2)</f>
        <v>0</v>
      </c>
      <c r="K14" s="172">
        <f t="shared" si="3"/>
        <v>1600</v>
      </c>
      <c r="L14" s="50">
        <f t="shared" si="4"/>
        <v>0</v>
      </c>
      <c r="M14" s="59">
        <f>IF(L14&gt;0,H14-L14,H14)</f>
        <v>0</v>
      </c>
      <c r="N14" s="174"/>
    </row>
    <row r="15" spans="1:14" s="68" customFormat="1" ht="41.25" customHeight="1">
      <c r="A15" s="158">
        <f>'KL tổ 5'!A13</f>
        <v>5</v>
      </c>
      <c r="B15" s="162" t="str">
        <f>'KL tổ 5'!B13</f>
        <v>Ton Ra</v>
      </c>
      <c r="C15" s="59">
        <v>18000</v>
      </c>
      <c r="D15" s="159">
        <f>'KL tổ 5'!BW13</f>
        <v>0</v>
      </c>
      <c r="E15" s="160">
        <f t="shared" si="0"/>
        <v>0</v>
      </c>
      <c r="F15" s="161">
        <v>0</v>
      </c>
      <c r="G15" s="160">
        <v>0</v>
      </c>
      <c r="H15" s="160">
        <f t="shared" si="1"/>
        <v>0</v>
      </c>
      <c r="I15" s="59">
        <f t="shared" si="2"/>
        <v>0</v>
      </c>
      <c r="J15" s="172">
        <f>ROUND(IF(H15&lt;=800000,0,IF(AND((H15-'Gia cảnh 5'!I10)&gt;800000,(H15-'Gia cảnh 5'!I10)&lt;=1250000),(H15-'Gia cảnh 5'!I10)*5%-40000,IF(AND((H15-'Gia cảnh 5'!I10)&gt;1250000,(H15-'Gia cảnh 5'!I10)&lt;=8500000),(H15-'Gia cảnh 5'!I10)*10%-102500))),2)</f>
        <v>0</v>
      </c>
      <c r="K15" s="172">
        <f t="shared" si="3"/>
        <v>1600</v>
      </c>
      <c r="L15" s="50">
        <f t="shared" si="4"/>
        <v>0</v>
      </c>
      <c r="M15" s="59">
        <f t="shared" si="5"/>
        <v>0</v>
      </c>
      <c r="N15" s="174"/>
    </row>
    <row r="16" spans="1:14" s="68" customFormat="1" ht="41.25" customHeight="1">
      <c r="A16" s="158">
        <f>'KL tổ 5'!A14</f>
        <v>6</v>
      </c>
      <c r="B16" s="162" t="str">
        <f>'KL tổ 5'!B14</f>
        <v>Sa Vươn</v>
      </c>
      <c r="C16" s="59">
        <v>18000</v>
      </c>
      <c r="D16" s="159">
        <f>'KL tổ 5'!BW14</f>
        <v>0</v>
      </c>
      <c r="E16" s="160">
        <f t="shared" si="0"/>
        <v>0</v>
      </c>
      <c r="F16" s="161">
        <v>0</v>
      </c>
      <c r="G16" s="160">
        <v>0</v>
      </c>
      <c r="H16" s="160">
        <f t="shared" si="1"/>
        <v>0</v>
      </c>
      <c r="I16" s="59">
        <f t="shared" si="2"/>
        <v>0</v>
      </c>
      <c r="J16" s="172">
        <f>ROUND(IF(H16&lt;=800000,0,IF(AND((H16-'Gia cảnh 5'!I11)&gt;800000,(H16-'Gia cảnh 5'!I11)&lt;=1250000),(H16-'Gia cảnh 5'!I11)*5%-40000,IF(AND((H16-'Gia cảnh 5'!I11)&gt;1250000,(H16-'Gia cảnh 5'!I11)&lt;=8500000),(H16-'Gia cảnh 5'!I11)*10%-102500))),2)</f>
        <v>0</v>
      </c>
      <c r="K16" s="172">
        <f t="shared" si="3"/>
        <v>1600</v>
      </c>
      <c r="L16" s="50">
        <f t="shared" si="4"/>
        <v>0</v>
      </c>
      <c r="M16" s="59">
        <f t="shared" si="5"/>
        <v>0</v>
      </c>
      <c r="N16" s="174"/>
    </row>
    <row r="17" spans="1:14" s="68" customFormat="1" ht="41.25" customHeight="1">
      <c r="A17" s="158">
        <f>'KL tổ 5'!A15</f>
        <v>7</v>
      </c>
      <c r="B17" s="162" t="str">
        <f>'KL tổ 5'!B15</f>
        <v>Tut Mut</v>
      </c>
      <c r="C17" s="59">
        <v>18000</v>
      </c>
      <c r="D17" s="159">
        <f>'KL tổ 5'!BW15</f>
        <v>0</v>
      </c>
      <c r="E17" s="160">
        <f>C17*D17</f>
        <v>0</v>
      </c>
      <c r="F17" s="161">
        <v>0</v>
      </c>
      <c r="G17" s="160">
        <v>0</v>
      </c>
      <c r="H17" s="160">
        <f>G17+E17</f>
        <v>0</v>
      </c>
      <c r="I17" s="59">
        <f t="shared" si="2"/>
        <v>0</v>
      </c>
      <c r="J17" s="172">
        <f>ROUND(IF(H17&lt;=800000,0,IF(AND((H17-'Gia cảnh 5'!I12)&gt;800000,(H17-'Gia cảnh 5'!I12)&lt;=1250000),(H17-'Gia cảnh 5'!I12)*5%-40000,IF(AND((H17-'Gia cảnh 5'!I12)&gt;1250000,(H17-'Gia cảnh 5'!I12)&lt;=8500000),(H17-'Gia cảnh 5'!I12)*10%-102500))),2)</f>
        <v>0</v>
      </c>
      <c r="K17" s="172">
        <f t="shared" si="3"/>
        <v>1600</v>
      </c>
      <c r="L17" s="50">
        <f t="shared" si="4"/>
        <v>0</v>
      </c>
      <c r="M17" s="59">
        <f>IF(L17&gt;0,H17-L17,H17)</f>
        <v>0</v>
      </c>
      <c r="N17" s="174"/>
    </row>
    <row r="18" spans="1:14" s="68" customFormat="1" ht="41.25" customHeight="1">
      <c r="A18" s="158">
        <f>'KL tổ 5'!A16</f>
        <v>8</v>
      </c>
      <c r="B18" s="162" t="str">
        <f>'KL tổ 5'!B16</f>
        <v>Sa Đi May</v>
      </c>
      <c r="C18" s="59">
        <v>18000</v>
      </c>
      <c r="D18" s="159">
        <f>'KL tổ 5'!BW16</f>
        <v>0</v>
      </c>
      <c r="E18" s="160">
        <f t="shared" si="0"/>
        <v>0</v>
      </c>
      <c r="F18" s="161">
        <v>0</v>
      </c>
      <c r="G18" s="160">
        <v>0</v>
      </c>
      <c r="H18" s="160">
        <f t="shared" si="1"/>
        <v>0</v>
      </c>
      <c r="I18" s="59">
        <f t="shared" si="2"/>
        <v>0</v>
      </c>
      <c r="J18" s="172">
        <f>ROUND(IF(H18&lt;=800000,0,IF(AND((H18-'Gia cảnh 5'!I13)&gt;800000,(H18-'Gia cảnh 5'!I13)&lt;=1250000),(H18-'Gia cảnh 5'!I13)*5%-40000,IF(AND((H18-'Gia cảnh 5'!I13)&gt;1250000,(H18-'Gia cảnh 5'!I13)&lt;=8500000),(H18-'Gia cảnh 5'!I13)*10%-102500))),2)</f>
        <v>0</v>
      </c>
      <c r="K18" s="172">
        <f t="shared" si="3"/>
        <v>1600</v>
      </c>
      <c r="L18" s="50">
        <f t="shared" si="4"/>
        <v>0</v>
      </c>
      <c r="M18" s="59">
        <f t="shared" si="5"/>
        <v>0</v>
      </c>
      <c r="N18" s="174"/>
    </row>
    <row r="19" spans="1:14" s="68" customFormat="1" ht="41.25" customHeight="1">
      <c r="A19" s="158">
        <f>'KL tổ 5'!A17</f>
        <v>9</v>
      </c>
      <c r="B19" s="162" t="str">
        <f>'KL tổ 5'!B17</f>
        <v>Not Ra</v>
      </c>
      <c r="C19" s="59">
        <v>18000</v>
      </c>
      <c r="D19" s="159">
        <f>'KL tổ 5'!BW17</f>
        <v>0</v>
      </c>
      <c r="E19" s="160">
        <f t="shared" si="0"/>
        <v>0</v>
      </c>
      <c r="F19" s="161">
        <v>0</v>
      </c>
      <c r="G19" s="160">
        <v>0</v>
      </c>
      <c r="H19" s="160">
        <f t="shared" si="1"/>
        <v>0</v>
      </c>
      <c r="I19" s="59">
        <f t="shared" si="2"/>
        <v>0</v>
      </c>
      <c r="J19" s="172">
        <f>ROUND(IF(H19&lt;=800000,0,IF(AND((H19-'Gia cảnh 5'!I14)&gt;800000,(H19-'Gia cảnh 5'!I14)&lt;=1250000),(H19-'Gia cảnh 5'!I14)*5%-40000,IF(AND((H19-'Gia cảnh 5'!I14)&gt;1250000,(H19-'Gia cảnh 5'!I14)&lt;=8500000),(H19-'Gia cảnh 5'!I14)*10%-102500))),2)</f>
        <v>0</v>
      </c>
      <c r="K19" s="172">
        <f t="shared" si="3"/>
        <v>1600</v>
      </c>
      <c r="L19" s="50">
        <f t="shared" si="4"/>
        <v>0</v>
      </c>
      <c r="M19" s="59">
        <f t="shared" si="5"/>
        <v>0</v>
      </c>
      <c r="N19" s="174"/>
    </row>
    <row r="20" spans="1:14" s="68" customFormat="1" ht="41.25" customHeight="1">
      <c r="A20" s="158">
        <f>'KL tổ 5'!A18</f>
        <v>10</v>
      </c>
      <c r="B20" s="162" t="str">
        <f>'KL tổ 5'!B18</f>
        <v>Săm Sươn</v>
      </c>
      <c r="C20" s="59">
        <v>18000</v>
      </c>
      <c r="D20" s="159">
        <f>'KL tổ 5'!BW18</f>
        <v>0</v>
      </c>
      <c r="E20" s="160">
        <f>C20*D20</f>
        <v>0</v>
      </c>
      <c r="F20" s="161">
        <v>0</v>
      </c>
      <c r="G20" s="160">
        <v>0</v>
      </c>
      <c r="H20" s="160">
        <f>G20+E20</f>
        <v>0</v>
      </c>
      <c r="I20" s="59">
        <f t="shared" si="2"/>
        <v>0</v>
      </c>
      <c r="J20" s="172">
        <f>ROUND(IF(H20&lt;=800000,0,IF(AND((H20-'Gia cảnh 5'!I15)&gt;800000,(H20-'Gia cảnh 5'!I15)&lt;=1250000),(H20-'Gia cảnh 5'!I15)*5%-40000,IF(AND((H20-'Gia cảnh 5'!I15)&gt;1250000,(H20-'Gia cảnh 5'!I15)&lt;=8500000),(H20-'Gia cảnh 5'!I15)*10%-102500))),2)</f>
        <v>0</v>
      </c>
      <c r="K20" s="172">
        <f t="shared" si="3"/>
        <v>1600</v>
      </c>
      <c r="L20" s="50">
        <f t="shared" si="4"/>
        <v>0</v>
      </c>
      <c r="M20" s="59">
        <f>IF(L20&gt;0,H20-L20,H20)</f>
        <v>0</v>
      </c>
      <c r="N20" s="174"/>
    </row>
    <row r="21" spans="1:14" s="68" customFormat="1" ht="41.25" customHeight="1">
      <c r="A21" s="158">
        <f>'KL tổ 5'!A19</f>
        <v>11</v>
      </c>
      <c r="B21" s="162" t="str">
        <f>'KL tổ 5'!B19</f>
        <v>Chu Chươn</v>
      </c>
      <c r="C21" s="59">
        <v>18000</v>
      </c>
      <c r="D21" s="159">
        <f>'KL tổ 5'!BW19</f>
        <v>0</v>
      </c>
      <c r="E21" s="160">
        <f t="shared" si="0"/>
        <v>0</v>
      </c>
      <c r="F21" s="161">
        <v>0</v>
      </c>
      <c r="G21" s="160">
        <v>0</v>
      </c>
      <c r="H21" s="160">
        <f t="shared" si="1"/>
        <v>0</v>
      </c>
      <c r="I21" s="59">
        <f t="shared" si="2"/>
        <v>0</v>
      </c>
      <c r="J21" s="172">
        <f>ROUND(IF(H21&lt;=800000,0,IF(AND((H21-'Gia cảnh 5'!I16)&gt;800000,(H21-'Gia cảnh 5'!I16)&lt;=1250000),(H21-'Gia cảnh 5'!I16)*5%-40000,IF(AND((H21-'Gia cảnh 5'!I16)&gt;1250000,(H21-'Gia cảnh 5'!I16)&lt;=8500000),(H21-'Gia cảnh 5'!I16)*10%-102500))),2)</f>
        <v>0</v>
      </c>
      <c r="K21" s="172">
        <f t="shared" si="3"/>
        <v>1600</v>
      </c>
      <c r="L21" s="50">
        <f t="shared" si="4"/>
        <v>0</v>
      </c>
      <c r="M21" s="59">
        <f t="shared" si="5"/>
        <v>0</v>
      </c>
      <c r="N21" s="174"/>
    </row>
    <row r="22" spans="1:14" s="68" customFormat="1" ht="41.25" customHeight="1">
      <c r="A22" s="158">
        <f>'KL tổ 5'!A20</f>
        <v>12</v>
      </c>
      <c r="B22" s="162" t="str">
        <f>'KL tổ 5'!B20</f>
        <v>Nâp Lon</v>
      </c>
      <c r="C22" s="59">
        <v>18000</v>
      </c>
      <c r="D22" s="159">
        <f>'KL tổ 5'!BW20</f>
        <v>0</v>
      </c>
      <c r="E22" s="160">
        <f>C22*D22</f>
        <v>0</v>
      </c>
      <c r="F22" s="161">
        <v>0</v>
      </c>
      <c r="G22" s="160">
        <v>0</v>
      </c>
      <c r="H22" s="160">
        <f>G22+E22</f>
        <v>0</v>
      </c>
      <c r="I22" s="59">
        <f t="shared" si="2"/>
        <v>0</v>
      </c>
      <c r="J22" s="172">
        <f>ROUND(IF(H22&lt;=800000,0,IF(AND((H22-'Gia cảnh 5'!I17)&gt;800000,(H22-'Gia cảnh 5'!I17)&lt;=1250000),(H22-'Gia cảnh 5'!I17)*5%-40000,IF(AND((H22-'Gia cảnh 5'!I17)&gt;1250000,(H22-'Gia cảnh 5'!I17)&lt;=8500000),(H22-'Gia cảnh 5'!I17)*10%-102500))),2)</f>
        <v>0</v>
      </c>
      <c r="K22" s="172">
        <f t="shared" si="3"/>
        <v>1600</v>
      </c>
      <c r="L22" s="50">
        <f t="shared" si="4"/>
        <v>0</v>
      </c>
      <c r="M22" s="59">
        <f>IF(L22&gt;0,H22-L22,H22)</f>
        <v>0</v>
      </c>
      <c r="N22" s="174"/>
    </row>
    <row r="23" spans="1:14" s="68" customFormat="1" ht="41.25" customHeight="1">
      <c r="A23" s="158">
        <f>'KL tổ 5'!A21</f>
        <v>13</v>
      </c>
      <c r="B23" s="162" t="str">
        <f>'KL tổ 5'!B21</f>
        <v>Lâm Lên</v>
      </c>
      <c r="C23" s="59">
        <v>18000</v>
      </c>
      <c r="D23" s="159">
        <f>'KL tổ 5'!BW21</f>
        <v>0</v>
      </c>
      <c r="E23" s="160">
        <f t="shared" si="0"/>
        <v>0</v>
      </c>
      <c r="F23" s="161">
        <v>0</v>
      </c>
      <c r="G23" s="160">
        <v>0</v>
      </c>
      <c r="H23" s="160">
        <f t="shared" si="1"/>
        <v>0</v>
      </c>
      <c r="I23" s="59">
        <f t="shared" si="2"/>
        <v>0</v>
      </c>
      <c r="J23" s="172">
        <f>ROUND(IF(H23&lt;=800000,0,IF(AND((H23-'Gia cảnh 5'!I18)&gt;800000,(H23-'Gia cảnh 5'!I18)&lt;=1250000),(H23-'Gia cảnh 5'!I18)*5%-40000,IF(AND((H23-'Gia cảnh 5'!I18)&gt;1250000,(H23-'Gia cảnh 5'!I18)&lt;=8500000),(H23-'Gia cảnh 5'!I18)*10%-102500))),2)</f>
        <v>0</v>
      </c>
      <c r="K23" s="172">
        <f t="shared" si="3"/>
        <v>1600</v>
      </c>
      <c r="L23" s="50">
        <f t="shared" si="4"/>
        <v>0</v>
      </c>
      <c r="M23" s="59">
        <f t="shared" si="5"/>
        <v>0</v>
      </c>
      <c r="N23" s="174"/>
    </row>
    <row r="24" spans="1:14" s="68" customFormat="1" ht="41.25" customHeight="1">
      <c r="A24" s="158">
        <f>'KL tổ 5'!A22</f>
        <v>14</v>
      </c>
      <c r="B24" s="162" t="str">
        <f>'KL tổ 5'!B22</f>
        <v>Chanh Chô</v>
      </c>
      <c r="C24" s="59">
        <v>18000</v>
      </c>
      <c r="D24" s="159">
        <f>'KL tổ 5'!BW22</f>
        <v>0</v>
      </c>
      <c r="E24" s="160">
        <f>C24*D24</f>
        <v>0</v>
      </c>
      <c r="F24" s="161">
        <v>0</v>
      </c>
      <c r="G24" s="160">
        <v>0</v>
      </c>
      <c r="H24" s="160">
        <f>G24+E24</f>
        <v>0</v>
      </c>
      <c r="I24" s="59">
        <f t="shared" si="2"/>
        <v>0</v>
      </c>
      <c r="J24" s="172">
        <f>ROUND(IF(H24&lt;=800000,0,IF(AND((H24-'Gia cảnh 5'!I19)&gt;800000,(H24-'Gia cảnh 5'!I19)&lt;=1250000),(H24-'Gia cảnh 5'!I19)*5%-40000,IF(AND((H24-'Gia cảnh 5'!I19)&gt;1250000,(H24-'Gia cảnh 5'!I19)&lt;=8500000),(H24-'Gia cảnh 5'!I19)*10%-102500))),2)</f>
        <v>0</v>
      </c>
      <c r="K24" s="172">
        <f t="shared" si="3"/>
        <v>1600</v>
      </c>
      <c r="L24" s="50">
        <f t="shared" si="4"/>
        <v>0</v>
      </c>
      <c r="M24" s="59">
        <f>IF(L24&gt;0,H24-L24,H24)</f>
        <v>0</v>
      </c>
      <c r="N24" s="174"/>
    </row>
    <row r="25" spans="1:14" s="68" customFormat="1" ht="41.25" customHeight="1">
      <c r="A25" s="158">
        <f>'KL tổ 5'!A23</f>
        <v>15</v>
      </c>
      <c r="B25" s="162" t="str">
        <f>'KL tổ 5'!B23</f>
        <v>Mat Phô</v>
      </c>
      <c r="C25" s="59">
        <v>18000</v>
      </c>
      <c r="D25" s="159">
        <f>'KL tổ 5'!BW23</f>
        <v>0</v>
      </c>
      <c r="E25" s="160">
        <f t="shared" si="0"/>
        <v>0</v>
      </c>
      <c r="F25" s="161">
        <v>0</v>
      </c>
      <c r="G25" s="160">
        <v>0</v>
      </c>
      <c r="H25" s="160">
        <f t="shared" si="1"/>
        <v>0</v>
      </c>
      <c r="I25" s="59">
        <f t="shared" si="2"/>
        <v>0</v>
      </c>
      <c r="J25" s="172">
        <f>ROUND(IF(H25&lt;=800000,0,IF(AND((H25-'Gia cảnh 5'!I20)&gt;800000,(H25-'Gia cảnh 5'!I20)&lt;=1250000),(H25-'Gia cảnh 5'!I20)*5%-40000,IF(AND((H25-'Gia cảnh 5'!I20)&gt;1250000,(H25-'Gia cảnh 5'!I20)&lt;=8500000),(H25-'Gia cảnh 5'!I20)*10%-102500))),2)</f>
        <v>0</v>
      </c>
      <c r="K25" s="172">
        <f t="shared" si="3"/>
        <v>1600</v>
      </c>
      <c r="L25" s="50">
        <f t="shared" si="4"/>
        <v>0</v>
      </c>
      <c r="M25" s="59">
        <f t="shared" si="5"/>
        <v>0</v>
      </c>
      <c r="N25" s="174"/>
    </row>
    <row r="26" spans="1:14" s="68" customFormat="1" ht="41.25" customHeight="1">
      <c r="A26" s="158">
        <f>'KL tổ 5'!A24</f>
        <v>16</v>
      </c>
      <c r="B26" s="162" t="str">
        <f>'KL tổ 5'!B24</f>
        <v>Sa Phi</v>
      </c>
      <c r="C26" s="59">
        <v>18000</v>
      </c>
      <c r="D26" s="159">
        <f>'KL tổ 5'!BW24</f>
        <v>0</v>
      </c>
      <c r="E26" s="160">
        <f>C26*D26</f>
        <v>0</v>
      </c>
      <c r="F26" s="161">
        <v>0</v>
      </c>
      <c r="G26" s="160">
        <v>0</v>
      </c>
      <c r="H26" s="160">
        <f>G26+E26</f>
        <v>0</v>
      </c>
      <c r="I26" s="59">
        <f t="shared" si="2"/>
        <v>0</v>
      </c>
      <c r="J26" s="172">
        <f>ROUND(IF(H26&lt;=800000,0,IF(AND((H26-'Gia cảnh 5'!I21)&gt;800000,(H26-'Gia cảnh 5'!I21)&lt;=1250000),(H26-'Gia cảnh 5'!I21)*5%-40000,IF(AND((H26-'Gia cảnh 5'!I21)&gt;1250000,(H26-'Gia cảnh 5'!I21)&lt;=8500000),(H26-'Gia cảnh 5'!I21)*10%-102500))),2)</f>
        <v>0</v>
      </c>
      <c r="K26" s="172">
        <f t="shared" si="3"/>
        <v>1600</v>
      </c>
      <c r="L26" s="50">
        <f t="shared" si="4"/>
        <v>0</v>
      </c>
      <c r="M26" s="59">
        <f>IF(L26&gt;0,H26-L26,H26)</f>
        <v>0</v>
      </c>
      <c r="N26" s="174"/>
    </row>
    <row r="27" spans="1:14" s="68" customFormat="1" ht="41.25" customHeight="1">
      <c r="A27" s="158">
        <f>'KL tổ 5'!A25</f>
        <v>17</v>
      </c>
      <c r="B27" s="162" t="str">
        <f>'KL tổ 5'!B25</f>
        <v>Sa Chi</v>
      </c>
      <c r="C27" s="59">
        <v>18000</v>
      </c>
      <c r="D27" s="159">
        <f>'KL tổ 5'!BW25</f>
        <v>0</v>
      </c>
      <c r="E27" s="160">
        <f t="shared" si="0"/>
        <v>0</v>
      </c>
      <c r="F27" s="161">
        <v>0</v>
      </c>
      <c r="G27" s="160">
        <v>0</v>
      </c>
      <c r="H27" s="160">
        <f t="shared" si="1"/>
        <v>0</v>
      </c>
      <c r="I27" s="59">
        <f t="shared" si="2"/>
        <v>0</v>
      </c>
      <c r="J27" s="172">
        <f>ROUND(IF(H27&lt;=800000,0,IF(AND((H27-'Gia cảnh 5'!I22)&gt;800000,(H27-'Gia cảnh 5'!I22)&lt;=1250000),(H27-'Gia cảnh 5'!I22)*5%-40000,IF(AND((H27-'Gia cảnh 5'!I22)&gt;1250000,(H27-'Gia cảnh 5'!I22)&lt;=8500000),(H27-'Gia cảnh 5'!I22)*10%-102500))),2)</f>
        <v>0</v>
      </c>
      <c r="K27" s="172">
        <f t="shared" si="3"/>
        <v>1600</v>
      </c>
      <c r="L27" s="50">
        <f t="shared" si="4"/>
        <v>0</v>
      </c>
      <c r="M27" s="59">
        <f t="shared" si="5"/>
        <v>0</v>
      </c>
      <c r="N27" s="174"/>
    </row>
    <row r="28" spans="1:14" s="68" customFormat="1" ht="41.25" customHeight="1">
      <c r="A28" s="158">
        <f>'KL tổ 5'!A26</f>
        <v>18</v>
      </c>
      <c r="B28" s="162" t="str">
        <f>'KL tổ 5'!B26</f>
        <v>Tum Ranh</v>
      </c>
      <c r="C28" s="59">
        <v>18000</v>
      </c>
      <c r="D28" s="159">
        <f>'KL tổ 5'!BW26</f>
        <v>0</v>
      </c>
      <c r="E28" s="160">
        <f>C28*D28</f>
        <v>0</v>
      </c>
      <c r="F28" s="161">
        <v>0</v>
      </c>
      <c r="G28" s="160">
        <v>0</v>
      </c>
      <c r="H28" s="160">
        <f>G28+E28</f>
        <v>0</v>
      </c>
      <c r="I28" s="59">
        <f t="shared" si="2"/>
        <v>0</v>
      </c>
      <c r="J28" s="172">
        <f>ROUND(IF(H28&lt;=800000,0,IF(AND((H28-'Gia cảnh 5'!I23)&gt;800000,(H28-'Gia cảnh 5'!I23)&lt;=1250000),(H28-'Gia cảnh 5'!I23)*5%-40000,IF(AND((H28-'Gia cảnh 5'!I23)&gt;1250000,(H28-'Gia cảnh 5'!I23)&lt;=8500000),(H28-'Gia cảnh 5'!I23)*10%-102500))),2)</f>
        <v>0</v>
      </c>
      <c r="K28" s="172">
        <f t="shared" si="3"/>
        <v>1600</v>
      </c>
      <c r="L28" s="50">
        <f t="shared" si="4"/>
        <v>0</v>
      </c>
      <c r="M28" s="59">
        <f>IF(L28&gt;0,H28-L28,H28)</f>
        <v>0</v>
      </c>
      <c r="N28" s="174"/>
    </row>
    <row r="29" spans="1:14" s="68" customFormat="1" ht="41.25" customHeight="1">
      <c r="A29" s="158">
        <f>'KL tổ 5'!A27</f>
        <v>19</v>
      </c>
      <c r="B29" s="162" t="str">
        <f>'KL tổ 5'!B27</f>
        <v>Biên Bươn</v>
      </c>
      <c r="C29" s="59">
        <v>18000</v>
      </c>
      <c r="D29" s="159">
        <f>'KL tổ 5'!BW27</f>
        <v>0</v>
      </c>
      <c r="E29" s="160">
        <f t="shared" si="0"/>
        <v>0</v>
      </c>
      <c r="F29" s="161">
        <v>0</v>
      </c>
      <c r="G29" s="160">
        <v>0</v>
      </c>
      <c r="H29" s="160">
        <f t="shared" si="1"/>
        <v>0</v>
      </c>
      <c r="I29" s="59">
        <f t="shared" si="2"/>
        <v>0</v>
      </c>
      <c r="J29" s="172">
        <f>ROUND(IF(H29&lt;=800000,0,IF(AND((H29-'Gia cảnh 5'!I24)&gt;800000,(H29-'Gia cảnh 5'!I24)&lt;=1250000),(H29-'Gia cảnh 5'!I24)*5%-40000,IF(AND((H29-'Gia cảnh 5'!I24)&gt;1250000,(H29-'Gia cảnh 5'!I24)&lt;=8500000),(H29-'Gia cảnh 5'!I24)*10%-102500))),2)</f>
        <v>0</v>
      </c>
      <c r="K29" s="172">
        <f t="shared" si="3"/>
        <v>1600</v>
      </c>
      <c r="L29" s="50">
        <f t="shared" si="4"/>
        <v>0</v>
      </c>
      <c r="M29" s="59">
        <f t="shared" si="5"/>
        <v>0</v>
      </c>
      <c r="N29" s="174"/>
    </row>
    <row r="30" spans="1:14" s="68" customFormat="1" ht="41.25" customHeight="1">
      <c r="A30" s="158">
        <f>'KL tổ 5'!A28</f>
        <v>20</v>
      </c>
      <c r="B30" s="162" t="str">
        <f>'KL tổ 5'!B28</f>
        <v>Tiên Tưa</v>
      </c>
      <c r="C30" s="59">
        <v>18000</v>
      </c>
      <c r="D30" s="159">
        <f>'KL tổ 5'!BW28</f>
        <v>0</v>
      </c>
      <c r="E30" s="160">
        <f>C30*D30</f>
        <v>0</v>
      </c>
      <c r="F30" s="161">
        <v>0</v>
      </c>
      <c r="G30" s="160">
        <v>0</v>
      </c>
      <c r="H30" s="160">
        <f>G30+E30</f>
        <v>0</v>
      </c>
      <c r="I30" s="59">
        <f t="shared" si="2"/>
        <v>0</v>
      </c>
      <c r="J30" s="172">
        <f>ROUND(IF(H30&lt;=800000,0,IF(AND((H30-'Gia cảnh 5'!I25)&gt;800000,(H30-'Gia cảnh 5'!I25)&lt;=1250000),(H30-'Gia cảnh 5'!I25)*5%-40000,IF(AND((H30-'Gia cảnh 5'!I25)&gt;1250000,(H30-'Gia cảnh 5'!I25)&lt;=8500000),(H30-'Gia cảnh 5'!I25)*10%-102500))),2)</f>
        <v>0</v>
      </c>
      <c r="K30" s="172">
        <f t="shared" si="3"/>
        <v>1600</v>
      </c>
      <c r="L30" s="50">
        <f t="shared" si="4"/>
        <v>0</v>
      </c>
      <c r="M30" s="59">
        <f>IF(L30&gt;0,H30-L30,H30)</f>
        <v>0</v>
      </c>
      <c r="N30" s="174"/>
    </row>
    <row r="31" spans="1:14" s="68" customFormat="1" ht="41.25" customHeight="1">
      <c r="A31" s="158">
        <f>'KL tổ 5'!A29</f>
        <v>21</v>
      </c>
      <c r="B31" s="162" t="str">
        <f>'KL tổ 5'!B29</f>
        <v>Siu Sươn</v>
      </c>
      <c r="C31" s="59">
        <v>18000</v>
      </c>
      <c r="D31" s="159">
        <f>'KL tổ 5'!BW29</f>
        <v>0</v>
      </c>
      <c r="E31" s="160">
        <f t="shared" ref="E31:E43" si="6">C31*D31</f>
        <v>0</v>
      </c>
      <c r="F31" s="161">
        <v>0</v>
      </c>
      <c r="G31" s="160">
        <v>0</v>
      </c>
      <c r="H31" s="160">
        <f t="shared" ref="H31:H43" si="7">G31+E31</f>
        <v>0</v>
      </c>
      <c r="I31" s="59">
        <f t="shared" si="2"/>
        <v>0</v>
      </c>
      <c r="J31" s="172">
        <f>ROUND(IF(H31&lt;=800000,0,IF(AND((H31-'Gia cảnh 5'!I26)&gt;800000,(H31-'Gia cảnh 5'!I26)&lt;=1250000),(H31-'Gia cảnh 5'!I26)*5%-40000,IF(AND((H31-'Gia cảnh 5'!I26)&gt;1250000,(H31-'Gia cảnh 5'!I26)&lt;=8500000),(H31-'Gia cảnh 5'!I26)*10%-102500))),2)</f>
        <v>0</v>
      </c>
      <c r="K31" s="172">
        <f t="shared" si="3"/>
        <v>1600</v>
      </c>
      <c r="L31" s="50">
        <f t="shared" si="4"/>
        <v>0</v>
      </c>
      <c r="M31" s="59">
        <f t="shared" ref="M31:M43" si="8">IF(L31&gt;0,H31-L31,H31)</f>
        <v>0</v>
      </c>
      <c r="N31" s="174"/>
    </row>
    <row r="32" spans="1:14" s="68" customFormat="1" ht="41.25" customHeight="1">
      <c r="A32" s="158">
        <f>'KL tổ 5'!A30</f>
        <v>22</v>
      </c>
      <c r="B32" s="162" t="str">
        <f>'KL tổ 5'!B30</f>
        <v>Tia Vay</v>
      </c>
      <c r="C32" s="59">
        <v>18000</v>
      </c>
      <c r="D32" s="159">
        <f>'KL tổ 5'!BW30</f>
        <v>0</v>
      </c>
      <c r="E32" s="160">
        <f>C32*D32</f>
        <v>0</v>
      </c>
      <c r="F32" s="161">
        <v>0</v>
      </c>
      <c r="G32" s="160">
        <v>0</v>
      </c>
      <c r="H32" s="160">
        <f>G32+E32</f>
        <v>0</v>
      </c>
      <c r="I32" s="59">
        <f t="shared" si="2"/>
        <v>0</v>
      </c>
      <c r="J32" s="172">
        <f>ROUND(IF(H32&lt;=800000,0,IF(AND((H32-'Gia cảnh 5'!I27)&gt;800000,(H32-'Gia cảnh 5'!I27)&lt;=1250000),(H32-'Gia cảnh 5'!I27)*5%-40000,IF(AND((H32-'Gia cảnh 5'!I27)&gt;1250000,(H32-'Gia cảnh 5'!I27)&lt;=8500000),(H32-'Gia cảnh 5'!I27)*10%-102500))),2)</f>
        <v>0</v>
      </c>
      <c r="K32" s="172">
        <f t="shared" si="3"/>
        <v>1600</v>
      </c>
      <c r="L32" s="50">
        <f t="shared" si="4"/>
        <v>0</v>
      </c>
      <c r="M32" s="59">
        <f>IF(L32&gt;0,H32-L32,H32)</f>
        <v>0</v>
      </c>
      <c r="N32" s="174"/>
    </row>
    <row r="33" spans="1:14" s="68" customFormat="1" ht="41.25" customHeight="1">
      <c r="A33" s="158">
        <f>'KL tổ 5'!A31</f>
        <v>23</v>
      </c>
      <c r="B33" s="162" t="str">
        <f>'KL tổ 5'!B31</f>
        <v>Sok Ra</v>
      </c>
      <c r="C33" s="59">
        <v>18000</v>
      </c>
      <c r="D33" s="159">
        <f>'KL tổ 5'!BW31</f>
        <v>0</v>
      </c>
      <c r="E33" s="160">
        <f t="shared" si="6"/>
        <v>0</v>
      </c>
      <c r="F33" s="161">
        <v>0</v>
      </c>
      <c r="G33" s="160">
        <v>0</v>
      </c>
      <c r="H33" s="160">
        <f t="shared" si="7"/>
        <v>0</v>
      </c>
      <c r="I33" s="59">
        <f t="shared" si="2"/>
        <v>0</v>
      </c>
      <c r="J33" s="172">
        <f>ROUND(IF(H33&lt;=800000,0,IF(AND((H33-'Gia cảnh 5'!I28)&gt;800000,(H33-'Gia cảnh 5'!I28)&lt;=1250000),(H33-'Gia cảnh 5'!I28)*5%-40000,IF(AND((H33-'Gia cảnh 5'!I28)&gt;1250000,(H33-'Gia cảnh 5'!I28)&lt;=8500000),(H33-'Gia cảnh 5'!I28)*10%-102500))),2)</f>
        <v>0</v>
      </c>
      <c r="K33" s="172">
        <f t="shared" si="3"/>
        <v>1600</v>
      </c>
      <c r="L33" s="50">
        <f t="shared" si="4"/>
        <v>0</v>
      </c>
      <c r="M33" s="59">
        <f t="shared" si="8"/>
        <v>0</v>
      </c>
      <c r="N33" s="174"/>
    </row>
    <row r="34" spans="1:14" s="68" customFormat="1" ht="41.25" customHeight="1">
      <c r="A34" s="158">
        <f>'KL tổ 5'!A32</f>
        <v>24</v>
      </c>
      <c r="B34" s="162" t="str">
        <f>'KL tổ 5'!B32</f>
        <v>Chu Chươn</v>
      </c>
      <c r="C34" s="59">
        <v>18000</v>
      </c>
      <c r="D34" s="159">
        <f>'KL tổ 5'!BW32</f>
        <v>0</v>
      </c>
      <c r="E34" s="160">
        <f t="shared" si="6"/>
        <v>0</v>
      </c>
      <c r="F34" s="161">
        <v>0</v>
      </c>
      <c r="G34" s="160">
        <v>0</v>
      </c>
      <c r="H34" s="160">
        <f t="shared" si="7"/>
        <v>0</v>
      </c>
      <c r="I34" s="59">
        <f t="shared" si="2"/>
        <v>0</v>
      </c>
      <c r="J34" s="172">
        <f>ROUND(IF(H34&lt;=800000,0,IF(AND((H34-'Gia cảnh 5'!I29)&gt;800000,(H34-'Gia cảnh 5'!I29)&lt;=1250000),(H34-'Gia cảnh 5'!I29)*5%-40000,IF(AND((H34-'Gia cảnh 5'!I29)&gt;1250000,(H34-'Gia cảnh 5'!I29)&lt;=8500000),(H34-'Gia cảnh 5'!I29)*10%-102500))),2)</f>
        <v>0</v>
      </c>
      <c r="K34" s="172">
        <f t="shared" si="3"/>
        <v>1600</v>
      </c>
      <c r="L34" s="50">
        <f t="shared" si="4"/>
        <v>0</v>
      </c>
      <c r="M34" s="59">
        <f t="shared" si="8"/>
        <v>0</v>
      </c>
      <c r="N34" s="174"/>
    </row>
    <row r="35" spans="1:14" s="68" customFormat="1" ht="41.25" customHeight="1">
      <c r="A35" s="158">
        <f>'KL tổ 5'!A33</f>
        <v>25</v>
      </c>
      <c r="B35" s="162" t="str">
        <f>'KL tổ 5'!B33</f>
        <v>Thot Mut</v>
      </c>
      <c r="C35" s="59">
        <v>18000</v>
      </c>
      <c r="D35" s="159">
        <f>'KL tổ 5'!BW33</f>
        <v>0</v>
      </c>
      <c r="E35" s="160">
        <f>C35*D35</f>
        <v>0</v>
      </c>
      <c r="F35" s="161">
        <v>0</v>
      </c>
      <c r="G35" s="160">
        <v>0</v>
      </c>
      <c r="H35" s="160">
        <f>G35+E35</f>
        <v>0</v>
      </c>
      <c r="I35" s="59">
        <f t="shared" si="2"/>
        <v>0</v>
      </c>
      <c r="J35" s="172">
        <f>ROUND(IF(H35&lt;=800000,0,IF(AND((H35-'Gia cảnh 5'!I30)&gt;800000,(H35-'Gia cảnh 5'!I30)&lt;=1250000),(H35-'Gia cảnh 5'!I30)*5%-40000,IF(AND((H35-'Gia cảnh 5'!I30)&gt;1250000,(H35-'Gia cảnh 5'!I30)&lt;=8500000),(H35-'Gia cảnh 5'!I30)*10%-102500))),2)</f>
        <v>0</v>
      </c>
      <c r="K35" s="172">
        <f t="shared" si="3"/>
        <v>1600</v>
      </c>
      <c r="L35" s="50">
        <f t="shared" si="4"/>
        <v>0</v>
      </c>
      <c r="M35" s="59">
        <f>IF(L35&gt;0,H35-L35,H35)</f>
        <v>0</v>
      </c>
      <c r="N35" s="174"/>
    </row>
    <row r="36" spans="1:14" s="68" customFormat="1" ht="41.25" hidden="1" customHeight="1">
      <c r="A36" s="158">
        <f>'KL tổ 5'!A34</f>
        <v>26</v>
      </c>
      <c r="B36" s="162" t="str">
        <f>'KL tổ 5'!B34</f>
        <v>Sên Num</v>
      </c>
      <c r="C36" s="59">
        <v>18000</v>
      </c>
      <c r="D36" s="159">
        <f>'KL tổ 5'!BW34</f>
        <v>0</v>
      </c>
      <c r="E36" s="160">
        <f>C36*D36</f>
        <v>0</v>
      </c>
      <c r="F36" s="161">
        <v>0</v>
      </c>
      <c r="G36" s="160">
        <v>0</v>
      </c>
      <c r="H36" s="160">
        <f>G36+E36</f>
        <v>0</v>
      </c>
      <c r="I36" s="59">
        <f t="shared" si="2"/>
        <v>0</v>
      </c>
      <c r="J36" s="172">
        <f>ROUND(IF(H36&lt;=800000,0,IF(AND((H36-'Gia cảnh 5'!I31)&gt;800000,(H36-'Gia cảnh 5'!I31)&lt;=1250000),(H36-'Gia cảnh 5'!I31)*5%-40000,IF(AND((H36-'Gia cảnh 5'!I31)&gt;1250000,(H36-'Gia cảnh 5'!I31)&lt;=8500000),(H36-'Gia cảnh 5'!I31)*10%-102500))),2)</f>
        <v>0</v>
      </c>
      <c r="K36" s="172">
        <f t="shared" si="3"/>
        <v>1600</v>
      </c>
      <c r="L36" s="50">
        <f t="shared" si="4"/>
        <v>0</v>
      </c>
      <c r="M36" s="59">
        <f>IF(L36&gt;0,H36-L36,H36)</f>
        <v>0</v>
      </c>
      <c r="N36" s="174"/>
    </row>
    <row r="37" spans="1:14" s="68" customFormat="1" ht="41.25" hidden="1" customHeight="1">
      <c r="A37" s="158">
        <f>'KL tổ 5'!A35</f>
        <v>27</v>
      </c>
      <c r="B37" s="162" t="str">
        <f>'KL tổ 5'!B35</f>
        <v>Son Via</v>
      </c>
      <c r="C37" s="59">
        <v>18000</v>
      </c>
      <c r="D37" s="159">
        <f>'KL tổ 5'!BW35</f>
        <v>0</v>
      </c>
      <c r="E37" s="160">
        <f>C37*D37</f>
        <v>0</v>
      </c>
      <c r="F37" s="161">
        <v>0</v>
      </c>
      <c r="G37" s="160">
        <v>0</v>
      </c>
      <c r="H37" s="160">
        <f>G37+E37</f>
        <v>0</v>
      </c>
      <c r="I37" s="59">
        <f t="shared" si="2"/>
        <v>0</v>
      </c>
      <c r="J37" s="172">
        <f>ROUND(IF(H37&lt;=800000,0,IF(AND((H37-'Gia cảnh 5'!I32)&gt;800000,(H37-'Gia cảnh 5'!I32)&lt;=1250000),(H37-'Gia cảnh 5'!I32)*5%-40000,IF(AND((H37-'Gia cảnh 5'!I32)&gt;1250000,(H37-'Gia cảnh 5'!I32)&lt;=8500000),(H37-'Gia cảnh 5'!I32)*10%-102500))),2)</f>
        <v>0</v>
      </c>
      <c r="K37" s="172">
        <f t="shared" si="3"/>
        <v>1600</v>
      </c>
      <c r="L37" s="50">
        <f t="shared" si="4"/>
        <v>0</v>
      </c>
      <c r="M37" s="59">
        <f>IF(L37&gt;0,H37-L37,H37)</f>
        <v>0</v>
      </c>
      <c r="N37" s="174"/>
    </row>
    <row r="38" spans="1:14" s="68" customFormat="1" ht="41.25" hidden="1" customHeight="1">
      <c r="A38" s="158">
        <f>'KL tổ 5'!A36</f>
        <v>28</v>
      </c>
      <c r="B38" s="162" t="str">
        <f>'KL tổ 5'!B36</f>
        <v>Hiên Vin</v>
      </c>
      <c r="C38" s="59">
        <v>18000</v>
      </c>
      <c r="D38" s="159">
        <f>'KL tổ 5'!BW36</f>
        <v>0</v>
      </c>
      <c r="E38" s="160">
        <f>C38*D38</f>
        <v>0</v>
      </c>
      <c r="F38" s="161">
        <v>0</v>
      </c>
      <c r="G38" s="160">
        <v>0</v>
      </c>
      <c r="H38" s="160">
        <f>G38+E38</f>
        <v>0</v>
      </c>
      <c r="I38" s="59">
        <f t="shared" si="2"/>
        <v>0</v>
      </c>
      <c r="J38" s="172">
        <f>ROUND(IF(H38&lt;=800000,0,IF(AND((H38-'Gia cảnh 5'!I33)&gt;800000,(H38-'Gia cảnh 5'!I33)&lt;=1250000),(H38-'Gia cảnh 5'!I33)*5%-40000,IF(AND((H38-'Gia cảnh 5'!I33)&gt;1250000,(H38-'Gia cảnh 5'!I33)&lt;=8500000),(H38-'Gia cảnh 5'!I33)*10%-102500))),2)</f>
        <v>0</v>
      </c>
      <c r="K38" s="172">
        <f t="shared" si="3"/>
        <v>1600</v>
      </c>
      <c r="L38" s="50">
        <f t="shared" si="4"/>
        <v>0</v>
      </c>
      <c r="M38" s="59">
        <f>IF(L38&gt;0,H38-L38,H38)</f>
        <v>0</v>
      </c>
      <c r="N38" s="174"/>
    </row>
    <row r="39" spans="1:14" s="68" customFormat="1" ht="41.25" hidden="1" customHeight="1">
      <c r="A39" s="158">
        <f>'KL tổ 5'!A37</f>
        <v>29</v>
      </c>
      <c r="B39" s="162" t="str">
        <f>'KL tổ 5'!B37</f>
        <v>Chan Chit</v>
      </c>
      <c r="C39" s="59">
        <v>18000</v>
      </c>
      <c r="D39" s="159">
        <f>'KL tổ 5'!BW37</f>
        <v>0</v>
      </c>
      <c r="E39" s="160">
        <f t="shared" si="6"/>
        <v>0</v>
      </c>
      <c r="F39" s="161">
        <v>0</v>
      </c>
      <c r="G39" s="160">
        <v>0</v>
      </c>
      <c r="H39" s="160">
        <f t="shared" si="7"/>
        <v>0</v>
      </c>
      <c r="I39" s="59">
        <f t="shared" si="2"/>
        <v>0</v>
      </c>
      <c r="J39" s="172">
        <f>ROUND(IF(H39&lt;=800000,0,IF(AND((H39-'Gia cảnh 5'!I34)&gt;800000,(H39-'Gia cảnh 5'!I34)&lt;=1250000),(H39-'Gia cảnh 5'!I34)*5%-40000,IF(AND((H39-'Gia cảnh 5'!I34)&gt;1250000,(H39-'Gia cảnh 5'!I34)&lt;=8500000),(H39-'Gia cảnh 5'!I34)*10%-102500))),2)</f>
        <v>0</v>
      </c>
      <c r="K39" s="172">
        <f t="shared" si="3"/>
        <v>1600</v>
      </c>
      <c r="L39" s="50">
        <f t="shared" si="4"/>
        <v>0</v>
      </c>
      <c r="M39" s="59">
        <f t="shared" si="8"/>
        <v>0</v>
      </c>
      <c r="N39" s="174"/>
    </row>
    <row r="40" spans="1:14" s="68" customFormat="1" ht="41.25" hidden="1" customHeight="1">
      <c r="A40" s="158">
        <f>'KL tổ 5'!A38</f>
        <v>30</v>
      </c>
      <c r="B40" s="162" t="str">
        <f>'KL tổ 5'!B38</f>
        <v>Săm Not</v>
      </c>
      <c r="C40" s="59">
        <v>18000</v>
      </c>
      <c r="D40" s="159">
        <f>'KL tổ 5'!BW38</f>
        <v>0</v>
      </c>
      <c r="E40" s="160">
        <f>C40*D40</f>
        <v>0</v>
      </c>
      <c r="F40" s="161">
        <v>0</v>
      </c>
      <c r="G40" s="160">
        <v>0</v>
      </c>
      <c r="H40" s="160">
        <f>G40+E40</f>
        <v>0</v>
      </c>
      <c r="I40" s="59">
        <f t="shared" si="2"/>
        <v>0</v>
      </c>
      <c r="J40" s="172">
        <f>ROUND(IF(H40&lt;=800000,0,IF(AND((H40-'Gia cảnh 5'!I35)&gt;800000,(H40-'Gia cảnh 5'!I35)&lt;=1250000),(H40-'Gia cảnh 5'!I35)*5%-40000,IF(AND((H40-'Gia cảnh 5'!I35)&gt;1250000,(H40-'Gia cảnh 5'!I35)&lt;=8500000),(H40-'Gia cảnh 5'!I35)*10%-102500))),2)</f>
        <v>0</v>
      </c>
      <c r="K40" s="172">
        <f t="shared" si="3"/>
        <v>1600</v>
      </c>
      <c r="L40" s="50">
        <f t="shared" si="4"/>
        <v>0</v>
      </c>
      <c r="M40" s="59">
        <f>IF(L40&gt;0,H40-L40,H40)</f>
        <v>0</v>
      </c>
      <c r="N40" s="174"/>
    </row>
    <row r="41" spans="1:14" s="68" customFormat="1" ht="41.25" hidden="1" customHeight="1">
      <c r="A41" s="158">
        <f>'KL tổ 5'!A39</f>
        <v>31</v>
      </c>
      <c r="B41" s="162" t="str">
        <f>'KL tổ 5'!B39</f>
        <v>San Ra</v>
      </c>
      <c r="C41" s="59">
        <v>18000</v>
      </c>
      <c r="D41" s="159">
        <f>'KL tổ 5'!BW39</f>
        <v>0</v>
      </c>
      <c r="E41" s="160">
        <f t="shared" si="6"/>
        <v>0</v>
      </c>
      <c r="F41" s="161">
        <v>0</v>
      </c>
      <c r="G41" s="160">
        <v>0</v>
      </c>
      <c r="H41" s="160">
        <f t="shared" si="7"/>
        <v>0</v>
      </c>
      <c r="I41" s="59">
        <f t="shared" si="2"/>
        <v>0</v>
      </c>
      <c r="J41" s="172">
        <f>ROUND(IF(H41&lt;=800000,0,IF(AND((H41-'Gia cảnh 5'!I36)&gt;800000,(H41-'Gia cảnh 5'!I36)&lt;=1250000),(H41-'Gia cảnh 5'!I36)*5%-40000,IF(AND((H41-'Gia cảnh 5'!I36)&gt;1250000,(H41-'Gia cảnh 5'!I36)&lt;=8500000),(H41-'Gia cảnh 5'!I36)*10%-102500))),2)</f>
        <v>0</v>
      </c>
      <c r="K41" s="172">
        <f t="shared" si="3"/>
        <v>1600</v>
      </c>
      <c r="L41" s="50">
        <f t="shared" si="4"/>
        <v>0</v>
      </c>
      <c r="M41" s="59">
        <f t="shared" si="8"/>
        <v>0</v>
      </c>
      <c r="N41" s="174"/>
    </row>
    <row r="42" spans="1:14" s="68" customFormat="1" ht="41.25" hidden="1" customHeight="1">
      <c r="A42" s="158">
        <f>'KL tổ 5'!A40</f>
        <v>32</v>
      </c>
      <c r="B42" s="162" t="str">
        <f>'KL tổ 5'!B40</f>
        <v>Tat Ra</v>
      </c>
      <c r="C42" s="59">
        <v>18000</v>
      </c>
      <c r="D42" s="159">
        <f>'KL tổ 5'!BW40</f>
        <v>0</v>
      </c>
      <c r="E42" s="160">
        <f>C42*D42</f>
        <v>0</v>
      </c>
      <c r="F42" s="161">
        <v>0</v>
      </c>
      <c r="G42" s="160">
        <v>0</v>
      </c>
      <c r="H42" s="160">
        <f>G42+E42</f>
        <v>0</v>
      </c>
      <c r="I42" s="59">
        <f t="shared" si="2"/>
        <v>0</v>
      </c>
      <c r="J42" s="172">
        <f>ROUND(IF(H42&lt;=800000,0,IF(AND((H42-'Gia cảnh 5'!I37)&gt;800000,(H42-'Gia cảnh 5'!I37)&lt;=1250000),(H42-'Gia cảnh 5'!I37)*5%-40000,IF(AND((H42-'Gia cảnh 5'!I37)&gt;1250000,(H42-'Gia cảnh 5'!I37)&lt;=8500000),(H42-'Gia cảnh 5'!I37)*10%-102500))),2)</f>
        <v>0</v>
      </c>
      <c r="K42" s="172">
        <f t="shared" si="3"/>
        <v>1600</v>
      </c>
      <c r="L42" s="50">
        <f t="shared" si="4"/>
        <v>0</v>
      </c>
      <c r="M42" s="59">
        <f>IF(L42&gt;0,H42-L42,H42)</f>
        <v>0</v>
      </c>
      <c r="N42" s="174"/>
    </row>
    <row r="43" spans="1:14" s="68" customFormat="1" ht="41.25" hidden="1" customHeight="1">
      <c r="A43" s="158">
        <f>'KL tổ 5'!A41</f>
        <v>33</v>
      </c>
      <c r="B43" s="162" t="str">
        <f>'KL tổ 5'!B41</f>
        <v>Suôn Siu</v>
      </c>
      <c r="C43" s="59">
        <v>18000</v>
      </c>
      <c r="D43" s="159">
        <f>'KL tổ 5'!BW41</f>
        <v>0</v>
      </c>
      <c r="E43" s="160">
        <f t="shared" si="6"/>
        <v>0</v>
      </c>
      <c r="F43" s="161">
        <v>0</v>
      </c>
      <c r="G43" s="160">
        <v>0</v>
      </c>
      <c r="H43" s="160">
        <f t="shared" si="7"/>
        <v>0</v>
      </c>
      <c r="I43" s="59">
        <f t="shared" si="2"/>
        <v>0</v>
      </c>
      <c r="J43" s="172">
        <f>ROUND(IF(H43&lt;=800000,0,IF(AND((H43-'Gia cảnh 5'!I38)&gt;800000,(H43-'Gia cảnh 5'!I38)&lt;=1250000),(H43-'Gia cảnh 5'!I38)*5%-40000,IF(AND((H43-'Gia cảnh 5'!I38)&gt;1250000,(H43-'Gia cảnh 5'!I38)&lt;=8500000),(H43-'Gia cảnh 5'!I38)*10%-102500))),2)</f>
        <v>0</v>
      </c>
      <c r="K43" s="172">
        <f t="shared" si="3"/>
        <v>1600</v>
      </c>
      <c r="L43" s="50">
        <f t="shared" si="4"/>
        <v>0</v>
      </c>
      <c r="M43" s="59">
        <f t="shared" si="8"/>
        <v>0</v>
      </c>
      <c r="N43" s="174"/>
    </row>
    <row r="44" spans="1:14" s="68" customFormat="1" ht="41.25" hidden="1" customHeight="1">
      <c r="A44" s="158">
        <f>'KL tổ 5'!A42</f>
        <v>34</v>
      </c>
      <c r="B44" s="162" t="str">
        <f>'KL tổ 5'!B42</f>
        <v>Phươn Phat</v>
      </c>
      <c r="C44" s="59">
        <v>18000</v>
      </c>
      <c r="D44" s="159">
        <f>'KL tổ 5'!BW42</f>
        <v>0</v>
      </c>
      <c r="E44" s="160">
        <f>C44*D44</f>
        <v>0</v>
      </c>
      <c r="F44" s="161">
        <v>0</v>
      </c>
      <c r="G44" s="160">
        <v>0</v>
      </c>
      <c r="H44" s="160">
        <f>G44+E44</f>
        <v>0</v>
      </c>
      <c r="I44" s="59">
        <f t="shared" si="2"/>
        <v>0</v>
      </c>
      <c r="J44" s="172">
        <f>ROUND(IF(H44&lt;=800000,0,IF(AND((H44-'Gia cảnh 5'!I39)&gt;800000,(H44-'Gia cảnh 5'!I39)&lt;=1250000),(H44-'Gia cảnh 5'!I39)*5%-40000,IF(AND((H44-'Gia cảnh 5'!I39)&gt;1250000,(H44-'Gia cảnh 5'!I39)&lt;=8500000),(H44-'Gia cảnh 5'!I39)*10%-102500))),2)</f>
        <v>0</v>
      </c>
      <c r="K44" s="172">
        <f t="shared" si="3"/>
        <v>1600</v>
      </c>
      <c r="L44" s="50">
        <f t="shared" si="4"/>
        <v>0</v>
      </c>
      <c r="M44" s="59">
        <f>IF(L44&gt;0,H44-L44,H44)</f>
        <v>0</v>
      </c>
      <c r="N44" s="174"/>
    </row>
    <row r="45" spans="1:14" s="68" customFormat="1" ht="41.25" hidden="1" customHeight="1">
      <c r="A45" s="158">
        <f>'KL tổ 5'!A43</f>
        <v>35</v>
      </c>
      <c r="B45" s="162" t="str">
        <f>'KL tổ 5'!B43</f>
        <v>Thon Tua</v>
      </c>
      <c r="C45" s="59">
        <v>18000</v>
      </c>
      <c r="D45" s="159">
        <f>'KL tổ 5'!BW43</f>
        <v>0</v>
      </c>
      <c r="E45" s="160">
        <f>C45*D45</f>
        <v>0</v>
      </c>
      <c r="F45" s="161">
        <v>0</v>
      </c>
      <c r="G45" s="160">
        <v>0</v>
      </c>
      <c r="H45" s="160">
        <f>G45+E45</f>
        <v>0</v>
      </c>
      <c r="I45" s="59">
        <f t="shared" si="2"/>
        <v>0</v>
      </c>
      <c r="J45" s="172">
        <f>ROUND(IF(H45&lt;=800000,0,IF(AND((H45-'Gia cảnh 5'!I40)&gt;800000,(H45-'Gia cảnh 5'!I40)&lt;=1250000),(H45-'Gia cảnh 5'!I40)*5%-40000,IF(AND((H45-'Gia cảnh 5'!I40)&gt;1250000,(H45-'Gia cảnh 5'!I40)&lt;=8500000),(H45-'Gia cảnh 5'!I40)*10%-102500))),2)</f>
        <v>0</v>
      </c>
      <c r="K45" s="172">
        <f t="shared" si="3"/>
        <v>1600</v>
      </c>
      <c r="L45" s="50">
        <f t="shared" si="4"/>
        <v>0</v>
      </c>
      <c r="M45" s="59">
        <f>IF(L45&gt;0,H45-L45,H45)</f>
        <v>0</v>
      </c>
      <c r="N45" s="174"/>
    </row>
    <row r="46" spans="1:14" s="68" customFormat="1" ht="41.25" hidden="1" customHeight="1">
      <c r="A46" s="158">
        <f>'KL tổ 5'!A44</f>
        <v>36</v>
      </c>
      <c r="B46" s="162" t="str">
        <f>'KL tổ 5'!B44</f>
        <v>Don Hot</v>
      </c>
      <c r="C46" s="59">
        <v>18000</v>
      </c>
      <c r="D46" s="159">
        <f>'KL tổ 5'!BW44</f>
        <v>0</v>
      </c>
      <c r="E46" s="160">
        <f>C46*D46</f>
        <v>0</v>
      </c>
      <c r="F46" s="161">
        <v>0</v>
      </c>
      <c r="G46" s="160">
        <v>0</v>
      </c>
      <c r="H46" s="160">
        <f>G46+E46</f>
        <v>0</v>
      </c>
      <c r="I46" s="59">
        <f t="shared" si="2"/>
        <v>0</v>
      </c>
      <c r="J46" s="172">
        <f>ROUND(IF(H46&lt;=800000,0,IF(AND((H46-'Gia cảnh 5'!I41)&gt;800000,(H46-'Gia cảnh 5'!I41)&lt;=1250000),(H46-'Gia cảnh 5'!I41)*5%-40000,IF(AND((H46-'Gia cảnh 5'!I41)&gt;1250000,(H46-'Gia cảnh 5'!I41)&lt;=8500000),(H46-'Gia cảnh 5'!I41)*10%-102500))),2)</f>
        <v>0</v>
      </c>
      <c r="K46" s="172">
        <f t="shared" si="3"/>
        <v>1600</v>
      </c>
      <c r="L46" s="50">
        <f t="shared" si="4"/>
        <v>0</v>
      </c>
      <c r="M46" s="59">
        <f>IF(L46&gt;0,H46-L46,H46)</f>
        <v>0</v>
      </c>
      <c r="N46" s="174"/>
    </row>
    <row r="47" spans="1:14" s="151" customFormat="1" ht="29.25" customHeight="1">
      <c r="A47" s="902" t="s">
        <v>267</v>
      </c>
      <c r="B47" s="903"/>
      <c r="C47" s="163"/>
      <c r="D47" s="164">
        <f t="shared" ref="D47:I47" si="9">SUM(D11:D46)</f>
        <v>0</v>
      </c>
      <c r="E47" s="165">
        <f t="shared" si="9"/>
        <v>0</v>
      </c>
      <c r="F47" s="166">
        <f t="shared" si="9"/>
        <v>0</v>
      </c>
      <c r="G47" s="165">
        <f t="shared" si="9"/>
        <v>0</v>
      </c>
      <c r="H47" s="165">
        <f t="shared" si="9"/>
        <v>0</v>
      </c>
      <c r="I47" s="165">
        <f t="shared" si="9"/>
        <v>0</v>
      </c>
      <c r="J47" s="165">
        <f>L47-I47</f>
        <v>0</v>
      </c>
      <c r="K47" s="165">
        <f>SUM(K11:K46)</f>
        <v>57600</v>
      </c>
      <c r="L47" s="165">
        <f>SUM(L11:L46)</f>
        <v>0</v>
      </c>
      <c r="M47" s="165">
        <f>SUM(M11:M46)</f>
        <v>0</v>
      </c>
      <c r="N47" s="175"/>
    </row>
    <row r="48" spans="1:14" s="68" customFormat="1" ht="18.75" customHeight="1">
      <c r="A48" s="886" t="s">
        <v>531</v>
      </c>
      <c r="B48" s="886"/>
      <c r="C48" s="886"/>
      <c r="D48" s="886"/>
      <c r="E48" s="886"/>
      <c r="F48" s="886"/>
      <c r="G48" s="886"/>
      <c r="H48" s="886"/>
      <c r="I48" s="886"/>
      <c r="J48" s="886"/>
      <c r="K48" s="886"/>
      <c r="L48" s="886"/>
      <c r="M48" s="886"/>
      <c r="N48" s="886"/>
    </row>
    <row r="49" spans="1:14" s="68" customFormat="1">
      <c r="A49" s="154"/>
      <c r="B49" s="154"/>
      <c r="D49" s="69"/>
      <c r="E49" s="69"/>
      <c r="F49" s="69"/>
      <c r="G49" s="69"/>
      <c r="H49" s="69"/>
      <c r="I49" s="69"/>
      <c r="J49" s="69"/>
      <c r="K49" s="69"/>
      <c r="L49" s="69"/>
      <c r="M49" s="69"/>
    </row>
    <row r="50" spans="1:14" s="68" customFormat="1" ht="16.5">
      <c r="D50" s="71"/>
      <c r="E50" s="167"/>
      <c r="F50" s="167"/>
      <c r="G50" s="167"/>
      <c r="H50" s="167"/>
      <c r="I50" s="1082" t="s">
        <v>526</v>
      </c>
      <c r="J50" s="1082"/>
      <c r="K50" s="1082"/>
      <c r="L50" s="1082"/>
      <c r="M50" s="1082"/>
      <c r="N50" s="1082"/>
    </row>
    <row r="51" spans="1:14" s="27" customFormat="1" ht="16.5">
      <c r="B51" s="833" t="s">
        <v>229</v>
      </c>
      <c r="C51" s="833"/>
      <c r="D51" s="833"/>
      <c r="E51" s="52"/>
      <c r="F51" s="52"/>
      <c r="G51" s="52"/>
      <c r="H51" s="52"/>
      <c r="I51" s="833" t="s">
        <v>14</v>
      </c>
      <c r="J51" s="833"/>
      <c r="K51" s="833"/>
      <c r="L51" s="833"/>
      <c r="M51" s="833"/>
      <c r="N51" s="833"/>
    </row>
    <row r="57" spans="1:14" s="152" customFormat="1" ht="16.5">
      <c r="B57" s="866" t="s">
        <v>527</v>
      </c>
      <c r="C57" s="866"/>
      <c r="D57" s="866"/>
      <c r="I57" s="866" t="s">
        <v>231</v>
      </c>
      <c r="J57" s="866"/>
      <c r="K57" s="866"/>
      <c r="L57" s="866"/>
      <c r="M57" s="866"/>
      <c r="N57" s="866"/>
    </row>
  </sheetData>
  <autoFilter ref="A10:N48"/>
  <mergeCells count="25">
    <mergeCell ref="A1:D1"/>
    <mergeCell ref="J1:N1"/>
    <mergeCell ref="A2:D2"/>
    <mergeCell ref="J2:N2"/>
    <mergeCell ref="J3:N3"/>
    <mergeCell ref="A4:N4"/>
    <mergeCell ref="A5:N5"/>
    <mergeCell ref="I8:K8"/>
    <mergeCell ref="A47:B47"/>
    <mergeCell ref="A48:N48"/>
    <mergeCell ref="A8:A9"/>
    <mergeCell ref="B8:B9"/>
    <mergeCell ref="C8:C9"/>
    <mergeCell ref="D8:D9"/>
    <mergeCell ref="E8:E9"/>
    <mergeCell ref="G8:G9"/>
    <mergeCell ref="H8:H9"/>
    <mergeCell ref="L8:L9"/>
    <mergeCell ref="M8:M9"/>
    <mergeCell ref="N8:N9"/>
    <mergeCell ref="I50:N50"/>
    <mergeCell ref="B51:D51"/>
    <mergeCell ref="I51:N51"/>
    <mergeCell ref="B57:D57"/>
    <mergeCell ref="I57:N57"/>
  </mergeCells>
  <pageMargins left="0.196527777777778" right="0" top="0" bottom="0" header="0" footer="0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topLeftCell="A5" workbookViewId="0">
      <selection activeCell="I32" sqref="I32"/>
    </sheetView>
  </sheetViews>
  <sheetFormatPr defaultColWidth="9" defaultRowHeight="15"/>
  <cols>
    <col min="1" max="1" width="5.28515625" style="3" customWidth="1"/>
    <col min="2" max="2" width="21.140625" style="3" customWidth="1"/>
    <col min="3" max="3" width="9.85546875" style="2" customWidth="1"/>
    <col min="4" max="4" width="9.7109375" style="2" customWidth="1"/>
    <col min="5" max="6" width="8.28515625" style="2" customWidth="1"/>
    <col min="7" max="7" width="8.5703125" style="2" customWidth="1"/>
    <col min="8" max="8" width="10.140625" style="2" customWidth="1"/>
    <col min="9" max="9" width="11.85546875" style="2" customWidth="1"/>
    <col min="10" max="10" width="12.42578125" style="3" customWidth="1"/>
    <col min="11" max="256" width="9.140625" style="3"/>
    <col min="257" max="257" width="5.28515625" style="3" customWidth="1"/>
    <col min="258" max="258" width="21.140625" style="3" customWidth="1"/>
    <col min="259" max="259" width="9.85546875" style="3" customWidth="1"/>
    <col min="260" max="260" width="9.7109375" style="3" customWidth="1"/>
    <col min="261" max="262" width="8.28515625" style="3" customWidth="1"/>
    <col min="263" max="263" width="8.5703125" style="3" customWidth="1"/>
    <col min="264" max="264" width="10.140625" style="3" customWidth="1"/>
    <col min="265" max="265" width="11.85546875" style="3" customWidth="1"/>
    <col min="266" max="266" width="12.42578125" style="3" customWidth="1"/>
    <col min="267" max="512" width="9.140625" style="3"/>
    <col min="513" max="513" width="5.28515625" style="3" customWidth="1"/>
    <col min="514" max="514" width="21.140625" style="3" customWidth="1"/>
    <col min="515" max="515" width="9.85546875" style="3" customWidth="1"/>
    <col min="516" max="516" width="9.7109375" style="3" customWidth="1"/>
    <col min="517" max="518" width="8.28515625" style="3" customWidth="1"/>
    <col min="519" max="519" width="8.5703125" style="3" customWidth="1"/>
    <col min="520" max="520" width="10.140625" style="3" customWidth="1"/>
    <col min="521" max="521" width="11.85546875" style="3" customWidth="1"/>
    <col min="522" max="522" width="12.42578125" style="3" customWidth="1"/>
    <col min="523" max="768" width="9.140625" style="3"/>
    <col min="769" max="769" width="5.28515625" style="3" customWidth="1"/>
    <col min="770" max="770" width="21.140625" style="3" customWidth="1"/>
    <col min="771" max="771" width="9.85546875" style="3" customWidth="1"/>
    <col min="772" max="772" width="9.7109375" style="3" customWidth="1"/>
    <col min="773" max="774" width="8.28515625" style="3" customWidth="1"/>
    <col min="775" max="775" width="8.5703125" style="3" customWidth="1"/>
    <col min="776" max="776" width="10.140625" style="3" customWidth="1"/>
    <col min="777" max="777" width="11.85546875" style="3" customWidth="1"/>
    <col min="778" max="778" width="12.42578125" style="3" customWidth="1"/>
    <col min="779" max="1024" width="9.140625" style="3"/>
    <col min="1025" max="1025" width="5.28515625" style="3" customWidth="1"/>
    <col min="1026" max="1026" width="21.140625" style="3" customWidth="1"/>
    <col min="1027" max="1027" width="9.85546875" style="3" customWidth="1"/>
    <col min="1028" max="1028" width="9.7109375" style="3" customWidth="1"/>
    <col min="1029" max="1030" width="8.28515625" style="3" customWidth="1"/>
    <col min="1031" max="1031" width="8.5703125" style="3" customWidth="1"/>
    <col min="1032" max="1032" width="10.140625" style="3" customWidth="1"/>
    <col min="1033" max="1033" width="11.85546875" style="3" customWidth="1"/>
    <col min="1034" max="1034" width="12.42578125" style="3" customWidth="1"/>
    <col min="1035" max="1280" width="9.140625" style="3"/>
    <col min="1281" max="1281" width="5.28515625" style="3" customWidth="1"/>
    <col min="1282" max="1282" width="21.140625" style="3" customWidth="1"/>
    <col min="1283" max="1283" width="9.85546875" style="3" customWidth="1"/>
    <col min="1284" max="1284" width="9.7109375" style="3" customWidth="1"/>
    <col min="1285" max="1286" width="8.28515625" style="3" customWidth="1"/>
    <col min="1287" max="1287" width="8.5703125" style="3" customWidth="1"/>
    <col min="1288" max="1288" width="10.140625" style="3" customWidth="1"/>
    <col min="1289" max="1289" width="11.85546875" style="3" customWidth="1"/>
    <col min="1290" max="1290" width="12.42578125" style="3" customWidth="1"/>
    <col min="1291" max="1536" width="9.140625" style="3"/>
    <col min="1537" max="1537" width="5.28515625" style="3" customWidth="1"/>
    <col min="1538" max="1538" width="21.140625" style="3" customWidth="1"/>
    <col min="1539" max="1539" width="9.85546875" style="3" customWidth="1"/>
    <col min="1540" max="1540" width="9.7109375" style="3" customWidth="1"/>
    <col min="1541" max="1542" width="8.28515625" style="3" customWidth="1"/>
    <col min="1543" max="1543" width="8.5703125" style="3" customWidth="1"/>
    <col min="1544" max="1544" width="10.140625" style="3" customWidth="1"/>
    <col min="1545" max="1545" width="11.85546875" style="3" customWidth="1"/>
    <col min="1546" max="1546" width="12.42578125" style="3" customWidth="1"/>
    <col min="1547" max="1792" width="9.140625" style="3"/>
    <col min="1793" max="1793" width="5.28515625" style="3" customWidth="1"/>
    <col min="1794" max="1794" width="21.140625" style="3" customWidth="1"/>
    <col min="1795" max="1795" width="9.85546875" style="3" customWidth="1"/>
    <col min="1796" max="1796" width="9.7109375" style="3" customWidth="1"/>
    <col min="1797" max="1798" width="8.28515625" style="3" customWidth="1"/>
    <col min="1799" max="1799" width="8.5703125" style="3" customWidth="1"/>
    <col min="1800" max="1800" width="10.140625" style="3" customWidth="1"/>
    <col min="1801" max="1801" width="11.85546875" style="3" customWidth="1"/>
    <col min="1802" max="1802" width="12.42578125" style="3" customWidth="1"/>
    <col min="1803" max="2048" width="9.140625" style="3"/>
    <col min="2049" max="2049" width="5.28515625" style="3" customWidth="1"/>
    <col min="2050" max="2050" width="21.140625" style="3" customWidth="1"/>
    <col min="2051" max="2051" width="9.85546875" style="3" customWidth="1"/>
    <col min="2052" max="2052" width="9.7109375" style="3" customWidth="1"/>
    <col min="2053" max="2054" width="8.28515625" style="3" customWidth="1"/>
    <col min="2055" max="2055" width="8.5703125" style="3" customWidth="1"/>
    <col min="2056" max="2056" width="10.140625" style="3" customWidth="1"/>
    <col min="2057" max="2057" width="11.85546875" style="3" customWidth="1"/>
    <col min="2058" max="2058" width="12.42578125" style="3" customWidth="1"/>
    <col min="2059" max="2304" width="9.140625" style="3"/>
    <col min="2305" max="2305" width="5.28515625" style="3" customWidth="1"/>
    <col min="2306" max="2306" width="21.140625" style="3" customWidth="1"/>
    <col min="2307" max="2307" width="9.85546875" style="3" customWidth="1"/>
    <col min="2308" max="2308" width="9.7109375" style="3" customWidth="1"/>
    <col min="2309" max="2310" width="8.28515625" style="3" customWidth="1"/>
    <col min="2311" max="2311" width="8.5703125" style="3" customWidth="1"/>
    <col min="2312" max="2312" width="10.140625" style="3" customWidth="1"/>
    <col min="2313" max="2313" width="11.85546875" style="3" customWidth="1"/>
    <col min="2314" max="2314" width="12.42578125" style="3" customWidth="1"/>
    <col min="2315" max="2560" width="9.140625" style="3"/>
    <col min="2561" max="2561" width="5.28515625" style="3" customWidth="1"/>
    <col min="2562" max="2562" width="21.140625" style="3" customWidth="1"/>
    <col min="2563" max="2563" width="9.85546875" style="3" customWidth="1"/>
    <col min="2564" max="2564" width="9.7109375" style="3" customWidth="1"/>
    <col min="2565" max="2566" width="8.28515625" style="3" customWidth="1"/>
    <col min="2567" max="2567" width="8.5703125" style="3" customWidth="1"/>
    <col min="2568" max="2568" width="10.140625" style="3" customWidth="1"/>
    <col min="2569" max="2569" width="11.85546875" style="3" customWidth="1"/>
    <col min="2570" max="2570" width="12.42578125" style="3" customWidth="1"/>
    <col min="2571" max="2816" width="9.140625" style="3"/>
    <col min="2817" max="2817" width="5.28515625" style="3" customWidth="1"/>
    <col min="2818" max="2818" width="21.140625" style="3" customWidth="1"/>
    <col min="2819" max="2819" width="9.85546875" style="3" customWidth="1"/>
    <col min="2820" max="2820" width="9.7109375" style="3" customWidth="1"/>
    <col min="2821" max="2822" width="8.28515625" style="3" customWidth="1"/>
    <col min="2823" max="2823" width="8.5703125" style="3" customWidth="1"/>
    <col min="2824" max="2824" width="10.140625" style="3" customWidth="1"/>
    <col min="2825" max="2825" width="11.85546875" style="3" customWidth="1"/>
    <col min="2826" max="2826" width="12.42578125" style="3" customWidth="1"/>
    <col min="2827" max="3072" width="9.140625" style="3"/>
    <col min="3073" max="3073" width="5.28515625" style="3" customWidth="1"/>
    <col min="3074" max="3074" width="21.140625" style="3" customWidth="1"/>
    <col min="3075" max="3075" width="9.85546875" style="3" customWidth="1"/>
    <col min="3076" max="3076" width="9.7109375" style="3" customWidth="1"/>
    <col min="3077" max="3078" width="8.28515625" style="3" customWidth="1"/>
    <col min="3079" max="3079" width="8.5703125" style="3" customWidth="1"/>
    <col min="3080" max="3080" width="10.140625" style="3" customWidth="1"/>
    <col min="3081" max="3081" width="11.85546875" style="3" customWidth="1"/>
    <col min="3082" max="3082" width="12.42578125" style="3" customWidth="1"/>
    <col min="3083" max="3328" width="9.140625" style="3"/>
    <col min="3329" max="3329" width="5.28515625" style="3" customWidth="1"/>
    <col min="3330" max="3330" width="21.140625" style="3" customWidth="1"/>
    <col min="3331" max="3331" width="9.85546875" style="3" customWidth="1"/>
    <col min="3332" max="3332" width="9.7109375" style="3" customWidth="1"/>
    <col min="3333" max="3334" width="8.28515625" style="3" customWidth="1"/>
    <col min="3335" max="3335" width="8.5703125" style="3" customWidth="1"/>
    <col min="3336" max="3336" width="10.140625" style="3" customWidth="1"/>
    <col min="3337" max="3337" width="11.85546875" style="3" customWidth="1"/>
    <col min="3338" max="3338" width="12.42578125" style="3" customWidth="1"/>
    <col min="3339" max="3584" width="9.140625" style="3"/>
    <col min="3585" max="3585" width="5.28515625" style="3" customWidth="1"/>
    <col min="3586" max="3586" width="21.140625" style="3" customWidth="1"/>
    <col min="3587" max="3587" width="9.85546875" style="3" customWidth="1"/>
    <col min="3588" max="3588" width="9.7109375" style="3" customWidth="1"/>
    <col min="3589" max="3590" width="8.28515625" style="3" customWidth="1"/>
    <col min="3591" max="3591" width="8.5703125" style="3" customWidth="1"/>
    <col min="3592" max="3592" width="10.140625" style="3" customWidth="1"/>
    <col min="3593" max="3593" width="11.85546875" style="3" customWidth="1"/>
    <col min="3594" max="3594" width="12.42578125" style="3" customWidth="1"/>
    <col min="3595" max="3840" width="9.140625" style="3"/>
    <col min="3841" max="3841" width="5.28515625" style="3" customWidth="1"/>
    <col min="3842" max="3842" width="21.140625" style="3" customWidth="1"/>
    <col min="3843" max="3843" width="9.85546875" style="3" customWidth="1"/>
    <col min="3844" max="3844" width="9.7109375" style="3" customWidth="1"/>
    <col min="3845" max="3846" width="8.28515625" style="3" customWidth="1"/>
    <col min="3847" max="3847" width="8.5703125" style="3" customWidth="1"/>
    <col min="3848" max="3848" width="10.140625" style="3" customWidth="1"/>
    <col min="3849" max="3849" width="11.85546875" style="3" customWidth="1"/>
    <col min="3850" max="3850" width="12.42578125" style="3" customWidth="1"/>
    <col min="3851" max="4096" width="9.140625" style="3"/>
    <col min="4097" max="4097" width="5.28515625" style="3" customWidth="1"/>
    <col min="4098" max="4098" width="21.140625" style="3" customWidth="1"/>
    <col min="4099" max="4099" width="9.85546875" style="3" customWidth="1"/>
    <col min="4100" max="4100" width="9.7109375" style="3" customWidth="1"/>
    <col min="4101" max="4102" width="8.28515625" style="3" customWidth="1"/>
    <col min="4103" max="4103" width="8.5703125" style="3" customWidth="1"/>
    <col min="4104" max="4104" width="10.140625" style="3" customWidth="1"/>
    <col min="4105" max="4105" width="11.85546875" style="3" customWidth="1"/>
    <col min="4106" max="4106" width="12.42578125" style="3" customWidth="1"/>
    <col min="4107" max="4352" width="9.140625" style="3"/>
    <col min="4353" max="4353" width="5.28515625" style="3" customWidth="1"/>
    <col min="4354" max="4354" width="21.140625" style="3" customWidth="1"/>
    <col min="4355" max="4355" width="9.85546875" style="3" customWidth="1"/>
    <col min="4356" max="4356" width="9.7109375" style="3" customWidth="1"/>
    <col min="4357" max="4358" width="8.28515625" style="3" customWidth="1"/>
    <col min="4359" max="4359" width="8.5703125" style="3" customWidth="1"/>
    <col min="4360" max="4360" width="10.140625" style="3" customWidth="1"/>
    <col min="4361" max="4361" width="11.85546875" style="3" customWidth="1"/>
    <col min="4362" max="4362" width="12.42578125" style="3" customWidth="1"/>
    <col min="4363" max="4608" width="9.140625" style="3"/>
    <col min="4609" max="4609" width="5.28515625" style="3" customWidth="1"/>
    <col min="4610" max="4610" width="21.140625" style="3" customWidth="1"/>
    <col min="4611" max="4611" width="9.85546875" style="3" customWidth="1"/>
    <col min="4612" max="4612" width="9.7109375" style="3" customWidth="1"/>
    <col min="4613" max="4614" width="8.28515625" style="3" customWidth="1"/>
    <col min="4615" max="4615" width="8.5703125" style="3" customWidth="1"/>
    <col min="4616" max="4616" width="10.140625" style="3" customWidth="1"/>
    <col min="4617" max="4617" width="11.85546875" style="3" customWidth="1"/>
    <col min="4618" max="4618" width="12.42578125" style="3" customWidth="1"/>
    <col min="4619" max="4864" width="9.140625" style="3"/>
    <col min="4865" max="4865" width="5.28515625" style="3" customWidth="1"/>
    <col min="4866" max="4866" width="21.140625" style="3" customWidth="1"/>
    <col min="4867" max="4867" width="9.85546875" style="3" customWidth="1"/>
    <col min="4868" max="4868" width="9.7109375" style="3" customWidth="1"/>
    <col min="4869" max="4870" width="8.28515625" style="3" customWidth="1"/>
    <col min="4871" max="4871" width="8.5703125" style="3" customWidth="1"/>
    <col min="4872" max="4872" width="10.140625" style="3" customWidth="1"/>
    <col min="4873" max="4873" width="11.85546875" style="3" customWidth="1"/>
    <col min="4874" max="4874" width="12.42578125" style="3" customWidth="1"/>
    <col min="4875" max="5120" width="9.140625" style="3"/>
    <col min="5121" max="5121" width="5.28515625" style="3" customWidth="1"/>
    <col min="5122" max="5122" width="21.140625" style="3" customWidth="1"/>
    <col min="5123" max="5123" width="9.85546875" style="3" customWidth="1"/>
    <col min="5124" max="5124" width="9.7109375" style="3" customWidth="1"/>
    <col min="5125" max="5126" width="8.28515625" style="3" customWidth="1"/>
    <col min="5127" max="5127" width="8.5703125" style="3" customWidth="1"/>
    <col min="5128" max="5128" width="10.140625" style="3" customWidth="1"/>
    <col min="5129" max="5129" width="11.85546875" style="3" customWidth="1"/>
    <col min="5130" max="5130" width="12.42578125" style="3" customWidth="1"/>
    <col min="5131" max="5376" width="9.140625" style="3"/>
    <col min="5377" max="5377" width="5.28515625" style="3" customWidth="1"/>
    <col min="5378" max="5378" width="21.140625" style="3" customWidth="1"/>
    <col min="5379" max="5379" width="9.85546875" style="3" customWidth="1"/>
    <col min="5380" max="5380" width="9.7109375" style="3" customWidth="1"/>
    <col min="5381" max="5382" width="8.28515625" style="3" customWidth="1"/>
    <col min="5383" max="5383" width="8.5703125" style="3" customWidth="1"/>
    <col min="5384" max="5384" width="10.140625" style="3" customWidth="1"/>
    <col min="5385" max="5385" width="11.85546875" style="3" customWidth="1"/>
    <col min="5386" max="5386" width="12.42578125" style="3" customWidth="1"/>
    <col min="5387" max="5632" width="9.140625" style="3"/>
    <col min="5633" max="5633" width="5.28515625" style="3" customWidth="1"/>
    <col min="5634" max="5634" width="21.140625" style="3" customWidth="1"/>
    <col min="5635" max="5635" width="9.85546875" style="3" customWidth="1"/>
    <col min="5636" max="5636" width="9.7109375" style="3" customWidth="1"/>
    <col min="5637" max="5638" width="8.28515625" style="3" customWidth="1"/>
    <col min="5639" max="5639" width="8.5703125" style="3" customWidth="1"/>
    <col min="5640" max="5640" width="10.140625" style="3" customWidth="1"/>
    <col min="5641" max="5641" width="11.85546875" style="3" customWidth="1"/>
    <col min="5642" max="5642" width="12.42578125" style="3" customWidth="1"/>
    <col min="5643" max="5888" width="9.140625" style="3"/>
    <col min="5889" max="5889" width="5.28515625" style="3" customWidth="1"/>
    <col min="5890" max="5890" width="21.140625" style="3" customWidth="1"/>
    <col min="5891" max="5891" width="9.85546875" style="3" customWidth="1"/>
    <col min="5892" max="5892" width="9.7109375" style="3" customWidth="1"/>
    <col min="5893" max="5894" width="8.28515625" style="3" customWidth="1"/>
    <col min="5895" max="5895" width="8.5703125" style="3" customWidth="1"/>
    <col min="5896" max="5896" width="10.140625" style="3" customWidth="1"/>
    <col min="5897" max="5897" width="11.85546875" style="3" customWidth="1"/>
    <col min="5898" max="5898" width="12.42578125" style="3" customWidth="1"/>
    <col min="5899" max="6144" width="9.140625" style="3"/>
    <col min="6145" max="6145" width="5.28515625" style="3" customWidth="1"/>
    <col min="6146" max="6146" width="21.140625" style="3" customWidth="1"/>
    <col min="6147" max="6147" width="9.85546875" style="3" customWidth="1"/>
    <col min="6148" max="6148" width="9.7109375" style="3" customWidth="1"/>
    <col min="6149" max="6150" width="8.28515625" style="3" customWidth="1"/>
    <col min="6151" max="6151" width="8.5703125" style="3" customWidth="1"/>
    <col min="6152" max="6152" width="10.140625" style="3" customWidth="1"/>
    <col min="6153" max="6153" width="11.85546875" style="3" customWidth="1"/>
    <col min="6154" max="6154" width="12.42578125" style="3" customWidth="1"/>
    <col min="6155" max="6400" width="9.140625" style="3"/>
    <col min="6401" max="6401" width="5.28515625" style="3" customWidth="1"/>
    <col min="6402" max="6402" width="21.140625" style="3" customWidth="1"/>
    <col min="6403" max="6403" width="9.85546875" style="3" customWidth="1"/>
    <col min="6404" max="6404" width="9.7109375" style="3" customWidth="1"/>
    <col min="6405" max="6406" width="8.28515625" style="3" customWidth="1"/>
    <col min="6407" max="6407" width="8.5703125" style="3" customWidth="1"/>
    <col min="6408" max="6408" width="10.140625" style="3" customWidth="1"/>
    <col min="6409" max="6409" width="11.85546875" style="3" customWidth="1"/>
    <col min="6410" max="6410" width="12.42578125" style="3" customWidth="1"/>
    <col min="6411" max="6656" width="9.140625" style="3"/>
    <col min="6657" max="6657" width="5.28515625" style="3" customWidth="1"/>
    <col min="6658" max="6658" width="21.140625" style="3" customWidth="1"/>
    <col min="6659" max="6659" width="9.85546875" style="3" customWidth="1"/>
    <col min="6660" max="6660" width="9.7109375" style="3" customWidth="1"/>
    <col min="6661" max="6662" width="8.28515625" style="3" customWidth="1"/>
    <col min="6663" max="6663" width="8.5703125" style="3" customWidth="1"/>
    <col min="6664" max="6664" width="10.140625" style="3" customWidth="1"/>
    <col min="6665" max="6665" width="11.85546875" style="3" customWidth="1"/>
    <col min="6666" max="6666" width="12.42578125" style="3" customWidth="1"/>
    <col min="6667" max="6912" width="9.140625" style="3"/>
    <col min="6913" max="6913" width="5.28515625" style="3" customWidth="1"/>
    <col min="6914" max="6914" width="21.140625" style="3" customWidth="1"/>
    <col min="6915" max="6915" width="9.85546875" style="3" customWidth="1"/>
    <col min="6916" max="6916" width="9.7109375" style="3" customWidth="1"/>
    <col min="6917" max="6918" width="8.28515625" style="3" customWidth="1"/>
    <col min="6919" max="6919" width="8.5703125" style="3" customWidth="1"/>
    <col min="6920" max="6920" width="10.140625" style="3" customWidth="1"/>
    <col min="6921" max="6921" width="11.85546875" style="3" customWidth="1"/>
    <col min="6922" max="6922" width="12.42578125" style="3" customWidth="1"/>
    <col min="6923" max="7168" width="9.140625" style="3"/>
    <col min="7169" max="7169" width="5.28515625" style="3" customWidth="1"/>
    <col min="7170" max="7170" width="21.140625" style="3" customWidth="1"/>
    <col min="7171" max="7171" width="9.85546875" style="3" customWidth="1"/>
    <col min="7172" max="7172" width="9.7109375" style="3" customWidth="1"/>
    <col min="7173" max="7174" width="8.28515625" style="3" customWidth="1"/>
    <col min="7175" max="7175" width="8.5703125" style="3" customWidth="1"/>
    <col min="7176" max="7176" width="10.140625" style="3" customWidth="1"/>
    <col min="7177" max="7177" width="11.85546875" style="3" customWidth="1"/>
    <col min="7178" max="7178" width="12.42578125" style="3" customWidth="1"/>
    <col min="7179" max="7424" width="9.140625" style="3"/>
    <col min="7425" max="7425" width="5.28515625" style="3" customWidth="1"/>
    <col min="7426" max="7426" width="21.140625" style="3" customWidth="1"/>
    <col min="7427" max="7427" width="9.85546875" style="3" customWidth="1"/>
    <col min="7428" max="7428" width="9.7109375" style="3" customWidth="1"/>
    <col min="7429" max="7430" width="8.28515625" style="3" customWidth="1"/>
    <col min="7431" max="7431" width="8.5703125" style="3" customWidth="1"/>
    <col min="7432" max="7432" width="10.140625" style="3" customWidth="1"/>
    <col min="7433" max="7433" width="11.85546875" style="3" customWidth="1"/>
    <col min="7434" max="7434" width="12.42578125" style="3" customWidth="1"/>
    <col min="7435" max="7680" width="9.140625" style="3"/>
    <col min="7681" max="7681" width="5.28515625" style="3" customWidth="1"/>
    <col min="7682" max="7682" width="21.140625" style="3" customWidth="1"/>
    <col min="7683" max="7683" width="9.85546875" style="3" customWidth="1"/>
    <col min="7684" max="7684" width="9.7109375" style="3" customWidth="1"/>
    <col min="7685" max="7686" width="8.28515625" style="3" customWidth="1"/>
    <col min="7687" max="7687" width="8.5703125" style="3" customWidth="1"/>
    <col min="7688" max="7688" width="10.140625" style="3" customWidth="1"/>
    <col min="7689" max="7689" width="11.85546875" style="3" customWidth="1"/>
    <col min="7690" max="7690" width="12.42578125" style="3" customWidth="1"/>
    <col min="7691" max="7936" width="9.140625" style="3"/>
    <col min="7937" max="7937" width="5.28515625" style="3" customWidth="1"/>
    <col min="7938" max="7938" width="21.140625" style="3" customWidth="1"/>
    <col min="7939" max="7939" width="9.85546875" style="3" customWidth="1"/>
    <col min="7940" max="7940" width="9.7109375" style="3" customWidth="1"/>
    <col min="7941" max="7942" width="8.28515625" style="3" customWidth="1"/>
    <col min="7943" max="7943" width="8.5703125" style="3" customWidth="1"/>
    <col min="7944" max="7944" width="10.140625" style="3" customWidth="1"/>
    <col min="7945" max="7945" width="11.85546875" style="3" customWidth="1"/>
    <col min="7946" max="7946" width="12.42578125" style="3" customWidth="1"/>
    <col min="7947" max="8192" width="9.140625" style="3"/>
    <col min="8193" max="8193" width="5.28515625" style="3" customWidth="1"/>
    <col min="8194" max="8194" width="21.140625" style="3" customWidth="1"/>
    <col min="8195" max="8195" width="9.85546875" style="3" customWidth="1"/>
    <col min="8196" max="8196" width="9.7109375" style="3" customWidth="1"/>
    <col min="8197" max="8198" width="8.28515625" style="3" customWidth="1"/>
    <col min="8199" max="8199" width="8.5703125" style="3" customWidth="1"/>
    <col min="8200" max="8200" width="10.140625" style="3" customWidth="1"/>
    <col min="8201" max="8201" width="11.85546875" style="3" customWidth="1"/>
    <col min="8202" max="8202" width="12.42578125" style="3" customWidth="1"/>
    <col min="8203" max="8448" width="9.140625" style="3"/>
    <col min="8449" max="8449" width="5.28515625" style="3" customWidth="1"/>
    <col min="8450" max="8450" width="21.140625" style="3" customWidth="1"/>
    <col min="8451" max="8451" width="9.85546875" style="3" customWidth="1"/>
    <col min="8452" max="8452" width="9.7109375" style="3" customWidth="1"/>
    <col min="8453" max="8454" width="8.28515625" style="3" customWidth="1"/>
    <col min="8455" max="8455" width="8.5703125" style="3" customWidth="1"/>
    <col min="8456" max="8456" width="10.140625" style="3" customWidth="1"/>
    <col min="8457" max="8457" width="11.85546875" style="3" customWidth="1"/>
    <col min="8458" max="8458" width="12.42578125" style="3" customWidth="1"/>
    <col min="8459" max="8704" width="9.140625" style="3"/>
    <col min="8705" max="8705" width="5.28515625" style="3" customWidth="1"/>
    <col min="8706" max="8706" width="21.140625" style="3" customWidth="1"/>
    <col min="8707" max="8707" width="9.85546875" style="3" customWidth="1"/>
    <col min="8708" max="8708" width="9.7109375" style="3" customWidth="1"/>
    <col min="8709" max="8710" width="8.28515625" style="3" customWidth="1"/>
    <col min="8711" max="8711" width="8.5703125" style="3" customWidth="1"/>
    <col min="8712" max="8712" width="10.140625" style="3" customWidth="1"/>
    <col min="8713" max="8713" width="11.85546875" style="3" customWidth="1"/>
    <col min="8714" max="8714" width="12.42578125" style="3" customWidth="1"/>
    <col min="8715" max="8960" width="9.140625" style="3"/>
    <col min="8961" max="8961" width="5.28515625" style="3" customWidth="1"/>
    <col min="8962" max="8962" width="21.140625" style="3" customWidth="1"/>
    <col min="8963" max="8963" width="9.85546875" style="3" customWidth="1"/>
    <col min="8964" max="8964" width="9.7109375" style="3" customWidth="1"/>
    <col min="8965" max="8966" width="8.28515625" style="3" customWidth="1"/>
    <col min="8967" max="8967" width="8.5703125" style="3" customWidth="1"/>
    <col min="8968" max="8968" width="10.140625" style="3" customWidth="1"/>
    <col min="8969" max="8969" width="11.85546875" style="3" customWidth="1"/>
    <col min="8970" max="8970" width="12.42578125" style="3" customWidth="1"/>
    <col min="8971" max="9216" width="9.140625" style="3"/>
    <col min="9217" max="9217" width="5.28515625" style="3" customWidth="1"/>
    <col min="9218" max="9218" width="21.140625" style="3" customWidth="1"/>
    <col min="9219" max="9219" width="9.85546875" style="3" customWidth="1"/>
    <col min="9220" max="9220" width="9.7109375" style="3" customWidth="1"/>
    <col min="9221" max="9222" width="8.28515625" style="3" customWidth="1"/>
    <col min="9223" max="9223" width="8.5703125" style="3" customWidth="1"/>
    <col min="9224" max="9224" width="10.140625" style="3" customWidth="1"/>
    <col min="9225" max="9225" width="11.85546875" style="3" customWidth="1"/>
    <col min="9226" max="9226" width="12.42578125" style="3" customWidth="1"/>
    <col min="9227" max="9472" width="9.140625" style="3"/>
    <col min="9473" max="9473" width="5.28515625" style="3" customWidth="1"/>
    <col min="9474" max="9474" width="21.140625" style="3" customWidth="1"/>
    <col min="9475" max="9475" width="9.85546875" style="3" customWidth="1"/>
    <col min="9476" max="9476" width="9.7109375" style="3" customWidth="1"/>
    <col min="9477" max="9478" width="8.28515625" style="3" customWidth="1"/>
    <col min="9479" max="9479" width="8.5703125" style="3" customWidth="1"/>
    <col min="9480" max="9480" width="10.140625" style="3" customWidth="1"/>
    <col min="9481" max="9481" width="11.85546875" style="3" customWidth="1"/>
    <col min="9482" max="9482" width="12.42578125" style="3" customWidth="1"/>
    <col min="9483" max="9728" width="9.140625" style="3"/>
    <col min="9729" max="9729" width="5.28515625" style="3" customWidth="1"/>
    <col min="9730" max="9730" width="21.140625" style="3" customWidth="1"/>
    <col min="9731" max="9731" width="9.85546875" style="3" customWidth="1"/>
    <col min="9732" max="9732" width="9.7109375" style="3" customWidth="1"/>
    <col min="9733" max="9734" width="8.28515625" style="3" customWidth="1"/>
    <col min="9735" max="9735" width="8.5703125" style="3" customWidth="1"/>
    <col min="9736" max="9736" width="10.140625" style="3" customWidth="1"/>
    <col min="9737" max="9737" width="11.85546875" style="3" customWidth="1"/>
    <col min="9738" max="9738" width="12.42578125" style="3" customWidth="1"/>
    <col min="9739" max="9984" width="9.140625" style="3"/>
    <col min="9985" max="9985" width="5.28515625" style="3" customWidth="1"/>
    <col min="9986" max="9986" width="21.140625" style="3" customWidth="1"/>
    <col min="9987" max="9987" width="9.85546875" style="3" customWidth="1"/>
    <col min="9988" max="9988" width="9.7109375" style="3" customWidth="1"/>
    <col min="9989" max="9990" width="8.28515625" style="3" customWidth="1"/>
    <col min="9991" max="9991" width="8.5703125" style="3" customWidth="1"/>
    <col min="9992" max="9992" width="10.140625" style="3" customWidth="1"/>
    <col min="9993" max="9993" width="11.85546875" style="3" customWidth="1"/>
    <col min="9994" max="9994" width="12.42578125" style="3" customWidth="1"/>
    <col min="9995" max="10240" width="9.140625" style="3"/>
    <col min="10241" max="10241" width="5.28515625" style="3" customWidth="1"/>
    <col min="10242" max="10242" width="21.140625" style="3" customWidth="1"/>
    <col min="10243" max="10243" width="9.85546875" style="3" customWidth="1"/>
    <col min="10244" max="10244" width="9.7109375" style="3" customWidth="1"/>
    <col min="10245" max="10246" width="8.28515625" style="3" customWidth="1"/>
    <col min="10247" max="10247" width="8.5703125" style="3" customWidth="1"/>
    <col min="10248" max="10248" width="10.140625" style="3" customWidth="1"/>
    <col min="10249" max="10249" width="11.85546875" style="3" customWidth="1"/>
    <col min="10250" max="10250" width="12.42578125" style="3" customWidth="1"/>
    <col min="10251" max="10496" width="9.140625" style="3"/>
    <col min="10497" max="10497" width="5.28515625" style="3" customWidth="1"/>
    <col min="10498" max="10498" width="21.140625" style="3" customWidth="1"/>
    <col min="10499" max="10499" width="9.85546875" style="3" customWidth="1"/>
    <col min="10500" max="10500" width="9.7109375" style="3" customWidth="1"/>
    <col min="10501" max="10502" width="8.28515625" style="3" customWidth="1"/>
    <col min="10503" max="10503" width="8.5703125" style="3" customWidth="1"/>
    <col min="10504" max="10504" width="10.140625" style="3" customWidth="1"/>
    <col min="10505" max="10505" width="11.85546875" style="3" customWidth="1"/>
    <col min="10506" max="10506" width="12.42578125" style="3" customWidth="1"/>
    <col min="10507" max="10752" width="9.140625" style="3"/>
    <col min="10753" max="10753" width="5.28515625" style="3" customWidth="1"/>
    <col min="10754" max="10754" width="21.140625" style="3" customWidth="1"/>
    <col min="10755" max="10755" width="9.85546875" style="3" customWidth="1"/>
    <col min="10756" max="10756" width="9.7109375" style="3" customWidth="1"/>
    <col min="10757" max="10758" width="8.28515625" style="3" customWidth="1"/>
    <col min="10759" max="10759" width="8.5703125" style="3" customWidth="1"/>
    <col min="10760" max="10760" width="10.140625" style="3" customWidth="1"/>
    <col min="10761" max="10761" width="11.85546875" style="3" customWidth="1"/>
    <col min="10762" max="10762" width="12.42578125" style="3" customWidth="1"/>
    <col min="10763" max="11008" width="9.140625" style="3"/>
    <col min="11009" max="11009" width="5.28515625" style="3" customWidth="1"/>
    <col min="11010" max="11010" width="21.140625" style="3" customWidth="1"/>
    <col min="11011" max="11011" width="9.85546875" style="3" customWidth="1"/>
    <col min="11012" max="11012" width="9.7109375" style="3" customWidth="1"/>
    <col min="11013" max="11014" width="8.28515625" style="3" customWidth="1"/>
    <col min="11015" max="11015" width="8.5703125" style="3" customWidth="1"/>
    <col min="11016" max="11016" width="10.140625" style="3" customWidth="1"/>
    <col min="11017" max="11017" width="11.85546875" style="3" customWidth="1"/>
    <col min="11018" max="11018" width="12.42578125" style="3" customWidth="1"/>
    <col min="11019" max="11264" width="9.140625" style="3"/>
    <col min="11265" max="11265" width="5.28515625" style="3" customWidth="1"/>
    <col min="11266" max="11266" width="21.140625" style="3" customWidth="1"/>
    <col min="11267" max="11267" width="9.85546875" style="3" customWidth="1"/>
    <col min="11268" max="11268" width="9.7109375" style="3" customWidth="1"/>
    <col min="11269" max="11270" width="8.28515625" style="3" customWidth="1"/>
    <col min="11271" max="11271" width="8.5703125" style="3" customWidth="1"/>
    <col min="11272" max="11272" width="10.140625" style="3" customWidth="1"/>
    <col min="11273" max="11273" width="11.85546875" style="3" customWidth="1"/>
    <col min="11274" max="11274" width="12.42578125" style="3" customWidth="1"/>
    <col min="11275" max="11520" width="9.140625" style="3"/>
    <col min="11521" max="11521" width="5.28515625" style="3" customWidth="1"/>
    <col min="11522" max="11522" width="21.140625" style="3" customWidth="1"/>
    <col min="11523" max="11523" width="9.85546875" style="3" customWidth="1"/>
    <col min="11524" max="11524" width="9.7109375" style="3" customWidth="1"/>
    <col min="11525" max="11526" width="8.28515625" style="3" customWidth="1"/>
    <col min="11527" max="11527" width="8.5703125" style="3" customWidth="1"/>
    <col min="11528" max="11528" width="10.140625" style="3" customWidth="1"/>
    <col min="11529" max="11529" width="11.85546875" style="3" customWidth="1"/>
    <col min="11530" max="11530" width="12.42578125" style="3" customWidth="1"/>
    <col min="11531" max="11776" width="9.140625" style="3"/>
    <col min="11777" max="11777" width="5.28515625" style="3" customWidth="1"/>
    <col min="11778" max="11778" width="21.140625" style="3" customWidth="1"/>
    <col min="11779" max="11779" width="9.85546875" style="3" customWidth="1"/>
    <col min="11780" max="11780" width="9.7109375" style="3" customWidth="1"/>
    <col min="11781" max="11782" width="8.28515625" style="3" customWidth="1"/>
    <col min="11783" max="11783" width="8.5703125" style="3" customWidth="1"/>
    <col min="11784" max="11784" width="10.140625" style="3" customWidth="1"/>
    <col min="11785" max="11785" width="11.85546875" style="3" customWidth="1"/>
    <col min="11786" max="11786" width="12.42578125" style="3" customWidth="1"/>
    <col min="11787" max="12032" width="9.140625" style="3"/>
    <col min="12033" max="12033" width="5.28515625" style="3" customWidth="1"/>
    <col min="12034" max="12034" width="21.140625" style="3" customWidth="1"/>
    <col min="12035" max="12035" width="9.85546875" style="3" customWidth="1"/>
    <col min="12036" max="12036" width="9.7109375" style="3" customWidth="1"/>
    <col min="12037" max="12038" width="8.28515625" style="3" customWidth="1"/>
    <col min="12039" max="12039" width="8.5703125" style="3" customWidth="1"/>
    <col min="12040" max="12040" width="10.140625" style="3" customWidth="1"/>
    <col min="12041" max="12041" width="11.85546875" style="3" customWidth="1"/>
    <col min="12042" max="12042" width="12.42578125" style="3" customWidth="1"/>
    <col min="12043" max="12288" width="9.140625" style="3"/>
    <col min="12289" max="12289" width="5.28515625" style="3" customWidth="1"/>
    <col min="12290" max="12290" width="21.140625" style="3" customWidth="1"/>
    <col min="12291" max="12291" width="9.85546875" style="3" customWidth="1"/>
    <col min="12292" max="12292" width="9.7109375" style="3" customWidth="1"/>
    <col min="12293" max="12294" width="8.28515625" style="3" customWidth="1"/>
    <col min="12295" max="12295" width="8.5703125" style="3" customWidth="1"/>
    <col min="12296" max="12296" width="10.140625" style="3" customWidth="1"/>
    <col min="12297" max="12297" width="11.85546875" style="3" customWidth="1"/>
    <col min="12298" max="12298" width="12.42578125" style="3" customWidth="1"/>
    <col min="12299" max="12544" width="9.140625" style="3"/>
    <col min="12545" max="12545" width="5.28515625" style="3" customWidth="1"/>
    <col min="12546" max="12546" width="21.140625" style="3" customWidth="1"/>
    <col min="12547" max="12547" width="9.85546875" style="3" customWidth="1"/>
    <col min="12548" max="12548" width="9.7109375" style="3" customWidth="1"/>
    <col min="12549" max="12550" width="8.28515625" style="3" customWidth="1"/>
    <col min="12551" max="12551" width="8.5703125" style="3" customWidth="1"/>
    <col min="12552" max="12552" width="10.140625" style="3" customWidth="1"/>
    <col min="12553" max="12553" width="11.85546875" style="3" customWidth="1"/>
    <col min="12554" max="12554" width="12.42578125" style="3" customWidth="1"/>
    <col min="12555" max="12800" width="9.140625" style="3"/>
    <col min="12801" max="12801" width="5.28515625" style="3" customWidth="1"/>
    <col min="12802" max="12802" width="21.140625" style="3" customWidth="1"/>
    <col min="12803" max="12803" width="9.85546875" style="3" customWidth="1"/>
    <col min="12804" max="12804" width="9.7109375" style="3" customWidth="1"/>
    <col min="12805" max="12806" width="8.28515625" style="3" customWidth="1"/>
    <col min="12807" max="12807" width="8.5703125" style="3" customWidth="1"/>
    <col min="12808" max="12808" width="10.140625" style="3" customWidth="1"/>
    <col min="12809" max="12809" width="11.85546875" style="3" customWidth="1"/>
    <col min="12810" max="12810" width="12.42578125" style="3" customWidth="1"/>
    <col min="12811" max="13056" width="9.140625" style="3"/>
    <col min="13057" max="13057" width="5.28515625" style="3" customWidth="1"/>
    <col min="13058" max="13058" width="21.140625" style="3" customWidth="1"/>
    <col min="13059" max="13059" width="9.85546875" style="3" customWidth="1"/>
    <col min="13060" max="13060" width="9.7109375" style="3" customWidth="1"/>
    <col min="13061" max="13062" width="8.28515625" style="3" customWidth="1"/>
    <col min="13063" max="13063" width="8.5703125" style="3" customWidth="1"/>
    <col min="13064" max="13064" width="10.140625" style="3" customWidth="1"/>
    <col min="13065" max="13065" width="11.85546875" style="3" customWidth="1"/>
    <col min="13066" max="13066" width="12.42578125" style="3" customWidth="1"/>
    <col min="13067" max="13312" width="9.140625" style="3"/>
    <col min="13313" max="13313" width="5.28515625" style="3" customWidth="1"/>
    <col min="13314" max="13314" width="21.140625" style="3" customWidth="1"/>
    <col min="13315" max="13315" width="9.85546875" style="3" customWidth="1"/>
    <col min="13316" max="13316" width="9.7109375" style="3" customWidth="1"/>
    <col min="13317" max="13318" width="8.28515625" style="3" customWidth="1"/>
    <col min="13319" max="13319" width="8.5703125" style="3" customWidth="1"/>
    <col min="13320" max="13320" width="10.140625" style="3" customWidth="1"/>
    <col min="13321" max="13321" width="11.85546875" style="3" customWidth="1"/>
    <col min="13322" max="13322" width="12.42578125" style="3" customWidth="1"/>
    <col min="13323" max="13568" width="9.140625" style="3"/>
    <col min="13569" max="13569" width="5.28515625" style="3" customWidth="1"/>
    <col min="13570" max="13570" width="21.140625" style="3" customWidth="1"/>
    <col min="13571" max="13571" width="9.85546875" style="3" customWidth="1"/>
    <col min="13572" max="13572" width="9.7109375" style="3" customWidth="1"/>
    <col min="13573" max="13574" width="8.28515625" style="3" customWidth="1"/>
    <col min="13575" max="13575" width="8.5703125" style="3" customWidth="1"/>
    <col min="13576" max="13576" width="10.140625" style="3" customWidth="1"/>
    <col min="13577" max="13577" width="11.85546875" style="3" customWidth="1"/>
    <col min="13578" max="13578" width="12.42578125" style="3" customWidth="1"/>
    <col min="13579" max="13824" width="9.140625" style="3"/>
    <col min="13825" max="13825" width="5.28515625" style="3" customWidth="1"/>
    <col min="13826" max="13826" width="21.140625" style="3" customWidth="1"/>
    <col min="13827" max="13827" width="9.85546875" style="3" customWidth="1"/>
    <col min="13828" max="13828" width="9.7109375" style="3" customWidth="1"/>
    <col min="13829" max="13830" width="8.28515625" style="3" customWidth="1"/>
    <col min="13831" max="13831" width="8.5703125" style="3" customWidth="1"/>
    <col min="13832" max="13832" width="10.140625" style="3" customWidth="1"/>
    <col min="13833" max="13833" width="11.85546875" style="3" customWidth="1"/>
    <col min="13834" max="13834" width="12.42578125" style="3" customWidth="1"/>
    <col min="13835" max="14080" width="9.140625" style="3"/>
    <col min="14081" max="14081" width="5.28515625" style="3" customWidth="1"/>
    <col min="14082" max="14082" width="21.140625" style="3" customWidth="1"/>
    <col min="14083" max="14083" width="9.85546875" style="3" customWidth="1"/>
    <col min="14084" max="14084" width="9.7109375" style="3" customWidth="1"/>
    <col min="14085" max="14086" width="8.28515625" style="3" customWidth="1"/>
    <col min="14087" max="14087" width="8.5703125" style="3" customWidth="1"/>
    <col min="14088" max="14088" width="10.140625" style="3" customWidth="1"/>
    <col min="14089" max="14089" width="11.85546875" style="3" customWidth="1"/>
    <col min="14090" max="14090" width="12.42578125" style="3" customWidth="1"/>
    <col min="14091" max="14336" width="9.140625" style="3"/>
    <col min="14337" max="14337" width="5.28515625" style="3" customWidth="1"/>
    <col min="14338" max="14338" width="21.140625" style="3" customWidth="1"/>
    <col min="14339" max="14339" width="9.85546875" style="3" customWidth="1"/>
    <col min="14340" max="14340" width="9.7109375" style="3" customWidth="1"/>
    <col min="14341" max="14342" width="8.28515625" style="3" customWidth="1"/>
    <col min="14343" max="14343" width="8.5703125" style="3" customWidth="1"/>
    <col min="14344" max="14344" width="10.140625" style="3" customWidth="1"/>
    <col min="14345" max="14345" width="11.85546875" style="3" customWidth="1"/>
    <col min="14346" max="14346" width="12.42578125" style="3" customWidth="1"/>
    <col min="14347" max="14592" width="9.140625" style="3"/>
    <col min="14593" max="14593" width="5.28515625" style="3" customWidth="1"/>
    <col min="14594" max="14594" width="21.140625" style="3" customWidth="1"/>
    <col min="14595" max="14595" width="9.85546875" style="3" customWidth="1"/>
    <col min="14596" max="14596" width="9.7109375" style="3" customWidth="1"/>
    <col min="14597" max="14598" width="8.28515625" style="3" customWidth="1"/>
    <col min="14599" max="14599" width="8.5703125" style="3" customWidth="1"/>
    <col min="14600" max="14600" width="10.140625" style="3" customWidth="1"/>
    <col min="14601" max="14601" width="11.85546875" style="3" customWidth="1"/>
    <col min="14602" max="14602" width="12.42578125" style="3" customWidth="1"/>
    <col min="14603" max="14848" width="9.140625" style="3"/>
    <col min="14849" max="14849" width="5.28515625" style="3" customWidth="1"/>
    <col min="14850" max="14850" width="21.140625" style="3" customWidth="1"/>
    <col min="14851" max="14851" width="9.85546875" style="3" customWidth="1"/>
    <col min="14852" max="14852" width="9.7109375" style="3" customWidth="1"/>
    <col min="14853" max="14854" width="8.28515625" style="3" customWidth="1"/>
    <col min="14855" max="14855" width="8.5703125" style="3" customWidth="1"/>
    <col min="14856" max="14856" width="10.140625" style="3" customWidth="1"/>
    <col min="14857" max="14857" width="11.85546875" style="3" customWidth="1"/>
    <col min="14858" max="14858" width="12.42578125" style="3" customWidth="1"/>
    <col min="14859" max="15104" width="9.140625" style="3"/>
    <col min="15105" max="15105" width="5.28515625" style="3" customWidth="1"/>
    <col min="15106" max="15106" width="21.140625" style="3" customWidth="1"/>
    <col min="15107" max="15107" width="9.85546875" style="3" customWidth="1"/>
    <col min="15108" max="15108" width="9.7109375" style="3" customWidth="1"/>
    <col min="15109" max="15110" width="8.28515625" style="3" customWidth="1"/>
    <col min="15111" max="15111" width="8.5703125" style="3" customWidth="1"/>
    <col min="15112" max="15112" width="10.140625" style="3" customWidth="1"/>
    <col min="15113" max="15113" width="11.85546875" style="3" customWidth="1"/>
    <col min="15114" max="15114" width="12.42578125" style="3" customWidth="1"/>
    <col min="15115" max="15360" width="9.140625" style="3"/>
    <col min="15361" max="15361" width="5.28515625" style="3" customWidth="1"/>
    <col min="15362" max="15362" width="21.140625" style="3" customWidth="1"/>
    <col min="15363" max="15363" width="9.85546875" style="3" customWidth="1"/>
    <col min="15364" max="15364" width="9.7109375" style="3" customWidth="1"/>
    <col min="15365" max="15366" width="8.28515625" style="3" customWidth="1"/>
    <col min="15367" max="15367" width="8.5703125" style="3" customWidth="1"/>
    <col min="15368" max="15368" width="10.140625" style="3" customWidth="1"/>
    <col min="15369" max="15369" width="11.85546875" style="3" customWidth="1"/>
    <col min="15370" max="15370" width="12.42578125" style="3" customWidth="1"/>
    <col min="15371" max="15616" width="9.140625" style="3"/>
    <col min="15617" max="15617" width="5.28515625" style="3" customWidth="1"/>
    <col min="15618" max="15618" width="21.140625" style="3" customWidth="1"/>
    <col min="15619" max="15619" width="9.85546875" style="3" customWidth="1"/>
    <col min="15620" max="15620" width="9.7109375" style="3" customWidth="1"/>
    <col min="15621" max="15622" width="8.28515625" style="3" customWidth="1"/>
    <col min="15623" max="15623" width="8.5703125" style="3" customWidth="1"/>
    <col min="15624" max="15624" width="10.140625" style="3" customWidth="1"/>
    <col min="15625" max="15625" width="11.85546875" style="3" customWidth="1"/>
    <col min="15626" max="15626" width="12.42578125" style="3" customWidth="1"/>
    <col min="15627" max="15872" width="9.140625" style="3"/>
    <col min="15873" max="15873" width="5.28515625" style="3" customWidth="1"/>
    <col min="15874" max="15874" width="21.140625" style="3" customWidth="1"/>
    <col min="15875" max="15875" width="9.85546875" style="3" customWidth="1"/>
    <col min="15876" max="15876" width="9.7109375" style="3" customWidth="1"/>
    <col min="15877" max="15878" width="8.28515625" style="3" customWidth="1"/>
    <col min="15879" max="15879" width="8.5703125" style="3" customWidth="1"/>
    <col min="15880" max="15880" width="10.140625" style="3" customWidth="1"/>
    <col min="15881" max="15881" width="11.85546875" style="3" customWidth="1"/>
    <col min="15882" max="15882" width="12.42578125" style="3" customWidth="1"/>
    <col min="15883" max="16128" width="9.140625" style="3"/>
    <col min="16129" max="16129" width="5.28515625" style="3" customWidth="1"/>
    <col min="16130" max="16130" width="21.140625" style="3" customWidth="1"/>
    <col min="16131" max="16131" width="9.85546875" style="3" customWidth="1"/>
    <col min="16132" max="16132" width="9.7109375" style="3" customWidth="1"/>
    <col min="16133" max="16134" width="8.28515625" style="3" customWidth="1"/>
    <col min="16135" max="16135" width="8.5703125" style="3" customWidth="1"/>
    <col min="16136" max="16136" width="10.140625" style="3" customWidth="1"/>
    <col min="16137" max="16137" width="11.85546875" style="3" customWidth="1"/>
    <col min="16138" max="16138" width="12.42578125" style="3" customWidth="1"/>
    <col min="16139" max="16384" width="9.140625" style="3"/>
  </cols>
  <sheetData>
    <row r="1" spans="1:10" ht="32.25" customHeight="1">
      <c r="A1" s="893" t="s">
        <v>254</v>
      </c>
      <c r="B1" s="893"/>
      <c r="C1" s="893"/>
      <c r="D1" s="893"/>
      <c r="E1" s="893"/>
      <c r="F1" s="893"/>
      <c r="G1" s="893"/>
      <c r="H1" s="893"/>
      <c r="I1" s="893"/>
      <c r="J1" s="893"/>
    </row>
    <row r="2" spans="1:10" customFormat="1" ht="18.75">
      <c r="A2" s="922" t="s">
        <v>532</v>
      </c>
      <c r="B2" s="922"/>
      <c r="C2" s="922"/>
      <c r="D2" s="922"/>
      <c r="E2" s="922"/>
      <c r="F2" s="922"/>
      <c r="G2" s="922"/>
      <c r="H2" s="922"/>
      <c r="I2" s="922"/>
      <c r="J2" s="922"/>
    </row>
    <row r="4" spans="1:10" s="2" customFormat="1" ht="36" customHeight="1">
      <c r="A4" s="914" t="s">
        <v>93</v>
      </c>
      <c r="B4" s="916" t="s">
        <v>256</v>
      </c>
      <c r="C4" s="923" t="s">
        <v>257</v>
      </c>
      <c r="D4" s="923"/>
      <c r="E4" s="923" t="s">
        <v>258</v>
      </c>
      <c r="F4" s="923"/>
      <c r="G4" s="923"/>
      <c r="H4" s="918" t="s">
        <v>259</v>
      </c>
      <c r="I4" s="918" t="s">
        <v>260</v>
      </c>
      <c r="J4" s="920" t="s">
        <v>261</v>
      </c>
    </row>
    <row r="5" spans="1:10" s="2" customFormat="1" ht="58.5" customHeight="1">
      <c r="A5" s="915"/>
      <c r="B5" s="917"/>
      <c r="C5" s="6" t="s">
        <v>262</v>
      </c>
      <c r="D5" s="6" t="s">
        <v>263</v>
      </c>
      <c r="E5" s="6" t="s">
        <v>264</v>
      </c>
      <c r="F5" s="6" t="s">
        <v>265</v>
      </c>
      <c r="G5" s="6" t="s">
        <v>266</v>
      </c>
      <c r="H5" s="919"/>
      <c r="I5" s="919"/>
      <c r="J5" s="921"/>
    </row>
    <row r="6" spans="1:10" ht="15.75">
      <c r="A6" s="145">
        <f>'TTTL tổ 5'!A11</f>
        <v>1</v>
      </c>
      <c r="B6" s="146" t="str">
        <f>'TTTL tổ 5'!B11</f>
        <v>Meas Lay</v>
      </c>
      <c r="C6" s="9"/>
      <c r="D6" s="9">
        <v>1</v>
      </c>
      <c r="E6" s="10">
        <v>2</v>
      </c>
      <c r="F6" s="11">
        <v>0</v>
      </c>
      <c r="G6" s="10">
        <f>E6+F6</f>
        <v>2</v>
      </c>
      <c r="H6" s="10">
        <f>D6+E6</f>
        <v>3</v>
      </c>
      <c r="I6" s="16">
        <f t="shared" ref="I6:I12" si="0">H6*75000</f>
        <v>225000</v>
      </c>
      <c r="J6" s="17"/>
    </row>
    <row r="7" spans="1:10" ht="15.75">
      <c r="A7" s="145">
        <f>'TTTL tổ 5'!A12</f>
        <v>2</v>
      </c>
      <c r="B7" s="146" t="str">
        <f>'TTTL tổ 5'!B12</f>
        <v>Nu Nit</v>
      </c>
      <c r="C7" s="12"/>
      <c r="D7" s="12">
        <v>1</v>
      </c>
      <c r="E7" s="13">
        <v>3</v>
      </c>
      <c r="F7" s="14"/>
      <c r="G7" s="13">
        <f>E7+F7</f>
        <v>3</v>
      </c>
      <c r="H7" s="13">
        <f t="shared" ref="H7:H13" si="1">D7+E7</f>
        <v>4</v>
      </c>
      <c r="I7" s="19">
        <f t="shared" si="0"/>
        <v>300000</v>
      </c>
      <c r="J7" s="20"/>
    </row>
    <row r="8" spans="1:10" ht="15.75">
      <c r="A8" s="145">
        <f>'TTTL tổ 5'!A13</f>
        <v>3</v>
      </c>
      <c r="B8" s="146" t="str">
        <f>'TTTL tổ 5'!B13</f>
        <v>Chia Khan</v>
      </c>
      <c r="C8" s="12"/>
      <c r="D8" s="12">
        <v>1</v>
      </c>
      <c r="E8" s="13">
        <v>2</v>
      </c>
      <c r="F8" s="14"/>
      <c r="G8" s="13">
        <f>E8+F8</f>
        <v>2</v>
      </c>
      <c r="H8" s="13">
        <f>D8+E8</f>
        <v>3</v>
      </c>
      <c r="I8" s="19">
        <f t="shared" si="0"/>
        <v>225000</v>
      </c>
      <c r="J8" s="20"/>
    </row>
    <row r="9" spans="1:10" ht="15.75">
      <c r="A9" s="145">
        <f>'TTTL tổ 5'!A14</f>
        <v>4</v>
      </c>
      <c r="B9" s="146" t="str">
        <f>'TTTL tổ 5'!B14</f>
        <v>Non Nim</v>
      </c>
      <c r="C9" s="12"/>
      <c r="D9" s="12">
        <v>1</v>
      </c>
      <c r="E9" s="13">
        <v>3</v>
      </c>
      <c r="F9" s="14"/>
      <c r="G9" s="13">
        <f>E9+F9</f>
        <v>3</v>
      </c>
      <c r="H9" s="13">
        <f>D9+E9</f>
        <v>4</v>
      </c>
      <c r="I9" s="19">
        <f t="shared" si="0"/>
        <v>300000</v>
      </c>
      <c r="J9" s="20"/>
    </row>
    <row r="10" spans="1:10" ht="15.75">
      <c r="A10" s="145">
        <f>'TTTL tổ 5'!A15</f>
        <v>5</v>
      </c>
      <c r="B10" s="146" t="str">
        <f>'TTTL tổ 5'!B15</f>
        <v>Ton Ra</v>
      </c>
      <c r="C10" s="12"/>
      <c r="D10" s="12">
        <v>1</v>
      </c>
      <c r="E10" s="13">
        <v>2</v>
      </c>
      <c r="F10" s="14"/>
      <c r="G10" s="13">
        <f>E10+F10</f>
        <v>2</v>
      </c>
      <c r="H10" s="13">
        <f t="shared" si="1"/>
        <v>3</v>
      </c>
      <c r="I10" s="19">
        <f t="shared" si="0"/>
        <v>225000</v>
      </c>
      <c r="J10" s="20"/>
    </row>
    <row r="11" spans="1:10" ht="15.75">
      <c r="A11" s="145">
        <f>'TTTL tổ 5'!A16</f>
        <v>6</v>
      </c>
      <c r="B11" s="146" t="str">
        <f>'TTTL tổ 5'!B16</f>
        <v>Sa Vươn</v>
      </c>
      <c r="C11" s="15"/>
      <c r="D11" s="12">
        <v>1</v>
      </c>
      <c r="E11" s="13">
        <v>2</v>
      </c>
      <c r="F11" s="14">
        <v>1</v>
      </c>
      <c r="G11" s="13">
        <v>0</v>
      </c>
      <c r="H11" s="13">
        <f t="shared" si="1"/>
        <v>3</v>
      </c>
      <c r="I11" s="19">
        <f t="shared" si="0"/>
        <v>225000</v>
      </c>
      <c r="J11" s="20"/>
    </row>
    <row r="12" spans="1:10" ht="15.75">
      <c r="A12" s="145">
        <f>'TTTL tổ 5'!A17</f>
        <v>7</v>
      </c>
      <c r="B12" s="146" t="str">
        <f>'TTTL tổ 5'!B17</f>
        <v>Tut Mut</v>
      </c>
      <c r="C12" s="15"/>
      <c r="D12" s="12">
        <v>1</v>
      </c>
      <c r="E12" s="13">
        <v>2</v>
      </c>
      <c r="F12" s="14"/>
      <c r="G12" s="13">
        <v>0</v>
      </c>
      <c r="H12" s="13">
        <f>D12+E12</f>
        <v>3</v>
      </c>
      <c r="I12" s="19">
        <f t="shared" si="0"/>
        <v>225000</v>
      </c>
      <c r="J12" s="20"/>
    </row>
    <row r="13" spans="1:10" ht="15.75">
      <c r="A13" s="145">
        <f>'TTTL tổ 5'!A18</f>
        <v>8</v>
      </c>
      <c r="B13" s="146" t="str">
        <f>'TTTL tổ 5'!B18</f>
        <v>Sa Đi May</v>
      </c>
      <c r="C13" s="15"/>
      <c r="D13" s="12">
        <v>1</v>
      </c>
      <c r="E13" s="13">
        <v>2</v>
      </c>
      <c r="F13" s="14"/>
      <c r="G13" s="13">
        <v>0</v>
      </c>
      <c r="H13" s="13">
        <f t="shared" si="1"/>
        <v>3</v>
      </c>
      <c r="I13" s="19">
        <v>0</v>
      </c>
      <c r="J13" s="20"/>
    </row>
    <row r="14" spans="1:10" ht="15.75">
      <c r="A14" s="145">
        <f>'TTTL tổ 5'!A19</f>
        <v>9</v>
      </c>
      <c r="B14" s="146" t="str">
        <f>'TTTL tổ 5'!B19</f>
        <v>Not Ra</v>
      </c>
      <c r="C14" s="15"/>
      <c r="D14" s="12">
        <v>1</v>
      </c>
      <c r="E14" s="13">
        <v>2</v>
      </c>
      <c r="F14" s="14"/>
      <c r="G14" s="13">
        <v>0</v>
      </c>
      <c r="H14" s="13">
        <f t="shared" ref="H14:H20" si="2">D14+E14</f>
        <v>3</v>
      </c>
      <c r="I14" s="19">
        <f t="shared" ref="I14:I20" si="3">H14*75000</f>
        <v>225000</v>
      </c>
      <c r="J14" s="20"/>
    </row>
    <row r="15" spans="1:10" ht="15.75">
      <c r="A15" s="145">
        <f>'TTTL tổ 5'!A20</f>
        <v>10</v>
      </c>
      <c r="B15" s="146" t="str">
        <f>'TTTL tổ 5'!B20</f>
        <v>Săm Sươn</v>
      </c>
      <c r="C15" s="15"/>
      <c r="D15" s="12">
        <v>1</v>
      </c>
      <c r="E15" s="13">
        <v>2</v>
      </c>
      <c r="F15" s="14"/>
      <c r="G15" s="13">
        <v>0</v>
      </c>
      <c r="H15" s="13">
        <f t="shared" si="2"/>
        <v>3</v>
      </c>
      <c r="I15" s="19">
        <f>G15</f>
        <v>0</v>
      </c>
      <c r="J15" s="20"/>
    </row>
    <row r="16" spans="1:10" ht="15.75">
      <c r="A16" s="145">
        <f>'TTTL tổ 5'!A21</f>
        <v>11</v>
      </c>
      <c r="B16" s="146" t="str">
        <f>'TTTL tổ 5'!B21</f>
        <v>Chu Chươn</v>
      </c>
      <c r="C16" s="15"/>
      <c r="D16" s="12">
        <v>1</v>
      </c>
      <c r="E16" s="13">
        <v>2</v>
      </c>
      <c r="F16" s="14">
        <v>1</v>
      </c>
      <c r="G16" s="13">
        <v>0</v>
      </c>
      <c r="H16" s="13">
        <f t="shared" si="2"/>
        <v>3</v>
      </c>
      <c r="I16" s="19">
        <f t="shared" si="3"/>
        <v>225000</v>
      </c>
      <c r="J16" s="20"/>
    </row>
    <row r="17" spans="1:10" ht="15.75">
      <c r="A17" s="145">
        <f>'TTTL tổ 5'!A22</f>
        <v>12</v>
      </c>
      <c r="B17" s="146" t="str">
        <f>'TTTL tổ 5'!B22</f>
        <v>Nâp Lon</v>
      </c>
      <c r="C17" s="15"/>
      <c r="D17" s="12">
        <v>1</v>
      </c>
      <c r="E17" s="13">
        <v>2</v>
      </c>
      <c r="F17" s="14"/>
      <c r="G17" s="13">
        <v>0</v>
      </c>
      <c r="H17" s="13">
        <f>D17+E17</f>
        <v>3</v>
      </c>
      <c r="I17" s="19">
        <f>G17</f>
        <v>0</v>
      </c>
      <c r="J17" s="20"/>
    </row>
    <row r="18" spans="1:10" ht="15.75">
      <c r="A18" s="145">
        <f>'TTTL tổ 5'!A23</f>
        <v>13</v>
      </c>
      <c r="B18" s="146" t="str">
        <f>'TTTL tổ 5'!B23</f>
        <v>Lâm Lên</v>
      </c>
      <c r="C18" s="15"/>
      <c r="D18" s="12">
        <v>1</v>
      </c>
      <c r="E18" s="13">
        <v>2</v>
      </c>
      <c r="F18" s="14">
        <v>1</v>
      </c>
      <c r="G18" s="13">
        <v>0</v>
      </c>
      <c r="H18" s="13">
        <f t="shared" si="2"/>
        <v>3</v>
      </c>
      <c r="I18" s="19">
        <f t="shared" si="3"/>
        <v>225000</v>
      </c>
      <c r="J18" s="20"/>
    </row>
    <row r="19" spans="1:10" ht="15.75">
      <c r="A19" s="145">
        <f>'TTTL tổ 5'!A24</f>
        <v>14</v>
      </c>
      <c r="B19" s="146" t="str">
        <f>'TTTL tổ 5'!B24</f>
        <v>Chanh Chô</v>
      </c>
      <c r="C19" s="15"/>
      <c r="D19" s="12">
        <v>1</v>
      </c>
      <c r="E19" s="13">
        <v>3</v>
      </c>
      <c r="F19" s="14"/>
      <c r="G19" s="13">
        <v>0</v>
      </c>
      <c r="H19" s="13">
        <f t="shared" si="2"/>
        <v>4</v>
      </c>
      <c r="I19" s="19">
        <f t="shared" si="3"/>
        <v>300000</v>
      </c>
      <c r="J19" s="20"/>
    </row>
    <row r="20" spans="1:10" ht="15.75">
      <c r="A20" s="145">
        <f>'TTTL tổ 5'!A25</f>
        <v>15</v>
      </c>
      <c r="B20" s="146" t="str">
        <f>'TTTL tổ 5'!B25</f>
        <v>Mat Phô</v>
      </c>
      <c r="C20" s="15"/>
      <c r="D20" s="12">
        <v>1</v>
      </c>
      <c r="E20" s="13">
        <v>2</v>
      </c>
      <c r="F20" s="14"/>
      <c r="G20" s="13">
        <v>0</v>
      </c>
      <c r="H20" s="13">
        <f t="shared" si="2"/>
        <v>3</v>
      </c>
      <c r="I20" s="19">
        <f t="shared" si="3"/>
        <v>225000</v>
      </c>
      <c r="J20" s="20"/>
    </row>
    <row r="21" spans="1:10" ht="15.75">
      <c r="A21" s="145">
        <f>'TTTL tổ 5'!A26</f>
        <v>16</v>
      </c>
      <c r="B21" s="146" t="str">
        <f>'TTTL tổ 5'!B26</f>
        <v>Sa Phi</v>
      </c>
      <c r="C21" s="15"/>
      <c r="D21" s="12">
        <v>1</v>
      </c>
      <c r="E21" s="13">
        <v>3</v>
      </c>
      <c r="F21" s="14"/>
      <c r="G21" s="13">
        <v>0</v>
      </c>
      <c r="H21" s="13">
        <f>D21+E21</f>
        <v>4</v>
      </c>
      <c r="I21" s="19">
        <f>H21*75000</f>
        <v>300000</v>
      </c>
      <c r="J21" s="20"/>
    </row>
    <row r="22" spans="1:10" ht="15.75">
      <c r="A22" s="145">
        <f>'TTTL tổ 5'!A27</f>
        <v>17</v>
      </c>
      <c r="B22" s="146" t="str">
        <f>'TTTL tổ 5'!B27</f>
        <v>Sa Chi</v>
      </c>
      <c r="C22" s="15"/>
      <c r="D22" s="12">
        <v>1</v>
      </c>
      <c r="E22" s="13">
        <v>2</v>
      </c>
      <c r="F22" s="14">
        <v>1</v>
      </c>
      <c r="G22" s="13">
        <v>0</v>
      </c>
      <c r="H22" s="13">
        <f>D22+E22</f>
        <v>3</v>
      </c>
      <c r="I22" s="19">
        <f>G22</f>
        <v>0</v>
      </c>
      <c r="J22" s="20"/>
    </row>
    <row r="23" spans="1:10" ht="15.75">
      <c r="A23" s="145">
        <f>'TTTL tổ 5'!A28</f>
        <v>18</v>
      </c>
      <c r="B23" s="146" t="str">
        <f>'TTTL tổ 5'!B28</f>
        <v>Tum Ranh</v>
      </c>
      <c r="C23" s="15"/>
      <c r="D23" s="12">
        <v>1</v>
      </c>
      <c r="E23" s="13">
        <v>2</v>
      </c>
      <c r="F23" s="14"/>
      <c r="G23" s="13">
        <v>0</v>
      </c>
      <c r="H23" s="13">
        <f>D23+E23</f>
        <v>3</v>
      </c>
      <c r="I23" s="19">
        <f>H23*75000</f>
        <v>225000</v>
      </c>
      <c r="J23" s="20"/>
    </row>
    <row r="24" spans="1:10" ht="15.75">
      <c r="A24" s="145">
        <f>'TTTL tổ 5'!A29</f>
        <v>19</v>
      </c>
      <c r="B24" s="146" t="str">
        <f>'TTTL tổ 5'!B29</f>
        <v>Biên Bươn</v>
      </c>
      <c r="C24" s="15"/>
      <c r="D24" s="12">
        <v>1</v>
      </c>
      <c r="E24" s="13">
        <v>2</v>
      </c>
      <c r="F24" s="14"/>
      <c r="G24" s="13">
        <v>0</v>
      </c>
      <c r="H24" s="13">
        <f>D24+E24</f>
        <v>3</v>
      </c>
      <c r="I24" s="19">
        <f>H24*75000</f>
        <v>225000</v>
      </c>
      <c r="J24" s="20"/>
    </row>
    <row r="25" spans="1:10" ht="15.75">
      <c r="A25" s="145">
        <f>'TTTL tổ 5'!A30</f>
        <v>20</v>
      </c>
      <c r="B25" s="146" t="str">
        <f>'TTTL tổ 5'!B30</f>
        <v>Tiên Tưa</v>
      </c>
      <c r="C25" s="15"/>
      <c r="D25" s="12">
        <v>1</v>
      </c>
      <c r="E25" s="13">
        <v>2</v>
      </c>
      <c r="F25" s="14"/>
      <c r="G25" s="13">
        <v>0</v>
      </c>
      <c r="H25" s="13">
        <f>D25+E25</f>
        <v>3</v>
      </c>
      <c r="I25" s="19">
        <f>H25*75000</f>
        <v>225000</v>
      </c>
      <c r="J25" s="20"/>
    </row>
    <row r="26" spans="1:10" ht="15.75">
      <c r="A26" s="145">
        <f>'TTTL tổ 5'!A31</f>
        <v>21</v>
      </c>
      <c r="B26" s="146" t="str">
        <f>'TTTL tổ 5'!B31</f>
        <v>Siu Sươn</v>
      </c>
      <c r="C26" s="15"/>
      <c r="D26" s="12">
        <v>1</v>
      </c>
      <c r="E26" s="13">
        <v>2</v>
      </c>
      <c r="F26" s="14"/>
      <c r="G26" s="13">
        <v>0</v>
      </c>
      <c r="H26" s="13">
        <f t="shared" ref="H26:H38" si="4">D26+E26</f>
        <v>3</v>
      </c>
      <c r="I26" s="19">
        <f t="shared" ref="I26:I38" si="5">H26*75000</f>
        <v>225000</v>
      </c>
      <c r="J26" s="20"/>
    </row>
    <row r="27" spans="1:10" ht="15.75">
      <c r="A27" s="145">
        <f>'TTTL tổ 5'!A32</f>
        <v>22</v>
      </c>
      <c r="B27" s="146" t="str">
        <f>'TTTL tổ 5'!B32</f>
        <v>Tia Vay</v>
      </c>
      <c r="C27" s="15"/>
      <c r="D27" s="12">
        <v>1</v>
      </c>
      <c r="E27" s="13">
        <v>2</v>
      </c>
      <c r="F27" s="14"/>
      <c r="G27" s="13">
        <v>0</v>
      </c>
      <c r="H27" s="13">
        <f>D27+E27</f>
        <v>3</v>
      </c>
      <c r="I27" s="19">
        <f>G27</f>
        <v>0</v>
      </c>
      <c r="J27" s="20"/>
    </row>
    <row r="28" spans="1:10" ht="15.75">
      <c r="A28" s="145">
        <f>'TTTL tổ 5'!A33</f>
        <v>23</v>
      </c>
      <c r="B28" s="146" t="str">
        <f>'TTTL tổ 5'!B33</f>
        <v>Sok Ra</v>
      </c>
      <c r="C28" s="15"/>
      <c r="D28" s="12">
        <v>1</v>
      </c>
      <c r="E28" s="13">
        <v>2</v>
      </c>
      <c r="F28" s="14"/>
      <c r="G28" s="13">
        <v>0</v>
      </c>
      <c r="H28" s="13">
        <f t="shared" si="4"/>
        <v>3</v>
      </c>
      <c r="I28" s="19">
        <f t="shared" si="5"/>
        <v>225000</v>
      </c>
      <c r="J28" s="20"/>
    </row>
    <row r="29" spans="1:10" ht="15.75">
      <c r="A29" s="145">
        <f>'TTTL tổ 5'!A34</f>
        <v>24</v>
      </c>
      <c r="B29" s="146" t="str">
        <f>'TTTL tổ 5'!B34</f>
        <v>Chu Chươn</v>
      </c>
      <c r="C29" s="15"/>
      <c r="D29" s="12">
        <v>1</v>
      </c>
      <c r="E29" s="13">
        <v>2</v>
      </c>
      <c r="F29" s="14">
        <v>1</v>
      </c>
      <c r="G29" s="13">
        <v>0</v>
      </c>
      <c r="H29" s="13">
        <f t="shared" si="4"/>
        <v>3</v>
      </c>
      <c r="I29" s="19">
        <f t="shared" si="5"/>
        <v>225000</v>
      </c>
      <c r="J29" s="20"/>
    </row>
    <row r="30" spans="1:10" ht="15.75">
      <c r="A30" s="145">
        <f>'TTTL tổ 5'!A35</f>
        <v>25</v>
      </c>
      <c r="B30" s="146" t="str">
        <f>'TTTL tổ 5'!B35</f>
        <v>Thot Mut</v>
      </c>
      <c r="C30" s="15"/>
      <c r="D30" s="12">
        <v>1</v>
      </c>
      <c r="E30" s="13">
        <v>2</v>
      </c>
      <c r="F30" s="14"/>
      <c r="G30" s="13">
        <v>0</v>
      </c>
      <c r="H30" s="13">
        <f>D30+E30</f>
        <v>3</v>
      </c>
      <c r="I30" s="19">
        <f>H30*75000</f>
        <v>225000</v>
      </c>
      <c r="J30" s="20"/>
    </row>
    <row r="31" spans="1:10" ht="15.75" hidden="1">
      <c r="A31" s="145">
        <f>'TTTL tổ 5'!A36</f>
        <v>26</v>
      </c>
      <c r="B31" s="146" t="str">
        <f>'TTTL tổ 5'!B36</f>
        <v>Sên Num</v>
      </c>
      <c r="C31" s="15"/>
      <c r="D31" s="12">
        <v>1</v>
      </c>
      <c r="E31" s="13">
        <v>3</v>
      </c>
      <c r="F31" s="14"/>
      <c r="G31" s="13">
        <v>0</v>
      </c>
      <c r="H31" s="13">
        <f>D31+E31</f>
        <v>4</v>
      </c>
      <c r="I31" s="19">
        <f>H31*75000</f>
        <v>300000</v>
      </c>
      <c r="J31" s="20"/>
    </row>
    <row r="32" spans="1:10" ht="15.75" hidden="1">
      <c r="A32" s="145">
        <f>'TTTL tổ 5'!A37</f>
        <v>27</v>
      </c>
      <c r="B32" s="146" t="str">
        <f>'TTTL tổ 5'!B37</f>
        <v>Son Via</v>
      </c>
      <c r="C32" s="15"/>
      <c r="D32" s="12">
        <v>1</v>
      </c>
      <c r="E32" s="13">
        <v>3</v>
      </c>
      <c r="F32" s="14"/>
      <c r="G32" s="13">
        <v>0</v>
      </c>
      <c r="H32" s="13">
        <f>D32+E32</f>
        <v>4</v>
      </c>
      <c r="I32" s="19">
        <f>H32*75000</f>
        <v>300000</v>
      </c>
      <c r="J32" s="20"/>
    </row>
    <row r="33" spans="1:10" ht="15.75" hidden="1">
      <c r="A33" s="145">
        <f>'TTTL tổ 5'!A38</f>
        <v>28</v>
      </c>
      <c r="B33" s="146" t="str">
        <f>'TTTL tổ 5'!B38</f>
        <v>Hiên Vin</v>
      </c>
      <c r="C33" s="15"/>
      <c r="D33" s="12">
        <v>1</v>
      </c>
      <c r="E33" s="13">
        <v>2</v>
      </c>
      <c r="F33" s="14"/>
      <c r="G33" s="13">
        <v>0</v>
      </c>
      <c r="H33" s="13">
        <f>D33+E33</f>
        <v>3</v>
      </c>
      <c r="I33" s="19">
        <f>G33</f>
        <v>0</v>
      </c>
      <c r="J33" s="20"/>
    </row>
    <row r="34" spans="1:10" ht="15.75" hidden="1">
      <c r="A34" s="145">
        <f>'TTTL tổ 5'!A39</f>
        <v>29</v>
      </c>
      <c r="B34" s="146" t="str">
        <f>'TTTL tổ 5'!B39</f>
        <v>Chan Chit</v>
      </c>
      <c r="C34" s="15"/>
      <c r="D34" s="12">
        <v>1</v>
      </c>
      <c r="E34" s="13">
        <v>2</v>
      </c>
      <c r="F34" s="14">
        <v>2</v>
      </c>
      <c r="G34" s="13">
        <v>0</v>
      </c>
      <c r="H34" s="13">
        <f t="shared" si="4"/>
        <v>3</v>
      </c>
      <c r="I34" s="19">
        <f t="shared" si="5"/>
        <v>225000</v>
      </c>
      <c r="J34" s="20"/>
    </row>
    <row r="35" spans="1:10" ht="15.75" hidden="1">
      <c r="A35" s="145">
        <f>'TTTL tổ 5'!A40</f>
        <v>30</v>
      </c>
      <c r="B35" s="146" t="str">
        <f>'TTTL tổ 5'!B40</f>
        <v>Săm Not</v>
      </c>
      <c r="C35" s="15"/>
      <c r="D35" s="12">
        <v>1</v>
      </c>
      <c r="E35" s="13">
        <v>2</v>
      </c>
      <c r="F35" s="14"/>
      <c r="G35" s="13">
        <v>0</v>
      </c>
      <c r="H35" s="13">
        <f>D35+E35</f>
        <v>3</v>
      </c>
      <c r="I35" s="19">
        <f>H35*75000</f>
        <v>225000</v>
      </c>
      <c r="J35" s="20"/>
    </row>
    <row r="36" spans="1:10" ht="15.75" hidden="1">
      <c r="A36" s="145">
        <f>'TTTL tổ 5'!A41</f>
        <v>31</v>
      </c>
      <c r="B36" s="146" t="str">
        <f>'TTTL tổ 5'!B41</f>
        <v>San Ra</v>
      </c>
      <c r="C36" s="15"/>
      <c r="D36" s="12">
        <v>1</v>
      </c>
      <c r="E36" s="13">
        <v>2</v>
      </c>
      <c r="F36" s="14"/>
      <c r="G36" s="13">
        <v>0</v>
      </c>
      <c r="H36" s="13">
        <f t="shared" si="4"/>
        <v>3</v>
      </c>
      <c r="I36" s="19">
        <f t="shared" si="5"/>
        <v>225000</v>
      </c>
      <c r="J36" s="20"/>
    </row>
    <row r="37" spans="1:10" ht="15.75" hidden="1">
      <c r="A37" s="145">
        <f>'TTTL tổ 5'!A42</f>
        <v>32</v>
      </c>
      <c r="B37" s="146" t="str">
        <f>'TTTL tổ 5'!B42</f>
        <v>Tat Ra</v>
      </c>
      <c r="C37" s="15"/>
      <c r="D37" s="12">
        <v>1</v>
      </c>
      <c r="E37" s="13">
        <v>2</v>
      </c>
      <c r="F37" s="14">
        <v>1</v>
      </c>
      <c r="G37" s="13">
        <v>0</v>
      </c>
      <c r="H37" s="13">
        <f>D37+E37</f>
        <v>3</v>
      </c>
      <c r="I37" s="19">
        <f>H37*75000</f>
        <v>225000</v>
      </c>
      <c r="J37" s="20"/>
    </row>
    <row r="38" spans="1:10" ht="15.75" hidden="1">
      <c r="A38" s="145">
        <f>'TTTL tổ 5'!A43</f>
        <v>33</v>
      </c>
      <c r="B38" s="146" t="str">
        <f>'TTTL tổ 5'!B43</f>
        <v>Suôn Siu</v>
      </c>
      <c r="C38" s="15"/>
      <c r="D38" s="12">
        <v>1</v>
      </c>
      <c r="E38" s="13">
        <v>2</v>
      </c>
      <c r="F38" s="14"/>
      <c r="G38" s="13">
        <v>0</v>
      </c>
      <c r="H38" s="13">
        <f t="shared" si="4"/>
        <v>3</v>
      </c>
      <c r="I38" s="19">
        <f t="shared" si="5"/>
        <v>225000</v>
      </c>
      <c r="J38" s="20"/>
    </row>
    <row r="39" spans="1:10" ht="15.75" hidden="1">
      <c r="A39" s="145">
        <f>'TTTL tổ 5'!A44</f>
        <v>34</v>
      </c>
      <c r="B39" s="146" t="str">
        <f>'TTTL tổ 5'!B44</f>
        <v>Phươn Phat</v>
      </c>
      <c r="C39" s="15"/>
      <c r="D39" s="12">
        <v>1</v>
      </c>
      <c r="E39" s="13">
        <v>2</v>
      </c>
      <c r="F39" s="14"/>
      <c r="G39" s="13">
        <v>0</v>
      </c>
      <c r="H39" s="13">
        <f>D39+E39</f>
        <v>3</v>
      </c>
      <c r="I39" s="19">
        <f>H39*75000</f>
        <v>225000</v>
      </c>
      <c r="J39" s="20"/>
    </row>
    <row r="40" spans="1:10" ht="15.75" hidden="1">
      <c r="A40" s="145">
        <f>'TTTL tổ 5'!A45</f>
        <v>35</v>
      </c>
      <c r="B40" s="146" t="str">
        <f>'TTTL tổ 5'!B45</f>
        <v>Thon Tua</v>
      </c>
      <c r="C40" s="15"/>
      <c r="D40" s="12">
        <v>1</v>
      </c>
      <c r="E40" s="13">
        <v>2</v>
      </c>
      <c r="F40" s="14"/>
      <c r="G40" s="13">
        <v>0</v>
      </c>
      <c r="H40" s="13">
        <f>D40+E40</f>
        <v>3</v>
      </c>
      <c r="I40" s="19">
        <f>H40*75000</f>
        <v>225000</v>
      </c>
      <c r="J40" s="20"/>
    </row>
    <row r="41" spans="1:10" ht="15.75" hidden="1">
      <c r="A41" s="145">
        <f>'TTTL tổ 5'!A46</f>
        <v>36</v>
      </c>
      <c r="B41" s="146" t="str">
        <f>'TTTL tổ 5'!B46</f>
        <v>Don Hot</v>
      </c>
      <c r="C41" s="15"/>
      <c r="D41" s="12">
        <v>1</v>
      </c>
      <c r="E41" s="13">
        <v>3</v>
      </c>
      <c r="F41" s="14"/>
      <c r="G41" s="13">
        <v>0</v>
      </c>
      <c r="H41" s="13">
        <f>D41+E41</f>
        <v>4</v>
      </c>
      <c r="I41" s="19">
        <f>H41*75000</f>
        <v>300000</v>
      </c>
      <c r="J41" s="20"/>
    </row>
    <row r="42" spans="1:10" ht="15.75">
      <c r="A42" s="1084" t="s">
        <v>267</v>
      </c>
      <c r="B42" s="1085"/>
      <c r="C42" s="148">
        <f>SUM(C6:C41)</f>
        <v>0</v>
      </c>
      <c r="D42" s="148">
        <f t="shared" ref="D42:I42" si="6">SUM(D6:D30)</f>
        <v>25</v>
      </c>
      <c r="E42" s="148">
        <f t="shared" si="6"/>
        <v>54</v>
      </c>
      <c r="F42" s="148">
        <f t="shared" si="6"/>
        <v>5</v>
      </c>
      <c r="G42" s="148">
        <f t="shared" si="6"/>
        <v>12</v>
      </c>
      <c r="H42" s="148">
        <f t="shared" si="6"/>
        <v>79</v>
      </c>
      <c r="I42" s="148">
        <f t="shared" si="6"/>
        <v>4800000</v>
      </c>
      <c r="J42" s="149"/>
    </row>
    <row r="43" spans="1:10">
      <c r="G43" s="13"/>
    </row>
    <row r="44" spans="1:10">
      <c r="G44" s="13"/>
      <c r="H44" s="912" t="s">
        <v>533</v>
      </c>
      <c r="I44" s="912"/>
      <c r="J44" s="912"/>
    </row>
    <row r="45" spans="1:10">
      <c r="G45" s="13"/>
      <c r="H45" s="913" t="s">
        <v>269</v>
      </c>
      <c r="I45" s="913"/>
      <c r="J45" s="913"/>
    </row>
  </sheetData>
  <mergeCells count="12">
    <mergeCell ref="A1:J1"/>
    <mergeCell ref="A2:J2"/>
    <mergeCell ref="C4:D4"/>
    <mergeCell ref="E4:G4"/>
    <mergeCell ref="A42:B42"/>
    <mergeCell ref="H44:J44"/>
    <mergeCell ref="H45:J45"/>
    <mergeCell ref="A4:A5"/>
    <mergeCell ref="B4:B5"/>
    <mergeCell ref="H4:H5"/>
    <mergeCell ref="I4:I5"/>
    <mergeCell ref="J4:J5"/>
  </mergeCells>
  <pageMargins left="0.69930555555555596" right="0.69930555555555596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WWH285"/>
  <sheetViews>
    <sheetView view="pageBreakPreview" zoomScaleNormal="100" zoomScaleSheetLayoutView="100" workbookViewId="0">
      <pane xSplit="4" ySplit="8" topLeftCell="E9" activePane="bottomRight" state="frozen"/>
      <selection pane="topRight"/>
      <selection pane="bottomLeft"/>
      <selection pane="bottomRight" activeCell="G10" sqref="G10:G276"/>
    </sheetView>
  </sheetViews>
  <sheetFormatPr defaultColWidth="9" defaultRowHeight="14.25"/>
  <cols>
    <col min="1" max="1" width="4.7109375" style="81" customWidth="1"/>
    <col min="2" max="2" width="12.28515625" style="81" customWidth="1"/>
    <col min="3" max="3" width="9.140625" style="81" hidden="1" customWidth="1"/>
    <col min="4" max="4" width="8.140625" style="81" hidden="1" customWidth="1"/>
    <col min="5" max="5" width="9.7109375" style="81" customWidth="1"/>
    <col min="6" max="7" width="8.140625" style="81" customWidth="1"/>
    <col min="8" max="8" width="8" style="81" customWidth="1"/>
    <col min="9" max="9" width="8.28515625" style="81" customWidth="1"/>
    <col min="10" max="10" width="9.5703125" style="81" customWidth="1"/>
    <col min="11" max="11" width="9" style="81" customWidth="1"/>
    <col min="12" max="14" width="8.42578125" style="81" customWidth="1"/>
    <col min="15" max="15" width="6.140625" style="81" hidden="1" customWidth="1"/>
    <col min="16" max="16" width="7.28515625" style="81" hidden="1" customWidth="1"/>
    <col min="17" max="17" width="8.140625" style="81" hidden="1" customWidth="1"/>
    <col min="18" max="18" width="9.5703125" style="81" hidden="1" customWidth="1"/>
    <col min="19" max="21" width="8.140625" style="81" customWidth="1"/>
    <col min="22" max="22" width="9.5703125" style="81" customWidth="1"/>
    <col min="23" max="24" width="8.140625" style="81" hidden="1" customWidth="1"/>
    <col min="25" max="25" width="8.85546875" style="81" hidden="1" customWidth="1"/>
    <col min="26" max="26" width="10.42578125" style="81" hidden="1" customWidth="1"/>
    <col min="27" max="27" width="6.28515625" style="81" hidden="1" customWidth="1"/>
    <col min="28" max="28" width="6.85546875" style="81" hidden="1" customWidth="1"/>
    <col min="29" max="30" width="6.85546875" style="81" customWidth="1"/>
    <col min="31" max="31" width="11.28515625" style="81" customWidth="1"/>
    <col min="32" max="32" width="15.42578125" style="81" customWidth="1"/>
    <col min="33" max="33" width="11.140625" style="81" customWidth="1"/>
    <col min="34" max="34" width="13.42578125" style="81" customWidth="1"/>
    <col min="35" max="35" width="10.42578125" style="81" customWidth="1"/>
    <col min="36" max="38" width="9.140625" style="81"/>
    <col min="39" max="39" width="9.140625" style="81" customWidth="1"/>
    <col min="40" max="260" width="9.140625" style="81"/>
    <col min="261" max="261" width="4.7109375" style="81" customWidth="1"/>
    <col min="262" max="262" width="11.5703125" style="81" customWidth="1"/>
    <col min="263" max="263" width="7.5703125" style="81" customWidth="1"/>
    <col min="264" max="264" width="6.85546875" style="81" customWidth="1"/>
    <col min="265" max="265" width="7.7109375" style="81" customWidth="1"/>
    <col min="266" max="266" width="7.140625" style="81" customWidth="1"/>
    <col min="267" max="267" width="7.7109375" style="81" customWidth="1"/>
    <col min="268" max="268" width="7.5703125" style="81" customWidth="1"/>
    <col min="269" max="269" width="8.140625" style="81" customWidth="1"/>
    <col min="270" max="270" width="8.28515625" style="81" customWidth="1"/>
    <col min="271" max="271" width="7" style="81" customWidth="1"/>
    <col min="272" max="272" width="7.140625" style="81" customWidth="1"/>
    <col min="273" max="273" width="7.42578125" style="81" customWidth="1"/>
    <col min="274" max="274" width="7.28515625" style="81" customWidth="1"/>
    <col min="275" max="282" width="9" style="81" hidden="1" customWidth="1"/>
    <col min="283" max="283" width="7.42578125" style="81" customWidth="1"/>
    <col min="284" max="284" width="7.5703125" style="81" customWidth="1"/>
    <col min="285" max="285" width="7.28515625" style="81" customWidth="1"/>
    <col min="286" max="286" width="7.85546875" style="81" customWidth="1"/>
    <col min="287" max="287" width="8.7109375" style="81" customWidth="1"/>
    <col min="288" max="288" width="7.85546875" style="81" customWidth="1"/>
    <col min="289" max="289" width="11.140625" style="81" customWidth="1"/>
    <col min="290" max="516" width="9.140625" style="81"/>
    <col min="517" max="517" width="4.7109375" style="81" customWidth="1"/>
    <col min="518" max="518" width="11.5703125" style="81" customWidth="1"/>
    <col min="519" max="519" width="7.5703125" style="81" customWidth="1"/>
    <col min="520" max="520" width="6.85546875" style="81" customWidth="1"/>
    <col min="521" max="521" width="7.7109375" style="81" customWidth="1"/>
    <col min="522" max="522" width="7.140625" style="81" customWidth="1"/>
    <col min="523" max="523" width="7.7109375" style="81" customWidth="1"/>
    <col min="524" max="524" width="7.5703125" style="81" customWidth="1"/>
    <col min="525" max="525" width="8.140625" style="81" customWidth="1"/>
    <col min="526" max="526" width="8.28515625" style="81" customWidth="1"/>
    <col min="527" max="527" width="7" style="81" customWidth="1"/>
    <col min="528" max="528" width="7.140625" style="81" customWidth="1"/>
    <col min="529" max="529" width="7.42578125" style="81" customWidth="1"/>
    <col min="530" max="530" width="7.28515625" style="81" customWidth="1"/>
    <col min="531" max="538" width="9" style="81" hidden="1" customWidth="1"/>
    <col min="539" max="539" width="7.42578125" style="81" customWidth="1"/>
    <col min="540" max="540" width="7.5703125" style="81" customWidth="1"/>
    <col min="541" max="541" width="7.28515625" style="81" customWidth="1"/>
    <col min="542" max="542" width="7.85546875" style="81" customWidth="1"/>
    <col min="543" max="543" width="8.7109375" style="81" customWidth="1"/>
    <col min="544" max="544" width="7.85546875" style="81" customWidth="1"/>
    <col min="545" max="545" width="11.140625" style="81" customWidth="1"/>
    <col min="546" max="772" width="9.140625" style="81"/>
    <col min="773" max="773" width="4.7109375" style="81" customWidth="1"/>
    <col min="774" max="774" width="11.5703125" style="81" customWidth="1"/>
    <col min="775" max="775" width="7.5703125" style="81" customWidth="1"/>
    <col min="776" max="776" width="6.85546875" style="81" customWidth="1"/>
    <col min="777" max="777" width="7.7109375" style="81" customWidth="1"/>
    <col min="778" max="778" width="7.140625" style="81" customWidth="1"/>
    <col min="779" max="779" width="7.7109375" style="81" customWidth="1"/>
    <col min="780" max="780" width="7.5703125" style="81" customWidth="1"/>
    <col min="781" max="781" width="8.140625" style="81" customWidth="1"/>
    <col min="782" max="782" width="8.28515625" style="81" customWidth="1"/>
    <col min="783" max="783" width="7" style="81" customWidth="1"/>
    <col min="784" max="784" width="7.140625" style="81" customWidth="1"/>
    <col min="785" max="785" width="7.42578125" style="81" customWidth="1"/>
    <col min="786" max="786" width="7.28515625" style="81" customWidth="1"/>
    <col min="787" max="794" width="9" style="81" hidden="1" customWidth="1"/>
    <col min="795" max="795" width="7.42578125" style="81" customWidth="1"/>
    <col min="796" max="796" width="7.5703125" style="81" customWidth="1"/>
    <col min="797" max="797" width="7.28515625" style="81" customWidth="1"/>
    <col min="798" max="798" width="7.85546875" style="81" customWidth="1"/>
    <col min="799" max="799" width="8.7109375" style="81" customWidth="1"/>
    <col min="800" max="800" width="7.85546875" style="81" customWidth="1"/>
    <col min="801" max="801" width="11.140625" style="81" customWidth="1"/>
    <col min="802" max="1028" width="9.140625" style="81"/>
    <col min="1029" max="1029" width="4.7109375" style="81" customWidth="1"/>
    <col min="1030" max="1030" width="11.5703125" style="81" customWidth="1"/>
    <col min="1031" max="1031" width="7.5703125" style="81" customWidth="1"/>
    <col min="1032" max="1032" width="6.85546875" style="81" customWidth="1"/>
    <col min="1033" max="1033" width="7.7109375" style="81" customWidth="1"/>
    <col min="1034" max="1034" width="7.140625" style="81" customWidth="1"/>
    <col min="1035" max="1035" width="7.7109375" style="81" customWidth="1"/>
    <col min="1036" max="1036" width="7.5703125" style="81" customWidth="1"/>
    <col min="1037" max="1037" width="8.140625" style="81" customWidth="1"/>
    <col min="1038" max="1038" width="8.28515625" style="81" customWidth="1"/>
    <col min="1039" max="1039" width="7" style="81" customWidth="1"/>
    <col min="1040" max="1040" width="7.140625" style="81" customWidth="1"/>
    <col min="1041" max="1041" width="7.42578125" style="81" customWidth="1"/>
    <col min="1042" max="1042" width="7.28515625" style="81" customWidth="1"/>
    <col min="1043" max="1050" width="9" style="81" hidden="1" customWidth="1"/>
    <col min="1051" max="1051" width="7.42578125" style="81" customWidth="1"/>
    <col min="1052" max="1052" width="7.5703125" style="81" customWidth="1"/>
    <col min="1053" max="1053" width="7.28515625" style="81" customWidth="1"/>
    <col min="1054" max="1054" width="7.85546875" style="81" customWidth="1"/>
    <col min="1055" max="1055" width="8.7109375" style="81" customWidth="1"/>
    <col min="1056" max="1056" width="7.85546875" style="81" customWidth="1"/>
    <col min="1057" max="1057" width="11.140625" style="81" customWidth="1"/>
    <col min="1058" max="1284" width="9.140625" style="81"/>
    <col min="1285" max="1285" width="4.7109375" style="81" customWidth="1"/>
    <col min="1286" max="1286" width="11.5703125" style="81" customWidth="1"/>
    <col min="1287" max="1287" width="7.5703125" style="81" customWidth="1"/>
    <col min="1288" max="1288" width="6.85546875" style="81" customWidth="1"/>
    <col min="1289" max="1289" width="7.7109375" style="81" customWidth="1"/>
    <col min="1290" max="1290" width="7.140625" style="81" customWidth="1"/>
    <col min="1291" max="1291" width="7.7109375" style="81" customWidth="1"/>
    <col min="1292" max="1292" width="7.5703125" style="81" customWidth="1"/>
    <col min="1293" max="1293" width="8.140625" style="81" customWidth="1"/>
    <col min="1294" max="1294" width="8.28515625" style="81" customWidth="1"/>
    <col min="1295" max="1295" width="7" style="81" customWidth="1"/>
    <col min="1296" max="1296" width="7.140625" style="81" customWidth="1"/>
    <col min="1297" max="1297" width="7.42578125" style="81" customWidth="1"/>
    <col min="1298" max="1298" width="7.28515625" style="81" customWidth="1"/>
    <col min="1299" max="1306" width="9" style="81" hidden="1" customWidth="1"/>
    <col min="1307" max="1307" width="7.42578125" style="81" customWidth="1"/>
    <col min="1308" max="1308" width="7.5703125" style="81" customWidth="1"/>
    <col min="1309" max="1309" width="7.28515625" style="81" customWidth="1"/>
    <col min="1310" max="1310" width="7.85546875" style="81" customWidth="1"/>
    <col min="1311" max="1311" width="8.7109375" style="81" customWidth="1"/>
    <col min="1312" max="1312" width="7.85546875" style="81" customWidth="1"/>
    <col min="1313" max="1313" width="11.140625" style="81" customWidth="1"/>
    <col min="1314" max="1540" width="9.140625" style="81"/>
    <col min="1541" max="1541" width="4.7109375" style="81" customWidth="1"/>
    <col min="1542" max="1542" width="11.5703125" style="81" customWidth="1"/>
    <col min="1543" max="1543" width="7.5703125" style="81" customWidth="1"/>
    <col min="1544" max="1544" width="6.85546875" style="81" customWidth="1"/>
    <col min="1545" max="1545" width="7.7109375" style="81" customWidth="1"/>
    <col min="1546" max="1546" width="7.140625" style="81" customWidth="1"/>
    <col min="1547" max="1547" width="7.7109375" style="81" customWidth="1"/>
    <col min="1548" max="1548" width="7.5703125" style="81" customWidth="1"/>
    <col min="1549" max="1549" width="8.140625" style="81" customWidth="1"/>
    <col min="1550" max="1550" width="8.28515625" style="81" customWidth="1"/>
    <col min="1551" max="1551" width="7" style="81" customWidth="1"/>
    <col min="1552" max="1552" width="7.140625" style="81" customWidth="1"/>
    <col min="1553" max="1553" width="7.42578125" style="81" customWidth="1"/>
    <col min="1554" max="1554" width="7.28515625" style="81" customWidth="1"/>
    <col min="1555" max="1562" width="9" style="81" hidden="1" customWidth="1"/>
    <col min="1563" max="1563" width="7.42578125" style="81" customWidth="1"/>
    <col min="1564" max="1564" width="7.5703125" style="81" customWidth="1"/>
    <col min="1565" max="1565" width="7.28515625" style="81" customWidth="1"/>
    <col min="1566" max="1566" width="7.85546875" style="81" customWidth="1"/>
    <col min="1567" max="1567" width="8.7109375" style="81" customWidth="1"/>
    <col min="1568" max="1568" width="7.85546875" style="81" customWidth="1"/>
    <col min="1569" max="1569" width="11.140625" style="81" customWidth="1"/>
    <col min="1570" max="1796" width="9.140625" style="81"/>
    <col min="1797" max="1797" width="4.7109375" style="81" customWidth="1"/>
    <col min="1798" max="1798" width="11.5703125" style="81" customWidth="1"/>
    <col min="1799" max="1799" width="7.5703125" style="81" customWidth="1"/>
    <col min="1800" max="1800" width="6.85546875" style="81" customWidth="1"/>
    <col min="1801" max="1801" width="7.7109375" style="81" customWidth="1"/>
    <col min="1802" max="1802" width="7.140625" style="81" customWidth="1"/>
    <col min="1803" max="1803" width="7.7109375" style="81" customWidth="1"/>
    <col min="1804" max="1804" width="7.5703125" style="81" customWidth="1"/>
    <col min="1805" max="1805" width="8.140625" style="81" customWidth="1"/>
    <col min="1806" max="1806" width="8.28515625" style="81" customWidth="1"/>
    <col min="1807" max="1807" width="7" style="81" customWidth="1"/>
    <col min="1808" max="1808" width="7.140625" style="81" customWidth="1"/>
    <col min="1809" max="1809" width="7.42578125" style="81" customWidth="1"/>
    <col min="1810" max="1810" width="7.28515625" style="81" customWidth="1"/>
    <col min="1811" max="1818" width="9" style="81" hidden="1" customWidth="1"/>
    <col min="1819" max="1819" width="7.42578125" style="81" customWidth="1"/>
    <col min="1820" max="1820" width="7.5703125" style="81" customWidth="1"/>
    <col min="1821" max="1821" width="7.28515625" style="81" customWidth="1"/>
    <col min="1822" max="1822" width="7.85546875" style="81" customWidth="1"/>
    <col min="1823" max="1823" width="8.7109375" style="81" customWidth="1"/>
    <col min="1824" max="1824" width="7.85546875" style="81" customWidth="1"/>
    <col min="1825" max="1825" width="11.140625" style="81" customWidth="1"/>
    <col min="1826" max="2052" width="9.140625" style="81"/>
    <col min="2053" max="2053" width="4.7109375" style="81" customWidth="1"/>
    <col min="2054" max="2054" width="11.5703125" style="81" customWidth="1"/>
    <col min="2055" max="2055" width="7.5703125" style="81" customWidth="1"/>
    <col min="2056" max="2056" width="6.85546875" style="81" customWidth="1"/>
    <col min="2057" max="2057" width="7.7109375" style="81" customWidth="1"/>
    <col min="2058" max="2058" width="7.140625" style="81" customWidth="1"/>
    <col min="2059" max="2059" width="7.7109375" style="81" customWidth="1"/>
    <col min="2060" max="2060" width="7.5703125" style="81" customWidth="1"/>
    <col min="2061" max="2061" width="8.140625" style="81" customWidth="1"/>
    <col min="2062" max="2062" width="8.28515625" style="81" customWidth="1"/>
    <col min="2063" max="2063" width="7" style="81" customWidth="1"/>
    <col min="2064" max="2064" width="7.140625" style="81" customWidth="1"/>
    <col min="2065" max="2065" width="7.42578125" style="81" customWidth="1"/>
    <col min="2066" max="2066" width="7.28515625" style="81" customWidth="1"/>
    <col min="2067" max="2074" width="9" style="81" hidden="1" customWidth="1"/>
    <col min="2075" max="2075" width="7.42578125" style="81" customWidth="1"/>
    <col min="2076" max="2076" width="7.5703125" style="81" customWidth="1"/>
    <col min="2077" max="2077" width="7.28515625" style="81" customWidth="1"/>
    <col min="2078" max="2078" width="7.85546875" style="81" customWidth="1"/>
    <col min="2079" max="2079" width="8.7109375" style="81" customWidth="1"/>
    <col min="2080" max="2080" width="7.85546875" style="81" customWidth="1"/>
    <col min="2081" max="2081" width="11.140625" style="81" customWidth="1"/>
    <col min="2082" max="2308" width="9.140625" style="81"/>
    <col min="2309" max="2309" width="4.7109375" style="81" customWidth="1"/>
    <col min="2310" max="2310" width="11.5703125" style="81" customWidth="1"/>
    <col min="2311" max="2311" width="7.5703125" style="81" customWidth="1"/>
    <col min="2312" max="2312" width="6.85546875" style="81" customWidth="1"/>
    <col min="2313" max="2313" width="7.7109375" style="81" customWidth="1"/>
    <col min="2314" max="2314" width="7.140625" style="81" customWidth="1"/>
    <col min="2315" max="2315" width="7.7109375" style="81" customWidth="1"/>
    <col min="2316" max="2316" width="7.5703125" style="81" customWidth="1"/>
    <col min="2317" max="2317" width="8.140625" style="81" customWidth="1"/>
    <col min="2318" max="2318" width="8.28515625" style="81" customWidth="1"/>
    <col min="2319" max="2319" width="7" style="81" customWidth="1"/>
    <col min="2320" max="2320" width="7.140625" style="81" customWidth="1"/>
    <col min="2321" max="2321" width="7.42578125" style="81" customWidth="1"/>
    <col min="2322" max="2322" width="7.28515625" style="81" customWidth="1"/>
    <col min="2323" max="2330" width="9" style="81" hidden="1" customWidth="1"/>
    <col min="2331" max="2331" width="7.42578125" style="81" customWidth="1"/>
    <col min="2332" max="2332" width="7.5703125" style="81" customWidth="1"/>
    <col min="2333" max="2333" width="7.28515625" style="81" customWidth="1"/>
    <col min="2334" max="2334" width="7.85546875" style="81" customWidth="1"/>
    <col min="2335" max="2335" width="8.7109375" style="81" customWidth="1"/>
    <col min="2336" max="2336" width="7.85546875" style="81" customWidth="1"/>
    <col min="2337" max="2337" width="11.140625" style="81" customWidth="1"/>
    <col min="2338" max="2564" width="9.140625" style="81"/>
    <col min="2565" max="2565" width="4.7109375" style="81" customWidth="1"/>
    <col min="2566" max="2566" width="11.5703125" style="81" customWidth="1"/>
    <col min="2567" max="2567" width="7.5703125" style="81" customWidth="1"/>
    <col min="2568" max="2568" width="6.85546875" style="81" customWidth="1"/>
    <col min="2569" max="2569" width="7.7109375" style="81" customWidth="1"/>
    <col min="2570" max="2570" width="7.140625" style="81" customWidth="1"/>
    <col min="2571" max="2571" width="7.7109375" style="81" customWidth="1"/>
    <col min="2572" max="2572" width="7.5703125" style="81" customWidth="1"/>
    <col min="2573" max="2573" width="8.140625" style="81" customWidth="1"/>
    <col min="2574" max="2574" width="8.28515625" style="81" customWidth="1"/>
    <col min="2575" max="2575" width="7" style="81" customWidth="1"/>
    <col min="2576" max="2576" width="7.140625" style="81" customWidth="1"/>
    <col min="2577" max="2577" width="7.42578125" style="81" customWidth="1"/>
    <col min="2578" max="2578" width="7.28515625" style="81" customWidth="1"/>
    <col min="2579" max="2586" width="9" style="81" hidden="1" customWidth="1"/>
    <col min="2587" max="2587" width="7.42578125" style="81" customWidth="1"/>
    <col min="2588" max="2588" width="7.5703125" style="81" customWidth="1"/>
    <col min="2589" max="2589" width="7.28515625" style="81" customWidth="1"/>
    <col min="2590" max="2590" width="7.85546875" style="81" customWidth="1"/>
    <col min="2591" max="2591" width="8.7109375" style="81" customWidth="1"/>
    <col min="2592" max="2592" width="7.85546875" style="81" customWidth="1"/>
    <col min="2593" max="2593" width="11.140625" style="81" customWidth="1"/>
    <col min="2594" max="2820" width="9.140625" style="81"/>
    <col min="2821" max="2821" width="4.7109375" style="81" customWidth="1"/>
    <col min="2822" max="2822" width="11.5703125" style="81" customWidth="1"/>
    <col min="2823" max="2823" width="7.5703125" style="81" customWidth="1"/>
    <col min="2824" max="2824" width="6.85546875" style="81" customWidth="1"/>
    <col min="2825" max="2825" width="7.7109375" style="81" customWidth="1"/>
    <col min="2826" max="2826" width="7.140625" style="81" customWidth="1"/>
    <col min="2827" max="2827" width="7.7109375" style="81" customWidth="1"/>
    <col min="2828" max="2828" width="7.5703125" style="81" customWidth="1"/>
    <col min="2829" max="2829" width="8.140625" style="81" customWidth="1"/>
    <col min="2830" max="2830" width="8.28515625" style="81" customWidth="1"/>
    <col min="2831" max="2831" width="7" style="81" customWidth="1"/>
    <col min="2832" max="2832" width="7.140625" style="81" customWidth="1"/>
    <col min="2833" max="2833" width="7.42578125" style="81" customWidth="1"/>
    <col min="2834" max="2834" width="7.28515625" style="81" customWidth="1"/>
    <col min="2835" max="2842" width="9" style="81" hidden="1" customWidth="1"/>
    <col min="2843" max="2843" width="7.42578125" style="81" customWidth="1"/>
    <col min="2844" max="2844" width="7.5703125" style="81" customWidth="1"/>
    <col min="2845" max="2845" width="7.28515625" style="81" customWidth="1"/>
    <col min="2846" max="2846" width="7.85546875" style="81" customWidth="1"/>
    <col min="2847" max="2847" width="8.7109375" style="81" customWidth="1"/>
    <col min="2848" max="2848" width="7.85546875" style="81" customWidth="1"/>
    <col min="2849" max="2849" width="11.140625" style="81" customWidth="1"/>
    <col min="2850" max="3076" width="9.140625" style="81"/>
    <col min="3077" max="3077" width="4.7109375" style="81" customWidth="1"/>
    <col min="3078" max="3078" width="11.5703125" style="81" customWidth="1"/>
    <col min="3079" max="3079" width="7.5703125" style="81" customWidth="1"/>
    <col min="3080" max="3080" width="6.85546875" style="81" customWidth="1"/>
    <col min="3081" max="3081" width="7.7109375" style="81" customWidth="1"/>
    <col min="3082" max="3082" width="7.140625" style="81" customWidth="1"/>
    <col min="3083" max="3083" width="7.7109375" style="81" customWidth="1"/>
    <col min="3084" max="3084" width="7.5703125" style="81" customWidth="1"/>
    <col min="3085" max="3085" width="8.140625" style="81" customWidth="1"/>
    <col min="3086" max="3086" width="8.28515625" style="81" customWidth="1"/>
    <col min="3087" max="3087" width="7" style="81" customWidth="1"/>
    <col min="3088" max="3088" width="7.140625" style="81" customWidth="1"/>
    <col min="3089" max="3089" width="7.42578125" style="81" customWidth="1"/>
    <col min="3090" max="3090" width="7.28515625" style="81" customWidth="1"/>
    <col min="3091" max="3098" width="9" style="81" hidden="1" customWidth="1"/>
    <col min="3099" max="3099" width="7.42578125" style="81" customWidth="1"/>
    <col min="3100" max="3100" width="7.5703125" style="81" customWidth="1"/>
    <col min="3101" max="3101" width="7.28515625" style="81" customWidth="1"/>
    <col min="3102" max="3102" width="7.85546875" style="81" customWidth="1"/>
    <col min="3103" max="3103" width="8.7109375" style="81" customWidth="1"/>
    <col min="3104" max="3104" width="7.85546875" style="81" customWidth="1"/>
    <col min="3105" max="3105" width="11.140625" style="81" customWidth="1"/>
    <col min="3106" max="3332" width="9.140625" style="81"/>
    <col min="3333" max="3333" width="4.7109375" style="81" customWidth="1"/>
    <col min="3334" max="3334" width="11.5703125" style="81" customWidth="1"/>
    <col min="3335" max="3335" width="7.5703125" style="81" customWidth="1"/>
    <col min="3336" max="3336" width="6.85546875" style="81" customWidth="1"/>
    <col min="3337" max="3337" width="7.7109375" style="81" customWidth="1"/>
    <col min="3338" max="3338" width="7.140625" style="81" customWidth="1"/>
    <col min="3339" max="3339" width="7.7109375" style="81" customWidth="1"/>
    <col min="3340" max="3340" width="7.5703125" style="81" customWidth="1"/>
    <col min="3341" max="3341" width="8.140625" style="81" customWidth="1"/>
    <col min="3342" max="3342" width="8.28515625" style="81" customWidth="1"/>
    <col min="3343" max="3343" width="7" style="81" customWidth="1"/>
    <col min="3344" max="3344" width="7.140625" style="81" customWidth="1"/>
    <col min="3345" max="3345" width="7.42578125" style="81" customWidth="1"/>
    <col min="3346" max="3346" width="7.28515625" style="81" customWidth="1"/>
    <col min="3347" max="3354" width="9" style="81" hidden="1" customWidth="1"/>
    <col min="3355" max="3355" width="7.42578125" style="81" customWidth="1"/>
    <col min="3356" max="3356" width="7.5703125" style="81" customWidth="1"/>
    <col min="3357" max="3357" width="7.28515625" style="81" customWidth="1"/>
    <col min="3358" max="3358" width="7.85546875" style="81" customWidth="1"/>
    <col min="3359" max="3359" width="8.7109375" style="81" customWidth="1"/>
    <col min="3360" max="3360" width="7.85546875" style="81" customWidth="1"/>
    <col min="3361" max="3361" width="11.140625" style="81" customWidth="1"/>
    <col min="3362" max="3588" width="9.140625" style="81"/>
    <col min="3589" max="3589" width="4.7109375" style="81" customWidth="1"/>
    <col min="3590" max="3590" width="11.5703125" style="81" customWidth="1"/>
    <col min="3591" max="3591" width="7.5703125" style="81" customWidth="1"/>
    <col min="3592" max="3592" width="6.85546875" style="81" customWidth="1"/>
    <col min="3593" max="3593" width="7.7109375" style="81" customWidth="1"/>
    <col min="3594" max="3594" width="7.140625" style="81" customWidth="1"/>
    <col min="3595" max="3595" width="7.7109375" style="81" customWidth="1"/>
    <col min="3596" max="3596" width="7.5703125" style="81" customWidth="1"/>
    <col min="3597" max="3597" width="8.140625" style="81" customWidth="1"/>
    <col min="3598" max="3598" width="8.28515625" style="81" customWidth="1"/>
    <col min="3599" max="3599" width="7" style="81" customWidth="1"/>
    <col min="3600" max="3600" width="7.140625" style="81" customWidth="1"/>
    <col min="3601" max="3601" width="7.42578125" style="81" customWidth="1"/>
    <col min="3602" max="3602" width="7.28515625" style="81" customWidth="1"/>
    <col min="3603" max="3610" width="9" style="81" hidden="1" customWidth="1"/>
    <col min="3611" max="3611" width="7.42578125" style="81" customWidth="1"/>
    <col min="3612" max="3612" width="7.5703125" style="81" customWidth="1"/>
    <col min="3613" max="3613" width="7.28515625" style="81" customWidth="1"/>
    <col min="3614" max="3614" width="7.85546875" style="81" customWidth="1"/>
    <col min="3615" max="3615" width="8.7109375" style="81" customWidth="1"/>
    <col min="3616" max="3616" width="7.85546875" style="81" customWidth="1"/>
    <col min="3617" max="3617" width="11.140625" style="81" customWidth="1"/>
    <col min="3618" max="3844" width="9.140625" style="81"/>
    <col min="3845" max="3845" width="4.7109375" style="81" customWidth="1"/>
    <col min="3846" max="3846" width="11.5703125" style="81" customWidth="1"/>
    <col min="3847" max="3847" width="7.5703125" style="81" customWidth="1"/>
    <col min="3848" max="3848" width="6.85546875" style="81" customWidth="1"/>
    <col min="3849" max="3849" width="7.7109375" style="81" customWidth="1"/>
    <col min="3850" max="3850" width="7.140625" style="81" customWidth="1"/>
    <col min="3851" max="3851" width="7.7109375" style="81" customWidth="1"/>
    <col min="3852" max="3852" width="7.5703125" style="81" customWidth="1"/>
    <col min="3853" max="3853" width="8.140625" style="81" customWidth="1"/>
    <col min="3854" max="3854" width="8.28515625" style="81" customWidth="1"/>
    <col min="3855" max="3855" width="7" style="81" customWidth="1"/>
    <col min="3856" max="3856" width="7.140625" style="81" customWidth="1"/>
    <col min="3857" max="3857" width="7.42578125" style="81" customWidth="1"/>
    <col min="3858" max="3858" width="7.28515625" style="81" customWidth="1"/>
    <col min="3859" max="3866" width="9" style="81" hidden="1" customWidth="1"/>
    <col min="3867" max="3867" width="7.42578125" style="81" customWidth="1"/>
    <col min="3868" max="3868" width="7.5703125" style="81" customWidth="1"/>
    <col min="3869" max="3869" width="7.28515625" style="81" customWidth="1"/>
    <col min="3870" max="3870" width="7.85546875" style="81" customWidth="1"/>
    <col min="3871" max="3871" width="8.7109375" style="81" customWidth="1"/>
    <col min="3872" max="3872" width="7.85546875" style="81" customWidth="1"/>
    <col min="3873" max="3873" width="11.140625" style="81" customWidth="1"/>
    <col min="3874" max="4100" width="9.140625" style="81"/>
    <col min="4101" max="4101" width="4.7109375" style="81" customWidth="1"/>
    <col min="4102" max="4102" width="11.5703125" style="81" customWidth="1"/>
    <col min="4103" max="4103" width="7.5703125" style="81" customWidth="1"/>
    <col min="4104" max="4104" width="6.85546875" style="81" customWidth="1"/>
    <col min="4105" max="4105" width="7.7109375" style="81" customWidth="1"/>
    <col min="4106" max="4106" width="7.140625" style="81" customWidth="1"/>
    <col min="4107" max="4107" width="7.7109375" style="81" customWidth="1"/>
    <col min="4108" max="4108" width="7.5703125" style="81" customWidth="1"/>
    <col min="4109" max="4109" width="8.140625" style="81" customWidth="1"/>
    <col min="4110" max="4110" width="8.28515625" style="81" customWidth="1"/>
    <col min="4111" max="4111" width="7" style="81" customWidth="1"/>
    <col min="4112" max="4112" width="7.140625" style="81" customWidth="1"/>
    <col min="4113" max="4113" width="7.42578125" style="81" customWidth="1"/>
    <col min="4114" max="4114" width="7.28515625" style="81" customWidth="1"/>
    <col min="4115" max="4122" width="9" style="81" hidden="1" customWidth="1"/>
    <col min="4123" max="4123" width="7.42578125" style="81" customWidth="1"/>
    <col min="4124" max="4124" width="7.5703125" style="81" customWidth="1"/>
    <col min="4125" max="4125" width="7.28515625" style="81" customWidth="1"/>
    <col min="4126" max="4126" width="7.85546875" style="81" customWidth="1"/>
    <col min="4127" max="4127" width="8.7109375" style="81" customWidth="1"/>
    <col min="4128" max="4128" width="7.85546875" style="81" customWidth="1"/>
    <col min="4129" max="4129" width="11.140625" style="81" customWidth="1"/>
    <col min="4130" max="4356" width="9.140625" style="81"/>
    <col min="4357" max="4357" width="4.7109375" style="81" customWidth="1"/>
    <col min="4358" max="4358" width="11.5703125" style="81" customWidth="1"/>
    <col min="4359" max="4359" width="7.5703125" style="81" customWidth="1"/>
    <col min="4360" max="4360" width="6.85546875" style="81" customWidth="1"/>
    <col min="4361" max="4361" width="7.7109375" style="81" customWidth="1"/>
    <col min="4362" max="4362" width="7.140625" style="81" customWidth="1"/>
    <col min="4363" max="4363" width="7.7109375" style="81" customWidth="1"/>
    <col min="4364" max="4364" width="7.5703125" style="81" customWidth="1"/>
    <col min="4365" max="4365" width="8.140625" style="81" customWidth="1"/>
    <col min="4366" max="4366" width="8.28515625" style="81" customWidth="1"/>
    <col min="4367" max="4367" width="7" style="81" customWidth="1"/>
    <col min="4368" max="4368" width="7.140625" style="81" customWidth="1"/>
    <col min="4369" max="4369" width="7.42578125" style="81" customWidth="1"/>
    <col min="4370" max="4370" width="7.28515625" style="81" customWidth="1"/>
    <col min="4371" max="4378" width="9" style="81" hidden="1" customWidth="1"/>
    <col min="4379" max="4379" width="7.42578125" style="81" customWidth="1"/>
    <col min="4380" max="4380" width="7.5703125" style="81" customWidth="1"/>
    <col min="4381" max="4381" width="7.28515625" style="81" customWidth="1"/>
    <col min="4382" max="4382" width="7.85546875" style="81" customWidth="1"/>
    <col min="4383" max="4383" width="8.7109375" style="81" customWidth="1"/>
    <col min="4384" max="4384" width="7.85546875" style="81" customWidth="1"/>
    <col min="4385" max="4385" width="11.140625" style="81" customWidth="1"/>
    <col min="4386" max="4612" width="9.140625" style="81"/>
    <col min="4613" max="4613" width="4.7109375" style="81" customWidth="1"/>
    <col min="4614" max="4614" width="11.5703125" style="81" customWidth="1"/>
    <col min="4615" max="4615" width="7.5703125" style="81" customWidth="1"/>
    <col min="4616" max="4616" width="6.85546875" style="81" customWidth="1"/>
    <col min="4617" max="4617" width="7.7109375" style="81" customWidth="1"/>
    <col min="4618" max="4618" width="7.140625" style="81" customWidth="1"/>
    <col min="4619" max="4619" width="7.7109375" style="81" customWidth="1"/>
    <col min="4620" max="4620" width="7.5703125" style="81" customWidth="1"/>
    <col min="4621" max="4621" width="8.140625" style="81" customWidth="1"/>
    <col min="4622" max="4622" width="8.28515625" style="81" customWidth="1"/>
    <col min="4623" max="4623" width="7" style="81" customWidth="1"/>
    <col min="4624" max="4624" width="7.140625" style="81" customWidth="1"/>
    <col min="4625" max="4625" width="7.42578125" style="81" customWidth="1"/>
    <col min="4626" max="4626" width="7.28515625" style="81" customWidth="1"/>
    <col min="4627" max="4634" width="9" style="81" hidden="1" customWidth="1"/>
    <col min="4635" max="4635" width="7.42578125" style="81" customWidth="1"/>
    <col min="4636" max="4636" width="7.5703125" style="81" customWidth="1"/>
    <col min="4637" max="4637" width="7.28515625" style="81" customWidth="1"/>
    <col min="4638" max="4638" width="7.85546875" style="81" customWidth="1"/>
    <col min="4639" max="4639" width="8.7109375" style="81" customWidth="1"/>
    <col min="4640" max="4640" width="7.85546875" style="81" customWidth="1"/>
    <col min="4641" max="4641" width="11.140625" style="81" customWidth="1"/>
    <col min="4642" max="4868" width="9.140625" style="81"/>
    <col min="4869" max="4869" width="4.7109375" style="81" customWidth="1"/>
    <col min="4870" max="4870" width="11.5703125" style="81" customWidth="1"/>
    <col min="4871" max="4871" width="7.5703125" style="81" customWidth="1"/>
    <col min="4872" max="4872" width="6.85546875" style="81" customWidth="1"/>
    <col min="4873" max="4873" width="7.7109375" style="81" customWidth="1"/>
    <col min="4874" max="4874" width="7.140625" style="81" customWidth="1"/>
    <col min="4875" max="4875" width="7.7109375" style="81" customWidth="1"/>
    <col min="4876" max="4876" width="7.5703125" style="81" customWidth="1"/>
    <col min="4877" max="4877" width="8.140625" style="81" customWidth="1"/>
    <col min="4878" max="4878" width="8.28515625" style="81" customWidth="1"/>
    <col min="4879" max="4879" width="7" style="81" customWidth="1"/>
    <col min="4880" max="4880" width="7.140625" style="81" customWidth="1"/>
    <col min="4881" max="4881" width="7.42578125" style="81" customWidth="1"/>
    <col min="4882" max="4882" width="7.28515625" style="81" customWidth="1"/>
    <col min="4883" max="4890" width="9" style="81" hidden="1" customWidth="1"/>
    <col min="4891" max="4891" width="7.42578125" style="81" customWidth="1"/>
    <col min="4892" max="4892" width="7.5703125" style="81" customWidth="1"/>
    <col min="4893" max="4893" width="7.28515625" style="81" customWidth="1"/>
    <col min="4894" max="4894" width="7.85546875" style="81" customWidth="1"/>
    <col min="4895" max="4895" width="8.7109375" style="81" customWidth="1"/>
    <col min="4896" max="4896" width="7.85546875" style="81" customWidth="1"/>
    <col min="4897" max="4897" width="11.140625" style="81" customWidth="1"/>
    <col min="4898" max="5124" width="9.140625" style="81"/>
    <col min="5125" max="5125" width="4.7109375" style="81" customWidth="1"/>
    <col min="5126" max="5126" width="11.5703125" style="81" customWidth="1"/>
    <col min="5127" max="5127" width="7.5703125" style="81" customWidth="1"/>
    <col min="5128" max="5128" width="6.85546875" style="81" customWidth="1"/>
    <col min="5129" max="5129" width="7.7109375" style="81" customWidth="1"/>
    <col min="5130" max="5130" width="7.140625" style="81" customWidth="1"/>
    <col min="5131" max="5131" width="7.7109375" style="81" customWidth="1"/>
    <col min="5132" max="5132" width="7.5703125" style="81" customWidth="1"/>
    <col min="5133" max="5133" width="8.140625" style="81" customWidth="1"/>
    <col min="5134" max="5134" width="8.28515625" style="81" customWidth="1"/>
    <col min="5135" max="5135" width="7" style="81" customWidth="1"/>
    <col min="5136" max="5136" width="7.140625" style="81" customWidth="1"/>
    <col min="5137" max="5137" width="7.42578125" style="81" customWidth="1"/>
    <col min="5138" max="5138" width="7.28515625" style="81" customWidth="1"/>
    <col min="5139" max="5146" width="9" style="81" hidden="1" customWidth="1"/>
    <col min="5147" max="5147" width="7.42578125" style="81" customWidth="1"/>
    <col min="5148" max="5148" width="7.5703125" style="81" customWidth="1"/>
    <col min="5149" max="5149" width="7.28515625" style="81" customWidth="1"/>
    <col min="5150" max="5150" width="7.85546875" style="81" customWidth="1"/>
    <col min="5151" max="5151" width="8.7109375" style="81" customWidth="1"/>
    <col min="5152" max="5152" width="7.85546875" style="81" customWidth="1"/>
    <col min="5153" max="5153" width="11.140625" style="81" customWidth="1"/>
    <col min="5154" max="5380" width="9.140625" style="81"/>
    <col min="5381" max="5381" width="4.7109375" style="81" customWidth="1"/>
    <col min="5382" max="5382" width="11.5703125" style="81" customWidth="1"/>
    <col min="5383" max="5383" width="7.5703125" style="81" customWidth="1"/>
    <col min="5384" max="5384" width="6.85546875" style="81" customWidth="1"/>
    <col min="5385" max="5385" width="7.7109375" style="81" customWidth="1"/>
    <col min="5386" max="5386" width="7.140625" style="81" customWidth="1"/>
    <col min="5387" max="5387" width="7.7109375" style="81" customWidth="1"/>
    <col min="5388" max="5388" width="7.5703125" style="81" customWidth="1"/>
    <col min="5389" max="5389" width="8.140625" style="81" customWidth="1"/>
    <col min="5390" max="5390" width="8.28515625" style="81" customWidth="1"/>
    <col min="5391" max="5391" width="7" style="81" customWidth="1"/>
    <col min="5392" max="5392" width="7.140625" style="81" customWidth="1"/>
    <col min="5393" max="5393" width="7.42578125" style="81" customWidth="1"/>
    <col min="5394" max="5394" width="7.28515625" style="81" customWidth="1"/>
    <col min="5395" max="5402" width="9" style="81" hidden="1" customWidth="1"/>
    <col min="5403" max="5403" width="7.42578125" style="81" customWidth="1"/>
    <col min="5404" max="5404" width="7.5703125" style="81" customWidth="1"/>
    <col min="5405" max="5405" width="7.28515625" style="81" customWidth="1"/>
    <col min="5406" max="5406" width="7.85546875" style="81" customWidth="1"/>
    <col min="5407" max="5407" width="8.7109375" style="81" customWidth="1"/>
    <col min="5408" max="5408" width="7.85546875" style="81" customWidth="1"/>
    <col min="5409" max="5409" width="11.140625" style="81" customWidth="1"/>
    <col min="5410" max="5636" width="9.140625" style="81"/>
    <col min="5637" max="5637" width="4.7109375" style="81" customWidth="1"/>
    <col min="5638" max="5638" width="11.5703125" style="81" customWidth="1"/>
    <col min="5639" max="5639" width="7.5703125" style="81" customWidth="1"/>
    <col min="5640" max="5640" width="6.85546875" style="81" customWidth="1"/>
    <col min="5641" max="5641" width="7.7109375" style="81" customWidth="1"/>
    <col min="5642" max="5642" width="7.140625" style="81" customWidth="1"/>
    <col min="5643" max="5643" width="7.7109375" style="81" customWidth="1"/>
    <col min="5644" max="5644" width="7.5703125" style="81" customWidth="1"/>
    <col min="5645" max="5645" width="8.140625" style="81" customWidth="1"/>
    <col min="5646" max="5646" width="8.28515625" style="81" customWidth="1"/>
    <col min="5647" max="5647" width="7" style="81" customWidth="1"/>
    <col min="5648" max="5648" width="7.140625" style="81" customWidth="1"/>
    <col min="5649" max="5649" width="7.42578125" style="81" customWidth="1"/>
    <col min="5650" max="5650" width="7.28515625" style="81" customWidth="1"/>
    <col min="5651" max="5658" width="9" style="81" hidden="1" customWidth="1"/>
    <col min="5659" max="5659" width="7.42578125" style="81" customWidth="1"/>
    <col min="5660" max="5660" width="7.5703125" style="81" customWidth="1"/>
    <col min="5661" max="5661" width="7.28515625" style="81" customWidth="1"/>
    <col min="5662" max="5662" width="7.85546875" style="81" customWidth="1"/>
    <col min="5663" max="5663" width="8.7109375" style="81" customWidth="1"/>
    <col min="5664" max="5664" width="7.85546875" style="81" customWidth="1"/>
    <col min="5665" max="5665" width="11.140625" style="81" customWidth="1"/>
    <col min="5666" max="5892" width="9.140625" style="81"/>
    <col min="5893" max="5893" width="4.7109375" style="81" customWidth="1"/>
    <col min="5894" max="5894" width="11.5703125" style="81" customWidth="1"/>
    <col min="5895" max="5895" width="7.5703125" style="81" customWidth="1"/>
    <col min="5896" max="5896" width="6.85546875" style="81" customWidth="1"/>
    <col min="5897" max="5897" width="7.7109375" style="81" customWidth="1"/>
    <col min="5898" max="5898" width="7.140625" style="81" customWidth="1"/>
    <col min="5899" max="5899" width="7.7109375" style="81" customWidth="1"/>
    <col min="5900" max="5900" width="7.5703125" style="81" customWidth="1"/>
    <col min="5901" max="5901" width="8.140625" style="81" customWidth="1"/>
    <col min="5902" max="5902" width="8.28515625" style="81" customWidth="1"/>
    <col min="5903" max="5903" width="7" style="81" customWidth="1"/>
    <col min="5904" max="5904" width="7.140625" style="81" customWidth="1"/>
    <col min="5905" max="5905" width="7.42578125" style="81" customWidth="1"/>
    <col min="5906" max="5906" width="7.28515625" style="81" customWidth="1"/>
    <col min="5907" max="5914" width="9" style="81" hidden="1" customWidth="1"/>
    <col min="5915" max="5915" width="7.42578125" style="81" customWidth="1"/>
    <col min="5916" max="5916" width="7.5703125" style="81" customWidth="1"/>
    <col min="5917" max="5917" width="7.28515625" style="81" customWidth="1"/>
    <col min="5918" max="5918" width="7.85546875" style="81" customWidth="1"/>
    <col min="5919" max="5919" width="8.7109375" style="81" customWidth="1"/>
    <col min="5920" max="5920" width="7.85546875" style="81" customWidth="1"/>
    <col min="5921" max="5921" width="11.140625" style="81" customWidth="1"/>
    <col min="5922" max="6148" width="9.140625" style="81"/>
    <col min="6149" max="6149" width="4.7109375" style="81" customWidth="1"/>
    <col min="6150" max="6150" width="11.5703125" style="81" customWidth="1"/>
    <col min="6151" max="6151" width="7.5703125" style="81" customWidth="1"/>
    <col min="6152" max="6152" width="6.85546875" style="81" customWidth="1"/>
    <col min="6153" max="6153" width="7.7109375" style="81" customWidth="1"/>
    <col min="6154" max="6154" width="7.140625" style="81" customWidth="1"/>
    <col min="6155" max="6155" width="7.7109375" style="81" customWidth="1"/>
    <col min="6156" max="6156" width="7.5703125" style="81" customWidth="1"/>
    <col min="6157" max="6157" width="8.140625" style="81" customWidth="1"/>
    <col min="6158" max="6158" width="8.28515625" style="81" customWidth="1"/>
    <col min="6159" max="6159" width="7" style="81" customWidth="1"/>
    <col min="6160" max="6160" width="7.140625" style="81" customWidth="1"/>
    <col min="6161" max="6161" width="7.42578125" style="81" customWidth="1"/>
    <col min="6162" max="6162" width="7.28515625" style="81" customWidth="1"/>
    <col min="6163" max="6170" width="9" style="81" hidden="1" customWidth="1"/>
    <col min="6171" max="6171" width="7.42578125" style="81" customWidth="1"/>
    <col min="6172" max="6172" width="7.5703125" style="81" customWidth="1"/>
    <col min="6173" max="6173" width="7.28515625" style="81" customWidth="1"/>
    <col min="6174" max="6174" width="7.85546875" style="81" customWidth="1"/>
    <col min="6175" max="6175" width="8.7109375" style="81" customWidth="1"/>
    <col min="6176" max="6176" width="7.85546875" style="81" customWidth="1"/>
    <col min="6177" max="6177" width="11.140625" style="81" customWidth="1"/>
    <col min="6178" max="6404" width="9.140625" style="81"/>
    <col min="6405" max="6405" width="4.7109375" style="81" customWidth="1"/>
    <col min="6406" max="6406" width="11.5703125" style="81" customWidth="1"/>
    <col min="6407" max="6407" width="7.5703125" style="81" customWidth="1"/>
    <col min="6408" max="6408" width="6.85546875" style="81" customWidth="1"/>
    <col min="6409" max="6409" width="7.7109375" style="81" customWidth="1"/>
    <col min="6410" max="6410" width="7.140625" style="81" customWidth="1"/>
    <col min="6411" max="6411" width="7.7109375" style="81" customWidth="1"/>
    <col min="6412" max="6412" width="7.5703125" style="81" customWidth="1"/>
    <col min="6413" max="6413" width="8.140625" style="81" customWidth="1"/>
    <col min="6414" max="6414" width="8.28515625" style="81" customWidth="1"/>
    <col min="6415" max="6415" width="7" style="81" customWidth="1"/>
    <col min="6416" max="6416" width="7.140625" style="81" customWidth="1"/>
    <col min="6417" max="6417" width="7.42578125" style="81" customWidth="1"/>
    <col min="6418" max="6418" width="7.28515625" style="81" customWidth="1"/>
    <col min="6419" max="6426" width="9" style="81" hidden="1" customWidth="1"/>
    <col min="6427" max="6427" width="7.42578125" style="81" customWidth="1"/>
    <col min="6428" max="6428" width="7.5703125" style="81" customWidth="1"/>
    <col min="6429" max="6429" width="7.28515625" style="81" customWidth="1"/>
    <col min="6430" max="6430" width="7.85546875" style="81" customWidth="1"/>
    <col min="6431" max="6431" width="8.7109375" style="81" customWidth="1"/>
    <col min="6432" max="6432" width="7.85546875" style="81" customWidth="1"/>
    <col min="6433" max="6433" width="11.140625" style="81" customWidth="1"/>
    <col min="6434" max="6660" width="9.140625" style="81"/>
    <col min="6661" max="6661" width="4.7109375" style="81" customWidth="1"/>
    <col min="6662" max="6662" width="11.5703125" style="81" customWidth="1"/>
    <col min="6663" max="6663" width="7.5703125" style="81" customWidth="1"/>
    <col min="6664" max="6664" width="6.85546875" style="81" customWidth="1"/>
    <col min="6665" max="6665" width="7.7109375" style="81" customWidth="1"/>
    <col min="6666" max="6666" width="7.140625" style="81" customWidth="1"/>
    <col min="6667" max="6667" width="7.7109375" style="81" customWidth="1"/>
    <col min="6668" max="6668" width="7.5703125" style="81" customWidth="1"/>
    <col min="6669" max="6669" width="8.140625" style="81" customWidth="1"/>
    <col min="6670" max="6670" width="8.28515625" style="81" customWidth="1"/>
    <col min="6671" max="6671" width="7" style="81" customWidth="1"/>
    <col min="6672" max="6672" width="7.140625" style="81" customWidth="1"/>
    <col min="6673" max="6673" width="7.42578125" style="81" customWidth="1"/>
    <col min="6674" max="6674" width="7.28515625" style="81" customWidth="1"/>
    <col min="6675" max="6682" width="9" style="81" hidden="1" customWidth="1"/>
    <col min="6683" max="6683" width="7.42578125" style="81" customWidth="1"/>
    <col min="6684" max="6684" width="7.5703125" style="81" customWidth="1"/>
    <col min="6685" max="6685" width="7.28515625" style="81" customWidth="1"/>
    <col min="6686" max="6686" width="7.85546875" style="81" customWidth="1"/>
    <col min="6687" max="6687" width="8.7109375" style="81" customWidth="1"/>
    <col min="6688" max="6688" width="7.85546875" style="81" customWidth="1"/>
    <col min="6689" max="6689" width="11.140625" style="81" customWidth="1"/>
    <col min="6690" max="6916" width="9.140625" style="81"/>
    <col min="6917" max="6917" width="4.7109375" style="81" customWidth="1"/>
    <col min="6918" max="6918" width="11.5703125" style="81" customWidth="1"/>
    <col min="6919" max="6919" width="7.5703125" style="81" customWidth="1"/>
    <col min="6920" max="6920" width="6.85546875" style="81" customWidth="1"/>
    <col min="6921" max="6921" width="7.7109375" style="81" customWidth="1"/>
    <col min="6922" max="6922" width="7.140625" style="81" customWidth="1"/>
    <col min="6923" max="6923" width="7.7109375" style="81" customWidth="1"/>
    <col min="6924" max="6924" width="7.5703125" style="81" customWidth="1"/>
    <col min="6925" max="6925" width="8.140625" style="81" customWidth="1"/>
    <col min="6926" max="6926" width="8.28515625" style="81" customWidth="1"/>
    <col min="6927" max="6927" width="7" style="81" customWidth="1"/>
    <col min="6928" max="6928" width="7.140625" style="81" customWidth="1"/>
    <col min="6929" max="6929" width="7.42578125" style="81" customWidth="1"/>
    <col min="6930" max="6930" width="7.28515625" style="81" customWidth="1"/>
    <col min="6931" max="6938" width="9" style="81" hidden="1" customWidth="1"/>
    <col min="6939" max="6939" width="7.42578125" style="81" customWidth="1"/>
    <col min="6940" max="6940" width="7.5703125" style="81" customWidth="1"/>
    <col min="6941" max="6941" width="7.28515625" style="81" customWidth="1"/>
    <col min="6942" max="6942" width="7.85546875" style="81" customWidth="1"/>
    <col min="6943" max="6943" width="8.7109375" style="81" customWidth="1"/>
    <col min="6944" max="6944" width="7.85546875" style="81" customWidth="1"/>
    <col min="6945" max="6945" width="11.140625" style="81" customWidth="1"/>
    <col min="6946" max="7172" width="9.140625" style="81"/>
    <col min="7173" max="7173" width="4.7109375" style="81" customWidth="1"/>
    <col min="7174" max="7174" width="11.5703125" style="81" customWidth="1"/>
    <col min="7175" max="7175" width="7.5703125" style="81" customWidth="1"/>
    <col min="7176" max="7176" width="6.85546875" style="81" customWidth="1"/>
    <col min="7177" max="7177" width="7.7109375" style="81" customWidth="1"/>
    <col min="7178" max="7178" width="7.140625" style="81" customWidth="1"/>
    <col min="7179" max="7179" width="7.7109375" style="81" customWidth="1"/>
    <col min="7180" max="7180" width="7.5703125" style="81" customWidth="1"/>
    <col min="7181" max="7181" width="8.140625" style="81" customWidth="1"/>
    <col min="7182" max="7182" width="8.28515625" style="81" customWidth="1"/>
    <col min="7183" max="7183" width="7" style="81" customWidth="1"/>
    <col min="7184" max="7184" width="7.140625" style="81" customWidth="1"/>
    <col min="7185" max="7185" width="7.42578125" style="81" customWidth="1"/>
    <col min="7186" max="7186" width="7.28515625" style="81" customWidth="1"/>
    <col min="7187" max="7194" width="9" style="81" hidden="1" customWidth="1"/>
    <col min="7195" max="7195" width="7.42578125" style="81" customWidth="1"/>
    <col min="7196" max="7196" width="7.5703125" style="81" customWidth="1"/>
    <col min="7197" max="7197" width="7.28515625" style="81" customWidth="1"/>
    <col min="7198" max="7198" width="7.85546875" style="81" customWidth="1"/>
    <col min="7199" max="7199" width="8.7109375" style="81" customWidth="1"/>
    <col min="7200" max="7200" width="7.85546875" style="81" customWidth="1"/>
    <col min="7201" max="7201" width="11.140625" style="81" customWidth="1"/>
    <col min="7202" max="7428" width="9.140625" style="81"/>
    <col min="7429" max="7429" width="4.7109375" style="81" customWidth="1"/>
    <col min="7430" max="7430" width="11.5703125" style="81" customWidth="1"/>
    <col min="7431" max="7431" width="7.5703125" style="81" customWidth="1"/>
    <col min="7432" max="7432" width="6.85546875" style="81" customWidth="1"/>
    <col min="7433" max="7433" width="7.7109375" style="81" customWidth="1"/>
    <col min="7434" max="7434" width="7.140625" style="81" customWidth="1"/>
    <col min="7435" max="7435" width="7.7109375" style="81" customWidth="1"/>
    <col min="7436" max="7436" width="7.5703125" style="81" customWidth="1"/>
    <col min="7437" max="7437" width="8.140625" style="81" customWidth="1"/>
    <col min="7438" max="7438" width="8.28515625" style="81" customWidth="1"/>
    <col min="7439" max="7439" width="7" style="81" customWidth="1"/>
    <col min="7440" max="7440" width="7.140625" style="81" customWidth="1"/>
    <col min="7441" max="7441" width="7.42578125" style="81" customWidth="1"/>
    <col min="7442" max="7442" width="7.28515625" style="81" customWidth="1"/>
    <col min="7443" max="7450" width="9" style="81" hidden="1" customWidth="1"/>
    <col min="7451" max="7451" width="7.42578125" style="81" customWidth="1"/>
    <col min="7452" max="7452" width="7.5703125" style="81" customWidth="1"/>
    <col min="7453" max="7453" width="7.28515625" style="81" customWidth="1"/>
    <col min="7454" max="7454" width="7.85546875" style="81" customWidth="1"/>
    <col min="7455" max="7455" width="8.7109375" style="81" customWidth="1"/>
    <col min="7456" max="7456" width="7.85546875" style="81" customWidth="1"/>
    <col min="7457" max="7457" width="11.140625" style="81" customWidth="1"/>
    <col min="7458" max="7684" width="9.140625" style="81"/>
    <col min="7685" max="7685" width="4.7109375" style="81" customWidth="1"/>
    <col min="7686" max="7686" width="11.5703125" style="81" customWidth="1"/>
    <col min="7687" max="7687" width="7.5703125" style="81" customWidth="1"/>
    <col min="7688" max="7688" width="6.85546875" style="81" customWidth="1"/>
    <col min="7689" max="7689" width="7.7109375" style="81" customWidth="1"/>
    <col min="7690" max="7690" width="7.140625" style="81" customWidth="1"/>
    <col min="7691" max="7691" width="7.7109375" style="81" customWidth="1"/>
    <col min="7692" max="7692" width="7.5703125" style="81" customWidth="1"/>
    <col min="7693" max="7693" width="8.140625" style="81" customWidth="1"/>
    <col min="7694" max="7694" width="8.28515625" style="81" customWidth="1"/>
    <col min="7695" max="7695" width="7" style="81" customWidth="1"/>
    <col min="7696" max="7696" width="7.140625" style="81" customWidth="1"/>
    <col min="7697" max="7697" width="7.42578125" style="81" customWidth="1"/>
    <col min="7698" max="7698" width="7.28515625" style="81" customWidth="1"/>
    <col min="7699" max="7706" width="9" style="81" hidden="1" customWidth="1"/>
    <col min="7707" max="7707" width="7.42578125" style="81" customWidth="1"/>
    <col min="7708" max="7708" width="7.5703125" style="81" customWidth="1"/>
    <col min="7709" max="7709" width="7.28515625" style="81" customWidth="1"/>
    <col min="7710" max="7710" width="7.85546875" style="81" customWidth="1"/>
    <col min="7711" max="7711" width="8.7109375" style="81" customWidth="1"/>
    <col min="7712" max="7712" width="7.85546875" style="81" customWidth="1"/>
    <col min="7713" max="7713" width="11.140625" style="81" customWidth="1"/>
    <col min="7714" max="7940" width="9.140625" style="81"/>
    <col min="7941" max="7941" width="4.7109375" style="81" customWidth="1"/>
    <col min="7942" max="7942" width="11.5703125" style="81" customWidth="1"/>
    <col min="7943" max="7943" width="7.5703125" style="81" customWidth="1"/>
    <col min="7944" max="7944" width="6.85546875" style="81" customWidth="1"/>
    <col min="7945" max="7945" width="7.7109375" style="81" customWidth="1"/>
    <col min="7946" max="7946" width="7.140625" style="81" customWidth="1"/>
    <col min="7947" max="7947" width="7.7109375" style="81" customWidth="1"/>
    <col min="7948" max="7948" width="7.5703125" style="81" customWidth="1"/>
    <col min="7949" max="7949" width="8.140625" style="81" customWidth="1"/>
    <col min="7950" max="7950" width="8.28515625" style="81" customWidth="1"/>
    <col min="7951" max="7951" width="7" style="81" customWidth="1"/>
    <col min="7952" max="7952" width="7.140625" style="81" customWidth="1"/>
    <col min="7953" max="7953" width="7.42578125" style="81" customWidth="1"/>
    <col min="7954" max="7954" width="7.28515625" style="81" customWidth="1"/>
    <col min="7955" max="7962" width="9" style="81" hidden="1" customWidth="1"/>
    <col min="7963" max="7963" width="7.42578125" style="81" customWidth="1"/>
    <col min="7964" max="7964" width="7.5703125" style="81" customWidth="1"/>
    <col min="7965" max="7965" width="7.28515625" style="81" customWidth="1"/>
    <col min="7966" max="7966" width="7.85546875" style="81" customWidth="1"/>
    <col min="7967" max="7967" width="8.7109375" style="81" customWidth="1"/>
    <col min="7968" max="7968" width="7.85546875" style="81" customWidth="1"/>
    <col min="7969" max="7969" width="11.140625" style="81" customWidth="1"/>
    <col min="7970" max="8196" width="9.140625" style="81"/>
    <col min="8197" max="8197" width="4.7109375" style="81" customWidth="1"/>
    <col min="8198" max="8198" width="11.5703125" style="81" customWidth="1"/>
    <col min="8199" max="8199" width="7.5703125" style="81" customWidth="1"/>
    <col min="8200" max="8200" width="6.85546875" style="81" customWidth="1"/>
    <col min="8201" max="8201" width="7.7109375" style="81" customWidth="1"/>
    <col min="8202" max="8202" width="7.140625" style="81" customWidth="1"/>
    <col min="8203" max="8203" width="7.7109375" style="81" customWidth="1"/>
    <col min="8204" max="8204" width="7.5703125" style="81" customWidth="1"/>
    <col min="8205" max="8205" width="8.140625" style="81" customWidth="1"/>
    <col min="8206" max="8206" width="8.28515625" style="81" customWidth="1"/>
    <col min="8207" max="8207" width="7" style="81" customWidth="1"/>
    <col min="8208" max="8208" width="7.140625" style="81" customWidth="1"/>
    <col min="8209" max="8209" width="7.42578125" style="81" customWidth="1"/>
    <col min="8210" max="8210" width="7.28515625" style="81" customWidth="1"/>
    <col min="8211" max="8218" width="9" style="81" hidden="1" customWidth="1"/>
    <col min="8219" max="8219" width="7.42578125" style="81" customWidth="1"/>
    <col min="8220" max="8220" width="7.5703125" style="81" customWidth="1"/>
    <col min="8221" max="8221" width="7.28515625" style="81" customWidth="1"/>
    <col min="8222" max="8222" width="7.85546875" style="81" customWidth="1"/>
    <col min="8223" max="8223" width="8.7109375" style="81" customWidth="1"/>
    <col min="8224" max="8224" width="7.85546875" style="81" customWidth="1"/>
    <col min="8225" max="8225" width="11.140625" style="81" customWidth="1"/>
    <col min="8226" max="8452" width="9.140625" style="81"/>
    <col min="8453" max="8453" width="4.7109375" style="81" customWidth="1"/>
    <col min="8454" max="8454" width="11.5703125" style="81" customWidth="1"/>
    <col min="8455" max="8455" width="7.5703125" style="81" customWidth="1"/>
    <col min="8456" max="8456" width="6.85546875" style="81" customWidth="1"/>
    <col min="8457" max="8457" width="7.7109375" style="81" customWidth="1"/>
    <col min="8458" max="8458" width="7.140625" style="81" customWidth="1"/>
    <col min="8459" max="8459" width="7.7109375" style="81" customWidth="1"/>
    <col min="8460" max="8460" width="7.5703125" style="81" customWidth="1"/>
    <col min="8461" max="8461" width="8.140625" style="81" customWidth="1"/>
    <col min="8462" max="8462" width="8.28515625" style="81" customWidth="1"/>
    <col min="8463" max="8463" width="7" style="81" customWidth="1"/>
    <col min="8464" max="8464" width="7.140625" style="81" customWidth="1"/>
    <col min="8465" max="8465" width="7.42578125" style="81" customWidth="1"/>
    <col min="8466" max="8466" width="7.28515625" style="81" customWidth="1"/>
    <col min="8467" max="8474" width="9" style="81" hidden="1" customWidth="1"/>
    <col min="8475" max="8475" width="7.42578125" style="81" customWidth="1"/>
    <col min="8476" max="8476" width="7.5703125" style="81" customWidth="1"/>
    <col min="8477" max="8477" width="7.28515625" style="81" customWidth="1"/>
    <col min="8478" max="8478" width="7.85546875" style="81" customWidth="1"/>
    <col min="8479" max="8479" width="8.7109375" style="81" customWidth="1"/>
    <col min="8480" max="8480" width="7.85546875" style="81" customWidth="1"/>
    <col min="8481" max="8481" width="11.140625" style="81" customWidth="1"/>
    <col min="8482" max="8708" width="9.140625" style="81"/>
    <col min="8709" max="8709" width="4.7109375" style="81" customWidth="1"/>
    <col min="8710" max="8710" width="11.5703125" style="81" customWidth="1"/>
    <col min="8711" max="8711" width="7.5703125" style="81" customWidth="1"/>
    <col min="8712" max="8712" width="6.85546875" style="81" customWidth="1"/>
    <col min="8713" max="8713" width="7.7109375" style="81" customWidth="1"/>
    <col min="8714" max="8714" width="7.140625" style="81" customWidth="1"/>
    <col min="8715" max="8715" width="7.7109375" style="81" customWidth="1"/>
    <col min="8716" max="8716" width="7.5703125" style="81" customWidth="1"/>
    <col min="8717" max="8717" width="8.140625" style="81" customWidth="1"/>
    <col min="8718" max="8718" width="8.28515625" style="81" customWidth="1"/>
    <col min="8719" max="8719" width="7" style="81" customWidth="1"/>
    <col min="8720" max="8720" width="7.140625" style="81" customWidth="1"/>
    <col min="8721" max="8721" width="7.42578125" style="81" customWidth="1"/>
    <col min="8722" max="8722" width="7.28515625" style="81" customWidth="1"/>
    <col min="8723" max="8730" width="9" style="81" hidden="1" customWidth="1"/>
    <col min="8731" max="8731" width="7.42578125" style="81" customWidth="1"/>
    <col min="8732" max="8732" width="7.5703125" style="81" customWidth="1"/>
    <col min="8733" max="8733" width="7.28515625" style="81" customWidth="1"/>
    <col min="8734" max="8734" width="7.85546875" style="81" customWidth="1"/>
    <col min="8735" max="8735" width="8.7109375" style="81" customWidth="1"/>
    <col min="8736" max="8736" width="7.85546875" style="81" customWidth="1"/>
    <col min="8737" max="8737" width="11.140625" style="81" customWidth="1"/>
    <col min="8738" max="8964" width="9.140625" style="81"/>
    <col min="8965" max="8965" width="4.7109375" style="81" customWidth="1"/>
    <col min="8966" max="8966" width="11.5703125" style="81" customWidth="1"/>
    <col min="8967" max="8967" width="7.5703125" style="81" customWidth="1"/>
    <col min="8968" max="8968" width="6.85546875" style="81" customWidth="1"/>
    <col min="8969" max="8969" width="7.7109375" style="81" customWidth="1"/>
    <col min="8970" max="8970" width="7.140625" style="81" customWidth="1"/>
    <col min="8971" max="8971" width="7.7109375" style="81" customWidth="1"/>
    <col min="8972" max="8972" width="7.5703125" style="81" customWidth="1"/>
    <col min="8973" max="8973" width="8.140625" style="81" customWidth="1"/>
    <col min="8974" max="8974" width="8.28515625" style="81" customWidth="1"/>
    <col min="8975" max="8975" width="7" style="81" customWidth="1"/>
    <col min="8976" max="8976" width="7.140625" style="81" customWidth="1"/>
    <col min="8977" max="8977" width="7.42578125" style="81" customWidth="1"/>
    <col min="8978" max="8978" width="7.28515625" style="81" customWidth="1"/>
    <col min="8979" max="8986" width="9" style="81" hidden="1" customWidth="1"/>
    <col min="8987" max="8987" width="7.42578125" style="81" customWidth="1"/>
    <col min="8988" max="8988" width="7.5703125" style="81" customWidth="1"/>
    <col min="8989" max="8989" width="7.28515625" style="81" customWidth="1"/>
    <col min="8990" max="8990" width="7.85546875" style="81" customWidth="1"/>
    <col min="8991" max="8991" width="8.7109375" style="81" customWidth="1"/>
    <col min="8992" max="8992" width="7.85546875" style="81" customWidth="1"/>
    <col min="8993" max="8993" width="11.140625" style="81" customWidth="1"/>
    <col min="8994" max="9220" width="9.140625" style="81"/>
    <col min="9221" max="9221" width="4.7109375" style="81" customWidth="1"/>
    <col min="9222" max="9222" width="11.5703125" style="81" customWidth="1"/>
    <col min="9223" max="9223" width="7.5703125" style="81" customWidth="1"/>
    <col min="9224" max="9224" width="6.85546875" style="81" customWidth="1"/>
    <col min="9225" max="9225" width="7.7109375" style="81" customWidth="1"/>
    <col min="9226" max="9226" width="7.140625" style="81" customWidth="1"/>
    <col min="9227" max="9227" width="7.7109375" style="81" customWidth="1"/>
    <col min="9228" max="9228" width="7.5703125" style="81" customWidth="1"/>
    <col min="9229" max="9229" width="8.140625" style="81" customWidth="1"/>
    <col min="9230" max="9230" width="8.28515625" style="81" customWidth="1"/>
    <col min="9231" max="9231" width="7" style="81" customWidth="1"/>
    <col min="9232" max="9232" width="7.140625" style="81" customWidth="1"/>
    <col min="9233" max="9233" width="7.42578125" style="81" customWidth="1"/>
    <col min="9234" max="9234" width="7.28515625" style="81" customWidth="1"/>
    <col min="9235" max="9242" width="9" style="81" hidden="1" customWidth="1"/>
    <col min="9243" max="9243" width="7.42578125" style="81" customWidth="1"/>
    <col min="9244" max="9244" width="7.5703125" style="81" customWidth="1"/>
    <col min="9245" max="9245" width="7.28515625" style="81" customWidth="1"/>
    <col min="9246" max="9246" width="7.85546875" style="81" customWidth="1"/>
    <col min="9247" max="9247" width="8.7109375" style="81" customWidth="1"/>
    <col min="9248" max="9248" width="7.85546875" style="81" customWidth="1"/>
    <col min="9249" max="9249" width="11.140625" style="81" customWidth="1"/>
    <col min="9250" max="9476" width="9.140625" style="81"/>
    <col min="9477" max="9477" width="4.7109375" style="81" customWidth="1"/>
    <col min="9478" max="9478" width="11.5703125" style="81" customWidth="1"/>
    <col min="9479" max="9479" width="7.5703125" style="81" customWidth="1"/>
    <col min="9480" max="9480" width="6.85546875" style="81" customWidth="1"/>
    <col min="9481" max="9481" width="7.7109375" style="81" customWidth="1"/>
    <col min="9482" max="9482" width="7.140625" style="81" customWidth="1"/>
    <col min="9483" max="9483" width="7.7109375" style="81" customWidth="1"/>
    <col min="9484" max="9484" width="7.5703125" style="81" customWidth="1"/>
    <col min="9485" max="9485" width="8.140625" style="81" customWidth="1"/>
    <col min="9486" max="9486" width="8.28515625" style="81" customWidth="1"/>
    <col min="9487" max="9487" width="7" style="81" customWidth="1"/>
    <col min="9488" max="9488" width="7.140625" style="81" customWidth="1"/>
    <col min="9489" max="9489" width="7.42578125" style="81" customWidth="1"/>
    <col min="9490" max="9490" width="7.28515625" style="81" customWidth="1"/>
    <col min="9491" max="9498" width="9" style="81" hidden="1" customWidth="1"/>
    <col min="9499" max="9499" width="7.42578125" style="81" customWidth="1"/>
    <col min="9500" max="9500" width="7.5703125" style="81" customWidth="1"/>
    <col min="9501" max="9501" width="7.28515625" style="81" customWidth="1"/>
    <col min="9502" max="9502" width="7.85546875" style="81" customWidth="1"/>
    <col min="9503" max="9503" width="8.7109375" style="81" customWidth="1"/>
    <col min="9504" max="9504" width="7.85546875" style="81" customWidth="1"/>
    <col min="9505" max="9505" width="11.140625" style="81" customWidth="1"/>
    <col min="9506" max="9732" width="9.140625" style="81"/>
    <col min="9733" max="9733" width="4.7109375" style="81" customWidth="1"/>
    <col min="9734" max="9734" width="11.5703125" style="81" customWidth="1"/>
    <col min="9735" max="9735" width="7.5703125" style="81" customWidth="1"/>
    <col min="9736" max="9736" width="6.85546875" style="81" customWidth="1"/>
    <col min="9737" max="9737" width="7.7109375" style="81" customWidth="1"/>
    <col min="9738" max="9738" width="7.140625" style="81" customWidth="1"/>
    <col min="9739" max="9739" width="7.7109375" style="81" customWidth="1"/>
    <col min="9740" max="9740" width="7.5703125" style="81" customWidth="1"/>
    <col min="9741" max="9741" width="8.140625" style="81" customWidth="1"/>
    <col min="9742" max="9742" width="8.28515625" style="81" customWidth="1"/>
    <col min="9743" max="9743" width="7" style="81" customWidth="1"/>
    <col min="9744" max="9744" width="7.140625" style="81" customWidth="1"/>
    <col min="9745" max="9745" width="7.42578125" style="81" customWidth="1"/>
    <col min="9746" max="9746" width="7.28515625" style="81" customWidth="1"/>
    <col min="9747" max="9754" width="9" style="81" hidden="1" customWidth="1"/>
    <col min="9755" max="9755" width="7.42578125" style="81" customWidth="1"/>
    <col min="9756" max="9756" width="7.5703125" style="81" customWidth="1"/>
    <col min="9757" max="9757" width="7.28515625" style="81" customWidth="1"/>
    <col min="9758" max="9758" width="7.85546875" style="81" customWidth="1"/>
    <col min="9759" max="9759" width="8.7109375" style="81" customWidth="1"/>
    <col min="9760" max="9760" width="7.85546875" style="81" customWidth="1"/>
    <col min="9761" max="9761" width="11.140625" style="81" customWidth="1"/>
    <col min="9762" max="9988" width="9.140625" style="81"/>
    <col min="9989" max="9989" width="4.7109375" style="81" customWidth="1"/>
    <col min="9990" max="9990" width="11.5703125" style="81" customWidth="1"/>
    <col min="9991" max="9991" width="7.5703125" style="81" customWidth="1"/>
    <col min="9992" max="9992" width="6.85546875" style="81" customWidth="1"/>
    <col min="9993" max="9993" width="7.7109375" style="81" customWidth="1"/>
    <col min="9994" max="9994" width="7.140625" style="81" customWidth="1"/>
    <col min="9995" max="9995" width="7.7109375" style="81" customWidth="1"/>
    <col min="9996" max="9996" width="7.5703125" style="81" customWidth="1"/>
    <col min="9997" max="9997" width="8.140625" style="81" customWidth="1"/>
    <col min="9998" max="9998" width="8.28515625" style="81" customWidth="1"/>
    <col min="9999" max="9999" width="7" style="81" customWidth="1"/>
    <col min="10000" max="10000" width="7.140625" style="81" customWidth="1"/>
    <col min="10001" max="10001" width="7.42578125" style="81" customWidth="1"/>
    <col min="10002" max="10002" width="7.28515625" style="81" customWidth="1"/>
    <col min="10003" max="10010" width="9" style="81" hidden="1" customWidth="1"/>
    <col min="10011" max="10011" width="7.42578125" style="81" customWidth="1"/>
    <col min="10012" max="10012" width="7.5703125" style="81" customWidth="1"/>
    <col min="10013" max="10013" width="7.28515625" style="81" customWidth="1"/>
    <col min="10014" max="10014" width="7.85546875" style="81" customWidth="1"/>
    <col min="10015" max="10015" width="8.7109375" style="81" customWidth="1"/>
    <col min="10016" max="10016" width="7.85546875" style="81" customWidth="1"/>
    <col min="10017" max="10017" width="11.140625" style="81" customWidth="1"/>
    <col min="10018" max="10244" width="9.140625" style="81"/>
    <col min="10245" max="10245" width="4.7109375" style="81" customWidth="1"/>
    <col min="10246" max="10246" width="11.5703125" style="81" customWidth="1"/>
    <col min="10247" max="10247" width="7.5703125" style="81" customWidth="1"/>
    <col min="10248" max="10248" width="6.85546875" style="81" customWidth="1"/>
    <col min="10249" max="10249" width="7.7109375" style="81" customWidth="1"/>
    <col min="10250" max="10250" width="7.140625" style="81" customWidth="1"/>
    <col min="10251" max="10251" width="7.7109375" style="81" customWidth="1"/>
    <col min="10252" max="10252" width="7.5703125" style="81" customWidth="1"/>
    <col min="10253" max="10253" width="8.140625" style="81" customWidth="1"/>
    <col min="10254" max="10254" width="8.28515625" style="81" customWidth="1"/>
    <col min="10255" max="10255" width="7" style="81" customWidth="1"/>
    <col min="10256" max="10256" width="7.140625" style="81" customWidth="1"/>
    <col min="10257" max="10257" width="7.42578125" style="81" customWidth="1"/>
    <col min="10258" max="10258" width="7.28515625" style="81" customWidth="1"/>
    <col min="10259" max="10266" width="9" style="81" hidden="1" customWidth="1"/>
    <col min="10267" max="10267" width="7.42578125" style="81" customWidth="1"/>
    <col min="10268" max="10268" width="7.5703125" style="81" customWidth="1"/>
    <col min="10269" max="10269" width="7.28515625" style="81" customWidth="1"/>
    <col min="10270" max="10270" width="7.85546875" style="81" customWidth="1"/>
    <col min="10271" max="10271" width="8.7109375" style="81" customWidth="1"/>
    <col min="10272" max="10272" width="7.85546875" style="81" customWidth="1"/>
    <col min="10273" max="10273" width="11.140625" style="81" customWidth="1"/>
    <col min="10274" max="10500" width="9.140625" style="81"/>
    <col min="10501" max="10501" width="4.7109375" style="81" customWidth="1"/>
    <col min="10502" max="10502" width="11.5703125" style="81" customWidth="1"/>
    <col min="10503" max="10503" width="7.5703125" style="81" customWidth="1"/>
    <col min="10504" max="10504" width="6.85546875" style="81" customWidth="1"/>
    <col min="10505" max="10505" width="7.7109375" style="81" customWidth="1"/>
    <col min="10506" max="10506" width="7.140625" style="81" customWidth="1"/>
    <col min="10507" max="10507" width="7.7109375" style="81" customWidth="1"/>
    <col min="10508" max="10508" width="7.5703125" style="81" customWidth="1"/>
    <col min="10509" max="10509" width="8.140625" style="81" customWidth="1"/>
    <col min="10510" max="10510" width="8.28515625" style="81" customWidth="1"/>
    <col min="10511" max="10511" width="7" style="81" customWidth="1"/>
    <col min="10512" max="10512" width="7.140625" style="81" customWidth="1"/>
    <col min="10513" max="10513" width="7.42578125" style="81" customWidth="1"/>
    <col min="10514" max="10514" width="7.28515625" style="81" customWidth="1"/>
    <col min="10515" max="10522" width="9" style="81" hidden="1" customWidth="1"/>
    <col min="10523" max="10523" width="7.42578125" style="81" customWidth="1"/>
    <col min="10524" max="10524" width="7.5703125" style="81" customWidth="1"/>
    <col min="10525" max="10525" width="7.28515625" style="81" customWidth="1"/>
    <col min="10526" max="10526" width="7.85546875" style="81" customWidth="1"/>
    <col min="10527" max="10527" width="8.7109375" style="81" customWidth="1"/>
    <col min="10528" max="10528" width="7.85546875" style="81" customWidth="1"/>
    <col min="10529" max="10529" width="11.140625" style="81" customWidth="1"/>
    <col min="10530" max="10756" width="9.140625" style="81"/>
    <col min="10757" max="10757" width="4.7109375" style="81" customWidth="1"/>
    <col min="10758" max="10758" width="11.5703125" style="81" customWidth="1"/>
    <col min="10759" max="10759" width="7.5703125" style="81" customWidth="1"/>
    <col min="10760" max="10760" width="6.85546875" style="81" customWidth="1"/>
    <col min="10761" max="10761" width="7.7109375" style="81" customWidth="1"/>
    <col min="10762" max="10762" width="7.140625" style="81" customWidth="1"/>
    <col min="10763" max="10763" width="7.7109375" style="81" customWidth="1"/>
    <col min="10764" max="10764" width="7.5703125" style="81" customWidth="1"/>
    <col min="10765" max="10765" width="8.140625" style="81" customWidth="1"/>
    <col min="10766" max="10766" width="8.28515625" style="81" customWidth="1"/>
    <col min="10767" max="10767" width="7" style="81" customWidth="1"/>
    <col min="10768" max="10768" width="7.140625" style="81" customWidth="1"/>
    <col min="10769" max="10769" width="7.42578125" style="81" customWidth="1"/>
    <col min="10770" max="10770" width="7.28515625" style="81" customWidth="1"/>
    <col min="10771" max="10778" width="9" style="81" hidden="1" customWidth="1"/>
    <col min="10779" max="10779" width="7.42578125" style="81" customWidth="1"/>
    <col min="10780" max="10780" width="7.5703125" style="81" customWidth="1"/>
    <col min="10781" max="10781" width="7.28515625" style="81" customWidth="1"/>
    <col min="10782" max="10782" width="7.85546875" style="81" customWidth="1"/>
    <col min="10783" max="10783" width="8.7109375" style="81" customWidth="1"/>
    <col min="10784" max="10784" width="7.85546875" style="81" customWidth="1"/>
    <col min="10785" max="10785" width="11.140625" style="81" customWidth="1"/>
    <col min="10786" max="11012" width="9.140625" style="81"/>
    <col min="11013" max="11013" width="4.7109375" style="81" customWidth="1"/>
    <col min="11014" max="11014" width="11.5703125" style="81" customWidth="1"/>
    <col min="11015" max="11015" width="7.5703125" style="81" customWidth="1"/>
    <col min="11016" max="11016" width="6.85546875" style="81" customWidth="1"/>
    <col min="11017" max="11017" width="7.7109375" style="81" customWidth="1"/>
    <col min="11018" max="11018" width="7.140625" style="81" customWidth="1"/>
    <col min="11019" max="11019" width="7.7109375" style="81" customWidth="1"/>
    <col min="11020" max="11020" width="7.5703125" style="81" customWidth="1"/>
    <col min="11021" max="11021" width="8.140625" style="81" customWidth="1"/>
    <col min="11022" max="11022" width="8.28515625" style="81" customWidth="1"/>
    <col min="11023" max="11023" width="7" style="81" customWidth="1"/>
    <col min="11024" max="11024" width="7.140625" style="81" customWidth="1"/>
    <col min="11025" max="11025" width="7.42578125" style="81" customWidth="1"/>
    <col min="11026" max="11026" width="7.28515625" style="81" customWidth="1"/>
    <col min="11027" max="11034" width="9" style="81" hidden="1" customWidth="1"/>
    <col min="11035" max="11035" width="7.42578125" style="81" customWidth="1"/>
    <col min="11036" max="11036" width="7.5703125" style="81" customWidth="1"/>
    <col min="11037" max="11037" width="7.28515625" style="81" customWidth="1"/>
    <col min="11038" max="11038" width="7.85546875" style="81" customWidth="1"/>
    <col min="11039" max="11039" width="8.7109375" style="81" customWidth="1"/>
    <col min="11040" max="11040" width="7.85546875" style="81" customWidth="1"/>
    <col min="11041" max="11041" width="11.140625" style="81" customWidth="1"/>
    <col min="11042" max="11268" width="9.140625" style="81"/>
    <col min="11269" max="11269" width="4.7109375" style="81" customWidth="1"/>
    <col min="11270" max="11270" width="11.5703125" style="81" customWidth="1"/>
    <col min="11271" max="11271" width="7.5703125" style="81" customWidth="1"/>
    <col min="11272" max="11272" width="6.85546875" style="81" customWidth="1"/>
    <col min="11273" max="11273" width="7.7109375" style="81" customWidth="1"/>
    <col min="11274" max="11274" width="7.140625" style="81" customWidth="1"/>
    <col min="11275" max="11275" width="7.7109375" style="81" customWidth="1"/>
    <col min="11276" max="11276" width="7.5703125" style="81" customWidth="1"/>
    <col min="11277" max="11277" width="8.140625" style="81" customWidth="1"/>
    <col min="11278" max="11278" width="8.28515625" style="81" customWidth="1"/>
    <col min="11279" max="11279" width="7" style="81" customWidth="1"/>
    <col min="11280" max="11280" width="7.140625" style="81" customWidth="1"/>
    <col min="11281" max="11281" width="7.42578125" style="81" customWidth="1"/>
    <col min="11282" max="11282" width="7.28515625" style="81" customWidth="1"/>
    <col min="11283" max="11290" width="9" style="81" hidden="1" customWidth="1"/>
    <col min="11291" max="11291" width="7.42578125" style="81" customWidth="1"/>
    <col min="11292" max="11292" width="7.5703125" style="81" customWidth="1"/>
    <col min="11293" max="11293" width="7.28515625" style="81" customWidth="1"/>
    <col min="11294" max="11294" width="7.85546875" style="81" customWidth="1"/>
    <col min="11295" max="11295" width="8.7109375" style="81" customWidth="1"/>
    <col min="11296" max="11296" width="7.85546875" style="81" customWidth="1"/>
    <col min="11297" max="11297" width="11.140625" style="81" customWidth="1"/>
    <col min="11298" max="11524" width="9.140625" style="81"/>
    <col min="11525" max="11525" width="4.7109375" style="81" customWidth="1"/>
    <col min="11526" max="11526" width="11.5703125" style="81" customWidth="1"/>
    <col min="11527" max="11527" width="7.5703125" style="81" customWidth="1"/>
    <col min="11528" max="11528" width="6.85546875" style="81" customWidth="1"/>
    <col min="11529" max="11529" width="7.7109375" style="81" customWidth="1"/>
    <col min="11530" max="11530" width="7.140625" style="81" customWidth="1"/>
    <col min="11531" max="11531" width="7.7109375" style="81" customWidth="1"/>
    <col min="11532" max="11532" width="7.5703125" style="81" customWidth="1"/>
    <col min="11533" max="11533" width="8.140625" style="81" customWidth="1"/>
    <col min="11534" max="11534" width="8.28515625" style="81" customWidth="1"/>
    <col min="11535" max="11535" width="7" style="81" customWidth="1"/>
    <col min="11536" max="11536" width="7.140625" style="81" customWidth="1"/>
    <col min="11537" max="11537" width="7.42578125" style="81" customWidth="1"/>
    <col min="11538" max="11538" width="7.28515625" style="81" customWidth="1"/>
    <col min="11539" max="11546" width="9" style="81" hidden="1" customWidth="1"/>
    <col min="11547" max="11547" width="7.42578125" style="81" customWidth="1"/>
    <col min="11548" max="11548" width="7.5703125" style="81" customWidth="1"/>
    <col min="11549" max="11549" width="7.28515625" style="81" customWidth="1"/>
    <col min="11550" max="11550" width="7.85546875" style="81" customWidth="1"/>
    <col min="11551" max="11551" width="8.7109375" style="81" customWidth="1"/>
    <col min="11552" max="11552" width="7.85546875" style="81" customWidth="1"/>
    <col min="11553" max="11553" width="11.140625" style="81" customWidth="1"/>
    <col min="11554" max="11780" width="9.140625" style="81"/>
    <col min="11781" max="11781" width="4.7109375" style="81" customWidth="1"/>
    <col min="11782" max="11782" width="11.5703125" style="81" customWidth="1"/>
    <col min="11783" max="11783" width="7.5703125" style="81" customWidth="1"/>
    <col min="11784" max="11784" width="6.85546875" style="81" customWidth="1"/>
    <col min="11785" max="11785" width="7.7109375" style="81" customWidth="1"/>
    <col min="11786" max="11786" width="7.140625" style="81" customWidth="1"/>
    <col min="11787" max="11787" width="7.7109375" style="81" customWidth="1"/>
    <col min="11788" max="11788" width="7.5703125" style="81" customWidth="1"/>
    <col min="11789" max="11789" width="8.140625" style="81" customWidth="1"/>
    <col min="11790" max="11790" width="8.28515625" style="81" customWidth="1"/>
    <col min="11791" max="11791" width="7" style="81" customWidth="1"/>
    <col min="11792" max="11792" width="7.140625" style="81" customWidth="1"/>
    <col min="11793" max="11793" width="7.42578125" style="81" customWidth="1"/>
    <col min="11794" max="11794" width="7.28515625" style="81" customWidth="1"/>
    <col min="11795" max="11802" width="9" style="81" hidden="1" customWidth="1"/>
    <col min="11803" max="11803" width="7.42578125" style="81" customWidth="1"/>
    <col min="11804" max="11804" width="7.5703125" style="81" customWidth="1"/>
    <col min="11805" max="11805" width="7.28515625" style="81" customWidth="1"/>
    <col min="11806" max="11806" width="7.85546875" style="81" customWidth="1"/>
    <col min="11807" max="11807" width="8.7109375" style="81" customWidth="1"/>
    <col min="11808" max="11808" width="7.85546875" style="81" customWidth="1"/>
    <col min="11809" max="11809" width="11.140625" style="81" customWidth="1"/>
    <col min="11810" max="12036" width="9.140625" style="81"/>
    <col min="12037" max="12037" width="4.7109375" style="81" customWidth="1"/>
    <col min="12038" max="12038" width="11.5703125" style="81" customWidth="1"/>
    <col min="12039" max="12039" width="7.5703125" style="81" customWidth="1"/>
    <col min="12040" max="12040" width="6.85546875" style="81" customWidth="1"/>
    <col min="12041" max="12041" width="7.7109375" style="81" customWidth="1"/>
    <col min="12042" max="12042" width="7.140625" style="81" customWidth="1"/>
    <col min="12043" max="12043" width="7.7109375" style="81" customWidth="1"/>
    <col min="12044" max="12044" width="7.5703125" style="81" customWidth="1"/>
    <col min="12045" max="12045" width="8.140625" style="81" customWidth="1"/>
    <col min="12046" max="12046" width="8.28515625" style="81" customWidth="1"/>
    <col min="12047" max="12047" width="7" style="81" customWidth="1"/>
    <col min="12048" max="12048" width="7.140625" style="81" customWidth="1"/>
    <col min="12049" max="12049" width="7.42578125" style="81" customWidth="1"/>
    <col min="12050" max="12050" width="7.28515625" style="81" customWidth="1"/>
    <col min="12051" max="12058" width="9" style="81" hidden="1" customWidth="1"/>
    <col min="12059" max="12059" width="7.42578125" style="81" customWidth="1"/>
    <col min="12060" max="12060" width="7.5703125" style="81" customWidth="1"/>
    <col min="12061" max="12061" width="7.28515625" style="81" customWidth="1"/>
    <col min="12062" max="12062" width="7.85546875" style="81" customWidth="1"/>
    <col min="12063" max="12063" width="8.7109375" style="81" customWidth="1"/>
    <col min="12064" max="12064" width="7.85546875" style="81" customWidth="1"/>
    <col min="12065" max="12065" width="11.140625" style="81" customWidth="1"/>
    <col min="12066" max="12292" width="9.140625" style="81"/>
    <col min="12293" max="12293" width="4.7109375" style="81" customWidth="1"/>
    <col min="12294" max="12294" width="11.5703125" style="81" customWidth="1"/>
    <col min="12295" max="12295" width="7.5703125" style="81" customWidth="1"/>
    <col min="12296" max="12296" width="6.85546875" style="81" customWidth="1"/>
    <col min="12297" max="12297" width="7.7109375" style="81" customWidth="1"/>
    <col min="12298" max="12298" width="7.140625" style="81" customWidth="1"/>
    <col min="12299" max="12299" width="7.7109375" style="81" customWidth="1"/>
    <col min="12300" max="12300" width="7.5703125" style="81" customWidth="1"/>
    <col min="12301" max="12301" width="8.140625" style="81" customWidth="1"/>
    <col min="12302" max="12302" width="8.28515625" style="81" customWidth="1"/>
    <col min="12303" max="12303" width="7" style="81" customWidth="1"/>
    <col min="12304" max="12304" width="7.140625" style="81" customWidth="1"/>
    <col min="12305" max="12305" width="7.42578125" style="81" customWidth="1"/>
    <col min="12306" max="12306" width="7.28515625" style="81" customWidth="1"/>
    <col min="12307" max="12314" width="9" style="81" hidden="1" customWidth="1"/>
    <col min="12315" max="12315" width="7.42578125" style="81" customWidth="1"/>
    <col min="12316" max="12316" width="7.5703125" style="81" customWidth="1"/>
    <col min="12317" max="12317" width="7.28515625" style="81" customWidth="1"/>
    <col min="12318" max="12318" width="7.85546875" style="81" customWidth="1"/>
    <col min="12319" max="12319" width="8.7109375" style="81" customWidth="1"/>
    <col min="12320" max="12320" width="7.85546875" style="81" customWidth="1"/>
    <col min="12321" max="12321" width="11.140625" style="81" customWidth="1"/>
    <col min="12322" max="12548" width="9.140625" style="81"/>
    <col min="12549" max="12549" width="4.7109375" style="81" customWidth="1"/>
    <col min="12550" max="12550" width="11.5703125" style="81" customWidth="1"/>
    <col min="12551" max="12551" width="7.5703125" style="81" customWidth="1"/>
    <col min="12552" max="12552" width="6.85546875" style="81" customWidth="1"/>
    <col min="12553" max="12553" width="7.7109375" style="81" customWidth="1"/>
    <col min="12554" max="12554" width="7.140625" style="81" customWidth="1"/>
    <col min="12555" max="12555" width="7.7109375" style="81" customWidth="1"/>
    <col min="12556" max="12556" width="7.5703125" style="81" customWidth="1"/>
    <col min="12557" max="12557" width="8.140625" style="81" customWidth="1"/>
    <col min="12558" max="12558" width="8.28515625" style="81" customWidth="1"/>
    <col min="12559" max="12559" width="7" style="81" customWidth="1"/>
    <col min="12560" max="12560" width="7.140625" style="81" customWidth="1"/>
    <col min="12561" max="12561" width="7.42578125" style="81" customWidth="1"/>
    <col min="12562" max="12562" width="7.28515625" style="81" customWidth="1"/>
    <col min="12563" max="12570" width="9" style="81" hidden="1" customWidth="1"/>
    <col min="12571" max="12571" width="7.42578125" style="81" customWidth="1"/>
    <col min="12572" max="12572" width="7.5703125" style="81" customWidth="1"/>
    <col min="12573" max="12573" width="7.28515625" style="81" customWidth="1"/>
    <col min="12574" max="12574" width="7.85546875" style="81" customWidth="1"/>
    <col min="12575" max="12575" width="8.7109375" style="81" customWidth="1"/>
    <col min="12576" max="12576" width="7.85546875" style="81" customWidth="1"/>
    <col min="12577" max="12577" width="11.140625" style="81" customWidth="1"/>
    <col min="12578" max="12804" width="9.140625" style="81"/>
    <col min="12805" max="12805" width="4.7109375" style="81" customWidth="1"/>
    <col min="12806" max="12806" width="11.5703125" style="81" customWidth="1"/>
    <col min="12807" max="12807" width="7.5703125" style="81" customWidth="1"/>
    <col min="12808" max="12808" width="6.85546875" style="81" customWidth="1"/>
    <col min="12809" max="12809" width="7.7109375" style="81" customWidth="1"/>
    <col min="12810" max="12810" width="7.140625" style="81" customWidth="1"/>
    <col min="12811" max="12811" width="7.7109375" style="81" customWidth="1"/>
    <col min="12812" max="12812" width="7.5703125" style="81" customWidth="1"/>
    <col min="12813" max="12813" width="8.140625" style="81" customWidth="1"/>
    <col min="12814" max="12814" width="8.28515625" style="81" customWidth="1"/>
    <col min="12815" max="12815" width="7" style="81" customWidth="1"/>
    <col min="12816" max="12816" width="7.140625" style="81" customWidth="1"/>
    <col min="12817" max="12817" width="7.42578125" style="81" customWidth="1"/>
    <col min="12818" max="12818" width="7.28515625" style="81" customWidth="1"/>
    <col min="12819" max="12826" width="9" style="81" hidden="1" customWidth="1"/>
    <col min="12827" max="12827" width="7.42578125" style="81" customWidth="1"/>
    <col min="12828" max="12828" width="7.5703125" style="81" customWidth="1"/>
    <col min="12829" max="12829" width="7.28515625" style="81" customWidth="1"/>
    <col min="12830" max="12830" width="7.85546875" style="81" customWidth="1"/>
    <col min="12831" max="12831" width="8.7109375" style="81" customWidth="1"/>
    <col min="12832" max="12832" width="7.85546875" style="81" customWidth="1"/>
    <col min="12833" max="12833" width="11.140625" style="81" customWidth="1"/>
    <col min="12834" max="13060" width="9.140625" style="81"/>
    <col min="13061" max="13061" width="4.7109375" style="81" customWidth="1"/>
    <col min="13062" max="13062" width="11.5703125" style="81" customWidth="1"/>
    <col min="13063" max="13063" width="7.5703125" style="81" customWidth="1"/>
    <col min="13064" max="13064" width="6.85546875" style="81" customWidth="1"/>
    <col min="13065" max="13065" width="7.7109375" style="81" customWidth="1"/>
    <col min="13066" max="13066" width="7.140625" style="81" customWidth="1"/>
    <col min="13067" max="13067" width="7.7109375" style="81" customWidth="1"/>
    <col min="13068" max="13068" width="7.5703125" style="81" customWidth="1"/>
    <col min="13069" max="13069" width="8.140625" style="81" customWidth="1"/>
    <col min="13070" max="13070" width="8.28515625" style="81" customWidth="1"/>
    <col min="13071" max="13071" width="7" style="81" customWidth="1"/>
    <col min="13072" max="13072" width="7.140625" style="81" customWidth="1"/>
    <col min="13073" max="13073" width="7.42578125" style="81" customWidth="1"/>
    <col min="13074" max="13074" width="7.28515625" style="81" customWidth="1"/>
    <col min="13075" max="13082" width="9" style="81" hidden="1" customWidth="1"/>
    <col min="13083" max="13083" width="7.42578125" style="81" customWidth="1"/>
    <col min="13084" max="13084" width="7.5703125" style="81" customWidth="1"/>
    <col min="13085" max="13085" width="7.28515625" style="81" customWidth="1"/>
    <col min="13086" max="13086" width="7.85546875" style="81" customWidth="1"/>
    <col min="13087" max="13087" width="8.7109375" style="81" customWidth="1"/>
    <col min="13088" max="13088" width="7.85546875" style="81" customWidth="1"/>
    <col min="13089" max="13089" width="11.140625" style="81" customWidth="1"/>
    <col min="13090" max="13316" width="9.140625" style="81"/>
    <col min="13317" max="13317" width="4.7109375" style="81" customWidth="1"/>
    <col min="13318" max="13318" width="11.5703125" style="81" customWidth="1"/>
    <col min="13319" max="13319" width="7.5703125" style="81" customWidth="1"/>
    <col min="13320" max="13320" width="6.85546875" style="81" customWidth="1"/>
    <col min="13321" max="13321" width="7.7109375" style="81" customWidth="1"/>
    <col min="13322" max="13322" width="7.140625" style="81" customWidth="1"/>
    <col min="13323" max="13323" width="7.7109375" style="81" customWidth="1"/>
    <col min="13324" max="13324" width="7.5703125" style="81" customWidth="1"/>
    <col min="13325" max="13325" width="8.140625" style="81" customWidth="1"/>
    <col min="13326" max="13326" width="8.28515625" style="81" customWidth="1"/>
    <col min="13327" max="13327" width="7" style="81" customWidth="1"/>
    <col min="13328" max="13328" width="7.140625" style="81" customWidth="1"/>
    <col min="13329" max="13329" width="7.42578125" style="81" customWidth="1"/>
    <col min="13330" max="13330" width="7.28515625" style="81" customWidth="1"/>
    <col min="13331" max="13338" width="9" style="81" hidden="1" customWidth="1"/>
    <col min="13339" max="13339" width="7.42578125" style="81" customWidth="1"/>
    <col min="13340" max="13340" width="7.5703125" style="81" customWidth="1"/>
    <col min="13341" max="13341" width="7.28515625" style="81" customWidth="1"/>
    <col min="13342" max="13342" width="7.85546875" style="81" customWidth="1"/>
    <col min="13343" max="13343" width="8.7109375" style="81" customWidth="1"/>
    <col min="13344" max="13344" width="7.85546875" style="81" customWidth="1"/>
    <col min="13345" max="13345" width="11.140625" style="81" customWidth="1"/>
    <col min="13346" max="13572" width="9.140625" style="81"/>
    <col min="13573" max="13573" width="4.7109375" style="81" customWidth="1"/>
    <col min="13574" max="13574" width="11.5703125" style="81" customWidth="1"/>
    <col min="13575" max="13575" width="7.5703125" style="81" customWidth="1"/>
    <col min="13576" max="13576" width="6.85546875" style="81" customWidth="1"/>
    <col min="13577" max="13577" width="7.7109375" style="81" customWidth="1"/>
    <col min="13578" max="13578" width="7.140625" style="81" customWidth="1"/>
    <col min="13579" max="13579" width="7.7109375" style="81" customWidth="1"/>
    <col min="13580" max="13580" width="7.5703125" style="81" customWidth="1"/>
    <col min="13581" max="13581" width="8.140625" style="81" customWidth="1"/>
    <col min="13582" max="13582" width="8.28515625" style="81" customWidth="1"/>
    <col min="13583" max="13583" width="7" style="81" customWidth="1"/>
    <col min="13584" max="13584" width="7.140625" style="81" customWidth="1"/>
    <col min="13585" max="13585" width="7.42578125" style="81" customWidth="1"/>
    <col min="13586" max="13586" width="7.28515625" style="81" customWidth="1"/>
    <col min="13587" max="13594" width="9" style="81" hidden="1" customWidth="1"/>
    <col min="13595" max="13595" width="7.42578125" style="81" customWidth="1"/>
    <col min="13596" max="13596" width="7.5703125" style="81" customWidth="1"/>
    <col min="13597" max="13597" width="7.28515625" style="81" customWidth="1"/>
    <col min="13598" max="13598" width="7.85546875" style="81" customWidth="1"/>
    <col min="13599" max="13599" width="8.7109375" style="81" customWidth="1"/>
    <col min="13600" max="13600" width="7.85546875" style="81" customWidth="1"/>
    <col min="13601" max="13601" width="11.140625" style="81" customWidth="1"/>
    <col min="13602" max="13828" width="9.140625" style="81"/>
    <col min="13829" max="13829" width="4.7109375" style="81" customWidth="1"/>
    <col min="13830" max="13830" width="11.5703125" style="81" customWidth="1"/>
    <col min="13831" max="13831" width="7.5703125" style="81" customWidth="1"/>
    <col min="13832" max="13832" width="6.85546875" style="81" customWidth="1"/>
    <col min="13833" max="13833" width="7.7109375" style="81" customWidth="1"/>
    <col min="13834" max="13834" width="7.140625" style="81" customWidth="1"/>
    <col min="13835" max="13835" width="7.7109375" style="81" customWidth="1"/>
    <col min="13836" max="13836" width="7.5703125" style="81" customWidth="1"/>
    <col min="13837" max="13837" width="8.140625" style="81" customWidth="1"/>
    <col min="13838" max="13838" width="8.28515625" style="81" customWidth="1"/>
    <col min="13839" max="13839" width="7" style="81" customWidth="1"/>
    <col min="13840" max="13840" width="7.140625" style="81" customWidth="1"/>
    <col min="13841" max="13841" width="7.42578125" style="81" customWidth="1"/>
    <col min="13842" max="13842" width="7.28515625" style="81" customWidth="1"/>
    <col min="13843" max="13850" width="9" style="81" hidden="1" customWidth="1"/>
    <col min="13851" max="13851" width="7.42578125" style="81" customWidth="1"/>
    <col min="13852" max="13852" width="7.5703125" style="81" customWidth="1"/>
    <col min="13853" max="13853" width="7.28515625" style="81" customWidth="1"/>
    <col min="13854" max="13854" width="7.85546875" style="81" customWidth="1"/>
    <col min="13855" max="13855" width="8.7109375" style="81" customWidth="1"/>
    <col min="13856" max="13856" width="7.85546875" style="81" customWidth="1"/>
    <col min="13857" max="13857" width="11.140625" style="81" customWidth="1"/>
    <col min="13858" max="14084" width="9.140625" style="81"/>
    <col min="14085" max="14085" width="4.7109375" style="81" customWidth="1"/>
    <col min="14086" max="14086" width="11.5703125" style="81" customWidth="1"/>
    <col min="14087" max="14087" width="7.5703125" style="81" customWidth="1"/>
    <col min="14088" max="14088" width="6.85546875" style="81" customWidth="1"/>
    <col min="14089" max="14089" width="7.7109375" style="81" customWidth="1"/>
    <col min="14090" max="14090" width="7.140625" style="81" customWidth="1"/>
    <col min="14091" max="14091" width="7.7109375" style="81" customWidth="1"/>
    <col min="14092" max="14092" width="7.5703125" style="81" customWidth="1"/>
    <col min="14093" max="14093" width="8.140625" style="81" customWidth="1"/>
    <col min="14094" max="14094" width="8.28515625" style="81" customWidth="1"/>
    <col min="14095" max="14095" width="7" style="81" customWidth="1"/>
    <col min="14096" max="14096" width="7.140625" style="81" customWidth="1"/>
    <col min="14097" max="14097" width="7.42578125" style="81" customWidth="1"/>
    <col min="14098" max="14098" width="7.28515625" style="81" customWidth="1"/>
    <col min="14099" max="14106" width="9" style="81" hidden="1" customWidth="1"/>
    <col min="14107" max="14107" width="7.42578125" style="81" customWidth="1"/>
    <col min="14108" max="14108" width="7.5703125" style="81" customWidth="1"/>
    <col min="14109" max="14109" width="7.28515625" style="81" customWidth="1"/>
    <col min="14110" max="14110" width="7.85546875" style="81" customWidth="1"/>
    <col min="14111" max="14111" width="8.7109375" style="81" customWidth="1"/>
    <col min="14112" max="14112" width="7.85546875" style="81" customWidth="1"/>
    <col min="14113" max="14113" width="11.140625" style="81" customWidth="1"/>
    <col min="14114" max="14340" width="9.140625" style="81"/>
    <col min="14341" max="14341" width="4.7109375" style="81" customWidth="1"/>
    <col min="14342" max="14342" width="11.5703125" style="81" customWidth="1"/>
    <col min="14343" max="14343" width="7.5703125" style="81" customWidth="1"/>
    <col min="14344" max="14344" width="6.85546875" style="81" customWidth="1"/>
    <col min="14345" max="14345" width="7.7109375" style="81" customWidth="1"/>
    <col min="14346" max="14346" width="7.140625" style="81" customWidth="1"/>
    <col min="14347" max="14347" width="7.7109375" style="81" customWidth="1"/>
    <col min="14348" max="14348" width="7.5703125" style="81" customWidth="1"/>
    <col min="14349" max="14349" width="8.140625" style="81" customWidth="1"/>
    <col min="14350" max="14350" width="8.28515625" style="81" customWidth="1"/>
    <col min="14351" max="14351" width="7" style="81" customWidth="1"/>
    <col min="14352" max="14352" width="7.140625" style="81" customWidth="1"/>
    <col min="14353" max="14353" width="7.42578125" style="81" customWidth="1"/>
    <col min="14354" max="14354" width="7.28515625" style="81" customWidth="1"/>
    <col min="14355" max="14362" width="9" style="81" hidden="1" customWidth="1"/>
    <col min="14363" max="14363" width="7.42578125" style="81" customWidth="1"/>
    <col min="14364" max="14364" width="7.5703125" style="81" customWidth="1"/>
    <col min="14365" max="14365" width="7.28515625" style="81" customWidth="1"/>
    <col min="14366" max="14366" width="7.85546875" style="81" customWidth="1"/>
    <col min="14367" max="14367" width="8.7109375" style="81" customWidth="1"/>
    <col min="14368" max="14368" width="7.85546875" style="81" customWidth="1"/>
    <col min="14369" max="14369" width="11.140625" style="81" customWidth="1"/>
    <col min="14370" max="14596" width="9.140625" style="81"/>
    <col min="14597" max="14597" width="4.7109375" style="81" customWidth="1"/>
    <col min="14598" max="14598" width="11.5703125" style="81" customWidth="1"/>
    <col min="14599" max="14599" width="7.5703125" style="81" customWidth="1"/>
    <col min="14600" max="14600" width="6.85546875" style="81" customWidth="1"/>
    <col min="14601" max="14601" width="7.7109375" style="81" customWidth="1"/>
    <col min="14602" max="14602" width="7.140625" style="81" customWidth="1"/>
    <col min="14603" max="14603" width="7.7109375" style="81" customWidth="1"/>
    <col min="14604" max="14604" width="7.5703125" style="81" customWidth="1"/>
    <col min="14605" max="14605" width="8.140625" style="81" customWidth="1"/>
    <col min="14606" max="14606" width="8.28515625" style="81" customWidth="1"/>
    <col min="14607" max="14607" width="7" style="81" customWidth="1"/>
    <col min="14608" max="14608" width="7.140625" style="81" customWidth="1"/>
    <col min="14609" max="14609" width="7.42578125" style="81" customWidth="1"/>
    <col min="14610" max="14610" width="7.28515625" style="81" customWidth="1"/>
    <col min="14611" max="14618" width="9" style="81" hidden="1" customWidth="1"/>
    <col min="14619" max="14619" width="7.42578125" style="81" customWidth="1"/>
    <col min="14620" max="14620" width="7.5703125" style="81" customWidth="1"/>
    <col min="14621" max="14621" width="7.28515625" style="81" customWidth="1"/>
    <col min="14622" max="14622" width="7.85546875" style="81" customWidth="1"/>
    <col min="14623" max="14623" width="8.7109375" style="81" customWidth="1"/>
    <col min="14624" max="14624" width="7.85546875" style="81" customWidth="1"/>
    <col min="14625" max="14625" width="11.140625" style="81" customWidth="1"/>
    <col min="14626" max="14852" width="9.140625" style="81"/>
    <col min="14853" max="14853" width="4.7109375" style="81" customWidth="1"/>
    <col min="14854" max="14854" width="11.5703125" style="81" customWidth="1"/>
    <col min="14855" max="14855" width="7.5703125" style="81" customWidth="1"/>
    <col min="14856" max="14856" width="6.85546875" style="81" customWidth="1"/>
    <col min="14857" max="14857" width="7.7109375" style="81" customWidth="1"/>
    <col min="14858" max="14858" width="7.140625" style="81" customWidth="1"/>
    <col min="14859" max="14859" width="7.7109375" style="81" customWidth="1"/>
    <col min="14860" max="14860" width="7.5703125" style="81" customWidth="1"/>
    <col min="14861" max="14861" width="8.140625" style="81" customWidth="1"/>
    <col min="14862" max="14862" width="8.28515625" style="81" customWidth="1"/>
    <col min="14863" max="14863" width="7" style="81" customWidth="1"/>
    <col min="14864" max="14864" width="7.140625" style="81" customWidth="1"/>
    <col min="14865" max="14865" width="7.42578125" style="81" customWidth="1"/>
    <col min="14866" max="14866" width="7.28515625" style="81" customWidth="1"/>
    <col min="14867" max="14874" width="9" style="81" hidden="1" customWidth="1"/>
    <col min="14875" max="14875" width="7.42578125" style="81" customWidth="1"/>
    <col min="14876" max="14876" width="7.5703125" style="81" customWidth="1"/>
    <col min="14877" max="14877" width="7.28515625" style="81" customWidth="1"/>
    <col min="14878" max="14878" width="7.85546875" style="81" customWidth="1"/>
    <col min="14879" max="14879" width="8.7109375" style="81" customWidth="1"/>
    <col min="14880" max="14880" width="7.85546875" style="81" customWidth="1"/>
    <col min="14881" max="14881" width="11.140625" style="81" customWidth="1"/>
    <col min="14882" max="15108" width="9.140625" style="81"/>
    <col min="15109" max="15109" width="4.7109375" style="81" customWidth="1"/>
    <col min="15110" max="15110" width="11.5703125" style="81" customWidth="1"/>
    <col min="15111" max="15111" width="7.5703125" style="81" customWidth="1"/>
    <col min="15112" max="15112" width="6.85546875" style="81" customWidth="1"/>
    <col min="15113" max="15113" width="7.7109375" style="81" customWidth="1"/>
    <col min="15114" max="15114" width="7.140625" style="81" customWidth="1"/>
    <col min="15115" max="15115" width="7.7109375" style="81" customWidth="1"/>
    <col min="15116" max="15116" width="7.5703125" style="81" customWidth="1"/>
    <col min="15117" max="15117" width="8.140625" style="81" customWidth="1"/>
    <col min="15118" max="15118" width="8.28515625" style="81" customWidth="1"/>
    <col min="15119" max="15119" width="7" style="81" customWidth="1"/>
    <col min="15120" max="15120" width="7.140625" style="81" customWidth="1"/>
    <col min="15121" max="15121" width="7.42578125" style="81" customWidth="1"/>
    <col min="15122" max="15122" width="7.28515625" style="81" customWidth="1"/>
    <col min="15123" max="15130" width="9" style="81" hidden="1" customWidth="1"/>
    <col min="15131" max="15131" width="7.42578125" style="81" customWidth="1"/>
    <col min="15132" max="15132" width="7.5703125" style="81" customWidth="1"/>
    <col min="15133" max="15133" width="7.28515625" style="81" customWidth="1"/>
    <col min="15134" max="15134" width="7.85546875" style="81" customWidth="1"/>
    <col min="15135" max="15135" width="8.7109375" style="81" customWidth="1"/>
    <col min="15136" max="15136" width="7.85546875" style="81" customWidth="1"/>
    <col min="15137" max="15137" width="11.140625" style="81" customWidth="1"/>
    <col min="15138" max="15364" width="9.140625" style="81"/>
    <col min="15365" max="15365" width="4.7109375" style="81" customWidth="1"/>
    <col min="15366" max="15366" width="11.5703125" style="81" customWidth="1"/>
    <col min="15367" max="15367" width="7.5703125" style="81" customWidth="1"/>
    <col min="15368" max="15368" width="6.85546875" style="81" customWidth="1"/>
    <col min="15369" max="15369" width="7.7109375" style="81" customWidth="1"/>
    <col min="15370" max="15370" width="7.140625" style="81" customWidth="1"/>
    <col min="15371" max="15371" width="7.7109375" style="81" customWidth="1"/>
    <col min="15372" max="15372" width="7.5703125" style="81" customWidth="1"/>
    <col min="15373" max="15373" width="8.140625" style="81" customWidth="1"/>
    <col min="15374" max="15374" width="8.28515625" style="81" customWidth="1"/>
    <col min="15375" max="15375" width="7" style="81" customWidth="1"/>
    <col min="15376" max="15376" width="7.140625" style="81" customWidth="1"/>
    <col min="15377" max="15377" width="7.42578125" style="81" customWidth="1"/>
    <col min="15378" max="15378" width="7.28515625" style="81" customWidth="1"/>
    <col min="15379" max="15386" width="9" style="81" hidden="1" customWidth="1"/>
    <col min="15387" max="15387" width="7.42578125" style="81" customWidth="1"/>
    <col min="15388" max="15388" width="7.5703125" style="81" customWidth="1"/>
    <col min="15389" max="15389" width="7.28515625" style="81" customWidth="1"/>
    <col min="15390" max="15390" width="7.85546875" style="81" customWidth="1"/>
    <col min="15391" max="15391" width="8.7109375" style="81" customWidth="1"/>
    <col min="15392" max="15392" width="7.85546875" style="81" customWidth="1"/>
    <col min="15393" max="15393" width="11.140625" style="81" customWidth="1"/>
    <col min="15394" max="15620" width="9.140625" style="81"/>
    <col min="15621" max="15621" width="4.7109375" style="81" customWidth="1"/>
    <col min="15622" max="15622" width="11.5703125" style="81" customWidth="1"/>
    <col min="15623" max="15623" width="7.5703125" style="81" customWidth="1"/>
    <col min="15624" max="15624" width="6.85546875" style="81" customWidth="1"/>
    <col min="15625" max="15625" width="7.7109375" style="81" customWidth="1"/>
    <col min="15626" max="15626" width="7.140625" style="81" customWidth="1"/>
    <col min="15627" max="15627" width="7.7109375" style="81" customWidth="1"/>
    <col min="15628" max="15628" width="7.5703125" style="81" customWidth="1"/>
    <col min="15629" max="15629" width="8.140625" style="81" customWidth="1"/>
    <col min="15630" max="15630" width="8.28515625" style="81" customWidth="1"/>
    <col min="15631" max="15631" width="7" style="81" customWidth="1"/>
    <col min="15632" max="15632" width="7.140625" style="81" customWidth="1"/>
    <col min="15633" max="15633" width="7.42578125" style="81" customWidth="1"/>
    <col min="15634" max="15634" width="7.28515625" style="81" customWidth="1"/>
    <col min="15635" max="15642" width="9" style="81" hidden="1" customWidth="1"/>
    <col min="15643" max="15643" width="7.42578125" style="81" customWidth="1"/>
    <col min="15644" max="15644" width="7.5703125" style="81" customWidth="1"/>
    <col min="15645" max="15645" width="7.28515625" style="81" customWidth="1"/>
    <col min="15646" max="15646" width="7.85546875" style="81" customWidth="1"/>
    <col min="15647" max="15647" width="8.7109375" style="81" customWidth="1"/>
    <col min="15648" max="15648" width="7.85546875" style="81" customWidth="1"/>
    <col min="15649" max="15649" width="11.140625" style="81" customWidth="1"/>
    <col min="15650" max="15876" width="9.140625" style="81"/>
    <col min="15877" max="15877" width="4.7109375" style="81" customWidth="1"/>
    <col min="15878" max="15878" width="11.5703125" style="81" customWidth="1"/>
    <col min="15879" max="15879" width="7.5703125" style="81" customWidth="1"/>
    <col min="15880" max="15880" width="6.85546875" style="81" customWidth="1"/>
    <col min="15881" max="15881" width="7.7109375" style="81" customWidth="1"/>
    <col min="15882" max="15882" width="7.140625" style="81" customWidth="1"/>
    <col min="15883" max="15883" width="7.7109375" style="81" customWidth="1"/>
    <col min="15884" max="15884" width="7.5703125" style="81" customWidth="1"/>
    <col min="15885" max="15885" width="8.140625" style="81" customWidth="1"/>
    <col min="15886" max="15886" width="8.28515625" style="81" customWidth="1"/>
    <col min="15887" max="15887" width="7" style="81" customWidth="1"/>
    <col min="15888" max="15888" width="7.140625" style="81" customWidth="1"/>
    <col min="15889" max="15889" width="7.42578125" style="81" customWidth="1"/>
    <col min="15890" max="15890" width="7.28515625" style="81" customWidth="1"/>
    <col min="15891" max="15898" width="9" style="81" hidden="1" customWidth="1"/>
    <col min="15899" max="15899" width="7.42578125" style="81" customWidth="1"/>
    <col min="15900" max="15900" width="7.5703125" style="81" customWidth="1"/>
    <col min="15901" max="15901" width="7.28515625" style="81" customWidth="1"/>
    <col min="15902" max="15902" width="7.85546875" style="81" customWidth="1"/>
    <col min="15903" max="15903" width="8.7109375" style="81" customWidth="1"/>
    <col min="15904" max="15904" width="7.85546875" style="81" customWidth="1"/>
    <col min="15905" max="15905" width="11.140625" style="81" customWidth="1"/>
    <col min="15906" max="16132" width="9.140625" style="81"/>
    <col min="16133" max="16133" width="4.7109375" style="81" customWidth="1"/>
    <col min="16134" max="16134" width="11.5703125" style="81" customWidth="1"/>
    <col min="16135" max="16135" width="7.5703125" style="81" customWidth="1"/>
    <col min="16136" max="16136" width="6.85546875" style="81" customWidth="1"/>
    <col min="16137" max="16137" width="7.7109375" style="81" customWidth="1"/>
    <col min="16138" max="16138" width="7.140625" style="81" customWidth="1"/>
    <col min="16139" max="16139" width="7.7109375" style="81" customWidth="1"/>
    <col min="16140" max="16140" width="7.5703125" style="81" customWidth="1"/>
    <col min="16141" max="16141" width="8.140625" style="81" customWidth="1"/>
    <col min="16142" max="16142" width="8.28515625" style="81" customWidth="1"/>
    <col min="16143" max="16143" width="7" style="81" customWidth="1"/>
    <col min="16144" max="16144" width="7.140625" style="81" customWidth="1"/>
    <col min="16145" max="16145" width="7.42578125" style="81" customWidth="1"/>
    <col min="16146" max="16146" width="7.28515625" style="81" customWidth="1"/>
    <col min="16147" max="16154" width="9" style="81" hidden="1" customWidth="1"/>
    <col min="16155" max="16155" width="7.42578125" style="81" customWidth="1"/>
    <col min="16156" max="16156" width="7.5703125" style="81" customWidth="1"/>
    <col min="16157" max="16157" width="7.28515625" style="81" customWidth="1"/>
    <col min="16158" max="16158" width="7.85546875" style="81" customWidth="1"/>
    <col min="16159" max="16159" width="8.7109375" style="81" customWidth="1"/>
    <col min="16160" max="16160" width="7.85546875" style="81" customWidth="1"/>
    <col min="16161" max="16161" width="11.140625" style="81" customWidth="1"/>
    <col min="16162" max="16384" width="9.140625" style="81"/>
  </cols>
  <sheetData>
    <row r="1" spans="1:32" s="68" customFormat="1" ht="15.75">
      <c r="A1" s="828" t="s">
        <v>87</v>
      </c>
      <c r="B1" s="828"/>
      <c r="C1" s="828"/>
      <c r="D1" s="828"/>
      <c r="E1" s="828"/>
      <c r="F1" s="828"/>
      <c r="G1" s="828"/>
      <c r="H1" s="828"/>
      <c r="I1" s="828"/>
      <c r="J1" s="828"/>
      <c r="K1" s="828"/>
      <c r="L1" s="828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828" t="s">
        <v>88</v>
      </c>
      <c r="Z1" s="828"/>
      <c r="AA1" s="828"/>
      <c r="AB1" s="828"/>
      <c r="AC1" s="828"/>
      <c r="AD1" s="828"/>
      <c r="AE1" s="828"/>
      <c r="AF1" s="828"/>
    </row>
    <row r="2" spans="1:32" s="68" customFormat="1" ht="15.75">
      <c r="A2" s="1096" t="s">
        <v>89</v>
      </c>
      <c r="B2" s="1096"/>
      <c r="C2" s="1096"/>
      <c r="D2" s="1096"/>
      <c r="E2" s="1096"/>
      <c r="F2" s="1096"/>
      <c r="G2" s="1096"/>
      <c r="H2" s="1096"/>
      <c r="I2" s="1096"/>
      <c r="J2" s="1096"/>
      <c r="K2" s="1096"/>
      <c r="L2" s="1096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1096" t="s">
        <v>90</v>
      </c>
      <c r="Z2" s="1096"/>
      <c r="AA2" s="1096"/>
      <c r="AB2" s="1096"/>
      <c r="AC2" s="1096"/>
      <c r="AD2" s="1096"/>
      <c r="AE2" s="1096"/>
      <c r="AF2" s="1096"/>
    </row>
    <row r="3" spans="1:32" s="35" customFormat="1" ht="19.5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97"/>
      <c r="AB3" s="897"/>
      <c r="AC3" s="897"/>
      <c r="AD3" s="897"/>
      <c r="AE3" s="897"/>
      <c r="AF3" s="897"/>
    </row>
    <row r="4" spans="1:32" s="28" customFormat="1" ht="20.25">
      <c r="A4" s="893" t="s">
        <v>534</v>
      </c>
      <c r="B4" s="893"/>
      <c r="C4" s="893"/>
      <c r="D4" s="893"/>
      <c r="E4" s="893"/>
      <c r="F4" s="893"/>
      <c r="G4" s="893"/>
      <c r="H4" s="893"/>
      <c r="I4" s="893"/>
      <c r="J4" s="893"/>
      <c r="K4" s="893"/>
      <c r="L4" s="893"/>
      <c r="M4" s="893"/>
      <c r="N4" s="893"/>
      <c r="O4" s="893"/>
      <c r="P4" s="893"/>
      <c r="Q4" s="893"/>
      <c r="R4" s="893"/>
      <c r="S4" s="893"/>
      <c r="T4" s="893"/>
      <c r="U4" s="893"/>
      <c r="V4" s="893"/>
      <c r="W4" s="893"/>
      <c r="X4" s="893"/>
      <c r="Y4" s="893"/>
      <c r="Z4" s="893"/>
      <c r="AA4" s="893"/>
      <c r="AB4" s="893"/>
      <c r="AC4" s="893"/>
      <c r="AD4" s="893"/>
      <c r="AE4" s="893"/>
      <c r="AF4" s="893"/>
    </row>
    <row r="5" spans="1:32" s="28" customFormat="1" ht="20.25">
      <c r="A5" s="893" t="s">
        <v>535</v>
      </c>
      <c r="B5" s="893"/>
      <c r="C5" s="893"/>
      <c r="D5" s="893"/>
      <c r="E5" s="893"/>
      <c r="F5" s="893"/>
      <c r="G5" s="893"/>
      <c r="H5" s="893"/>
      <c r="I5" s="893"/>
      <c r="J5" s="893"/>
      <c r="K5" s="893"/>
      <c r="L5" s="893"/>
      <c r="M5" s="893"/>
      <c r="N5" s="893"/>
      <c r="O5" s="893"/>
      <c r="P5" s="893"/>
      <c r="Q5" s="893"/>
      <c r="R5" s="893"/>
      <c r="S5" s="893"/>
      <c r="T5" s="893"/>
      <c r="U5" s="893"/>
      <c r="V5" s="893"/>
      <c r="W5" s="893"/>
      <c r="X5" s="893"/>
      <c r="Y5" s="893"/>
      <c r="Z5" s="893"/>
      <c r="AA5" s="893"/>
      <c r="AB5" s="893"/>
      <c r="AC5" s="893"/>
      <c r="AD5" s="893"/>
      <c r="AE5" s="893"/>
      <c r="AF5" s="893"/>
    </row>
    <row r="6" spans="1:32">
      <c r="AF6" s="92"/>
    </row>
    <row r="7" spans="1:32" s="35" customFormat="1" ht="43.5" customHeight="1">
      <c r="A7" s="1086" t="s">
        <v>93</v>
      </c>
      <c r="B7" s="1088" t="s">
        <v>94</v>
      </c>
      <c r="C7" s="1031" t="s">
        <v>536</v>
      </c>
      <c r="D7" s="1032"/>
      <c r="E7" s="1031" t="s">
        <v>537</v>
      </c>
      <c r="F7" s="1032"/>
      <c r="G7" s="1031" t="s">
        <v>485</v>
      </c>
      <c r="H7" s="1032"/>
      <c r="I7" s="1031" t="s">
        <v>95</v>
      </c>
      <c r="J7" s="1032"/>
      <c r="K7" s="1031" t="s">
        <v>454</v>
      </c>
      <c r="L7" s="1032"/>
      <c r="M7" s="1031" t="s">
        <v>538</v>
      </c>
      <c r="N7" s="1032"/>
      <c r="O7" s="1031" t="s">
        <v>539</v>
      </c>
      <c r="P7" s="1032"/>
      <c r="Q7" s="1031" t="s">
        <v>108</v>
      </c>
      <c r="R7" s="1032"/>
      <c r="S7" s="1031" t="s">
        <v>540</v>
      </c>
      <c r="T7" s="1032"/>
      <c r="U7" s="1031" t="s">
        <v>541</v>
      </c>
      <c r="V7" s="1032"/>
      <c r="W7" s="1031" t="s">
        <v>115</v>
      </c>
      <c r="X7" s="1032"/>
      <c r="Y7" s="1031" t="s">
        <v>116</v>
      </c>
      <c r="Z7" s="1032"/>
      <c r="AA7" s="1031" t="s">
        <v>542</v>
      </c>
      <c r="AB7" s="1032"/>
      <c r="AC7" s="1031" t="s">
        <v>543</v>
      </c>
      <c r="AD7" s="1032"/>
      <c r="AE7" s="1003" t="s">
        <v>544</v>
      </c>
      <c r="AF7" s="1091" t="s">
        <v>243</v>
      </c>
    </row>
    <row r="8" spans="1:32" s="35" customFormat="1" ht="30" customHeight="1">
      <c r="A8" s="1087"/>
      <c r="B8" s="1089"/>
      <c r="C8" s="84" t="s">
        <v>545</v>
      </c>
      <c r="D8" s="84" t="s">
        <v>47</v>
      </c>
      <c r="E8" s="84" t="s">
        <v>545</v>
      </c>
      <c r="F8" s="84" t="s">
        <v>47</v>
      </c>
      <c r="G8" s="84" t="s">
        <v>545</v>
      </c>
      <c r="H8" s="84" t="s">
        <v>47</v>
      </c>
      <c r="I8" s="84" t="s">
        <v>545</v>
      </c>
      <c r="J8" s="84" t="s">
        <v>47</v>
      </c>
      <c r="K8" s="84" t="s">
        <v>545</v>
      </c>
      <c r="L8" s="84" t="s">
        <v>47</v>
      </c>
      <c r="M8" s="84" t="s">
        <v>545</v>
      </c>
      <c r="N8" s="84" t="s">
        <v>47</v>
      </c>
      <c r="O8" s="84" t="s">
        <v>545</v>
      </c>
      <c r="P8" s="84" t="s">
        <v>47</v>
      </c>
      <c r="Q8" s="84" t="s">
        <v>545</v>
      </c>
      <c r="R8" s="84" t="s">
        <v>47</v>
      </c>
      <c r="S8" s="84" t="s">
        <v>545</v>
      </c>
      <c r="T8" s="84" t="s">
        <v>47</v>
      </c>
      <c r="U8" s="84" t="s">
        <v>545</v>
      </c>
      <c r="V8" s="84" t="s">
        <v>47</v>
      </c>
      <c r="W8" s="84" t="s">
        <v>545</v>
      </c>
      <c r="X8" s="84" t="s">
        <v>47</v>
      </c>
      <c r="Y8" s="84" t="s">
        <v>545</v>
      </c>
      <c r="Z8" s="84" t="s">
        <v>47</v>
      </c>
      <c r="AA8" s="84" t="s">
        <v>545</v>
      </c>
      <c r="AB8" s="84" t="s">
        <v>47</v>
      </c>
      <c r="AC8" s="84" t="s">
        <v>545</v>
      </c>
      <c r="AD8" s="84" t="s">
        <v>47</v>
      </c>
      <c r="AE8" s="1090"/>
      <c r="AF8" s="1092"/>
    </row>
    <row r="9" spans="1:32" s="79" customFormat="1" ht="25.5" customHeight="1">
      <c r="A9" s="85">
        <v>1</v>
      </c>
      <c r="B9" s="124" t="s">
        <v>546</v>
      </c>
      <c r="C9" s="87">
        <v>0</v>
      </c>
      <c r="D9" s="88">
        <f>C9*0.9375</f>
        <v>0</v>
      </c>
      <c r="E9" s="89">
        <v>0</v>
      </c>
      <c r="F9" s="89">
        <f>E9*0.3</f>
        <v>0</v>
      </c>
      <c r="G9" s="89">
        <v>0</v>
      </c>
      <c r="H9" s="89">
        <f>G9*3.5</f>
        <v>0</v>
      </c>
      <c r="I9" s="89">
        <v>0</v>
      </c>
      <c r="J9" s="89">
        <f>I9*5.12</f>
        <v>0</v>
      </c>
      <c r="K9" s="89">
        <v>0</v>
      </c>
      <c r="L9" s="88">
        <f>K9*3</f>
        <v>0</v>
      </c>
      <c r="M9" s="89">
        <v>0</v>
      </c>
      <c r="N9" s="89">
        <f>M9*1</f>
        <v>0</v>
      </c>
      <c r="O9" s="89">
        <v>0</v>
      </c>
      <c r="P9" s="89">
        <f>O9*19</f>
        <v>0</v>
      </c>
      <c r="Q9" s="89">
        <v>0</v>
      </c>
      <c r="R9" s="89">
        <f>Q9/25</f>
        <v>0</v>
      </c>
      <c r="S9" s="89">
        <v>0</v>
      </c>
      <c r="T9" s="89">
        <f>S9*3.75</f>
        <v>0</v>
      </c>
      <c r="U9" s="89">
        <v>0</v>
      </c>
      <c r="V9" s="89">
        <f>U9/25</f>
        <v>0</v>
      </c>
      <c r="W9" s="89">
        <v>0</v>
      </c>
      <c r="X9" s="89">
        <f>W9/27</f>
        <v>0</v>
      </c>
      <c r="Y9" s="89">
        <v>0</v>
      </c>
      <c r="Z9" s="88">
        <f>Y9*23</f>
        <v>0</v>
      </c>
      <c r="AA9" s="88">
        <v>0</v>
      </c>
      <c r="AB9" s="88">
        <f t="shared" ref="AB9:AB23" si="0">AA9*3.75</f>
        <v>0</v>
      </c>
      <c r="AC9" s="88">
        <v>0</v>
      </c>
      <c r="AD9" s="88">
        <v>0</v>
      </c>
      <c r="AE9" s="93">
        <f>L9+D9+AB9+Z9+F9+J9+AM9+V9+R9+X9+N9+P9+H9+T9</f>
        <v>0</v>
      </c>
      <c r="AF9" s="94"/>
    </row>
    <row r="10" spans="1:32" s="79" customFormat="1" ht="27.75" customHeight="1">
      <c r="A10" s="85">
        <v>2</v>
      </c>
      <c r="B10" s="124" t="s">
        <v>547</v>
      </c>
      <c r="C10" s="87">
        <v>0</v>
      </c>
      <c r="D10" s="88">
        <f t="shared" ref="D10:D71" si="1">C10*0.9375</f>
        <v>0</v>
      </c>
      <c r="E10" s="89">
        <v>0</v>
      </c>
      <c r="F10" s="89">
        <f>E10*0.5</f>
        <v>0</v>
      </c>
      <c r="G10" s="89">
        <v>0</v>
      </c>
      <c r="H10" s="89">
        <f t="shared" ref="H10:H73" si="2">G10*3.5</f>
        <v>0</v>
      </c>
      <c r="I10" s="89">
        <v>0</v>
      </c>
      <c r="J10" s="89">
        <f t="shared" ref="J10:J73" si="3">I10*5.12</f>
        <v>0</v>
      </c>
      <c r="K10" s="89">
        <v>0</v>
      </c>
      <c r="L10" s="88">
        <f>K10*2.454</f>
        <v>0</v>
      </c>
      <c r="M10" s="89">
        <v>0</v>
      </c>
      <c r="N10" s="89">
        <f>M10*1</f>
        <v>0</v>
      </c>
      <c r="O10" s="89">
        <v>0</v>
      </c>
      <c r="P10" s="89">
        <f t="shared" ref="P10:P72" si="4">O10*19</f>
        <v>0</v>
      </c>
      <c r="Q10" s="89">
        <v>0</v>
      </c>
      <c r="R10" s="89">
        <f>Q10/25</f>
        <v>0</v>
      </c>
      <c r="S10" s="89">
        <v>0</v>
      </c>
      <c r="T10" s="89">
        <f t="shared" ref="T10:T73" si="5">S10*3.75</f>
        <v>0</v>
      </c>
      <c r="U10" s="89">
        <v>0</v>
      </c>
      <c r="V10" s="89">
        <f>U10*0.5</f>
        <v>0</v>
      </c>
      <c r="W10" s="89">
        <v>0</v>
      </c>
      <c r="X10" s="89">
        <f t="shared" ref="X10:X72" si="6">W10/27</f>
        <v>0</v>
      </c>
      <c r="Y10" s="89">
        <v>0</v>
      </c>
      <c r="Z10" s="88">
        <f t="shared" ref="Z10:Z72" si="7">Y10*23</f>
        <v>0</v>
      </c>
      <c r="AA10" s="88">
        <v>0</v>
      </c>
      <c r="AB10" s="88">
        <f t="shared" si="0"/>
        <v>0</v>
      </c>
      <c r="AC10" s="88">
        <v>0</v>
      </c>
      <c r="AD10" s="88">
        <f t="shared" ref="AD10:AD72" si="8">AC10*3.75</f>
        <v>0</v>
      </c>
      <c r="AE10" s="93">
        <f>L10+D10+AB10+Z10+F10+J10+AM10+V10+R10+X10+N10+P10+H10+T10</f>
        <v>0</v>
      </c>
      <c r="AF10" s="94"/>
    </row>
    <row r="11" spans="1:32" s="79" customFormat="1" ht="27.75" customHeight="1">
      <c r="A11" s="85">
        <v>3</v>
      </c>
      <c r="B11" s="124" t="s">
        <v>548</v>
      </c>
      <c r="C11" s="87">
        <v>0</v>
      </c>
      <c r="D11" s="88">
        <f t="shared" si="1"/>
        <v>0</v>
      </c>
      <c r="E11" s="89">
        <v>0</v>
      </c>
      <c r="F11" s="89">
        <f t="shared" ref="F11:F74" si="9">E11*0.5</f>
        <v>0</v>
      </c>
      <c r="G11" s="89">
        <v>0</v>
      </c>
      <c r="H11" s="89">
        <f t="shared" si="2"/>
        <v>0</v>
      </c>
      <c r="I11" s="89">
        <v>0</v>
      </c>
      <c r="J11" s="89">
        <f t="shared" si="3"/>
        <v>0</v>
      </c>
      <c r="K11" s="89">
        <v>0</v>
      </c>
      <c r="L11" s="88">
        <f t="shared" ref="L11:L23" si="10">K11*2.454</f>
        <v>0</v>
      </c>
      <c r="M11" s="89">
        <v>0</v>
      </c>
      <c r="N11" s="89">
        <f t="shared" ref="N11:N74" si="11">M11*1</f>
        <v>0</v>
      </c>
      <c r="O11" s="89">
        <v>0</v>
      </c>
      <c r="P11" s="89">
        <f t="shared" si="4"/>
        <v>0</v>
      </c>
      <c r="Q11" s="89">
        <v>0</v>
      </c>
      <c r="R11" s="89">
        <f t="shared" ref="R11:R72" si="12">Q11/25</f>
        <v>0</v>
      </c>
      <c r="S11" s="89">
        <v>0</v>
      </c>
      <c r="T11" s="89">
        <f t="shared" si="5"/>
        <v>0</v>
      </c>
      <c r="U11" s="89">
        <v>0</v>
      </c>
      <c r="V11" s="89">
        <f t="shared" ref="V11:V74" si="13">U11*0.5</f>
        <v>0</v>
      </c>
      <c r="W11" s="89">
        <v>0</v>
      </c>
      <c r="X11" s="89">
        <f t="shared" si="6"/>
        <v>0</v>
      </c>
      <c r="Y11" s="89">
        <v>0</v>
      </c>
      <c r="Z11" s="88">
        <f t="shared" si="7"/>
        <v>0</v>
      </c>
      <c r="AA11" s="88">
        <v>0</v>
      </c>
      <c r="AB11" s="88">
        <f t="shared" si="0"/>
        <v>0</v>
      </c>
      <c r="AC11" s="88">
        <v>0</v>
      </c>
      <c r="AD11" s="88">
        <f t="shared" si="8"/>
        <v>0</v>
      </c>
      <c r="AE11" s="93">
        <f t="shared" ref="AE11:AE74" si="14">L11+D11+AB11+Z11+F11+J11+AM11+V11+R11+X11+N11+P11+H11+T11</f>
        <v>0</v>
      </c>
      <c r="AF11" s="94"/>
    </row>
    <row r="12" spans="1:32" s="79" customFormat="1" ht="27.75" customHeight="1">
      <c r="A12" s="85">
        <v>4</v>
      </c>
      <c r="B12" s="124" t="s">
        <v>549</v>
      </c>
      <c r="C12" s="87">
        <v>0</v>
      </c>
      <c r="D12" s="88">
        <f t="shared" si="1"/>
        <v>0</v>
      </c>
      <c r="E12" s="89">
        <v>0</v>
      </c>
      <c r="F12" s="89">
        <f t="shared" si="9"/>
        <v>0</v>
      </c>
      <c r="G12" s="89">
        <v>0</v>
      </c>
      <c r="H12" s="89">
        <f t="shared" si="2"/>
        <v>0</v>
      </c>
      <c r="I12" s="89">
        <v>0</v>
      </c>
      <c r="J12" s="89">
        <f t="shared" si="3"/>
        <v>0</v>
      </c>
      <c r="K12" s="89">
        <v>0</v>
      </c>
      <c r="L12" s="88">
        <f t="shared" si="10"/>
        <v>0</v>
      </c>
      <c r="M12" s="89">
        <v>0</v>
      </c>
      <c r="N12" s="89">
        <f t="shared" si="11"/>
        <v>0</v>
      </c>
      <c r="O12" s="89">
        <v>0</v>
      </c>
      <c r="P12" s="89">
        <f t="shared" si="4"/>
        <v>0</v>
      </c>
      <c r="Q12" s="89">
        <v>0</v>
      </c>
      <c r="R12" s="89">
        <f t="shared" si="12"/>
        <v>0</v>
      </c>
      <c r="S12" s="89">
        <v>0</v>
      </c>
      <c r="T12" s="89">
        <f t="shared" si="5"/>
        <v>0</v>
      </c>
      <c r="U12" s="89">
        <v>0</v>
      </c>
      <c r="V12" s="89">
        <f t="shared" si="13"/>
        <v>0</v>
      </c>
      <c r="W12" s="89">
        <v>0</v>
      </c>
      <c r="X12" s="89">
        <f t="shared" si="6"/>
        <v>0</v>
      </c>
      <c r="Y12" s="89">
        <v>0</v>
      </c>
      <c r="Z12" s="88">
        <f t="shared" si="7"/>
        <v>0</v>
      </c>
      <c r="AA12" s="88">
        <v>0</v>
      </c>
      <c r="AB12" s="88">
        <f t="shared" si="0"/>
        <v>0</v>
      </c>
      <c r="AC12" s="88">
        <v>0</v>
      </c>
      <c r="AD12" s="88">
        <f t="shared" si="8"/>
        <v>0</v>
      </c>
      <c r="AE12" s="93">
        <f t="shared" si="14"/>
        <v>0</v>
      </c>
      <c r="AF12" s="94"/>
    </row>
    <row r="13" spans="1:32" s="79" customFormat="1" ht="27.75" customHeight="1">
      <c r="A13" s="85">
        <v>5</v>
      </c>
      <c r="B13" s="124" t="s">
        <v>550</v>
      </c>
      <c r="C13" s="87">
        <v>0</v>
      </c>
      <c r="D13" s="88">
        <f t="shared" si="1"/>
        <v>0</v>
      </c>
      <c r="E13" s="89">
        <v>0</v>
      </c>
      <c r="F13" s="89">
        <f t="shared" si="9"/>
        <v>0</v>
      </c>
      <c r="G13" s="89">
        <v>0</v>
      </c>
      <c r="H13" s="89">
        <f t="shared" si="2"/>
        <v>0</v>
      </c>
      <c r="I13" s="89">
        <v>0</v>
      </c>
      <c r="J13" s="89">
        <f t="shared" si="3"/>
        <v>0</v>
      </c>
      <c r="K13" s="89">
        <v>0</v>
      </c>
      <c r="L13" s="88">
        <f t="shared" si="10"/>
        <v>0</v>
      </c>
      <c r="M13" s="89">
        <v>0</v>
      </c>
      <c r="N13" s="89">
        <f t="shared" si="11"/>
        <v>0</v>
      </c>
      <c r="O13" s="89">
        <v>0</v>
      </c>
      <c r="P13" s="89">
        <f t="shared" si="4"/>
        <v>0</v>
      </c>
      <c r="Q13" s="89">
        <v>0</v>
      </c>
      <c r="R13" s="89">
        <f t="shared" si="12"/>
        <v>0</v>
      </c>
      <c r="S13" s="89">
        <v>0</v>
      </c>
      <c r="T13" s="89">
        <f t="shared" si="5"/>
        <v>0</v>
      </c>
      <c r="U13" s="89">
        <v>0</v>
      </c>
      <c r="V13" s="89">
        <f t="shared" si="13"/>
        <v>0</v>
      </c>
      <c r="W13" s="89">
        <v>0</v>
      </c>
      <c r="X13" s="89">
        <f t="shared" si="6"/>
        <v>0</v>
      </c>
      <c r="Y13" s="89">
        <v>0</v>
      </c>
      <c r="Z13" s="88">
        <f t="shared" si="7"/>
        <v>0</v>
      </c>
      <c r="AA13" s="88">
        <v>0</v>
      </c>
      <c r="AB13" s="88">
        <f t="shared" si="0"/>
        <v>0</v>
      </c>
      <c r="AC13" s="88">
        <v>0</v>
      </c>
      <c r="AD13" s="88">
        <f t="shared" si="8"/>
        <v>0</v>
      </c>
      <c r="AE13" s="93">
        <f t="shared" si="14"/>
        <v>0</v>
      </c>
      <c r="AF13" s="94"/>
    </row>
    <row r="14" spans="1:32" s="79" customFormat="1" ht="27.75" customHeight="1">
      <c r="A14" s="85">
        <v>6</v>
      </c>
      <c r="B14" s="124" t="s">
        <v>551</v>
      </c>
      <c r="C14" s="87">
        <v>0</v>
      </c>
      <c r="D14" s="88">
        <f t="shared" si="1"/>
        <v>0</v>
      </c>
      <c r="E14" s="89">
        <v>0</v>
      </c>
      <c r="F14" s="89">
        <f t="shared" si="9"/>
        <v>0</v>
      </c>
      <c r="G14" s="89">
        <v>0</v>
      </c>
      <c r="H14" s="89">
        <f t="shared" si="2"/>
        <v>0</v>
      </c>
      <c r="I14" s="89">
        <v>0</v>
      </c>
      <c r="J14" s="89">
        <f t="shared" si="3"/>
        <v>0</v>
      </c>
      <c r="K14" s="89">
        <v>0</v>
      </c>
      <c r="L14" s="88">
        <f t="shared" si="10"/>
        <v>0</v>
      </c>
      <c r="M14" s="89">
        <v>0</v>
      </c>
      <c r="N14" s="89">
        <f t="shared" si="11"/>
        <v>0</v>
      </c>
      <c r="O14" s="89">
        <v>0</v>
      </c>
      <c r="P14" s="89">
        <f t="shared" si="4"/>
        <v>0</v>
      </c>
      <c r="Q14" s="89">
        <v>0</v>
      </c>
      <c r="R14" s="89">
        <f t="shared" si="12"/>
        <v>0</v>
      </c>
      <c r="S14" s="89">
        <v>0</v>
      </c>
      <c r="T14" s="89">
        <f t="shared" si="5"/>
        <v>0</v>
      </c>
      <c r="U14" s="89">
        <v>0</v>
      </c>
      <c r="V14" s="89">
        <f t="shared" si="13"/>
        <v>0</v>
      </c>
      <c r="W14" s="89">
        <v>0</v>
      </c>
      <c r="X14" s="89">
        <f t="shared" si="6"/>
        <v>0</v>
      </c>
      <c r="Y14" s="89">
        <v>0</v>
      </c>
      <c r="Z14" s="88">
        <f t="shared" si="7"/>
        <v>0</v>
      </c>
      <c r="AA14" s="88">
        <v>0</v>
      </c>
      <c r="AB14" s="88">
        <f t="shared" si="0"/>
        <v>0</v>
      </c>
      <c r="AC14" s="88">
        <v>0</v>
      </c>
      <c r="AD14" s="88">
        <f t="shared" si="8"/>
        <v>0</v>
      </c>
      <c r="AE14" s="93">
        <f t="shared" si="14"/>
        <v>0</v>
      </c>
      <c r="AF14" s="94"/>
    </row>
    <row r="15" spans="1:32" s="79" customFormat="1" ht="27.75" customHeight="1">
      <c r="A15" s="85">
        <v>7</v>
      </c>
      <c r="B15" s="124" t="s">
        <v>552</v>
      </c>
      <c r="C15" s="87">
        <v>0</v>
      </c>
      <c r="D15" s="88">
        <f t="shared" si="1"/>
        <v>0</v>
      </c>
      <c r="E15" s="89">
        <v>0</v>
      </c>
      <c r="F15" s="89">
        <f t="shared" si="9"/>
        <v>0</v>
      </c>
      <c r="G15" s="89">
        <v>0</v>
      </c>
      <c r="H15" s="89">
        <f t="shared" si="2"/>
        <v>0</v>
      </c>
      <c r="I15" s="89">
        <v>0</v>
      </c>
      <c r="J15" s="89">
        <f t="shared" si="3"/>
        <v>0</v>
      </c>
      <c r="K15" s="89">
        <v>0</v>
      </c>
      <c r="L15" s="88">
        <f t="shared" si="10"/>
        <v>0</v>
      </c>
      <c r="M15" s="89">
        <v>0</v>
      </c>
      <c r="N15" s="89">
        <f t="shared" si="11"/>
        <v>0</v>
      </c>
      <c r="O15" s="89">
        <v>0</v>
      </c>
      <c r="P15" s="89">
        <f t="shared" si="4"/>
        <v>0</v>
      </c>
      <c r="Q15" s="89">
        <v>0</v>
      </c>
      <c r="R15" s="89">
        <f t="shared" si="12"/>
        <v>0</v>
      </c>
      <c r="S15" s="89">
        <v>0</v>
      </c>
      <c r="T15" s="89">
        <f t="shared" si="5"/>
        <v>0</v>
      </c>
      <c r="U15" s="89">
        <v>0</v>
      </c>
      <c r="V15" s="89">
        <f t="shared" si="13"/>
        <v>0</v>
      </c>
      <c r="W15" s="89">
        <v>0</v>
      </c>
      <c r="X15" s="89">
        <f t="shared" si="6"/>
        <v>0</v>
      </c>
      <c r="Y15" s="89">
        <v>0</v>
      </c>
      <c r="Z15" s="88">
        <f t="shared" si="7"/>
        <v>0</v>
      </c>
      <c r="AA15" s="88">
        <v>0</v>
      </c>
      <c r="AB15" s="88">
        <f t="shared" si="0"/>
        <v>0</v>
      </c>
      <c r="AC15" s="88">
        <v>0</v>
      </c>
      <c r="AD15" s="88">
        <f t="shared" si="8"/>
        <v>0</v>
      </c>
      <c r="AE15" s="93">
        <f t="shared" si="14"/>
        <v>0</v>
      </c>
      <c r="AF15" s="94"/>
    </row>
    <row r="16" spans="1:32" s="79" customFormat="1" ht="27.75" customHeight="1">
      <c r="A16" s="85">
        <v>8</v>
      </c>
      <c r="B16" s="124" t="s">
        <v>553</v>
      </c>
      <c r="C16" s="87">
        <v>0</v>
      </c>
      <c r="D16" s="88">
        <f t="shared" si="1"/>
        <v>0</v>
      </c>
      <c r="E16" s="89">
        <v>0</v>
      </c>
      <c r="F16" s="89">
        <f t="shared" si="9"/>
        <v>0</v>
      </c>
      <c r="G16" s="89">
        <v>0</v>
      </c>
      <c r="H16" s="89">
        <f t="shared" si="2"/>
        <v>0</v>
      </c>
      <c r="I16" s="89">
        <v>0</v>
      </c>
      <c r="J16" s="89">
        <f t="shared" si="3"/>
        <v>0</v>
      </c>
      <c r="K16" s="89">
        <v>0</v>
      </c>
      <c r="L16" s="88">
        <f t="shared" si="10"/>
        <v>0</v>
      </c>
      <c r="M16" s="89">
        <v>0</v>
      </c>
      <c r="N16" s="89">
        <f t="shared" si="11"/>
        <v>0</v>
      </c>
      <c r="O16" s="89">
        <v>0</v>
      </c>
      <c r="P16" s="89">
        <f t="shared" si="4"/>
        <v>0</v>
      </c>
      <c r="Q16" s="89">
        <v>0</v>
      </c>
      <c r="R16" s="89">
        <f t="shared" si="12"/>
        <v>0</v>
      </c>
      <c r="S16" s="89">
        <v>0</v>
      </c>
      <c r="T16" s="89">
        <f t="shared" si="5"/>
        <v>0</v>
      </c>
      <c r="U16" s="89">
        <v>0</v>
      </c>
      <c r="V16" s="89">
        <f t="shared" si="13"/>
        <v>0</v>
      </c>
      <c r="W16" s="89">
        <v>0</v>
      </c>
      <c r="X16" s="89">
        <f t="shared" si="6"/>
        <v>0</v>
      </c>
      <c r="Y16" s="89">
        <v>0</v>
      </c>
      <c r="Z16" s="88">
        <f t="shared" si="7"/>
        <v>0</v>
      </c>
      <c r="AA16" s="88">
        <v>0</v>
      </c>
      <c r="AB16" s="88">
        <f t="shared" si="0"/>
        <v>0</v>
      </c>
      <c r="AC16" s="88">
        <v>0</v>
      </c>
      <c r="AD16" s="88">
        <f t="shared" si="8"/>
        <v>0</v>
      </c>
      <c r="AE16" s="93">
        <f t="shared" si="14"/>
        <v>0</v>
      </c>
      <c r="AF16" s="94"/>
    </row>
    <row r="17" spans="1:32" s="79" customFormat="1" ht="27.75" customHeight="1">
      <c r="A17" s="85">
        <v>9</v>
      </c>
      <c r="B17" s="86" t="s">
        <v>554</v>
      </c>
      <c r="C17" s="87">
        <v>0</v>
      </c>
      <c r="D17" s="88">
        <f t="shared" si="1"/>
        <v>0</v>
      </c>
      <c r="E17" s="89">
        <v>0</v>
      </c>
      <c r="F17" s="89">
        <f t="shared" si="9"/>
        <v>0</v>
      </c>
      <c r="G17" s="89">
        <v>0</v>
      </c>
      <c r="H17" s="89">
        <f t="shared" si="2"/>
        <v>0</v>
      </c>
      <c r="I17" s="89">
        <v>0</v>
      </c>
      <c r="J17" s="89">
        <f t="shared" si="3"/>
        <v>0</v>
      </c>
      <c r="K17" s="89">
        <v>0</v>
      </c>
      <c r="L17" s="88">
        <f t="shared" si="10"/>
        <v>0</v>
      </c>
      <c r="M17" s="89">
        <v>0</v>
      </c>
      <c r="N17" s="89">
        <f t="shared" si="11"/>
        <v>0</v>
      </c>
      <c r="O17" s="89">
        <v>0</v>
      </c>
      <c r="P17" s="89">
        <f t="shared" si="4"/>
        <v>0</v>
      </c>
      <c r="Q17" s="89">
        <v>0</v>
      </c>
      <c r="R17" s="89">
        <f t="shared" si="12"/>
        <v>0</v>
      </c>
      <c r="S17" s="89">
        <v>0</v>
      </c>
      <c r="T17" s="89">
        <f t="shared" si="5"/>
        <v>0</v>
      </c>
      <c r="U17" s="89">
        <v>0</v>
      </c>
      <c r="V17" s="89">
        <f t="shared" si="13"/>
        <v>0</v>
      </c>
      <c r="W17" s="89">
        <v>0</v>
      </c>
      <c r="X17" s="89">
        <f t="shared" si="6"/>
        <v>0</v>
      </c>
      <c r="Y17" s="89">
        <v>0</v>
      </c>
      <c r="Z17" s="88">
        <f t="shared" si="7"/>
        <v>0</v>
      </c>
      <c r="AA17" s="88">
        <v>0</v>
      </c>
      <c r="AB17" s="88">
        <f t="shared" si="0"/>
        <v>0</v>
      </c>
      <c r="AC17" s="88">
        <v>0</v>
      </c>
      <c r="AD17" s="88">
        <f t="shared" si="8"/>
        <v>0</v>
      </c>
      <c r="AE17" s="93">
        <f t="shared" si="14"/>
        <v>0</v>
      </c>
      <c r="AF17" s="94"/>
    </row>
    <row r="18" spans="1:32" s="79" customFormat="1" ht="27.75" customHeight="1">
      <c r="A18" s="85">
        <v>10</v>
      </c>
      <c r="B18" s="130" t="s">
        <v>555</v>
      </c>
      <c r="C18" s="87">
        <v>0</v>
      </c>
      <c r="D18" s="88">
        <f t="shared" si="1"/>
        <v>0</v>
      </c>
      <c r="E18" s="89">
        <v>0</v>
      </c>
      <c r="F18" s="89">
        <f t="shared" si="9"/>
        <v>0</v>
      </c>
      <c r="G18" s="89">
        <v>0</v>
      </c>
      <c r="H18" s="89">
        <f t="shared" si="2"/>
        <v>0</v>
      </c>
      <c r="I18" s="89">
        <v>0</v>
      </c>
      <c r="J18" s="89">
        <f t="shared" si="3"/>
        <v>0</v>
      </c>
      <c r="K18" s="89">
        <v>0</v>
      </c>
      <c r="L18" s="88">
        <f t="shared" si="10"/>
        <v>0</v>
      </c>
      <c r="M18" s="89">
        <v>0</v>
      </c>
      <c r="N18" s="89">
        <f t="shared" si="11"/>
        <v>0</v>
      </c>
      <c r="O18" s="89">
        <v>0</v>
      </c>
      <c r="P18" s="89">
        <f t="shared" si="4"/>
        <v>0</v>
      </c>
      <c r="Q18" s="89">
        <v>0</v>
      </c>
      <c r="R18" s="89">
        <f t="shared" si="12"/>
        <v>0</v>
      </c>
      <c r="S18" s="89">
        <v>0</v>
      </c>
      <c r="T18" s="89">
        <f t="shared" si="5"/>
        <v>0</v>
      </c>
      <c r="U18" s="89">
        <v>0</v>
      </c>
      <c r="V18" s="89">
        <f t="shared" si="13"/>
        <v>0</v>
      </c>
      <c r="W18" s="89">
        <v>0</v>
      </c>
      <c r="X18" s="89">
        <f t="shared" si="6"/>
        <v>0</v>
      </c>
      <c r="Y18" s="89">
        <v>0</v>
      </c>
      <c r="Z18" s="88">
        <f t="shared" si="7"/>
        <v>0</v>
      </c>
      <c r="AA18" s="88">
        <v>0</v>
      </c>
      <c r="AB18" s="88">
        <f t="shared" si="0"/>
        <v>0</v>
      </c>
      <c r="AC18" s="88">
        <v>0</v>
      </c>
      <c r="AD18" s="88">
        <f t="shared" si="8"/>
        <v>0</v>
      </c>
      <c r="AE18" s="93">
        <f t="shared" si="14"/>
        <v>0</v>
      </c>
      <c r="AF18" s="94"/>
    </row>
    <row r="19" spans="1:32" s="79" customFormat="1" ht="27.75" customHeight="1">
      <c r="A19" s="85">
        <v>11</v>
      </c>
      <c r="B19" s="130" t="s">
        <v>556</v>
      </c>
      <c r="C19" s="87">
        <v>0</v>
      </c>
      <c r="D19" s="88">
        <f t="shared" si="1"/>
        <v>0</v>
      </c>
      <c r="E19" s="89">
        <v>0</v>
      </c>
      <c r="F19" s="89">
        <f t="shared" si="9"/>
        <v>0</v>
      </c>
      <c r="G19" s="89">
        <v>0</v>
      </c>
      <c r="H19" s="89">
        <f t="shared" si="2"/>
        <v>0</v>
      </c>
      <c r="I19" s="89">
        <v>0</v>
      </c>
      <c r="J19" s="89">
        <f t="shared" si="3"/>
        <v>0</v>
      </c>
      <c r="K19" s="89">
        <v>0</v>
      </c>
      <c r="L19" s="88">
        <f t="shared" si="10"/>
        <v>0</v>
      </c>
      <c r="M19" s="89">
        <v>0</v>
      </c>
      <c r="N19" s="89">
        <f t="shared" si="11"/>
        <v>0</v>
      </c>
      <c r="O19" s="89">
        <v>0</v>
      </c>
      <c r="P19" s="89">
        <f t="shared" si="4"/>
        <v>0</v>
      </c>
      <c r="Q19" s="89">
        <v>0</v>
      </c>
      <c r="R19" s="89">
        <f t="shared" si="12"/>
        <v>0</v>
      </c>
      <c r="S19" s="89">
        <v>0</v>
      </c>
      <c r="T19" s="89">
        <f t="shared" si="5"/>
        <v>0</v>
      </c>
      <c r="U19" s="89">
        <v>0</v>
      </c>
      <c r="V19" s="89">
        <f t="shared" si="13"/>
        <v>0</v>
      </c>
      <c r="W19" s="89">
        <v>0</v>
      </c>
      <c r="X19" s="89">
        <f t="shared" si="6"/>
        <v>0</v>
      </c>
      <c r="Y19" s="89">
        <v>0</v>
      </c>
      <c r="Z19" s="88">
        <f t="shared" si="7"/>
        <v>0</v>
      </c>
      <c r="AA19" s="88">
        <v>0</v>
      </c>
      <c r="AB19" s="88">
        <f t="shared" si="0"/>
        <v>0</v>
      </c>
      <c r="AC19" s="88">
        <v>0</v>
      </c>
      <c r="AD19" s="88">
        <f t="shared" si="8"/>
        <v>0</v>
      </c>
      <c r="AE19" s="93">
        <f t="shared" si="14"/>
        <v>0</v>
      </c>
      <c r="AF19" s="94"/>
    </row>
    <row r="20" spans="1:32" s="79" customFormat="1" ht="27.75" customHeight="1">
      <c r="A20" s="85">
        <v>12</v>
      </c>
      <c r="B20" s="130" t="s">
        <v>557</v>
      </c>
      <c r="C20" s="87">
        <v>0</v>
      </c>
      <c r="D20" s="88">
        <f t="shared" si="1"/>
        <v>0</v>
      </c>
      <c r="E20" s="89">
        <v>0</v>
      </c>
      <c r="F20" s="89">
        <f t="shared" si="9"/>
        <v>0</v>
      </c>
      <c r="G20" s="89">
        <v>0</v>
      </c>
      <c r="H20" s="89">
        <f t="shared" si="2"/>
        <v>0</v>
      </c>
      <c r="I20" s="89">
        <v>0</v>
      </c>
      <c r="J20" s="89">
        <f t="shared" si="3"/>
        <v>0</v>
      </c>
      <c r="K20" s="89">
        <v>0</v>
      </c>
      <c r="L20" s="88">
        <f t="shared" si="10"/>
        <v>0</v>
      </c>
      <c r="M20" s="89">
        <v>0</v>
      </c>
      <c r="N20" s="89">
        <f t="shared" si="11"/>
        <v>0</v>
      </c>
      <c r="O20" s="89">
        <v>0</v>
      </c>
      <c r="P20" s="89">
        <f t="shared" si="4"/>
        <v>0</v>
      </c>
      <c r="Q20" s="89">
        <v>0</v>
      </c>
      <c r="R20" s="89">
        <f t="shared" si="12"/>
        <v>0</v>
      </c>
      <c r="S20" s="89">
        <v>0</v>
      </c>
      <c r="T20" s="89">
        <f t="shared" si="5"/>
        <v>0</v>
      </c>
      <c r="U20" s="89">
        <v>0</v>
      </c>
      <c r="V20" s="89">
        <f t="shared" si="13"/>
        <v>0</v>
      </c>
      <c r="W20" s="89">
        <v>0</v>
      </c>
      <c r="X20" s="89">
        <f t="shared" si="6"/>
        <v>0</v>
      </c>
      <c r="Y20" s="89">
        <v>0</v>
      </c>
      <c r="Z20" s="88">
        <f t="shared" si="7"/>
        <v>0</v>
      </c>
      <c r="AA20" s="88">
        <v>0</v>
      </c>
      <c r="AB20" s="88">
        <f t="shared" si="0"/>
        <v>0</v>
      </c>
      <c r="AC20" s="88">
        <v>0</v>
      </c>
      <c r="AD20" s="88">
        <f t="shared" si="8"/>
        <v>0</v>
      </c>
      <c r="AE20" s="93">
        <f t="shared" si="14"/>
        <v>0</v>
      </c>
      <c r="AF20" s="94"/>
    </row>
    <row r="21" spans="1:32" s="79" customFormat="1" ht="27.75" customHeight="1">
      <c r="A21" s="85">
        <v>13</v>
      </c>
      <c r="B21" s="130" t="s">
        <v>558</v>
      </c>
      <c r="C21" s="87">
        <v>0</v>
      </c>
      <c r="D21" s="88">
        <f t="shared" si="1"/>
        <v>0</v>
      </c>
      <c r="E21" s="89">
        <v>0</v>
      </c>
      <c r="F21" s="89">
        <f t="shared" si="9"/>
        <v>0</v>
      </c>
      <c r="G21" s="89">
        <v>0</v>
      </c>
      <c r="H21" s="89">
        <f t="shared" si="2"/>
        <v>0</v>
      </c>
      <c r="I21" s="89">
        <v>0</v>
      </c>
      <c r="J21" s="89">
        <f t="shared" si="3"/>
        <v>0</v>
      </c>
      <c r="K21" s="89">
        <v>0</v>
      </c>
      <c r="L21" s="88">
        <f t="shared" si="10"/>
        <v>0</v>
      </c>
      <c r="M21" s="89">
        <v>0</v>
      </c>
      <c r="N21" s="89">
        <f t="shared" si="11"/>
        <v>0</v>
      </c>
      <c r="O21" s="89">
        <v>0</v>
      </c>
      <c r="P21" s="89">
        <f t="shared" si="4"/>
        <v>0</v>
      </c>
      <c r="Q21" s="89">
        <v>0</v>
      </c>
      <c r="R21" s="89">
        <f t="shared" si="12"/>
        <v>0</v>
      </c>
      <c r="S21" s="89">
        <v>0</v>
      </c>
      <c r="T21" s="89">
        <f t="shared" si="5"/>
        <v>0</v>
      </c>
      <c r="U21" s="89">
        <v>0</v>
      </c>
      <c r="V21" s="89">
        <f t="shared" si="13"/>
        <v>0</v>
      </c>
      <c r="W21" s="89">
        <v>0</v>
      </c>
      <c r="X21" s="89">
        <f t="shared" si="6"/>
        <v>0</v>
      </c>
      <c r="Y21" s="89">
        <v>0</v>
      </c>
      <c r="Z21" s="88">
        <f t="shared" si="7"/>
        <v>0</v>
      </c>
      <c r="AA21" s="88">
        <v>0</v>
      </c>
      <c r="AB21" s="88">
        <f t="shared" si="0"/>
        <v>0</v>
      </c>
      <c r="AC21" s="88">
        <v>0</v>
      </c>
      <c r="AD21" s="88">
        <f t="shared" si="8"/>
        <v>0</v>
      </c>
      <c r="AE21" s="93">
        <f t="shared" si="14"/>
        <v>0</v>
      </c>
      <c r="AF21" s="94"/>
    </row>
    <row r="22" spans="1:32" s="79" customFormat="1" ht="27.75" customHeight="1">
      <c r="A22" s="85">
        <v>14</v>
      </c>
      <c r="B22" s="130" t="s">
        <v>559</v>
      </c>
      <c r="C22" s="87">
        <v>0</v>
      </c>
      <c r="D22" s="88">
        <f t="shared" si="1"/>
        <v>0</v>
      </c>
      <c r="E22" s="89">
        <v>0</v>
      </c>
      <c r="F22" s="89">
        <f t="shared" si="9"/>
        <v>0</v>
      </c>
      <c r="G22" s="89">
        <v>0</v>
      </c>
      <c r="H22" s="89">
        <f t="shared" si="2"/>
        <v>0</v>
      </c>
      <c r="I22" s="89">
        <v>0</v>
      </c>
      <c r="J22" s="89">
        <f t="shared" si="3"/>
        <v>0</v>
      </c>
      <c r="K22" s="89">
        <v>0</v>
      </c>
      <c r="L22" s="88">
        <f t="shared" si="10"/>
        <v>0</v>
      </c>
      <c r="M22" s="89">
        <v>0</v>
      </c>
      <c r="N22" s="89">
        <f t="shared" si="11"/>
        <v>0</v>
      </c>
      <c r="O22" s="89">
        <v>0</v>
      </c>
      <c r="P22" s="89">
        <f t="shared" si="4"/>
        <v>0</v>
      </c>
      <c r="Q22" s="89">
        <v>0</v>
      </c>
      <c r="R22" s="89">
        <f t="shared" si="12"/>
        <v>0</v>
      </c>
      <c r="S22" s="89">
        <v>0</v>
      </c>
      <c r="T22" s="89">
        <f t="shared" si="5"/>
        <v>0</v>
      </c>
      <c r="U22" s="89">
        <v>0</v>
      </c>
      <c r="V22" s="89">
        <f t="shared" si="13"/>
        <v>0</v>
      </c>
      <c r="W22" s="89">
        <v>0</v>
      </c>
      <c r="X22" s="89">
        <f t="shared" si="6"/>
        <v>0</v>
      </c>
      <c r="Y22" s="89">
        <v>0</v>
      </c>
      <c r="Z22" s="88">
        <f t="shared" si="7"/>
        <v>0</v>
      </c>
      <c r="AA22" s="88">
        <v>0</v>
      </c>
      <c r="AB22" s="88">
        <f t="shared" si="0"/>
        <v>0</v>
      </c>
      <c r="AC22" s="88">
        <v>0</v>
      </c>
      <c r="AD22" s="88">
        <f t="shared" si="8"/>
        <v>0</v>
      </c>
      <c r="AE22" s="93">
        <f t="shared" si="14"/>
        <v>0</v>
      </c>
      <c r="AF22" s="94"/>
    </row>
    <row r="23" spans="1:32" s="79" customFormat="1" ht="27.75" customHeight="1">
      <c r="A23" s="85">
        <v>15</v>
      </c>
      <c r="B23" s="130" t="s">
        <v>560</v>
      </c>
      <c r="C23" s="87">
        <v>0</v>
      </c>
      <c r="D23" s="88">
        <f t="shared" si="1"/>
        <v>0</v>
      </c>
      <c r="E23" s="89">
        <v>0</v>
      </c>
      <c r="F23" s="89">
        <f t="shared" si="9"/>
        <v>0</v>
      </c>
      <c r="G23" s="89">
        <v>0</v>
      </c>
      <c r="H23" s="89">
        <f t="shared" si="2"/>
        <v>0</v>
      </c>
      <c r="I23" s="89">
        <v>0</v>
      </c>
      <c r="J23" s="89">
        <f t="shared" si="3"/>
        <v>0</v>
      </c>
      <c r="K23" s="89">
        <v>0</v>
      </c>
      <c r="L23" s="88">
        <f t="shared" si="10"/>
        <v>0</v>
      </c>
      <c r="M23" s="89">
        <v>0</v>
      </c>
      <c r="N23" s="89">
        <f t="shared" si="11"/>
        <v>0</v>
      </c>
      <c r="O23" s="89">
        <v>0</v>
      </c>
      <c r="P23" s="89">
        <f t="shared" si="4"/>
        <v>0</v>
      </c>
      <c r="Q23" s="89">
        <v>0</v>
      </c>
      <c r="R23" s="89">
        <f t="shared" si="12"/>
        <v>0</v>
      </c>
      <c r="S23" s="89">
        <v>0</v>
      </c>
      <c r="T23" s="89">
        <f t="shared" si="5"/>
        <v>0</v>
      </c>
      <c r="U23" s="89">
        <v>0</v>
      </c>
      <c r="V23" s="89">
        <f t="shared" si="13"/>
        <v>0</v>
      </c>
      <c r="W23" s="89">
        <v>0</v>
      </c>
      <c r="X23" s="89">
        <f t="shared" si="6"/>
        <v>0</v>
      </c>
      <c r="Y23" s="89">
        <v>0</v>
      </c>
      <c r="Z23" s="88">
        <f t="shared" si="7"/>
        <v>0</v>
      </c>
      <c r="AA23" s="88">
        <v>0</v>
      </c>
      <c r="AB23" s="88">
        <f t="shared" si="0"/>
        <v>0</v>
      </c>
      <c r="AC23" s="88">
        <v>0</v>
      </c>
      <c r="AD23" s="88">
        <f t="shared" si="8"/>
        <v>0</v>
      </c>
      <c r="AE23" s="93">
        <f t="shared" si="14"/>
        <v>0</v>
      </c>
      <c r="AF23" s="94"/>
    </row>
    <row r="24" spans="1:32" s="79" customFormat="1" ht="27.75" customHeight="1">
      <c r="A24" s="85">
        <v>16</v>
      </c>
      <c r="B24" s="130" t="s">
        <v>561</v>
      </c>
      <c r="C24" s="87">
        <v>0</v>
      </c>
      <c r="D24" s="88">
        <f t="shared" si="1"/>
        <v>0</v>
      </c>
      <c r="E24" s="89">
        <v>0</v>
      </c>
      <c r="F24" s="89">
        <f t="shared" si="9"/>
        <v>0</v>
      </c>
      <c r="G24" s="89">
        <v>0</v>
      </c>
      <c r="H24" s="89">
        <f t="shared" si="2"/>
        <v>0</v>
      </c>
      <c r="I24" s="89">
        <v>0</v>
      </c>
      <c r="J24" s="89">
        <f t="shared" si="3"/>
        <v>0</v>
      </c>
      <c r="K24" s="89">
        <v>0</v>
      </c>
      <c r="L24" s="88">
        <f t="shared" ref="L24:L74" si="15">K24*2.45</f>
        <v>0</v>
      </c>
      <c r="M24" s="89">
        <v>0</v>
      </c>
      <c r="N24" s="89">
        <f t="shared" si="11"/>
        <v>0</v>
      </c>
      <c r="O24" s="89">
        <v>0</v>
      </c>
      <c r="P24" s="89">
        <f t="shared" si="4"/>
        <v>0</v>
      </c>
      <c r="Q24" s="89">
        <v>0</v>
      </c>
      <c r="R24" s="89">
        <f t="shared" si="12"/>
        <v>0</v>
      </c>
      <c r="S24" s="89">
        <v>0</v>
      </c>
      <c r="T24" s="89">
        <f t="shared" si="5"/>
        <v>0</v>
      </c>
      <c r="U24" s="89">
        <v>0</v>
      </c>
      <c r="V24" s="89">
        <f t="shared" si="13"/>
        <v>0</v>
      </c>
      <c r="W24" s="89">
        <v>0</v>
      </c>
      <c r="X24" s="89">
        <f t="shared" si="6"/>
        <v>0</v>
      </c>
      <c r="Y24" s="89">
        <v>0</v>
      </c>
      <c r="Z24" s="88">
        <f t="shared" si="7"/>
        <v>0</v>
      </c>
      <c r="AA24" s="88">
        <v>0</v>
      </c>
      <c r="AB24" s="88">
        <f t="shared" ref="AB24:AB85" si="16">AA24*3.75</f>
        <v>0</v>
      </c>
      <c r="AC24" s="88">
        <v>0</v>
      </c>
      <c r="AD24" s="88">
        <f t="shared" si="8"/>
        <v>0</v>
      </c>
      <c r="AE24" s="93">
        <f t="shared" si="14"/>
        <v>0</v>
      </c>
      <c r="AF24" s="94"/>
    </row>
    <row r="25" spans="1:32" s="79" customFormat="1" ht="27.75" customHeight="1">
      <c r="A25" s="85">
        <v>17</v>
      </c>
      <c r="B25" s="130" t="s">
        <v>562</v>
      </c>
      <c r="C25" s="87">
        <v>0</v>
      </c>
      <c r="D25" s="88">
        <f t="shared" si="1"/>
        <v>0</v>
      </c>
      <c r="E25" s="89">
        <v>0</v>
      </c>
      <c r="F25" s="89">
        <f t="shared" si="9"/>
        <v>0</v>
      </c>
      <c r="G25" s="89">
        <v>0</v>
      </c>
      <c r="H25" s="89">
        <f t="shared" si="2"/>
        <v>0</v>
      </c>
      <c r="I25" s="89">
        <v>0</v>
      </c>
      <c r="J25" s="89">
        <f t="shared" si="3"/>
        <v>0</v>
      </c>
      <c r="K25" s="89">
        <v>0</v>
      </c>
      <c r="L25" s="88">
        <f t="shared" si="15"/>
        <v>0</v>
      </c>
      <c r="M25" s="89">
        <v>0</v>
      </c>
      <c r="N25" s="89">
        <f t="shared" si="11"/>
        <v>0</v>
      </c>
      <c r="O25" s="89">
        <v>0</v>
      </c>
      <c r="P25" s="89">
        <f t="shared" si="4"/>
        <v>0</v>
      </c>
      <c r="Q25" s="89">
        <v>0</v>
      </c>
      <c r="R25" s="89">
        <f t="shared" si="12"/>
        <v>0</v>
      </c>
      <c r="S25" s="89">
        <v>0</v>
      </c>
      <c r="T25" s="89">
        <f t="shared" si="5"/>
        <v>0</v>
      </c>
      <c r="U25" s="89">
        <v>0</v>
      </c>
      <c r="V25" s="89">
        <f t="shared" si="13"/>
        <v>0</v>
      </c>
      <c r="W25" s="89">
        <v>0</v>
      </c>
      <c r="X25" s="89">
        <f t="shared" si="6"/>
        <v>0</v>
      </c>
      <c r="Y25" s="89">
        <v>0</v>
      </c>
      <c r="Z25" s="88">
        <f t="shared" si="7"/>
        <v>0</v>
      </c>
      <c r="AA25" s="88">
        <v>0</v>
      </c>
      <c r="AB25" s="88">
        <f t="shared" si="16"/>
        <v>0</v>
      </c>
      <c r="AC25" s="88">
        <v>0</v>
      </c>
      <c r="AD25" s="88">
        <f t="shared" si="8"/>
        <v>0</v>
      </c>
      <c r="AE25" s="93">
        <f t="shared" si="14"/>
        <v>0</v>
      </c>
      <c r="AF25" s="94"/>
    </row>
    <row r="26" spans="1:32" s="79" customFormat="1" ht="27.75" customHeight="1">
      <c r="A26" s="85">
        <v>18</v>
      </c>
      <c r="B26" s="130" t="s">
        <v>563</v>
      </c>
      <c r="C26" s="87">
        <v>0</v>
      </c>
      <c r="D26" s="88">
        <f t="shared" si="1"/>
        <v>0</v>
      </c>
      <c r="E26" s="89">
        <v>0</v>
      </c>
      <c r="F26" s="89">
        <f t="shared" si="9"/>
        <v>0</v>
      </c>
      <c r="G26" s="89">
        <v>0</v>
      </c>
      <c r="H26" s="89">
        <f t="shared" si="2"/>
        <v>0</v>
      </c>
      <c r="I26" s="89">
        <v>0</v>
      </c>
      <c r="J26" s="89">
        <f t="shared" si="3"/>
        <v>0</v>
      </c>
      <c r="K26" s="89">
        <v>0</v>
      </c>
      <c r="L26" s="88">
        <f t="shared" si="15"/>
        <v>0</v>
      </c>
      <c r="M26" s="89">
        <v>0</v>
      </c>
      <c r="N26" s="89">
        <f t="shared" si="11"/>
        <v>0</v>
      </c>
      <c r="O26" s="89">
        <v>0</v>
      </c>
      <c r="P26" s="89">
        <f t="shared" si="4"/>
        <v>0</v>
      </c>
      <c r="Q26" s="89">
        <v>0</v>
      </c>
      <c r="R26" s="89">
        <f t="shared" si="12"/>
        <v>0</v>
      </c>
      <c r="S26" s="89">
        <v>0</v>
      </c>
      <c r="T26" s="89">
        <f t="shared" si="5"/>
        <v>0</v>
      </c>
      <c r="U26" s="89">
        <v>0</v>
      </c>
      <c r="V26" s="89">
        <f t="shared" si="13"/>
        <v>0</v>
      </c>
      <c r="W26" s="89">
        <v>0</v>
      </c>
      <c r="X26" s="89">
        <f t="shared" si="6"/>
        <v>0</v>
      </c>
      <c r="Y26" s="89">
        <v>0</v>
      </c>
      <c r="Z26" s="88">
        <f t="shared" si="7"/>
        <v>0</v>
      </c>
      <c r="AA26" s="88">
        <v>0</v>
      </c>
      <c r="AB26" s="88">
        <f t="shared" si="16"/>
        <v>0</v>
      </c>
      <c r="AC26" s="88">
        <v>0</v>
      </c>
      <c r="AD26" s="88">
        <f t="shared" si="8"/>
        <v>0</v>
      </c>
      <c r="AE26" s="93">
        <f t="shared" si="14"/>
        <v>0</v>
      </c>
      <c r="AF26" s="94"/>
    </row>
    <row r="27" spans="1:32" s="79" customFormat="1" ht="27.75" customHeight="1">
      <c r="A27" s="85">
        <v>19</v>
      </c>
      <c r="B27" s="130" t="s">
        <v>564</v>
      </c>
      <c r="C27" s="87">
        <v>0</v>
      </c>
      <c r="D27" s="88">
        <f t="shared" si="1"/>
        <v>0</v>
      </c>
      <c r="E27" s="89">
        <v>0</v>
      </c>
      <c r="F27" s="89">
        <f t="shared" si="9"/>
        <v>0</v>
      </c>
      <c r="G27" s="89">
        <v>0</v>
      </c>
      <c r="H27" s="89">
        <f t="shared" si="2"/>
        <v>0</v>
      </c>
      <c r="I27" s="89">
        <v>0</v>
      </c>
      <c r="J27" s="89">
        <f t="shared" si="3"/>
        <v>0</v>
      </c>
      <c r="K27" s="89">
        <v>0</v>
      </c>
      <c r="L27" s="88">
        <f t="shared" si="15"/>
        <v>0</v>
      </c>
      <c r="M27" s="89">
        <v>0</v>
      </c>
      <c r="N27" s="89">
        <f t="shared" si="11"/>
        <v>0</v>
      </c>
      <c r="O27" s="89">
        <v>0</v>
      </c>
      <c r="P27" s="89">
        <f t="shared" si="4"/>
        <v>0</v>
      </c>
      <c r="Q27" s="89">
        <v>0</v>
      </c>
      <c r="R27" s="89">
        <f t="shared" si="12"/>
        <v>0</v>
      </c>
      <c r="S27" s="89">
        <v>0</v>
      </c>
      <c r="T27" s="89">
        <f t="shared" si="5"/>
        <v>0</v>
      </c>
      <c r="U27" s="89">
        <v>0</v>
      </c>
      <c r="V27" s="89">
        <f t="shared" si="13"/>
        <v>0</v>
      </c>
      <c r="W27" s="89">
        <v>0</v>
      </c>
      <c r="X27" s="89">
        <f t="shared" si="6"/>
        <v>0</v>
      </c>
      <c r="Y27" s="89">
        <v>0</v>
      </c>
      <c r="Z27" s="88">
        <f t="shared" si="7"/>
        <v>0</v>
      </c>
      <c r="AA27" s="88">
        <v>0</v>
      </c>
      <c r="AB27" s="88">
        <f t="shared" si="16"/>
        <v>0</v>
      </c>
      <c r="AC27" s="88">
        <v>0</v>
      </c>
      <c r="AD27" s="88">
        <f t="shared" si="8"/>
        <v>0</v>
      </c>
      <c r="AE27" s="93">
        <f t="shared" si="14"/>
        <v>0</v>
      </c>
      <c r="AF27" s="94"/>
    </row>
    <row r="28" spans="1:32" s="79" customFormat="1" ht="27.75" customHeight="1">
      <c r="A28" s="85">
        <v>20</v>
      </c>
      <c r="B28" s="130" t="s">
        <v>565</v>
      </c>
      <c r="C28" s="87">
        <v>0</v>
      </c>
      <c r="D28" s="88">
        <f t="shared" si="1"/>
        <v>0</v>
      </c>
      <c r="E28" s="89">
        <v>0</v>
      </c>
      <c r="F28" s="89">
        <f t="shared" si="9"/>
        <v>0</v>
      </c>
      <c r="G28" s="89">
        <v>0</v>
      </c>
      <c r="H28" s="89">
        <f t="shared" si="2"/>
        <v>0</v>
      </c>
      <c r="I28" s="89">
        <v>0</v>
      </c>
      <c r="J28" s="89">
        <f t="shared" si="3"/>
        <v>0</v>
      </c>
      <c r="K28" s="89">
        <v>0</v>
      </c>
      <c r="L28" s="88">
        <f t="shared" si="15"/>
        <v>0</v>
      </c>
      <c r="M28" s="89">
        <v>0</v>
      </c>
      <c r="N28" s="89">
        <f t="shared" si="11"/>
        <v>0</v>
      </c>
      <c r="O28" s="89">
        <v>0</v>
      </c>
      <c r="P28" s="89">
        <f t="shared" si="4"/>
        <v>0</v>
      </c>
      <c r="Q28" s="89">
        <v>0</v>
      </c>
      <c r="R28" s="89">
        <f t="shared" si="12"/>
        <v>0</v>
      </c>
      <c r="S28" s="89">
        <v>0</v>
      </c>
      <c r="T28" s="89">
        <f t="shared" si="5"/>
        <v>0</v>
      </c>
      <c r="U28" s="89">
        <v>0</v>
      </c>
      <c r="V28" s="89">
        <f t="shared" si="13"/>
        <v>0</v>
      </c>
      <c r="W28" s="89">
        <v>0</v>
      </c>
      <c r="X28" s="89">
        <f t="shared" si="6"/>
        <v>0</v>
      </c>
      <c r="Y28" s="89">
        <v>0</v>
      </c>
      <c r="Z28" s="88">
        <f t="shared" si="7"/>
        <v>0</v>
      </c>
      <c r="AA28" s="88">
        <v>0</v>
      </c>
      <c r="AB28" s="88">
        <f t="shared" si="16"/>
        <v>0</v>
      </c>
      <c r="AC28" s="88">
        <v>0</v>
      </c>
      <c r="AD28" s="88">
        <f t="shared" si="8"/>
        <v>0</v>
      </c>
      <c r="AE28" s="93">
        <f t="shared" si="14"/>
        <v>0</v>
      </c>
      <c r="AF28" s="94"/>
    </row>
    <row r="29" spans="1:32" s="79" customFormat="1" ht="27.75" customHeight="1">
      <c r="A29" s="85">
        <v>21</v>
      </c>
      <c r="B29" s="130" t="s">
        <v>566</v>
      </c>
      <c r="C29" s="87">
        <v>0</v>
      </c>
      <c r="D29" s="88">
        <f t="shared" si="1"/>
        <v>0</v>
      </c>
      <c r="E29" s="89">
        <v>0</v>
      </c>
      <c r="F29" s="89">
        <f t="shared" si="9"/>
        <v>0</v>
      </c>
      <c r="G29" s="89">
        <v>0</v>
      </c>
      <c r="H29" s="89">
        <f t="shared" si="2"/>
        <v>0</v>
      </c>
      <c r="I29" s="89">
        <v>0</v>
      </c>
      <c r="J29" s="89">
        <f t="shared" si="3"/>
        <v>0</v>
      </c>
      <c r="K29" s="89">
        <v>0</v>
      </c>
      <c r="L29" s="88">
        <f t="shared" si="15"/>
        <v>0</v>
      </c>
      <c r="M29" s="89">
        <v>0</v>
      </c>
      <c r="N29" s="89">
        <f t="shared" si="11"/>
        <v>0</v>
      </c>
      <c r="O29" s="89">
        <v>0</v>
      </c>
      <c r="P29" s="89">
        <f t="shared" si="4"/>
        <v>0</v>
      </c>
      <c r="Q29" s="89">
        <v>0</v>
      </c>
      <c r="R29" s="89">
        <f t="shared" si="12"/>
        <v>0</v>
      </c>
      <c r="S29" s="89">
        <v>0</v>
      </c>
      <c r="T29" s="89">
        <f t="shared" si="5"/>
        <v>0</v>
      </c>
      <c r="U29" s="89">
        <v>0</v>
      </c>
      <c r="V29" s="89">
        <f t="shared" si="13"/>
        <v>0</v>
      </c>
      <c r="W29" s="89">
        <v>0</v>
      </c>
      <c r="X29" s="89">
        <f t="shared" si="6"/>
        <v>0</v>
      </c>
      <c r="Y29" s="89">
        <v>0</v>
      </c>
      <c r="Z29" s="88">
        <f t="shared" si="7"/>
        <v>0</v>
      </c>
      <c r="AA29" s="88">
        <v>0</v>
      </c>
      <c r="AB29" s="88">
        <f t="shared" si="16"/>
        <v>0</v>
      </c>
      <c r="AC29" s="88">
        <v>0</v>
      </c>
      <c r="AD29" s="88">
        <f t="shared" si="8"/>
        <v>0</v>
      </c>
      <c r="AE29" s="93">
        <f t="shared" si="14"/>
        <v>0</v>
      </c>
      <c r="AF29" s="94"/>
    </row>
    <row r="30" spans="1:32" s="79" customFormat="1" ht="27.75" customHeight="1">
      <c r="A30" s="85">
        <v>22</v>
      </c>
      <c r="B30" s="86" t="s">
        <v>567</v>
      </c>
      <c r="C30" s="87">
        <v>0</v>
      </c>
      <c r="D30" s="88">
        <f t="shared" si="1"/>
        <v>0</v>
      </c>
      <c r="E30" s="89">
        <v>0</v>
      </c>
      <c r="F30" s="89">
        <f t="shared" si="9"/>
        <v>0</v>
      </c>
      <c r="G30" s="89">
        <v>0</v>
      </c>
      <c r="H30" s="89">
        <f t="shared" si="2"/>
        <v>0</v>
      </c>
      <c r="I30" s="89">
        <v>0</v>
      </c>
      <c r="J30" s="89">
        <f t="shared" si="3"/>
        <v>0</v>
      </c>
      <c r="K30" s="89">
        <v>0</v>
      </c>
      <c r="L30" s="88">
        <f t="shared" si="15"/>
        <v>0</v>
      </c>
      <c r="M30" s="89">
        <v>0</v>
      </c>
      <c r="N30" s="89">
        <f t="shared" si="11"/>
        <v>0</v>
      </c>
      <c r="O30" s="89">
        <v>0</v>
      </c>
      <c r="P30" s="89">
        <f t="shared" si="4"/>
        <v>0</v>
      </c>
      <c r="Q30" s="89">
        <v>0</v>
      </c>
      <c r="R30" s="89">
        <f t="shared" si="12"/>
        <v>0</v>
      </c>
      <c r="S30" s="89">
        <v>0</v>
      </c>
      <c r="T30" s="89">
        <f t="shared" si="5"/>
        <v>0</v>
      </c>
      <c r="U30" s="89">
        <v>0</v>
      </c>
      <c r="V30" s="89">
        <f t="shared" si="13"/>
        <v>0</v>
      </c>
      <c r="W30" s="89">
        <v>0</v>
      </c>
      <c r="X30" s="89">
        <f t="shared" si="6"/>
        <v>0</v>
      </c>
      <c r="Y30" s="89">
        <v>0</v>
      </c>
      <c r="Z30" s="88">
        <f t="shared" si="7"/>
        <v>0</v>
      </c>
      <c r="AA30" s="88">
        <v>0</v>
      </c>
      <c r="AB30" s="88">
        <f t="shared" si="16"/>
        <v>0</v>
      </c>
      <c r="AC30" s="88">
        <v>0</v>
      </c>
      <c r="AD30" s="88">
        <f t="shared" si="8"/>
        <v>0</v>
      </c>
      <c r="AE30" s="93">
        <f t="shared" si="14"/>
        <v>0</v>
      </c>
      <c r="AF30" s="94"/>
    </row>
    <row r="31" spans="1:32" s="79" customFormat="1" ht="27.75" customHeight="1">
      <c r="A31" s="85">
        <v>23</v>
      </c>
      <c r="B31" s="86" t="s">
        <v>568</v>
      </c>
      <c r="C31" s="87">
        <v>0</v>
      </c>
      <c r="D31" s="88">
        <f t="shared" si="1"/>
        <v>0</v>
      </c>
      <c r="E31" s="89">
        <v>0</v>
      </c>
      <c r="F31" s="89">
        <f t="shared" si="9"/>
        <v>0</v>
      </c>
      <c r="G31" s="89">
        <v>0</v>
      </c>
      <c r="H31" s="89">
        <f t="shared" si="2"/>
        <v>0</v>
      </c>
      <c r="I31" s="89">
        <v>0</v>
      </c>
      <c r="J31" s="89">
        <f t="shared" si="3"/>
        <v>0</v>
      </c>
      <c r="K31" s="89">
        <v>0</v>
      </c>
      <c r="L31" s="88">
        <f t="shared" si="15"/>
        <v>0</v>
      </c>
      <c r="M31" s="89">
        <v>0</v>
      </c>
      <c r="N31" s="89">
        <f t="shared" si="11"/>
        <v>0</v>
      </c>
      <c r="O31" s="89">
        <v>0</v>
      </c>
      <c r="P31" s="89">
        <f t="shared" si="4"/>
        <v>0</v>
      </c>
      <c r="Q31" s="89">
        <v>0</v>
      </c>
      <c r="R31" s="89">
        <f t="shared" si="12"/>
        <v>0</v>
      </c>
      <c r="S31" s="89">
        <v>0</v>
      </c>
      <c r="T31" s="89">
        <f t="shared" si="5"/>
        <v>0</v>
      </c>
      <c r="U31" s="89">
        <v>0</v>
      </c>
      <c r="V31" s="89">
        <f t="shared" si="13"/>
        <v>0</v>
      </c>
      <c r="W31" s="89">
        <v>0</v>
      </c>
      <c r="X31" s="89">
        <f t="shared" si="6"/>
        <v>0</v>
      </c>
      <c r="Y31" s="89">
        <v>0</v>
      </c>
      <c r="Z31" s="88">
        <f t="shared" si="7"/>
        <v>0</v>
      </c>
      <c r="AA31" s="88">
        <v>0</v>
      </c>
      <c r="AB31" s="88">
        <f t="shared" si="16"/>
        <v>0</v>
      </c>
      <c r="AC31" s="88">
        <v>0</v>
      </c>
      <c r="AD31" s="88">
        <f t="shared" si="8"/>
        <v>0</v>
      </c>
      <c r="AE31" s="93">
        <f t="shared" si="14"/>
        <v>0</v>
      </c>
      <c r="AF31" s="94"/>
    </row>
    <row r="32" spans="1:32" s="79" customFormat="1" ht="27.75" customHeight="1">
      <c r="A32" s="85">
        <v>24</v>
      </c>
      <c r="B32" s="86" t="s">
        <v>569</v>
      </c>
      <c r="C32" s="87">
        <v>0</v>
      </c>
      <c r="D32" s="88">
        <f t="shared" si="1"/>
        <v>0</v>
      </c>
      <c r="E32" s="89">
        <v>0</v>
      </c>
      <c r="F32" s="89">
        <f t="shared" si="9"/>
        <v>0</v>
      </c>
      <c r="G32" s="89">
        <v>0</v>
      </c>
      <c r="H32" s="89">
        <f t="shared" si="2"/>
        <v>0</v>
      </c>
      <c r="I32" s="89">
        <v>0</v>
      </c>
      <c r="J32" s="89">
        <f t="shared" si="3"/>
        <v>0</v>
      </c>
      <c r="K32" s="89">
        <v>0</v>
      </c>
      <c r="L32" s="88">
        <f t="shared" si="15"/>
        <v>0</v>
      </c>
      <c r="M32" s="89">
        <v>0</v>
      </c>
      <c r="N32" s="89">
        <f t="shared" si="11"/>
        <v>0</v>
      </c>
      <c r="O32" s="89">
        <v>0</v>
      </c>
      <c r="P32" s="89">
        <f t="shared" si="4"/>
        <v>0</v>
      </c>
      <c r="Q32" s="89">
        <v>0</v>
      </c>
      <c r="R32" s="89">
        <f t="shared" si="12"/>
        <v>0</v>
      </c>
      <c r="S32" s="89">
        <v>0</v>
      </c>
      <c r="T32" s="89">
        <f t="shared" si="5"/>
        <v>0</v>
      </c>
      <c r="U32" s="89">
        <v>0</v>
      </c>
      <c r="V32" s="89">
        <f t="shared" si="13"/>
        <v>0</v>
      </c>
      <c r="W32" s="89">
        <v>0</v>
      </c>
      <c r="X32" s="89">
        <f t="shared" si="6"/>
        <v>0</v>
      </c>
      <c r="Y32" s="89">
        <v>0</v>
      </c>
      <c r="Z32" s="88">
        <f t="shared" si="7"/>
        <v>0</v>
      </c>
      <c r="AA32" s="88">
        <v>0</v>
      </c>
      <c r="AB32" s="88">
        <f t="shared" si="16"/>
        <v>0</v>
      </c>
      <c r="AC32" s="88">
        <v>0</v>
      </c>
      <c r="AD32" s="88">
        <f t="shared" si="8"/>
        <v>0</v>
      </c>
      <c r="AE32" s="93">
        <f t="shared" si="14"/>
        <v>0</v>
      </c>
      <c r="AF32" s="94"/>
    </row>
    <row r="33" spans="1:32" s="79" customFormat="1" ht="27.75" customHeight="1">
      <c r="A33" s="85">
        <v>25</v>
      </c>
      <c r="B33" s="86" t="s">
        <v>570</v>
      </c>
      <c r="C33" s="87">
        <v>0</v>
      </c>
      <c r="D33" s="88">
        <f t="shared" si="1"/>
        <v>0</v>
      </c>
      <c r="E33" s="89">
        <v>0</v>
      </c>
      <c r="F33" s="89">
        <f t="shared" si="9"/>
        <v>0</v>
      </c>
      <c r="G33" s="89">
        <v>0</v>
      </c>
      <c r="H33" s="89">
        <f t="shared" si="2"/>
        <v>0</v>
      </c>
      <c r="I33" s="89">
        <v>0</v>
      </c>
      <c r="J33" s="89">
        <f t="shared" si="3"/>
        <v>0</v>
      </c>
      <c r="K33" s="89">
        <v>0</v>
      </c>
      <c r="L33" s="88">
        <f t="shared" si="15"/>
        <v>0</v>
      </c>
      <c r="M33" s="89">
        <v>0</v>
      </c>
      <c r="N33" s="89">
        <f t="shared" si="11"/>
        <v>0</v>
      </c>
      <c r="O33" s="89">
        <v>0</v>
      </c>
      <c r="P33" s="89">
        <f t="shared" si="4"/>
        <v>0</v>
      </c>
      <c r="Q33" s="89">
        <v>0</v>
      </c>
      <c r="R33" s="89">
        <f t="shared" si="12"/>
        <v>0</v>
      </c>
      <c r="S33" s="89">
        <v>0</v>
      </c>
      <c r="T33" s="89">
        <f t="shared" si="5"/>
        <v>0</v>
      </c>
      <c r="U33" s="89">
        <v>0</v>
      </c>
      <c r="V33" s="89">
        <f t="shared" si="13"/>
        <v>0</v>
      </c>
      <c r="W33" s="89">
        <v>0</v>
      </c>
      <c r="X33" s="89">
        <f t="shared" si="6"/>
        <v>0</v>
      </c>
      <c r="Y33" s="89">
        <v>0</v>
      </c>
      <c r="Z33" s="88">
        <f t="shared" si="7"/>
        <v>0</v>
      </c>
      <c r="AA33" s="88">
        <v>0</v>
      </c>
      <c r="AB33" s="88">
        <f t="shared" si="16"/>
        <v>0</v>
      </c>
      <c r="AC33" s="88">
        <v>0</v>
      </c>
      <c r="AD33" s="88">
        <f t="shared" si="8"/>
        <v>0</v>
      </c>
      <c r="AE33" s="93">
        <f t="shared" si="14"/>
        <v>0</v>
      </c>
      <c r="AF33" s="94"/>
    </row>
    <row r="34" spans="1:32" s="79" customFormat="1" ht="27.75" customHeight="1">
      <c r="A34" s="85">
        <v>26</v>
      </c>
      <c r="B34" s="86" t="s">
        <v>571</v>
      </c>
      <c r="C34" s="87">
        <v>0</v>
      </c>
      <c r="D34" s="88">
        <f t="shared" si="1"/>
        <v>0</v>
      </c>
      <c r="E34" s="89">
        <v>0</v>
      </c>
      <c r="F34" s="89">
        <f t="shared" si="9"/>
        <v>0</v>
      </c>
      <c r="G34" s="89">
        <v>0</v>
      </c>
      <c r="H34" s="89">
        <f t="shared" si="2"/>
        <v>0</v>
      </c>
      <c r="I34" s="89">
        <v>0</v>
      </c>
      <c r="J34" s="89">
        <f t="shared" si="3"/>
        <v>0</v>
      </c>
      <c r="K34" s="89">
        <v>0</v>
      </c>
      <c r="L34" s="88">
        <f t="shared" si="15"/>
        <v>0</v>
      </c>
      <c r="M34" s="89">
        <v>0</v>
      </c>
      <c r="N34" s="89">
        <f t="shared" si="11"/>
        <v>0</v>
      </c>
      <c r="O34" s="89">
        <v>0</v>
      </c>
      <c r="P34" s="89">
        <f t="shared" si="4"/>
        <v>0</v>
      </c>
      <c r="Q34" s="89">
        <v>0</v>
      </c>
      <c r="R34" s="89">
        <f t="shared" si="12"/>
        <v>0</v>
      </c>
      <c r="S34" s="89">
        <v>0</v>
      </c>
      <c r="T34" s="89">
        <f t="shared" si="5"/>
        <v>0</v>
      </c>
      <c r="U34" s="89">
        <v>0</v>
      </c>
      <c r="V34" s="89">
        <f t="shared" si="13"/>
        <v>0</v>
      </c>
      <c r="W34" s="89">
        <v>0</v>
      </c>
      <c r="X34" s="89">
        <f t="shared" si="6"/>
        <v>0</v>
      </c>
      <c r="Y34" s="89">
        <v>0</v>
      </c>
      <c r="Z34" s="88">
        <f t="shared" si="7"/>
        <v>0</v>
      </c>
      <c r="AA34" s="88">
        <v>0</v>
      </c>
      <c r="AB34" s="88">
        <f t="shared" si="16"/>
        <v>0</v>
      </c>
      <c r="AC34" s="88">
        <v>0</v>
      </c>
      <c r="AD34" s="88">
        <f t="shared" si="8"/>
        <v>0</v>
      </c>
      <c r="AE34" s="93">
        <f t="shared" si="14"/>
        <v>0</v>
      </c>
      <c r="AF34" s="94"/>
    </row>
    <row r="35" spans="1:32" s="79" customFormat="1" ht="27.75" customHeight="1">
      <c r="A35" s="85">
        <v>27</v>
      </c>
      <c r="B35" s="86" t="s">
        <v>572</v>
      </c>
      <c r="C35" s="87">
        <v>0</v>
      </c>
      <c r="D35" s="88">
        <f t="shared" si="1"/>
        <v>0</v>
      </c>
      <c r="E35" s="89">
        <v>0</v>
      </c>
      <c r="F35" s="89">
        <f t="shared" si="9"/>
        <v>0</v>
      </c>
      <c r="G35" s="89">
        <v>0</v>
      </c>
      <c r="H35" s="89">
        <f t="shared" si="2"/>
        <v>0</v>
      </c>
      <c r="I35" s="89">
        <v>0</v>
      </c>
      <c r="J35" s="89">
        <f t="shared" si="3"/>
        <v>0</v>
      </c>
      <c r="K35" s="89">
        <v>0</v>
      </c>
      <c r="L35" s="88">
        <f t="shared" si="15"/>
        <v>0</v>
      </c>
      <c r="M35" s="89">
        <v>0</v>
      </c>
      <c r="N35" s="89">
        <f t="shared" si="11"/>
        <v>0</v>
      </c>
      <c r="O35" s="89">
        <v>0</v>
      </c>
      <c r="P35" s="89">
        <f t="shared" si="4"/>
        <v>0</v>
      </c>
      <c r="Q35" s="89">
        <v>0</v>
      </c>
      <c r="R35" s="89">
        <f t="shared" si="12"/>
        <v>0</v>
      </c>
      <c r="S35" s="89">
        <v>0</v>
      </c>
      <c r="T35" s="89">
        <f t="shared" si="5"/>
        <v>0</v>
      </c>
      <c r="U35" s="89">
        <v>0</v>
      </c>
      <c r="V35" s="89">
        <f t="shared" si="13"/>
        <v>0</v>
      </c>
      <c r="W35" s="89">
        <v>0</v>
      </c>
      <c r="X35" s="89">
        <f t="shared" si="6"/>
        <v>0</v>
      </c>
      <c r="Y35" s="89">
        <v>0</v>
      </c>
      <c r="Z35" s="88">
        <f t="shared" si="7"/>
        <v>0</v>
      </c>
      <c r="AA35" s="88">
        <v>0</v>
      </c>
      <c r="AB35" s="88">
        <f t="shared" si="16"/>
        <v>0</v>
      </c>
      <c r="AC35" s="88">
        <v>0</v>
      </c>
      <c r="AD35" s="88">
        <f t="shared" si="8"/>
        <v>0</v>
      </c>
      <c r="AE35" s="93">
        <f t="shared" si="14"/>
        <v>0</v>
      </c>
      <c r="AF35" s="94"/>
    </row>
    <row r="36" spans="1:32" s="79" customFormat="1" ht="27.75" customHeight="1">
      <c r="A36" s="85">
        <v>28</v>
      </c>
      <c r="B36" s="86" t="s">
        <v>573</v>
      </c>
      <c r="C36" s="87">
        <v>0</v>
      </c>
      <c r="D36" s="88">
        <f t="shared" si="1"/>
        <v>0</v>
      </c>
      <c r="E36" s="89">
        <v>0</v>
      </c>
      <c r="F36" s="89">
        <f t="shared" si="9"/>
        <v>0</v>
      </c>
      <c r="G36" s="89">
        <v>0</v>
      </c>
      <c r="H36" s="89">
        <f t="shared" si="2"/>
        <v>0</v>
      </c>
      <c r="I36" s="89">
        <v>0</v>
      </c>
      <c r="J36" s="89">
        <f t="shared" si="3"/>
        <v>0</v>
      </c>
      <c r="K36" s="89">
        <v>0</v>
      </c>
      <c r="L36" s="88">
        <f t="shared" si="15"/>
        <v>0</v>
      </c>
      <c r="M36" s="89">
        <v>0</v>
      </c>
      <c r="N36" s="89">
        <f t="shared" si="11"/>
        <v>0</v>
      </c>
      <c r="O36" s="89">
        <v>0</v>
      </c>
      <c r="P36" s="89">
        <f t="shared" si="4"/>
        <v>0</v>
      </c>
      <c r="Q36" s="89">
        <v>0</v>
      </c>
      <c r="R36" s="89">
        <f t="shared" si="12"/>
        <v>0</v>
      </c>
      <c r="S36" s="89">
        <v>0</v>
      </c>
      <c r="T36" s="89">
        <f t="shared" si="5"/>
        <v>0</v>
      </c>
      <c r="U36" s="89">
        <v>0</v>
      </c>
      <c r="V36" s="89">
        <f t="shared" si="13"/>
        <v>0</v>
      </c>
      <c r="W36" s="89">
        <v>0</v>
      </c>
      <c r="X36" s="89">
        <f t="shared" si="6"/>
        <v>0</v>
      </c>
      <c r="Y36" s="89">
        <v>0</v>
      </c>
      <c r="Z36" s="88">
        <f t="shared" si="7"/>
        <v>0</v>
      </c>
      <c r="AA36" s="88">
        <v>0</v>
      </c>
      <c r="AB36" s="88">
        <f t="shared" si="16"/>
        <v>0</v>
      </c>
      <c r="AC36" s="88">
        <v>0</v>
      </c>
      <c r="AD36" s="88">
        <f t="shared" si="8"/>
        <v>0</v>
      </c>
      <c r="AE36" s="93">
        <f t="shared" si="14"/>
        <v>0</v>
      </c>
      <c r="AF36" s="94"/>
    </row>
    <row r="37" spans="1:32" s="79" customFormat="1" ht="27.75" customHeight="1">
      <c r="A37" s="85">
        <v>29</v>
      </c>
      <c r="B37" s="86" t="s">
        <v>574</v>
      </c>
      <c r="C37" s="87">
        <v>0</v>
      </c>
      <c r="D37" s="88">
        <f t="shared" si="1"/>
        <v>0</v>
      </c>
      <c r="E37" s="89">
        <v>0</v>
      </c>
      <c r="F37" s="89">
        <f t="shared" si="9"/>
        <v>0</v>
      </c>
      <c r="G37" s="89">
        <v>0</v>
      </c>
      <c r="H37" s="89">
        <f t="shared" si="2"/>
        <v>0</v>
      </c>
      <c r="I37" s="89">
        <v>0</v>
      </c>
      <c r="J37" s="89">
        <f t="shared" si="3"/>
        <v>0</v>
      </c>
      <c r="K37" s="89">
        <v>0</v>
      </c>
      <c r="L37" s="88">
        <f t="shared" si="15"/>
        <v>0</v>
      </c>
      <c r="M37" s="89">
        <v>0</v>
      </c>
      <c r="N37" s="89">
        <f t="shared" si="11"/>
        <v>0</v>
      </c>
      <c r="O37" s="89">
        <v>0</v>
      </c>
      <c r="P37" s="89">
        <f t="shared" si="4"/>
        <v>0</v>
      </c>
      <c r="Q37" s="89">
        <v>0</v>
      </c>
      <c r="R37" s="89">
        <f t="shared" si="12"/>
        <v>0</v>
      </c>
      <c r="S37" s="89">
        <v>0</v>
      </c>
      <c r="T37" s="89">
        <f t="shared" si="5"/>
        <v>0</v>
      </c>
      <c r="U37" s="89">
        <v>0</v>
      </c>
      <c r="V37" s="89">
        <f t="shared" si="13"/>
        <v>0</v>
      </c>
      <c r="W37" s="89">
        <v>0</v>
      </c>
      <c r="X37" s="89">
        <f t="shared" si="6"/>
        <v>0</v>
      </c>
      <c r="Y37" s="89">
        <v>0</v>
      </c>
      <c r="Z37" s="88">
        <f t="shared" si="7"/>
        <v>0</v>
      </c>
      <c r="AA37" s="88">
        <v>0</v>
      </c>
      <c r="AB37" s="88">
        <f t="shared" si="16"/>
        <v>0</v>
      </c>
      <c r="AC37" s="88">
        <v>0</v>
      </c>
      <c r="AD37" s="88">
        <f t="shared" si="8"/>
        <v>0</v>
      </c>
      <c r="AE37" s="93">
        <f t="shared" si="14"/>
        <v>0</v>
      </c>
      <c r="AF37" s="94"/>
    </row>
    <row r="38" spans="1:32" s="79" customFormat="1" ht="27.75" customHeight="1">
      <c r="A38" s="85">
        <v>30</v>
      </c>
      <c r="B38" s="90" t="s">
        <v>575</v>
      </c>
      <c r="C38" s="87">
        <v>0</v>
      </c>
      <c r="D38" s="88">
        <f t="shared" si="1"/>
        <v>0</v>
      </c>
      <c r="E38" s="89">
        <v>0</v>
      </c>
      <c r="F38" s="89">
        <f t="shared" si="9"/>
        <v>0</v>
      </c>
      <c r="G38" s="89">
        <v>0</v>
      </c>
      <c r="H38" s="89">
        <f t="shared" si="2"/>
        <v>0</v>
      </c>
      <c r="I38" s="89">
        <v>0</v>
      </c>
      <c r="J38" s="89">
        <f t="shared" si="3"/>
        <v>0</v>
      </c>
      <c r="K38" s="89">
        <v>0</v>
      </c>
      <c r="L38" s="88">
        <f t="shared" si="15"/>
        <v>0</v>
      </c>
      <c r="M38" s="89">
        <v>0</v>
      </c>
      <c r="N38" s="89">
        <f t="shared" si="11"/>
        <v>0</v>
      </c>
      <c r="O38" s="89">
        <v>0</v>
      </c>
      <c r="P38" s="89">
        <f t="shared" si="4"/>
        <v>0</v>
      </c>
      <c r="Q38" s="89">
        <v>0</v>
      </c>
      <c r="R38" s="89">
        <f t="shared" si="12"/>
        <v>0</v>
      </c>
      <c r="S38" s="89">
        <v>0</v>
      </c>
      <c r="T38" s="89">
        <f t="shared" si="5"/>
        <v>0</v>
      </c>
      <c r="U38" s="89">
        <v>0</v>
      </c>
      <c r="V38" s="89">
        <f t="shared" si="13"/>
        <v>0</v>
      </c>
      <c r="W38" s="89">
        <v>0</v>
      </c>
      <c r="X38" s="89">
        <f t="shared" si="6"/>
        <v>0</v>
      </c>
      <c r="Y38" s="89">
        <v>0</v>
      </c>
      <c r="Z38" s="88">
        <f t="shared" si="7"/>
        <v>0</v>
      </c>
      <c r="AA38" s="88">
        <v>0</v>
      </c>
      <c r="AB38" s="88">
        <f t="shared" si="16"/>
        <v>0</v>
      </c>
      <c r="AC38" s="88">
        <v>0</v>
      </c>
      <c r="AD38" s="88">
        <f t="shared" si="8"/>
        <v>0</v>
      </c>
      <c r="AE38" s="93">
        <f t="shared" si="14"/>
        <v>0</v>
      </c>
      <c r="AF38" s="94"/>
    </row>
    <row r="39" spans="1:32" s="79" customFormat="1" ht="27.75" customHeight="1">
      <c r="A39" s="85">
        <v>31</v>
      </c>
      <c r="B39" s="86" t="s">
        <v>576</v>
      </c>
      <c r="C39" s="87">
        <v>0</v>
      </c>
      <c r="D39" s="88">
        <f t="shared" si="1"/>
        <v>0</v>
      </c>
      <c r="E39" s="89">
        <v>0</v>
      </c>
      <c r="F39" s="89">
        <f t="shared" si="9"/>
        <v>0</v>
      </c>
      <c r="G39" s="89">
        <v>0</v>
      </c>
      <c r="H39" s="89">
        <f t="shared" si="2"/>
        <v>0</v>
      </c>
      <c r="I39" s="89">
        <v>0</v>
      </c>
      <c r="J39" s="89">
        <f t="shared" si="3"/>
        <v>0</v>
      </c>
      <c r="K39" s="89">
        <v>0</v>
      </c>
      <c r="L39" s="88">
        <f t="shared" si="15"/>
        <v>0</v>
      </c>
      <c r="M39" s="89">
        <v>0</v>
      </c>
      <c r="N39" s="89">
        <f t="shared" si="11"/>
        <v>0</v>
      </c>
      <c r="O39" s="89">
        <v>0</v>
      </c>
      <c r="P39" s="89">
        <f t="shared" si="4"/>
        <v>0</v>
      </c>
      <c r="Q39" s="89">
        <v>0</v>
      </c>
      <c r="R39" s="89">
        <f t="shared" si="12"/>
        <v>0</v>
      </c>
      <c r="S39" s="89">
        <v>0</v>
      </c>
      <c r="T39" s="89">
        <f t="shared" si="5"/>
        <v>0</v>
      </c>
      <c r="U39" s="89">
        <v>0</v>
      </c>
      <c r="V39" s="89">
        <f t="shared" si="13"/>
        <v>0</v>
      </c>
      <c r="W39" s="89">
        <v>0</v>
      </c>
      <c r="X39" s="89">
        <f t="shared" si="6"/>
        <v>0</v>
      </c>
      <c r="Y39" s="89">
        <v>0</v>
      </c>
      <c r="Z39" s="88">
        <f t="shared" si="7"/>
        <v>0</v>
      </c>
      <c r="AA39" s="88">
        <v>0</v>
      </c>
      <c r="AB39" s="88">
        <f t="shared" si="16"/>
        <v>0</v>
      </c>
      <c r="AC39" s="88">
        <v>0</v>
      </c>
      <c r="AD39" s="88">
        <f t="shared" si="8"/>
        <v>0</v>
      </c>
      <c r="AE39" s="93">
        <f t="shared" si="14"/>
        <v>0</v>
      </c>
      <c r="AF39" s="94"/>
    </row>
    <row r="40" spans="1:32" s="79" customFormat="1" ht="27.75" customHeight="1">
      <c r="A40" s="85">
        <v>32</v>
      </c>
      <c r="B40" s="86" t="s">
        <v>577</v>
      </c>
      <c r="C40" s="87">
        <v>0</v>
      </c>
      <c r="D40" s="88">
        <f t="shared" si="1"/>
        <v>0</v>
      </c>
      <c r="E40" s="89">
        <v>0</v>
      </c>
      <c r="F40" s="89">
        <f t="shared" si="9"/>
        <v>0</v>
      </c>
      <c r="G40" s="89">
        <v>0</v>
      </c>
      <c r="H40" s="89">
        <f t="shared" si="2"/>
        <v>0</v>
      </c>
      <c r="I40" s="89">
        <v>0</v>
      </c>
      <c r="J40" s="89">
        <f t="shared" si="3"/>
        <v>0</v>
      </c>
      <c r="K40" s="89">
        <v>0</v>
      </c>
      <c r="L40" s="88">
        <f t="shared" si="15"/>
        <v>0</v>
      </c>
      <c r="M40" s="89">
        <v>0</v>
      </c>
      <c r="N40" s="89">
        <f t="shared" si="11"/>
        <v>0</v>
      </c>
      <c r="O40" s="89">
        <v>0</v>
      </c>
      <c r="P40" s="89">
        <f t="shared" si="4"/>
        <v>0</v>
      </c>
      <c r="Q40" s="89">
        <v>0</v>
      </c>
      <c r="R40" s="89">
        <f t="shared" si="12"/>
        <v>0</v>
      </c>
      <c r="S40" s="89">
        <v>0</v>
      </c>
      <c r="T40" s="89">
        <f t="shared" si="5"/>
        <v>0</v>
      </c>
      <c r="U40" s="89">
        <v>0</v>
      </c>
      <c r="V40" s="89">
        <f t="shared" si="13"/>
        <v>0</v>
      </c>
      <c r="W40" s="89">
        <v>0</v>
      </c>
      <c r="X40" s="89">
        <f t="shared" si="6"/>
        <v>0</v>
      </c>
      <c r="Y40" s="89">
        <v>0</v>
      </c>
      <c r="Z40" s="88">
        <f t="shared" si="7"/>
        <v>0</v>
      </c>
      <c r="AA40" s="88">
        <v>0</v>
      </c>
      <c r="AB40" s="88">
        <f t="shared" si="16"/>
        <v>0</v>
      </c>
      <c r="AC40" s="88">
        <v>0</v>
      </c>
      <c r="AD40" s="88">
        <f t="shared" si="8"/>
        <v>0</v>
      </c>
      <c r="AE40" s="93">
        <f t="shared" si="14"/>
        <v>0</v>
      </c>
      <c r="AF40" s="94"/>
    </row>
    <row r="41" spans="1:32" s="79" customFormat="1" ht="27.75" hidden="1" customHeight="1">
      <c r="A41" s="85">
        <v>33</v>
      </c>
      <c r="B41" s="86" t="s">
        <v>578</v>
      </c>
      <c r="C41" s="87">
        <v>0</v>
      </c>
      <c r="D41" s="88">
        <f t="shared" si="1"/>
        <v>0</v>
      </c>
      <c r="E41" s="89">
        <v>0</v>
      </c>
      <c r="F41" s="89">
        <f t="shared" si="9"/>
        <v>0</v>
      </c>
      <c r="G41" s="89">
        <v>0</v>
      </c>
      <c r="H41" s="89">
        <f t="shared" si="2"/>
        <v>0</v>
      </c>
      <c r="I41" s="89">
        <v>0</v>
      </c>
      <c r="J41" s="89">
        <f t="shared" si="3"/>
        <v>0</v>
      </c>
      <c r="K41" s="89">
        <v>0</v>
      </c>
      <c r="L41" s="88">
        <f t="shared" si="15"/>
        <v>0</v>
      </c>
      <c r="M41" s="89">
        <v>0</v>
      </c>
      <c r="N41" s="89">
        <f t="shared" si="11"/>
        <v>0</v>
      </c>
      <c r="O41" s="89">
        <v>0</v>
      </c>
      <c r="P41" s="89">
        <f t="shared" si="4"/>
        <v>0</v>
      </c>
      <c r="Q41" s="89">
        <v>0</v>
      </c>
      <c r="R41" s="89">
        <f t="shared" si="12"/>
        <v>0</v>
      </c>
      <c r="S41" s="89">
        <v>0</v>
      </c>
      <c r="T41" s="89">
        <f t="shared" si="5"/>
        <v>0</v>
      </c>
      <c r="U41" s="89">
        <v>0</v>
      </c>
      <c r="V41" s="89">
        <f t="shared" si="13"/>
        <v>0</v>
      </c>
      <c r="W41" s="89">
        <v>0</v>
      </c>
      <c r="X41" s="89">
        <f t="shared" si="6"/>
        <v>0</v>
      </c>
      <c r="Y41" s="89">
        <v>0</v>
      </c>
      <c r="Z41" s="88">
        <f t="shared" si="7"/>
        <v>0</v>
      </c>
      <c r="AA41" s="88">
        <v>0</v>
      </c>
      <c r="AB41" s="88">
        <f t="shared" si="16"/>
        <v>0</v>
      </c>
      <c r="AC41" s="88">
        <v>0</v>
      </c>
      <c r="AD41" s="88">
        <f t="shared" si="8"/>
        <v>0</v>
      </c>
      <c r="AE41" s="93">
        <f t="shared" si="14"/>
        <v>0</v>
      </c>
      <c r="AF41" s="94"/>
    </row>
    <row r="42" spans="1:32" s="79" customFormat="1" ht="27.75" hidden="1" customHeight="1">
      <c r="A42" s="85">
        <v>34</v>
      </c>
      <c r="B42" s="86" t="s">
        <v>579</v>
      </c>
      <c r="C42" s="87">
        <v>0</v>
      </c>
      <c r="D42" s="88">
        <f t="shared" si="1"/>
        <v>0</v>
      </c>
      <c r="E42" s="89">
        <v>0</v>
      </c>
      <c r="F42" s="89">
        <f t="shared" si="9"/>
        <v>0</v>
      </c>
      <c r="G42" s="89">
        <v>0</v>
      </c>
      <c r="H42" s="89">
        <f t="shared" si="2"/>
        <v>0</v>
      </c>
      <c r="I42" s="89">
        <v>0</v>
      </c>
      <c r="J42" s="89">
        <f t="shared" si="3"/>
        <v>0</v>
      </c>
      <c r="K42" s="89">
        <v>0</v>
      </c>
      <c r="L42" s="88">
        <f t="shared" si="15"/>
        <v>0</v>
      </c>
      <c r="M42" s="89">
        <v>0</v>
      </c>
      <c r="N42" s="89">
        <f t="shared" si="11"/>
        <v>0</v>
      </c>
      <c r="O42" s="89">
        <v>0</v>
      </c>
      <c r="P42" s="89">
        <f t="shared" si="4"/>
        <v>0</v>
      </c>
      <c r="Q42" s="89">
        <v>0</v>
      </c>
      <c r="R42" s="89">
        <f t="shared" si="12"/>
        <v>0</v>
      </c>
      <c r="S42" s="89">
        <v>0</v>
      </c>
      <c r="T42" s="89">
        <f t="shared" si="5"/>
        <v>0</v>
      </c>
      <c r="U42" s="89">
        <v>0</v>
      </c>
      <c r="V42" s="89">
        <f t="shared" si="13"/>
        <v>0</v>
      </c>
      <c r="W42" s="89">
        <v>0</v>
      </c>
      <c r="X42" s="89">
        <f t="shared" si="6"/>
        <v>0</v>
      </c>
      <c r="Y42" s="89">
        <v>0</v>
      </c>
      <c r="Z42" s="88">
        <f t="shared" si="7"/>
        <v>0</v>
      </c>
      <c r="AA42" s="88">
        <v>0</v>
      </c>
      <c r="AB42" s="88">
        <f t="shared" si="16"/>
        <v>0</v>
      </c>
      <c r="AC42" s="88">
        <v>0</v>
      </c>
      <c r="AD42" s="88">
        <f t="shared" si="8"/>
        <v>0</v>
      </c>
      <c r="AE42" s="93">
        <f t="shared" si="14"/>
        <v>0</v>
      </c>
      <c r="AF42" s="94"/>
    </row>
    <row r="43" spans="1:32" s="79" customFormat="1" ht="27.75" hidden="1" customHeight="1">
      <c r="A43" s="85">
        <v>35</v>
      </c>
      <c r="B43" s="86" t="s">
        <v>580</v>
      </c>
      <c r="C43" s="87">
        <v>0</v>
      </c>
      <c r="D43" s="88">
        <f t="shared" si="1"/>
        <v>0</v>
      </c>
      <c r="E43" s="89">
        <v>0</v>
      </c>
      <c r="F43" s="89">
        <f t="shared" si="9"/>
        <v>0</v>
      </c>
      <c r="G43" s="89">
        <v>0</v>
      </c>
      <c r="H43" s="89">
        <f t="shared" si="2"/>
        <v>0</v>
      </c>
      <c r="I43" s="89">
        <v>0</v>
      </c>
      <c r="J43" s="89">
        <f t="shared" si="3"/>
        <v>0</v>
      </c>
      <c r="K43" s="89">
        <v>0</v>
      </c>
      <c r="L43" s="88">
        <f t="shared" si="15"/>
        <v>0</v>
      </c>
      <c r="M43" s="89">
        <v>0</v>
      </c>
      <c r="N43" s="89">
        <f t="shared" si="11"/>
        <v>0</v>
      </c>
      <c r="O43" s="89">
        <v>0</v>
      </c>
      <c r="P43" s="89">
        <f t="shared" si="4"/>
        <v>0</v>
      </c>
      <c r="Q43" s="89">
        <v>0</v>
      </c>
      <c r="R43" s="89">
        <f t="shared" si="12"/>
        <v>0</v>
      </c>
      <c r="S43" s="89">
        <v>0</v>
      </c>
      <c r="T43" s="89">
        <f t="shared" si="5"/>
        <v>0</v>
      </c>
      <c r="U43" s="89">
        <v>0</v>
      </c>
      <c r="V43" s="89">
        <f t="shared" si="13"/>
        <v>0</v>
      </c>
      <c r="W43" s="89">
        <v>0</v>
      </c>
      <c r="X43" s="89">
        <f t="shared" si="6"/>
        <v>0</v>
      </c>
      <c r="Y43" s="89">
        <v>0</v>
      </c>
      <c r="Z43" s="88">
        <f t="shared" si="7"/>
        <v>0</v>
      </c>
      <c r="AA43" s="88">
        <v>0</v>
      </c>
      <c r="AB43" s="88">
        <f t="shared" si="16"/>
        <v>0</v>
      </c>
      <c r="AC43" s="88">
        <v>0</v>
      </c>
      <c r="AD43" s="88">
        <f t="shared" si="8"/>
        <v>0</v>
      </c>
      <c r="AE43" s="93">
        <f t="shared" si="14"/>
        <v>0</v>
      </c>
      <c r="AF43" s="94"/>
    </row>
    <row r="44" spans="1:32" s="79" customFormat="1" ht="27.75" hidden="1" customHeight="1">
      <c r="A44" s="85">
        <v>36</v>
      </c>
      <c r="B44" s="86" t="s">
        <v>581</v>
      </c>
      <c r="C44" s="87">
        <v>0</v>
      </c>
      <c r="D44" s="88">
        <f t="shared" si="1"/>
        <v>0</v>
      </c>
      <c r="E44" s="89">
        <v>0</v>
      </c>
      <c r="F44" s="89">
        <f t="shared" si="9"/>
        <v>0</v>
      </c>
      <c r="G44" s="89">
        <v>0</v>
      </c>
      <c r="H44" s="89">
        <f t="shared" si="2"/>
        <v>0</v>
      </c>
      <c r="I44" s="89">
        <v>0</v>
      </c>
      <c r="J44" s="89">
        <f t="shared" si="3"/>
        <v>0</v>
      </c>
      <c r="K44" s="89">
        <v>0</v>
      </c>
      <c r="L44" s="88">
        <f t="shared" si="15"/>
        <v>0</v>
      </c>
      <c r="M44" s="89">
        <v>0</v>
      </c>
      <c r="N44" s="89">
        <f t="shared" si="11"/>
        <v>0</v>
      </c>
      <c r="O44" s="89">
        <v>0</v>
      </c>
      <c r="P44" s="89">
        <f t="shared" si="4"/>
        <v>0</v>
      </c>
      <c r="Q44" s="89">
        <v>0</v>
      </c>
      <c r="R44" s="89">
        <f t="shared" si="12"/>
        <v>0</v>
      </c>
      <c r="S44" s="89">
        <v>0</v>
      </c>
      <c r="T44" s="89">
        <f t="shared" si="5"/>
        <v>0</v>
      </c>
      <c r="U44" s="89">
        <v>0</v>
      </c>
      <c r="V44" s="89">
        <f t="shared" si="13"/>
        <v>0</v>
      </c>
      <c r="W44" s="89">
        <v>0</v>
      </c>
      <c r="X44" s="89">
        <f t="shared" si="6"/>
        <v>0</v>
      </c>
      <c r="Y44" s="89">
        <v>0</v>
      </c>
      <c r="Z44" s="88">
        <f t="shared" si="7"/>
        <v>0</v>
      </c>
      <c r="AA44" s="88">
        <v>0</v>
      </c>
      <c r="AB44" s="88">
        <f t="shared" si="16"/>
        <v>0</v>
      </c>
      <c r="AC44" s="88">
        <v>0</v>
      </c>
      <c r="AD44" s="88">
        <f t="shared" si="8"/>
        <v>0</v>
      </c>
      <c r="AE44" s="93">
        <f t="shared" si="14"/>
        <v>0</v>
      </c>
      <c r="AF44" s="94"/>
    </row>
    <row r="45" spans="1:32" s="79" customFormat="1" ht="27.75" hidden="1" customHeight="1">
      <c r="A45" s="85">
        <v>37</v>
      </c>
      <c r="B45" s="86" t="s">
        <v>582</v>
      </c>
      <c r="C45" s="87">
        <v>0</v>
      </c>
      <c r="D45" s="88">
        <f t="shared" si="1"/>
        <v>0</v>
      </c>
      <c r="E45" s="89">
        <v>0</v>
      </c>
      <c r="F45" s="89">
        <f t="shared" si="9"/>
        <v>0</v>
      </c>
      <c r="G45" s="89">
        <v>0</v>
      </c>
      <c r="H45" s="89">
        <f t="shared" si="2"/>
        <v>0</v>
      </c>
      <c r="I45" s="89">
        <v>0</v>
      </c>
      <c r="J45" s="89">
        <f t="shared" si="3"/>
        <v>0</v>
      </c>
      <c r="K45" s="89">
        <v>0</v>
      </c>
      <c r="L45" s="88">
        <f t="shared" si="15"/>
        <v>0</v>
      </c>
      <c r="M45" s="89">
        <v>0</v>
      </c>
      <c r="N45" s="89">
        <f t="shared" si="11"/>
        <v>0</v>
      </c>
      <c r="O45" s="89">
        <v>0</v>
      </c>
      <c r="P45" s="89">
        <f t="shared" si="4"/>
        <v>0</v>
      </c>
      <c r="Q45" s="89">
        <v>0</v>
      </c>
      <c r="R45" s="89">
        <f t="shared" si="12"/>
        <v>0</v>
      </c>
      <c r="S45" s="89">
        <v>0</v>
      </c>
      <c r="T45" s="89">
        <f t="shared" si="5"/>
        <v>0</v>
      </c>
      <c r="U45" s="89">
        <v>0</v>
      </c>
      <c r="V45" s="89">
        <f t="shared" si="13"/>
        <v>0</v>
      </c>
      <c r="W45" s="89">
        <v>0</v>
      </c>
      <c r="X45" s="89">
        <f t="shared" si="6"/>
        <v>0</v>
      </c>
      <c r="Y45" s="89">
        <v>0</v>
      </c>
      <c r="Z45" s="88">
        <f t="shared" si="7"/>
        <v>0</v>
      </c>
      <c r="AA45" s="88">
        <v>0</v>
      </c>
      <c r="AB45" s="88">
        <f t="shared" si="16"/>
        <v>0</v>
      </c>
      <c r="AC45" s="88">
        <v>0</v>
      </c>
      <c r="AD45" s="88">
        <f t="shared" si="8"/>
        <v>0</v>
      </c>
      <c r="AE45" s="93">
        <f t="shared" si="14"/>
        <v>0</v>
      </c>
      <c r="AF45" s="94"/>
    </row>
    <row r="46" spans="1:32" s="79" customFormat="1" ht="27.75" hidden="1" customHeight="1">
      <c r="A46" s="85">
        <v>38</v>
      </c>
      <c r="B46" s="86" t="s">
        <v>583</v>
      </c>
      <c r="C46" s="87">
        <v>0</v>
      </c>
      <c r="D46" s="88">
        <f t="shared" si="1"/>
        <v>0</v>
      </c>
      <c r="E46" s="89">
        <v>0</v>
      </c>
      <c r="F46" s="89">
        <f t="shared" si="9"/>
        <v>0</v>
      </c>
      <c r="G46" s="89">
        <v>0</v>
      </c>
      <c r="H46" s="89">
        <f t="shared" si="2"/>
        <v>0</v>
      </c>
      <c r="I46" s="89">
        <v>0</v>
      </c>
      <c r="J46" s="89">
        <f t="shared" si="3"/>
        <v>0</v>
      </c>
      <c r="K46" s="89">
        <v>0</v>
      </c>
      <c r="L46" s="88">
        <f t="shared" si="15"/>
        <v>0</v>
      </c>
      <c r="M46" s="89">
        <v>0</v>
      </c>
      <c r="N46" s="89">
        <f t="shared" si="11"/>
        <v>0</v>
      </c>
      <c r="O46" s="89">
        <v>0</v>
      </c>
      <c r="P46" s="89">
        <f t="shared" si="4"/>
        <v>0</v>
      </c>
      <c r="Q46" s="89">
        <v>0</v>
      </c>
      <c r="R46" s="89">
        <f t="shared" si="12"/>
        <v>0</v>
      </c>
      <c r="S46" s="89">
        <v>0</v>
      </c>
      <c r="T46" s="89">
        <f t="shared" si="5"/>
        <v>0</v>
      </c>
      <c r="U46" s="89">
        <v>0</v>
      </c>
      <c r="V46" s="89">
        <f t="shared" si="13"/>
        <v>0</v>
      </c>
      <c r="W46" s="89">
        <v>0</v>
      </c>
      <c r="X46" s="89">
        <f t="shared" si="6"/>
        <v>0</v>
      </c>
      <c r="Y46" s="89">
        <v>0</v>
      </c>
      <c r="Z46" s="88">
        <f t="shared" si="7"/>
        <v>0</v>
      </c>
      <c r="AA46" s="88">
        <v>0</v>
      </c>
      <c r="AB46" s="88">
        <f t="shared" si="16"/>
        <v>0</v>
      </c>
      <c r="AC46" s="88">
        <v>0</v>
      </c>
      <c r="AD46" s="88">
        <f t="shared" si="8"/>
        <v>0</v>
      </c>
      <c r="AE46" s="93">
        <f t="shared" si="14"/>
        <v>0</v>
      </c>
      <c r="AF46" s="94"/>
    </row>
    <row r="47" spans="1:32" s="79" customFormat="1" ht="27.75" hidden="1" customHeight="1">
      <c r="A47" s="85">
        <v>39</v>
      </c>
      <c r="B47" s="86" t="s">
        <v>584</v>
      </c>
      <c r="C47" s="87">
        <v>0</v>
      </c>
      <c r="D47" s="88">
        <f t="shared" si="1"/>
        <v>0</v>
      </c>
      <c r="E47" s="89">
        <v>0</v>
      </c>
      <c r="F47" s="89">
        <f t="shared" si="9"/>
        <v>0</v>
      </c>
      <c r="G47" s="89">
        <v>0</v>
      </c>
      <c r="H47" s="89">
        <f t="shared" si="2"/>
        <v>0</v>
      </c>
      <c r="I47" s="89">
        <v>0</v>
      </c>
      <c r="J47" s="89">
        <f t="shared" si="3"/>
        <v>0</v>
      </c>
      <c r="K47" s="89">
        <v>0</v>
      </c>
      <c r="L47" s="88">
        <f t="shared" si="15"/>
        <v>0</v>
      </c>
      <c r="M47" s="89">
        <v>0</v>
      </c>
      <c r="N47" s="89">
        <f t="shared" si="11"/>
        <v>0</v>
      </c>
      <c r="O47" s="89">
        <v>0</v>
      </c>
      <c r="P47" s="89">
        <f t="shared" si="4"/>
        <v>0</v>
      </c>
      <c r="Q47" s="89">
        <v>0</v>
      </c>
      <c r="R47" s="89">
        <f t="shared" si="12"/>
        <v>0</v>
      </c>
      <c r="S47" s="89">
        <v>0</v>
      </c>
      <c r="T47" s="89">
        <f t="shared" si="5"/>
        <v>0</v>
      </c>
      <c r="U47" s="89">
        <v>0</v>
      </c>
      <c r="V47" s="89">
        <f t="shared" si="13"/>
        <v>0</v>
      </c>
      <c r="W47" s="89">
        <v>0</v>
      </c>
      <c r="X47" s="89">
        <f t="shared" si="6"/>
        <v>0</v>
      </c>
      <c r="Y47" s="89">
        <v>0</v>
      </c>
      <c r="Z47" s="88">
        <f t="shared" si="7"/>
        <v>0</v>
      </c>
      <c r="AA47" s="88">
        <v>0</v>
      </c>
      <c r="AB47" s="88">
        <f t="shared" si="16"/>
        <v>0</v>
      </c>
      <c r="AC47" s="88">
        <v>0</v>
      </c>
      <c r="AD47" s="88">
        <f t="shared" si="8"/>
        <v>0</v>
      </c>
      <c r="AE47" s="93">
        <f t="shared" si="14"/>
        <v>0</v>
      </c>
      <c r="AF47" s="94"/>
    </row>
    <row r="48" spans="1:32" s="79" customFormat="1" ht="27.75" hidden="1" customHeight="1">
      <c r="A48" s="85">
        <v>40</v>
      </c>
      <c r="B48" s="86" t="s">
        <v>585</v>
      </c>
      <c r="C48" s="87">
        <v>0</v>
      </c>
      <c r="D48" s="88">
        <f t="shared" si="1"/>
        <v>0</v>
      </c>
      <c r="E48" s="89">
        <v>0</v>
      </c>
      <c r="F48" s="89">
        <f t="shared" si="9"/>
        <v>0</v>
      </c>
      <c r="G48" s="89">
        <v>0</v>
      </c>
      <c r="H48" s="89">
        <f t="shared" si="2"/>
        <v>0</v>
      </c>
      <c r="I48" s="89">
        <v>0</v>
      </c>
      <c r="J48" s="89">
        <f t="shared" si="3"/>
        <v>0</v>
      </c>
      <c r="K48" s="89">
        <v>0</v>
      </c>
      <c r="L48" s="88">
        <f t="shared" si="15"/>
        <v>0</v>
      </c>
      <c r="M48" s="89">
        <v>0</v>
      </c>
      <c r="N48" s="89">
        <f t="shared" si="11"/>
        <v>0</v>
      </c>
      <c r="O48" s="89">
        <v>0</v>
      </c>
      <c r="P48" s="89">
        <f t="shared" si="4"/>
        <v>0</v>
      </c>
      <c r="Q48" s="89">
        <v>0</v>
      </c>
      <c r="R48" s="89">
        <f t="shared" si="12"/>
        <v>0</v>
      </c>
      <c r="S48" s="89">
        <v>0</v>
      </c>
      <c r="T48" s="89">
        <f t="shared" si="5"/>
        <v>0</v>
      </c>
      <c r="U48" s="89">
        <v>0</v>
      </c>
      <c r="V48" s="89">
        <f t="shared" si="13"/>
        <v>0</v>
      </c>
      <c r="W48" s="89">
        <v>0</v>
      </c>
      <c r="X48" s="89">
        <f t="shared" si="6"/>
        <v>0</v>
      </c>
      <c r="Y48" s="89">
        <v>0</v>
      </c>
      <c r="Z48" s="88">
        <f t="shared" si="7"/>
        <v>0</v>
      </c>
      <c r="AA48" s="88">
        <v>0</v>
      </c>
      <c r="AB48" s="88">
        <f t="shared" si="16"/>
        <v>0</v>
      </c>
      <c r="AC48" s="88">
        <v>0</v>
      </c>
      <c r="AD48" s="88">
        <f t="shared" si="8"/>
        <v>0</v>
      </c>
      <c r="AE48" s="93">
        <f t="shared" si="14"/>
        <v>0</v>
      </c>
      <c r="AF48" s="94"/>
    </row>
    <row r="49" spans="1:32" s="79" customFormat="1" ht="27.75" hidden="1" customHeight="1">
      <c r="A49" s="85">
        <v>41</v>
      </c>
      <c r="B49" s="86" t="s">
        <v>586</v>
      </c>
      <c r="C49" s="87">
        <v>0</v>
      </c>
      <c r="D49" s="88">
        <f t="shared" si="1"/>
        <v>0</v>
      </c>
      <c r="E49" s="89">
        <v>0</v>
      </c>
      <c r="F49" s="89">
        <f t="shared" si="9"/>
        <v>0</v>
      </c>
      <c r="G49" s="89">
        <v>0</v>
      </c>
      <c r="H49" s="89">
        <f t="shared" si="2"/>
        <v>0</v>
      </c>
      <c r="I49" s="89">
        <v>0</v>
      </c>
      <c r="J49" s="89">
        <f t="shared" si="3"/>
        <v>0</v>
      </c>
      <c r="K49" s="89">
        <v>0</v>
      </c>
      <c r="L49" s="88">
        <f t="shared" si="15"/>
        <v>0</v>
      </c>
      <c r="M49" s="89">
        <v>0</v>
      </c>
      <c r="N49" s="89">
        <f t="shared" si="11"/>
        <v>0</v>
      </c>
      <c r="O49" s="89">
        <v>0</v>
      </c>
      <c r="P49" s="89">
        <f t="shared" si="4"/>
        <v>0</v>
      </c>
      <c r="Q49" s="89">
        <v>0</v>
      </c>
      <c r="R49" s="89">
        <f t="shared" si="12"/>
        <v>0</v>
      </c>
      <c r="S49" s="89">
        <v>0</v>
      </c>
      <c r="T49" s="89">
        <f t="shared" si="5"/>
        <v>0</v>
      </c>
      <c r="U49" s="89">
        <v>0</v>
      </c>
      <c r="V49" s="89">
        <f t="shared" si="13"/>
        <v>0</v>
      </c>
      <c r="W49" s="89">
        <v>0</v>
      </c>
      <c r="X49" s="89">
        <f t="shared" si="6"/>
        <v>0</v>
      </c>
      <c r="Y49" s="89">
        <v>0</v>
      </c>
      <c r="Z49" s="88">
        <f t="shared" si="7"/>
        <v>0</v>
      </c>
      <c r="AA49" s="88">
        <v>0</v>
      </c>
      <c r="AB49" s="88">
        <f t="shared" si="16"/>
        <v>0</v>
      </c>
      <c r="AC49" s="88">
        <v>0</v>
      </c>
      <c r="AD49" s="88">
        <f t="shared" si="8"/>
        <v>0</v>
      </c>
      <c r="AE49" s="93">
        <f t="shared" si="14"/>
        <v>0</v>
      </c>
      <c r="AF49" s="94"/>
    </row>
    <row r="50" spans="1:32" s="79" customFormat="1" ht="27.75" hidden="1" customHeight="1">
      <c r="A50" s="85">
        <v>42</v>
      </c>
      <c r="B50" s="86" t="s">
        <v>587</v>
      </c>
      <c r="C50" s="87">
        <v>0</v>
      </c>
      <c r="D50" s="88">
        <f t="shared" si="1"/>
        <v>0</v>
      </c>
      <c r="E50" s="89">
        <v>0</v>
      </c>
      <c r="F50" s="89">
        <f t="shared" si="9"/>
        <v>0</v>
      </c>
      <c r="G50" s="89">
        <v>0</v>
      </c>
      <c r="H50" s="89">
        <f t="shared" si="2"/>
        <v>0</v>
      </c>
      <c r="I50" s="89">
        <v>0</v>
      </c>
      <c r="J50" s="89">
        <f t="shared" si="3"/>
        <v>0</v>
      </c>
      <c r="K50" s="89">
        <v>0</v>
      </c>
      <c r="L50" s="88">
        <f t="shared" si="15"/>
        <v>0</v>
      </c>
      <c r="M50" s="89">
        <v>0</v>
      </c>
      <c r="N50" s="89">
        <f t="shared" si="11"/>
        <v>0</v>
      </c>
      <c r="O50" s="89">
        <v>0</v>
      </c>
      <c r="P50" s="89">
        <f t="shared" si="4"/>
        <v>0</v>
      </c>
      <c r="Q50" s="89">
        <v>0</v>
      </c>
      <c r="R50" s="89">
        <f t="shared" si="12"/>
        <v>0</v>
      </c>
      <c r="S50" s="89">
        <v>0</v>
      </c>
      <c r="T50" s="89">
        <f t="shared" si="5"/>
        <v>0</v>
      </c>
      <c r="U50" s="89">
        <v>0</v>
      </c>
      <c r="V50" s="89">
        <f t="shared" si="13"/>
        <v>0</v>
      </c>
      <c r="W50" s="89">
        <v>0</v>
      </c>
      <c r="X50" s="89">
        <f t="shared" si="6"/>
        <v>0</v>
      </c>
      <c r="Y50" s="89">
        <v>0</v>
      </c>
      <c r="Z50" s="88">
        <f t="shared" si="7"/>
        <v>0</v>
      </c>
      <c r="AA50" s="88">
        <v>0</v>
      </c>
      <c r="AB50" s="88">
        <f t="shared" si="16"/>
        <v>0</v>
      </c>
      <c r="AC50" s="88">
        <v>0</v>
      </c>
      <c r="AD50" s="88">
        <f t="shared" si="8"/>
        <v>0</v>
      </c>
      <c r="AE50" s="93">
        <f t="shared" si="14"/>
        <v>0</v>
      </c>
      <c r="AF50" s="94"/>
    </row>
    <row r="51" spans="1:32" s="79" customFormat="1" ht="27.75" hidden="1" customHeight="1">
      <c r="A51" s="85">
        <v>43</v>
      </c>
      <c r="B51" s="90" t="s">
        <v>588</v>
      </c>
      <c r="C51" s="87">
        <v>0</v>
      </c>
      <c r="D51" s="88">
        <f t="shared" si="1"/>
        <v>0</v>
      </c>
      <c r="E51" s="89">
        <v>0</v>
      </c>
      <c r="F51" s="89">
        <f t="shared" si="9"/>
        <v>0</v>
      </c>
      <c r="G51" s="89">
        <v>0</v>
      </c>
      <c r="H51" s="89">
        <f t="shared" si="2"/>
        <v>0</v>
      </c>
      <c r="I51" s="89">
        <v>0</v>
      </c>
      <c r="J51" s="89">
        <f t="shared" si="3"/>
        <v>0</v>
      </c>
      <c r="K51" s="89">
        <v>0</v>
      </c>
      <c r="L51" s="88">
        <f t="shared" si="15"/>
        <v>0</v>
      </c>
      <c r="M51" s="89">
        <v>0</v>
      </c>
      <c r="N51" s="89">
        <f t="shared" si="11"/>
        <v>0</v>
      </c>
      <c r="O51" s="89">
        <v>0</v>
      </c>
      <c r="P51" s="89">
        <f t="shared" si="4"/>
        <v>0</v>
      </c>
      <c r="Q51" s="89">
        <v>0</v>
      </c>
      <c r="R51" s="89">
        <f t="shared" si="12"/>
        <v>0</v>
      </c>
      <c r="S51" s="89">
        <v>0</v>
      </c>
      <c r="T51" s="89">
        <f t="shared" si="5"/>
        <v>0</v>
      </c>
      <c r="U51" s="89">
        <v>0</v>
      </c>
      <c r="V51" s="89">
        <f t="shared" si="13"/>
        <v>0</v>
      </c>
      <c r="W51" s="89">
        <v>0</v>
      </c>
      <c r="X51" s="89">
        <f t="shared" si="6"/>
        <v>0</v>
      </c>
      <c r="Y51" s="89">
        <v>0</v>
      </c>
      <c r="Z51" s="88">
        <f t="shared" si="7"/>
        <v>0</v>
      </c>
      <c r="AA51" s="88">
        <v>0</v>
      </c>
      <c r="AB51" s="88">
        <f t="shared" si="16"/>
        <v>0</v>
      </c>
      <c r="AC51" s="88">
        <v>0</v>
      </c>
      <c r="AD51" s="88">
        <f t="shared" si="8"/>
        <v>0</v>
      </c>
      <c r="AE51" s="93">
        <f t="shared" si="14"/>
        <v>0</v>
      </c>
      <c r="AF51" s="94"/>
    </row>
    <row r="52" spans="1:32" s="79" customFormat="1" ht="27.75" hidden="1" customHeight="1">
      <c r="A52" s="85">
        <v>44</v>
      </c>
      <c r="B52" s="86" t="s">
        <v>589</v>
      </c>
      <c r="C52" s="87">
        <v>0</v>
      </c>
      <c r="D52" s="88">
        <f t="shared" si="1"/>
        <v>0</v>
      </c>
      <c r="E52" s="89">
        <v>0</v>
      </c>
      <c r="F52" s="89">
        <f t="shared" si="9"/>
        <v>0</v>
      </c>
      <c r="G52" s="89">
        <v>0</v>
      </c>
      <c r="H52" s="89">
        <f t="shared" si="2"/>
        <v>0</v>
      </c>
      <c r="I52" s="89">
        <v>0</v>
      </c>
      <c r="J52" s="89">
        <f t="shared" si="3"/>
        <v>0</v>
      </c>
      <c r="K52" s="89">
        <v>0</v>
      </c>
      <c r="L52" s="88">
        <f t="shared" si="15"/>
        <v>0</v>
      </c>
      <c r="M52" s="89">
        <v>0</v>
      </c>
      <c r="N52" s="89">
        <f t="shared" si="11"/>
        <v>0</v>
      </c>
      <c r="O52" s="89">
        <v>0</v>
      </c>
      <c r="P52" s="89">
        <f t="shared" si="4"/>
        <v>0</v>
      </c>
      <c r="Q52" s="89">
        <v>0</v>
      </c>
      <c r="R52" s="89">
        <f t="shared" si="12"/>
        <v>0</v>
      </c>
      <c r="S52" s="89">
        <v>0</v>
      </c>
      <c r="T52" s="89">
        <f t="shared" si="5"/>
        <v>0</v>
      </c>
      <c r="U52" s="89">
        <v>0</v>
      </c>
      <c r="V52" s="89">
        <f t="shared" si="13"/>
        <v>0</v>
      </c>
      <c r="W52" s="89">
        <v>0</v>
      </c>
      <c r="X52" s="89">
        <f t="shared" si="6"/>
        <v>0</v>
      </c>
      <c r="Y52" s="89">
        <v>0</v>
      </c>
      <c r="Z52" s="88">
        <f t="shared" si="7"/>
        <v>0</v>
      </c>
      <c r="AA52" s="88">
        <v>0</v>
      </c>
      <c r="AB52" s="88">
        <f t="shared" si="16"/>
        <v>0</v>
      </c>
      <c r="AC52" s="88">
        <v>0</v>
      </c>
      <c r="AD52" s="88">
        <f t="shared" si="8"/>
        <v>0</v>
      </c>
      <c r="AE52" s="93">
        <f t="shared" si="14"/>
        <v>0</v>
      </c>
      <c r="AF52" s="94"/>
    </row>
    <row r="53" spans="1:32" s="79" customFormat="1" ht="27.75" hidden="1" customHeight="1">
      <c r="A53" s="85">
        <v>45</v>
      </c>
      <c r="B53" s="86" t="s">
        <v>590</v>
      </c>
      <c r="C53" s="87">
        <v>0</v>
      </c>
      <c r="D53" s="88">
        <f t="shared" si="1"/>
        <v>0</v>
      </c>
      <c r="E53" s="89">
        <v>0</v>
      </c>
      <c r="F53" s="89">
        <f t="shared" si="9"/>
        <v>0</v>
      </c>
      <c r="G53" s="89">
        <v>0</v>
      </c>
      <c r="H53" s="89">
        <f t="shared" si="2"/>
        <v>0</v>
      </c>
      <c r="I53" s="89">
        <v>0</v>
      </c>
      <c r="J53" s="89">
        <f t="shared" si="3"/>
        <v>0</v>
      </c>
      <c r="K53" s="89">
        <v>0</v>
      </c>
      <c r="L53" s="88">
        <f t="shared" si="15"/>
        <v>0</v>
      </c>
      <c r="M53" s="89">
        <v>0</v>
      </c>
      <c r="N53" s="89">
        <f t="shared" si="11"/>
        <v>0</v>
      </c>
      <c r="O53" s="89">
        <v>0</v>
      </c>
      <c r="P53" s="89">
        <f t="shared" si="4"/>
        <v>0</v>
      </c>
      <c r="Q53" s="89">
        <v>0</v>
      </c>
      <c r="R53" s="89">
        <f t="shared" si="12"/>
        <v>0</v>
      </c>
      <c r="S53" s="89">
        <v>0</v>
      </c>
      <c r="T53" s="89">
        <f t="shared" si="5"/>
        <v>0</v>
      </c>
      <c r="U53" s="89">
        <v>0</v>
      </c>
      <c r="V53" s="89">
        <f t="shared" si="13"/>
        <v>0</v>
      </c>
      <c r="W53" s="89">
        <v>0</v>
      </c>
      <c r="X53" s="89">
        <f t="shared" si="6"/>
        <v>0</v>
      </c>
      <c r="Y53" s="89">
        <v>0</v>
      </c>
      <c r="Z53" s="88">
        <f t="shared" si="7"/>
        <v>0</v>
      </c>
      <c r="AA53" s="88">
        <v>0</v>
      </c>
      <c r="AB53" s="88">
        <f t="shared" si="16"/>
        <v>0</v>
      </c>
      <c r="AC53" s="88">
        <v>0</v>
      </c>
      <c r="AD53" s="88">
        <f t="shared" si="8"/>
        <v>0</v>
      </c>
      <c r="AE53" s="93">
        <f t="shared" si="14"/>
        <v>0</v>
      </c>
      <c r="AF53" s="94"/>
    </row>
    <row r="54" spans="1:32" s="79" customFormat="1" ht="27.75" hidden="1" customHeight="1">
      <c r="A54" s="85">
        <v>46</v>
      </c>
      <c r="B54" s="86" t="s">
        <v>591</v>
      </c>
      <c r="C54" s="87">
        <v>0</v>
      </c>
      <c r="D54" s="88">
        <f t="shared" si="1"/>
        <v>0</v>
      </c>
      <c r="E54" s="89">
        <v>0</v>
      </c>
      <c r="F54" s="89">
        <f t="shared" si="9"/>
        <v>0</v>
      </c>
      <c r="G54" s="89">
        <v>0</v>
      </c>
      <c r="H54" s="89">
        <f t="shared" si="2"/>
        <v>0</v>
      </c>
      <c r="I54" s="89">
        <v>0</v>
      </c>
      <c r="J54" s="89">
        <f t="shared" si="3"/>
        <v>0</v>
      </c>
      <c r="K54" s="89">
        <v>0</v>
      </c>
      <c r="L54" s="88">
        <f t="shared" si="15"/>
        <v>0</v>
      </c>
      <c r="M54" s="89">
        <v>0</v>
      </c>
      <c r="N54" s="89">
        <f t="shared" si="11"/>
        <v>0</v>
      </c>
      <c r="O54" s="89">
        <v>0</v>
      </c>
      <c r="P54" s="89">
        <f t="shared" si="4"/>
        <v>0</v>
      </c>
      <c r="Q54" s="89">
        <v>0</v>
      </c>
      <c r="R54" s="89">
        <f t="shared" si="12"/>
        <v>0</v>
      </c>
      <c r="S54" s="89">
        <v>0</v>
      </c>
      <c r="T54" s="89">
        <f t="shared" si="5"/>
        <v>0</v>
      </c>
      <c r="U54" s="89">
        <v>0</v>
      </c>
      <c r="V54" s="89">
        <f t="shared" si="13"/>
        <v>0</v>
      </c>
      <c r="W54" s="89">
        <v>0</v>
      </c>
      <c r="X54" s="89">
        <f t="shared" si="6"/>
        <v>0</v>
      </c>
      <c r="Y54" s="89">
        <v>0</v>
      </c>
      <c r="Z54" s="88">
        <f t="shared" si="7"/>
        <v>0</v>
      </c>
      <c r="AA54" s="88">
        <v>0</v>
      </c>
      <c r="AB54" s="88">
        <f t="shared" si="16"/>
        <v>0</v>
      </c>
      <c r="AC54" s="88">
        <v>0</v>
      </c>
      <c r="AD54" s="88">
        <f t="shared" si="8"/>
        <v>0</v>
      </c>
      <c r="AE54" s="93">
        <f t="shared" si="14"/>
        <v>0</v>
      </c>
      <c r="AF54" s="94"/>
    </row>
    <row r="55" spans="1:32" s="79" customFormat="1" ht="27.75" hidden="1" customHeight="1">
      <c r="A55" s="85">
        <v>47</v>
      </c>
      <c r="B55" s="86" t="s">
        <v>592</v>
      </c>
      <c r="C55" s="87">
        <v>0</v>
      </c>
      <c r="D55" s="88">
        <f t="shared" si="1"/>
        <v>0</v>
      </c>
      <c r="E55" s="89">
        <v>0</v>
      </c>
      <c r="F55" s="89">
        <f t="shared" si="9"/>
        <v>0</v>
      </c>
      <c r="G55" s="89">
        <v>0</v>
      </c>
      <c r="H55" s="89">
        <f t="shared" si="2"/>
        <v>0</v>
      </c>
      <c r="I55" s="89">
        <v>0</v>
      </c>
      <c r="J55" s="89">
        <f t="shared" si="3"/>
        <v>0</v>
      </c>
      <c r="K55" s="89">
        <v>0</v>
      </c>
      <c r="L55" s="88">
        <f t="shared" si="15"/>
        <v>0</v>
      </c>
      <c r="M55" s="89">
        <v>0</v>
      </c>
      <c r="N55" s="89">
        <f t="shared" si="11"/>
        <v>0</v>
      </c>
      <c r="O55" s="89">
        <v>0</v>
      </c>
      <c r="P55" s="89">
        <f t="shared" si="4"/>
        <v>0</v>
      </c>
      <c r="Q55" s="89">
        <v>0</v>
      </c>
      <c r="R55" s="89">
        <f t="shared" si="12"/>
        <v>0</v>
      </c>
      <c r="S55" s="89">
        <v>0</v>
      </c>
      <c r="T55" s="89">
        <f t="shared" si="5"/>
        <v>0</v>
      </c>
      <c r="U55" s="89">
        <v>0</v>
      </c>
      <c r="V55" s="89">
        <f t="shared" si="13"/>
        <v>0</v>
      </c>
      <c r="W55" s="89">
        <v>0</v>
      </c>
      <c r="X55" s="89">
        <f t="shared" si="6"/>
        <v>0</v>
      </c>
      <c r="Y55" s="89">
        <v>0</v>
      </c>
      <c r="Z55" s="88">
        <f t="shared" si="7"/>
        <v>0</v>
      </c>
      <c r="AA55" s="88">
        <v>0</v>
      </c>
      <c r="AB55" s="88">
        <f t="shared" si="16"/>
        <v>0</v>
      </c>
      <c r="AC55" s="88">
        <v>0</v>
      </c>
      <c r="AD55" s="88">
        <f t="shared" si="8"/>
        <v>0</v>
      </c>
      <c r="AE55" s="93">
        <f t="shared" si="14"/>
        <v>0</v>
      </c>
      <c r="AF55" s="94"/>
    </row>
    <row r="56" spans="1:32" s="79" customFormat="1" ht="27.75" hidden="1" customHeight="1">
      <c r="A56" s="85">
        <v>48</v>
      </c>
      <c r="B56" s="86" t="s">
        <v>593</v>
      </c>
      <c r="C56" s="87">
        <v>0</v>
      </c>
      <c r="D56" s="88">
        <f t="shared" si="1"/>
        <v>0</v>
      </c>
      <c r="E56" s="89">
        <v>0</v>
      </c>
      <c r="F56" s="89">
        <f t="shared" si="9"/>
        <v>0</v>
      </c>
      <c r="G56" s="89">
        <v>0</v>
      </c>
      <c r="H56" s="89">
        <f t="shared" si="2"/>
        <v>0</v>
      </c>
      <c r="I56" s="89">
        <v>0</v>
      </c>
      <c r="J56" s="89">
        <f t="shared" si="3"/>
        <v>0</v>
      </c>
      <c r="K56" s="89">
        <v>0</v>
      </c>
      <c r="L56" s="88">
        <f t="shared" si="15"/>
        <v>0</v>
      </c>
      <c r="M56" s="89">
        <v>0</v>
      </c>
      <c r="N56" s="89">
        <f t="shared" si="11"/>
        <v>0</v>
      </c>
      <c r="O56" s="89">
        <v>0</v>
      </c>
      <c r="P56" s="89">
        <f t="shared" si="4"/>
        <v>0</v>
      </c>
      <c r="Q56" s="89">
        <v>0</v>
      </c>
      <c r="R56" s="89">
        <f t="shared" si="12"/>
        <v>0</v>
      </c>
      <c r="S56" s="89">
        <v>0</v>
      </c>
      <c r="T56" s="89">
        <f t="shared" si="5"/>
        <v>0</v>
      </c>
      <c r="U56" s="89">
        <v>0</v>
      </c>
      <c r="V56" s="89">
        <f t="shared" si="13"/>
        <v>0</v>
      </c>
      <c r="W56" s="89">
        <v>0</v>
      </c>
      <c r="X56" s="89">
        <f t="shared" si="6"/>
        <v>0</v>
      </c>
      <c r="Y56" s="89">
        <v>0</v>
      </c>
      <c r="Z56" s="88">
        <f t="shared" si="7"/>
        <v>0</v>
      </c>
      <c r="AA56" s="88">
        <v>0</v>
      </c>
      <c r="AB56" s="88">
        <f t="shared" si="16"/>
        <v>0</v>
      </c>
      <c r="AC56" s="88">
        <v>0</v>
      </c>
      <c r="AD56" s="88">
        <f t="shared" si="8"/>
        <v>0</v>
      </c>
      <c r="AE56" s="93">
        <f t="shared" si="14"/>
        <v>0</v>
      </c>
      <c r="AF56" s="94"/>
    </row>
    <row r="57" spans="1:32" s="79" customFormat="1" ht="27.75" hidden="1" customHeight="1">
      <c r="A57" s="85">
        <v>49</v>
      </c>
      <c r="B57" s="86" t="s">
        <v>594</v>
      </c>
      <c r="C57" s="87">
        <v>0</v>
      </c>
      <c r="D57" s="88">
        <f t="shared" si="1"/>
        <v>0</v>
      </c>
      <c r="E57" s="89">
        <v>0</v>
      </c>
      <c r="F57" s="89">
        <f t="shared" si="9"/>
        <v>0</v>
      </c>
      <c r="G57" s="89">
        <v>0</v>
      </c>
      <c r="H57" s="89">
        <f t="shared" si="2"/>
        <v>0</v>
      </c>
      <c r="I57" s="89">
        <v>0</v>
      </c>
      <c r="J57" s="89">
        <f t="shared" si="3"/>
        <v>0</v>
      </c>
      <c r="K57" s="89">
        <v>0</v>
      </c>
      <c r="L57" s="88">
        <f t="shared" si="15"/>
        <v>0</v>
      </c>
      <c r="M57" s="89">
        <v>0</v>
      </c>
      <c r="N57" s="89">
        <f t="shared" si="11"/>
        <v>0</v>
      </c>
      <c r="O57" s="89">
        <v>0</v>
      </c>
      <c r="P57" s="89">
        <f t="shared" si="4"/>
        <v>0</v>
      </c>
      <c r="Q57" s="89">
        <v>0</v>
      </c>
      <c r="R57" s="89">
        <f t="shared" si="12"/>
        <v>0</v>
      </c>
      <c r="S57" s="89">
        <v>0</v>
      </c>
      <c r="T57" s="89">
        <f t="shared" si="5"/>
        <v>0</v>
      </c>
      <c r="U57" s="89">
        <v>0</v>
      </c>
      <c r="V57" s="89">
        <f t="shared" si="13"/>
        <v>0</v>
      </c>
      <c r="W57" s="89">
        <v>0</v>
      </c>
      <c r="X57" s="89">
        <f t="shared" si="6"/>
        <v>0</v>
      </c>
      <c r="Y57" s="89">
        <v>0</v>
      </c>
      <c r="Z57" s="88">
        <f t="shared" si="7"/>
        <v>0</v>
      </c>
      <c r="AA57" s="88">
        <v>0</v>
      </c>
      <c r="AB57" s="88">
        <f t="shared" si="16"/>
        <v>0</v>
      </c>
      <c r="AC57" s="88">
        <v>0</v>
      </c>
      <c r="AD57" s="88">
        <f t="shared" si="8"/>
        <v>0</v>
      </c>
      <c r="AE57" s="93">
        <f t="shared" si="14"/>
        <v>0</v>
      </c>
      <c r="AF57" s="94"/>
    </row>
    <row r="58" spans="1:32" s="79" customFormat="1" ht="27.75" hidden="1" customHeight="1">
      <c r="A58" s="85">
        <v>50</v>
      </c>
      <c r="B58" s="86" t="s">
        <v>595</v>
      </c>
      <c r="C58" s="87">
        <v>0</v>
      </c>
      <c r="D58" s="88">
        <f t="shared" si="1"/>
        <v>0</v>
      </c>
      <c r="E58" s="89">
        <v>0</v>
      </c>
      <c r="F58" s="89">
        <f t="shared" si="9"/>
        <v>0</v>
      </c>
      <c r="G58" s="89">
        <v>0</v>
      </c>
      <c r="H58" s="89">
        <f t="shared" si="2"/>
        <v>0</v>
      </c>
      <c r="I58" s="89">
        <v>0</v>
      </c>
      <c r="J58" s="89">
        <f t="shared" si="3"/>
        <v>0</v>
      </c>
      <c r="K58" s="89">
        <v>0</v>
      </c>
      <c r="L58" s="88">
        <f t="shared" si="15"/>
        <v>0</v>
      </c>
      <c r="M58" s="89">
        <v>0</v>
      </c>
      <c r="N58" s="89">
        <f t="shared" si="11"/>
        <v>0</v>
      </c>
      <c r="O58" s="89">
        <v>0</v>
      </c>
      <c r="P58" s="89">
        <f t="shared" si="4"/>
        <v>0</v>
      </c>
      <c r="Q58" s="89">
        <v>0</v>
      </c>
      <c r="R58" s="89">
        <f t="shared" si="12"/>
        <v>0</v>
      </c>
      <c r="S58" s="89">
        <v>0</v>
      </c>
      <c r="T58" s="89">
        <f t="shared" si="5"/>
        <v>0</v>
      </c>
      <c r="U58" s="89">
        <v>0</v>
      </c>
      <c r="V58" s="89">
        <f t="shared" si="13"/>
        <v>0</v>
      </c>
      <c r="W58" s="89">
        <v>0</v>
      </c>
      <c r="X58" s="89">
        <f t="shared" si="6"/>
        <v>0</v>
      </c>
      <c r="Y58" s="89">
        <v>0</v>
      </c>
      <c r="Z58" s="88">
        <f t="shared" si="7"/>
        <v>0</v>
      </c>
      <c r="AA58" s="88">
        <v>0</v>
      </c>
      <c r="AB58" s="88">
        <f t="shared" si="16"/>
        <v>0</v>
      </c>
      <c r="AC58" s="88">
        <v>0</v>
      </c>
      <c r="AD58" s="88">
        <f t="shared" si="8"/>
        <v>0</v>
      </c>
      <c r="AE58" s="93">
        <f t="shared" si="14"/>
        <v>0</v>
      </c>
      <c r="AF58" s="94"/>
    </row>
    <row r="59" spans="1:32" s="79" customFormat="1" ht="27.75" hidden="1" customHeight="1">
      <c r="A59" s="85">
        <v>51</v>
      </c>
      <c r="B59" s="86" t="s">
        <v>596</v>
      </c>
      <c r="C59" s="87">
        <v>0</v>
      </c>
      <c r="D59" s="88">
        <f t="shared" si="1"/>
        <v>0</v>
      </c>
      <c r="E59" s="89">
        <v>0</v>
      </c>
      <c r="F59" s="89">
        <f t="shared" si="9"/>
        <v>0</v>
      </c>
      <c r="G59" s="89">
        <v>0</v>
      </c>
      <c r="H59" s="89">
        <f t="shared" si="2"/>
        <v>0</v>
      </c>
      <c r="I59" s="89">
        <v>0</v>
      </c>
      <c r="J59" s="89">
        <f t="shared" si="3"/>
        <v>0</v>
      </c>
      <c r="K59" s="89">
        <v>0</v>
      </c>
      <c r="L59" s="88">
        <f t="shared" si="15"/>
        <v>0</v>
      </c>
      <c r="M59" s="89">
        <v>0</v>
      </c>
      <c r="N59" s="89">
        <f t="shared" si="11"/>
        <v>0</v>
      </c>
      <c r="O59" s="89">
        <v>0</v>
      </c>
      <c r="P59" s="89">
        <f t="shared" si="4"/>
        <v>0</v>
      </c>
      <c r="Q59" s="89">
        <v>0</v>
      </c>
      <c r="R59" s="89">
        <f t="shared" si="12"/>
        <v>0</v>
      </c>
      <c r="S59" s="89">
        <v>0</v>
      </c>
      <c r="T59" s="89">
        <f t="shared" si="5"/>
        <v>0</v>
      </c>
      <c r="U59" s="89">
        <v>0</v>
      </c>
      <c r="V59" s="89">
        <f t="shared" si="13"/>
        <v>0</v>
      </c>
      <c r="W59" s="89">
        <v>0</v>
      </c>
      <c r="X59" s="89">
        <f t="shared" si="6"/>
        <v>0</v>
      </c>
      <c r="Y59" s="89">
        <v>0</v>
      </c>
      <c r="Z59" s="88">
        <f t="shared" si="7"/>
        <v>0</v>
      </c>
      <c r="AA59" s="88">
        <v>0</v>
      </c>
      <c r="AB59" s="88">
        <f t="shared" si="16"/>
        <v>0</v>
      </c>
      <c r="AC59" s="88">
        <v>0</v>
      </c>
      <c r="AD59" s="88">
        <f t="shared" si="8"/>
        <v>0</v>
      </c>
      <c r="AE59" s="93">
        <f t="shared" si="14"/>
        <v>0</v>
      </c>
      <c r="AF59" s="94"/>
    </row>
    <row r="60" spans="1:32" s="79" customFormat="1" ht="27.75" hidden="1" customHeight="1">
      <c r="A60" s="85">
        <v>52</v>
      </c>
      <c r="B60" s="131" t="s">
        <v>597</v>
      </c>
      <c r="C60" s="87">
        <v>0</v>
      </c>
      <c r="D60" s="88">
        <f t="shared" si="1"/>
        <v>0</v>
      </c>
      <c r="E60" s="89">
        <v>0</v>
      </c>
      <c r="F60" s="89">
        <f t="shared" si="9"/>
        <v>0</v>
      </c>
      <c r="G60" s="89">
        <v>0</v>
      </c>
      <c r="H60" s="89">
        <f t="shared" si="2"/>
        <v>0</v>
      </c>
      <c r="I60" s="89">
        <v>0</v>
      </c>
      <c r="J60" s="89">
        <f t="shared" si="3"/>
        <v>0</v>
      </c>
      <c r="K60" s="89">
        <v>0</v>
      </c>
      <c r="L60" s="88">
        <f t="shared" si="15"/>
        <v>0</v>
      </c>
      <c r="M60" s="89">
        <v>0</v>
      </c>
      <c r="N60" s="89">
        <f t="shared" si="11"/>
        <v>0</v>
      </c>
      <c r="O60" s="89">
        <v>0</v>
      </c>
      <c r="P60" s="89">
        <f t="shared" si="4"/>
        <v>0</v>
      </c>
      <c r="Q60" s="89">
        <v>0</v>
      </c>
      <c r="R60" s="89">
        <f t="shared" si="12"/>
        <v>0</v>
      </c>
      <c r="S60" s="89">
        <v>0</v>
      </c>
      <c r="T60" s="89">
        <f t="shared" si="5"/>
        <v>0</v>
      </c>
      <c r="U60" s="89">
        <v>0</v>
      </c>
      <c r="V60" s="89">
        <f t="shared" si="13"/>
        <v>0</v>
      </c>
      <c r="W60" s="89">
        <v>0</v>
      </c>
      <c r="X60" s="89">
        <f t="shared" si="6"/>
        <v>0</v>
      </c>
      <c r="Y60" s="89">
        <v>0</v>
      </c>
      <c r="Z60" s="88">
        <f t="shared" si="7"/>
        <v>0</v>
      </c>
      <c r="AA60" s="88">
        <v>0</v>
      </c>
      <c r="AB60" s="88">
        <f t="shared" si="16"/>
        <v>0</v>
      </c>
      <c r="AC60" s="88">
        <v>0</v>
      </c>
      <c r="AD60" s="88">
        <f t="shared" si="8"/>
        <v>0</v>
      </c>
      <c r="AE60" s="93">
        <f t="shared" si="14"/>
        <v>0</v>
      </c>
      <c r="AF60" s="134"/>
    </row>
    <row r="61" spans="1:32" s="79" customFormat="1" ht="27.75" hidden="1" customHeight="1">
      <c r="A61" s="85">
        <v>53</v>
      </c>
      <c r="B61" s="143" t="s">
        <v>598</v>
      </c>
      <c r="C61" s="87">
        <v>0</v>
      </c>
      <c r="D61" s="88">
        <f t="shared" si="1"/>
        <v>0</v>
      </c>
      <c r="E61" s="89">
        <v>0</v>
      </c>
      <c r="F61" s="89">
        <f t="shared" si="9"/>
        <v>0</v>
      </c>
      <c r="G61" s="89">
        <v>0</v>
      </c>
      <c r="H61" s="89">
        <f t="shared" si="2"/>
        <v>0</v>
      </c>
      <c r="I61" s="89">
        <v>0</v>
      </c>
      <c r="J61" s="89">
        <f t="shared" si="3"/>
        <v>0</v>
      </c>
      <c r="K61" s="89">
        <v>0</v>
      </c>
      <c r="L61" s="88">
        <f t="shared" si="15"/>
        <v>0</v>
      </c>
      <c r="M61" s="89">
        <v>0</v>
      </c>
      <c r="N61" s="89">
        <f t="shared" si="11"/>
        <v>0</v>
      </c>
      <c r="O61" s="89">
        <v>0</v>
      </c>
      <c r="P61" s="89">
        <f t="shared" si="4"/>
        <v>0</v>
      </c>
      <c r="Q61" s="89">
        <v>0</v>
      </c>
      <c r="R61" s="89">
        <f t="shared" si="12"/>
        <v>0</v>
      </c>
      <c r="S61" s="89">
        <v>0</v>
      </c>
      <c r="T61" s="89">
        <f t="shared" si="5"/>
        <v>0</v>
      </c>
      <c r="U61" s="89">
        <v>0</v>
      </c>
      <c r="V61" s="89">
        <f t="shared" si="13"/>
        <v>0</v>
      </c>
      <c r="W61" s="89">
        <v>0</v>
      </c>
      <c r="X61" s="89">
        <f t="shared" si="6"/>
        <v>0</v>
      </c>
      <c r="Y61" s="89">
        <v>0</v>
      </c>
      <c r="Z61" s="88">
        <f t="shared" si="7"/>
        <v>0</v>
      </c>
      <c r="AA61" s="88">
        <v>0</v>
      </c>
      <c r="AB61" s="88">
        <f t="shared" si="16"/>
        <v>0</v>
      </c>
      <c r="AC61" s="88">
        <v>0</v>
      </c>
      <c r="AD61" s="88">
        <f t="shared" si="8"/>
        <v>0</v>
      </c>
      <c r="AE61" s="93">
        <f t="shared" si="14"/>
        <v>0</v>
      </c>
      <c r="AF61" s="133"/>
    </row>
    <row r="62" spans="1:32" s="79" customFormat="1" ht="27.75" hidden="1" customHeight="1">
      <c r="A62" s="85">
        <v>54</v>
      </c>
      <c r="B62" s="86" t="s">
        <v>599</v>
      </c>
      <c r="C62" s="87">
        <v>0</v>
      </c>
      <c r="D62" s="88">
        <f t="shared" si="1"/>
        <v>0</v>
      </c>
      <c r="E62" s="89">
        <v>0</v>
      </c>
      <c r="F62" s="89">
        <f t="shared" si="9"/>
        <v>0</v>
      </c>
      <c r="G62" s="89">
        <v>0</v>
      </c>
      <c r="H62" s="89">
        <f t="shared" si="2"/>
        <v>0</v>
      </c>
      <c r="I62" s="89">
        <v>0</v>
      </c>
      <c r="J62" s="89">
        <f t="shared" si="3"/>
        <v>0</v>
      </c>
      <c r="K62" s="89">
        <v>0</v>
      </c>
      <c r="L62" s="88">
        <f t="shared" si="15"/>
        <v>0</v>
      </c>
      <c r="M62" s="89">
        <v>0</v>
      </c>
      <c r="N62" s="89">
        <f t="shared" si="11"/>
        <v>0</v>
      </c>
      <c r="O62" s="89">
        <v>0</v>
      </c>
      <c r="P62" s="89">
        <f t="shared" si="4"/>
        <v>0</v>
      </c>
      <c r="Q62" s="89">
        <v>0</v>
      </c>
      <c r="R62" s="89">
        <f t="shared" si="12"/>
        <v>0</v>
      </c>
      <c r="S62" s="89">
        <v>0</v>
      </c>
      <c r="T62" s="89">
        <f t="shared" si="5"/>
        <v>0</v>
      </c>
      <c r="U62" s="89">
        <v>0</v>
      </c>
      <c r="V62" s="89">
        <f t="shared" si="13"/>
        <v>0</v>
      </c>
      <c r="W62" s="89">
        <v>0</v>
      </c>
      <c r="X62" s="89">
        <f t="shared" si="6"/>
        <v>0</v>
      </c>
      <c r="Y62" s="89">
        <v>0</v>
      </c>
      <c r="Z62" s="88">
        <f t="shared" si="7"/>
        <v>0</v>
      </c>
      <c r="AA62" s="88">
        <v>0</v>
      </c>
      <c r="AB62" s="88">
        <f t="shared" si="16"/>
        <v>0</v>
      </c>
      <c r="AC62" s="88">
        <v>0</v>
      </c>
      <c r="AD62" s="88">
        <f t="shared" si="8"/>
        <v>0</v>
      </c>
      <c r="AE62" s="93">
        <f t="shared" si="14"/>
        <v>0</v>
      </c>
      <c r="AF62" s="94"/>
    </row>
    <row r="63" spans="1:32" s="79" customFormat="1" ht="27.75" hidden="1" customHeight="1">
      <c r="A63" s="85">
        <v>55</v>
      </c>
      <c r="B63" s="86" t="s">
        <v>600</v>
      </c>
      <c r="C63" s="87">
        <v>0</v>
      </c>
      <c r="D63" s="88">
        <f t="shared" si="1"/>
        <v>0</v>
      </c>
      <c r="E63" s="89">
        <v>0</v>
      </c>
      <c r="F63" s="89">
        <f t="shared" si="9"/>
        <v>0</v>
      </c>
      <c r="G63" s="89">
        <v>0</v>
      </c>
      <c r="H63" s="89">
        <f t="shared" si="2"/>
        <v>0</v>
      </c>
      <c r="I63" s="89">
        <v>0</v>
      </c>
      <c r="J63" s="89">
        <f t="shared" si="3"/>
        <v>0</v>
      </c>
      <c r="K63" s="89">
        <v>0</v>
      </c>
      <c r="L63" s="88">
        <f t="shared" si="15"/>
        <v>0</v>
      </c>
      <c r="M63" s="89">
        <v>0</v>
      </c>
      <c r="N63" s="89">
        <f t="shared" si="11"/>
        <v>0</v>
      </c>
      <c r="O63" s="89">
        <v>0</v>
      </c>
      <c r="P63" s="89">
        <f t="shared" si="4"/>
        <v>0</v>
      </c>
      <c r="Q63" s="89">
        <v>0</v>
      </c>
      <c r="R63" s="89">
        <f t="shared" si="12"/>
        <v>0</v>
      </c>
      <c r="S63" s="89">
        <v>0</v>
      </c>
      <c r="T63" s="89">
        <f t="shared" si="5"/>
        <v>0</v>
      </c>
      <c r="U63" s="89">
        <v>0</v>
      </c>
      <c r="V63" s="89">
        <f t="shared" si="13"/>
        <v>0</v>
      </c>
      <c r="W63" s="89">
        <v>0</v>
      </c>
      <c r="X63" s="89">
        <f t="shared" si="6"/>
        <v>0</v>
      </c>
      <c r="Y63" s="89">
        <v>0</v>
      </c>
      <c r="Z63" s="88">
        <f t="shared" si="7"/>
        <v>0</v>
      </c>
      <c r="AA63" s="88">
        <v>0</v>
      </c>
      <c r="AB63" s="88">
        <f t="shared" si="16"/>
        <v>0</v>
      </c>
      <c r="AC63" s="88">
        <v>0</v>
      </c>
      <c r="AD63" s="88">
        <f t="shared" si="8"/>
        <v>0</v>
      </c>
      <c r="AE63" s="93">
        <f t="shared" si="14"/>
        <v>0</v>
      </c>
      <c r="AF63" s="94"/>
    </row>
    <row r="64" spans="1:32" s="79" customFormat="1" ht="27.75" hidden="1" customHeight="1">
      <c r="A64" s="85">
        <v>56</v>
      </c>
      <c r="B64" s="90" t="s">
        <v>601</v>
      </c>
      <c r="C64" s="87">
        <v>0</v>
      </c>
      <c r="D64" s="88">
        <f t="shared" si="1"/>
        <v>0</v>
      </c>
      <c r="E64" s="89">
        <v>0</v>
      </c>
      <c r="F64" s="89">
        <f t="shared" si="9"/>
        <v>0</v>
      </c>
      <c r="G64" s="89">
        <v>0</v>
      </c>
      <c r="H64" s="89">
        <f t="shared" si="2"/>
        <v>0</v>
      </c>
      <c r="I64" s="89">
        <v>0</v>
      </c>
      <c r="J64" s="89">
        <f t="shared" si="3"/>
        <v>0</v>
      </c>
      <c r="K64" s="89">
        <v>0</v>
      </c>
      <c r="L64" s="88">
        <f t="shared" si="15"/>
        <v>0</v>
      </c>
      <c r="M64" s="89">
        <v>0</v>
      </c>
      <c r="N64" s="89">
        <f t="shared" si="11"/>
        <v>0</v>
      </c>
      <c r="O64" s="89">
        <v>0</v>
      </c>
      <c r="P64" s="89">
        <f t="shared" si="4"/>
        <v>0</v>
      </c>
      <c r="Q64" s="89">
        <v>0</v>
      </c>
      <c r="R64" s="89">
        <f t="shared" si="12"/>
        <v>0</v>
      </c>
      <c r="S64" s="89">
        <v>0</v>
      </c>
      <c r="T64" s="89">
        <f t="shared" si="5"/>
        <v>0</v>
      </c>
      <c r="U64" s="89">
        <v>0</v>
      </c>
      <c r="V64" s="89">
        <f t="shared" si="13"/>
        <v>0</v>
      </c>
      <c r="W64" s="89">
        <v>0</v>
      </c>
      <c r="X64" s="89">
        <f t="shared" si="6"/>
        <v>0</v>
      </c>
      <c r="Y64" s="89">
        <v>0</v>
      </c>
      <c r="Z64" s="88">
        <f t="shared" si="7"/>
        <v>0</v>
      </c>
      <c r="AA64" s="88">
        <v>0</v>
      </c>
      <c r="AB64" s="88">
        <f t="shared" si="16"/>
        <v>0</v>
      </c>
      <c r="AC64" s="88">
        <v>0</v>
      </c>
      <c r="AD64" s="88">
        <f t="shared" si="8"/>
        <v>0</v>
      </c>
      <c r="AE64" s="93">
        <f t="shared" si="14"/>
        <v>0</v>
      </c>
      <c r="AF64" s="94"/>
    </row>
    <row r="65" spans="1:32" s="79" customFormat="1" ht="27.75" hidden="1" customHeight="1">
      <c r="A65" s="85">
        <v>57</v>
      </c>
      <c r="B65" s="86" t="s">
        <v>602</v>
      </c>
      <c r="C65" s="87">
        <v>0</v>
      </c>
      <c r="D65" s="88">
        <f t="shared" si="1"/>
        <v>0</v>
      </c>
      <c r="E65" s="89">
        <v>0</v>
      </c>
      <c r="F65" s="89">
        <f t="shared" si="9"/>
        <v>0</v>
      </c>
      <c r="G65" s="89">
        <v>0</v>
      </c>
      <c r="H65" s="89">
        <f t="shared" si="2"/>
        <v>0</v>
      </c>
      <c r="I65" s="89">
        <v>0</v>
      </c>
      <c r="J65" s="89">
        <f t="shared" si="3"/>
        <v>0</v>
      </c>
      <c r="K65" s="89">
        <v>0</v>
      </c>
      <c r="L65" s="88">
        <f t="shared" si="15"/>
        <v>0</v>
      </c>
      <c r="M65" s="89">
        <v>0</v>
      </c>
      <c r="N65" s="89">
        <f t="shared" si="11"/>
        <v>0</v>
      </c>
      <c r="O65" s="89">
        <v>0</v>
      </c>
      <c r="P65" s="89">
        <f t="shared" si="4"/>
        <v>0</v>
      </c>
      <c r="Q65" s="89">
        <v>0</v>
      </c>
      <c r="R65" s="89">
        <f t="shared" si="12"/>
        <v>0</v>
      </c>
      <c r="S65" s="89">
        <v>0</v>
      </c>
      <c r="T65" s="89">
        <f t="shared" si="5"/>
        <v>0</v>
      </c>
      <c r="U65" s="89">
        <v>0</v>
      </c>
      <c r="V65" s="89">
        <f t="shared" si="13"/>
        <v>0</v>
      </c>
      <c r="W65" s="89">
        <v>0</v>
      </c>
      <c r="X65" s="89">
        <f t="shared" si="6"/>
        <v>0</v>
      </c>
      <c r="Y65" s="89">
        <v>0</v>
      </c>
      <c r="Z65" s="88">
        <f t="shared" si="7"/>
        <v>0</v>
      </c>
      <c r="AA65" s="88">
        <v>0</v>
      </c>
      <c r="AB65" s="88">
        <f t="shared" si="16"/>
        <v>0</v>
      </c>
      <c r="AC65" s="88">
        <v>0</v>
      </c>
      <c r="AD65" s="88">
        <f t="shared" si="8"/>
        <v>0</v>
      </c>
      <c r="AE65" s="93">
        <f t="shared" si="14"/>
        <v>0</v>
      </c>
      <c r="AF65" s="94"/>
    </row>
    <row r="66" spans="1:32" s="79" customFormat="1" ht="27.75" hidden="1" customHeight="1">
      <c r="A66" s="85">
        <v>58</v>
      </c>
      <c r="B66" s="86" t="s">
        <v>603</v>
      </c>
      <c r="C66" s="87">
        <v>0</v>
      </c>
      <c r="D66" s="88">
        <f t="shared" si="1"/>
        <v>0</v>
      </c>
      <c r="E66" s="89">
        <v>0</v>
      </c>
      <c r="F66" s="89">
        <f t="shared" si="9"/>
        <v>0</v>
      </c>
      <c r="G66" s="89">
        <v>0</v>
      </c>
      <c r="H66" s="89">
        <f t="shared" si="2"/>
        <v>0</v>
      </c>
      <c r="I66" s="89">
        <v>0</v>
      </c>
      <c r="J66" s="89">
        <f t="shared" si="3"/>
        <v>0</v>
      </c>
      <c r="K66" s="89">
        <v>0</v>
      </c>
      <c r="L66" s="88">
        <f t="shared" si="15"/>
        <v>0</v>
      </c>
      <c r="M66" s="89">
        <v>0</v>
      </c>
      <c r="N66" s="89">
        <f t="shared" si="11"/>
        <v>0</v>
      </c>
      <c r="O66" s="89">
        <v>0</v>
      </c>
      <c r="P66" s="89">
        <f t="shared" si="4"/>
        <v>0</v>
      </c>
      <c r="Q66" s="89">
        <v>0</v>
      </c>
      <c r="R66" s="89">
        <f t="shared" si="12"/>
        <v>0</v>
      </c>
      <c r="S66" s="89">
        <v>0</v>
      </c>
      <c r="T66" s="89">
        <f t="shared" si="5"/>
        <v>0</v>
      </c>
      <c r="U66" s="89">
        <v>0</v>
      </c>
      <c r="V66" s="89">
        <f t="shared" si="13"/>
        <v>0</v>
      </c>
      <c r="W66" s="89">
        <v>0</v>
      </c>
      <c r="X66" s="89">
        <f t="shared" si="6"/>
        <v>0</v>
      </c>
      <c r="Y66" s="89">
        <v>0</v>
      </c>
      <c r="Z66" s="88">
        <f t="shared" si="7"/>
        <v>0</v>
      </c>
      <c r="AA66" s="88">
        <v>0</v>
      </c>
      <c r="AB66" s="88">
        <f t="shared" si="16"/>
        <v>0</v>
      </c>
      <c r="AC66" s="88">
        <v>0</v>
      </c>
      <c r="AD66" s="88">
        <f t="shared" si="8"/>
        <v>0</v>
      </c>
      <c r="AE66" s="93">
        <f t="shared" si="14"/>
        <v>0</v>
      </c>
      <c r="AF66" s="94"/>
    </row>
    <row r="67" spans="1:32" s="79" customFormat="1" ht="27.75" hidden="1" customHeight="1">
      <c r="A67" s="85">
        <v>59</v>
      </c>
      <c r="B67" s="86" t="s">
        <v>604</v>
      </c>
      <c r="C67" s="87">
        <v>0</v>
      </c>
      <c r="D67" s="88">
        <f t="shared" si="1"/>
        <v>0</v>
      </c>
      <c r="E67" s="89">
        <v>0</v>
      </c>
      <c r="F67" s="89">
        <f t="shared" si="9"/>
        <v>0</v>
      </c>
      <c r="G67" s="89">
        <v>0</v>
      </c>
      <c r="H67" s="89">
        <f t="shared" si="2"/>
        <v>0</v>
      </c>
      <c r="I67" s="89">
        <v>0</v>
      </c>
      <c r="J67" s="89">
        <f t="shared" si="3"/>
        <v>0</v>
      </c>
      <c r="K67" s="89">
        <v>0</v>
      </c>
      <c r="L67" s="88">
        <f t="shared" si="15"/>
        <v>0</v>
      </c>
      <c r="M67" s="89">
        <v>0</v>
      </c>
      <c r="N67" s="89">
        <f t="shared" si="11"/>
        <v>0</v>
      </c>
      <c r="O67" s="89">
        <v>0</v>
      </c>
      <c r="P67" s="89">
        <f t="shared" si="4"/>
        <v>0</v>
      </c>
      <c r="Q67" s="89">
        <v>0</v>
      </c>
      <c r="R67" s="89">
        <f t="shared" si="12"/>
        <v>0</v>
      </c>
      <c r="S67" s="89">
        <v>0</v>
      </c>
      <c r="T67" s="89">
        <f t="shared" si="5"/>
        <v>0</v>
      </c>
      <c r="U67" s="89">
        <v>0</v>
      </c>
      <c r="V67" s="89">
        <f t="shared" si="13"/>
        <v>0</v>
      </c>
      <c r="W67" s="89">
        <v>0</v>
      </c>
      <c r="X67" s="89">
        <f t="shared" si="6"/>
        <v>0</v>
      </c>
      <c r="Y67" s="89">
        <v>0</v>
      </c>
      <c r="Z67" s="88">
        <f t="shared" si="7"/>
        <v>0</v>
      </c>
      <c r="AA67" s="88">
        <v>0</v>
      </c>
      <c r="AB67" s="88">
        <f t="shared" si="16"/>
        <v>0</v>
      </c>
      <c r="AC67" s="88">
        <v>0</v>
      </c>
      <c r="AD67" s="88">
        <f t="shared" si="8"/>
        <v>0</v>
      </c>
      <c r="AE67" s="93">
        <f t="shared" si="14"/>
        <v>0</v>
      </c>
      <c r="AF67" s="94"/>
    </row>
    <row r="68" spans="1:32" s="79" customFormat="1" ht="27.75" hidden="1" customHeight="1">
      <c r="A68" s="85">
        <v>60</v>
      </c>
      <c r="B68" s="90" t="s">
        <v>605</v>
      </c>
      <c r="C68" s="87">
        <v>0</v>
      </c>
      <c r="D68" s="88">
        <f t="shared" si="1"/>
        <v>0</v>
      </c>
      <c r="E68" s="89">
        <v>0</v>
      </c>
      <c r="F68" s="89">
        <f t="shared" si="9"/>
        <v>0</v>
      </c>
      <c r="G68" s="89">
        <v>0</v>
      </c>
      <c r="H68" s="89">
        <f t="shared" si="2"/>
        <v>0</v>
      </c>
      <c r="I68" s="89">
        <v>0</v>
      </c>
      <c r="J68" s="89">
        <f t="shared" si="3"/>
        <v>0</v>
      </c>
      <c r="K68" s="89">
        <v>0</v>
      </c>
      <c r="L68" s="88">
        <f t="shared" si="15"/>
        <v>0</v>
      </c>
      <c r="M68" s="89">
        <v>0</v>
      </c>
      <c r="N68" s="89">
        <f t="shared" si="11"/>
        <v>0</v>
      </c>
      <c r="O68" s="89">
        <v>0</v>
      </c>
      <c r="P68" s="89">
        <f t="shared" si="4"/>
        <v>0</v>
      </c>
      <c r="Q68" s="89">
        <v>0</v>
      </c>
      <c r="R68" s="89">
        <f t="shared" si="12"/>
        <v>0</v>
      </c>
      <c r="S68" s="89">
        <v>0</v>
      </c>
      <c r="T68" s="89">
        <f t="shared" si="5"/>
        <v>0</v>
      </c>
      <c r="U68" s="89">
        <v>0</v>
      </c>
      <c r="V68" s="89">
        <f t="shared" si="13"/>
        <v>0</v>
      </c>
      <c r="W68" s="89">
        <v>0</v>
      </c>
      <c r="X68" s="89">
        <f t="shared" si="6"/>
        <v>0</v>
      </c>
      <c r="Y68" s="89">
        <v>0</v>
      </c>
      <c r="Z68" s="88">
        <f t="shared" si="7"/>
        <v>0</v>
      </c>
      <c r="AA68" s="88">
        <v>0</v>
      </c>
      <c r="AB68" s="88">
        <f t="shared" si="16"/>
        <v>0</v>
      </c>
      <c r="AC68" s="88">
        <v>0</v>
      </c>
      <c r="AD68" s="88">
        <f t="shared" si="8"/>
        <v>0</v>
      </c>
      <c r="AE68" s="93">
        <f t="shared" si="14"/>
        <v>0</v>
      </c>
      <c r="AF68" s="94"/>
    </row>
    <row r="69" spans="1:32" s="79" customFormat="1" ht="27.75" hidden="1" customHeight="1">
      <c r="A69" s="85">
        <v>61</v>
      </c>
      <c r="B69" s="86" t="s">
        <v>606</v>
      </c>
      <c r="C69" s="87">
        <v>0</v>
      </c>
      <c r="D69" s="88">
        <f t="shared" si="1"/>
        <v>0</v>
      </c>
      <c r="E69" s="89">
        <v>0</v>
      </c>
      <c r="F69" s="89">
        <f t="shared" si="9"/>
        <v>0</v>
      </c>
      <c r="G69" s="89">
        <v>0</v>
      </c>
      <c r="H69" s="89">
        <f t="shared" si="2"/>
        <v>0</v>
      </c>
      <c r="I69" s="89">
        <v>0</v>
      </c>
      <c r="J69" s="89">
        <f t="shared" si="3"/>
        <v>0</v>
      </c>
      <c r="K69" s="89">
        <v>0</v>
      </c>
      <c r="L69" s="88">
        <f t="shared" si="15"/>
        <v>0</v>
      </c>
      <c r="M69" s="89">
        <v>0</v>
      </c>
      <c r="N69" s="89">
        <f t="shared" si="11"/>
        <v>0</v>
      </c>
      <c r="O69" s="89">
        <v>0</v>
      </c>
      <c r="P69" s="89">
        <f t="shared" si="4"/>
        <v>0</v>
      </c>
      <c r="Q69" s="89">
        <v>0</v>
      </c>
      <c r="R69" s="89">
        <f t="shared" si="12"/>
        <v>0</v>
      </c>
      <c r="S69" s="89">
        <v>0</v>
      </c>
      <c r="T69" s="89">
        <f t="shared" si="5"/>
        <v>0</v>
      </c>
      <c r="U69" s="89">
        <v>0</v>
      </c>
      <c r="V69" s="89">
        <f t="shared" si="13"/>
        <v>0</v>
      </c>
      <c r="W69" s="89">
        <v>0</v>
      </c>
      <c r="X69" s="89">
        <f t="shared" si="6"/>
        <v>0</v>
      </c>
      <c r="Y69" s="89">
        <v>0</v>
      </c>
      <c r="Z69" s="88">
        <f t="shared" si="7"/>
        <v>0</v>
      </c>
      <c r="AA69" s="88">
        <v>0</v>
      </c>
      <c r="AB69" s="88">
        <f t="shared" si="16"/>
        <v>0</v>
      </c>
      <c r="AC69" s="88">
        <v>0</v>
      </c>
      <c r="AD69" s="88">
        <f t="shared" si="8"/>
        <v>0</v>
      </c>
      <c r="AE69" s="93">
        <f t="shared" si="14"/>
        <v>0</v>
      </c>
      <c r="AF69" s="94"/>
    </row>
    <row r="70" spans="1:32" s="79" customFormat="1" ht="27.75" hidden="1" customHeight="1">
      <c r="A70" s="85">
        <v>62</v>
      </c>
      <c r="B70" s="90" t="s">
        <v>607</v>
      </c>
      <c r="C70" s="87">
        <v>0</v>
      </c>
      <c r="D70" s="88">
        <f t="shared" si="1"/>
        <v>0</v>
      </c>
      <c r="E70" s="89">
        <v>0</v>
      </c>
      <c r="F70" s="89">
        <f t="shared" si="9"/>
        <v>0</v>
      </c>
      <c r="G70" s="89">
        <v>0</v>
      </c>
      <c r="H70" s="89">
        <f t="shared" si="2"/>
        <v>0</v>
      </c>
      <c r="I70" s="89">
        <v>0</v>
      </c>
      <c r="J70" s="89">
        <f t="shared" si="3"/>
        <v>0</v>
      </c>
      <c r="K70" s="89">
        <v>0</v>
      </c>
      <c r="L70" s="88">
        <f t="shared" si="15"/>
        <v>0</v>
      </c>
      <c r="M70" s="89">
        <v>0</v>
      </c>
      <c r="N70" s="89">
        <f t="shared" si="11"/>
        <v>0</v>
      </c>
      <c r="O70" s="89">
        <v>0</v>
      </c>
      <c r="P70" s="89">
        <f t="shared" si="4"/>
        <v>0</v>
      </c>
      <c r="Q70" s="89">
        <v>0</v>
      </c>
      <c r="R70" s="89">
        <f t="shared" si="12"/>
        <v>0</v>
      </c>
      <c r="S70" s="89">
        <v>0</v>
      </c>
      <c r="T70" s="89">
        <f t="shared" si="5"/>
        <v>0</v>
      </c>
      <c r="U70" s="89">
        <v>0</v>
      </c>
      <c r="V70" s="89">
        <f t="shared" si="13"/>
        <v>0</v>
      </c>
      <c r="W70" s="89">
        <v>0</v>
      </c>
      <c r="X70" s="89">
        <f t="shared" si="6"/>
        <v>0</v>
      </c>
      <c r="Y70" s="89">
        <v>0</v>
      </c>
      <c r="Z70" s="88">
        <f t="shared" si="7"/>
        <v>0</v>
      </c>
      <c r="AA70" s="88">
        <v>0</v>
      </c>
      <c r="AB70" s="88">
        <f t="shared" si="16"/>
        <v>0</v>
      </c>
      <c r="AC70" s="88">
        <v>0</v>
      </c>
      <c r="AD70" s="88">
        <f t="shared" si="8"/>
        <v>0</v>
      </c>
      <c r="AE70" s="93">
        <f t="shared" si="14"/>
        <v>0</v>
      </c>
      <c r="AF70" s="94"/>
    </row>
    <row r="71" spans="1:32" s="79" customFormat="1" ht="27.75" hidden="1" customHeight="1">
      <c r="A71" s="85">
        <v>63</v>
      </c>
      <c r="B71" s="86" t="s">
        <v>608</v>
      </c>
      <c r="C71" s="87">
        <v>0</v>
      </c>
      <c r="D71" s="88">
        <f t="shared" si="1"/>
        <v>0</v>
      </c>
      <c r="E71" s="89">
        <v>0</v>
      </c>
      <c r="F71" s="89">
        <f t="shared" si="9"/>
        <v>0</v>
      </c>
      <c r="G71" s="89">
        <v>0</v>
      </c>
      <c r="H71" s="89">
        <f t="shared" si="2"/>
        <v>0</v>
      </c>
      <c r="I71" s="89">
        <v>0</v>
      </c>
      <c r="J71" s="89">
        <f t="shared" si="3"/>
        <v>0</v>
      </c>
      <c r="K71" s="89">
        <v>0</v>
      </c>
      <c r="L71" s="88">
        <f t="shared" si="15"/>
        <v>0</v>
      </c>
      <c r="M71" s="89">
        <v>0</v>
      </c>
      <c r="N71" s="89">
        <f t="shared" si="11"/>
        <v>0</v>
      </c>
      <c r="O71" s="89">
        <v>0</v>
      </c>
      <c r="P71" s="89">
        <f t="shared" si="4"/>
        <v>0</v>
      </c>
      <c r="Q71" s="89">
        <v>0</v>
      </c>
      <c r="R71" s="89">
        <f t="shared" si="12"/>
        <v>0</v>
      </c>
      <c r="S71" s="89">
        <v>0</v>
      </c>
      <c r="T71" s="89">
        <f t="shared" si="5"/>
        <v>0</v>
      </c>
      <c r="U71" s="89">
        <v>0</v>
      </c>
      <c r="V71" s="89">
        <f t="shared" si="13"/>
        <v>0</v>
      </c>
      <c r="W71" s="89">
        <v>0</v>
      </c>
      <c r="X71" s="89">
        <f t="shared" si="6"/>
        <v>0</v>
      </c>
      <c r="Y71" s="89">
        <v>0</v>
      </c>
      <c r="Z71" s="88">
        <f t="shared" si="7"/>
        <v>0</v>
      </c>
      <c r="AA71" s="88">
        <v>0</v>
      </c>
      <c r="AB71" s="88">
        <f t="shared" si="16"/>
        <v>0</v>
      </c>
      <c r="AC71" s="88">
        <v>0</v>
      </c>
      <c r="AD71" s="88">
        <f t="shared" si="8"/>
        <v>0</v>
      </c>
      <c r="AE71" s="93">
        <f t="shared" si="14"/>
        <v>0</v>
      </c>
      <c r="AF71" s="94"/>
    </row>
    <row r="72" spans="1:32" s="79" customFormat="1" ht="27.75" hidden="1" customHeight="1">
      <c r="A72" s="85">
        <v>64</v>
      </c>
      <c r="B72" s="86" t="s">
        <v>570</v>
      </c>
      <c r="C72" s="87">
        <v>0</v>
      </c>
      <c r="D72" s="88">
        <f>C72/106.67</f>
        <v>0</v>
      </c>
      <c r="E72" s="89">
        <v>0</v>
      </c>
      <c r="F72" s="89">
        <f t="shared" si="9"/>
        <v>0</v>
      </c>
      <c r="G72" s="89">
        <v>0</v>
      </c>
      <c r="H72" s="89">
        <f t="shared" si="2"/>
        <v>0</v>
      </c>
      <c r="I72" s="89">
        <v>0</v>
      </c>
      <c r="J72" s="89">
        <f t="shared" si="3"/>
        <v>0</v>
      </c>
      <c r="K72" s="89">
        <v>0</v>
      </c>
      <c r="L72" s="88">
        <f t="shared" si="15"/>
        <v>0</v>
      </c>
      <c r="M72" s="89">
        <v>0</v>
      </c>
      <c r="N72" s="89">
        <f t="shared" si="11"/>
        <v>0</v>
      </c>
      <c r="O72" s="89">
        <v>0</v>
      </c>
      <c r="P72" s="89">
        <f t="shared" si="4"/>
        <v>0</v>
      </c>
      <c r="Q72" s="89">
        <v>0</v>
      </c>
      <c r="R72" s="89">
        <f t="shared" si="12"/>
        <v>0</v>
      </c>
      <c r="S72" s="89">
        <v>0</v>
      </c>
      <c r="T72" s="89">
        <f t="shared" si="5"/>
        <v>0</v>
      </c>
      <c r="U72" s="89">
        <v>0</v>
      </c>
      <c r="V72" s="89">
        <f t="shared" si="13"/>
        <v>0</v>
      </c>
      <c r="W72" s="89">
        <v>0</v>
      </c>
      <c r="X72" s="89">
        <f t="shared" si="6"/>
        <v>0</v>
      </c>
      <c r="Y72" s="89">
        <v>0</v>
      </c>
      <c r="Z72" s="88">
        <f t="shared" si="7"/>
        <v>0</v>
      </c>
      <c r="AA72" s="88">
        <v>0</v>
      </c>
      <c r="AB72" s="88">
        <f t="shared" si="16"/>
        <v>0</v>
      </c>
      <c r="AC72" s="88">
        <v>0</v>
      </c>
      <c r="AD72" s="88">
        <f t="shared" si="8"/>
        <v>0</v>
      </c>
      <c r="AE72" s="93">
        <f t="shared" si="14"/>
        <v>0</v>
      </c>
      <c r="AF72" s="94"/>
    </row>
    <row r="73" spans="1:32" s="79" customFormat="1" ht="27.75" hidden="1" customHeight="1">
      <c r="A73" s="85">
        <v>65</v>
      </c>
      <c r="B73" s="86" t="s">
        <v>609</v>
      </c>
      <c r="C73" s="87">
        <v>0</v>
      </c>
      <c r="D73" s="88">
        <f t="shared" ref="D73:D135" si="17">C73/106.67</f>
        <v>0</v>
      </c>
      <c r="E73" s="89">
        <v>0</v>
      </c>
      <c r="F73" s="89">
        <f t="shared" si="9"/>
        <v>0</v>
      </c>
      <c r="G73" s="89">
        <v>0</v>
      </c>
      <c r="H73" s="89">
        <f t="shared" si="2"/>
        <v>0</v>
      </c>
      <c r="I73" s="89">
        <v>0</v>
      </c>
      <c r="J73" s="89">
        <f t="shared" si="3"/>
        <v>0</v>
      </c>
      <c r="K73" s="89">
        <v>0</v>
      </c>
      <c r="L73" s="88">
        <f t="shared" si="15"/>
        <v>0</v>
      </c>
      <c r="M73" s="89">
        <v>0</v>
      </c>
      <c r="N73" s="89">
        <f t="shared" si="11"/>
        <v>0</v>
      </c>
      <c r="O73" s="89">
        <v>0</v>
      </c>
      <c r="P73" s="89">
        <f t="shared" ref="P73:P135" si="18">O73*19</f>
        <v>0</v>
      </c>
      <c r="Q73" s="89">
        <v>0</v>
      </c>
      <c r="R73" s="89">
        <f t="shared" ref="R73:R136" si="19">Q73/25</f>
        <v>0</v>
      </c>
      <c r="S73" s="89">
        <v>0</v>
      </c>
      <c r="T73" s="89">
        <f t="shared" si="5"/>
        <v>0</v>
      </c>
      <c r="U73" s="89">
        <v>0</v>
      </c>
      <c r="V73" s="89">
        <f t="shared" si="13"/>
        <v>0</v>
      </c>
      <c r="W73" s="89">
        <v>0</v>
      </c>
      <c r="X73" s="89">
        <f t="shared" ref="X73:X135" si="20">W73/27</f>
        <v>0</v>
      </c>
      <c r="Y73" s="89">
        <v>0</v>
      </c>
      <c r="Z73" s="88">
        <f t="shared" ref="Z73:Z135" si="21">Y73*23</f>
        <v>0</v>
      </c>
      <c r="AA73" s="88">
        <v>0</v>
      </c>
      <c r="AB73" s="88">
        <f t="shared" si="16"/>
        <v>0</v>
      </c>
      <c r="AC73" s="88">
        <v>0</v>
      </c>
      <c r="AD73" s="88">
        <f t="shared" ref="AD73:AD116" si="22">AC73*3.75</f>
        <v>0</v>
      </c>
      <c r="AE73" s="93">
        <f t="shared" si="14"/>
        <v>0</v>
      </c>
      <c r="AF73" s="94"/>
    </row>
    <row r="74" spans="1:32" s="79" customFormat="1" ht="27.75" hidden="1" customHeight="1">
      <c r="A74" s="85">
        <v>66</v>
      </c>
      <c r="B74" s="86" t="s">
        <v>610</v>
      </c>
      <c r="C74" s="87">
        <v>0</v>
      </c>
      <c r="D74" s="88">
        <f t="shared" si="17"/>
        <v>0</v>
      </c>
      <c r="E74" s="89">
        <v>0</v>
      </c>
      <c r="F74" s="89">
        <f t="shared" si="9"/>
        <v>0</v>
      </c>
      <c r="G74" s="89">
        <v>0</v>
      </c>
      <c r="H74" s="89">
        <f t="shared" ref="H74:H137" si="23">G74*3.5</f>
        <v>0</v>
      </c>
      <c r="I74" s="89">
        <v>0</v>
      </c>
      <c r="J74" s="89">
        <f t="shared" ref="J74:J137" si="24">I74*5.12</f>
        <v>0</v>
      </c>
      <c r="K74" s="89">
        <v>0</v>
      </c>
      <c r="L74" s="88">
        <f t="shared" si="15"/>
        <v>0</v>
      </c>
      <c r="M74" s="89">
        <v>0</v>
      </c>
      <c r="N74" s="89">
        <f t="shared" si="11"/>
        <v>0</v>
      </c>
      <c r="O74" s="89">
        <v>0</v>
      </c>
      <c r="P74" s="89">
        <f t="shared" si="18"/>
        <v>0</v>
      </c>
      <c r="Q74" s="89">
        <v>0</v>
      </c>
      <c r="R74" s="89">
        <f t="shared" si="19"/>
        <v>0</v>
      </c>
      <c r="S74" s="89">
        <v>0</v>
      </c>
      <c r="T74" s="89">
        <f t="shared" ref="T74:T137" si="25">S74*3.75</f>
        <v>0</v>
      </c>
      <c r="U74" s="89">
        <v>0</v>
      </c>
      <c r="V74" s="89">
        <f t="shared" si="13"/>
        <v>0</v>
      </c>
      <c r="W74" s="89">
        <v>0</v>
      </c>
      <c r="X74" s="89">
        <f t="shared" si="20"/>
        <v>0</v>
      </c>
      <c r="Y74" s="89">
        <v>0</v>
      </c>
      <c r="Z74" s="88">
        <f t="shared" si="21"/>
        <v>0</v>
      </c>
      <c r="AA74" s="88">
        <v>0</v>
      </c>
      <c r="AB74" s="88">
        <f t="shared" si="16"/>
        <v>0</v>
      </c>
      <c r="AC74" s="88">
        <v>0</v>
      </c>
      <c r="AD74" s="88">
        <f t="shared" si="22"/>
        <v>0</v>
      </c>
      <c r="AE74" s="93">
        <f t="shared" si="14"/>
        <v>0</v>
      </c>
      <c r="AF74" s="94"/>
    </row>
    <row r="75" spans="1:32" s="79" customFormat="1" ht="27.75" hidden="1" customHeight="1">
      <c r="A75" s="85">
        <v>67</v>
      </c>
      <c r="B75" s="86" t="s">
        <v>611</v>
      </c>
      <c r="C75" s="87">
        <v>0</v>
      </c>
      <c r="D75" s="88">
        <f t="shared" si="17"/>
        <v>0</v>
      </c>
      <c r="E75" s="89">
        <v>0</v>
      </c>
      <c r="F75" s="89">
        <f t="shared" ref="F75:F95" si="26">E75*0.5</f>
        <v>0</v>
      </c>
      <c r="G75" s="89">
        <v>0</v>
      </c>
      <c r="H75" s="89">
        <f t="shared" si="23"/>
        <v>0</v>
      </c>
      <c r="I75" s="89">
        <v>0</v>
      </c>
      <c r="J75" s="89">
        <f t="shared" si="24"/>
        <v>0</v>
      </c>
      <c r="K75" s="89">
        <v>0</v>
      </c>
      <c r="L75" s="88">
        <f t="shared" ref="L75:L138" si="27">K75*2.45</f>
        <v>0</v>
      </c>
      <c r="M75" s="89">
        <v>0</v>
      </c>
      <c r="N75" s="89">
        <f t="shared" ref="N75:N138" si="28">M75*1</f>
        <v>0</v>
      </c>
      <c r="O75" s="89">
        <v>0</v>
      </c>
      <c r="P75" s="89">
        <f t="shared" si="18"/>
        <v>0</v>
      </c>
      <c r="Q75" s="89">
        <v>0</v>
      </c>
      <c r="R75" s="89">
        <f t="shared" si="19"/>
        <v>0</v>
      </c>
      <c r="S75" s="89">
        <v>0</v>
      </c>
      <c r="T75" s="89">
        <f t="shared" si="25"/>
        <v>0</v>
      </c>
      <c r="U75" s="89">
        <v>0</v>
      </c>
      <c r="V75" s="89">
        <f t="shared" ref="V75:V138" si="29">U75*0.5</f>
        <v>0</v>
      </c>
      <c r="W75" s="89">
        <v>0</v>
      </c>
      <c r="X75" s="89">
        <f t="shared" si="20"/>
        <v>0</v>
      </c>
      <c r="Y75" s="89">
        <v>0</v>
      </c>
      <c r="Z75" s="88">
        <f t="shared" si="21"/>
        <v>0</v>
      </c>
      <c r="AA75" s="88">
        <v>0</v>
      </c>
      <c r="AB75" s="88">
        <f t="shared" si="16"/>
        <v>0</v>
      </c>
      <c r="AC75" s="88">
        <v>0</v>
      </c>
      <c r="AD75" s="88">
        <f t="shared" si="22"/>
        <v>0</v>
      </c>
      <c r="AE75" s="93">
        <f t="shared" ref="AE75:AE138" si="30">L75+D75+AB75+Z75+F75+J75+AM75+V75+R75+X75+N75+P75+H75+T75</f>
        <v>0</v>
      </c>
      <c r="AF75" s="94"/>
    </row>
    <row r="76" spans="1:32" s="79" customFormat="1" ht="27.75" hidden="1" customHeight="1">
      <c r="A76" s="85">
        <v>68</v>
      </c>
      <c r="B76" s="90" t="s">
        <v>612</v>
      </c>
      <c r="C76" s="87">
        <v>0</v>
      </c>
      <c r="D76" s="88">
        <f t="shared" si="17"/>
        <v>0</v>
      </c>
      <c r="E76" s="89">
        <v>0</v>
      </c>
      <c r="F76" s="89">
        <f t="shared" si="26"/>
        <v>0</v>
      </c>
      <c r="G76" s="89">
        <v>0</v>
      </c>
      <c r="H76" s="89">
        <f t="shared" si="23"/>
        <v>0</v>
      </c>
      <c r="I76" s="89">
        <v>0</v>
      </c>
      <c r="J76" s="89">
        <f t="shared" si="24"/>
        <v>0</v>
      </c>
      <c r="K76" s="89">
        <v>0</v>
      </c>
      <c r="L76" s="88">
        <f t="shared" si="27"/>
        <v>0</v>
      </c>
      <c r="M76" s="89">
        <v>0</v>
      </c>
      <c r="N76" s="89">
        <f t="shared" si="28"/>
        <v>0</v>
      </c>
      <c r="O76" s="89">
        <v>0</v>
      </c>
      <c r="P76" s="89">
        <f t="shared" si="18"/>
        <v>0</v>
      </c>
      <c r="Q76" s="89">
        <v>0</v>
      </c>
      <c r="R76" s="89">
        <f t="shared" si="19"/>
        <v>0</v>
      </c>
      <c r="S76" s="89">
        <v>0</v>
      </c>
      <c r="T76" s="89">
        <f t="shared" si="25"/>
        <v>0</v>
      </c>
      <c r="U76" s="89">
        <v>0</v>
      </c>
      <c r="V76" s="89">
        <f t="shared" si="29"/>
        <v>0</v>
      </c>
      <c r="W76" s="89">
        <v>0</v>
      </c>
      <c r="X76" s="89">
        <f t="shared" si="20"/>
        <v>0</v>
      </c>
      <c r="Y76" s="89">
        <v>0</v>
      </c>
      <c r="Z76" s="88">
        <f t="shared" si="21"/>
        <v>0</v>
      </c>
      <c r="AA76" s="88">
        <v>0</v>
      </c>
      <c r="AB76" s="88">
        <f t="shared" si="16"/>
        <v>0</v>
      </c>
      <c r="AC76" s="88">
        <v>0</v>
      </c>
      <c r="AD76" s="88">
        <f t="shared" si="22"/>
        <v>0</v>
      </c>
      <c r="AE76" s="93">
        <f t="shared" si="30"/>
        <v>0</v>
      </c>
      <c r="AF76" s="94"/>
    </row>
    <row r="77" spans="1:32" s="79" customFormat="1" ht="27.75" hidden="1" customHeight="1">
      <c r="A77" s="85">
        <v>69</v>
      </c>
      <c r="B77" s="86" t="s">
        <v>613</v>
      </c>
      <c r="C77" s="87">
        <v>0</v>
      </c>
      <c r="D77" s="88">
        <f t="shared" si="17"/>
        <v>0</v>
      </c>
      <c r="E77" s="89">
        <v>0</v>
      </c>
      <c r="F77" s="89">
        <f t="shared" si="26"/>
        <v>0</v>
      </c>
      <c r="G77" s="89">
        <v>0</v>
      </c>
      <c r="H77" s="89">
        <f t="shared" si="23"/>
        <v>0</v>
      </c>
      <c r="I77" s="89">
        <v>0</v>
      </c>
      <c r="J77" s="89">
        <f t="shared" si="24"/>
        <v>0</v>
      </c>
      <c r="K77" s="89">
        <v>0</v>
      </c>
      <c r="L77" s="88">
        <f t="shared" si="27"/>
        <v>0</v>
      </c>
      <c r="M77" s="89">
        <v>0</v>
      </c>
      <c r="N77" s="89">
        <f t="shared" si="28"/>
        <v>0</v>
      </c>
      <c r="O77" s="89">
        <v>0</v>
      </c>
      <c r="P77" s="89">
        <f t="shared" si="18"/>
        <v>0</v>
      </c>
      <c r="Q77" s="89">
        <v>0</v>
      </c>
      <c r="R77" s="89">
        <f t="shared" si="19"/>
        <v>0</v>
      </c>
      <c r="S77" s="89">
        <v>0</v>
      </c>
      <c r="T77" s="89">
        <f t="shared" si="25"/>
        <v>0</v>
      </c>
      <c r="U77" s="89">
        <v>0</v>
      </c>
      <c r="V77" s="89">
        <f t="shared" si="29"/>
        <v>0</v>
      </c>
      <c r="W77" s="89">
        <v>0</v>
      </c>
      <c r="X77" s="89">
        <f t="shared" si="20"/>
        <v>0</v>
      </c>
      <c r="Y77" s="89">
        <v>0</v>
      </c>
      <c r="Z77" s="88">
        <f t="shared" si="21"/>
        <v>0</v>
      </c>
      <c r="AA77" s="88">
        <v>0</v>
      </c>
      <c r="AB77" s="88">
        <f t="shared" si="16"/>
        <v>0</v>
      </c>
      <c r="AC77" s="88">
        <v>0</v>
      </c>
      <c r="AD77" s="88">
        <f t="shared" si="22"/>
        <v>0</v>
      </c>
      <c r="AE77" s="93">
        <f t="shared" si="30"/>
        <v>0</v>
      </c>
      <c r="AF77" s="94"/>
    </row>
    <row r="78" spans="1:32" s="79" customFormat="1" ht="25.5" hidden="1" customHeight="1">
      <c r="A78" s="85">
        <v>70</v>
      </c>
      <c r="B78" s="86" t="s">
        <v>614</v>
      </c>
      <c r="C78" s="87">
        <v>0</v>
      </c>
      <c r="D78" s="88">
        <f t="shared" si="17"/>
        <v>0</v>
      </c>
      <c r="E78" s="89">
        <v>0</v>
      </c>
      <c r="F78" s="89">
        <f t="shared" si="26"/>
        <v>0</v>
      </c>
      <c r="G78" s="89">
        <v>0</v>
      </c>
      <c r="H78" s="89">
        <f t="shared" si="23"/>
        <v>0</v>
      </c>
      <c r="I78" s="89">
        <v>0</v>
      </c>
      <c r="J78" s="89">
        <f t="shared" si="24"/>
        <v>0</v>
      </c>
      <c r="K78" s="89">
        <v>0</v>
      </c>
      <c r="L78" s="88">
        <f t="shared" si="27"/>
        <v>0</v>
      </c>
      <c r="M78" s="89">
        <v>0</v>
      </c>
      <c r="N78" s="89">
        <f t="shared" si="28"/>
        <v>0</v>
      </c>
      <c r="O78" s="89">
        <v>0</v>
      </c>
      <c r="P78" s="89">
        <f t="shared" si="18"/>
        <v>0</v>
      </c>
      <c r="Q78" s="89">
        <v>0</v>
      </c>
      <c r="R78" s="89">
        <f t="shared" si="19"/>
        <v>0</v>
      </c>
      <c r="S78" s="89">
        <v>0</v>
      </c>
      <c r="T78" s="89">
        <f t="shared" si="25"/>
        <v>0</v>
      </c>
      <c r="U78" s="89">
        <v>0</v>
      </c>
      <c r="V78" s="89">
        <f t="shared" si="29"/>
        <v>0</v>
      </c>
      <c r="W78" s="89">
        <v>0</v>
      </c>
      <c r="X78" s="89">
        <f t="shared" si="20"/>
        <v>0</v>
      </c>
      <c r="Y78" s="89">
        <v>0</v>
      </c>
      <c r="Z78" s="88">
        <f t="shared" si="21"/>
        <v>0</v>
      </c>
      <c r="AA78" s="88">
        <v>0</v>
      </c>
      <c r="AB78" s="88">
        <f t="shared" si="16"/>
        <v>0</v>
      </c>
      <c r="AC78" s="88">
        <v>0</v>
      </c>
      <c r="AD78" s="88">
        <f t="shared" si="22"/>
        <v>0</v>
      </c>
      <c r="AE78" s="93">
        <f t="shared" si="30"/>
        <v>0</v>
      </c>
      <c r="AF78" s="94"/>
    </row>
    <row r="79" spans="1:32" s="79" customFormat="1" ht="25.5" hidden="1" customHeight="1">
      <c r="A79" s="85">
        <v>71</v>
      </c>
      <c r="B79" s="86" t="s">
        <v>615</v>
      </c>
      <c r="C79" s="87">
        <v>0</v>
      </c>
      <c r="D79" s="88">
        <f t="shared" si="17"/>
        <v>0</v>
      </c>
      <c r="E79" s="89">
        <v>0</v>
      </c>
      <c r="F79" s="89">
        <f t="shared" si="26"/>
        <v>0</v>
      </c>
      <c r="G79" s="89">
        <v>0</v>
      </c>
      <c r="H79" s="89">
        <f t="shared" si="23"/>
        <v>0</v>
      </c>
      <c r="I79" s="89">
        <v>0</v>
      </c>
      <c r="J79" s="89">
        <f t="shared" si="24"/>
        <v>0</v>
      </c>
      <c r="K79" s="89">
        <v>0</v>
      </c>
      <c r="L79" s="88">
        <f t="shared" si="27"/>
        <v>0</v>
      </c>
      <c r="M79" s="89">
        <v>0</v>
      </c>
      <c r="N79" s="89">
        <f t="shared" si="28"/>
        <v>0</v>
      </c>
      <c r="O79" s="89">
        <v>0</v>
      </c>
      <c r="P79" s="89">
        <f t="shared" si="18"/>
        <v>0</v>
      </c>
      <c r="Q79" s="89">
        <v>0</v>
      </c>
      <c r="R79" s="89">
        <f t="shared" si="19"/>
        <v>0</v>
      </c>
      <c r="S79" s="89">
        <v>0</v>
      </c>
      <c r="T79" s="89">
        <f t="shared" si="25"/>
        <v>0</v>
      </c>
      <c r="U79" s="89">
        <v>0</v>
      </c>
      <c r="V79" s="89">
        <f t="shared" si="29"/>
        <v>0</v>
      </c>
      <c r="W79" s="89">
        <v>0</v>
      </c>
      <c r="X79" s="89">
        <f t="shared" si="20"/>
        <v>0</v>
      </c>
      <c r="Y79" s="89">
        <v>0</v>
      </c>
      <c r="Z79" s="88">
        <f t="shared" si="21"/>
        <v>0</v>
      </c>
      <c r="AA79" s="88">
        <v>0</v>
      </c>
      <c r="AB79" s="88">
        <f t="shared" si="16"/>
        <v>0</v>
      </c>
      <c r="AC79" s="88">
        <v>0</v>
      </c>
      <c r="AD79" s="88">
        <f t="shared" si="22"/>
        <v>0</v>
      </c>
      <c r="AE79" s="93">
        <f t="shared" si="30"/>
        <v>0</v>
      </c>
      <c r="AF79" s="94"/>
    </row>
    <row r="80" spans="1:32" s="79" customFormat="1" ht="25.5" hidden="1" customHeight="1">
      <c r="A80" s="85">
        <v>72</v>
      </c>
      <c r="B80" s="86" t="s">
        <v>616</v>
      </c>
      <c r="C80" s="87">
        <v>0</v>
      </c>
      <c r="D80" s="88">
        <f t="shared" si="17"/>
        <v>0</v>
      </c>
      <c r="E80" s="89">
        <v>0</v>
      </c>
      <c r="F80" s="89">
        <f t="shared" si="26"/>
        <v>0</v>
      </c>
      <c r="G80" s="89">
        <v>0</v>
      </c>
      <c r="H80" s="89">
        <f t="shared" si="23"/>
        <v>0</v>
      </c>
      <c r="I80" s="89">
        <v>0</v>
      </c>
      <c r="J80" s="89">
        <f t="shared" si="24"/>
        <v>0</v>
      </c>
      <c r="K80" s="89">
        <v>0</v>
      </c>
      <c r="L80" s="88">
        <f t="shared" si="27"/>
        <v>0</v>
      </c>
      <c r="M80" s="89">
        <v>0</v>
      </c>
      <c r="N80" s="89">
        <f t="shared" si="28"/>
        <v>0</v>
      </c>
      <c r="O80" s="89">
        <v>0</v>
      </c>
      <c r="P80" s="89">
        <f t="shared" si="18"/>
        <v>0</v>
      </c>
      <c r="Q80" s="89">
        <v>0</v>
      </c>
      <c r="R80" s="89">
        <f t="shared" si="19"/>
        <v>0</v>
      </c>
      <c r="S80" s="89">
        <v>0</v>
      </c>
      <c r="T80" s="89">
        <f t="shared" si="25"/>
        <v>0</v>
      </c>
      <c r="U80" s="89">
        <v>0</v>
      </c>
      <c r="V80" s="89">
        <f t="shared" si="29"/>
        <v>0</v>
      </c>
      <c r="W80" s="89">
        <v>0</v>
      </c>
      <c r="X80" s="89">
        <f t="shared" si="20"/>
        <v>0</v>
      </c>
      <c r="Y80" s="89">
        <v>0</v>
      </c>
      <c r="Z80" s="88">
        <f t="shared" si="21"/>
        <v>0</v>
      </c>
      <c r="AA80" s="88">
        <v>0</v>
      </c>
      <c r="AB80" s="88">
        <f t="shared" si="16"/>
        <v>0</v>
      </c>
      <c r="AC80" s="88">
        <v>0</v>
      </c>
      <c r="AD80" s="88">
        <f t="shared" si="22"/>
        <v>0</v>
      </c>
      <c r="AE80" s="93">
        <f t="shared" si="30"/>
        <v>0</v>
      </c>
      <c r="AF80" s="94"/>
    </row>
    <row r="81" spans="1:32" s="79" customFormat="1" ht="25.5" hidden="1" customHeight="1">
      <c r="A81" s="85">
        <v>73</v>
      </c>
      <c r="B81" s="86" t="s">
        <v>617</v>
      </c>
      <c r="C81" s="87">
        <v>0</v>
      </c>
      <c r="D81" s="88">
        <f t="shared" si="17"/>
        <v>0</v>
      </c>
      <c r="E81" s="89">
        <v>0</v>
      </c>
      <c r="F81" s="89">
        <f t="shared" si="26"/>
        <v>0</v>
      </c>
      <c r="G81" s="89">
        <v>0</v>
      </c>
      <c r="H81" s="89">
        <f t="shared" si="23"/>
        <v>0</v>
      </c>
      <c r="I81" s="89">
        <v>0</v>
      </c>
      <c r="J81" s="89">
        <f t="shared" si="24"/>
        <v>0</v>
      </c>
      <c r="K81" s="89">
        <v>0</v>
      </c>
      <c r="L81" s="88">
        <f t="shared" si="27"/>
        <v>0</v>
      </c>
      <c r="M81" s="89">
        <v>0</v>
      </c>
      <c r="N81" s="89">
        <f t="shared" si="28"/>
        <v>0</v>
      </c>
      <c r="O81" s="89">
        <v>0</v>
      </c>
      <c r="P81" s="89">
        <f t="shared" si="18"/>
        <v>0</v>
      </c>
      <c r="Q81" s="89">
        <v>0</v>
      </c>
      <c r="R81" s="89">
        <f t="shared" si="19"/>
        <v>0</v>
      </c>
      <c r="S81" s="89">
        <v>0</v>
      </c>
      <c r="T81" s="89">
        <f t="shared" si="25"/>
        <v>0</v>
      </c>
      <c r="U81" s="89">
        <v>0</v>
      </c>
      <c r="V81" s="89">
        <f t="shared" si="29"/>
        <v>0</v>
      </c>
      <c r="W81" s="89">
        <v>0</v>
      </c>
      <c r="X81" s="89">
        <f t="shared" si="20"/>
        <v>0</v>
      </c>
      <c r="Y81" s="89">
        <v>0</v>
      </c>
      <c r="Z81" s="88">
        <f t="shared" si="21"/>
        <v>0</v>
      </c>
      <c r="AA81" s="88">
        <v>0</v>
      </c>
      <c r="AB81" s="88">
        <f t="shared" si="16"/>
        <v>0</v>
      </c>
      <c r="AC81" s="88">
        <v>0</v>
      </c>
      <c r="AD81" s="88">
        <f t="shared" si="22"/>
        <v>0</v>
      </c>
      <c r="AE81" s="93">
        <f t="shared" si="30"/>
        <v>0</v>
      </c>
      <c r="AF81" s="94"/>
    </row>
    <row r="82" spans="1:32" s="79" customFormat="1" ht="25.5" hidden="1" customHeight="1">
      <c r="A82" s="85">
        <v>74</v>
      </c>
      <c r="B82" s="86" t="s">
        <v>618</v>
      </c>
      <c r="C82" s="87">
        <v>0</v>
      </c>
      <c r="D82" s="88">
        <f t="shared" si="17"/>
        <v>0</v>
      </c>
      <c r="E82" s="89">
        <v>0</v>
      </c>
      <c r="F82" s="89">
        <f t="shared" si="26"/>
        <v>0</v>
      </c>
      <c r="G82" s="89">
        <v>0</v>
      </c>
      <c r="H82" s="89">
        <f t="shared" si="23"/>
        <v>0</v>
      </c>
      <c r="I82" s="89">
        <v>0</v>
      </c>
      <c r="J82" s="89">
        <f t="shared" si="24"/>
        <v>0</v>
      </c>
      <c r="K82" s="89">
        <v>0</v>
      </c>
      <c r="L82" s="88">
        <f t="shared" si="27"/>
        <v>0</v>
      </c>
      <c r="M82" s="89">
        <v>0</v>
      </c>
      <c r="N82" s="89">
        <f t="shared" si="28"/>
        <v>0</v>
      </c>
      <c r="O82" s="89">
        <v>0</v>
      </c>
      <c r="P82" s="89">
        <f t="shared" si="18"/>
        <v>0</v>
      </c>
      <c r="Q82" s="89">
        <v>0</v>
      </c>
      <c r="R82" s="89">
        <f t="shared" si="19"/>
        <v>0</v>
      </c>
      <c r="S82" s="89">
        <v>0</v>
      </c>
      <c r="T82" s="89">
        <f t="shared" si="25"/>
        <v>0</v>
      </c>
      <c r="U82" s="89">
        <v>0</v>
      </c>
      <c r="V82" s="89">
        <f t="shared" si="29"/>
        <v>0</v>
      </c>
      <c r="W82" s="89">
        <v>0</v>
      </c>
      <c r="X82" s="89">
        <f t="shared" si="20"/>
        <v>0</v>
      </c>
      <c r="Y82" s="89">
        <v>0</v>
      </c>
      <c r="Z82" s="88">
        <f t="shared" si="21"/>
        <v>0</v>
      </c>
      <c r="AA82" s="88">
        <v>0</v>
      </c>
      <c r="AB82" s="88">
        <f t="shared" si="16"/>
        <v>0</v>
      </c>
      <c r="AC82" s="88">
        <v>0</v>
      </c>
      <c r="AD82" s="88">
        <f t="shared" si="22"/>
        <v>0</v>
      </c>
      <c r="AE82" s="93">
        <f t="shared" si="30"/>
        <v>0</v>
      </c>
      <c r="AF82" s="94"/>
    </row>
    <row r="83" spans="1:32" s="79" customFormat="1" ht="25.5" hidden="1" customHeight="1">
      <c r="A83" s="85">
        <v>75</v>
      </c>
      <c r="B83" s="86" t="s">
        <v>619</v>
      </c>
      <c r="C83" s="87">
        <v>0</v>
      </c>
      <c r="D83" s="88">
        <f t="shared" si="17"/>
        <v>0</v>
      </c>
      <c r="E83" s="89">
        <v>0</v>
      </c>
      <c r="F83" s="89">
        <f t="shared" si="26"/>
        <v>0</v>
      </c>
      <c r="G83" s="89">
        <v>0</v>
      </c>
      <c r="H83" s="89">
        <f t="shared" si="23"/>
        <v>0</v>
      </c>
      <c r="I83" s="89">
        <v>0</v>
      </c>
      <c r="J83" s="89">
        <f t="shared" si="24"/>
        <v>0</v>
      </c>
      <c r="K83" s="89">
        <v>0</v>
      </c>
      <c r="L83" s="88">
        <f t="shared" si="27"/>
        <v>0</v>
      </c>
      <c r="M83" s="89">
        <v>0</v>
      </c>
      <c r="N83" s="89">
        <f t="shared" si="28"/>
        <v>0</v>
      </c>
      <c r="O83" s="89">
        <v>0</v>
      </c>
      <c r="P83" s="89">
        <f t="shared" si="18"/>
        <v>0</v>
      </c>
      <c r="Q83" s="89">
        <v>0</v>
      </c>
      <c r="R83" s="89">
        <f t="shared" si="19"/>
        <v>0</v>
      </c>
      <c r="S83" s="89">
        <v>0</v>
      </c>
      <c r="T83" s="89">
        <f t="shared" si="25"/>
        <v>0</v>
      </c>
      <c r="U83" s="89">
        <v>0</v>
      </c>
      <c r="V83" s="89">
        <f t="shared" si="29"/>
        <v>0</v>
      </c>
      <c r="W83" s="89">
        <v>0</v>
      </c>
      <c r="X83" s="89">
        <f t="shared" si="20"/>
        <v>0</v>
      </c>
      <c r="Y83" s="89">
        <v>0</v>
      </c>
      <c r="Z83" s="88">
        <f t="shared" si="21"/>
        <v>0</v>
      </c>
      <c r="AA83" s="88">
        <v>0</v>
      </c>
      <c r="AB83" s="88">
        <f t="shared" si="16"/>
        <v>0</v>
      </c>
      <c r="AC83" s="88">
        <v>0</v>
      </c>
      <c r="AD83" s="88">
        <f t="shared" si="22"/>
        <v>0</v>
      </c>
      <c r="AE83" s="93">
        <f t="shared" si="30"/>
        <v>0</v>
      </c>
      <c r="AF83" s="94"/>
    </row>
    <row r="84" spans="1:32" s="79" customFormat="1" ht="25.5" hidden="1" customHeight="1">
      <c r="A84" s="85">
        <v>76</v>
      </c>
      <c r="B84" s="86" t="s">
        <v>620</v>
      </c>
      <c r="C84" s="87">
        <v>0</v>
      </c>
      <c r="D84" s="88">
        <f t="shared" si="17"/>
        <v>0</v>
      </c>
      <c r="E84" s="89">
        <v>0</v>
      </c>
      <c r="F84" s="89">
        <f t="shared" si="26"/>
        <v>0</v>
      </c>
      <c r="G84" s="89">
        <v>0</v>
      </c>
      <c r="H84" s="89">
        <f t="shared" si="23"/>
        <v>0</v>
      </c>
      <c r="I84" s="89">
        <v>0</v>
      </c>
      <c r="J84" s="89">
        <f t="shared" si="24"/>
        <v>0</v>
      </c>
      <c r="K84" s="89">
        <v>0</v>
      </c>
      <c r="L84" s="88">
        <f t="shared" si="27"/>
        <v>0</v>
      </c>
      <c r="M84" s="89">
        <v>0</v>
      </c>
      <c r="N84" s="89">
        <f t="shared" si="28"/>
        <v>0</v>
      </c>
      <c r="O84" s="89">
        <v>0</v>
      </c>
      <c r="P84" s="89">
        <f t="shared" si="18"/>
        <v>0</v>
      </c>
      <c r="Q84" s="89">
        <v>0</v>
      </c>
      <c r="R84" s="89">
        <f t="shared" si="19"/>
        <v>0</v>
      </c>
      <c r="S84" s="89">
        <v>0</v>
      </c>
      <c r="T84" s="89">
        <f t="shared" si="25"/>
        <v>0</v>
      </c>
      <c r="U84" s="89">
        <v>0</v>
      </c>
      <c r="V84" s="89">
        <f t="shared" si="29"/>
        <v>0</v>
      </c>
      <c r="W84" s="89">
        <v>0</v>
      </c>
      <c r="X84" s="89">
        <f t="shared" si="20"/>
        <v>0</v>
      </c>
      <c r="Y84" s="89">
        <v>0</v>
      </c>
      <c r="Z84" s="88">
        <f t="shared" si="21"/>
        <v>0</v>
      </c>
      <c r="AA84" s="88">
        <v>0</v>
      </c>
      <c r="AB84" s="88">
        <f t="shared" si="16"/>
        <v>0</v>
      </c>
      <c r="AC84" s="88">
        <v>0</v>
      </c>
      <c r="AD84" s="88">
        <f t="shared" si="22"/>
        <v>0</v>
      </c>
      <c r="AE84" s="93">
        <f t="shared" si="30"/>
        <v>0</v>
      </c>
      <c r="AF84" s="94"/>
    </row>
    <row r="85" spans="1:32" s="79" customFormat="1" ht="25.5" hidden="1" customHeight="1">
      <c r="A85" s="85">
        <v>77</v>
      </c>
      <c r="B85" s="86" t="s">
        <v>621</v>
      </c>
      <c r="C85" s="87">
        <v>0</v>
      </c>
      <c r="D85" s="88">
        <f t="shared" si="17"/>
        <v>0</v>
      </c>
      <c r="E85" s="89">
        <v>0</v>
      </c>
      <c r="F85" s="89">
        <f t="shared" si="26"/>
        <v>0</v>
      </c>
      <c r="G85" s="89">
        <v>0</v>
      </c>
      <c r="H85" s="89">
        <f t="shared" si="23"/>
        <v>0</v>
      </c>
      <c r="I85" s="89">
        <v>0</v>
      </c>
      <c r="J85" s="89">
        <f t="shared" si="24"/>
        <v>0</v>
      </c>
      <c r="K85" s="89">
        <v>0</v>
      </c>
      <c r="L85" s="88">
        <f t="shared" si="27"/>
        <v>0</v>
      </c>
      <c r="M85" s="89">
        <v>0</v>
      </c>
      <c r="N85" s="89">
        <f t="shared" si="28"/>
        <v>0</v>
      </c>
      <c r="O85" s="89">
        <v>0</v>
      </c>
      <c r="P85" s="89">
        <f t="shared" si="18"/>
        <v>0</v>
      </c>
      <c r="Q85" s="89">
        <v>0</v>
      </c>
      <c r="R85" s="89">
        <f t="shared" si="19"/>
        <v>0</v>
      </c>
      <c r="S85" s="89">
        <v>0</v>
      </c>
      <c r="T85" s="89">
        <f t="shared" si="25"/>
        <v>0</v>
      </c>
      <c r="U85" s="89">
        <v>0</v>
      </c>
      <c r="V85" s="89">
        <f t="shared" si="29"/>
        <v>0</v>
      </c>
      <c r="W85" s="89">
        <v>0</v>
      </c>
      <c r="X85" s="89">
        <f t="shared" si="20"/>
        <v>0</v>
      </c>
      <c r="Y85" s="89">
        <v>0</v>
      </c>
      <c r="Z85" s="88">
        <f t="shared" si="21"/>
        <v>0</v>
      </c>
      <c r="AA85" s="88">
        <v>0</v>
      </c>
      <c r="AB85" s="88">
        <f t="shared" si="16"/>
        <v>0</v>
      </c>
      <c r="AC85" s="88">
        <v>0</v>
      </c>
      <c r="AD85" s="88">
        <f t="shared" si="22"/>
        <v>0</v>
      </c>
      <c r="AE85" s="93">
        <f t="shared" si="30"/>
        <v>0</v>
      </c>
      <c r="AF85" s="94"/>
    </row>
    <row r="86" spans="1:32" s="79" customFormat="1" ht="25.5" hidden="1" customHeight="1">
      <c r="A86" s="85">
        <v>78</v>
      </c>
      <c r="B86" s="86" t="s">
        <v>622</v>
      </c>
      <c r="C86" s="87">
        <v>0</v>
      </c>
      <c r="D86" s="88">
        <f t="shared" si="17"/>
        <v>0</v>
      </c>
      <c r="E86" s="89">
        <v>0</v>
      </c>
      <c r="F86" s="89">
        <f t="shared" si="26"/>
        <v>0</v>
      </c>
      <c r="G86" s="89">
        <v>0</v>
      </c>
      <c r="H86" s="89">
        <f t="shared" si="23"/>
        <v>0</v>
      </c>
      <c r="I86" s="89">
        <v>0</v>
      </c>
      <c r="J86" s="89">
        <f t="shared" si="24"/>
        <v>0</v>
      </c>
      <c r="K86" s="89">
        <v>0</v>
      </c>
      <c r="L86" s="88">
        <f t="shared" si="27"/>
        <v>0</v>
      </c>
      <c r="M86" s="89">
        <v>0</v>
      </c>
      <c r="N86" s="89">
        <f t="shared" si="28"/>
        <v>0</v>
      </c>
      <c r="O86" s="89">
        <v>0</v>
      </c>
      <c r="P86" s="89">
        <f t="shared" si="18"/>
        <v>0</v>
      </c>
      <c r="Q86" s="89">
        <v>0</v>
      </c>
      <c r="R86" s="89">
        <f t="shared" si="19"/>
        <v>0</v>
      </c>
      <c r="S86" s="89">
        <v>0</v>
      </c>
      <c r="T86" s="89">
        <f t="shared" si="25"/>
        <v>0</v>
      </c>
      <c r="U86" s="89">
        <v>0</v>
      </c>
      <c r="V86" s="89">
        <f t="shared" si="29"/>
        <v>0</v>
      </c>
      <c r="W86" s="89">
        <v>0</v>
      </c>
      <c r="X86" s="89">
        <f t="shared" si="20"/>
        <v>0</v>
      </c>
      <c r="Y86" s="89">
        <v>0</v>
      </c>
      <c r="Z86" s="88">
        <f t="shared" si="21"/>
        <v>0</v>
      </c>
      <c r="AA86" s="88">
        <v>0</v>
      </c>
      <c r="AB86" s="88">
        <f t="shared" ref="AB86:AB113" si="31">AA86*3.75</f>
        <v>0</v>
      </c>
      <c r="AC86" s="88">
        <v>0</v>
      </c>
      <c r="AD86" s="88">
        <f t="shared" si="22"/>
        <v>0</v>
      </c>
      <c r="AE86" s="93">
        <f t="shared" si="30"/>
        <v>0</v>
      </c>
      <c r="AF86" s="94"/>
    </row>
    <row r="87" spans="1:32" s="79" customFormat="1" ht="21" hidden="1" customHeight="1">
      <c r="A87" s="85">
        <v>79</v>
      </c>
      <c r="B87" s="86" t="s">
        <v>623</v>
      </c>
      <c r="C87" s="87">
        <v>0</v>
      </c>
      <c r="D87" s="88">
        <f t="shared" si="17"/>
        <v>0</v>
      </c>
      <c r="E87" s="89">
        <v>0</v>
      </c>
      <c r="F87" s="89">
        <f t="shared" si="26"/>
        <v>0</v>
      </c>
      <c r="G87" s="89">
        <v>0</v>
      </c>
      <c r="H87" s="89">
        <f t="shared" si="23"/>
        <v>0</v>
      </c>
      <c r="I87" s="89">
        <v>0</v>
      </c>
      <c r="J87" s="89">
        <f t="shared" si="24"/>
        <v>0</v>
      </c>
      <c r="K87" s="89">
        <v>0</v>
      </c>
      <c r="L87" s="88">
        <f t="shared" si="27"/>
        <v>0</v>
      </c>
      <c r="M87" s="89">
        <v>0</v>
      </c>
      <c r="N87" s="89">
        <f t="shared" si="28"/>
        <v>0</v>
      </c>
      <c r="O87" s="89">
        <v>0</v>
      </c>
      <c r="P87" s="89">
        <f t="shared" si="18"/>
        <v>0</v>
      </c>
      <c r="Q87" s="89">
        <v>0</v>
      </c>
      <c r="R87" s="89">
        <f t="shared" si="19"/>
        <v>0</v>
      </c>
      <c r="S87" s="89">
        <v>0</v>
      </c>
      <c r="T87" s="89">
        <f t="shared" si="25"/>
        <v>0</v>
      </c>
      <c r="U87" s="89">
        <v>0</v>
      </c>
      <c r="V87" s="89">
        <f t="shared" si="29"/>
        <v>0</v>
      </c>
      <c r="W87" s="89">
        <v>0</v>
      </c>
      <c r="X87" s="89">
        <f t="shared" si="20"/>
        <v>0</v>
      </c>
      <c r="Y87" s="89">
        <v>0</v>
      </c>
      <c r="Z87" s="88">
        <f t="shared" si="21"/>
        <v>0</v>
      </c>
      <c r="AA87" s="88">
        <v>0</v>
      </c>
      <c r="AB87" s="88">
        <f t="shared" si="31"/>
        <v>0</v>
      </c>
      <c r="AC87" s="88">
        <v>0</v>
      </c>
      <c r="AD87" s="88">
        <f t="shared" si="22"/>
        <v>0</v>
      </c>
      <c r="AE87" s="93">
        <f t="shared" si="30"/>
        <v>0</v>
      </c>
      <c r="AF87" s="94"/>
    </row>
    <row r="88" spans="1:32" s="79" customFormat="1" ht="21" hidden="1" customHeight="1">
      <c r="A88" s="85">
        <v>80</v>
      </c>
      <c r="B88" s="86" t="s">
        <v>624</v>
      </c>
      <c r="C88" s="87">
        <v>0</v>
      </c>
      <c r="D88" s="88">
        <f t="shared" si="17"/>
        <v>0</v>
      </c>
      <c r="E88" s="89">
        <v>0</v>
      </c>
      <c r="F88" s="89">
        <f t="shared" si="26"/>
        <v>0</v>
      </c>
      <c r="G88" s="89">
        <v>0</v>
      </c>
      <c r="H88" s="89">
        <f t="shared" si="23"/>
        <v>0</v>
      </c>
      <c r="I88" s="89">
        <v>0</v>
      </c>
      <c r="J88" s="89">
        <f t="shared" si="24"/>
        <v>0</v>
      </c>
      <c r="K88" s="89">
        <v>0</v>
      </c>
      <c r="L88" s="88">
        <f t="shared" si="27"/>
        <v>0</v>
      </c>
      <c r="M88" s="89">
        <v>0</v>
      </c>
      <c r="N88" s="89">
        <f t="shared" si="28"/>
        <v>0</v>
      </c>
      <c r="O88" s="89">
        <v>0</v>
      </c>
      <c r="P88" s="89">
        <f t="shared" si="18"/>
        <v>0</v>
      </c>
      <c r="Q88" s="89">
        <v>0</v>
      </c>
      <c r="R88" s="89">
        <f t="shared" si="19"/>
        <v>0</v>
      </c>
      <c r="S88" s="89">
        <v>0</v>
      </c>
      <c r="T88" s="89">
        <f t="shared" si="25"/>
        <v>0</v>
      </c>
      <c r="U88" s="89">
        <v>0</v>
      </c>
      <c r="V88" s="89">
        <f t="shared" si="29"/>
        <v>0</v>
      </c>
      <c r="W88" s="89">
        <v>0</v>
      </c>
      <c r="X88" s="89">
        <f t="shared" si="20"/>
        <v>0</v>
      </c>
      <c r="Y88" s="89">
        <v>0</v>
      </c>
      <c r="Z88" s="88">
        <f t="shared" si="21"/>
        <v>0</v>
      </c>
      <c r="AA88" s="88">
        <v>0</v>
      </c>
      <c r="AB88" s="88">
        <f t="shared" si="31"/>
        <v>0</v>
      </c>
      <c r="AC88" s="88">
        <v>0</v>
      </c>
      <c r="AD88" s="88">
        <f t="shared" si="22"/>
        <v>0</v>
      </c>
      <c r="AE88" s="93">
        <f t="shared" si="30"/>
        <v>0</v>
      </c>
      <c r="AF88" s="94"/>
    </row>
    <row r="89" spans="1:32" s="79" customFormat="1" ht="21" hidden="1" customHeight="1">
      <c r="A89" s="85">
        <v>81</v>
      </c>
      <c r="B89" s="86" t="s">
        <v>625</v>
      </c>
      <c r="C89" s="87">
        <v>0</v>
      </c>
      <c r="D89" s="88">
        <f t="shared" si="17"/>
        <v>0</v>
      </c>
      <c r="E89" s="89">
        <v>0</v>
      </c>
      <c r="F89" s="89">
        <f t="shared" si="26"/>
        <v>0</v>
      </c>
      <c r="G89" s="89">
        <v>0</v>
      </c>
      <c r="H89" s="89">
        <f t="shared" si="23"/>
        <v>0</v>
      </c>
      <c r="I89" s="89">
        <v>0</v>
      </c>
      <c r="J89" s="89">
        <f t="shared" si="24"/>
        <v>0</v>
      </c>
      <c r="K89" s="89">
        <v>0</v>
      </c>
      <c r="L89" s="88">
        <f t="shared" si="27"/>
        <v>0</v>
      </c>
      <c r="M89" s="89">
        <v>0</v>
      </c>
      <c r="N89" s="89">
        <f t="shared" si="28"/>
        <v>0</v>
      </c>
      <c r="O89" s="89">
        <v>0</v>
      </c>
      <c r="P89" s="89">
        <f t="shared" si="18"/>
        <v>0</v>
      </c>
      <c r="Q89" s="89">
        <v>0</v>
      </c>
      <c r="R89" s="89">
        <f t="shared" si="19"/>
        <v>0</v>
      </c>
      <c r="S89" s="89">
        <v>0</v>
      </c>
      <c r="T89" s="89">
        <f t="shared" si="25"/>
        <v>0</v>
      </c>
      <c r="U89" s="89">
        <v>0</v>
      </c>
      <c r="V89" s="89">
        <f t="shared" si="29"/>
        <v>0</v>
      </c>
      <c r="W89" s="89">
        <v>0</v>
      </c>
      <c r="X89" s="89">
        <f t="shared" si="20"/>
        <v>0</v>
      </c>
      <c r="Y89" s="89">
        <v>0</v>
      </c>
      <c r="Z89" s="88">
        <f t="shared" si="21"/>
        <v>0</v>
      </c>
      <c r="AA89" s="88">
        <v>0</v>
      </c>
      <c r="AB89" s="88">
        <f t="shared" si="31"/>
        <v>0</v>
      </c>
      <c r="AC89" s="88">
        <v>0</v>
      </c>
      <c r="AD89" s="88">
        <f t="shared" si="22"/>
        <v>0</v>
      </c>
      <c r="AE89" s="93">
        <f t="shared" si="30"/>
        <v>0</v>
      </c>
      <c r="AF89" s="94"/>
    </row>
    <row r="90" spans="1:32" s="79" customFormat="1" ht="21" hidden="1" customHeight="1">
      <c r="A90" s="85">
        <v>82</v>
      </c>
      <c r="B90" s="86" t="s">
        <v>626</v>
      </c>
      <c r="C90" s="87">
        <v>0</v>
      </c>
      <c r="D90" s="88">
        <f t="shared" si="17"/>
        <v>0</v>
      </c>
      <c r="E90" s="89">
        <v>0</v>
      </c>
      <c r="F90" s="89">
        <f t="shared" si="26"/>
        <v>0</v>
      </c>
      <c r="G90" s="89">
        <v>0</v>
      </c>
      <c r="H90" s="89">
        <f t="shared" si="23"/>
        <v>0</v>
      </c>
      <c r="I90" s="89">
        <v>0</v>
      </c>
      <c r="J90" s="89">
        <f t="shared" si="24"/>
        <v>0</v>
      </c>
      <c r="K90" s="89">
        <v>0</v>
      </c>
      <c r="L90" s="88">
        <f t="shared" si="27"/>
        <v>0</v>
      </c>
      <c r="M90" s="89">
        <v>0</v>
      </c>
      <c r="N90" s="89">
        <f t="shared" si="28"/>
        <v>0</v>
      </c>
      <c r="O90" s="89">
        <v>0</v>
      </c>
      <c r="P90" s="89">
        <f t="shared" si="18"/>
        <v>0</v>
      </c>
      <c r="Q90" s="89">
        <v>0</v>
      </c>
      <c r="R90" s="89">
        <f t="shared" si="19"/>
        <v>0</v>
      </c>
      <c r="S90" s="89">
        <v>0</v>
      </c>
      <c r="T90" s="89">
        <f t="shared" si="25"/>
        <v>0</v>
      </c>
      <c r="U90" s="89">
        <v>0</v>
      </c>
      <c r="V90" s="89">
        <f t="shared" si="29"/>
        <v>0</v>
      </c>
      <c r="W90" s="89">
        <v>0</v>
      </c>
      <c r="X90" s="89">
        <f t="shared" si="20"/>
        <v>0</v>
      </c>
      <c r="Y90" s="89">
        <v>0</v>
      </c>
      <c r="Z90" s="88">
        <f t="shared" si="21"/>
        <v>0</v>
      </c>
      <c r="AA90" s="88">
        <v>0</v>
      </c>
      <c r="AB90" s="88">
        <f t="shared" si="31"/>
        <v>0</v>
      </c>
      <c r="AC90" s="88">
        <v>0</v>
      </c>
      <c r="AD90" s="88">
        <f t="shared" si="22"/>
        <v>0</v>
      </c>
      <c r="AE90" s="93">
        <f t="shared" si="30"/>
        <v>0</v>
      </c>
      <c r="AF90" s="94"/>
    </row>
    <row r="91" spans="1:32" s="79" customFormat="1" ht="21" hidden="1" customHeight="1">
      <c r="A91" s="85">
        <v>83</v>
      </c>
      <c r="B91" s="86" t="s">
        <v>627</v>
      </c>
      <c r="C91" s="87">
        <v>0</v>
      </c>
      <c r="D91" s="88">
        <f t="shared" si="17"/>
        <v>0</v>
      </c>
      <c r="E91" s="89">
        <v>0</v>
      </c>
      <c r="F91" s="89">
        <f t="shared" si="26"/>
        <v>0</v>
      </c>
      <c r="G91" s="89">
        <v>0</v>
      </c>
      <c r="H91" s="89">
        <f t="shared" si="23"/>
        <v>0</v>
      </c>
      <c r="I91" s="89">
        <v>0</v>
      </c>
      <c r="J91" s="89">
        <f t="shared" si="24"/>
        <v>0</v>
      </c>
      <c r="K91" s="89">
        <v>0</v>
      </c>
      <c r="L91" s="88">
        <f t="shared" si="27"/>
        <v>0</v>
      </c>
      <c r="M91" s="89">
        <v>0</v>
      </c>
      <c r="N91" s="89">
        <f t="shared" si="28"/>
        <v>0</v>
      </c>
      <c r="O91" s="89">
        <v>0</v>
      </c>
      <c r="P91" s="89">
        <f t="shared" si="18"/>
        <v>0</v>
      </c>
      <c r="Q91" s="89">
        <v>0</v>
      </c>
      <c r="R91" s="89">
        <f t="shared" si="19"/>
        <v>0</v>
      </c>
      <c r="S91" s="89">
        <v>0</v>
      </c>
      <c r="T91" s="89">
        <f t="shared" si="25"/>
        <v>0</v>
      </c>
      <c r="U91" s="89">
        <v>0</v>
      </c>
      <c r="V91" s="89">
        <f t="shared" si="29"/>
        <v>0</v>
      </c>
      <c r="W91" s="89">
        <v>0</v>
      </c>
      <c r="X91" s="89">
        <f t="shared" si="20"/>
        <v>0</v>
      </c>
      <c r="Y91" s="89">
        <v>0</v>
      </c>
      <c r="Z91" s="88">
        <f t="shared" si="21"/>
        <v>0</v>
      </c>
      <c r="AA91" s="88">
        <v>0</v>
      </c>
      <c r="AB91" s="88">
        <f t="shared" si="31"/>
        <v>0</v>
      </c>
      <c r="AC91" s="88">
        <v>0</v>
      </c>
      <c r="AD91" s="88">
        <f t="shared" si="22"/>
        <v>0</v>
      </c>
      <c r="AE91" s="93">
        <f t="shared" si="30"/>
        <v>0</v>
      </c>
      <c r="AF91" s="94"/>
    </row>
    <row r="92" spans="1:32" s="79" customFormat="1" ht="21" hidden="1" customHeight="1">
      <c r="A92" s="85">
        <v>84</v>
      </c>
      <c r="B92" s="86" t="s">
        <v>628</v>
      </c>
      <c r="C92" s="87">
        <v>0</v>
      </c>
      <c r="D92" s="88">
        <f t="shared" si="17"/>
        <v>0</v>
      </c>
      <c r="E92" s="89">
        <v>0</v>
      </c>
      <c r="F92" s="89">
        <f t="shared" si="26"/>
        <v>0</v>
      </c>
      <c r="G92" s="89">
        <v>0</v>
      </c>
      <c r="H92" s="89">
        <f t="shared" si="23"/>
        <v>0</v>
      </c>
      <c r="I92" s="89">
        <v>0</v>
      </c>
      <c r="J92" s="89">
        <f t="shared" si="24"/>
        <v>0</v>
      </c>
      <c r="K92" s="89">
        <v>0</v>
      </c>
      <c r="L92" s="88">
        <f t="shared" si="27"/>
        <v>0</v>
      </c>
      <c r="M92" s="89">
        <v>0</v>
      </c>
      <c r="N92" s="89">
        <f t="shared" si="28"/>
        <v>0</v>
      </c>
      <c r="O92" s="89">
        <v>0</v>
      </c>
      <c r="P92" s="89">
        <f t="shared" si="18"/>
        <v>0</v>
      </c>
      <c r="Q92" s="89">
        <v>0</v>
      </c>
      <c r="R92" s="89">
        <f t="shared" si="19"/>
        <v>0</v>
      </c>
      <c r="S92" s="89">
        <v>0</v>
      </c>
      <c r="T92" s="89">
        <f t="shared" si="25"/>
        <v>0</v>
      </c>
      <c r="U92" s="89">
        <v>0</v>
      </c>
      <c r="V92" s="89">
        <f t="shared" si="29"/>
        <v>0</v>
      </c>
      <c r="W92" s="89">
        <v>0</v>
      </c>
      <c r="X92" s="89">
        <f t="shared" si="20"/>
        <v>0</v>
      </c>
      <c r="Y92" s="89">
        <v>0</v>
      </c>
      <c r="Z92" s="88">
        <f t="shared" si="21"/>
        <v>0</v>
      </c>
      <c r="AA92" s="88">
        <v>0</v>
      </c>
      <c r="AB92" s="88">
        <f t="shared" si="31"/>
        <v>0</v>
      </c>
      <c r="AC92" s="88">
        <v>0</v>
      </c>
      <c r="AD92" s="88">
        <f t="shared" si="22"/>
        <v>0</v>
      </c>
      <c r="AE92" s="93">
        <f t="shared" si="30"/>
        <v>0</v>
      </c>
      <c r="AF92" s="94"/>
    </row>
    <row r="93" spans="1:32" s="79" customFormat="1" ht="21" hidden="1" customHeight="1">
      <c r="A93" s="85">
        <v>85</v>
      </c>
      <c r="B93" s="86" t="s">
        <v>629</v>
      </c>
      <c r="C93" s="87">
        <v>0</v>
      </c>
      <c r="D93" s="88">
        <f t="shared" si="17"/>
        <v>0</v>
      </c>
      <c r="E93" s="89">
        <v>0</v>
      </c>
      <c r="F93" s="89">
        <f t="shared" si="26"/>
        <v>0</v>
      </c>
      <c r="G93" s="89">
        <v>0</v>
      </c>
      <c r="H93" s="89">
        <f t="shared" si="23"/>
        <v>0</v>
      </c>
      <c r="I93" s="89">
        <v>0</v>
      </c>
      <c r="J93" s="89">
        <f t="shared" si="24"/>
        <v>0</v>
      </c>
      <c r="K93" s="89">
        <v>0</v>
      </c>
      <c r="L93" s="88">
        <f t="shared" si="27"/>
        <v>0</v>
      </c>
      <c r="M93" s="89">
        <v>0</v>
      </c>
      <c r="N93" s="89">
        <f t="shared" si="28"/>
        <v>0</v>
      </c>
      <c r="O93" s="89">
        <v>0</v>
      </c>
      <c r="P93" s="89">
        <f t="shared" si="18"/>
        <v>0</v>
      </c>
      <c r="Q93" s="89">
        <v>0</v>
      </c>
      <c r="R93" s="89">
        <f t="shared" si="19"/>
        <v>0</v>
      </c>
      <c r="S93" s="89">
        <v>0</v>
      </c>
      <c r="T93" s="89">
        <f t="shared" si="25"/>
        <v>0</v>
      </c>
      <c r="U93" s="89">
        <v>0</v>
      </c>
      <c r="V93" s="89">
        <f t="shared" si="29"/>
        <v>0</v>
      </c>
      <c r="W93" s="89">
        <v>0</v>
      </c>
      <c r="X93" s="89">
        <f t="shared" si="20"/>
        <v>0</v>
      </c>
      <c r="Y93" s="89">
        <v>0</v>
      </c>
      <c r="Z93" s="88">
        <f t="shared" si="21"/>
        <v>0</v>
      </c>
      <c r="AA93" s="88">
        <v>0</v>
      </c>
      <c r="AB93" s="88">
        <f t="shared" si="31"/>
        <v>0</v>
      </c>
      <c r="AC93" s="88">
        <v>0</v>
      </c>
      <c r="AD93" s="88">
        <f t="shared" si="22"/>
        <v>0</v>
      </c>
      <c r="AE93" s="93">
        <f t="shared" si="30"/>
        <v>0</v>
      </c>
      <c r="AF93" s="94"/>
    </row>
    <row r="94" spans="1:32" s="79" customFormat="1" ht="21" hidden="1" customHeight="1">
      <c r="A94" s="85">
        <v>86</v>
      </c>
      <c r="B94" s="86" t="s">
        <v>630</v>
      </c>
      <c r="C94" s="87">
        <v>0</v>
      </c>
      <c r="D94" s="88">
        <f t="shared" si="17"/>
        <v>0</v>
      </c>
      <c r="E94" s="89">
        <v>0</v>
      </c>
      <c r="F94" s="89">
        <f t="shared" si="26"/>
        <v>0</v>
      </c>
      <c r="G94" s="89">
        <v>0</v>
      </c>
      <c r="H94" s="89">
        <f t="shared" si="23"/>
        <v>0</v>
      </c>
      <c r="I94" s="89">
        <v>0</v>
      </c>
      <c r="J94" s="89">
        <f t="shared" si="24"/>
        <v>0</v>
      </c>
      <c r="K94" s="89">
        <v>0</v>
      </c>
      <c r="L94" s="88">
        <f t="shared" si="27"/>
        <v>0</v>
      </c>
      <c r="M94" s="89">
        <v>0</v>
      </c>
      <c r="N94" s="89">
        <f t="shared" si="28"/>
        <v>0</v>
      </c>
      <c r="O94" s="89">
        <v>0</v>
      </c>
      <c r="P94" s="89">
        <f t="shared" si="18"/>
        <v>0</v>
      </c>
      <c r="Q94" s="89">
        <v>0</v>
      </c>
      <c r="R94" s="89">
        <f t="shared" si="19"/>
        <v>0</v>
      </c>
      <c r="S94" s="89">
        <v>0</v>
      </c>
      <c r="T94" s="89">
        <f t="shared" si="25"/>
        <v>0</v>
      </c>
      <c r="U94" s="89">
        <v>0</v>
      </c>
      <c r="V94" s="89">
        <f t="shared" si="29"/>
        <v>0</v>
      </c>
      <c r="W94" s="89">
        <v>0</v>
      </c>
      <c r="X94" s="89">
        <f t="shared" si="20"/>
        <v>0</v>
      </c>
      <c r="Y94" s="89">
        <v>0</v>
      </c>
      <c r="Z94" s="88">
        <f t="shared" si="21"/>
        <v>0</v>
      </c>
      <c r="AA94" s="88">
        <v>0</v>
      </c>
      <c r="AB94" s="88">
        <f t="shared" si="31"/>
        <v>0</v>
      </c>
      <c r="AC94" s="88">
        <v>0</v>
      </c>
      <c r="AD94" s="88">
        <f t="shared" si="22"/>
        <v>0</v>
      </c>
      <c r="AE94" s="93">
        <f t="shared" si="30"/>
        <v>0</v>
      </c>
      <c r="AF94" s="94"/>
    </row>
    <row r="95" spans="1:32" s="79" customFormat="1" ht="21" hidden="1" customHeight="1">
      <c r="A95" s="85">
        <v>87</v>
      </c>
      <c r="B95" s="86" t="s">
        <v>631</v>
      </c>
      <c r="C95" s="87">
        <v>0</v>
      </c>
      <c r="D95" s="88">
        <f t="shared" si="17"/>
        <v>0</v>
      </c>
      <c r="E95" s="89">
        <v>0</v>
      </c>
      <c r="F95" s="89">
        <f t="shared" si="26"/>
        <v>0</v>
      </c>
      <c r="G95" s="89">
        <v>0</v>
      </c>
      <c r="H95" s="89">
        <f t="shared" si="23"/>
        <v>0</v>
      </c>
      <c r="I95" s="89">
        <v>0</v>
      </c>
      <c r="J95" s="89">
        <f t="shared" si="24"/>
        <v>0</v>
      </c>
      <c r="K95" s="89">
        <v>0</v>
      </c>
      <c r="L95" s="88">
        <f t="shared" si="27"/>
        <v>0</v>
      </c>
      <c r="M95" s="89">
        <v>0</v>
      </c>
      <c r="N95" s="89">
        <f t="shared" si="28"/>
        <v>0</v>
      </c>
      <c r="O95" s="89">
        <v>0</v>
      </c>
      <c r="P95" s="89">
        <f t="shared" si="18"/>
        <v>0</v>
      </c>
      <c r="Q95" s="89">
        <v>0</v>
      </c>
      <c r="R95" s="89">
        <f t="shared" si="19"/>
        <v>0</v>
      </c>
      <c r="S95" s="89">
        <v>0</v>
      </c>
      <c r="T95" s="89">
        <f t="shared" si="25"/>
        <v>0</v>
      </c>
      <c r="U95" s="89">
        <v>0</v>
      </c>
      <c r="V95" s="89">
        <f t="shared" si="29"/>
        <v>0</v>
      </c>
      <c r="W95" s="89">
        <v>0</v>
      </c>
      <c r="X95" s="89">
        <f t="shared" si="20"/>
        <v>0</v>
      </c>
      <c r="Y95" s="89">
        <v>0</v>
      </c>
      <c r="Z95" s="88">
        <f t="shared" si="21"/>
        <v>0</v>
      </c>
      <c r="AA95" s="88">
        <v>0</v>
      </c>
      <c r="AB95" s="88">
        <f t="shared" si="31"/>
        <v>0</v>
      </c>
      <c r="AC95" s="88">
        <v>0</v>
      </c>
      <c r="AD95" s="88">
        <f t="shared" si="22"/>
        <v>0</v>
      </c>
      <c r="AE95" s="93">
        <f t="shared" si="30"/>
        <v>0</v>
      </c>
      <c r="AF95" s="94"/>
    </row>
    <row r="96" spans="1:32" s="79" customFormat="1" ht="21" hidden="1" customHeight="1">
      <c r="A96" s="85">
        <v>88</v>
      </c>
      <c r="B96" s="86" t="s">
        <v>632</v>
      </c>
      <c r="C96" s="87">
        <v>0</v>
      </c>
      <c r="D96" s="88">
        <f t="shared" si="17"/>
        <v>0</v>
      </c>
      <c r="E96" s="89">
        <v>0</v>
      </c>
      <c r="F96" s="89">
        <f t="shared" ref="F96:F135" si="32">E96*0.3</f>
        <v>0</v>
      </c>
      <c r="G96" s="89">
        <v>0</v>
      </c>
      <c r="H96" s="89">
        <f t="shared" si="23"/>
        <v>0</v>
      </c>
      <c r="I96" s="89">
        <v>0</v>
      </c>
      <c r="J96" s="89">
        <f t="shared" si="24"/>
        <v>0</v>
      </c>
      <c r="K96" s="89">
        <v>0</v>
      </c>
      <c r="L96" s="88">
        <f t="shared" si="27"/>
        <v>0</v>
      </c>
      <c r="M96" s="89">
        <v>0</v>
      </c>
      <c r="N96" s="89">
        <f t="shared" si="28"/>
        <v>0</v>
      </c>
      <c r="O96" s="89">
        <v>0</v>
      </c>
      <c r="P96" s="89">
        <f t="shared" si="18"/>
        <v>0</v>
      </c>
      <c r="Q96" s="89">
        <v>0</v>
      </c>
      <c r="R96" s="89">
        <f t="shared" si="19"/>
        <v>0</v>
      </c>
      <c r="S96" s="89">
        <v>0</v>
      </c>
      <c r="T96" s="89">
        <f t="shared" si="25"/>
        <v>0</v>
      </c>
      <c r="U96" s="89">
        <v>0</v>
      </c>
      <c r="V96" s="89">
        <f t="shared" si="29"/>
        <v>0</v>
      </c>
      <c r="W96" s="89">
        <v>0</v>
      </c>
      <c r="X96" s="89">
        <f t="shared" si="20"/>
        <v>0</v>
      </c>
      <c r="Y96" s="89">
        <v>0</v>
      </c>
      <c r="Z96" s="88">
        <f t="shared" si="21"/>
        <v>0</v>
      </c>
      <c r="AA96" s="88">
        <v>0</v>
      </c>
      <c r="AB96" s="88">
        <f t="shared" si="31"/>
        <v>0</v>
      </c>
      <c r="AC96" s="88">
        <v>0</v>
      </c>
      <c r="AD96" s="88">
        <f t="shared" si="22"/>
        <v>0</v>
      </c>
      <c r="AE96" s="93">
        <f t="shared" si="30"/>
        <v>0</v>
      </c>
      <c r="AF96" s="94"/>
    </row>
    <row r="97" spans="1:32" s="79" customFormat="1" ht="21" hidden="1" customHeight="1">
      <c r="A97" s="85">
        <v>89</v>
      </c>
      <c r="B97" s="86" t="s">
        <v>633</v>
      </c>
      <c r="C97" s="87">
        <v>0</v>
      </c>
      <c r="D97" s="88">
        <f t="shared" si="17"/>
        <v>0</v>
      </c>
      <c r="E97" s="89">
        <v>0</v>
      </c>
      <c r="F97" s="89">
        <f t="shared" si="32"/>
        <v>0</v>
      </c>
      <c r="G97" s="89">
        <v>0</v>
      </c>
      <c r="H97" s="89">
        <f t="shared" si="23"/>
        <v>0</v>
      </c>
      <c r="I97" s="89">
        <v>0</v>
      </c>
      <c r="J97" s="89">
        <f t="shared" si="24"/>
        <v>0</v>
      </c>
      <c r="K97" s="89">
        <v>0</v>
      </c>
      <c r="L97" s="88">
        <f t="shared" si="27"/>
        <v>0</v>
      </c>
      <c r="M97" s="89">
        <v>0</v>
      </c>
      <c r="N97" s="89">
        <f t="shared" si="28"/>
        <v>0</v>
      </c>
      <c r="O97" s="89">
        <v>0</v>
      </c>
      <c r="P97" s="89">
        <f t="shared" si="18"/>
        <v>0</v>
      </c>
      <c r="Q97" s="89">
        <v>0</v>
      </c>
      <c r="R97" s="89">
        <f t="shared" si="19"/>
        <v>0</v>
      </c>
      <c r="S97" s="89">
        <v>0</v>
      </c>
      <c r="T97" s="89">
        <f t="shared" si="25"/>
        <v>0</v>
      </c>
      <c r="U97" s="89">
        <v>0</v>
      </c>
      <c r="V97" s="89">
        <f t="shared" si="29"/>
        <v>0</v>
      </c>
      <c r="W97" s="89">
        <v>0</v>
      </c>
      <c r="X97" s="89">
        <f t="shared" si="20"/>
        <v>0</v>
      </c>
      <c r="Y97" s="89">
        <v>0</v>
      </c>
      <c r="Z97" s="88">
        <f t="shared" si="21"/>
        <v>0</v>
      </c>
      <c r="AA97" s="88">
        <v>0</v>
      </c>
      <c r="AB97" s="88">
        <f t="shared" si="31"/>
        <v>0</v>
      </c>
      <c r="AC97" s="88">
        <v>0</v>
      </c>
      <c r="AD97" s="88">
        <f t="shared" si="22"/>
        <v>0</v>
      </c>
      <c r="AE97" s="93">
        <f t="shared" si="30"/>
        <v>0</v>
      </c>
      <c r="AF97" s="94"/>
    </row>
    <row r="98" spans="1:32" s="79" customFormat="1" ht="21" hidden="1" customHeight="1">
      <c r="A98" s="85">
        <v>90</v>
      </c>
      <c r="B98" s="86" t="s">
        <v>634</v>
      </c>
      <c r="C98" s="87">
        <v>0</v>
      </c>
      <c r="D98" s="88">
        <f t="shared" si="17"/>
        <v>0</v>
      </c>
      <c r="E98" s="89">
        <v>0</v>
      </c>
      <c r="F98" s="89">
        <f t="shared" si="32"/>
        <v>0</v>
      </c>
      <c r="G98" s="89">
        <v>0</v>
      </c>
      <c r="H98" s="89">
        <f t="shared" si="23"/>
        <v>0</v>
      </c>
      <c r="I98" s="89">
        <v>0</v>
      </c>
      <c r="J98" s="89">
        <f t="shared" si="24"/>
        <v>0</v>
      </c>
      <c r="K98" s="89">
        <v>0</v>
      </c>
      <c r="L98" s="88">
        <f t="shared" si="27"/>
        <v>0</v>
      </c>
      <c r="M98" s="89">
        <v>0</v>
      </c>
      <c r="N98" s="89">
        <f t="shared" si="28"/>
        <v>0</v>
      </c>
      <c r="O98" s="89">
        <v>0</v>
      </c>
      <c r="P98" s="89">
        <f t="shared" si="18"/>
        <v>0</v>
      </c>
      <c r="Q98" s="89">
        <v>0</v>
      </c>
      <c r="R98" s="89">
        <f t="shared" si="19"/>
        <v>0</v>
      </c>
      <c r="S98" s="89">
        <v>0</v>
      </c>
      <c r="T98" s="89">
        <f t="shared" si="25"/>
        <v>0</v>
      </c>
      <c r="U98" s="89">
        <v>0</v>
      </c>
      <c r="V98" s="89">
        <f t="shared" si="29"/>
        <v>0</v>
      </c>
      <c r="W98" s="89">
        <v>0</v>
      </c>
      <c r="X98" s="89">
        <f t="shared" si="20"/>
        <v>0</v>
      </c>
      <c r="Y98" s="89">
        <v>0</v>
      </c>
      <c r="Z98" s="88">
        <f t="shared" si="21"/>
        <v>0</v>
      </c>
      <c r="AA98" s="88">
        <v>0</v>
      </c>
      <c r="AB98" s="88">
        <f t="shared" si="31"/>
        <v>0</v>
      </c>
      <c r="AC98" s="88">
        <v>0</v>
      </c>
      <c r="AD98" s="88">
        <f t="shared" si="22"/>
        <v>0</v>
      </c>
      <c r="AE98" s="93">
        <f t="shared" si="30"/>
        <v>0</v>
      </c>
      <c r="AF98" s="94"/>
    </row>
    <row r="99" spans="1:32" s="79" customFormat="1" ht="21" hidden="1" customHeight="1">
      <c r="A99" s="85">
        <v>94</v>
      </c>
      <c r="B99" s="86" t="s">
        <v>635</v>
      </c>
      <c r="C99" s="87">
        <v>0</v>
      </c>
      <c r="D99" s="88">
        <f t="shared" si="17"/>
        <v>0</v>
      </c>
      <c r="E99" s="89">
        <v>0</v>
      </c>
      <c r="F99" s="89">
        <f t="shared" si="32"/>
        <v>0</v>
      </c>
      <c r="G99" s="89">
        <v>0</v>
      </c>
      <c r="H99" s="89">
        <f t="shared" si="23"/>
        <v>0</v>
      </c>
      <c r="I99" s="89">
        <v>0</v>
      </c>
      <c r="J99" s="89">
        <f t="shared" si="24"/>
        <v>0</v>
      </c>
      <c r="K99" s="89">
        <v>0</v>
      </c>
      <c r="L99" s="88">
        <f t="shared" si="27"/>
        <v>0</v>
      </c>
      <c r="M99" s="89">
        <v>0</v>
      </c>
      <c r="N99" s="89">
        <f t="shared" si="28"/>
        <v>0</v>
      </c>
      <c r="O99" s="89">
        <v>0</v>
      </c>
      <c r="P99" s="89">
        <f t="shared" si="18"/>
        <v>0</v>
      </c>
      <c r="Q99" s="89">
        <v>0</v>
      </c>
      <c r="R99" s="89">
        <f t="shared" si="19"/>
        <v>0</v>
      </c>
      <c r="S99" s="89">
        <v>0</v>
      </c>
      <c r="T99" s="89">
        <f t="shared" si="25"/>
        <v>0</v>
      </c>
      <c r="U99" s="89">
        <v>0</v>
      </c>
      <c r="V99" s="89">
        <f t="shared" si="29"/>
        <v>0</v>
      </c>
      <c r="W99" s="89">
        <v>0</v>
      </c>
      <c r="X99" s="89">
        <f t="shared" si="20"/>
        <v>0</v>
      </c>
      <c r="Y99" s="89">
        <v>0</v>
      </c>
      <c r="Z99" s="88">
        <f t="shared" si="21"/>
        <v>0</v>
      </c>
      <c r="AA99" s="88">
        <v>0</v>
      </c>
      <c r="AB99" s="88">
        <f t="shared" si="31"/>
        <v>0</v>
      </c>
      <c r="AC99" s="88">
        <v>0</v>
      </c>
      <c r="AD99" s="88">
        <f t="shared" si="22"/>
        <v>0</v>
      </c>
      <c r="AE99" s="93">
        <f t="shared" si="30"/>
        <v>0</v>
      </c>
      <c r="AF99" s="94"/>
    </row>
    <row r="100" spans="1:32" s="79" customFormat="1" ht="21" hidden="1" customHeight="1">
      <c r="A100" s="85">
        <v>95</v>
      </c>
      <c r="B100" s="86" t="s">
        <v>636</v>
      </c>
      <c r="C100" s="87">
        <v>0</v>
      </c>
      <c r="D100" s="88">
        <f t="shared" si="17"/>
        <v>0</v>
      </c>
      <c r="E100" s="89">
        <v>0</v>
      </c>
      <c r="F100" s="89">
        <f t="shared" si="32"/>
        <v>0</v>
      </c>
      <c r="G100" s="89">
        <v>0</v>
      </c>
      <c r="H100" s="89">
        <f t="shared" si="23"/>
        <v>0</v>
      </c>
      <c r="I100" s="89">
        <v>0</v>
      </c>
      <c r="J100" s="89">
        <f t="shared" si="24"/>
        <v>0</v>
      </c>
      <c r="K100" s="89">
        <v>0</v>
      </c>
      <c r="L100" s="88">
        <f t="shared" si="27"/>
        <v>0</v>
      </c>
      <c r="M100" s="89">
        <v>0</v>
      </c>
      <c r="N100" s="89">
        <f t="shared" si="28"/>
        <v>0</v>
      </c>
      <c r="O100" s="89">
        <v>0</v>
      </c>
      <c r="P100" s="89">
        <f t="shared" si="18"/>
        <v>0</v>
      </c>
      <c r="Q100" s="89">
        <v>0</v>
      </c>
      <c r="R100" s="89">
        <f t="shared" si="19"/>
        <v>0</v>
      </c>
      <c r="S100" s="89">
        <v>0</v>
      </c>
      <c r="T100" s="89">
        <f t="shared" si="25"/>
        <v>0</v>
      </c>
      <c r="U100" s="89">
        <v>0</v>
      </c>
      <c r="V100" s="89">
        <f t="shared" si="29"/>
        <v>0</v>
      </c>
      <c r="W100" s="89">
        <v>0</v>
      </c>
      <c r="X100" s="89">
        <f t="shared" si="20"/>
        <v>0</v>
      </c>
      <c r="Y100" s="89">
        <v>0</v>
      </c>
      <c r="Z100" s="88">
        <f t="shared" si="21"/>
        <v>0</v>
      </c>
      <c r="AA100" s="88">
        <v>0</v>
      </c>
      <c r="AB100" s="88">
        <f t="shared" si="31"/>
        <v>0</v>
      </c>
      <c r="AC100" s="88">
        <v>0</v>
      </c>
      <c r="AD100" s="88">
        <f t="shared" si="22"/>
        <v>0</v>
      </c>
      <c r="AE100" s="93">
        <f t="shared" si="30"/>
        <v>0</v>
      </c>
      <c r="AF100" s="94"/>
    </row>
    <row r="101" spans="1:32" s="79" customFormat="1" ht="21" hidden="1" customHeight="1">
      <c r="A101" s="85">
        <v>96</v>
      </c>
      <c r="B101" s="86" t="s">
        <v>637</v>
      </c>
      <c r="C101" s="87">
        <v>0</v>
      </c>
      <c r="D101" s="88">
        <f t="shared" si="17"/>
        <v>0</v>
      </c>
      <c r="E101" s="89">
        <v>0</v>
      </c>
      <c r="F101" s="89">
        <f t="shared" si="32"/>
        <v>0</v>
      </c>
      <c r="G101" s="89">
        <v>0</v>
      </c>
      <c r="H101" s="89">
        <f t="shared" si="23"/>
        <v>0</v>
      </c>
      <c r="I101" s="89">
        <v>0</v>
      </c>
      <c r="J101" s="89">
        <f t="shared" si="24"/>
        <v>0</v>
      </c>
      <c r="K101" s="89">
        <v>0</v>
      </c>
      <c r="L101" s="88">
        <f t="shared" si="27"/>
        <v>0</v>
      </c>
      <c r="M101" s="89">
        <v>0</v>
      </c>
      <c r="N101" s="89">
        <f t="shared" si="28"/>
        <v>0</v>
      </c>
      <c r="O101" s="89">
        <v>0</v>
      </c>
      <c r="P101" s="89">
        <f t="shared" si="18"/>
        <v>0</v>
      </c>
      <c r="Q101" s="89">
        <v>0</v>
      </c>
      <c r="R101" s="89">
        <f t="shared" si="19"/>
        <v>0</v>
      </c>
      <c r="S101" s="89">
        <v>0</v>
      </c>
      <c r="T101" s="89">
        <f t="shared" si="25"/>
        <v>0</v>
      </c>
      <c r="U101" s="89">
        <v>0</v>
      </c>
      <c r="V101" s="89">
        <f t="shared" si="29"/>
        <v>0</v>
      </c>
      <c r="W101" s="89">
        <v>0</v>
      </c>
      <c r="X101" s="89">
        <f t="shared" si="20"/>
        <v>0</v>
      </c>
      <c r="Y101" s="89">
        <v>0</v>
      </c>
      <c r="Z101" s="88">
        <f t="shared" si="21"/>
        <v>0</v>
      </c>
      <c r="AA101" s="88">
        <v>0</v>
      </c>
      <c r="AB101" s="88">
        <f t="shared" si="31"/>
        <v>0</v>
      </c>
      <c r="AC101" s="88">
        <v>0</v>
      </c>
      <c r="AD101" s="88">
        <f t="shared" si="22"/>
        <v>0</v>
      </c>
      <c r="AE101" s="93">
        <f t="shared" si="30"/>
        <v>0</v>
      </c>
      <c r="AF101" s="94"/>
    </row>
    <row r="102" spans="1:32" s="79" customFormat="1" ht="21" hidden="1" customHeight="1">
      <c r="A102" s="85">
        <v>97</v>
      </c>
      <c r="B102" s="86" t="s">
        <v>638</v>
      </c>
      <c r="C102" s="87">
        <v>0</v>
      </c>
      <c r="D102" s="88">
        <f t="shared" si="17"/>
        <v>0</v>
      </c>
      <c r="E102" s="89">
        <v>0</v>
      </c>
      <c r="F102" s="89">
        <f t="shared" si="32"/>
        <v>0</v>
      </c>
      <c r="G102" s="89">
        <v>0</v>
      </c>
      <c r="H102" s="89">
        <f t="shared" si="23"/>
        <v>0</v>
      </c>
      <c r="I102" s="89">
        <v>0</v>
      </c>
      <c r="J102" s="89">
        <f t="shared" si="24"/>
        <v>0</v>
      </c>
      <c r="K102" s="89">
        <v>0</v>
      </c>
      <c r="L102" s="88">
        <f t="shared" si="27"/>
        <v>0</v>
      </c>
      <c r="M102" s="89">
        <v>0</v>
      </c>
      <c r="N102" s="89">
        <f t="shared" si="28"/>
        <v>0</v>
      </c>
      <c r="O102" s="89">
        <v>0</v>
      </c>
      <c r="P102" s="89">
        <f t="shared" si="18"/>
        <v>0</v>
      </c>
      <c r="Q102" s="89">
        <v>0</v>
      </c>
      <c r="R102" s="89">
        <f t="shared" si="19"/>
        <v>0</v>
      </c>
      <c r="S102" s="89">
        <v>0</v>
      </c>
      <c r="T102" s="89">
        <f t="shared" si="25"/>
        <v>0</v>
      </c>
      <c r="U102" s="89">
        <v>0</v>
      </c>
      <c r="V102" s="89">
        <f t="shared" si="29"/>
        <v>0</v>
      </c>
      <c r="W102" s="89">
        <v>0</v>
      </c>
      <c r="X102" s="89">
        <f t="shared" si="20"/>
        <v>0</v>
      </c>
      <c r="Y102" s="89">
        <v>0</v>
      </c>
      <c r="Z102" s="88">
        <f t="shared" si="21"/>
        <v>0</v>
      </c>
      <c r="AA102" s="88">
        <v>0</v>
      </c>
      <c r="AB102" s="88">
        <f t="shared" si="31"/>
        <v>0</v>
      </c>
      <c r="AC102" s="88">
        <v>0</v>
      </c>
      <c r="AD102" s="88">
        <f t="shared" si="22"/>
        <v>0</v>
      </c>
      <c r="AE102" s="93">
        <f t="shared" si="30"/>
        <v>0</v>
      </c>
      <c r="AF102" s="94"/>
    </row>
    <row r="103" spans="1:32" s="79" customFormat="1" ht="21" hidden="1" customHeight="1">
      <c r="A103" s="85">
        <v>98</v>
      </c>
      <c r="B103" s="86" t="s">
        <v>639</v>
      </c>
      <c r="C103" s="87">
        <v>0</v>
      </c>
      <c r="D103" s="88">
        <f t="shared" si="17"/>
        <v>0</v>
      </c>
      <c r="E103" s="89">
        <v>0</v>
      </c>
      <c r="F103" s="89">
        <f t="shared" si="32"/>
        <v>0</v>
      </c>
      <c r="G103" s="89">
        <v>0</v>
      </c>
      <c r="H103" s="89">
        <f t="shared" si="23"/>
        <v>0</v>
      </c>
      <c r="I103" s="89">
        <v>0</v>
      </c>
      <c r="J103" s="89">
        <f t="shared" si="24"/>
        <v>0</v>
      </c>
      <c r="K103" s="89">
        <v>0</v>
      </c>
      <c r="L103" s="88">
        <f t="shared" si="27"/>
        <v>0</v>
      </c>
      <c r="M103" s="89">
        <v>0</v>
      </c>
      <c r="N103" s="89">
        <f t="shared" si="28"/>
        <v>0</v>
      </c>
      <c r="O103" s="89">
        <v>0</v>
      </c>
      <c r="P103" s="89">
        <f t="shared" si="18"/>
        <v>0</v>
      </c>
      <c r="Q103" s="89">
        <v>0</v>
      </c>
      <c r="R103" s="89">
        <f t="shared" si="19"/>
        <v>0</v>
      </c>
      <c r="S103" s="89">
        <v>0</v>
      </c>
      <c r="T103" s="89">
        <f t="shared" si="25"/>
        <v>0</v>
      </c>
      <c r="U103" s="89">
        <v>0</v>
      </c>
      <c r="V103" s="89">
        <f t="shared" si="29"/>
        <v>0</v>
      </c>
      <c r="W103" s="89">
        <v>0</v>
      </c>
      <c r="X103" s="89">
        <f t="shared" si="20"/>
        <v>0</v>
      </c>
      <c r="Y103" s="89">
        <v>0</v>
      </c>
      <c r="Z103" s="88">
        <f t="shared" si="21"/>
        <v>0</v>
      </c>
      <c r="AA103" s="88">
        <v>0</v>
      </c>
      <c r="AB103" s="88">
        <f t="shared" si="31"/>
        <v>0</v>
      </c>
      <c r="AC103" s="88">
        <v>0</v>
      </c>
      <c r="AD103" s="88">
        <f t="shared" si="22"/>
        <v>0</v>
      </c>
      <c r="AE103" s="93">
        <f t="shared" si="30"/>
        <v>0</v>
      </c>
      <c r="AF103" s="94"/>
    </row>
    <row r="104" spans="1:32" s="79" customFormat="1" ht="21" hidden="1" customHeight="1">
      <c r="A104" s="85">
        <v>99</v>
      </c>
      <c r="B104" s="86" t="s">
        <v>640</v>
      </c>
      <c r="C104" s="87">
        <v>0</v>
      </c>
      <c r="D104" s="88">
        <f t="shared" si="17"/>
        <v>0</v>
      </c>
      <c r="E104" s="89">
        <v>0</v>
      </c>
      <c r="F104" s="89">
        <f t="shared" si="32"/>
        <v>0</v>
      </c>
      <c r="G104" s="89">
        <v>0</v>
      </c>
      <c r="H104" s="89">
        <f t="shared" si="23"/>
        <v>0</v>
      </c>
      <c r="I104" s="89">
        <v>0</v>
      </c>
      <c r="J104" s="89">
        <f t="shared" si="24"/>
        <v>0</v>
      </c>
      <c r="K104" s="89">
        <v>0</v>
      </c>
      <c r="L104" s="88">
        <f t="shared" si="27"/>
        <v>0</v>
      </c>
      <c r="M104" s="89">
        <v>0</v>
      </c>
      <c r="N104" s="89">
        <f t="shared" si="28"/>
        <v>0</v>
      </c>
      <c r="O104" s="89">
        <v>0</v>
      </c>
      <c r="P104" s="89">
        <f t="shared" si="18"/>
        <v>0</v>
      </c>
      <c r="Q104" s="89">
        <v>0</v>
      </c>
      <c r="R104" s="89">
        <f t="shared" si="19"/>
        <v>0</v>
      </c>
      <c r="S104" s="89">
        <v>0</v>
      </c>
      <c r="T104" s="89">
        <f t="shared" si="25"/>
        <v>0</v>
      </c>
      <c r="U104" s="89">
        <v>0</v>
      </c>
      <c r="V104" s="89">
        <f t="shared" si="29"/>
        <v>0</v>
      </c>
      <c r="W104" s="89">
        <v>0</v>
      </c>
      <c r="X104" s="89">
        <f t="shared" si="20"/>
        <v>0</v>
      </c>
      <c r="Y104" s="89">
        <v>0</v>
      </c>
      <c r="Z104" s="88">
        <f t="shared" si="21"/>
        <v>0</v>
      </c>
      <c r="AA104" s="88">
        <v>0</v>
      </c>
      <c r="AB104" s="88">
        <f t="shared" si="31"/>
        <v>0</v>
      </c>
      <c r="AC104" s="88">
        <v>0</v>
      </c>
      <c r="AD104" s="88">
        <f t="shared" si="22"/>
        <v>0</v>
      </c>
      <c r="AE104" s="93">
        <f t="shared" si="30"/>
        <v>0</v>
      </c>
      <c r="AF104" s="94"/>
    </row>
    <row r="105" spans="1:32" s="79" customFormat="1" ht="21" hidden="1" customHeight="1">
      <c r="A105" s="85">
        <v>100</v>
      </c>
      <c r="B105" s="86" t="s">
        <v>641</v>
      </c>
      <c r="C105" s="87">
        <v>0</v>
      </c>
      <c r="D105" s="88">
        <f t="shared" si="17"/>
        <v>0</v>
      </c>
      <c r="E105" s="89">
        <v>0</v>
      </c>
      <c r="F105" s="89">
        <f t="shared" si="32"/>
        <v>0</v>
      </c>
      <c r="G105" s="89">
        <v>0</v>
      </c>
      <c r="H105" s="89">
        <f t="shared" si="23"/>
        <v>0</v>
      </c>
      <c r="I105" s="89">
        <v>0</v>
      </c>
      <c r="J105" s="89">
        <f t="shared" si="24"/>
        <v>0</v>
      </c>
      <c r="K105" s="89">
        <v>0</v>
      </c>
      <c r="L105" s="88">
        <f t="shared" si="27"/>
        <v>0</v>
      </c>
      <c r="M105" s="89">
        <v>0</v>
      </c>
      <c r="N105" s="89">
        <f t="shared" si="28"/>
        <v>0</v>
      </c>
      <c r="O105" s="89">
        <v>0</v>
      </c>
      <c r="P105" s="89">
        <f t="shared" si="18"/>
        <v>0</v>
      </c>
      <c r="Q105" s="89">
        <v>0</v>
      </c>
      <c r="R105" s="89">
        <f t="shared" si="19"/>
        <v>0</v>
      </c>
      <c r="S105" s="89">
        <v>0</v>
      </c>
      <c r="T105" s="89">
        <f t="shared" si="25"/>
        <v>0</v>
      </c>
      <c r="U105" s="89">
        <v>0</v>
      </c>
      <c r="V105" s="89">
        <f t="shared" si="29"/>
        <v>0</v>
      </c>
      <c r="W105" s="89">
        <v>0</v>
      </c>
      <c r="X105" s="89">
        <f t="shared" si="20"/>
        <v>0</v>
      </c>
      <c r="Y105" s="89">
        <v>0</v>
      </c>
      <c r="Z105" s="88">
        <f t="shared" si="21"/>
        <v>0</v>
      </c>
      <c r="AA105" s="88">
        <v>0</v>
      </c>
      <c r="AB105" s="88">
        <f t="shared" si="31"/>
        <v>0</v>
      </c>
      <c r="AC105" s="88">
        <v>0</v>
      </c>
      <c r="AD105" s="88">
        <f t="shared" si="22"/>
        <v>0</v>
      </c>
      <c r="AE105" s="93">
        <f t="shared" si="30"/>
        <v>0</v>
      </c>
      <c r="AF105" s="94"/>
    </row>
    <row r="106" spans="1:32" s="79" customFormat="1" ht="25.5" hidden="1">
      <c r="A106" s="85">
        <v>101</v>
      </c>
      <c r="B106" s="90" t="s">
        <v>642</v>
      </c>
      <c r="C106" s="87">
        <v>0</v>
      </c>
      <c r="D106" s="88">
        <f t="shared" si="17"/>
        <v>0</v>
      </c>
      <c r="E106" s="89">
        <v>0</v>
      </c>
      <c r="F106" s="89">
        <f t="shared" si="32"/>
        <v>0</v>
      </c>
      <c r="G106" s="89">
        <v>0</v>
      </c>
      <c r="H106" s="89">
        <f t="shared" si="23"/>
        <v>0</v>
      </c>
      <c r="I106" s="89">
        <v>0</v>
      </c>
      <c r="J106" s="89">
        <f t="shared" si="24"/>
        <v>0</v>
      </c>
      <c r="K106" s="89">
        <v>0</v>
      </c>
      <c r="L106" s="88">
        <f t="shared" si="27"/>
        <v>0</v>
      </c>
      <c r="M106" s="89">
        <v>0</v>
      </c>
      <c r="N106" s="89">
        <f t="shared" si="28"/>
        <v>0</v>
      </c>
      <c r="O106" s="89">
        <v>0</v>
      </c>
      <c r="P106" s="89">
        <f t="shared" si="18"/>
        <v>0</v>
      </c>
      <c r="Q106" s="89">
        <v>0</v>
      </c>
      <c r="R106" s="89">
        <f t="shared" si="19"/>
        <v>0</v>
      </c>
      <c r="S106" s="89">
        <v>0</v>
      </c>
      <c r="T106" s="89">
        <f t="shared" si="25"/>
        <v>0</v>
      </c>
      <c r="U106" s="89">
        <v>0</v>
      </c>
      <c r="V106" s="89">
        <f t="shared" si="29"/>
        <v>0</v>
      </c>
      <c r="W106" s="89">
        <v>0</v>
      </c>
      <c r="X106" s="89">
        <f t="shared" si="20"/>
        <v>0</v>
      </c>
      <c r="Y106" s="89">
        <v>0</v>
      </c>
      <c r="Z106" s="88">
        <f t="shared" si="21"/>
        <v>0</v>
      </c>
      <c r="AA106" s="88">
        <v>0</v>
      </c>
      <c r="AB106" s="88">
        <f t="shared" si="31"/>
        <v>0</v>
      </c>
      <c r="AC106" s="88">
        <v>0</v>
      </c>
      <c r="AD106" s="88">
        <f t="shared" si="22"/>
        <v>0</v>
      </c>
      <c r="AE106" s="93">
        <f t="shared" si="30"/>
        <v>0</v>
      </c>
      <c r="AF106" s="94"/>
    </row>
    <row r="107" spans="1:32" s="79" customFormat="1" ht="21.75" hidden="1" customHeight="1">
      <c r="A107" s="85">
        <v>102</v>
      </c>
      <c r="B107" s="86" t="s">
        <v>643</v>
      </c>
      <c r="C107" s="87">
        <v>0</v>
      </c>
      <c r="D107" s="88">
        <f t="shared" si="17"/>
        <v>0</v>
      </c>
      <c r="E107" s="89">
        <v>0</v>
      </c>
      <c r="F107" s="89">
        <f t="shared" si="32"/>
        <v>0</v>
      </c>
      <c r="G107" s="89">
        <v>0</v>
      </c>
      <c r="H107" s="89">
        <f t="shared" si="23"/>
        <v>0</v>
      </c>
      <c r="I107" s="89">
        <v>0</v>
      </c>
      <c r="J107" s="89">
        <f t="shared" si="24"/>
        <v>0</v>
      </c>
      <c r="K107" s="89">
        <v>0</v>
      </c>
      <c r="L107" s="88">
        <f t="shared" si="27"/>
        <v>0</v>
      </c>
      <c r="M107" s="89">
        <v>0</v>
      </c>
      <c r="N107" s="89">
        <f t="shared" si="28"/>
        <v>0</v>
      </c>
      <c r="O107" s="89">
        <v>0</v>
      </c>
      <c r="P107" s="89">
        <f t="shared" si="18"/>
        <v>0</v>
      </c>
      <c r="Q107" s="89">
        <v>0</v>
      </c>
      <c r="R107" s="89">
        <f t="shared" si="19"/>
        <v>0</v>
      </c>
      <c r="S107" s="89">
        <v>0</v>
      </c>
      <c r="T107" s="89">
        <f t="shared" si="25"/>
        <v>0</v>
      </c>
      <c r="U107" s="89">
        <v>0</v>
      </c>
      <c r="V107" s="89">
        <f t="shared" si="29"/>
        <v>0</v>
      </c>
      <c r="W107" s="89">
        <v>0</v>
      </c>
      <c r="X107" s="89">
        <f t="shared" si="20"/>
        <v>0</v>
      </c>
      <c r="Y107" s="89">
        <v>0</v>
      </c>
      <c r="Z107" s="88">
        <f t="shared" si="21"/>
        <v>0</v>
      </c>
      <c r="AA107" s="88">
        <v>0</v>
      </c>
      <c r="AB107" s="88">
        <f t="shared" si="31"/>
        <v>0</v>
      </c>
      <c r="AC107" s="88">
        <v>0</v>
      </c>
      <c r="AD107" s="88">
        <f t="shared" si="22"/>
        <v>0</v>
      </c>
      <c r="AE107" s="93">
        <f t="shared" si="30"/>
        <v>0</v>
      </c>
      <c r="AF107" s="94"/>
    </row>
    <row r="108" spans="1:32" s="79" customFormat="1" ht="21.75" hidden="1" customHeight="1">
      <c r="A108" s="85">
        <v>103</v>
      </c>
      <c r="B108" s="86" t="s">
        <v>644</v>
      </c>
      <c r="C108" s="87">
        <v>0</v>
      </c>
      <c r="D108" s="88">
        <f t="shared" si="17"/>
        <v>0</v>
      </c>
      <c r="E108" s="89">
        <v>0</v>
      </c>
      <c r="F108" s="89">
        <f t="shared" si="32"/>
        <v>0</v>
      </c>
      <c r="G108" s="89">
        <v>0</v>
      </c>
      <c r="H108" s="89">
        <f t="shared" si="23"/>
        <v>0</v>
      </c>
      <c r="I108" s="89">
        <v>0</v>
      </c>
      <c r="J108" s="89">
        <f t="shared" si="24"/>
        <v>0</v>
      </c>
      <c r="K108" s="89">
        <v>0</v>
      </c>
      <c r="L108" s="88">
        <f t="shared" si="27"/>
        <v>0</v>
      </c>
      <c r="M108" s="89">
        <v>0</v>
      </c>
      <c r="N108" s="89">
        <f t="shared" si="28"/>
        <v>0</v>
      </c>
      <c r="O108" s="89">
        <v>0</v>
      </c>
      <c r="P108" s="89">
        <f t="shared" si="18"/>
        <v>0</v>
      </c>
      <c r="Q108" s="89">
        <v>0</v>
      </c>
      <c r="R108" s="89">
        <f t="shared" si="19"/>
        <v>0</v>
      </c>
      <c r="S108" s="89">
        <v>0</v>
      </c>
      <c r="T108" s="89">
        <f t="shared" si="25"/>
        <v>0</v>
      </c>
      <c r="U108" s="89">
        <v>0</v>
      </c>
      <c r="V108" s="89">
        <f t="shared" si="29"/>
        <v>0</v>
      </c>
      <c r="W108" s="89">
        <v>0</v>
      </c>
      <c r="X108" s="89">
        <f t="shared" si="20"/>
        <v>0</v>
      </c>
      <c r="Y108" s="89">
        <v>0</v>
      </c>
      <c r="Z108" s="88">
        <f t="shared" si="21"/>
        <v>0</v>
      </c>
      <c r="AA108" s="88">
        <v>0</v>
      </c>
      <c r="AB108" s="88">
        <f t="shared" si="31"/>
        <v>0</v>
      </c>
      <c r="AC108" s="88">
        <v>0</v>
      </c>
      <c r="AD108" s="88">
        <f t="shared" si="22"/>
        <v>0</v>
      </c>
      <c r="AE108" s="93">
        <f t="shared" si="30"/>
        <v>0</v>
      </c>
      <c r="AF108" s="94"/>
    </row>
    <row r="109" spans="1:32" s="79" customFormat="1" ht="21.75" hidden="1" customHeight="1">
      <c r="A109" s="85">
        <v>104</v>
      </c>
      <c r="B109" s="86" t="s">
        <v>645</v>
      </c>
      <c r="C109" s="87">
        <v>0</v>
      </c>
      <c r="D109" s="88">
        <f t="shared" si="17"/>
        <v>0</v>
      </c>
      <c r="E109" s="89">
        <v>0</v>
      </c>
      <c r="F109" s="89">
        <f t="shared" si="32"/>
        <v>0</v>
      </c>
      <c r="G109" s="89">
        <v>0</v>
      </c>
      <c r="H109" s="89">
        <f t="shared" si="23"/>
        <v>0</v>
      </c>
      <c r="I109" s="89">
        <v>0</v>
      </c>
      <c r="J109" s="89">
        <f t="shared" si="24"/>
        <v>0</v>
      </c>
      <c r="K109" s="89">
        <v>0</v>
      </c>
      <c r="L109" s="88">
        <f t="shared" si="27"/>
        <v>0</v>
      </c>
      <c r="M109" s="89">
        <v>0</v>
      </c>
      <c r="N109" s="89">
        <f t="shared" si="28"/>
        <v>0</v>
      </c>
      <c r="O109" s="89">
        <v>0</v>
      </c>
      <c r="P109" s="89">
        <f t="shared" si="18"/>
        <v>0</v>
      </c>
      <c r="Q109" s="89">
        <v>0</v>
      </c>
      <c r="R109" s="89">
        <f t="shared" si="19"/>
        <v>0</v>
      </c>
      <c r="S109" s="89">
        <v>0</v>
      </c>
      <c r="T109" s="89">
        <f t="shared" si="25"/>
        <v>0</v>
      </c>
      <c r="U109" s="89">
        <v>0</v>
      </c>
      <c r="V109" s="89">
        <f t="shared" si="29"/>
        <v>0</v>
      </c>
      <c r="W109" s="89">
        <v>0</v>
      </c>
      <c r="X109" s="89">
        <f t="shared" si="20"/>
        <v>0</v>
      </c>
      <c r="Y109" s="89">
        <v>0</v>
      </c>
      <c r="Z109" s="88">
        <f t="shared" si="21"/>
        <v>0</v>
      </c>
      <c r="AA109" s="88">
        <v>0</v>
      </c>
      <c r="AB109" s="88">
        <f t="shared" si="31"/>
        <v>0</v>
      </c>
      <c r="AC109" s="88">
        <v>0</v>
      </c>
      <c r="AD109" s="88">
        <f t="shared" si="22"/>
        <v>0</v>
      </c>
      <c r="AE109" s="93">
        <f t="shared" si="30"/>
        <v>0</v>
      </c>
      <c r="AF109" s="94"/>
    </row>
    <row r="110" spans="1:32" s="79" customFormat="1" ht="21.75" hidden="1" customHeight="1">
      <c r="A110" s="85">
        <v>105</v>
      </c>
      <c r="B110" s="86" t="s">
        <v>646</v>
      </c>
      <c r="C110" s="87">
        <v>0</v>
      </c>
      <c r="D110" s="88">
        <f t="shared" si="17"/>
        <v>0</v>
      </c>
      <c r="E110" s="89">
        <v>0</v>
      </c>
      <c r="F110" s="89">
        <f t="shared" si="32"/>
        <v>0</v>
      </c>
      <c r="G110" s="89">
        <v>0</v>
      </c>
      <c r="H110" s="89">
        <f t="shared" si="23"/>
        <v>0</v>
      </c>
      <c r="I110" s="89">
        <v>0</v>
      </c>
      <c r="J110" s="89">
        <f t="shared" si="24"/>
        <v>0</v>
      </c>
      <c r="K110" s="89">
        <v>0</v>
      </c>
      <c r="L110" s="88">
        <f t="shared" si="27"/>
        <v>0</v>
      </c>
      <c r="M110" s="89">
        <v>0</v>
      </c>
      <c r="N110" s="89">
        <f t="shared" si="28"/>
        <v>0</v>
      </c>
      <c r="O110" s="89">
        <v>0</v>
      </c>
      <c r="P110" s="89">
        <f t="shared" si="18"/>
        <v>0</v>
      </c>
      <c r="Q110" s="89">
        <v>0</v>
      </c>
      <c r="R110" s="89">
        <f t="shared" si="19"/>
        <v>0</v>
      </c>
      <c r="S110" s="89">
        <v>0</v>
      </c>
      <c r="T110" s="89">
        <f t="shared" si="25"/>
        <v>0</v>
      </c>
      <c r="U110" s="89">
        <v>0</v>
      </c>
      <c r="V110" s="89">
        <f t="shared" si="29"/>
        <v>0</v>
      </c>
      <c r="W110" s="89">
        <v>0</v>
      </c>
      <c r="X110" s="89">
        <f t="shared" si="20"/>
        <v>0</v>
      </c>
      <c r="Y110" s="89">
        <v>0</v>
      </c>
      <c r="Z110" s="88">
        <f t="shared" si="21"/>
        <v>0</v>
      </c>
      <c r="AA110" s="88">
        <v>0</v>
      </c>
      <c r="AB110" s="88">
        <f t="shared" si="31"/>
        <v>0</v>
      </c>
      <c r="AC110" s="88">
        <v>0</v>
      </c>
      <c r="AD110" s="88">
        <f t="shared" si="22"/>
        <v>0</v>
      </c>
      <c r="AE110" s="93">
        <f t="shared" si="30"/>
        <v>0</v>
      </c>
      <c r="AF110" s="94"/>
    </row>
    <row r="111" spans="1:32" s="115" customFormat="1" ht="20.25" hidden="1" customHeight="1">
      <c r="A111" s="85">
        <v>106</v>
      </c>
      <c r="B111" s="132" t="s">
        <v>647</v>
      </c>
      <c r="C111" s="87">
        <v>0</v>
      </c>
      <c r="D111" s="88">
        <f t="shared" si="17"/>
        <v>0</v>
      </c>
      <c r="E111" s="89">
        <v>0</v>
      </c>
      <c r="F111" s="89">
        <f t="shared" si="32"/>
        <v>0</v>
      </c>
      <c r="G111" s="89">
        <v>0</v>
      </c>
      <c r="H111" s="89">
        <f t="shared" si="23"/>
        <v>0</v>
      </c>
      <c r="I111" s="89">
        <v>0</v>
      </c>
      <c r="J111" s="89">
        <f t="shared" si="24"/>
        <v>0</v>
      </c>
      <c r="K111" s="89">
        <v>0</v>
      </c>
      <c r="L111" s="88">
        <f t="shared" si="27"/>
        <v>0</v>
      </c>
      <c r="M111" s="89">
        <v>0</v>
      </c>
      <c r="N111" s="89">
        <f t="shared" si="28"/>
        <v>0</v>
      </c>
      <c r="O111" s="89">
        <v>0</v>
      </c>
      <c r="P111" s="89">
        <f t="shared" si="18"/>
        <v>0</v>
      </c>
      <c r="Q111" s="89">
        <v>0</v>
      </c>
      <c r="R111" s="89">
        <f t="shared" si="19"/>
        <v>0</v>
      </c>
      <c r="S111" s="89">
        <v>0</v>
      </c>
      <c r="T111" s="89">
        <f t="shared" si="25"/>
        <v>0</v>
      </c>
      <c r="U111" s="89">
        <v>0</v>
      </c>
      <c r="V111" s="89">
        <f t="shared" si="29"/>
        <v>0</v>
      </c>
      <c r="W111" s="89">
        <v>0</v>
      </c>
      <c r="X111" s="89">
        <f t="shared" si="20"/>
        <v>0</v>
      </c>
      <c r="Y111" s="89">
        <v>0</v>
      </c>
      <c r="Z111" s="88">
        <f t="shared" si="21"/>
        <v>0</v>
      </c>
      <c r="AA111" s="88">
        <v>0</v>
      </c>
      <c r="AB111" s="88">
        <f t="shared" si="31"/>
        <v>0</v>
      </c>
      <c r="AC111" s="88">
        <v>0</v>
      </c>
      <c r="AD111" s="88">
        <f t="shared" si="22"/>
        <v>0</v>
      </c>
      <c r="AE111" s="93">
        <f t="shared" si="30"/>
        <v>0</v>
      </c>
      <c r="AF111" s="135"/>
    </row>
    <row r="112" spans="1:32" s="115" customFormat="1" ht="20.25" hidden="1" customHeight="1">
      <c r="A112" s="85">
        <v>107</v>
      </c>
      <c r="B112" s="132" t="s">
        <v>648</v>
      </c>
      <c r="C112" s="87">
        <v>0</v>
      </c>
      <c r="D112" s="88">
        <f t="shared" si="17"/>
        <v>0</v>
      </c>
      <c r="E112" s="89">
        <v>0</v>
      </c>
      <c r="F112" s="89">
        <f t="shared" si="32"/>
        <v>0</v>
      </c>
      <c r="G112" s="89">
        <v>0</v>
      </c>
      <c r="H112" s="89">
        <f t="shared" si="23"/>
        <v>0</v>
      </c>
      <c r="I112" s="89">
        <v>0</v>
      </c>
      <c r="J112" s="89">
        <f t="shared" si="24"/>
        <v>0</v>
      </c>
      <c r="K112" s="89">
        <v>0</v>
      </c>
      <c r="L112" s="88">
        <f t="shared" si="27"/>
        <v>0</v>
      </c>
      <c r="M112" s="89">
        <v>0</v>
      </c>
      <c r="N112" s="89">
        <f t="shared" si="28"/>
        <v>0</v>
      </c>
      <c r="O112" s="89">
        <v>0</v>
      </c>
      <c r="P112" s="89">
        <f t="shared" si="18"/>
        <v>0</v>
      </c>
      <c r="Q112" s="89">
        <v>0</v>
      </c>
      <c r="R112" s="89">
        <f t="shared" si="19"/>
        <v>0</v>
      </c>
      <c r="S112" s="89">
        <v>0</v>
      </c>
      <c r="T112" s="89">
        <f t="shared" si="25"/>
        <v>0</v>
      </c>
      <c r="U112" s="89">
        <v>0</v>
      </c>
      <c r="V112" s="89">
        <f t="shared" si="29"/>
        <v>0</v>
      </c>
      <c r="W112" s="89">
        <v>0</v>
      </c>
      <c r="X112" s="89">
        <f t="shared" si="20"/>
        <v>0</v>
      </c>
      <c r="Y112" s="89">
        <v>0</v>
      </c>
      <c r="Z112" s="88">
        <f t="shared" si="21"/>
        <v>0</v>
      </c>
      <c r="AA112" s="88">
        <v>0</v>
      </c>
      <c r="AB112" s="88">
        <f t="shared" si="31"/>
        <v>0</v>
      </c>
      <c r="AC112" s="88">
        <v>0</v>
      </c>
      <c r="AD112" s="88">
        <f t="shared" si="22"/>
        <v>0</v>
      </c>
      <c r="AE112" s="93">
        <f t="shared" si="30"/>
        <v>0</v>
      </c>
      <c r="AF112" s="135"/>
    </row>
    <row r="113" spans="1:32" s="115" customFormat="1" ht="20.25" hidden="1" customHeight="1">
      <c r="A113" s="85">
        <v>108</v>
      </c>
      <c r="B113" s="132" t="s">
        <v>649</v>
      </c>
      <c r="C113" s="87">
        <v>0</v>
      </c>
      <c r="D113" s="88">
        <f t="shared" si="17"/>
        <v>0</v>
      </c>
      <c r="E113" s="89">
        <v>0</v>
      </c>
      <c r="F113" s="89">
        <f t="shared" si="32"/>
        <v>0</v>
      </c>
      <c r="G113" s="89">
        <v>0</v>
      </c>
      <c r="H113" s="89">
        <f t="shared" si="23"/>
        <v>0</v>
      </c>
      <c r="I113" s="89">
        <v>0</v>
      </c>
      <c r="J113" s="89">
        <f t="shared" si="24"/>
        <v>0</v>
      </c>
      <c r="K113" s="89">
        <v>0</v>
      </c>
      <c r="L113" s="88">
        <f t="shared" si="27"/>
        <v>0</v>
      </c>
      <c r="M113" s="89">
        <v>0</v>
      </c>
      <c r="N113" s="89">
        <f t="shared" si="28"/>
        <v>0</v>
      </c>
      <c r="O113" s="89">
        <v>0</v>
      </c>
      <c r="P113" s="89">
        <f t="shared" si="18"/>
        <v>0</v>
      </c>
      <c r="Q113" s="89">
        <v>0</v>
      </c>
      <c r="R113" s="89">
        <f t="shared" si="19"/>
        <v>0</v>
      </c>
      <c r="S113" s="89">
        <v>0</v>
      </c>
      <c r="T113" s="89">
        <f t="shared" si="25"/>
        <v>0</v>
      </c>
      <c r="U113" s="89">
        <v>0</v>
      </c>
      <c r="V113" s="89">
        <f t="shared" si="29"/>
        <v>0</v>
      </c>
      <c r="W113" s="89">
        <v>0</v>
      </c>
      <c r="X113" s="89">
        <f t="shared" si="20"/>
        <v>0</v>
      </c>
      <c r="Y113" s="89">
        <v>0</v>
      </c>
      <c r="Z113" s="88">
        <f t="shared" si="21"/>
        <v>0</v>
      </c>
      <c r="AA113" s="88">
        <v>0</v>
      </c>
      <c r="AB113" s="88">
        <f t="shared" si="31"/>
        <v>0</v>
      </c>
      <c r="AC113" s="88">
        <v>0</v>
      </c>
      <c r="AD113" s="88">
        <f t="shared" si="22"/>
        <v>0</v>
      </c>
      <c r="AE113" s="93">
        <f t="shared" si="30"/>
        <v>0</v>
      </c>
      <c r="AF113" s="135"/>
    </row>
    <row r="114" spans="1:32" s="115" customFormat="1" ht="19.5" hidden="1" customHeight="1">
      <c r="A114" s="85">
        <v>109</v>
      </c>
      <c r="B114" s="132" t="s">
        <v>650</v>
      </c>
      <c r="C114" s="87">
        <v>0</v>
      </c>
      <c r="D114" s="88">
        <f t="shared" si="17"/>
        <v>0</v>
      </c>
      <c r="E114" s="89">
        <v>0</v>
      </c>
      <c r="F114" s="89">
        <f t="shared" si="32"/>
        <v>0</v>
      </c>
      <c r="G114" s="89">
        <v>0</v>
      </c>
      <c r="H114" s="89">
        <f t="shared" si="23"/>
        <v>0</v>
      </c>
      <c r="I114" s="89">
        <v>0</v>
      </c>
      <c r="J114" s="89">
        <f t="shared" si="24"/>
        <v>0</v>
      </c>
      <c r="K114" s="89">
        <v>0</v>
      </c>
      <c r="L114" s="88">
        <f t="shared" si="27"/>
        <v>0</v>
      </c>
      <c r="M114" s="89">
        <v>0</v>
      </c>
      <c r="N114" s="89">
        <f t="shared" si="28"/>
        <v>0</v>
      </c>
      <c r="O114" s="89">
        <v>0</v>
      </c>
      <c r="P114" s="89">
        <f t="shared" si="18"/>
        <v>0</v>
      </c>
      <c r="Q114" s="89">
        <v>0</v>
      </c>
      <c r="R114" s="89">
        <f t="shared" si="19"/>
        <v>0</v>
      </c>
      <c r="S114" s="89">
        <v>0</v>
      </c>
      <c r="T114" s="89">
        <f t="shared" si="25"/>
        <v>0</v>
      </c>
      <c r="U114" s="89">
        <v>0</v>
      </c>
      <c r="V114" s="89">
        <f t="shared" si="29"/>
        <v>0</v>
      </c>
      <c r="W114" s="89">
        <v>0</v>
      </c>
      <c r="X114" s="89">
        <f t="shared" si="20"/>
        <v>0</v>
      </c>
      <c r="Y114" s="89">
        <v>0</v>
      </c>
      <c r="Z114" s="88">
        <f t="shared" si="21"/>
        <v>0</v>
      </c>
      <c r="AA114" s="88">
        <v>0</v>
      </c>
      <c r="AB114" s="88">
        <f t="shared" ref="AB114:AB177" si="33">AA114*3.75</f>
        <v>0</v>
      </c>
      <c r="AC114" s="88">
        <v>0</v>
      </c>
      <c r="AD114" s="88">
        <f t="shared" si="22"/>
        <v>0</v>
      </c>
      <c r="AE114" s="93">
        <f t="shared" si="30"/>
        <v>0</v>
      </c>
      <c r="AF114" s="135"/>
    </row>
    <row r="115" spans="1:32" s="115" customFormat="1" ht="19.5" hidden="1" customHeight="1">
      <c r="A115" s="85">
        <v>110</v>
      </c>
      <c r="B115" s="132" t="s">
        <v>651</v>
      </c>
      <c r="C115" s="87">
        <v>0</v>
      </c>
      <c r="D115" s="88">
        <f t="shared" si="17"/>
        <v>0</v>
      </c>
      <c r="E115" s="89">
        <v>0</v>
      </c>
      <c r="F115" s="89">
        <f t="shared" si="32"/>
        <v>0</v>
      </c>
      <c r="G115" s="89">
        <v>0</v>
      </c>
      <c r="H115" s="89">
        <f t="shared" si="23"/>
        <v>0</v>
      </c>
      <c r="I115" s="89">
        <v>0</v>
      </c>
      <c r="J115" s="89">
        <f t="shared" si="24"/>
        <v>0</v>
      </c>
      <c r="K115" s="89">
        <v>0</v>
      </c>
      <c r="L115" s="88">
        <f t="shared" si="27"/>
        <v>0</v>
      </c>
      <c r="M115" s="89">
        <v>0</v>
      </c>
      <c r="N115" s="89">
        <f t="shared" si="28"/>
        <v>0</v>
      </c>
      <c r="O115" s="89">
        <v>0</v>
      </c>
      <c r="P115" s="89">
        <f t="shared" si="18"/>
        <v>0</v>
      </c>
      <c r="Q115" s="89">
        <v>0</v>
      </c>
      <c r="R115" s="89">
        <f t="shared" si="19"/>
        <v>0</v>
      </c>
      <c r="S115" s="89">
        <v>0</v>
      </c>
      <c r="T115" s="89">
        <f t="shared" si="25"/>
        <v>0</v>
      </c>
      <c r="U115" s="89">
        <v>0</v>
      </c>
      <c r="V115" s="89">
        <f t="shared" si="29"/>
        <v>0</v>
      </c>
      <c r="W115" s="89">
        <v>0</v>
      </c>
      <c r="X115" s="89">
        <f t="shared" si="20"/>
        <v>0</v>
      </c>
      <c r="Y115" s="89">
        <v>0</v>
      </c>
      <c r="Z115" s="88">
        <f t="shared" si="21"/>
        <v>0</v>
      </c>
      <c r="AA115" s="88">
        <v>0</v>
      </c>
      <c r="AB115" s="88">
        <f t="shared" si="33"/>
        <v>0</v>
      </c>
      <c r="AC115" s="88">
        <v>0</v>
      </c>
      <c r="AD115" s="88">
        <f t="shared" si="22"/>
        <v>0</v>
      </c>
      <c r="AE115" s="93">
        <f t="shared" si="30"/>
        <v>0</v>
      </c>
      <c r="AF115" s="135"/>
    </row>
    <row r="116" spans="1:32" s="115" customFormat="1" ht="19.5" hidden="1" customHeight="1">
      <c r="A116" s="85">
        <v>111</v>
      </c>
      <c r="B116" s="132" t="s">
        <v>652</v>
      </c>
      <c r="C116" s="87">
        <v>0</v>
      </c>
      <c r="D116" s="88">
        <f t="shared" si="17"/>
        <v>0</v>
      </c>
      <c r="E116" s="89">
        <v>0</v>
      </c>
      <c r="F116" s="89">
        <f t="shared" si="32"/>
        <v>0</v>
      </c>
      <c r="G116" s="89">
        <v>0</v>
      </c>
      <c r="H116" s="89">
        <f t="shared" si="23"/>
        <v>0</v>
      </c>
      <c r="I116" s="89">
        <v>0</v>
      </c>
      <c r="J116" s="89">
        <f t="shared" si="24"/>
        <v>0</v>
      </c>
      <c r="K116" s="89">
        <v>0</v>
      </c>
      <c r="L116" s="88">
        <f t="shared" si="27"/>
        <v>0</v>
      </c>
      <c r="M116" s="89">
        <v>0</v>
      </c>
      <c r="N116" s="89">
        <f t="shared" si="28"/>
        <v>0</v>
      </c>
      <c r="O116" s="89">
        <v>0</v>
      </c>
      <c r="P116" s="89">
        <f t="shared" si="18"/>
        <v>0</v>
      </c>
      <c r="Q116" s="89">
        <v>0</v>
      </c>
      <c r="R116" s="89">
        <f t="shared" si="19"/>
        <v>0</v>
      </c>
      <c r="S116" s="89">
        <v>0</v>
      </c>
      <c r="T116" s="89">
        <f t="shared" si="25"/>
        <v>0</v>
      </c>
      <c r="U116" s="89">
        <v>0</v>
      </c>
      <c r="V116" s="89">
        <f t="shared" si="29"/>
        <v>0</v>
      </c>
      <c r="W116" s="89">
        <v>0</v>
      </c>
      <c r="X116" s="89">
        <f t="shared" si="20"/>
        <v>0</v>
      </c>
      <c r="Y116" s="89">
        <v>0</v>
      </c>
      <c r="Z116" s="88">
        <f t="shared" si="21"/>
        <v>0</v>
      </c>
      <c r="AA116" s="88">
        <v>0</v>
      </c>
      <c r="AB116" s="88">
        <f t="shared" si="33"/>
        <v>0</v>
      </c>
      <c r="AC116" s="88">
        <v>0</v>
      </c>
      <c r="AD116" s="88">
        <f t="shared" si="22"/>
        <v>0</v>
      </c>
      <c r="AE116" s="93">
        <f t="shared" si="30"/>
        <v>0</v>
      </c>
      <c r="AF116" s="135"/>
    </row>
    <row r="117" spans="1:32" s="115" customFormat="1" hidden="1">
      <c r="A117" s="85">
        <v>112</v>
      </c>
      <c r="B117" s="132" t="s">
        <v>653</v>
      </c>
      <c r="C117" s="87">
        <v>0</v>
      </c>
      <c r="D117" s="88">
        <f t="shared" si="17"/>
        <v>0</v>
      </c>
      <c r="E117" s="89">
        <v>0</v>
      </c>
      <c r="F117" s="89">
        <f t="shared" si="32"/>
        <v>0</v>
      </c>
      <c r="G117" s="89">
        <v>0</v>
      </c>
      <c r="H117" s="89">
        <f t="shared" si="23"/>
        <v>0</v>
      </c>
      <c r="I117" s="89">
        <v>0</v>
      </c>
      <c r="J117" s="89">
        <f t="shared" si="24"/>
        <v>0</v>
      </c>
      <c r="K117" s="89">
        <v>0</v>
      </c>
      <c r="L117" s="88">
        <f t="shared" si="27"/>
        <v>0</v>
      </c>
      <c r="M117" s="89">
        <v>0</v>
      </c>
      <c r="N117" s="89">
        <f t="shared" si="28"/>
        <v>0</v>
      </c>
      <c r="O117" s="89">
        <v>0</v>
      </c>
      <c r="P117" s="89">
        <f t="shared" si="18"/>
        <v>0</v>
      </c>
      <c r="Q117" s="89">
        <v>0</v>
      </c>
      <c r="R117" s="89">
        <f t="shared" si="19"/>
        <v>0</v>
      </c>
      <c r="S117" s="89">
        <v>0</v>
      </c>
      <c r="T117" s="89">
        <f t="shared" si="25"/>
        <v>0</v>
      </c>
      <c r="U117" s="89">
        <v>0</v>
      </c>
      <c r="V117" s="89">
        <f t="shared" si="29"/>
        <v>0</v>
      </c>
      <c r="W117" s="89">
        <v>0</v>
      </c>
      <c r="X117" s="89">
        <f t="shared" si="20"/>
        <v>0</v>
      </c>
      <c r="Y117" s="89">
        <v>0</v>
      </c>
      <c r="Z117" s="88">
        <f t="shared" si="21"/>
        <v>0</v>
      </c>
      <c r="AA117" s="88">
        <v>0</v>
      </c>
      <c r="AB117" s="88">
        <f t="shared" si="33"/>
        <v>0</v>
      </c>
      <c r="AC117" s="88"/>
      <c r="AD117" s="88"/>
      <c r="AE117" s="93">
        <f t="shared" si="30"/>
        <v>0</v>
      </c>
      <c r="AF117" s="135"/>
    </row>
    <row r="118" spans="1:32" s="115" customFormat="1" hidden="1">
      <c r="A118" s="85">
        <v>113</v>
      </c>
      <c r="B118" s="132" t="s">
        <v>654</v>
      </c>
      <c r="C118" s="87">
        <v>0</v>
      </c>
      <c r="D118" s="88">
        <f t="shared" si="17"/>
        <v>0</v>
      </c>
      <c r="E118" s="89">
        <v>0</v>
      </c>
      <c r="F118" s="89">
        <f t="shared" si="32"/>
        <v>0</v>
      </c>
      <c r="G118" s="89">
        <v>0</v>
      </c>
      <c r="H118" s="89">
        <f t="shared" si="23"/>
        <v>0</v>
      </c>
      <c r="I118" s="89">
        <v>0</v>
      </c>
      <c r="J118" s="89">
        <f t="shared" si="24"/>
        <v>0</v>
      </c>
      <c r="K118" s="89">
        <v>0</v>
      </c>
      <c r="L118" s="88">
        <f t="shared" si="27"/>
        <v>0</v>
      </c>
      <c r="M118" s="89">
        <v>0</v>
      </c>
      <c r="N118" s="89">
        <f t="shared" si="28"/>
        <v>0</v>
      </c>
      <c r="O118" s="89">
        <v>0</v>
      </c>
      <c r="P118" s="89">
        <f t="shared" si="18"/>
        <v>0</v>
      </c>
      <c r="Q118" s="89">
        <v>0</v>
      </c>
      <c r="R118" s="89">
        <f t="shared" si="19"/>
        <v>0</v>
      </c>
      <c r="S118" s="89">
        <v>0</v>
      </c>
      <c r="T118" s="89">
        <f t="shared" si="25"/>
        <v>0</v>
      </c>
      <c r="U118" s="89">
        <v>0</v>
      </c>
      <c r="V118" s="89">
        <f t="shared" si="29"/>
        <v>0</v>
      </c>
      <c r="W118" s="89">
        <v>0</v>
      </c>
      <c r="X118" s="89">
        <f t="shared" si="20"/>
        <v>0</v>
      </c>
      <c r="Y118" s="89">
        <v>0</v>
      </c>
      <c r="Z118" s="88">
        <f t="shared" si="21"/>
        <v>0</v>
      </c>
      <c r="AA118" s="88">
        <v>0</v>
      </c>
      <c r="AB118" s="88">
        <f t="shared" si="33"/>
        <v>0</v>
      </c>
      <c r="AC118" s="88"/>
      <c r="AD118" s="88"/>
      <c r="AE118" s="93">
        <f t="shared" si="30"/>
        <v>0</v>
      </c>
      <c r="AF118" s="135"/>
    </row>
    <row r="119" spans="1:32" s="115" customFormat="1" hidden="1">
      <c r="A119" s="85">
        <v>114</v>
      </c>
      <c r="B119" s="132" t="s">
        <v>655</v>
      </c>
      <c r="C119" s="87">
        <v>0</v>
      </c>
      <c r="D119" s="88">
        <f t="shared" si="17"/>
        <v>0</v>
      </c>
      <c r="E119" s="89">
        <v>0</v>
      </c>
      <c r="F119" s="89">
        <f t="shared" si="32"/>
        <v>0</v>
      </c>
      <c r="G119" s="89">
        <v>0</v>
      </c>
      <c r="H119" s="89">
        <f t="shared" si="23"/>
        <v>0</v>
      </c>
      <c r="I119" s="89">
        <v>0</v>
      </c>
      <c r="J119" s="89">
        <f t="shared" si="24"/>
        <v>0</v>
      </c>
      <c r="K119" s="89">
        <v>0</v>
      </c>
      <c r="L119" s="88">
        <f t="shared" si="27"/>
        <v>0</v>
      </c>
      <c r="M119" s="89">
        <v>0</v>
      </c>
      <c r="N119" s="89">
        <f t="shared" si="28"/>
        <v>0</v>
      </c>
      <c r="O119" s="89">
        <v>0</v>
      </c>
      <c r="P119" s="89">
        <f t="shared" si="18"/>
        <v>0</v>
      </c>
      <c r="Q119" s="89">
        <v>0</v>
      </c>
      <c r="R119" s="89">
        <f t="shared" si="19"/>
        <v>0</v>
      </c>
      <c r="S119" s="89">
        <v>0</v>
      </c>
      <c r="T119" s="89">
        <f t="shared" si="25"/>
        <v>0</v>
      </c>
      <c r="U119" s="89">
        <v>0</v>
      </c>
      <c r="V119" s="89">
        <f t="shared" si="29"/>
        <v>0</v>
      </c>
      <c r="W119" s="89">
        <v>0</v>
      </c>
      <c r="X119" s="89">
        <f t="shared" si="20"/>
        <v>0</v>
      </c>
      <c r="Y119" s="89">
        <v>0</v>
      </c>
      <c r="Z119" s="88">
        <f t="shared" si="21"/>
        <v>0</v>
      </c>
      <c r="AA119" s="88">
        <v>0</v>
      </c>
      <c r="AB119" s="88">
        <f t="shared" si="33"/>
        <v>0</v>
      </c>
      <c r="AC119" s="88"/>
      <c r="AD119" s="88"/>
      <c r="AE119" s="93">
        <f t="shared" si="30"/>
        <v>0</v>
      </c>
      <c r="AF119" s="135"/>
    </row>
    <row r="120" spans="1:32" s="115" customFormat="1" hidden="1">
      <c r="A120" s="85">
        <v>115</v>
      </c>
      <c r="B120" s="132" t="s">
        <v>656</v>
      </c>
      <c r="C120" s="87">
        <v>0</v>
      </c>
      <c r="D120" s="88">
        <f t="shared" si="17"/>
        <v>0</v>
      </c>
      <c r="E120" s="89">
        <v>0</v>
      </c>
      <c r="F120" s="89">
        <f t="shared" si="32"/>
        <v>0</v>
      </c>
      <c r="G120" s="89">
        <v>0</v>
      </c>
      <c r="H120" s="89">
        <f t="shared" si="23"/>
        <v>0</v>
      </c>
      <c r="I120" s="89">
        <v>0</v>
      </c>
      <c r="J120" s="89">
        <f t="shared" si="24"/>
        <v>0</v>
      </c>
      <c r="K120" s="89">
        <v>0</v>
      </c>
      <c r="L120" s="88">
        <f t="shared" si="27"/>
        <v>0</v>
      </c>
      <c r="M120" s="89">
        <v>0</v>
      </c>
      <c r="N120" s="89">
        <f t="shared" si="28"/>
        <v>0</v>
      </c>
      <c r="O120" s="89">
        <v>0</v>
      </c>
      <c r="P120" s="89">
        <f t="shared" si="18"/>
        <v>0</v>
      </c>
      <c r="Q120" s="89">
        <v>0</v>
      </c>
      <c r="R120" s="89">
        <f t="shared" si="19"/>
        <v>0</v>
      </c>
      <c r="S120" s="89">
        <v>0</v>
      </c>
      <c r="T120" s="89">
        <f t="shared" si="25"/>
        <v>0</v>
      </c>
      <c r="U120" s="89">
        <v>0</v>
      </c>
      <c r="V120" s="89">
        <f t="shared" si="29"/>
        <v>0</v>
      </c>
      <c r="W120" s="89">
        <v>0</v>
      </c>
      <c r="X120" s="89">
        <f t="shared" si="20"/>
        <v>0</v>
      </c>
      <c r="Y120" s="89">
        <v>0</v>
      </c>
      <c r="Z120" s="88">
        <f t="shared" si="21"/>
        <v>0</v>
      </c>
      <c r="AA120" s="88">
        <v>0</v>
      </c>
      <c r="AB120" s="88">
        <f t="shared" si="33"/>
        <v>0</v>
      </c>
      <c r="AC120" s="88"/>
      <c r="AD120" s="88"/>
      <c r="AE120" s="93">
        <f t="shared" si="30"/>
        <v>0</v>
      </c>
      <c r="AF120" s="135"/>
    </row>
    <row r="121" spans="1:32" s="115" customFormat="1" hidden="1">
      <c r="A121" s="85">
        <v>116</v>
      </c>
      <c r="B121" s="132" t="s">
        <v>657</v>
      </c>
      <c r="C121" s="87">
        <v>0</v>
      </c>
      <c r="D121" s="88">
        <f t="shared" si="17"/>
        <v>0</v>
      </c>
      <c r="E121" s="89">
        <v>0</v>
      </c>
      <c r="F121" s="89">
        <f t="shared" si="32"/>
        <v>0</v>
      </c>
      <c r="G121" s="89">
        <v>0</v>
      </c>
      <c r="H121" s="89">
        <f t="shared" si="23"/>
        <v>0</v>
      </c>
      <c r="I121" s="89">
        <v>0</v>
      </c>
      <c r="J121" s="89">
        <f t="shared" si="24"/>
        <v>0</v>
      </c>
      <c r="K121" s="89">
        <v>0</v>
      </c>
      <c r="L121" s="88">
        <f t="shared" si="27"/>
        <v>0</v>
      </c>
      <c r="M121" s="89">
        <v>0</v>
      </c>
      <c r="N121" s="89">
        <f t="shared" si="28"/>
        <v>0</v>
      </c>
      <c r="O121" s="89">
        <v>0</v>
      </c>
      <c r="P121" s="89">
        <f t="shared" si="18"/>
        <v>0</v>
      </c>
      <c r="Q121" s="89">
        <v>0</v>
      </c>
      <c r="R121" s="89">
        <f t="shared" si="19"/>
        <v>0</v>
      </c>
      <c r="S121" s="89">
        <v>0</v>
      </c>
      <c r="T121" s="89">
        <f t="shared" si="25"/>
        <v>0</v>
      </c>
      <c r="U121" s="89">
        <v>0</v>
      </c>
      <c r="V121" s="89">
        <f t="shared" si="29"/>
        <v>0</v>
      </c>
      <c r="W121" s="89">
        <v>0</v>
      </c>
      <c r="X121" s="89">
        <f t="shared" si="20"/>
        <v>0</v>
      </c>
      <c r="Y121" s="89">
        <v>0</v>
      </c>
      <c r="Z121" s="88">
        <f t="shared" si="21"/>
        <v>0</v>
      </c>
      <c r="AA121" s="88">
        <v>0</v>
      </c>
      <c r="AB121" s="88">
        <f t="shared" si="33"/>
        <v>0</v>
      </c>
      <c r="AC121" s="88"/>
      <c r="AD121" s="88"/>
      <c r="AE121" s="93">
        <f t="shared" si="30"/>
        <v>0</v>
      </c>
      <c r="AF121" s="135"/>
    </row>
    <row r="122" spans="1:32" s="115" customFormat="1" hidden="1">
      <c r="A122" s="85">
        <v>117</v>
      </c>
      <c r="B122" s="132" t="s">
        <v>658</v>
      </c>
      <c r="C122" s="87">
        <v>0</v>
      </c>
      <c r="D122" s="88">
        <f t="shared" si="17"/>
        <v>0</v>
      </c>
      <c r="E122" s="89">
        <v>0</v>
      </c>
      <c r="F122" s="89">
        <f t="shared" si="32"/>
        <v>0</v>
      </c>
      <c r="G122" s="89">
        <v>0</v>
      </c>
      <c r="H122" s="89">
        <f t="shared" si="23"/>
        <v>0</v>
      </c>
      <c r="I122" s="89">
        <v>0</v>
      </c>
      <c r="J122" s="89">
        <f t="shared" si="24"/>
        <v>0</v>
      </c>
      <c r="K122" s="89">
        <v>0</v>
      </c>
      <c r="L122" s="88">
        <f t="shared" si="27"/>
        <v>0</v>
      </c>
      <c r="M122" s="89">
        <v>0</v>
      </c>
      <c r="N122" s="89">
        <f t="shared" si="28"/>
        <v>0</v>
      </c>
      <c r="O122" s="89">
        <v>0</v>
      </c>
      <c r="P122" s="89">
        <f t="shared" si="18"/>
        <v>0</v>
      </c>
      <c r="Q122" s="89">
        <v>0</v>
      </c>
      <c r="R122" s="89">
        <f t="shared" si="19"/>
        <v>0</v>
      </c>
      <c r="S122" s="89">
        <v>0</v>
      </c>
      <c r="T122" s="89">
        <f t="shared" si="25"/>
        <v>0</v>
      </c>
      <c r="U122" s="89">
        <v>0</v>
      </c>
      <c r="V122" s="89">
        <f t="shared" si="29"/>
        <v>0</v>
      </c>
      <c r="W122" s="89">
        <v>0</v>
      </c>
      <c r="X122" s="89">
        <f t="shared" si="20"/>
        <v>0</v>
      </c>
      <c r="Y122" s="89">
        <v>0</v>
      </c>
      <c r="Z122" s="88">
        <f t="shared" si="21"/>
        <v>0</v>
      </c>
      <c r="AA122" s="88">
        <v>0</v>
      </c>
      <c r="AB122" s="88">
        <f t="shared" si="33"/>
        <v>0</v>
      </c>
      <c r="AC122" s="88"/>
      <c r="AD122" s="88"/>
      <c r="AE122" s="93">
        <f t="shared" si="30"/>
        <v>0</v>
      </c>
      <c r="AF122" s="135"/>
    </row>
    <row r="123" spans="1:32" s="115" customFormat="1" hidden="1">
      <c r="A123" s="85">
        <v>118</v>
      </c>
      <c r="B123" s="132" t="s">
        <v>659</v>
      </c>
      <c r="C123" s="87">
        <v>0</v>
      </c>
      <c r="D123" s="88">
        <f t="shared" si="17"/>
        <v>0</v>
      </c>
      <c r="E123" s="89">
        <v>0</v>
      </c>
      <c r="F123" s="89">
        <f t="shared" si="32"/>
        <v>0</v>
      </c>
      <c r="G123" s="89">
        <v>0</v>
      </c>
      <c r="H123" s="89">
        <f t="shared" si="23"/>
        <v>0</v>
      </c>
      <c r="I123" s="89">
        <v>0</v>
      </c>
      <c r="J123" s="89">
        <f t="shared" si="24"/>
        <v>0</v>
      </c>
      <c r="K123" s="89">
        <v>0</v>
      </c>
      <c r="L123" s="88">
        <f t="shared" si="27"/>
        <v>0</v>
      </c>
      <c r="M123" s="89">
        <v>0</v>
      </c>
      <c r="N123" s="89">
        <f t="shared" si="28"/>
        <v>0</v>
      </c>
      <c r="O123" s="89">
        <v>0</v>
      </c>
      <c r="P123" s="89">
        <f t="shared" si="18"/>
        <v>0</v>
      </c>
      <c r="Q123" s="89">
        <v>0</v>
      </c>
      <c r="R123" s="89">
        <f t="shared" si="19"/>
        <v>0</v>
      </c>
      <c r="S123" s="89">
        <v>0</v>
      </c>
      <c r="T123" s="89">
        <f t="shared" si="25"/>
        <v>0</v>
      </c>
      <c r="U123" s="89">
        <v>0</v>
      </c>
      <c r="V123" s="89">
        <f t="shared" si="29"/>
        <v>0</v>
      </c>
      <c r="W123" s="89">
        <v>0</v>
      </c>
      <c r="X123" s="89">
        <f t="shared" si="20"/>
        <v>0</v>
      </c>
      <c r="Y123" s="89">
        <v>0</v>
      </c>
      <c r="Z123" s="88">
        <f t="shared" si="21"/>
        <v>0</v>
      </c>
      <c r="AA123" s="88">
        <v>0</v>
      </c>
      <c r="AB123" s="88">
        <f t="shared" si="33"/>
        <v>0</v>
      </c>
      <c r="AC123" s="88"/>
      <c r="AD123" s="88"/>
      <c r="AE123" s="93">
        <f t="shared" si="30"/>
        <v>0</v>
      </c>
      <c r="AF123" s="135"/>
    </row>
    <row r="124" spans="1:32" s="115" customFormat="1" hidden="1">
      <c r="A124" s="85">
        <v>119</v>
      </c>
      <c r="B124" s="132" t="s">
        <v>660</v>
      </c>
      <c r="C124" s="87">
        <v>0</v>
      </c>
      <c r="D124" s="88">
        <f t="shared" si="17"/>
        <v>0</v>
      </c>
      <c r="E124" s="89">
        <v>0</v>
      </c>
      <c r="F124" s="89">
        <f t="shared" si="32"/>
        <v>0</v>
      </c>
      <c r="G124" s="89">
        <v>0</v>
      </c>
      <c r="H124" s="89">
        <f t="shared" si="23"/>
        <v>0</v>
      </c>
      <c r="I124" s="89">
        <v>0</v>
      </c>
      <c r="J124" s="89">
        <f t="shared" si="24"/>
        <v>0</v>
      </c>
      <c r="K124" s="89">
        <v>0</v>
      </c>
      <c r="L124" s="88">
        <f t="shared" si="27"/>
        <v>0</v>
      </c>
      <c r="M124" s="89">
        <v>0</v>
      </c>
      <c r="N124" s="89">
        <f t="shared" si="28"/>
        <v>0</v>
      </c>
      <c r="O124" s="89">
        <v>0</v>
      </c>
      <c r="P124" s="89">
        <f t="shared" si="18"/>
        <v>0</v>
      </c>
      <c r="Q124" s="89">
        <v>0</v>
      </c>
      <c r="R124" s="89">
        <f t="shared" si="19"/>
        <v>0</v>
      </c>
      <c r="S124" s="89">
        <v>0</v>
      </c>
      <c r="T124" s="89">
        <f t="shared" si="25"/>
        <v>0</v>
      </c>
      <c r="U124" s="89">
        <v>0</v>
      </c>
      <c r="V124" s="89">
        <f t="shared" si="29"/>
        <v>0</v>
      </c>
      <c r="W124" s="89">
        <v>0</v>
      </c>
      <c r="X124" s="89">
        <f t="shared" si="20"/>
        <v>0</v>
      </c>
      <c r="Y124" s="89">
        <v>0</v>
      </c>
      <c r="Z124" s="88">
        <f t="shared" si="21"/>
        <v>0</v>
      </c>
      <c r="AA124" s="88">
        <v>0</v>
      </c>
      <c r="AB124" s="88">
        <f t="shared" si="33"/>
        <v>0</v>
      </c>
      <c r="AC124" s="88"/>
      <c r="AD124" s="88"/>
      <c r="AE124" s="93">
        <f t="shared" si="30"/>
        <v>0</v>
      </c>
      <c r="AF124" s="135"/>
    </row>
    <row r="125" spans="1:32" s="115" customFormat="1" hidden="1">
      <c r="A125" s="85">
        <v>120</v>
      </c>
      <c r="B125" s="132" t="s">
        <v>661</v>
      </c>
      <c r="C125" s="87">
        <v>0</v>
      </c>
      <c r="D125" s="88">
        <f t="shared" si="17"/>
        <v>0</v>
      </c>
      <c r="E125" s="89">
        <v>0</v>
      </c>
      <c r="F125" s="89">
        <f t="shared" si="32"/>
        <v>0</v>
      </c>
      <c r="G125" s="89">
        <v>0</v>
      </c>
      <c r="H125" s="89">
        <f t="shared" si="23"/>
        <v>0</v>
      </c>
      <c r="I125" s="89">
        <v>0</v>
      </c>
      <c r="J125" s="89">
        <f t="shared" si="24"/>
        <v>0</v>
      </c>
      <c r="K125" s="89">
        <v>0</v>
      </c>
      <c r="L125" s="88">
        <f t="shared" si="27"/>
        <v>0</v>
      </c>
      <c r="M125" s="89">
        <v>0</v>
      </c>
      <c r="N125" s="89">
        <f t="shared" si="28"/>
        <v>0</v>
      </c>
      <c r="O125" s="89">
        <v>0</v>
      </c>
      <c r="P125" s="89">
        <f t="shared" si="18"/>
        <v>0</v>
      </c>
      <c r="Q125" s="89">
        <v>0</v>
      </c>
      <c r="R125" s="89">
        <f t="shared" si="19"/>
        <v>0</v>
      </c>
      <c r="S125" s="89">
        <v>0</v>
      </c>
      <c r="T125" s="89">
        <f t="shared" si="25"/>
        <v>0</v>
      </c>
      <c r="U125" s="89">
        <v>0</v>
      </c>
      <c r="V125" s="89">
        <f t="shared" si="29"/>
        <v>0</v>
      </c>
      <c r="W125" s="89">
        <v>0</v>
      </c>
      <c r="X125" s="89">
        <f t="shared" si="20"/>
        <v>0</v>
      </c>
      <c r="Y125" s="89">
        <v>0</v>
      </c>
      <c r="Z125" s="88">
        <f t="shared" si="21"/>
        <v>0</v>
      </c>
      <c r="AA125" s="88">
        <v>0</v>
      </c>
      <c r="AB125" s="88">
        <f t="shared" si="33"/>
        <v>0</v>
      </c>
      <c r="AC125" s="88"/>
      <c r="AD125" s="88"/>
      <c r="AE125" s="93">
        <f t="shared" si="30"/>
        <v>0</v>
      </c>
      <c r="AF125" s="135"/>
    </row>
    <row r="126" spans="1:32" s="115" customFormat="1" hidden="1">
      <c r="A126" s="85">
        <v>121</v>
      </c>
      <c r="B126" s="132" t="s">
        <v>662</v>
      </c>
      <c r="C126" s="87">
        <v>0</v>
      </c>
      <c r="D126" s="88">
        <f t="shared" si="17"/>
        <v>0</v>
      </c>
      <c r="E126" s="89">
        <v>0</v>
      </c>
      <c r="F126" s="89">
        <f t="shared" si="32"/>
        <v>0</v>
      </c>
      <c r="G126" s="89">
        <v>0</v>
      </c>
      <c r="H126" s="89">
        <f t="shared" si="23"/>
        <v>0</v>
      </c>
      <c r="I126" s="89">
        <v>0</v>
      </c>
      <c r="J126" s="89">
        <f t="shared" si="24"/>
        <v>0</v>
      </c>
      <c r="K126" s="89">
        <v>0</v>
      </c>
      <c r="L126" s="88">
        <f t="shared" si="27"/>
        <v>0</v>
      </c>
      <c r="M126" s="89">
        <v>0</v>
      </c>
      <c r="N126" s="89">
        <f t="shared" si="28"/>
        <v>0</v>
      </c>
      <c r="O126" s="89">
        <v>0</v>
      </c>
      <c r="P126" s="89">
        <f t="shared" si="18"/>
        <v>0</v>
      </c>
      <c r="Q126" s="89">
        <v>0</v>
      </c>
      <c r="R126" s="89">
        <f t="shared" si="19"/>
        <v>0</v>
      </c>
      <c r="S126" s="89">
        <v>0</v>
      </c>
      <c r="T126" s="89">
        <f t="shared" si="25"/>
        <v>0</v>
      </c>
      <c r="U126" s="89">
        <v>0</v>
      </c>
      <c r="V126" s="89">
        <f t="shared" si="29"/>
        <v>0</v>
      </c>
      <c r="W126" s="89">
        <v>0</v>
      </c>
      <c r="X126" s="89">
        <f t="shared" si="20"/>
        <v>0</v>
      </c>
      <c r="Y126" s="89">
        <v>0</v>
      </c>
      <c r="Z126" s="88">
        <f t="shared" si="21"/>
        <v>0</v>
      </c>
      <c r="AA126" s="88">
        <v>0</v>
      </c>
      <c r="AB126" s="88">
        <f t="shared" si="33"/>
        <v>0</v>
      </c>
      <c r="AC126" s="88"/>
      <c r="AD126" s="88"/>
      <c r="AE126" s="93">
        <f t="shared" si="30"/>
        <v>0</v>
      </c>
      <c r="AF126" s="135"/>
    </row>
    <row r="127" spans="1:32" s="115" customFormat="1" hidden="1">
      <c r="A127" s="85">
        <v>122</v>
      </c>
      <c r="B127" s="132" t="s">
        <v>663</v>
      </c>
      <c r="C127" s="87">
        <v>0</v>
      </c>
      <c r="D127" s="88">
        <f t="shared" si="17"/>
        <v>0</v>
      </c>
      <c r="E127" s="89">
        <v>0</v>
      </c>
      <c r="F127" s="89">
        <f t="shared" si="32"/>
        <v>0</v>
      </c>
      <c r="G127" s="89">
        <v>0</v>
      </c>
      <c r="H127" s="89">
        <f t="shared" si="23"/>
        <v>0</v>
      </c>
      <c r="I127" s="89">
        <v>0</v>
      </c>
      <c r="J127" s="89">
        <f t="shared" si="24"/>
        <v>0</v>
      </c>
      <c r="K127" s="89">
        <v>0</v>
      </c>
      <c r="L127" s="88">
        <f t="shared" si="27"/>
        <v>0</v>
      </c>
      <c r="M127" s="89">
        <v>0</v>
      </c>
      <c r="N127" s="89">
        <f t="shared" si="28"/>
        <v>0</v>
      </c>
      <c r="O127" s="89">
        <v>0</v>
      </c>
      <c r="P127" s="89">
        <f t="shared" si="18"/>
        <v>0</v>
      </c>
      <c r="Q127" s="89">
        <v>0</v>
      </c>
      <c r="R127" s="89">
        <f t="shared" si="19"/>
        <v>0</v>
      </c>
      <c r="S127" s="89">
        <v>0</v>
      </c>
      <c r="T127" s="89">
        <f t="shared" si="25"/>
        <v>0</v>
      </c>
      <c r="U127" s="89">
        <v>0</v>
      </c>
      <c r="V127" s="89">
        <f t="shared" si="29"/>
        <v>0</v>
      </c>
      <c r="W127" s="89">
        <v>0</v>
      </c>
      <c r="X127" s="89">
        <f t="shared" si="20"/>
        <v>0</v>
      </c>
      <c r="Y127" s="89">
        <v>0</v>
      </c>
      <c r="Z127" s="88">
        <f t="shared" si="21"/>
        <v>0</v>
      </c>
      <c r="AA127" s="88">
        <v>0</v>
      </c>
      <c r="AB127" s="88">
        <f t="shared" si="33"/>
        <v>0</v>
      </c>
      <c r="AC127" s="88"/>
      <c r="AD127" s="88"/>
      <c r="AE127" s="93">
        <f t="shared" si="30"/>
        <v>0</v>
      </c>
      <c r="AF127" s="135"/>
    </row>
    <row r="128" spans="1:32" s="115" customFormat="1" hidden="1">
      <c r="A128" s="85">
        <v>123</v>
      </c>
      <c r="B128" s="132" t="s">
        <v>664</v>
      </c>
      <c r="C128" s="87">
        <v>0</v>
      </c>
      <c r="D128" s="88">
        <f t="shared" si="17"/>
        <v>0</v>
      </c>
      <c r="E128" s="89">
        <v>0</v>
      </c>
      <c r="F128" s="89">
        <f t="shared" si="32"/>
        <v>0</v>
      </c>
      <c r="G128" s="89">
        <v>0</v>
      </c>
      <c r="H128" s="89">
        <f t="shared" si="23"/>
        <v>0</v>
      </c>
      <c r="I128" s="89">
        <v>0</v>
      </c>
      <c r="J128" s="89">
        <f t="shared" si="24"/>
        <v>0</v>
      </c>
      <c r="K128" s="89">
        <v>0</v>
      </c>
      <c r="L128" s="88">
        <f t="shared" si="27"/>
        <v>0</v>
      </c>
      <c r="M128" s="89">
        <v>0</v>
      </c>
      <c r="N128" s="89">
        <f t="shared" si="28"/>
        <v>0</v>
      </c>
      <c r="O128" s="89">
        <v>0</v>
      </c>
      <c r="P128" s="89">
        <f t="shared" si="18"/>
        <v>0</v>
      </c>
      <c r="Q128" s="89">
        <v>0</v>
      </c>
      <c r="R128" s="89">
        <f t="shared" si="19"/>
        <v>0</v>
      </c>
      <c r="S128" s="89">
        <v>0</v>
      </c>
      <c r="T128" s="89">
        <f t="shared" si="25"/>
        <v>0</v>
      </c>
      <c r="U128" s="89">
        <v>0</v>
      </c>
      <c r="V128" s="89">
        <f t="shared" si="29"/>
        <v>0</v>
      </c>
      <c r="W128" s="89">
        <v>0</v>
      </c>
      <c r="X128" s="89">
        <f t="shared" si="20"/>
        <v>0</v>
      </c>
      <c r="Y128" s="89">
        <v>0</v>
      </c>
      <c r="Z128" s="88">
        <f t="shared" si="21"/>
        <v>0</v>
      </c>
      <c r="AA128" s="88">
        <v>0</v>
      </c>
      <c r="AB128" s="88">
        <f t="shared" si="33"/>
        <v>0</v>
      </c>
      <c r="AC128" s="88"/>
      <c r="AD128" s="88"/>
      <c r="AE128" s="93">
        <f t="shared" si="30"/>
        <v>0</v>
      </c>
      <c r="AF128" s="135"/>
    </row>
    <row r="129" spans="1:32" s="115" customFormat="1" hidden="1">
      <c r="A129" s="85">
        <v>124</v>
      </c>
      <c r="B129" s="132" t="s">
        <v>665</v>
      </c>
      <c r="C129" s="87">
        <v>0</v>
      </c>
      <c r="D129" s="88">
        <f t="shared" si="17"/>
        <v>0</v>
      </c>
      <c r="E129" s="89">
        <v>0</v>
      </c>
      <c r="F129" s="89">
        <f t="shared" si="32"/>
        <v>0</v>
      </c>
      <c r="G129" s="89">
        <v>0</v>
      </c>
      <c r="H129" s="89">
        <f t="shared" si="23"/>
        <v>0</v>
      </c>
      <c r="I129" s="89">
        <v>0</v>
      </c>
      <c r="J129" s="89">
        <f t="shared" si="24"/>
        <v>0</v>
      </c>
      <c r="K129" s="89">
        <v>0</v>
      </c>
      <c r="L129" s="88">
        <f t="shared" si="27"/>
        <v>0</v>
      </c>
      <c r="M129" s="89">
        <v>0</v>
      </c>
      <c r="N129" s="89">
        <f t="shared" si="28"/>
        <v>0</v>
      </c>
      <c r="O129" s="89">
        <v>0</v>
      </c>
      <c r="P129" s="89">
        <f t="shared" si="18"/>
        <v>0</v>
      </c>
      <c r="Q129" s="89">
        <v>0</v>
      </c>
      <c r="R129" s="89">
        <f t="shared" si="19"/>
        <v>0</v>
      </c>
      <c r="S129" s="89">
        <v>0</v>
      </c>
      <c r="T129" s="89">
        <f t="shared" si="25"/>
        <v>0</v>
      </c>
      <c r="U129" s="89">
        <v>0</v>
      </c>
      <c r="V129" s="89">
        <f t="shared" si="29"/>
        <v>0</v>
      </c>
      <c r="W129" s="89">
        <v>0</v>
      </c>
      <c r="X129" s="89">
        <f t="shared" si="20"/>
        <v>0</v>
      </c>
      <c r="Y129" s="89">
        <v>0</v>
      </c>
      <c r="Z129" s="88">
        <f t="shared" si="21"/>
        <v>0</v>
      </c>
      <c r="AA129" s="88">
        <v>0</v>
      </c>
      <c r="AB129" s="88">
        <f t="shared" si="33"/>
        <v>0</v>
      </c>
      <c r="AC129" s="88"/>
      <c r="AD129" s="88"/>
      <c r="AE129" s="93">
        <f t="shared" si="30"/>
        <v>0</v>
      </c>
      <c r="AF129" s="135"/>
    </row>
    <row r="130" spans="1:32" s="115" customFormat="1" hidden="1">
      <c r="A130" s="85">
        <v>125</v>
      </c>
      <c r="B130" s="132" t="s">
        <v>666</v>
      </c>
      <c r="C130" s="87">
        <v>0</v>
      </c>
      <c r="D130" s="88">
        <f t="shared" si="17"/>
        <v>0</v>
      </c>
      <c r="E130" s="89">
        <v>0</v>
      </c>
      <c r="F130" s="89">
        <f t="shared" si="32"/>
        <v>0</v>
      </c>
      <c r="G130" s="89">
        <v>0</v>
      </c>
      <c r="H130" s="89">
        <f t="shared" si="23"/>
        <v>0</v>
      </c>
      <c r="I130" s="89">
        <v>0</v>
      </c>
      <c r="J130" s="89">
        <f t="shared" si="24"/>
        <v>0</v>
      </c>
      <c r="K130" s="89">
        <v>0</v>
      </c>
      <c r="L130" s="88">
        <f t="shared" si="27"/>
        <v>0</v>
      </c>
      <c r="M130" s="89">
        <v>0</v>
      </c>
      <c r="N130" s="89">
        <f t="shared" si="28"/>
        <v>0</v>
      </c>
      <c r="O130" s="89">
        <v>0</v>
      </c>
      <c r="P130" s="89">
        <f t="shared" si="18"/>
        <v>0</v>
      </c>
      <c r="Q130" s="89">
        <v>0</v>
      </c>
      <c r="R130" s="89">
        <f t="shared" si="19"/>
        <v>0</v>
      </c>
      <c r="S130" s="89">
        <v>0</v>
      </c>
      <c r="T130" s="89">
        <f t="shared" si="25"/>
        <v>0</v>
      </c>
      <c r="U130" s="89">
        <v>0</v>
      </c>
      <c r="V130" s="89">
        <f t="shared" si="29"/>
        <v>0</v>
      </c>
      <c r="W130" s="89">
        <v>0</v>
      </c>
      <c r="X130" s="89">
        <f t="shared" si="20"/>
        <v>0</v>
      </c>
      <c r="Y130" s="89">
        <v>0</v>
      </c>
      <c r="Z130" s="88">
        <f t="shared" si="21"/>
        <v>0</v>
      </c>
      <c r="AA130" s="88">
        <v>0</v>
      </c>
      <c r="AB130" s="88">
        <f t="shared" si="33"/>
        <v>0</v>
      </c>
      <c r="AC130" s="88"/>
      <c r="AD130" s="88"/>
      <c r="AE130" s="93">
        <f t="shared" si="30"/>
        <v>0</v>
      </c>
      <c r="AF130" s="135"/>
    </row>
    <row r="131" spans="1:32" s="115" customFormat="1" hidden="1">
      <c r="A131" s="85">
        <v>126</v>
      </c>
      <c r="B131" s="132" t="s">
        <v>667</v>
      </c>
      <c r="C131" s="87">
        <v>0</v>
      </c>
      <c r="D131" s="88">
        <f t="shared" si="17"/>
        <v>0</v>
      </c>
      <c r="E131" s="89">
        <v>0</v>
      </c>
      <c r="F131" s="89">
        <f t="shared" si="32"/>
        <v>0</v>
      </c>
      <c r="G131" s="89">
        <v>0</v>
      </c>
      <c r="H131" s="89">
        <f t="shared" si="23"/>
        <v>0</v>
      </c>
      <c r="I131" s="89">
        <v>0</v>
      </c>
      <c r="J131" s="89">
        <f t="shared" si="24"/>
        <v>0</v>
      </c>
      <c r="K131" s="89">
        <v>0</v>
      </c>
      <c r="L131" s="88">
        <f t="shared" si="27"/>
        <v>0</v>
      </c>
      <c r="M131" s="89">
        <v>0</v>
      </c>
      <c r="N131" s="89">
        <f t="shared" si="28"/>
        <v>0</v>
      </c>
      <c r="O131" s="89">
        <v>0</v>
      </c>
      <c r="P131" s="89">
        <f t="shared" si="18"/>
        <v>0</v>
      </c>
      <c r="Q131" s="89">
        <v>0</v>
      </c>
      <c r="R131" s="89">
        <f t="shared" si="19"/>
        <v>0</v>
      </c>
      <c r="S131" s="89">
        <v>0</v>
      </c>
      <c r="T131" s="89">
        <f t="shared" si="25"/>
        <v>0</v>
      </c>
      <c r="U131" s="89">
        <v>0</v>
      </c>
      <c r="V131" s="89">
        <f t="shared" si="29"/>
        <v>0</v>
      </c>
      <c r="W131" s="89">
        <v>0</v>
      </c>
      <c r="X131" s="89">
        <f t="shared" si="20"/>
        <v>0</v>
      </c>
      <c r="Y131" s="89">
        <v>0</v>
      </c>
      <c r="Z131" s="88">
        <f t="shared" si="21"/>
        <v>0</v>
      </c>
      <c r="AA131" s="88">
        <v>0</v>
      </c>
      <c r="AB131" s="88">
        <f t="shared" si="33"/>
        <v>0</v>
      </c>
      <c r="AC131" s="88"/>
      <c r="AD131" s="88"/>
      <c r="AE131" s="93">
        <f t="shared" si="30"/>
        <v>0</v>
      </c>
      <c r="AF131" s="135"/>
    </row>
    <row r="132" spans="1:32" s="115" customFormat="1" hidden="1">
      <c r="A132" s="85">
        <v>127</v>
      </c>
      <c r="B132" s="132" t="s">
        <v>668</v>
      </c>
      <c r="C132" s="87">
        <v>0</v>
      </c>
      <c r="D132" s="88">
        <f t="shared" si="17"/>
        <v>0</v>
      </c>
      <c r="E132" s="89">
        <v>0</v>
      </c>
      <c r="F132" s="89">
        <f t="shared" si="32"/>
        <v>0</v>
      </c>
      <c r="G132" s="89">
        <v>0</v>
      </c>
      <c r="H132" s="89">
        <f t="shared" si="23"/>
        <v>0</v>
      </c>
      <c r="I132" s="89">
        <v>0</v>
      </c>
      <c r="J132" s="89">
        <f t="shared" si="24"/>
        <v>0</v>
      </c>
      <c r="K132" s="89">
        <v>0</v>
      </c>
      <c r="L132" s="88">
        <f t="shared" si="27"/>
        <v>0</v>
      </c>
      <c r="M132" s="89">
        <v>0</v>
      </c>
      <c r="N132" s="89">
        <f t="shared" si="28"/>
        <v>0</v>
      </c>
      <c r="O132" s="89">
        <v>0</v>
      </c>
      <c r="P132" s="89">
        <f t="shared" si="18"/>
        <v>0</v>
      </c>
      <c r="Q132" s="89">
        <v>0</v>
      </c>
      <c r="R132" s="89">
        <f t="shared" si="19"/>
        <v>0</v>
      </c>
      <c r="S132" s="89">
        <v>0</v>
      </c>
      <c r="T132" s="89">
        <f t="shared" si="25"/>
        <v>0</v>
      </c>
      <c r="U132" s="89">
        <v>0</v>
      </c>
      <c r="V132" s="89">
        <f t="shared" si="29"/>
        <v>0</v>
      </c>
      <c r="W132" s="89">
        <v>0</v>
      </c>
      <c r="X132" s="89">
        <f t="shared" si="20"/>
        <v>0</v>
      </c>
      <c r="Y132" s="89">
        <v>0</v>
      </c>
      <c r="Z132" s="88">
        <f t="shared" si="21"/>
        <v>0</v>
      </c>
      <c r="AA132" s="88">
        <v>0</v>
      </c>
      <c r="AB132" s="88">
        <f t="shared" si="33"/>
        <v>0</v>
      </c>
      <c r="AC132" s="88"/>
      <c r="AD132" s="88"/>
      <c r="AE132" s="93">
        <f t="shared" si="30"/>
        <v>0</v>
      </c>
      <c r="AF132" s="135"/>
    </row>
    <row r="133" spans="1:32" s="115" customFormat="1" hidden="1">
      <c r="A133" s="85">
        <v>128</v>
      </c>
      <c r="B133" s="132" t="s">
        <v>669</v>
      </c>
      <c r="C133" s="87">
        <v>0</v>
      </c>
      <c r="D133" s="88">
        <f t="shared" si="17"/>
        <v>0</v>
      </c>
      <c r="E133" s="89">
        <v>0</v>
      </c>
      <c r="F133" s="89">
        <f t="shared" si="32"/>
        <v>0</v>
      </c>
      <c r="G133" s="89">
        <v>0</v>
      </c>
      <c r="H133" s="89">
        <f t="shared" si="23"/>
        <v>0</v>
      </c>
      <c r="I133" s="89">
        <v>0</v>
      </c>
      <c r="J133" s="89">
        <f t="shared" si="24"/>
        <v>0</v>
      </c>
      <c r="K133" s="89">
        <v>0</v>
      </c>
      <c r="L133" s="88">
        <f t="shared" si="27"/>
        <v>0</v>
      </c>
      <c r="M133" s="89">
        <v>0</v>
      </c>
      <c r="N133" s="89">
        <f t="shared" si="28"/>
        <v>0</v>
      </c>
      <c r="O133" s="89">
        <v>0</v>
      </c>
      <c r="P133" s="89">
        <f t="shared" si="18"/>
        <v>0</v>
      </c>
      <c r="Q133" s="89">
        <v>0</v>
      </c>
      <c r="R133" s="89">
        <f t="shared" si="19"/>
        <v>0</v>
      </c>
      <c r="S133" s="89">
        <v>0</v>
      </c>
      <c r="T133" s="89">
        <f t="shared" si="25"/>
        <v>0</v>
      </c>
      <c r="U133" s="89">
        <v>0</v>
      </c>
      <c r="V133" s="89">
        <f t="shared" si="29"/>
        <v>0</v>
      </c>
      <c r="W133" s="89">
        <v>0</v>
      </c>
      <c r="X133" s="89">
        <f t="shared" si="20"/>
        <v>0</v>
      </c>
      <c r="Y133" s="89">
        <v>0</v>
      </c>
      <c r="Z133" s="88">
        <f t="shared" si="21"/>
        <v>0</v>
      </c>
      <c r="AA133" s="88">
        <v>0</v>
      </c>
      <c r="AB133" s="88">
        <f t="shared" si="33"/>
        <v>0</v>
      </c>
      <c r="AC133" s="88"/>
      <c r="AD133" s="88"/>
      <c r="AE133" s="93">
        <f t="shared" si="30"/>
        <v>0</v>
      </c>
      <c r="AF133" s="135"/>
    </row>
    <row r="134" spans="1:32" s="115" customFormat="1" hidden="1">
      <c r="A134" s="85">
        <v>129</v>
      </c>
      <c r="B134" s="132" t="s">
        <v>670</v>
      </c>
      <c r="C134" s="87">
        <v>0</v>
      </c>
      <c r="D134" s="88">
        <f t="shared" si="17"/>
        <v>0</v>
      </c>
      <c r="E134" s="89">
        <v>0</v>
      </c>
      <c r="F134" s="89">
        <f t="shared" si="32"/>
        <v>0</v>
      </c>
      <c r="G134" s="89">
        <v>0</v>
      </c>
      <c r="H134" s="89">
        <f t="shared" si="23"/>
        <v>0</v>
      </c>
      <c r="I134" s="89">
        <v>0</v>
      </c>
      <c r="J134" s="89">
        <f t="shared" si="24"/>
        <v>0</v>
      </c>
      <c r="K134" s="89">
        <v>0</v>
      </c>
      <c r="L134" s="88">
        <f t="shared" si="27"/>
        <v>0</v>
      </c>
      <c r="M134" s="89">
        <v>0</v>
      </c>
      <c r="N134" s="89">
        <f t="shared" si="28"/>
        <v>0</v>
      </c>
      <c r="O134" s="89">
        <v>0</v>
      </c>
      <c r="P134" s="89">
        <f t="shared" si="18"/>
        <v>0</v>
      </c>
      <c r="Q134" s="89">
        <v>0</v>
      </c>
      <c r="R134" s="89">
        <f t="shared" si="19"/>
        <v>0</v>
      </c>
      <c r="S134" s="89">
        <v>0</v>
      </c>
      <c r="T134" s="89">
        <f t="shared" si="25"/>
        <v>0</v>
      </c>
      <c r="U134" s="89">
        <v>0</v>
      </c>
      <c r="V134" s="89">
        <f t="shared" si="29"/>
        <v>0</v>
      </c>
      <c r="W134" s="89">
        <v>0</v>
      </c>
      <c r="X134" s="89">
        <f t="shared" si="20"/>
        <v>0</v>
      </c>
      <c r="Y134" s="89">
        <v>0</v>
      </c>
      <c r="Z134" s="88">
        <f t="shared" si="21"/>
        <v>0</v>
      </c>
      <c r="AA134" s="88">
        <v>0</v>
      </c>
      <c r="AB134" s="88">
        <f t="shared" si="33"/>
        <v>0</v>
      </c>
      <c r="AC134" s="88"/>
      <c r="AD134" s="88"/>
      <c r="AE134" s="93">
        <f t="shared" si="30"/>
        <v>0</v>
      </c>
      <c r="AF134" s="135"/>
    </row>
    <row r="135" spans="1:32" s="115" customFormat="1" hidden="1">
      <c r="A135" s="85">
        <v>130</v>
      </c>
      <c r="B135" s="132" t="s">
        <v>671</v>
      </c>
      <c r="C135" s="87">
        <v>0</v>
      </c>
      <c r="D135" s="88">
        <f t="shared" si="17"/>
        <v>0</v>
      </c>
      <c r="E135" s="89">
        <v>0</v>
      </c>
      <c r="F135" s="89">
        <f t="shared" si="32"/>
        <v>0</v>
      </c>
      <c r="G135" s="89">
        <v>0</v>
      </c>
      <c r="H135" s="89">
        <f t="shared" si="23"/>
        <v>0</v>
      </c>
      <c r="I135" s="89">
        <v>0</v>
      </c>
      <c r="J135" s="89">
        <f t="shared" si="24"/>
        <v>0</v>
      </c>
      <c r="K135" s="89">
        <v>0</v>
      </c>
      <c r="L135" s="88">
        <f t="shared" si="27"/>
        <v>0</v>
      </c>
      <c r="M135" s="89">
        <v>0</v>
      </c>
      <c r="N135" s="89">
        <f t="shared" si="28"/>
        <v>0</v>
      </c>
      <c r="O135" s="89">
        <v>0</v>
      </c>
      <c r="P135" s="89">
        <f t="shared" si="18"/>
        <v>0</v>
      </c>
      <c r="Q135" s="89">
        <v>0</v>
      </c>
      <c r="R135" s="89">
        <f t="shared" si="19"/>
        <v>0</v>
      </c>
      <c r="S135" s="89">
        <v>0</v>
      </c>
      <c r="T135" s="89">
        <f t="shared" si="25"/>
        <v>0</v>
      </c>
      <c r="U135" s="89">
        <v>0</v>
      </c>
      <c r="V135" s="89">
        <f t="shared" si="29"/>
        <v>0</v>
      </c>
      <c r="W135" s="89">
        <v>0</v>
      </c>
      <c r="X135" s="89">
        <f t="shared" si="20"/>
        <v>0</v>
      </c>
      <c r="Y135" s="89">
        <v>0</v>
      </c>
      <c r="Z135" s="88">
        <f t="shared" si="21"/>
        <v>0</v>
      </c>
      <c r="AA135" s="88">
        <v>0</v>
      </c>
      <c r="AB135" s="88">
        <f t="shared" si="33"/>
        <v>0</v>
      </c>
      <c r="AC135" s="88"/>
      <c r="AD135" s="88"/>
      <c r="AE135" s="93">
        <f t="shared" si="30"/>
        <v>0</v>
      </c>
      <c r="AF135" s="135"/>
    </row>
    <row r="136" spans="1:32" s="115" customFormat="1" hidden="1">
      <c r="A136" s="85">
        <v>131</v>
      </c>
      <c r="B136" s="132" t="s">
        <v>672</v>
      </c>
      <c r="C136" s="87">
        <v>0</v>
      </c>
      <c r="D136" s="88">
        <f t="shared" ref="D136:D199" si="34">C136/106.67</f>
        <v>0</v>
      </c>
      <c r="E136" s="89">
        <v>0</v>
      </c>
      <c r="F136" s="89">
        <f t="shared" ref="F136:F199" si="35">E136*0.3</f>
        <v>0</v>
      </c>
      <c r="G136" s="89">
        <v>0</v>
      </c>
      <c r="H136" s="89">
        <f t="shared" si="23"/>
        <v>0</v>
      </c>
      <c r="I136" s="89">
        <v>0</v>
      </c>
      <c r="J136" s="89">
        <f t="shared" si="24"/>
        <v>0</v>
      </c>
      <c r="K136" s="89">
        <v>0</v>
      </c>
      <c r="L136" s="88">
        <f t="shared" si="27"/>
        <v>0</v>
      </c>
      <c r="M136" s="89">
        <v>0</v>
      </c>
      <c r="N136" s="89">
        <f t="shared" si="28"/>
        <v>0</v>
      </c>
      <c r="O136" s="89">
        <v>0</v>
      </c>
      <c r="P136" s="89">
        <f t="shared" ref="P136:P199" si="36">O136*19</f>
        <v>0</v>
      </c>
      <c r="Q136" s="89">
        <v>0</v>
      </c>
      <c r="R136" s="89">
        <f t="shared" si="19"/>
        <v>0</v>
      </c>
      <c r="S136" s="89">
        <v>0</v>
      </c>
      <c r="T136" s="89">
        <f t="shared" si="25"/>
        <v>0</v>
      </c>
      <c r="U136" s="89">
        <v>0</v>
      </c>
      <c r="V136" s="89">
        <f t="shared" si="29"/>
        <v>0</v>
      </c>
      <c r="W136" s="89">
        <v>0</v>
      </c>
      <c r="X136" s="89">
        <f t="shared" ref="X136:X199" si="37">W136/27</f>
        <v>0</v>
      </c>
      <c r="Y136" s="89">
        <v>0</v>
      </c>
      <c r="Z136" s="88">
        <f t="shared" ref="Z136:Z199" si="38">Y136*23</f>
        <v>0</v>
      </c>
      <c r="AA136" s="88">
        <v>0</v>
      </c>
      <c r="AB136" s="88">
        <f t="shared" si="33"/>
        <v>0</v>
      </c>
      <c r="AC136" s="88"/>
      <c r="AD136" s="88"/>
      <c r="AE136" s="93">
        <f t="shared" si="30"/>
        <v>0</v>
      </c>
      <c r="AF136" s="135"/>
    </row>
    <row r="137" spans="1:32" s="115" customFormat="1" hidden="1">
      <c r="A137" s="85">
        <v>132</v>
      </c>
      <c r="B137" s="132" t="s">
        <v>673</v>
      </c>
      <c r="C137" s="87">
        <v>0</v>
      </c>
      <c r="D137" s="88">
        <f t="shared" si="34"/>
        <v>0</v>
      </c>
      <c r="E137" s="89">
        <v>0</v>
      </c>
      <c r="F137" s="89">
        <f t="shared" si="35"/>
        <v>0</v>
      </c>
      <c r="G137" s="89">
        <v>0</v>
      </c>
      <c r="H137" s="89">
        <f t="shared" si="23"/>
        <v>0</v>
      </c>
      <c r="I137" s="89">
        <v>0</v>
      </c>
      <c r="J137" s="89">
        <f t="shared" si="24"/>
        <v>0</v>
      </c>
      <c r="K137" s="89">
        <v>0</v>
      </c>
      <c r="L137" s="88">
        <f t="shared" si="27"/>
        <v>0</v>
      </c>
      <c r="M137" s="89">
        <v>0</v>
      </c>
      <c r="N137" s="89">
        <f t="shared" si="28"/>
        <v>0</v>
      </c>
      <c r="O137" s="89">
        <v>0</v>
      </c>
      <c r="P137" s="89">
        <f t="shared" si="36"/>
        <v>0</v>
      </c>
      <c r="Q137" s="89">
        <v>0</v>
      </c>
      <c r="R137" s="89">
        <f t="shared" ref="R137:R200" si="39">Q137/25</f>
        <v>0</v>
      </c>
      <c r="S137" s="89">
        <v>0</v>
      </c>
      <c r="T137" s="89">
        <f t="shared" si="25"/>
        <v>0</v>
      </c>
      <c r="U137" s="89">
        <v>0</v>
      </c>
      <c r="V137" s="89">
        <f t="shared" si="29"/>
        <v>0</v>
      </c>
      <c r="W137" s="89">
        <v>0</v>
      </c>
      <c r="X137" s="89">
        <f t="shared" si="37"/>
        <v>0</v>
      </c>
      <c r="Y137" s="89">
        <v>0</v>
      </c>
      <c r="Z137" s="88">
        <f t="shared" si="38"/>
        <v>0</v>
      </c>
      <c r="AA137" s="88">
        <v>0</v>
      </c>
      <c r="AB137" s="88">
        <f t="shared" si="33"/>
        <v>0</v>
      </c>
      <c r="AC137" s="88"/>
      <c r="AD137" s="88"/>
      <c r="AE137" s="93">
        <f t="shared" si="30"/>
        <v>0</v>
      </c>
      <c r="AF137" s="135"/>
    </row>
    <row r="138" spans="1:32" s="115" customFormat="1" hidden="1">
      <c r="A138" s="85">
        <v>133</v>
      </c>
      <c r="B138" s="132" t="s">
        <v>674</v>
      </c>
      <c r="C138" s="87">
        <v>0</v>
      </c>
      <c r="D138" s="88">
        <f t="shared" si="34"/>
        <v>0</v>
      </c>
      <c r="E138" s="89">
        <v>0</v>
      </c>
      <c r="F138" s="89">
        <f t="shared" si="35"/>
        <v>0</v>
      </c>
      <c r="G138" s="89">
        <v>0</v>
      </c>
      <c r="H138" s="89">
        <f t="shared" ref="H138:H201" si="40">G138*3.5</f>
        <v>0</v>
      </c>
      <c r="I138" s="89">
        <v>0</v>
      </c>
      <c r="J138" s="89">
        <f t="shared" ref="J138:J201" si="41">I138*5.12</f>
        <v>0</v>
      </c>
      <c r="K138" s="89">
        <v>0</v>
      </c>
      <c r="L138" s="88">
        <f t="shared" si="27"/>
        <v>0</v>
      </c>
      <c r="M138" s="89">
        <v>0</v>
      </c>
      <c r="N138" s="89">
        <f t="shared" si="28"/>
        <v>0</v>
      </c>
      <c r="O138" s="89">
        <v>0</v>
      </c>
      <c r="P138" s="89">
        <f t="shared" si="36"/>
        <v>0</v>
      </c>
      <c r="Q138" s="89">
        <v>0</v>
      </c>
      <c r="R138" s="89">
        <f t="shared" si="39"/>
        <v>0</v>
      </c>
      <c r="S138" s="89">
        <v>0</v>
      </c>
      <c r="T138" s="89">
        <f t="shared" ref="T138:T201" si="42">S138*3.75</f>
        <v>0</v>
      </c>
      <c r="U138" s="89">
        <v>0</v>
      </c>
      <c r="V138" s="89">
        <f t="shared" si="29"/>
        <v>0</v>
      </c>
      <c r="W138" s="89">
        <v>0</v>
      </c>
      <c r="X138" s="89">
        <f t="shared" si="37"/>
        <v>0</v>
      </c>
      <c r="Y138" s="89">
        <v>0</v>
      </c>
      <c r="Z138" s="88">
        <f t="shared" si="38"/>
        <v>0</v>
      </c>
      <c r="AA138" s="88">
        <v>0</v>
      </c>
      <c r="AB138" s="88">
        <f t="shared" si="33"/>
        <v>0</v>
      </c>
      <c r="AC138" s="88"/>
      <c r="AD138" s="88"/>
      <c r="AE138" s="93">
        <f t="shared" si="30"/>
        <v>0</v>
      </c>
      <c r="AF138" s="135"/>
    </row>
    <row r="139" spans="1:32" s="115" customFormat="1" hidden="1">
      <c r="A139" s="85">
        <v>134</v>
      </c>
      <c r="B139" s="132" t="s">
        <v>675</v>
      </c>
      <c r="C139" s="87">
        <v>0</v>
      </c>
      <c r="D139" s="88">
        <f t="shared" si="34"/>
        <v>0</v>
      </c>
      <c r="E139" s="89">
        <v>0</v>
      </c>
      <c r="F139" s="89">
        <f t="shared" si="35"/>
        <v>0</v>
      </c>
      <c r="G139" s="89">
        <v>0</v>
      </c>
      <c r="H139" s="89">
        <f t="shared" si="40"/>
        <v>0</v>
      </c>
      <c r="I139" s="89">
        <v>0</v>
      </c>
      <c r="J139" s="89">
        <f t="shared" si="41"/>
        <v>0</v>
      </c>
      <c r="K139" s="89">
        <v>0</v>
      </c>
      <c r="L139" s="88">
        <f t="shared" ref="L139:L202" si="43">K139*2.45</f>
        <v>0</v>
      </c>
      <c r="M139" s="89">
        <v>0</v>
      </c>
      <c r="N139" s="89">
        <f t="shared" ref="N139:N202" si="44">M139*1</f>
        <v>0</v>
      </c>
      <c r="O139" s="89">
        <v>0</v>
      </c>
      <c r="P139" s="89">
        <f t="shared" si="36"/>
        <v>0</v>
      </c>
      <c r="Q139" s="89">
        <v>0</v>
      </c>
      <c r="R139" s="89">
        <f t="shared" si="39"/>
        <v>0</v>
      </c>
      <c r="S139" s="89">
        <v>0</v>
      </c>
      <c r="T139" s="89">
        <f t="shared" si="42"/>
        <v>0</v>
      </c>
      <c r="U139" s="89">
        <v>0</v>
      </c>
      <c r="V139" s="89">
        <f t="shared" ref="V139:V202" si="45">U139*0.5</f>
        <v>0</v>
      </c>
      <c r="W139" s="89">
        <v>0</v>
      </c>
      <c r="X139" s="89">
        <f t="shared" si="37"/>
        <v>0</v>
      </c>
      <c r="Y139" s="89">
        <v>0</v>
      </c>
      <c r="Z139" s="88">
        <f t="shared" si="38"/>
        <v>0</v>
      </c>
      <c r="AA139" s="88">
        <v>0</v>
      </c>
      <c r="AB139" s="88">
        <f t="shared" si="33"/>
        <v>0</v>
      </c>
      <c r="AC139" s="88"/>
      <c r="AD139" s="88"/>
      <c r="AE139" s="93">
        <f t="shared" ref="AE139:AE202" si="46">L139+D139+AB139+Z139+F139+J139+AM139+V139+R139+X139+N139+P139+H139+T139</f>
        <v>0</v>
      </c>
      <c r="AF139" s="135"/>
    </row>
    <row r="140" spans="1:32" s="115" customFormat="1" hidden="1">
      <c r="A140" s="85">
        <v>135</v>
      </c>
      <c r="B140" s="132" t="s">
        <v>676</v>
      </c>
      <c r="C140" s="87">
        <v>0</v>
      </c>
      <c r="D140" s="88">
        <f t="shared" si="34"/>
        <v>0</v>
      </c>
      <c r="E140" s="89">
        <v>0</v>
      </c>
      <c r="F140" s="89">
        <f t="shared" si="35"/>
        <v>0</v>
      </c>
      <c r="G140" s="89">
        <v>0</v>
      </c>
      <c r="H140" s="89">
        <f t="shared" si="40"/>
        <v>0</v>
      </c>
      <c r="I140" s="89">
        <v>0</v>
      </c>
      <c r="J140" s="89">
        <f t="shared" si="41"/>
        <v>0</v>
      </c>
      <c r="K140" s="89">
        <v>0</v>
      </c>
      <c r="L140" s="88">
        <f t="shared" si="43"/>
        <v>0</v>
      </c>
      <c r="M140" s="89">
        <v>0</v>
      </c>
      <c r="N140" s="89">
        <f t="shared" si="44"/>
        <v>0</v>
      </c>
      <c r="O140" s="89">
        <v>0</v>
      </c>
      <c r="P140" s="89">
        <f t="shared" si="36"/>
        <v>0</v>
      </c>
      <c r="Q140" s="89">
        <v>0</v>
      </c>
      <c r="R140" s="89">
        <f t="shared" si="39"/>
        <v>0</v>
      </c>
      <c r="S140" s="89">
        <v>0</v>
      </c>
      <c r="T140" s="89">
        <f t="shared" si="42"/>
        <v>0</v>
      </c>
      <c r="U140" s="89">
        <v>0</v>
      </c>
      <c r="V140" s="89">
        <f t="shared" si="45"/>
        <v>0</v>
      </c>
      <c r="W140" s="89">
        <v>0</v>
      </c>
      <c r="X140" s="89">
        <f t="shared" si="37"/>
        <v>0</v>
      </c>
      <c r="Y140" s="89">
        <v>0</v>
      </c>
      <c r="Z140" s="88">
        <f t="shared" si="38"/>
        <v>0</v>
      </c>
      <c r="AA140" s="88">
        <v>0</v>
      </c>
      <c r="AB140" s="88">
        <f t="shared" si="33"/>
        <v>0</v>
      </c>
      <c r="AC140" s="88"/>
      <c r="AD140" s="88"/>
      <c r="AE140" s="93">
        <f t="shared" si="46"/>
        <v>0</v>
      </c>
      <c r="AF140" s="135"/>
    </row>
    <row r="141" spans="1:32" s="115" customFormat="1" hidden="1">
      <c r="A141" s="85">
        <v>136</v>
      </c>
      <c r="B141" s="132" t="s">
        <v>677</v>
      </c>
      <c r="C141" s="87">
        <v>0</v>
      </c>
      <c r="D141" s="88">
        <f t="shared" si="34"/>
        <v>0</v>
      </c>
      <c r="E141" s="89">
        <v>0</v>
      </c>
      <c r="F141" s="89">
        <f t="shared" si="35"/>
        <v>0</v>
      </c>
      <c r="G141" s="89">
        <v>0</v>
      </c>
      <c r="H141" s="89">
        <f t="shared" si="40"/>
        <v>0</v>
      </c>
      <c r="I141" s="89">
        <v>0</v>
      </c>
      <c r="J141" s="89">
        <f t="shared" si="41"/>
        <v>0</v>
      </c>
      <c r="K141" s="89">
        <v>0</v>
      </c>
      <c r="L141" s="88">
        <f t="shared" si="43"/>
        <v>0</v>
      </c>
      <c r="M141" s="89">
        <v>0</v>
      </c>
      <c r="N141" s="89">
        <f t="shared" si="44"/>
        <v>0</v>
      </c>
      <c r="O141" s="89">
        <v>0</v>
      </c>
      <c r="P141" s="89">
        <f t="shared" si="36"/>
        <v>0</v>
      </c>
      <c r="Q141" s="89">
        <v>0</v>
      </c>
      <c r="R141" s="89">
        <f t="shared" si="39"/>
        <v>0</v>
      </c>
      <c r="S141" s="89">
        <v>0</v>
      </c>
      <c r="T141" s="89">
        <f t="shared" si="42"/>
        <v>0</v>
      </c>
      <c r="U141" s="89">
        <v>0</v>
      </c>
      <c r="V141" s="89">
        <f t="shared" si="45"/>
        <v>0</v>
      </c>
      <c r="W141" s="89">
        <v>0</v>
      </c>
      <c r="X141" s="89">
        <f t="shared" si="37"/>
        <v>0</v>
      </c>
      <c r="Y141" s="89">
        <v>0</v>
      </c>
      <c r="Z141" s="88">
        <f t="shared" si="38"/>
        <v>0</v>
      </c>
      <c r="AA141" s="88">
        <v>0</v>
      </c>
      <c r="AB141" s="88">
        <f t="shared" si="33"/>
        <v>0</v>
      </c>
      <c r="AC141" s="88"/>
      <c r="AD141" s="88"/>
      <c r="AE141" s="93">
        <f t="shared" si="46"/>
        <v>0</v>
      </c>
      <c r="AF141" s="135"/>
    </row>
    <row r="142" spans="1:32" s="115" customFormat="1" hidden="1">
      <c r="A142" s="85">
        <v>137</v>
      </c>
      <c r="B142" s="132" t="s">
        <v>678</v>
      </c>
      <c r="C142" s="87">
        <v>0</v>
      </c>
      <c r="D142" s="88">
        <f t="shared" si="34"/>
        <v>0</v>
      </c>
      <c r="E142" s="89">
        <v>0</v>
      </c>
      <c r="F142" s="89">
        <f t="shared" si="35"/>
        <v>0</v>
      </c>
      <c r="G142" s="89">
        <v>0</v>
      </c>
      <c r="H142" s="89">
        <f t="shared" si="40"/>
        <v>0</v>
      </c>
      <c r="I142" s="89">
        <v>0</v>
      </c>
      <c r="J142" s="89">
        <f t="shared" si="41"/>
        <v>0</v>
      </c>
      <c r="K142" s="89">
        <v>0</v>
      </c>
      <c r="L142" s="88">
        <f t="shared" si="43"/>
        <v>0</v>
      </c>
      <c r="M142" s="89">
        <v>0</v>
      </c>
      <c r="N142" s="89">
        <f t="shared" si="44"/>
        <v>0</v>
      </c>
      <c r="O142" s="89">
        <v>0</v>
      </c>
      <c r="P142" s="89">
        <f t="shared" si="36"/>
        <v>0</v>
      </c>
      <c r="Q142" s="89">
        <v>0</v>
      </c>
      <c r="R142" s="89">
        <f t="shared" si="39"/>
        <v>0</v>
      </c>
      <c r="S142" s="89">
        <v>0</v>
      </c>
      <c r="T142" s="89">
        <f t="shared" si="42"/>
        <v>0</v>
      </c>
      <c r="U142" s="89">
        <v>0</v>
      </c>
      <c r="V142" s="89">
        <f t="shared" si="45"/>
        <v>0</v>
      </c>
      <c r="W142" s="89">
        <v>0</v>
      </c>
      <c r="X142" s="89">
        <f t="shared" si="37"/>
        <v>0</v>
      </c>
      <c r="Y142" s="89">
        <v>0</v>
      </c>
      <c r="Z142" s="88">
        <f t="shared" si="38"/>
        <v>0</v>
      </c>
      <c r="AA142" s="88">
        <v>0</v>
      </c>
      <c r="AB142" s="88">
        <f t="shared" si="33"/>
        <v>0</v>
      </c>
      <c r="AC142" s="88"/>
      <c r="AD142" s="88"/>
      <c r="AE142" s="93">
        <f t="shared" si="46"/>
        <v>0</v>
      </c>
      <c r="AF142" s="135"/>
    </row>
    <row r="143" spans="1:32" s="115" customFormat="1" hidden="1">
      <c r="A143" s="85">
        <v>138</v>
      </c>
      <c r="B143" s="132" t="s">
        <v>679</v>
      </c>
      <c r="C143" s="87">
        <v>0</v>
      </c>
      <c r="D143" s="88">
        <f t="shared" si="34"/>
        <v>0</v>
      </c>
      <c r="E143" s="89">
        <v>0</v>
      </c>
      <c r="F143" s="89">
        <f t="shared" si="35"/>
        <v>0</v>
      </c>
      <c r="G143" s="89">
        <v>0</v>
      </c>
      <c r="H143" s="89">
        <f t="shared" si="40"/>
        <v>0</v>
      </c>
      <c r="I143" s="89">
        <v>0</v>
      </c>
      <c r="J143" s="89">
        <f t="shared" si="41"/>
        <v>0</v>
      </c>
      <c r="K143" s="89">
        <v>0</v>
      </c>
      <c r="L143" s="88">
        <f t="shared" si="43"/>
        <v>0</v>
      </c>
      <c r="M143" s="89">
        <v>0</v>
      </c>
      <c r="N143" s="89">
        <f t="shared" si="44"/>
        <v>0</v>
      </c>
      <c r="O143" s="89">
        <v>0</v>
      </c>
      <c r="P143" s="89">
        <f t="shared" si="36"/>
        <v>0</v>
      </c>
      <c r="Q143" s="89">
        <v>0</v>
      </c>
      <c r="R143" s="89">
        <f t="shared" si="39"/>
        <v>0</v>
      </c>
      <c r="S143" s="89">
        <v>0</v>
      </c>
      <c r="T143" s="89">
        <f t="shared" si="42"/>
        <v>0</v>
      </c>
      <c r="U143" s="89">
        <v>0</v>
      </c>
      <c r="V143" s="89">
        <f t="shared" si="45"/>
        <v>0</v>
      </c>
      <c r="W143" s="89">
        <v>0</v>
      </c>
      <c r="X143" s="89">
        <f t="shared" si="37"/>
        <v>0</v>
      </c>
      <c r="Y143" s="89">
        <v>0</v>
      </c>
      <c r="Z143" s="88">
        <f t="shared" si="38"/>
        <v>0</v>
      </c>
      <c r="AA143" s="88">
        <v>0</v>
      </c>
      <c r="AB143" s="88">
        <f t="shared" si="33"/>
        <v>0</v>
      </c>
      <c r="AC143" s="88"/>
      <c r="AD143" s="88"/>
      <c r="AE143" s="93">
        <f t="shared" si="46"/>
        <v>0</v>
      </c>
      <c r="AF143" s="135"/>
    </row>
    <row r="144" spans="1:32" s="115" customFormat="1" hidden="1">
      <c r="A144" s="85">
        <v>139</v>
      </c>
      <c r="B144" s="132" t="s">
        <v>680</v>
      </c>
      <c r="C144" s="87">
        <v>0</v>
      </c>
      <c r="D144" s="88">
        <f t="shared" si="34"/>
        <v>0</v>
      </c>
      <c r="E144" s="89">
        <v>0</v>
      </c>
      <c r="F144" s="89">
        <f t="shared" si="35"/>
        <v>0</v>
      </c>
      <c r="G144" s="89">
        <v>0</v>
      </c>
      <c r="H144" s="89">
        <f t="shared" si="40"/>
        <v>0</v>
      </c>
      <c r="I144" s="89">
        <v>0</v>
      </c>
      <c r="J144" s="89">
        <f t="shared" si="41"/>
        <v>0</v>
      </c>
      <c r="K144" s="89">
        <v>0</v>
      </c>
      <c r="L144" s="88">
        <f t="shared" si="43"/>
        <v>0</v>
      </c>
      <c r="M144" s="89">
        <v>0</v>
      </c>
      <c r="N144" s="89">
        <f t="shared" si="44"/>
        <v>0</v>
      </c>
      <c r="O144" s="89">
        <v>0</v>
      </c>
      <c r="P144" s="89">
        <f t="shared" si="36"/>
        <v>0</v>
      </c>
      <c r="Q144" s="89">
        <v>0</v>
      </c>
      <c r="R144" s="89">
        <f t="shared" si="39"/>
        <v>0</v>
      </c>
      <c r="S144" s="89">
        <v>0</v>
      </c>
      <c r="T144" s="89">
        <f t="shared" si="42"/>
        <v>0</v>
      </c>
      <c r="U144" s="89">
        <v>0</v>
      </c>
      <c r="V144" s="89">
        <f t="shared" si="45"/>
        <v>0</v>
      </c>
      <c r="W144" s="89">
        <v>0</v>
      </c>
      <c r="X144" s="89">
        <f t="shared" si="37"/>
        <v>0</v>
      </c>
      <c r="Y144" s="89">
        <v>0</v>
      </c>
      <c r="Z144" s="88">
        <f t="shared" si="38"/>
        <v>0</v>
      </c>
      <c r="AA144" s="88">
        <v>0</v>
      </c>
      <c r="AB144" s="88">
        <f t="shared" si="33"/>
        <v>0</v>
      </c>
      <c r="AC144" s="88"/>
      <c r="AD144" s="88"/>
      <c r="AE144" s="93">
        <f t="shared" si="46"/>
        <v>0</v>
      </c>
      <c r="AF144" s="135"/>
    </row>
    <row r="145" spans="1:32" s="115" customFormat="1" hidden="1">
      <c r="A145" s="85">
        <v>140</v>
      </c>
      <c r="B145" s="132" t="s">
        <v>681</v>
      </c>
      <c r="C145" s="87">
        <v>0</v>
      </c>
      <c r="D145" s="88">
        <f t="shared" si="34"/>
        <v>0</v>
      </c>
      <c r="E145" s="89">
        <v>0</v>
      </c>
      <c r="F145" s="89">
        <f t="shared" si="35"/>
        <v>0</v>
      </c>
      <c r="G145" s="89">
        <v>0</v>
      </c>
      <c r="H145" s="89">
        <f t="shared" si="40"/>
        <v>0</v>
      </c>
      <c r="I145" s="89">
        <v>0</v>
      </c>
      <c r="J145" s="89">
        <f t="shared" si="41"/>
        <v>0</v>
      </c>
      <c r="K145" s="89">
        <v>0</v>
      </c>
      <c r="L145" s="88">
        <f t="shared" si="43"/>
        <v>0</v>
      </c>
      <c r="M145" s="89">
        <v>0</v>
      </c>
      <c r="N145" s="89">
        <f t="shared" si="44"/>
        <v>0</v>
      </c>
      <c r="O145" s="89">
        <v>0</v>
      </c>
      <c r="P145" s="89">
        <f t="shared" si="36"/>
        <v>0</v>
      </c>
      <c r="Q145" s="89">
        <v>0</v>
      </c>
      <c r="R145" s="89">
        <f t="shared" si="39"/>
        <v>0</v>
      </c>
      <c r="S145" s="89">
        <v>0</v>
      </c>
      <c r="T145" s="89">
        <f t="shared" si="42"/>
        <v>0</v>
      </c>
      <c r="U145" s="89">
        <v>0</v>
      </c>
      <c r="V145" s="89">
        <f t="shared" si="45"/>
        <v>0</v>
      </c>
      <c r="W145" s="89">
        <v>0</v>
      </c>
      <c r="X145" s="89">
        <f t="shared" si="37"/>
        <v>0</v>
      </c>
      <c r="Y145" s="89">
        <v>0</v>
      </c>
      <c r="Z145" s="88">
        <f t="shared" si="38"/>
        <v>0</v>
      </c>
      <c r="AA145" s="88">
        <v>0</v>
      </c>
      <c r="AB145" s="88">
        <f t="shared" si="33"/>
        <v>0</v>
      </c>
      <c r="AC145" s="88"/>
      <c r="AD145" s="88"/>
      <c r="AE145" s="93">
        <f t="shared" si="46"/>
        <v>0</v>
      </c>
      <c r="AF145" s="135"/>
    </row>
    <row r="146" spans="1:32" s="115" customFormat="1" hidden="1">
      <c r="A146" s="85">
        <v>141</v>
      </c>
      <c r="B146" s="132" t="s">
        <v>682</v>
      </c>
      <c r="C146" s="87">
        <v>0</v>
      </c>
      <c r="D146" s="88">
        <f t="shared" si="34"/>
        <v>0</v>
      </c>
      <c r="E146" s="89">
        <v>0</v>
      </c>
      <c r="F146" s="89">
        <f t="shared" si="35"/>
        <v>0</v>
      </c>
      <c r="G146" s="89">
        <v>0</v>
      </c>
      <c r="H146" s="89">
        <f t="shared" si="40"/>
        <v>0</v>
      </c>
      <c r="I146" s="89">
        <v>0</v>
      </c>
      <c r="J146" s="89">
        <f t="shared" si="41"/>
        <v>0</v>
      </c>
      <c r="K146" s="89">
        <v>0</v>
      </c>
      <c r="L146" s="88">
        <f t="shared" si="43"/>
        <v>0</v>
      </c>
      <c r="M146" s="89">
        <v>0</v>
      </c>
      <c r="N146" s="89">
        <f t="shared" si="44"/>
        <v>0</v>
      </c>
      <c r="O146" s="89">
        <v>0</v>
      </c>
      <c r="P146" s="89">
        <f t="shared" si="36"/>
        <v>0</v>
      </c>
      <c r="Q146" s="89">
        <v>0</v>
      </c>
      <c r="R146" s="89">
        <f t="shared" si="39"/>
        <v>0</v>
      </c>
      <c r="S146" s="89">
        <v>0</v>
      </c>
      <c r="T146" s="89">
        <f t="shared" si="42"/>
        <v>0</v>
      </c>
      <c r="U146" s="89">
        <v>0</v>
      </c>
      <c r="V146" s="89">
        <f t="shared" si="45"/>
        <v>0</v>
      </c>
      <c r="W146" s="89">
        <v>0</v>
      </c>
      <c r="X146" s="89">
        <f t="shared" si="37"/>
        <v>0</v>
      </c>
      <c r="Y146" s="89">
        <v>0</v>
      </c>
      <c r="Z146" s="88">
        <f t="shared" si="38"/>
        <v>0</v>
      </c>
      <c r="AA146" s="88">
        <v>0</v>
      </c>
      <c r="AB146" s="88">
        <f t="shared" si="33"/>
        <v>0</v>
      </c>
      <c r="AC146" s="88"/>
      <c r="AD146" s="88"/>
      <c r="AE146" s="93">
        <f t="shared" si="46"/>
        <v>0</v>
      </c>
      <c r="AF146" s="135"/>
    </row>
    <row r="147" spans="1:32" s="115" customFormat="1" hidden="1">
      <c r="A147" s="85">
        <v>142</v>
      </c>
      <c r="B147" s="132" t="s">
        <v>683</v>
      </c>
      <c r="C147" s="87">
        <v>0</v>
      </c>
      <c r="D147" s="88">
        <f t="shared" si="34"/>
        <v>0</v>
      </c>
      <c r="E147" s="89">
        <v>0</v>
      </c>
      <c r="F147" s="89">
        <f t="shared" si="35"/>
        <v>0</v>
      </c>
      <c r="G147" s="89">
        <v>0</v>
      </c>
      <c r="H147" s="89">
        <f t="shared" si="40"/>
        <v>0</v>
      </c>
      <c r="I147" s="89">
        <v>0</v>
      </c>
      <c r="J147" s="89">
        <f t="shared" si="41"/>
        <v>0</v>
      </c>
      <c r="K147" s="89">
        <v>0</v>
      </c>
      <c r="L147" s="88">
        <f t="shared" si="43"/>
        <v>0</v>
      </c>
      <c r="M147" s="89">
        <v>0</v>
      </c>
      <c r="N147" s="89">
        <f t="shared" si="44"/>
        <v>0</v>
      </c>
      <c r="O147" s="89">
        <v>0</v>
      </c>
      <c r="P147" s="89">
        <f t="shared" si="36"/>
        <v>0</v>
      </c>
      <c r="Q147" s="89">
        <v>0</v>
      </c>
      <c r="R147" s="89">
        <f t="shared" si="39"/>
        <v>0</v>
      </c>
      <c r="S147" s="89">
        <v>0</v>
      </c>
      <c r="T147" s="89">
        <f t="shared" si="42"/>
        <v>0</v>
      </c>
      <c r="U147" s="89">
        <v>0</v>
      </c>
      <c r="V147" s="89">
        <f t="shared" si="45"/>
        <v>0</v>
      </c>
      <c r="W147" s="89">
        <v>0</v>
      </c>
      <c r="X147" s="89">
        <f t="shared" si="37"/>
        <v>0</v>
      </c>
      <c r="Y147" s="89">
        <v>0</v>
      </c>
      <c r="Z147" s="88">
        <f t="shared" si="38"/>
        <v>0</v>
      </c>
      <c r="AA147" s="88">
        <v>0</v>
      </c>
      <c r="AB147" s="88">
        <f t="shared" si="33"/>
        <v>0</v>
      </c>
      <c r="AC147" s="88"/>
      <c r="AD147" s="88"/>
      <c r="AE147" s="93">
        <f t="shared" si="46"/>
        <v>0</v>
      </c>
      <c r="AF147" s="135"/>
    </row>
    <row r="148" spans="1:32" s="115" customFormat="1" hidden="1">
      <c r="A148" s="85">
        <v>143</v>
      </c>
      <c r="B148" s="132" t="s">
        <v>684</v>
      </c>
      <c r="C148" s="87">
        <v>0</v>
      </c>
      <c r="D148" s="88">
        <f t="shared" si="34"/>
        <v>0</v>
      </c>
      <c r="E148" s="89">
        <v>0</v>
      </c>
      <c r="F148" s="89">
        <f t="shared" si="35"/>
        <v>0</v>
      </c>
      <c r="G148" s="89">
        <v>0</v>
      </c>
      <c r="H148" s="89">
        <f t="shared" si="40"/>
        <v>0</v>
      </c>
      <c r="I148" s="89">
        <v>0</v>
      </c>
      <c r="J148" s="89">
        <f t="shared" si="41"/>
        <v>0</v>
      </c>
      <c r="K148" s="89">
        <v>0</v>
      </c>
      <c r="L148" s="88">
        <f t="shared" si="43"/>
        <v>0</v>
      </c>
      <c r="M148" s="89">
        <v>0</v>
      </c>
      <c r="N148" s="89">
        <f t="shared" si="44"/>
        <v>0</v>
      </c>
      <c r="O148" s="89">
        <v>0</v>
      </c>
      <c r="P148" s="89">
        <f t="shared" si="36"/>
        <v>0</v>
      </c>
      <c r="Q148" s="89">
        <v>0</v>
      </c>
      <c r="R148" s="89">
        <f t="shared" si="39"/>
        <v>0</v>
      </c>
      <c r="S148" s="89">
        <v>0</v>
      </c>
      <c r="T148" s="89">
        <f t="shared" si="42"/>
        <v>0</v>
      </c>
      <c r="U148" s="89">
        <v>0</v>
      </c>
      <c r="V148" s="89">
        <f t="shared" si="45"/>
        <v>0</v>
      </c>
      <c r="W148" s="89">
        <v>0</v>
      </c>
      <c r="X148" s="89">
        <f t="shared" si="37"/>
        <v>0</v>
      </c>
      <c r="Y148" s="89">
        <v>0</v>
      </c>
      <c r="Z148" s="88">
        <f t="shared" si="38"/>
        <v>0</v>
      </c>
      <c r="AA148" s="88">
        <v>0</v>
      </c>
      <c r="AB148" s="88">
        <f t="shared" si="33"/>
        <v>0</v>
      </c>
      <c r="AC148" s="88"/>
      <c r="AD148" s="88"/>
      <c r="AE148" s="93">
        <f t="shared" si="46"/>
        <v>0</v>
      </c>
      <c r="AF148" s="135"/>
    </row>
    <row r="149" spans="1:32" s="115" customFormat="1" hidden="1">
      <c r="A149" s="85">
        <v>144</v>
      </c>
      <c r="B149" s="132" t="s">
        <v>685</v>
      </c>
      <c r="C149" s="87">
        <v>0</v>
      </c>
      <c r="D149" s="88">
        <f t="shared" si="34"/>
        <v>0</v>
      </c>
      <c r="E149" s="89">
        <v>0</v>
      </c>
      <c r="F149" s="89">
        <f t="shared" si="35"/>
        <v>0</v>
      </c>
      <c r="G149" s="89">
        <v>0</v>
      </c>
      <c r="H149" s="89">
        <f t="shared" si="40"/>
        <v>0</v>
      </c>
      <c r="I149" s="89">
        <v>0</v>
      </c>
      <c r="J149" s="89">
        <f t="shared" si="41"/>
        <v>0</v>
      </c>
      <c r="K149" s="89">
        <v>0</v>
      </c>
      <c r="L149" s="88">
        <f t="shared" si="43"/>
        <v>0</v>
      </c>
      <c r="M149" s="89">
        <v>0</v>
      </c>
      <c r="N149" s="89">
        <f t="shared" si="44"/>
        <v>0</v>
      </c>
      <c r="O149" s="89">
        <v>0</v>
      </c>
      <c r="P149" s="89">
        <f t="shared" si="36"/>
        <v>0</v>
      </c>
      <c r="Q149" s="89">
        <v>0</v>
      </c>
      <c r="R149" s="89">
        <f t="shared" si="39"/>
        <v>0</v>
      </c>
      <c r="S149" s="89">
        <v>0</v>
      </c>
      <c r="T149" s="89">
        <f t="shared" si="42"/>
        <v>0</v>
      </c>
      <c r="U149" s="89">
        <v>0</v>
      </c>
      <c r="V149" s="89">
        <f t="shared" si="45"/>
        <v>0</v>
      </c>
      <c r="W149" s="89">
        <v>0</v>
      </c>
      <c r="X149" s="89">
        <f t="shared" si="37"/>
        <v>0</v>
      </c>
      <c r="Y149" s="89">
        <v>0</v>
      </c>
      <c r="Z149" s="88">
        <f t="shared" si="38"/>
        <v>0</v>
      </c>
      <c r="AA149" s="88">
        <v>0</v>
      </c>
      <c r="AB149" s="88">
        <f t="shared" si="33"/>
        <v>0</v>
      </c>
      <c r="AC149" s="88"/>
      <c r="AD149" s="88"/>
      <c r="AE149" s="93">
        <f t="shared" si="46"/>
        <v>0</v>
      </c>
      <c r="AF149" s="135"/>
    </row>
    <row r="150" spans="1:32" s="115" customFormat="1" hidden="1">
      <c r="A150" s="85">
        <v>145</v>
      </c>
      <c r="B150" s="132" t="s">
        <v>686</v>
      </c>
      <c r="C150" s="87">
        <v>0</v>
      </c>
      <c r="D150" s="88">
        <f t="shared" si="34"/>
        <v>0</v>
      </c>
      <c r="E150" s="89">
        <v>0</v>
      </c>
      <c r="F150" s="89">
        <f t="shared" si="35"/>
        <v>0</v>
      </c>
      <c r="G150" s="89">
        <v>0</v>
      </c>
      <c r="H150" s="89">
        <f t="shared" si="40"/>
        <v>0</v>
      </c>
      <c r="I150" s="89">
        <v>0</v>
      </c>
      <c r="J150" s="89">
        <f t="shared" si="41"/>
        <v>0</v>
      </c>
      <c r="K150" s="89">
        <v>0</v>
      </c>
      <c r="L150" s="88">
        <f t="shared" si="43"/>
        <v>0</v>
      </c>
      <c r="M150" s="89">
        <v>0</v>
      </c>
      <c r="N150" s="89">
        <f t="shared" si="44"/>
        <v>0</v>
      </c>
      <c r="O150" s="89">
        <v>0</v>
      </c>
      <c r="P150" s="89">
        <f t="shared" si="36"/>
        <v>0</v>
      </c>
      <c r="Q150" s="89">
        <v>0</v>
      </c>
      <c r="R150" s="89">
        <f t="shared" si="39"/>
        <v>0</v>
      </c>
      <c r="S150" s="89">
        <v>0</v>
      </c>
      <c r="T150" s="89">
        <f t="shared" si="42"/>
        <v>0</v>
      </c>
      <c r="U150" s="89">
        <v>0</v>
      </c>
      <c r="V150" s="89">
        <f t="shared" si="45"/>
        <v>0</v>
      </c>
      <c r="W150" s="89">
        <v>0</v>
      </c>
      <c r="X150" s="89">
        <f t="shared" si="37"/>
        <v>0</v>
      </c>
      <c r="Y150" s="89">
        <v>0</v>
      </c>
      <c r="Z150" s="88">
        <f t="shared" si="38"/>
        <v>0</v>
      </c>
      <c r="AA150" s="88">
        <v>0</v>
      </c>
      <c r="AB150" s="88">
        <f t="shared" si="33"/>
        <v>0</v>
      </c>
      <c r="AC150" s="88"/>
      <c r="AD150" s="88"/>
      <c r="AE150" s="93">
        <f t="shared" si="46"/>
        <v>0</v>
      </c>
      <c r="AF150" s="135"/>
    </row>
    <row r="151" spans="1:32" s="115" customFormat="1" hidden="1">
      <c r="A151" s="85">
        <v>146</v>
      </c>
      <c r="B151" s="132" t="s">
        <v>687</v>
      </c>
      <c r="C151" s="87">
        <v>0</v>
      </c>
      <c r="D151" s="88">
        <f t="shared" si="34"/>
        <v>0</v>
      </c>
      <c r="E151" s="89">
        <v>0</v>
      </c>
      <c r="F151" s="89">
        <f t="shared" si="35"/>
        <v>0</v>
      </c>
      <c r="G151" s="89">
        <v>0</v>
      </c>
      <c r="H151" s="89">
        <f t="shared" si="40"/>
        <v>0</v>
      </c>
      <c r="I151" s="89">
        <v>0</v>
      </c>
      <c r="J151" s="89">
        <f t="shared" si="41"/>
        <v>0</v>
      </c>
      <c r="K151" s="89">
        <v>0</v>
      </c>
      <c r="L151" s="88">
        <f t="shared" si="43"/>
        <v>0</v>
      </c>
      <c r="M151" s="89">
        <v>0</v>
      </c>
      <c r="N151" s="89">
        <f t="shared" si="44"/>
        <v>0</v>
      </c>
      <c r="O151" s="89">
        <v>0</v>
      </c>
      <c r="P151" s="89">
        <f t="shared" si="36"/>
        <v>0</v>
      </c>
      <c r="Q151" s="89">
        <v>0</v>
      </c>
      <c r="R151" s="89">
        <f t="shared" si="39"/>
        <v>0</v>
      </c>
      <c r="S151" s="89">
        <v>0</v>
      </c>
      <c r="T151" s="89">
        <f t="shared" si="42"/>
        <v>0</v>
      </c>
      <c r="U151" s="89">
        <v>0</v>
      </c>
      <c r="V151" s="89">
        <f t="shared" si="45"/>
        <v>0</v>
      </c>
      <c r="W151" s="89">
        <v>0</v>
      </c>
      <c r="X151" s="89">
        <f t="shared" si="37"/>
        <v>0</v>
      </c>
      <c r="Y151" s="89">
        <v>0</v>
      </c>
      <c r="Z151" s="88">
        <f t="shared" si="38"/>
        <v>0</v>
      </c>
      <c r="AA151" s="88">
        <v>0</v>
      </c>
      <c r="AB151" s="88">
        <f t="shared" si="33"/>
        <v>0</v>
      </c>
      <c r="AC151" s="88"/>
      <c r="AD151" s="88"/>
      <c r="AE151" s="93">
        <f t="shared" si="46"/>
        <v>0</v>
      </c>
      <c r="AF151" s="135"/>
    </row>
    <row r="152" spans="1:32" s="115" customFormat="1" hidden="1">
      <c r="A152" s="85">
        <v>147</v>
      </c>
      <c r="B152" s="132" t="s">
        <v>688</v>
      </c>
      <c r="C152" s="87">
        <v>0</v>
      </c>
      <c r="D152" s="88">
        <f t="shared" si="34"/>
        <v>0</v>
      </c>
      <c r="E152" s="89">
        <v>0</v>
      </c>
      <c r="F152" s="89">
        <f t="shared" si="35"/>
        <v>0</v>
      </c>
      <c r="G152" s="89">
        <v>0</v>
      </c>
      <c r="H152" s="89">
        <f t="shared" si="40"/>
        <v>0</v>
      </c>
      <c r="I152" s="89">
        <v>0</v>
      </c>
      <c r="J152" s="89">
        <f t="shared" si="41"/>
        <v>0</v>
      </c>
      <c r="K152" s="89">
        <v>0</v>
      </c>
      <c r="L152" s="88">
        <f t="shared" si="43"/>
        <v>0</v>
      </c>
      <c r="M152" s="89">
        <v>0</v>
      </c>
      <c r="N152" s="89">
        <f t="shared" si="44"/>
        <v>0</v>
      </c>
      <c r="O152" s="89">
        <v>0</v>
      </c>
      <c r="P152" s="89">
        <f t="shared" si="36"/>
        <v>0</v>
      </c>
      <c r="Q152" s="89">
        <v>0</v>
      </c>
      <c r="R152" s="89">
        <f t="shared" si="39"/>
        <v>0</v>
      </c>
      <c r="S152" s="89">
        <v>0</v>
      </c>
      <c r="T152" s="89">
        <f t="shared" si="42"/>
        <v>0</v>
      </c>
      <c r="U152" s="89">
        <v>0</v>
      </c>
      <c r="V152" s="89">
        <f t="shared" si="45"/>
        <v>0</v>
      </c>
      <c r="W152" s="89">
        <v>0</v>
      </c>
      <c r="X152" s="89">
        <f t="shared" si="37"/>
        <v>0</v>
      </c>
      <c r="Y152" s="89">
        <v>0</v>
      </c>
      <c r="Z152" s="88">
        <f t="shared" si="38"/>
        <v>0</v>
      </c>
      <c r="AA152" s="88">
        <v>0</v>
      </c>
      <c r="AB152" s="88">
        <f t="shared" si="33"/>
        <v>0</v>
      </c>
      <c r="AC152" s="88"/>
      <c r="AD152" s="88"/>
      <c r="AE152" s="93">
        <f t="shared" si="46"/>
        <v>0</v>
      </c>
      <c r="AF152" s="135"/>
    </row>
    <row r="153" spans="1:32" s="115" customFormat="1" hidden="1">
      <c r="A153" s="85">
        <v>148</v>
      </c>
      <c r="B153" s="132" t="s">
        <v>689</v>
      </c>
      <c r="C153" s="87">
        <v>0</v>
      </c>
      <c r="D153" s="88">
        <f t="shared" si="34"/>
        <v>0</v>
      </c>
      <c r="E153" s="89">
        <v>0</v>
      </c>
      <c r="F153" s="89">
        <f t="shared" si="35"/>
        <v>0</v>
      </c>
      <c r="G153" s="89">
        <v>0</v>
      </c>
      <c r="H153" s="89">
        <f t="shared" si="40"/>
        <v>0</v>
      </c>
      <c r="I153" s="89">
        <v>0</v>
      </c>
      <c r="J153" s="89">
        <f t="shared" si="41"/>
        <v>0</v>
      </c>
      <c r="K153" s="89">
        <v>0</v>
      </c>
      <c r="L153" s="88">
        <f t="shared" si="43"/>
        <v>0</v>
      </c>
      <c r="M153" s="89">
        <v>0</v>
      </c>
      <c r="N153" s="89">
        <f t="shared" si="44"/>
        <v>0</v>
      </c>
      <c r="O153" s="89">
        <v>0</v>
      </c>
      <c r="P153" s="89">
        <f t="shared" si="36"/>
        <v>0</v>
      </c>
      <c r="Q153" s="89">
        <v>0</v>
      </c>
      <c r="R153" s="89">
        <f t="shared" si="39"/>
        <v>0</v>
      </c>
      <c r="S153" s="89">
        <v>0</v>
      </c>
      <c r="T153" s="89">
        <f t="shared" si="42"/>
        <v>0</v>
      </c>
      <c r="U153" s="89">
        <v>0</v>
      </c>
      <c r="V153" s="89">
        <f t="shared" si="45"/>
        <v>0</v>
      </c>
      <c r="W153" s="89">
        <v>0</v>
      </c>
      <c r="X153" s="89">
        <f t="shared" si="37"/>
        <v>0</v>
      </c>
      <c r="Y153" s="89">
        <v>0</v>
      </c>
      <c r="Z153" s="88">
        <f t="shared" si="38"/>
        <v>0</v>
      </c>
      <c r="AA153" s="88">
        <v>0</v>
      </c>
      <c r="AB153" s="88">
        <f t="shared" si="33"/>
        <v>0</v>
      </c>
      <c r="AC153" s="88"/>
      <c r="AD153" s="88"/>
      <c r="AE153" s="93">
        <f t="shared" si="46"/>
        <v>0</v>
      </c>
      <c r="AF153" s="135"/>
    </row>
    <row r="154" spans="1:32" s="115" customFormat="1" hidden="1">
      <c r="A154" s="85">
        <v>149</v>
      </c>
      <c r="B154" s="132" t="s">
        <v>690</v>
      </c>
      <c r="C154" s="87">
        <v>0</v>
      </c>
      <c r="D154" s="88">
        <f t="shared" si="34"/>
        <v>0</v>
      </c>
      <c r="E154" s="89">
        <v>0</v>
      </c>
      <c r="F154" s="89">
        <f t="shared" si="35"/>
        <v>0</v>
      </c>
      <c r="G154" s="89">
        <v>0</v>
      </c>
      <c r="H154" s="89">
        <f t="shared" si="40"/>
        <v>0</v>
      </c>
      <c r="I154" s="89">
        <v>0</v>
      </c>
      <c r="J154" s="89">
        <f t="shared" si="41"/>
        <v>0</v>
      </c>
      <c r="K154" s="89">
        <v>0</v>
      </c>
      <c r="L154" s="88">
        <f t="shared" si="43"/>
        <v>0</v>
      </c>
      <c r="M154" s="89">
        <v>0</v>
      </c>
      <c r="N154" s="89">
        <f t="shared" si="44"/>
        <v>0</v>
      </c>
      <c r="O154" s="89">
        <v>0</v>
      </c>
      <c r="P154" s="89">
        <f t="shared" si="36"/>
        <v>0</v>
      </c>
      <c r="Q154" s="89">
        <v>0</v>
      </c>
      <c r="R154" s="89">
        <f t="shared" si="39"/>
        <v>0</v>
      </c>
      <c r="S154" s="89">
        <v>0</v>
      </c>
      <c r="T154" s="89">
        <f t="shared" si="42"/>
        <v>0</v>
      </c>
      <c r="U154" s="89">
        <v>0</v>
      </c>
      <c r="V154" s="89">
        <f t="shared" si="45"/>
        <v>0</v>
      </c>
      <c r="W154" s="89">
        <v>0</v>
      </c>
      <c r="X154" s="89">
        <f t="shared" si="37"/>
        <v>0</v>
      </c>
      <c r="Y154" s="89">
        <v>0</v>
      </c>
      <c r="Z154" s="88">
        <f t="shared" si="38"/>
        <v>0</v>
      </c>
      <c r="AA154" s="88">
        <v>0</v>
      </c>
      <c r="AB154" s="88">
        <f t="shared" si="33"/>
        <v>0</v>
      </c>
      <c r="AC154" s="88"/>
      <c r="AD154" s="88"/>
      <c r="AE154" s="93">
        <f t="shared" si="46"/>
        <v>0</v>
      </c>
      <c r="AF154" s="135"/>
    </row>
    <row r="155" spans="1:32" s="115" customFormat="1" hidden="1">
      <c r="A155" s="85">
        <v>150</v>
      </c>
      <c r="B155" s="132" t="s">
        <v>691</v>
      </c>
      <c r="C155" s="87">
        <v>0</v>
      </c>
      <c r="D155" s="88">
        <f t="shared" si="34"/>
        <v>0</v>
      </c>
      <c r="E155" s="89">
        <v>0</v>
      </c>
      <c r="F155" s="89">
        <f t="shared" si="35"/>
        <v>0</v>
      </c>
      <c r="G155" s="89">
        <v>0</v>
      </c>
      <c r="H155" s="89">
        <f t="shared" si="40"/>
        <v>0</v>
      </c>
      <c r="I155" s="89">
        <v>0</v>
      </c>
      <c r="J155" s="89">
        <f t="shared" si="41"/>
        <v>0</v>
      </c>
      <c r="K155" s="89">
        <v>0</v>
      </c>
      <c r="L155" s="88">
        <f t="shared" si="43"/>
        <v>0</v>
      </c>
      <c r="M155" s="89">
        <v>0</v>
      </c>
      <c r="N155" s="89">
        <f t="shared" si="44"/>
        <v>0</v>
      </c>
      <c r="O155" s="89">
        <v>0</v>
      </c>
      <c r="P155" s="89">
        <f t="shared" si="36"/>
        <v>0</v>
      </c>
      <c r="Q155" s="89">
        <v>0</v>
      </c>
      <c r="R155" s="89">
        <f t="shared" si="39"/>
        <v>0</v>
      </c>
      <c r="S155" s="89">
        <v>0</v>
      </c>
      <c r="T155" s="89">
        <f t="shared" si="42"/>
        <v>0</v>
      </c>
      <c r="U155" s="89">
        <v>0</v>
      </c>
      <c r="V155" s="89">
        <f t="shared" si="45"/>
        <v>0</v>
      </c>
      <c r="W155" s="89">
        <v>0</v>
      </c>
      <c r="X155" s="89">
        <f t="shared" si="37"/>
        <v>0</v>
      </c>
      <c r="Y155" s="89">
        <v>0</v>
      </c>
      <c r="Z155" s="88">
        <f t="shared" si="38"/>
        <v>0</v>
      </c>
      <c r="AA155" s="88">
        <v>0</v>
      </c>
      <c r="AB155" s="88">
        <f t="shared" si="33"/>
        <v>0</v>
      </c>
      <c r="AC155" s="88"/>
      <c r="AD155" s="88"/>
      <c r="AE155" s="93">
        <f t="shared" si="46"/>
        <v>0</v>
      </c>
      <c r="AF155" s="135"/>
    </row>
    <row r="156" spans="1:32" s="115" customFormat="1" hidden="1">
      <c r="A156" s="85">
        <v>151</v>
      </c>
      <c r="B156" s="132" t="s">
        <v>692</v>
      </c>
      <c r="C156" s="87">
        <v>0</v>
      </c>
      <c r="D156" s="88">
        <f t="shared" si="34"/>
        <v>0</v>
      </c>
      <c r="E156" s="89">
        <v>0</v>
      </c>
      <c r="F156" s="89">
        <f t="shared" si="35"/>
        <v>0</v>
      </c>
      <c r="G156" s="89">
        <v>0</v>
      </c>
      <c r="H156" s="89">
        <f t="shared" si="40"/>
        <v>0</v>
      </c>
      <c r="I156" s="89">
        <v>0</v>
      </c>
      <c r="J156" s="89">
        <f t="shared" si="41"/>
        <v>0</v>
      </c>
      <c r="K156" s="89">
        <v>0</v>
      </c>
      <c r="L156" s="88">
        <f t="shared" si="43"/>
        <v>0</v>
      </c>
      <c r="M156" s="89">
        <v>0</v>
      </c>
      <c r="N156" s="89">
        <f t="shared" si="44"/>
        <v>0</v>
      </c>
      <c r="O156" s="89">
        <v>0</v>
      </c>
      <c r="P156" s="89">
        <f t="shared" si="36"/>
        <v>0</v>
      </c>
      <c r="Q156" s="89">
        <v>0</v>
      </c>
      <c r="R156" s="89">
        <f t="shared" si="39"/>
        <v>0</v>
      </c>
      <c r="S156" s="89">
        <v>0</v>
      </c>
      <c r="T156" s="89">
        <f t="shared" si="42"/>
        <v>0</v>
      </c>
      <c r="U156" s="89">
        <v>0</v>
      </c>
      <c r="V156" s="89">
        <f t="shared" si="45"/>
        <v>0</v>
      </c>
      <c r="W156" s="89">
        <v>0</v>
      </c>
      <c r="X156" s="89">
        <f t="shared" si="37"/>
        <v>0</v>
      </c>
      <c r="Y156" s="89">
        <v>0</v>
      </c>
      <c r="Z156" s="88">
        <f t="shared" si="38"/>
        <v>0</v>
      </c>
      <c r="AA156" s="88">
        <v>0</v>
      </c>
      <c r="AB156" s="88">
        <f t="shared" si="33"/>
        <v>0</v>
      </c>
      <c r="AC156" s="88"/>
      <c r="AD156" s="88"/>
      <c r="AE156" s="93">
        <f t="shared" si="46"/>
        <v>0</v>
      </c>
      <c r="AF156" s="135"/>
    </row>
    <row r="157" spans="1:32" s="115" customFormat="1" hidden="1">
      <c r="A157" s="85">
        <v>152</v>
      </c>
      <c r="B157" s="132" t="s">
        <v>693</v>
      </c>
      <c r="C157" s="87">
        <v>0</v>
      </c>
      <c r="D157" s="88">
        <f t="shared" si="34"/>
        <v>0</v>
      </c>
      <c r="E157" s="89">
        <v>0</v>
      </c>
      <c r="F157" s="89">
        <f t="shared" si="35"/>
        <v>0</v>
      </c>
      <c r="G157" s="89">
        <v>0</v>
      </c>
      <c r="H157" s="89">
        <f t="shared" si="40"/>
        <v>0</v>
      </c>
      <c r="I157" s="89">
        <v>0</v>
      </c>
      <c r="J157" s="89">
        <f t="shared" si="41"/>
        <v>0</v>
      </c>
      <c r="K157" s="89">
        <v>0</v>
      </c>
      <c r="L157" s="88">
        <f t="shared" si="43"/>
        <v>0</v>
      </c>
      <c r="M157" s="89">
        <v>0</v>
      </c>
      <c r="N157" s="89">
        <f t="shared" si="44"/>
        <v>0</v>
      </c>
      <c r="O157" s="89">
        <v>0</v>
      </c>
      <c r="P157" s="89">
        <f t="shared" si="36"/>
        <v>0</v>
      </c>
      <c r="Q157" s="89">
        <v>0</v>
      </c>
      <c r="R157" s="89">
        <f t="shared" si="39"/>
        <v>0</v>
      </c>
      <c r="S157" s="89">
        <v>0</v>
      </c>
      <c r="T157" s="89">
        <f t="shared" si="42"/>
        <v>0</v>
      </c>
      <c r="U157" s="89">
        <v>0</v>
      </c>
      <c r="V157" s="89">
        <f t="shared" si="45"/>
        <v>0</v>
      </c>
      <c r="W157" s="89">
        <v>0</v>
      </c>
      <c r="X157" s="89">
        <f t="shared" si="37"/>
        <v>0</v>
      </c>
      <c r="Y157" s="89">
        <v>0</v>
      </c>
      <c r="Z157" s="88">
        <f t="shared" si="38"/>
        <v>0</v>
      </c>
      <c r="AA157" s="88">
        <v>0</v>
      </c>
      <c r="AB157" s="88">
        <f t="shared" si="33"/>
        <v>0</v>
      </c>
      <c r="AC157" s="88"/>
      <c r="AD157" s="88"/>
      <c r="AE157" s="93">
        <f t="shared" si="46"/>
        <v>0</v>
      </c>
      <c r="AF157" s="135"/>
    </row>
    <row r="158" spans="1:32" s="115" customFormat="1" hidden="1">
      <c r="A158" s="85">
        <v>153</v>
      </c>
      <c r="B158" s="132" t="s">
        <v>694</v>
      </c>
      <c r="C158" s="87">
        <v>0</v>
      </c>
      <c r="D158" s="88">
        <f t="shared" si="34"/>
        <v>0</v>
      </c>
      <c r="E158" s="89">
        <v>0</v>
      </c>
      <c r="F158" s="89">
        <f t="shared" si="35"/>
        <v>0</v>
      </c>
      <c r="G158" s="89">
        <v>0</v>
      </c>
      <c r="H158" s="89">
        <f t="shared" si="40"/>
        <v>0</v>
      </c>
      <c r="I158" s="89">
        <v>0</v>
      </c>
      <c r="J158" s="89">
        <f t="shared" si="41"/>
        <v>0</v>
      </c>
      <c r="K158" s="89">
        <v>0</v>
      </c>
      <c r="L158" s="88">
        <f t="shared" si="43"/>
        <v>0</v>
      </c>
      <c r="M158" s="89">
        <v>0</v>
      </c>
      <c r="N158" s="89">
        <f t="shared" si="44"/>
        <v>0</v>
      </c>
      <c r="O158" s="89">
        <v>0</v>
      </c>
      <c r="P158" s="89">
        <f t="shared" si="36"/>
        <v>0</v>
      </c>
      <c r="Q158" s="89">
        <v>0</v>
      </c>
      <c r="R158" s="89">
        <f t="shared" si="39"/>
        <v>0</v>
      </c>
      <c r="S158" s="89">
        <v>0</v>
      </c>
      <c r="T158" s="89">
        <f t="shared" si="42"/>
        <v>0</v>
      </c>
      <c r="U158" s="89">
        <v>0</v>
      </c>
      <c r="V158" s="89">
        <f t="shared" si="45"/>
        <v>0</v>
      </c>
      <c r="W158" s="89">
        <v>0</v>
      </c>
      <c r="X158" s="89">
        <f t="shared" si="37"/>
        <v>0</v>
      </c>
      <c r="Y158" s="89">
        <v>0</v>
      </c>
      <c r="Z158" s="88">
        <f t="shared" si="38"/>
        <v>0</v>
      </c>
      <c r="AA158" s="88">
        <v>0</v>
      </c>
      <c r="AB158" s="88">
        <f t="shared" si="33"/>
        <v>0</v>
      </c>
      <c r="AC158" s="88"/>
      <c r="AD158" s="88"/>
      <c r="AE158" s="93">
        <f t="shared" si="46"/>
        <v>0</v>
      </c>
      <c r="AF158" s="135"/>
    </row>
    <row r="159" spans="1:32" s="115" customFormat="1" hidden="1">
      <c r="A159" s="85">
        <v>154</v>
      </c>
      <c r="B159" s="132" t="s">
        <v>695</v>
      </c>
      <c r="C159" s="87">
        <v>0</v>
      </c>
      <c r="D159" s="88">
        <f t="shared" si="34"/>
        <v>0</v>
      </c>
      <c r="E159" s="89">
        <v>0</v>
      </c>
      <c r="F159" s="89">
        <f t="shared" si="35"/>
        <v>0</v>
      </c>
      <c r="G159" s="89">
        <v>0</v>
      </c>
      <c r="H159" s="89">
        <f t="shared" si="40"/>
        <v>0</v>
      </c>
      <c r="I159" s="89">
        <v>0</v>
      </c>
      <c r="J159" s="89">
        <f t="shared" si="41"/>
        <v>0</v>
      </c>
      <c r="K159" s="89">
        <v>0</v>
      </c>
      <c r="L159" s="88">
        <f t="shared" si="43"/>
        <v>0</v>
      </c>
      <c r="M159" s="89">
        <v>0</v>
      </c>
      <c r="N159" s="89">
        <f t="shared" si="44"/>
        <v>0</v>
      </c>
      <c r="O159" s="89">
        <v>0</v>
      </c>
      <c r="P159" s="89">
        <f t="shared" si="36"/>
        <v>0</v>
      </c>
      <c r="Q159" s="89">
        <v>0</v>
      </c>
      <c r="R159" s="89">
        <f t="shared" si="39"/>
        <v>0</v>
      </c>
      <c r="S159" s="89">
        <v>0</v>
      </c>
      <c r="T159" s="89">
        <f t="shared" si="42"/>
        <v>0</v>
      </c>
      <c r="U159" s="89">
        <v>0</v>
      </c>
      <c r="V159" s="89">
        <f t="shared" si="45"/>
        <v>0</v>
      </c>
      <c r="W159" s="89">
        <v>0</v>
      </c>
      <c r="X159" s="89">
        <f t="shared" si="37"/>
        <v>0</v>
      </c>
      <c r="Y159" s="89">
        <v>0</v>
      </c>
      <c r="Z159" s="88">
        <f t="shared" si="38"/>
        <v>0</v>
      </c>
      <c r="AA159" s="88">
        <v>0</v>
      </c>
      <c r="AB159" s="88">
        <f t="shared" si="33"/>
        <v>0</v>
      </c>
      <c r="AC159" s="88"/>
      <c r="AD159" s="88"/>
      <c r="AE159" s="93">
        <f t="shared" si="46"/>
        <v>0</v>
      </c>
      <c r="AF159" s="135"/>
    </row>
    <row r="160" spans="1:32" s="115" customFormat="1" hidden="1">
      <c r="A160" s="85">
        <v>155</v>
      </c>
      <c r="B160" s="132" t="s">
        <v>696</v>
      </c>
      <c r="C160" s="87">
        <v>0</v>
      </c>
      <c r="D160" s="88">
        <f t="shared" si="34"/>
        <v>0</v>
      </c>
      <c r="E160" s="89">
        <v>0</v>
      </c>
      <c r="F160" s="89">
        <f t="shared" si="35"/>
        <v>0</v>
      </c>
      <c r="G160" s="89">
        <v>0</v>
      </c>
      <c r="H160" s="89">
        <f t="shared" si="40"/>
        <v>0</v>
      </c>
      <c r="I160" s="89">
        <v>0</v>
      </c>
      <c r="J160" s="89">
        <f t="shared" si="41"/>
        <v>0</v>
      </c>
      <c r="K160" s="89">
        <v>0</v>
      </c>
      <c r="L160" s="88">
        <f t="shared" si="43"/>
        <v>0</v>
      </c>
      <c r="M160" s="89">
        <v>0</v>
      </c>
      <c r="N160" s="89">
        <f t="shared" si="44"/>
        <v>0</v>
      </c>
      <c r="O160" s="89">
        <v>0</v>
      </c>
      <c r="P160" s="89">
        <f t="shared" si="36"/>
        <v>0</v>
      </c>
      <c r="Q160" s="89">
        <v>0</v>
      </c>
      <c r="R160" s="89">
        <f t="shared" si="39"/>
        <v>0</v>
      </c>
      <c r="S160" s="89">
        <v>0</v>
      </c>
      <c r="T160" s="89">
        <f t="shared" si="42"/>
        <v>0</v>
      </c>
      <c r="U160" s="89">
        <v>0</v>
      </c>
      <c r="V160" s="89">
        <f t="shared" si="45"/>
        <v>0</v>
      </c>
      <c r="W160" s="89">
        <v>0</v>
      </c>
      <c r="X160" s="89">
        <f t="shared" si="37"/>
        <v>0</v>
      </c>
      <c r="Y160" s="89">
        <v>0</v>
      </c>
      <c r="Z160" s="88">
        <f t="shared" si="38"/>
        <v>0</v>
      </c>
      <c r="AA160" s="88">
        <v>0</v>
      </c>
      <c r="AB160" s="88">
        <f t="shared" si="33"/>
        <v>0</v>
      </c>
      <c r="AC160" s="88"/>
      <c r="AD160" s="88"/>
      <c r="AE160" s="93">
        <f t="shared" si="46"/>
        <v>0</v>
      </c>
      <c r="AF160" s="135"/>
    </row>
    <row r="161" spans="1:32" s="115" customFormat="1" hidden="1">
      <c r="A161" s="85">
        <v>156</v>
      </c>
      <c r="B161" s="132" t="s">
        <v>697</v>
      </c>
      <c r="C161" s="87">
        <v>0</v>
      </c>
      <c r="D161" s="88">
        <f t="shared" si="34"/>
        <v>0</v>
      </c>
      <c r="E161" s="89">
        <v>0</v>
      </c>
      <c r="F161" s="89">
        <f t="shared" si="35"/>
        <v>0</v>
      </c>
      <c r="G161" s="89">
        <v>0</v>
      </c>
      <c r="H161" s="89">
        <f t="shared" si="40"/>
        <v>0</v>
      </c>
      <c r="I161" s="89">
        <v>0</v>
      </c>
      <c r="J161" s="89">
        <f t="shared" si="41"/>
        <v>0</v>
      </c>
      <c r="K161" s="89">
        <v>0</v>
      </c>
      <c r="L161" s="88">
        <f t="shared" si="43"/>
        <v>0</v>
      </c>
      <c r="M161" s="89">
        <v>0</v>
      </c>
      <c r="N161" s="89">
        <f t="shared" si="44"/>
        <v>0</v>
      </c>
      <c r="O161" s="89">
        <v>0</v>
      </c>
      <c r="P161" s="89">
        <f t="shared" si="36"/>
        <v>0</v>
      </c>
      <c r="Q161" s="89">
        <v>0</v>
      </c>
      <c r="R161" s="89">
        <f t="shared" si="39"/>
        <v>0</v>
      </c>
      <c r="S161" s="89">
        <v>0</v>
      </c>
      <c r="T161" s="89">
        <f t="shared" si="42"/>
        <v>0</v>
      </c>
      <c r="U161" s="89">
        <v>0</v>
      </c>
      <c r="V161" s="89">
        <f t="shared" si="45"/>
        <v>0</v>
      </c>
      <c r="W161" s="89">
        <v>0</v>
      </c>
      <c r="X161" s="89">
        <f t="shared" si="37"/>
        <v>0</v>
      </c>
      <c r="Y161" s="89">
        <v>0</v>
      </c>
      <c r="Z161" s="88">
        <f t="shared" si="38"/>
        <v>0</v>
      </c>
      <c r="AA161" s="88">
        <v>0</v>
      </c>
      <c r="AB161" s="88">
        <f t="shared" si="33"/>
        <v>0</v>
      </c>
      <c r="AC161" s="88"/>
      <c r="AD161" s="88"/>
      <c r="AE161" s="93">
        <f t="shared" si="46"/>
        <v>0</v>
      </c>
      <c r="AF161" s="135"/>
    </row>
    <row r="162" spans="1:32" s="115" customFormat="1" hidden="1">
      <c r="A162" s="85">
        <v>157</v>
      </c>
      <c r="B162" s="132" t="s">
        <v>698</v>
      </c>
      <c r="C162" s="87">
        <v>0</v>
      </c>
      <c r="D162" s="88">
        <f t="shared" si="34"/>
        <v>0</v>
      </c>
      <c r="E162" s="89">
        <v>0</v>
      </c>
      <c r="F162" s="89">
        <f t="shared" si="35"/>
        <v>0</v>
      </c>
      <c r="G162" s="89">
        <v>0</v>
      </c>
      <c r="H162" s="89">
        <f t="shared" si="40"/>
        <v>0</v>
      </c>
      <c r="I162" s="89">
        <v>0</v>
      </c>
      <c r="J162" s="89">
        <f t="shared" si="41"/>
        <v>0</v>
      </c>
      <c r="K162" s="89">
        <v>0</v>
      </c>
      <c r="L162" s="88">
        <f t="shared" si="43"/>
        <v>0</v>
      </c>
      <c r="M162" s="89">
        <v>0</v>
      </c>
      <c r="N162" s="89">
        <f t="shared" si="44"/>
        <v>0</v>
      </c>
      <c r="O162" s="89">
        <v>0</v>
      </c>
      <c r="P162" s="89">
        <f t="shared" si="36"/>
        <v>0</v>
      </c>
      <c r="Q162" s="89">
        <v>0</v>
      </c>
      <c r="R162" s="89">
        <f t="shared" si="39"/>
        <v>0</v>
      </c>
      <c r="S162" s="89">
        <v>0</v>
      </c>
      <c r="T162" s="89">
        <f t="shared" si="42"/>
        <v>0</v>
      </c>
      <c r="U162" s="89">
        <v>0</v>
      </c>
      <c r="V162" s="89">
        <f t="shared" si="45"/>
        <v>0</v>
      </c>
      <c r="W162" s="89">
        <v>0</v>
      </c>
      <c r="X162" s="89">
        <f t="shared" si="37"/>
        <v>0</v>
      </c>
      <c r="Y162" s="89">
        <v>0</v>
      </c>
      <c r="Z162" s="88">
        <f t="shared" si="38"/>
        <v>0</v>
      </c>
      <c r="AA162" s="88">
        <v>0</v>
      </c>
      <c r="AB162" s="88">
        <f t="shared" si="33"/>
        <v>0</v>
      </c>
      <c r="AC162" s="88"/>
      <c r="AD162" s="88"/>
      <c r="AE162" s="93">
        <f t="shared" si="46"/>
        <v>0</v>
      </c>
      <c r="AF162" s="135"/>
    </row>
    <row r="163" spans="1:32" s="115" customFormat="1" hidden="1">
      <c r="A163" s="85">
        <v>158</v>
      </c>
      <c r="B163" s="132" t="s">
        <v>699</v>
      </c>
      <c r="C163" s="87">
        <v>0</v>
      </c>
      <c r="D163" s="88">
        <f t="shared" si="34"/>
        <v>0</v>
      </c>
      <c r="E163" s="89">
        <v>0</v>
      </c>
      <c r="F163" s="89">
        <f t="shared" si="35"/>
        <v>0</v>
      </c>
      <c r="G163" s="89">
        <v>0</v>
      </c>
      <c r="H163" s="89">
        <f t="shared" si="40"/>
        <v>0</v>
      </c>
      <c r="I163" s="89">
        <v>0</v>
      </c>
      <c r="J163" s="89">
        <f t="shared" si="41"/>
        <v>0</v>
      </c>
      <c r="K163" s="89">
        <v>0</v>
      </c>
      <c r="L163" s="88">
        <f t="shared" si="43"/>
        <v>0</v>
      </c>
      <c r="M163" s="89">
        <v>0</v>
      </c>
      <c r="N163" s="89">
        <f t="shared" si="44"/>
        <v>0</v>
      </c>
      <c r="O163" s="89">
        <v>0</v>
      </c>
      <c r="P163" s="89">
        <f t="shared" si="36"/>
        <v>0</v>
      </c>
      <c r="Q163" s="89">
        <v>0</v>
      </c>
      <c r="R163" s="89">
        <f t="shared" si="39"/>
        <v>0</v>
      </c>
      <c r="S163" s="89">
        <v>0</v>
      </c>
      <c r="T163" s="89">
        <f t="shared" si="42"/>
        <v>0</v>
      </c>
      <c r="U163" s="89">
        <v>0</v>
      </c>
      <c r="V163" s="89">
        <f t="shared" si="45"/>
        <v>0</v>
      </c>
      <c r="W163" s="89">
        <v>0</v>
      </c>
      <c r="X163" s="89">
        <f t="shared" si="37"/>
        <v>0</v>
      </c>
      <c r="Y163" s="89">
        <v>0</v>
      </c>
      <c r="Z163" s="88">
        <f t="shared" si="38"/>
        <v>0</v>
      </c>
      <c r="AA163" s="88">
        <v>0</v>
      </c>
      <c r="AB163" s="88">
        <f t="shared" si="33"/>
        <v>0</v>
      </c>
      <c r="AC163" s="88"/>
      <c r="AD163" s="88"/>
      <c r="AE163" s="93">
        <f t="shared" si="46"/>
        <v>0</v>
      </c>
      <c r="AF163" s="135"/>
    </row>
    <row r="164" spans="1:32" s="115" customFormat="1" hidden="1">
      <c r="A164" s="85">
        <v>159</v>
      </c>
      <c r="B164" s="132" t="s">
        <v>700</v>
      </c>
      <c r="C164" s="87">
        <v>0</v>
      </c>
      <c r="D164" s="88">
        <f t="shared" si="34"/>
        <v>0</v>
      </c>
      <c r="E164" s="89">
        <v>0</v>
      </c>
      <c r="F164" s="89">
        <f t="shared" si="35"/>
        <v>0</v>
      </c>
      <c r="G164" s="89">
        <v>0</v>
      </c>
      <c r="H164" s="89">
        <f t="shared" si="40"/>
        <v>0</v>
      </c>
      <c r="I164" s="89">
        <v>0</v>
      </c>
      <c r="J164" s="89">
        <f t="shared" si="41"/>
        <v>0</v>
      </c>
      <c r="K164" s="89">
        <v>0</v>
      </c>
      <c r="L164" s="88">
        <f t="shared" si="43"/>
        <v>0</v>
      </c>
      <c r="M164" s="89">
        <v>0</v>
      </c>
      <c r="N164" s="89">
        <f t="shared" si="44"/>
        <v>0</v>
      </c>
      <c r="O164" s="89">
        <v>0</v>
      </c>
      <c r="P164" s="89">
        <f t="shared" si="36"/>
        <v>0</v>
      </c>
      <c r="Q164" s="89">
        <v>0</v>
      </c>
      <c r="R164" s="89">
        <f t="shared" si="39"/>
        <v>0</v>
      </c>
      <c r="S164" s="89">
        <v>0</v>
      </c>
      <c r="T164" s="89">
        <f t="shared" si="42"/>
        <v>0</v>
      </c>
      <c r="U164" s="89">
        <v>0</v>
      </c>
      <c r="V164" s="89">
        <f t="shared" si="45"/>
        <v>0</v>
      </c>
      <c r="W164" s="89">
        <v>0</v>
      </c>
      <c r="X164" s="89">
        <f t="shared" si="37"/>
        <v>0</v>
      </c>
      <c r="Y164" s="89">
        <v>0</v>
      </c>
      <c r="Z164" s="88">
        <f t="shared" si="38"/>
        <v>0</v>
      </c>
      <c r="AA164" s="88">
        <v>0</v>
      </c>
      <c r="AB164" s="88">
        <f t="shared" si="33"/>
        <v>0</v>
      </c>
      <c r="AC164" s="88"/>
      <c r="AD164" s="88"/>
      <c r="AE164" s="93">
        <f t="shared" si="46"/>
        <v>0</v>
      </c>
      <c r="AF164" s="135"/>
    </row>
    <row r="165" spans="1:32" s="115" customFormat="1" hidden="1">
      <c r="A165" s="85">
        <v>160</v>
      </c>
      <c r="B165" s="132" t="s">
        <v>701</v>
      </c>
      <c r="C165" s="87">
        <v>0</v>
      </c>
      <c r="D165" s="88">
        <f t="shared" si="34"/>
        <v>0</v>
      </c>
      <c r="E165" s="89">
        <v>0</v>
      </c>
      <c r="F165" s="89">
        <f t="shared" si="35"/>
        <v>0</v>
      </c>
      <c r="G165" s="89">
        <v>0</v>
      </c>
      <c r="H165" s="89">
        <f t="shared" si="40"/>
        <v>0</v>
      </c>
      <c r="I165" s="89">
        <v>0</v>
      </c>
      <c r="J165" s="89">
        <f t="shared" si="41"/>
        <v>0</v>
      </c>
      <c r="K165" s="89">
        <v>0</v>
      </c>
      <c r="L165" s="88">
        <f t="shared" si="43"/>
        <v>0</v>
      </c>
      <c r="M165" s="89">
        <v>0</v>
      </c>
      <c r="N165" s="89">
        <f t="shared" si="44"/>
        <v>0</v>
      </c>
      <c r="O165" s="89">
        <v>0</v>
      </c>
      <c r="P165" s="89">
        <f t="shared" si="36"/>
        <v>0</v>
      </c>
      <c r="Q165" s="89">
        <v>0</v>
      </c>
      <c r="R165" s="89">
        <f t="shared" si="39"/>
        <v>0</v>
      </c>
      <c r="S165" s="89">
        <v>0</v>
      </c>
      <c r="T165" s="89">
        <f t="shared" si="42"/>
        <v>0</v>
      </c>
      <c r="U165" s="89">
        <v>0</v>
      </c>
      <c r="V165" s="89">
        <f t="shared" si="45"/>
        <v>0</v>
      </c>
      <c r="W165" s="89">
        <v>0</v>
      </c>
      <c r="X165" s="89">
        <f t="shared" si="37"/>
        <v>0</v>
      </c>
      <c r="Y165" s="89">
        <v>0</v>
      </c>
      <c r="Z165" s="88">
        <f t="shared" si="38"/>
        <v>0</v>
      </c>
      <c r="AA165" s="88">
        <v>0</v>
      </c>
      <c r="AB165" s="88">
        <f t="shared" si="33"/>
        <v>0</v>
      </c>
      <c r="AC165" s="88"/>
      <c r="AD165" s="88"/>
      <c r="AE165" s="93">
        <f t="shared" si="46"/>
        <v>0</v>
      </c>
      <c r="AF165" s="135"/>
    </row>
    <row r="166" spans="1:32" s="115" customFormat="1" hidden="1">
      <c r="A166" s="85">
        <v>161</v>
      </c>
      <c r="B166" s="132" t="s">
        <v>702</v>
      </c>
      <c r="C166" s="87">
        <v>0</v>
      </c>
      <c r="D166" s="88">
        <f t="shared" si="34"/>
        <v>0</v>
      </c>
      <c r="E166" s="89">
        <v>0</v>
      </c>
      <c r="F166" s="89">
        <f t="shared" si="35"/>
        <v>0</v>
      </c>
      <c r="G166" s="89">
        <v>0</v>
      </c>
      <c r="H166" s="89">
        <f t="shared" si="40"/>
        <v>0</v>
      </c>
      <c r="I166" s="89">
        <v>0</v>
      </c>
      <c r="J166" s="89">
        <f t="shared" si="41"/>
        <v>0</v>
      </c>
      <c r="K166" s="89">
        <v>0</v>
      </c>
      <c r="L166" s="88">
        <f t="shared" si="43"/>
        <v>0</v>
      </c>
      <c r="M166" s="89">
        <v>0</v>
      </c>
      <c r="N166" s="89">
        <f t="shared" si="44"/>
        <v>0</v>
      </c>
      <c r="O166" s="89">
        <v>0</v>
      </c>
      <c r="P166" s="89">
        <f t="shared" si="36"/>
        <v>0</v>
      </c>
      <c r="Q166" s="89">
        <v>0</v>
      </c>
      <c r="R166" s="89">
        <f t="shared" si="39"/>
        <v>0</v>
      </c>
      <c r="S166" s="89">
        <v>0</v>
      </c>
      <c r="T166" s="89">
        <f t="shared" si="42"/>
        <v>0</v>
      </c>
      <c r="U166" s="89">
        <v>0</v>
      </c>
      <c r="V166" s="89">
        <f t="shared" si="45"/>
        <v>0</v>
      </c>
      <c r="W166" s="89">
        <v>0</v>
      </c>
      <c r="X166" s="89">
        <f t="shared" si="37"/>
        <v>0</v>
      </c>
      <c r="Y166" s="89">
        <v>0</v>
      </c>
      <c r="Z166" s="88">
        <f t="shared" si="38"/>
        <v>0</v>
      </c>
      <c r="AA166" s="88">
        <v>0</v>
      </c>
      <c r="AB166" s="88">
        <f t="shared" si="33"/>
        <v>0</v>
      </c>
      <c r="AC166" s="88"/>
      <c r="AD166" s="88"/>
      <c r="AE166" s="93">
        <f t="shared" si="46"/>
        <v>0</v>
      </c>
      <c r="AF166" s="135"/>
    </row>
    <row r="167" spans="1:32" s="115" customFormat="1" hidden="1">
      <c r="A167" s="85">
        <v>162</v>
      </c>
      <c r="B167" s="132" t="s">
        <v>703</v>
      </c>
      <c r="C167" s="87">
        <v>0</v>
      </c>
      <c r="D167" s="88">
        <f t="shared" si="34"/>
        <v>0</v>
      </c>
      <c r="E167" s="89">
        <v>0</v>
      </c>
      <c r="F167" s="89">
        <f t="shared" si="35"/>
        <v>0</v>
      </c>
      <c r="G167" s="89">
        <v>0</v>
      </c>
      <c r="H167" s="89">
        <f t="shared" si="40"/>
        <v>0</v>
      </c>
      <c r="I167" s="89">
        <v>0</v>
      </c>
      <c r="J167" s="89">
        <f t="shared" si="41"/>
        <v>0</v>
      </c>
      <c r="K167" s="89">
        <v>0</v>
      </c>
      <c r="L167" s="88">
        <f t="shared" si="43"/>
        <v>0</v>
      </c>
      <c r="M167" s="89">
        <v>0</v>
      </c>
      <c r="N167" s="89">
        <f t="shared" si="44"/>
        <v>0</v>
      </c>
      <c r="O167" s="89">
        <v>0</v>
      </c>
      <c r="P167" s="89">
        <f t="shared" si="36"/>
        <v>0</v>
      </c>
      <c r="Q167" s="89">
        <v>0</v>
      </c>
      <c r="R167" s="89">
        <f t="shared" si="39"/>
        <v>0</v>
      </c>
      <c r="S167" s="89">
        <v>0</v>
      </c>
      <c r="T167" s="89">
        <f t="shared" si="42"/>
        <v>0</v>
      </c>
      <c r="U167" s="89">
        <v>0</v>
      </c>
      <c r="V167" s="89">
        <f t="shared" si="45"/>
        <v>0</v>
      </c>
      <c r="W167" s="89">
        <v>0</v>
      </c>
      <c r="X167" s="89">
        <f t="shared" si="37"/>
        <v>0</v>
      </c>
      <c r="Y167" s="89">
        <v>0</v>
      </c>
      <c r="Z167" s="88">
        <f t="shared" si="38"/>
        <v>0</v>
      </c>
      <c r="AA167" s="88">
        <v>0</v>
      </c>
      <c r="AB167" s="88">
        <f t="shared" si="33"/>
        <v>0</v>
      </c>
      <c r="AC167" s="88"/>
      <c r="AD167" s="88"/>
      <c r="AE167" s="93">
        <f t="shared" si="46"/>
        <v>0</v>
      </c>
      <c r="AF167" s="135"/>
    </row>
    <row r="168" spans="1:32" s="115" customFormat="1" hidden="1">
      <c r="A168" s="85">
        <v>163</v>
      </c>
      <c r="B168" s="132" t="s">
        <v>704</v>
      </c>
      <c r="C168" s="87">
        <v>0</v>
      </c>
      <c r="D168" s="88">
        <f t="shared" si="34"/>
        <v>0</v>
      </c>
      <c r="E168" s="89">
        <v>0</v>
      </c>
      <c r="F168" s="89">
        <f t="shared" si="35"/>
        <v>0</v>
      </c>
      <c r="G168" s="89">
        <v>0</v>
      </c>
      <c r="H168" s="89">
        <f t="shared" si="40"/>
        <v>0</v>
      </c>
      <c r="I168" s="89">
        <v>0</v>
      </c>
      <c r="J168" s="89">
        <f t="shared" si="41"/>
        <v>0</v>
      </c>
      <c r="K168" s="89">
        <v>0</v>
      </c>
      <c r="L168" s="88">
        <f t="shared" si="43"/>
        <v>0</v>
      </c>
      <c r="M168" s="89">
        <v>0</v>
      </c>
      <c r="N168" s="89">
        <f t="shared" si="44"/>
        <v>0</v>
      </c>
      <c r="O168" s="89">
        <v>0</v>
      </c>
      <c r="P168" s="89">
        <f t="shared" si="36"/>
        <v>0</v>
      </c>
      <c r="Q168" s="89">
        <v>0</v>
      </c>
      <c r="R168" s="89">
        <f t="shared" si="39"/>
        <v>0</v>
      </c>
      <c r="S168" s="89">
        <v>0</v>
      </c>
      <c r="T168" s="89">
        <f t="shared" si="42"/>
        <v>0</v>
      </c>
      <c r="U168" s="89">
        <v>0</v>
      </c>
      <c r="V168" s="89">
        <f t="shared" si="45"/>
        <v>0</v>
      </c>
      <c r="W168" s="89">
        <v>0</v>
      </c>
      <c r="X168" s="89">
        <f t="shared" si="37"/>
        <v>0</v>
      </c>
      <c r="Y168" s="89">
        <v>0</v>
      </c>
      <c r="Z168" s="88">
        <f t="shared" si="38"/>
        <v>0</v>
      </c>
      <c r="AA168" s="88">
        <v>0</v>
      </c>
      <c r="AB168" s="88">
        <f t="shared" si="33"/>
        <v>0</v>
      </c>
      <c r="AC168" s="88"/>
      <c r="AD168" s="88"/>
      <c r="AE168" s="93">
        <f t="shared" si="46"/>
        <v>0</v>
      </c>
      <c r="AF168" s="135"/>
    </row>
    <row r="169" spans="1:32" s="115" customFormat="1" hidden="1">
      <c r="A169" s="85">
        <v>164</v>
      </c>
      <c r="B169" s="132" t="s">
        <v>705</v>
      </c>
      <c r="C169" s="87">
        <v>0</v>
      </c>
      <c r="D169" s="88">
        <f t="shared" si="34"/>
        <v>0</v>
      </c>
      <c r="E169" s="89">
        <v>0</v>
      </c>
      <c r="F169" s="89">
        <f t="shared" si="35"/>
        <v>0</v>
      </c>
      <c r="G169" s="89">
        <v>0</v>
      </c>
      <c r="H169" s="89">
        <f t="shared" si="40"/>
        <v>0</v>
      </c>
      <c r="I169" s="89">
        <v>0</v>
      </c>
      <c r="J169" s="89">
        <f t="shared" si="41"/>
        <v>0</v>
      </c>
      <c r="K169" s="89">
        <v>0</v>
      </c>
      <c r="L169" s="88">
        <f t="shared" si="43"/>
        <v>0</v>
      </c>
      <c r="M169" s="89">
        <v>0</v>
      </c>
      <c r="N169" s="89">
        <f t="shared" si="44"/>
        <v>0</v>
      </c>
      <c r="O169" s="89">
        <v>0</v>
      </c>
      <c r="P169" s="89">
        <f t="shared" si="36"/>
        <v>0</v>
      </c>
      <c r="Q169" s="89">
        <v>0</v>
      </c>
      <c r="R169" s="89">
        <f t="shared" si="39"/>
        <v>0</v>
      </c>
      <c r="S169" s="89">
        <v>0</v>
      </c>
      <c r="T169" s="89">
        <f t="shared" si="42"/>
        <v>0</v>
      </c>
      <c r="U169" s="89">
        <v>0</v>
      </c>
      <c r="V169" s="89">
        <f t="shared" si="45"/>
        <v>0</v>
      </c>
      <c r="W169" s="89">
        <v>0</v>
      </c>
      <c r="X169" s="89">
        <f t="shared" si="37"/>
        <v>0</v>
      </c>
      <c r="Y169" s="89">
        <v>0</v>
      </c>
      <c r="Z169" s="88">
        <f t="shared" si="38"/>
        <v>0</v>
      </c>
      <c r="AA169" s="88">
        <v>0</v>
      </c>
      <c r="AB169" s="88">
        <f t="shared" si="33"/>
        <v>0</v>
      </c>
      <c r="AC169" s="88"/>
      <c r="AD169" s="88"/>
      <c r="AE169" s="93">
        <f t="shared" si="46"/>
        <v>0</v>
      </c>
      <c r="AF169" s="135"/>
    </row>
    <row r="170" spans="1:32" s="115" customFormat="1" hidden="1">
      <c r="A170" s="85">
        <v>165</v>
      </c>
      <c r="B170" s="132" t="s">
        <v>706</v>
      </c>
      <c r="C170" s="87">
        <v>0</v>
      </c>
      <c r="D170" s="88">
        <f t="shared" si="34"/>
        <v>0</v>
      </c>
      <c r="E170" s="89">
        <v>0</v>
      </c>
      <c r="F170" s="89">
        <f t="shared" si="35"/>
        <v>0</v>
      </c>
      <c r="G170" s="89">
        <v>0</v>
      </c>
      <c r="H170" s="89">
        <f t="shared" si="40"/>
        <v>0</v>
      </c>
      <c r="I170" s="89">
        <v>0</v>
      </c>
      <c r="J170" s="89">
        <f t="shared" si="41"/>
        <v>0</v>
      </c>
      <c r="K170" s="89">
        <v>0</v>
      </c>
      <c r="L170" s="88">
        <f t="shared" si="43"/>
        <v>0</v>
      </c>
      <c r="M170" s="89">
        <v>0</v>
      </c>
      <c r="N170" s="89">
        <f t="shared" si="44"/>
        <v>0</v>
      </c>
      <c r="O170" s="89">
        <v>0</v>
      </c>
      <c r="P170" s="89">
        <f t="shared" si="36"/>
        <v>0</v>
      </c>
      <c r="Q170" s="89">
        <v>0</v>
      </c>
      <c r="R170" s="89">
        <f t="shared" si="39"/>
        <v>0</v>
      </c>
      <c r="S170" s="89">
        <v>0</v>
      </c>
      <c r="T170" s="89">
        <f t="shared" si="42"/>
        <v>0</v>
      </c>
      <c r="U170" s="89">
        <v>0</v>
      </c>
      <c r="V170" s="89">
        <f t="shared" si="45"/>
        <v>0</v>
      </c>
      <c r="W170" s="89">
        <v>0</v>
      </c>
      <c r="X170" s="89">
        <f t="shared" si="37"/>
        <v>0</v>
      </c>
      <c r="Y170" s="89">
        <v>0</v>
      </c>
      <c r="Z170" s="88">
        <f t="shared" si="38"/>
        <v>0</v>
      </c>
      <c r="AA170" s="88">
        <v>0</v>
      </c>
      <c r="AB170" s="88">
        <f t="shared" si="33"/>
        <v>0</v>
      </c>
      <c r="AC170" s="88"/>
      <c r="AD170" s="88"/>
      <c r="AE170" s="93">
        <f t="shared" si="46"/>
        <v>0</v>
      </c>
      <c r="AF170" s="135"/>
    </row>
    <row r="171" spans="1:32" s="115" customFormat="1" hidden="1">
      <c r="A171" s="85">
        <v>166</v>
      </c>
      <c r="B171" s="132" t="s">
        <v>707</v>
      </c>
      <c r="C171" s="87">
        <v>0</v>
      </c>
      <c r="D171" s="88">
        <f t="shared" si="34"/>
        <v>0</v>
      </c>
      <c r="E171" s="89">
        <v>0</v>
      </c>
      <c r="F171" s="89">
        <f t="shared" si="35"/>
        <v>0</v>
      </c>
      <c r="G171" s="89">
        <v>0</v>
      </c>
      <c r="H171" s="89">
        <f t="shared" si="40"/>
        <v>0</v>
      </c>
      <c r="I171" s="89">
        <v>0</v>
      </c>
      <c r="J171" s="89">
        <f t="shared" si="41"/>
        <v>0</v>
      </c>
      <c r="K171" s="89">
        <v>0</v>
      </c>
      <c r="L171" s="88">
        <f t="shared" si="43"/>
        <v>0</v>
      </c>
      <c r="M171" s="89">
        <v>0</v>
      </c>
      <c r="N171" s="89">
        <f t="shared" si="44"/>
        <v>0</v>
      </c>
      <c r="O171" s="89">
        <v>0</v>
      </c>
      <c r="P171" s="89">
        <f t="shared" si="36"/>
        <v>0</v>
      </c>
      <c r="Q171" s="89">
        <v>0</v>
      </c>
      <c r="R171" s="89">
        <f t="shared" si="39"/>
        <v>0</v>
      </c>
      <c r="S171" s="89">
        <v>0</v>
      </c>
      <c r="T171" s="89">
        <f t="shared" si="42"/>
        <v>0</v>
      </c>
      <c r="U171" s="89">
        <v>0</v>
      </c>
      <c r="V171" s="89">
        <f t="shared" si="45"/>
        <v>0</v>
      </c>
      <c r="W171" s="89">
        <v>0</v>
      </c>
      <c r="X171" s="89">
        <f t="shared" si="37"/>
        <v>0</v>
      </c>
      <c r="Y171" s="89">
        <v>0</v>
      </c>
      <c r="Z171" s="88">
        <f t="shared" si="38"/>
        <v>0</v>
      </c>
      <c r="AA171" s="88">
        <v>0</v>
      </c>
      <c r="AB171" s="88">
        <f t="shared" si="33"/>
        <v>0</v>
      </c>
      <c r="AC171" s="88"/>
      <c r="AD171" s="88"/>
      <c r="AE171" s="93">
        <f t="shared" si="46"/>
        <v>0</v>
      </c>
      <c r="AF171" s="135"/>
    </row>
    <row r="172" spans="1:32" s="115" customFormat="1" hidden="1">
      <c r="A172" s="85">
        <v>167</v>
      </c>
      <c r="B172" s="132" t="s">
        <v>708</v>
      </c>
      <c r="C172" s="87">
        <v>0</v>
      </c>
      <c r="D172" s="88">
        <f t="shared" si="34"/>
        <v>0</v>
      </c>
      <c r="E172" s="89">
        <v>0</v>
      </c>
      <c r="F172" s="89">
        <f t="shared" si="35"/>
        <v>0</v>
      </c>
      <c r="G172" s="89">
        <v>0</v>
      </c>
      <c r="H172" s="89">
        <f t="shared" si="40"/>
        <v>0</v>
      </c>
      <c r="I172" s="89">
        <v>0</v>
      </c>
      <c r="J172" s="89">
        <f t="shared" si="41"/>
        <v>0</v>
      </c>
      <c r="K172" s="89">
        <v>0</v>
      </c>
      <c r="L172" s="88">
        <f t="shared" si="43"/>
        <v>0</v>
      </c>
      <c r="M172" s="89">
        <v>0</v>
      </c>
      <c r="N172" s="89">
        <f t="shared" si="44"/>
        <v>0</v>
      </c>
      <c r="O172" s="89">
        <v>0</v>
      </c>
      <c r="P172" s="89">
        <f t="shared" si="36"/>
        <v>0</v>
      </c>
      <c r="Q172" s="89">
        <v>0</v>
      </c>
      <c r="R172" s="89">
        <f t="shared" si="39"/>
        <v>0</v>
      </c>
      <c r="S172" s="89">
        <v>0</v>
      </c>
      <c r="T172" s="89">
        <f t="shared" si="42"/>
        <v>0</v>
      </c>
      <c r="U172" s="89">
        <v>0</v>
      </c>
      <c r="V172" s="89">
        <f t="shared" si="45"/>
        <v>0</v>
      </c>
      <c r="W172" s="89">
        <v>0</v>
      </c>
      <c r="X172" s="89">
        <f t="shared" si="37"/>
        <v>0</v>
      </c>
      <c r="Y172" s="89">
        <v>0</v>
      </c>
      <c r="Z172" s="88">
        <f t="shared" si="38"/>
        <v>0</v>
      </c>
      <c r="AA172" s="88">
        <v>0</v>
      </c>
      <c r="AB172" s="88">
        <f t="shared" si="33"/>
        <v>0</v>
      </c>
      <c r="AC172" s="88"/>
      <c r="AD172" s="88"/>
      <c r="AE172" s="93">
        <f t="shared" si="46"/>
        <v>0</v>
      </c>
      <c r="AF172" s="135"/>
    </row>
    <row r="173" spans="1:32" s="115" customFormat="1" hidden="1">
      <c r="A173" s="85">
        <v>168</v>
      </c>
      <c r="B173" s="132" t="s">
        <v>709</v>
      </c>
      <c r="C173" s="87">
        <v>0</v>
      </c>
      <c r="D173" s="88">
        <f t="shared" si="34"/>
        <v>0</v>
      </c>
      <c r="E173" s="89">
        <v>0</v>
      </c>
      <c r="F173" s="89">
        <f t="shared" si="35"/>
        <v>0</v>
      </c>
      <c r="G173" s="89">
        <v>0</v>
      </c>
      <c r="H173" s="89">
        <f t="shared" si="40"/>
        <v>0</v>
      </c>
      <c r="I173" s="89">
        <v>0</v>
      </c>
      <c r="J173" s="89">
        <f t="shared" si="41"/>
        <v>0</v>
      </c>
      <c r="K173" s="89">
        <v>0</v>
      </c>
      <c r="L173" s="88">
        <f t="shared" si="43"/>
        <v>0</v>
      </c>
      <c r="M173" s="89">
        <v>0</v>
      </c>
      <c r="N173" s="89">
        <f t="shared" si="44"/>
        <v>0</v>
      </c>
      <c r="O173" s="89">
        <v>0</v>
      </c>
      <c r="P173" s="89">
        <f t="shared" si="36"/>
        <v>0</v>
      </c>
      <c r="Q173" s="89">
        <v>0</v>
      </c>
      <c r="R173" s="89">
        <f t="shared" si="39"/>
        <v>0</v>
      </c>
      <c r="S173" s="89">
        <v>0</v>
      </c>
      <c r="T173" s="89">
        <f t="shared" si="42"/>
        <v>0</v>
      </c>
      <c r="U173" s="89">
        <v>0</v>
      </c>
      <c r="V173" s="89">
        <f t="shared" si="45"/>
        <v>0</v>
      </c>
      <c r="W173" s="89">
        <v>0</v>
      </c>
      <c r="X173" s="89">
        <f t="shared" si="37"/>
        <v>0</v>
      </c>
      <c r="Y173" s="89">
        <v>0</v>
      </c>
      <c r="Z173" s="88">
        <f t="shared" si="38"/>
        <v>0</v>
      </c>
      <c r="AA173" s="88">
        <v>0</v>
      </c>
      <c r="AB173" s="88">
        <f t="shared" si="33"/>
        <v>0</v>
      </c>
      <c r="AC173" s="88"/>
      <c r="AD173" s="88"/>
      <c r="AE173" s="93">
        <f t="shared" si="46"/>
        <v>0</v>
      </c>
      <c r="AF173" s="135"/>
    </row>
    <row r="174" spans="1:32" s="115" customFormat="1" hidden="1">
      <c r="A174" s="85">
        <v>169</v>
      </c>
      <c r="B174" s="132" t="s">
        <v>710</v>
      </c>
      <c r="C174" s="87">
        <v>0</v>
      </c>
      <c r="D174" s="88">
        <f t="shared" si="34"/>
        <v>0</v>
      </c>
      <c r="E174" s="89">
        <v>0</v>
      </c>
      <c r="F174" s="89">
        <f t="shared" si="35"/>
        <v>0</v>
      </c>
      <c r="G174" s="89">
        <v>0</v>
      </c>
      <c r="H174" s="89">
        <f t="shared" si="40"/>
        <v>0</v>
      </c>
      <c r="I174" s="89">
        <v>0</v>
      </c>
      <c r="J174" s="89">
        <f t="shared" si="41"/>
        <v>0</v>
      </c>
      <c r="K174" s="89">
        <v>0</v>
      </c>
      <c r="L174" s="88">
        <f t="shared" si="43"/>
        <v>0</v>
      </c>
      <c r="M174" s="89">
        <v>0</v>
      </c>
      <c r="N174" s="89">
        <f t="shared" si="44"/>
        <v>0</v>
      </c>
      <c r="O174" s="89">
        <v>0</v>
      </c>
      <c r="P174" s="89">
        <f t="shared" si="36"/>
        <v>0</v>
      </c>
      <c r="Q174" s="89">
        <v>0</v>
      </c>
      <c r="R174" s="89">
        <f t="shared" si="39"/>
        <v>0</v>
      </c>
      <c r="S174" s="89">
        <v>0</v>
      </c>
      <c r="T174" s="89">
        <f t="shared" si="42"/>
        <v>0</v>
      </c>
      <c r="U174" s="89">
        <v>0</v>
      </c>
      <c r="V174" s="89">
        <f t="shared" si="45"/>
        <v>0</v>
      </c>
      <c r="W174" s="89">
        <v>0</v>
      </c>
      <c r="X174" s="89">
        <f t="shared" si="37"/>
        <v>0</v>
      </c>
      <c r="Y174" s="89">
        <v>0</v>
      </c>
      <c r="Z174" s="88">
        <f t="shared" si="38"/>
        <v>0</v>
      </c>
      <c r="AA174" s="88">
        <v>0</v>
      </c>
      <c r="AB174" s="88">
        <f t="shared" si="33"/>
        <v>0</v>
      </c>
      <c r="AC174" s="88"/>
      <c r="AD174" s="88"/>
      <c r="AE174" s="93">
        <f t="shared" si="46"/>
        <v>0</v>
      </c>
      <c r="AF174" s="135"/>
    </row>
    <row r="175" spans="1:32" s="115" customFormat="1" hidden="1">
      <c r="A175" s="85">
        <v>170</v>
      </c>
      <c r="B175" s="132" t="s">
        <v>711</v>
      </c>
      <c r="C175" s="87">
        <v>0</v>
      </c>
      <c r="D175" s="88">
        <f t="shared" si="34"/>
        <v>0</v>
      </c>
      <c r="E175" s="89">
        <v>0</v>
      </c>
      <c r="F175" s="89">
        <f t="shared" si="35"/>
        <v>0</v>
      </c>
      <c r="G175" s="89">
        <v>0</v>
      </c>
      <c r="H175" s="89">
        <f t="shared" si="40"/>
        <v>0</v>
      </c>
      <c r="I175" s="89">
        <v>0</v>
      </c>
      <c r="J175" s="89">
        <f t="shared" si="41"/>
        <v>0</v>
      </c>
      <c r="K175" s="89">
        <v>0</v>
      </c>
      <c r="L175" s="88">
        <f t="shared" si="43"/>
        <v>0</v>
      </c>
      <c r="M175" s="89">
        <v>0</v>
      </c>
      <c r="N175" s="89">
        <f t="shared" si="44"/>
        <v>0</v>
      </c>
      <c r="O175" s="89">
        <v>0</v>
      </c>
      <c r="P175" s="89">
        <f t="shared" si="36"/>
        <v>0</v>
      </c>
      <c r="Q175" s="89">
        <v>0</v>
      </c>
      <c r="R175" s="89">
        <f t="shared" si="39"/>
        <v>0</v>
      </c>
      <c r="S175" s="89">
        <v>0</v>
      </c>
      <c r="T175" s="89">
        <f t="shared" si="42"/>
        <v>0</v>
      </c>
      <c r="U175" s="89">
        <v>0</v>
      </c>
      <c r="V175" s="89">
        <f t="shared" si="45"/>
        <v>0</v>
      </c>
      <c r="W175" s="89">
        <v>0</v>
      </c>
      <c r="X175" s="89">
        <f t="shared" si="37"/>
        <v>0</v>
      </c>
      <c r="Y175" s="89">
        <v>0</v>
      </c>
      <c r="Z175" s="88">
        <f t="shared" si="38"/>
        <v>0</v>
      </c>
      <c r="AA175" s="88">
        <v>0</v>
      </c>
      <c r="AB175" s="88">
        <f t="shared" si="33"/>
        <v>0</v>
      </c>
      <c r="AC175" s="88"/>
      <c r="AD175" s="88"/>
      <c r="AE175" s="93">
        <f t="shared" si="46"/>
        <v>0</v>
      </c>
      <c r="AF175" s="135"/>
    </row>
    <row r="176" spans="1:32" s="115" customFormat="1" hidden="1">
      <c r="A176" s="85">
        <v>171</v>
      </c>
      <c r="B176" s="132" t="s">
        <v>712</v>
      </c>
      <c r="C176" s="87">
        <v>0</v>
      </c>
      <c r="D176" s="88">
        <f t="shared" si="34"/>
        <v>0</v>
      </c>
      <c r="E176" s="89">
        <v>0</v>
      </c>
      <c r="F176" s="89">
        <f t="shared" si="35"/>
        <v>0</v>
      </c>
      <c r="G176" s="89">
        <v>0</v>
      </c>
      <c r="H176" s="89">
        <f t="shared" si="40"/>
        <v>0</v>
      </c>
      <c r="I176" s="89">
        <v>0</v>
      </c>
      <c r="J176" s="89">
        <f t="shared" si="41"/>
        <v>0</v>
      </c>
      <c r="K176" s="89">
        <v>0</v>
      </c>
      <c r="L176" s="88">
        <f t="shared" si="43"/>
        <v>0</v>
      </c>
      <c r="M176" s="89">
        <v>0</v>
      </c>
      <c r="N176" s="89">
        <f t="shared" si="44"/>
        <v>0</v>
      </c>
      <c r="O176" s="89">
        <v>0</v>
      </c>
      <c r="P176" s="89">
        <f t="shared" si="36"/>
        <v>0</v>
      </c>
      <c r="Q176" s="89">
        <v>0</v>
      </c>
      <c r="R176" s="89">
        <f t="shared" si="39"/>
        <v>0</v>
      </c>
      <c r="S176" s="89">
        <v>0</v>
      </c>
      <c r="T176" s="89">
        <f t="shared" si="42"/>
        <v>0</v>
      </c>
      <c r="U176" s="89">
        <v>0</v>
      </c>
      <c r="V176" s="89">
        <f t="shared" si="45"/>
        <v>0</v>
      </c>
      <c r="W176" s="89">
        <v>0</v>
      </c>
      <c r="X176" s="89">
        <f t="shared" si="37"/>
        <v>0</v>
      </c>
      <c r="Y176" s="89">
        <v>0</v>
      </c>
      <c r="Z176" s="88">
        <f t="shared" si="38"/>
        <v>0</v>
      </c>
      <c r="AA176" s="88">
        <v>0</v>
      </c>
      <c r="AB176" s="88">
        <f t="shared" si="33"/>
        <v>0</v>
      </c>
      <c r="AC176" s="88"/>
      <c r="AD176" s="88"/>
      <c r="AE176" s="93">
        <f t="shared" si="46"/>
        <v>0</v>
      </c>
      <c r="AF176" s="135"/>
    </row>
    <row r="177" spans="1:32" s="115" customFormat="1" hidden="1">
      <c r="A177" s="85">
        <v>172</v>
      </c>
      <c r="B177" s="132" t="s">
        <v>713</v>
      </c>
      <c r="C177" s="87">
        <v>0</v>
      </c>
      <c r="D177" s="88">
        <f t="shared" si="34"/>
        <v>0</v>
      </c>
      <c r="E177" s="89">
        <v>0</v>
      </c>
      <c r="F177" s="89">
        <f t="shared" si="35"/>
        <v>0</v>
      </c>
      <c r="G177" s="89">
        <v>0</v>
      </c>
      <c r="H177" s="89">
        <f t="shared" si="40"/>
        <v>0</v>
      </c>
      <c r="I177" s="89">
        <v>0</v>
      </c>
      <c r="J177" s="89">
        <f t="shared" si="41"/>
        <v>0</v>
      </c>
      <c r="K177" s="89">
        <v>0</v>
      </c>
      <c r="L177" s="88">
        <f t="shared" si="43"/>
        <v>0</v>
      </c>
      <c r="M177" s="89">
        <v>0</v>
      </c>
      <c r="N177" s="89">
        <f t="shared" si="44"/>
        <v>0</v>
      </c>
      <c r="O177" s="89">
        <v>0</v>
      </c>
      <c r="P177" s="89">
        <f t="shared" si="36"/>
        <v>0</v>
      </c>
      <c r="Q177" s="89">
        <v>0</v>
      </c>
      <c r="R177" s="89">
        <f t="shared" si="39"/>
        <v>0</v>
      </c>
      <c r="S177" s="89">
        <v>0</v>
      </c>
      <c r="T177" s="89">
        <f t="shared" si="42"/>
        <v>0</v>
      </c>
      <c r="U177" s="89">
        <v>0</v>
      </c>
      <c r="V177" s="89">
        <f t="shared" si="45"/>
        <v>0</v>
      </c>
      <c r="W177" s="89">
        <v>0</v>
      </c>
      <c r="X177" s="89">
        <f t="shared" si="37"/>
        <v>0</v>
      </c>
      <c r="Y177" s="89">
        <v>0</v>
      </c>
      <c r="Z177" s="88">
        <f t="shared" si="38"/>
        <v>0</v>
      </c>
      <c r="AA177" s="88">
        <v>0</v>
      </c>
      <c r="AB177" s="88">
        <f t="shared" si="33"/>
        <v>0</v>
      </c>
      <c r="AC177" s="88"/>
      <c r="AD177" s="88"/>
      <c r="AE177" s="93">
        <f t="shared" si="46"/>
        <v>0</v>
      </c>
      <c r="AF177" s="135"/>
    </row>
    <row r="178" spans="1:32" s="115" customFormat="1" hidden="1">
      <c r="A178" s="85">
        <v>173</v>
      </c>
      <c r="B178" s="132" t="s">
        <v>714</v>
      </c>
      <c r="C178" s="87">
        <v>0</v>
      </c>
      <c r="D178" s="88">
        <f t="shared" si="34"/>
        <v>0</v>
      </c>
      <c r="E178" s="89">
        <v>0</v>
      </c>
      <c r="F178" s="89">
        <f t="shared" si="35"/>
        <v>0</v>
      </c>
      <c r="G178" s="89">
        <v>0</v>
      </c>
      <c r="H178" s="89">
        <f t="shared" si="40"/>
        <v>0</v>
      </c>
      <c r="I178" s="89">
        <v>0</v>
      </c>
      <c r="J178" s="89">
        <f t="shared" si="41"/>
        <v>0</v>
      </c>
      <c r="K178" s="89">
        <v>0</v>
      </c>
      <c r="L178" s="88">
        <f t="shared" si="43"/>
        <v>0</v>
      </c>
      <c r="M178" s="89">
        <v>0</v>
      </c>
      <c r="N178" s="89">
        <f t="shared" si="44"/>
        <v>0</v>
      </c>
      <c r="O178" s="89">
        <v>0</v>
      </c>
      <c r="P178" s="89">
        <f t="shared" si="36"/>
        <v>0</v>
      </c>
      <c r="Q178" s="89">
        <v>0</v>
      </c>
      <c r="R178" s="89">
        <f t="shared" si="39"/>
        <v>0</v>
      </c>
      <c r="S178" s="89">
        <v>0</v>
      </c>
      <c r="T178" s="89">
        <f t="shared" si="42"/>
        <v>0</v>
      </c>
      <c r="U178" s="89">
        <v>0</v>
      </c>
      <c r="V178" s="89">
        <f t="shared" si="45"/>
        <v>0</v>
      </c>
      <c r="W178" s="89">
        <v>0</v>
      </c>
      <c r="X178" s="89">
        <f t="shared" si="37"/>
        <v>0</v>
      </c>
      <c r="Y178" s="89">
        <v>0</v>
      </c>
      <c r="Z178" s="88">
        <f t="shared" si="38"/>
        <v>0</v>
      </c>
      <c r="AA178" s="88">
        <v>0</v>
      </c>
      <c r="AB178" s="88">
        <f t="shared" ref="AB178:AB241" si="47">AA178*3.75</f>
        <v>0</v>
      </c>
      <c r="AC178" s="88"/>
      <c r="AD178" s="88"/>
      <c r="AE178" s="93">
        <f t="shared" si="46"/>
        <v>0</v>
      </c>
      <c r="AF178" s="135"/>
    </row>
    <row r="179" spans="1:32" s="115" customFormat="1" hidden="1">
      <c r="A179" s="85">
        <v>174</v>
      </c>
      <c r="B179" s="132" t="s">
        <v>715</v>
      </c>
      <c r="C179" s="87">
        <v>0</v>
      </c>
      <c r="D179" s="88">
        <f t="shared" si="34"/>
        <v>0</v>
      </c>
      <c r="E179" s="89">
        <v>0</v>
      </c>
      <c r="F179" s="89">
        <f t="shared" si="35"/>
        <v>0</v>
      </c>
      <c r="G179" s="89">
        <v>0</v>
      </c>
      <c r="H179" s="89">
        <f t="shared" si="40"/>
        <v>0</v>
      </c>
      <c r="I179" s="89">
        <v>0</v>
      </c>
      <c r="J179" s="89">
        <f t="shared" si="41"/>
        <v>0</v>
      </c>
      <c r="K179" s="89">
        <v>0</v>
      </c>
      <c r="L179" s="88">
        <f t="shared" si="43"/>
        <v>0</v>
      </c>
      <c r="M179" s="89">
        <v>0</v>
      </c>
      <c r="N179" s="89">
        <f t="shared" si="44"/>
        <v>0</v>
      </c>
      <c r="O179" s="89">
        <v>0</v>
      </c>
      <c r="P179" s="89">
        <f t="shared" si="36"/>
        <v>0</v>
      </c>
      <c r="Q179" s="89">
        <v>0</v>
      </c>
      <c r="R179" s="89">
        <f t="shared" si="39"/>
        <v>0</v>
      </c>
      <c r="S179" s="89">
        <v>0</v>
      </c>
      <c r="T179" s="89">
        <f t="shared" si="42"/>
        <v>0</v>
      </c>
      <c r="U179" s="89">
        <v>0</v>
      </c>
      <c r="V179" s="89">
        <f t="shared" si="45"/>
        <v>0</v>
      </c>
      <c r="W179" s="89">
        <v>0</v>
      </c>
      <c r="X179" s="89">
        <f t="shared" si="37"/>
        <v>0</v>
      </c>
      <c r="Y179" s="89">
        <v>0</v>
      </c>
      <c r="Z179" s="88">
        <f t="shared" si="38"/>
        <v>0</v>
      </c>
      <c r="AA179" s="88">
        <v>0</v>
      </c>
      <c r="AB179" s="88">
        <f t="shared" si="47"/>
        <v>0</v>
      </c>
      <c r="AC179" s="88"/>
      <c r="AD179" s="88"/>
      <c r="AE179" s="93">
        <f t="shared" si="46"/>
        <v>0</v>
      </c>
      <c r="AF179" s="135"/>
    </row>
    <row r="180" spans="1:32" s="115" customFormat="1" hidden="1">
      <c r="A180" s="85">
        <v>175</v>
      </c>
      <c r="B180" s="132" t="s">
        <v>716</v>
      </c>
      <c r="C180" s="87">
        <v>0</v>
      </c>
      <c r="D180" s="88">
        <f t="shared" si="34"/>
        <v>0</v>
      </c>
      <c r="E180" s="89">
        <v>0</v>
      </c>
      <c r="F180" s="89">
        <f t="shared" si="35"/>
        <v>0</v>
      </c>
      <c r="G180" s="89">
        <v>0</v>
      </c>
      <c r="H180" s="89">
        <f t="shared" si="40"/>
        <v>0</v>
      </c>
      <c r="I180" s="89">
        <v>0</v>
      </c>
      <c r="J180" s="89">
        <f t="shared" si="41"/>
        <v>0</v>
      </c>
      <c r="K180" s="89">
        <v>0</v>
      </c>
      <c r="L180" s="88">
        <f t="shared" si="43"/>
        <v>0</v>
      </c>
      <c r="M180" s="89">
        <v>0</v>
      </c>
      <c r="N180" s="89">
        <f t="shared" si="44"/>
        <v>0</v>
      </c>
      <c r="O180" s="89">
        <v>0</v>
      </c>
      <c r="P180" s="89">
        <f t="shared" si="36"/>
        <v>0</v>
      </c>
      <c r="Q180" s="89">
        <v>0</v>
      </c>
      <c r="R180" s="89">
        <f t="shared" si="39"/>
        <v>0</v>
      </c>
      <c r="S180" s="89">
        <v>0</v>
      </c>
      <c r="T180" s="89">
        <f t="shared" si="42"/>
        <v>0</v>
      </c>
      <c r="U180" s="89">
        <v>0</v>
      </c>
      <c r="V180" s="89">
        <f t="shared" si="45"/>
        <v>0</v>
      </c>
      <c r="W180" s="89">
        <v>0</v>
      </c>
      <c r="X180" s="89">
        <f t="shared" si="37"/>
        <v>0</v>
      </c>
      <c r="Y180" s="89">
        <v>0</v>
      </c>
      <c r="Z180" s="88">
        <f t="shared" si="38"/>
        <v>0</v>
      </c>
      <c r="AA180" s="88">
        <v>0</v>
      </c>
      <c r="AB180" s="88">
        <f t="shared" si="47"/>
        <v>0</v>
      </c>
      <c r="AC180" s="88"/>
      <c r="AD180" s="88"/>
      <c r="AE180" s="93">
        <f t="shared" si="46"/>
        <v>0</v>
      </c>
      <c r="AF180" s="135"/>
    </row>
    <row r="181" spans="1:32" s="115" customFormat="1" hidden="1">
      <c r="A181" s="85">
        <v>176</v>
      </c>
      <c r="B181" s="132" t="s">
        <v>717</v>
      </c>
      <c r="C181" s="87">
        <v>0</v>
      </c>
      <c r="D181" s="88">
        <f t="shared" si="34"/>
        <v>0</v>
      </c>
      <c r="E181" s="89">
        <v>0</v>
      </c>
      <c r="F181" s="89">
        <f t="shared" si="35"/>
        <v>0</v>
      </c>
      <c r="G181" s="89">
        <v>0</v>
      </c>
      <c r="H181" s="89">
        <f t="shared" si="40"/>
        <v>0</v>
      </c>
      <c r="I181" s="89">
        <v>0</v>
      </c>
      <c r="J181" s="89">
        <f t="shared" si="41"/>
        <v>0</v>
      </c>
      <c r="K181" s="89">
        <v>0</v>
      </c>
      <c r="L181" s="88">
        <f t="shared" si="43"/>
        <v>0</v>
      </c>
      <c r="M181" s="89">
        <v>0</v>
      </c>
      <c r="N181" s="89">
        <f t="shared" si="44"/>
        <v>0</v>
      </c>
      <c r="O181" s="89">
        <v>0</v>
      </c>
      <c r="P181" s="89">
        <f t="shared" si="36"/>
        <v>0</v>
      </c>
      <c r="Q181" s="89">
        <v>0</v>
      </c>
      <c r="R181" s="89">
        <f t="shared" si="39"/>
        <v>0</v>
      </c>
      <c r="S181" s="89">
        <v>0</v>
      </c>
      <c r="T181" s="89">
        <f t="shared" si="42"/>
        <v>0</v>
      </c>
      <c r="U181" s="89">
        <v>0</v>
      </c>
      <c r="V181" s="89">
        <f t="shared" si="45"/>
        <v>0</v>
      </c>
      <c r="W181" s="89">
        <v>0</v>
      </c>
      <c r="X181" s="89">
        <f t="shared" si="37"/>
        <v>0</v>
      </c>
      <c r="Y181" s="89">
        <v>0</v>
      </c>
      <c r="Z181" s="88">
        <f t="shared" si="38"/>
        <v>0</v>
      </c>
      <c r="AA181" s="88">
        <v>0</v>
      </c>
      <c r="AB181" s="88">
        <f t="shared" si="47"/>
        <v>0</v>
      </c>
      <c r="AC181" s="88"/>
      <c r="AD181" s="88"/>
      <c r="AE181" s="93">
        <f t="shared" si="46"/>
        <v>0</v>
      </c>
      <c r="AF181" s="135"/>
    </row>
    <row r="182" spans="1:32" s="115" customFormat="1" hidden="1">
      <c r="A182" s="85">
        <v>177</v>
      </c>
      <c r="B182" s="132" t="s">
        <v>718</v>
      </c>
      <c r="C182" s="87">
        <v>0</v>
      </c>
      <c r="D182" s="88">
        <f t="shared" si="34"/>
        <v>0</v>
      </c>
      <c r="E182" s="89">
        <v>0</v>
      </c>
      <c r="F182" s="89">
        <f t="shared" si="35"/>
        <v>0</v>
      </c>
      <c r="G182" s="89">
        <v>0</v>
      </c>
      <c r="H182" s="89">
        <f t="shared" si="40"/>
        <v>0</v>
      </c>
      <c r="I182" s="89">
        <v>0</v>
      </c>
      <c r="J182" s="89">
        <f t="shared" si="41"/>
        <v>0</v>
      </c>
      <c r="K182" s="89">
        <v>0</v>
      </c>
      <c r="L182" s="88">
        <f t="shared" si="43"/>
        <v>0</v>
      </c>
      <c r="M182" s="89">
        <v>0</v>
      </c>
      <c r="N182" s="89">
        <f t="shared" si="44"/>
        <v>0</v>
      </c>
      <c r="O182" s="89">
        <v>0</v>
      </c>
      <c r="P182" s="89">
        <f t="shared" si="36"/>
        <v>0</v>
      </c>
      <c r="Q182" s="89">
        <v>0</v>
      </c>
      <c r="R182" s="89">
        <f t="shared" si="39"/>
        <v>0</v>
      </c>
      <c r="S182" s="89">
        <v>0</v>
      </c>
      <c r="T182" s="89">
        <f t="shared" si="42"/>
        <v>0</v>
      </c>
      <c r="U182" s="89">
        <v>0</v>
      </c>
      <c r="V182" s="89">
        <f t="shared" si="45"/>
        <v>0</v>
      </c>
      <c r="W182" s="89">
        <v>0</v>
      </c>
      <c r="X182" s="89">
        <f t="shared" si="37"/>
        <v>0</v>
      </c>
      <c r="Y182" s="89">
        <v>0</v>
      </c>
      <c r="Z182" s="88">
        <f t="shared" si="38"/>
        <v>0</v>
      </c>
      <c r="AA182" s="88">
        <v>0</v>
      </c>
      <c r="AB182" s="88">
        <f t="shared" si="47"/>
        <v>0</v>
      </c>
      <c r="AC182" s="88"/>
      <c r="AD182" s="88"/>
      <c r="AE182" s="93">
        <f t="shared" si="46"/>
        <v>0</v>
      </c>
      <c r="AF182" s="135"/>
    </row>
    <row r="183" spans="1:32" s="115" customFormat="1" hidden="1">
      <c r="A183" s="85">
        <v>178</v>
      </c>
      <c r="B183" s="132" t="s">
        <v>719</v>
      </c>
      <c r="C183" s="87">
        <v>0</v>
      </c>
      <c r="D183" s="88">
        <f t="shared" si="34"/>
        <v>0</v>
      </c>
      <c r="E183" s="89">
        <v>0</v>
      </c>
      <c r="F183" s="89">
        <f t="shared" si="35"/>
        <v>0</v>
      </c>
      <c r="G183" s="89">
        <v>0</v>
      </c>
      <c r="H183" s="89">
        <f t="shared" si="40"/>
        <v>0</v>
      </c>
      <c r="I183" s="89">
        <v>0</v>
      </c>
      <c r="J183" s="89">
        <f t="shared" si="41"/>
        <v>0</v>
      </c>
      <c r="K183" s="89">
        <v>0</v>
      </c>
      <c r="L183" s="88">
        <f t="shared" si="43"/>
        <v>0</v>
      </c>
      <c r="M183" s="89">
        <v>0</v>
      </c>
      <c r="N183" s="89">
        <f t="shared" si="44"/>
        <v>0</v>
      </c>
      <c r="O183" s="89">
        <v>0</v>
      </c>
      <c r="P183" s="89">
        <f t="shared" si="36"/>
        <v>0</v>
      </c>
      <c r="Q183" s="89">
        <v>0</v>
      </c>
      <c r="R183" s="89">
        <f t="shared" si="39"/>
        <v>0</v>
      </c>
      <c r="S183" s="89">
        <v>0</v>
      </c>
      <c r="T183" s="89">
        <f t="shared" si="42"/>
        <v>0</v>
      </c>
      <c r="U183" s="89">
        <v>0</v>
      </c>
      <c r="V183" s="89">
        <f t="shared" si="45"/>
        <v>0</v>
      </c>
      <c r="W183" s="89">
        <v>0</v>
      </c>
      <c r="X183" s="89">
        <f t="shared" si="37"/>
        <v>0</v>
      </c>
      <c r="Y183" s="89">
        <v>0</v>
      </c>
      <c r="Z183" s="88">
        <f t="shared" si="38"/>
        <v>0</v>
      </c>
      <c r="AA183" s="88">
        <v>0</v>
      </c>
      <c r="AB183" s="88">
        <f t="shared" si="47"/>
        <v>0</v>
      </c>
      <c r="AC183" s="88"/>
      <c r="AD183" s="88"/>
      <c r="AE183" s="93">
        <f t="shared" si="46"/>
        <v>0</v>
      </c>
      <c r="AF183" s="135"/>
    </row>
    <row r="184" spans="1:32" s="115" customFormat="1" hidden="1">
      <c r="A184" s="85">
        <v>179</v>
      </c>
      <c r="B184" s="132" t="s">
        <v>720</v>
      </c>
      <c r="C184" s="87">
        <v>0</v>
      </c>
      <c r="D184" s="88">
        <f t="shared" si="34"/>
        <v>0</v>
      </c>
      <c r="E184" s="89">
        <v>0</v>
      </c>
      <c r="F184" s="89">
        <f t="shared" si="35"/>
        <v>0</v>
      </c>
      <c r="G184" s="89">
        <v>0</v>
      </c>
      <c r="H184" s="89">
        <f t="shared" si="40"/>
        <v>0</v>
      </c>
      <c r="I184" s="89">
        <v>0</v>
      </c>
      <c r="J184" s="89">
        <f t="shared" si="41"/>
        <v>0</v>
      </c>
      <c r="K184" s="89">
        <v>0</v>
      </c>
      <c r="L184" s="88">
        <f t="shared" si="43"/>
        <v>0</v>
      </c>
      <c r="M184" s="89">
        <v>0</v>
      </c>
      <c r="N184" s="89">
        <f t="shared" si="44"/>
        <v>0</v>
      </c>
      <c r="O184" s="89">
        <v>0</v>
      </c>
      <c r="P184" s="89">
        <f t="shared" si="36"/>
        <v>0</v>
      </c>
      <c r="Q184" s="89">
        <v>0</v>
      </c>
      <c r="R184" s="89">
        <f t="shared" si="39"/>
        <v>0</v>
      </c>
      <c r="S184" s="89">
        <v>0</v>
      </c>
      <c r="T184" s="89">
        <f t="shared" si="42"/>
        <v>0</v>
      </c>
      <c r="U184" s="89">
        <v>0</v>
      </c>
      <c r="V184" s="89">
        <f t="shared" si="45"/>
        <v>0</v>
      </c>
      <c r="W184" s="89">
        <v>0</v>
      </c>
      <c r="X184" s="89">
        <f t="shared" si="37"/>
        <v>0</v>
      </c>
      <c r="Y184" s="89">
        <v>0</v>
      </c>
      <c r="Z184" s="88">
        <f t="shared" si="38"/>
        <v>0</v>
      </c>
      <c r="AA184" s="88">
        <v>0</v>
      </c>
      <c r="AB184" s="88">
        <f t="shared" si="47"/>
        <v>0</v>
      </c>
      <c r="AC184" s="88"/>
      <c r="AD184" s="88"/>
      <c r="AE184" s="93">
        <f t="shared" si="46"/>
        <v>0</v>
      </c>
      <c r="AF184" s="135"/>
    </row>
    <row r="185" spans="1:32" s="115" customFormat="1" hidden="1">
      <c r="A185" s="85">
        <v>180</v>
      </c>
      <c r="B185" s="132" t="s">
        <v>721</v>
      </c>
      <c r="C185" s="87">
        <v>0</v>
      </c>
      <c r="D185" s="88">
        <f t="shared" si="34"/>
        <v>0</v>
      </c>
      <c r="E185" s="89">
        <v>0</v>
      </c>
      <c r="F185" s="89">
        <f t="shared" si="35"/>
        <v>0</v>
      </c>
      <c r="G185" s="89">
        <v>0</v>
      </c>
      <c r="H185" s="89">
        <f t="shared" si="40"/>
        <v>0</v>
      </c>
      <c r="I185" s="89">
        <v>0</v>
      </c>
      <c r="J185" s="89">
        <f t="shared" si="41"/>
        <v>0</v>
      </c>
      <c r="K185" s="89">
        <v>0</v>
      </c>
      <c r="L185" s="88">
        <f t="shared" si="43"/>
        <v>0</v>
      </c>
      <c r="M185" s="89">
        <v>0</v>
      </c>
      <c r="N185" s="89">
        <f t="shared" si="44"/>
        <v>0</v>
      </c>
      <c r="O185" s="89">
        <v>0</v>
      </c>
      <c r="P185" s="89">
        <f t="shared" si="36"/>
        <v>0</v>
      </c>
      <c r="Q185" s="89">
        <v>0</v>
      </c>
      <c r="R185" s="89">
        <f t="shared" si="39"/>
        <v>0</v>
      </c>
      <c r="S185" s="89">
        <v>0</v>
      </c>
      <c r="T185" s="89">
        <f t="shared" si="42"/>
        <v>0</v>
      </c>
      <c r="U185" s="89">
        <v>0</v>
      </c>
      <c r="V185" s="89">
        <f t="shared" si="45"/>
        <v>0</v>
      </c>
      <c r="W185" s="89">
        <v>0</v>
      </c>
      <c r="X185" s="89">
        <f t="shared" si="37"/>
        <v>0</v>
      </c>
      <c r="Y185" s="89">
        <v>0</v>
      </c>
      <c r="Z185" s="88">
        <f t="shared" si="38"/>
        <v>0</v>
      </c>
      <c r="AA185" s="88">
        <v>0</v>
      </c>
      <c r="AB185" s="88">
        <f t="shared" si="47"/>
        <v>0</v>
      </c>
      <c r="AC185" s="88"/>
      <c r="AD185" s="88"/>
      <c r="AE185" s="93">
        <f t="shared" si="46"/>
        <v>0</v>
      </c>
      <c r="AF185" s="135"/>
    </row>
    <row r="186" spans="1:32" s="115" customFormat="1" hidden="1">
      <c r="A186" s="85">
        <v>181</v>
      </c>
      <c r="B186" s="132" t="s">
        <v>722</v>
      </c>
      <c r="C186" s="87">
        <v>0</v>
      </c>
      <c r="D186" s="88">
        <f t="shared" si="34"/>
        <v>0</v>
      </c>
      <c r="E186" s="89">
        <v>0</v>
      </c>
      <c r="F186" s="89">
        <f t="shared" si="35"/>
        <v>0</v>
      </c>
      <c r="G186" s="89">
        <v>0</v>
      </c>
      <c r="H186" s="89">
        <f t="shared" si="40"/>
        <v>0</v>
      </c>
      <c r="I186" s="89">
        <v>0</v>
      </c>
      <c r="J186" s="89">
        <f t="shared" si="41"/>
        <v>0</v>
      </c>
      <c r="K186" s="89">
        <v>0</v>
      </c>
      <c r="L186" s="88">
        <f t="shared" si="43"/>
        <v>0</v>
      </c>
      <c r="M186" s="89">
        <v>0</v>
      </c>
      <c r="N186" s="89">
        <f t="shared" si="44"/>
        <v>0</v>
      </c>
      <c r="O186" s="89">
        <v>0</v>
      </c>
      <c r="P186" s="89">
        <f t="shared" si="36"/>
        <v>0</v>
      </c>
      <c r="Q186" s="89">
        <v>0</v>
      </c>
      <c r="R186" s="89">
        <f t="shared" si="39"/>
        <v>0</v>
      </c>
      <c r="S186" s="89">
        <v>0</v>
      </c>
      <c r="T186" s="89">
        <f t="shared" si="42"/>
        <v>0</v>
      </c>
      <c r="U186" s="89">
        <v>0</v>
      </c>
      <c r="V186" s="89">
        <f t="shared" si="45"/>
        <v>0</v>
      </c>
      <c r="W186" s="89">
        <v>0</v>
      </c>
      <c r="X186" s="89">
        <f t="shared" si="37"/>
        <v>0</v>
      </c>
      <c r="Y186" s="89">
        <v>0</v>
      </c>
      <c r="Z186" s="88">
        <f t="shared" si="38"/>
        <v>0</v>
      </c>
      <c r="AA186" s="88">
        <v>0</v>
      </c>
      <c r="AB186" s="88">
        <f t="shared" si="47"/>
        <v>0</v>
      </c>
      <c r="AC186" s="88"/>
      <c r="AD186" s="88"/>
      <c r="AE186" s="93">
        <f t="shared" si="46"/>
        <v>0</v>
      </c>
      <c r="AF186" s="135"/>
    </row>
    <row r="187" spans="1:32" s="115" customFormat="1" hidden="1">
      <c r="A187" s="85">
        <v>182</v>
      </c>
      <c r="B187" s="132" t="s">
        <v>723</v>
      </c>
      <c r="C187" s="87">
        <v>0</v>
      </c>
      <c r="D187" s="88">
        <f t="shared" si="34"/>
        <v>0</v>
      </c>
      <c r="E187" s="89">
        <v>0</v>
      </c>
      <c r="F187" s="89">
        <f t="shared" si="35"/>
        <v>0</v>
      </c>
      <c r="G187" s="89">
        <v>0</v>
      </c>
      <c r="H187" s="89">
        <f t="shared" si="40"/>
        <v>0</v>
      </c>
      <c r="I187" s="89">
        <v>0</v>
      </c>
      <c r="J187" s="89">
        <f t="shared" si="41"/>
        <v>0</v>
      </c>
      <c r="K187" s="89">
        <v>0</v>
      </c>
      <c r="L187" s="88">
        <f t="shared" si="43"/>
        <v>0</v>
      </c>
      <c r="M187" s="89">
        <v>0</v>
      </c>
      <c r="N187" s="89">
        <f t="shared" si="44"/>
        <v>0</v>
      </c>
      <c r="O187" s="89">
        <v>0</v>
      </c>
      <c r="P187" s="89">
        <f t="shared" si="36"/>
        <v>0</v>
      </c>
      <c r="Q187" s="89">
        <v>0</v>
      </c>
      <c r="R187" s="89">
        <f t="shared" si="39"/>
        <v>0</v>
      </c>
      <c r="S187" s="89">
        <v>0</v>
      </c>
      <c r="T187" s="89">
        <f t="shared" si="42"/>
        <v>0</v>
      </c>
      <c r="U187" s="89">
        <v>0</v>
      </c>
      <c r="V187" s="89">
        <f t="shared" si="45"/>
        <v>0</v>
      </c>
      <c r="W187" s="89">
        <v>0</v>
      </c>
      <c r="X187" s="89">
        <f t="shared" si="37"/>
        <v>0</v>
      </c>
      <c r="Y187" s="89">
        <v>0</v>
      </c>
      <c r="Z187" s="88">
        <f t="shared" si="38"/>
        <v>0</v>
      </c>
      <c r="AA187" s="88">
        <v>0</v>
      </c>
      <c r="AB187" s="88">
        <f t="shared" si="47"/>
        <v>0</v>
      </c>
      <c r="AC187" s="88"/>
      <c r="AD187" s="88"/>
      <c r="AE187" s="93">
        <f t="shared" si="46"/>
        <v>0</v>
      </c>
      <c r="AF187" s="135"/>
    </row>
    <row r="188" spans="1:32" s="115" customFormat="1" hidden="1">
      <c r="A188" s="85">
        <v>183</v>
      </c>
      <c r="B188" s="132" t="s">
        <v>724</v>
      </c>
      <c r="C188" s="87">
        <v>0</v>
      </c>
      <c r="D188" s="88">
        <f t="shared" si="34"/>
        <v>0</v>
      </c>
      <c r="E188" s="89">
        <v>0</v>
      </c>
      <c r="F188" s="89">
        <f t="shared" si="35"/>
        <v>0</v>
      </c>
      <c r="G188" s="89">
        <v>0</v>
      </c>
      <c r="H188" s="89">
        <f t="shared" si="40"/>
        <v>0</v>
      </c>
      <c r="I188" s="89">
        <v>0</v>
      </c>
      <c r="J188" s="89">
        <f t="shared" si="41"/>
        <v>0</v>
      </c>
      <c r="K188" s="89">
        <v>0</v>
      </c>
      <c r="L188" s="88">
        <f t="shared" si="43"/>
        <v>0</v>
      </c>
      <c r="M188" s="89">
        <v>0</v>
      </c>
      <c r="N188" s="89">
        <f t="shared" si="44"/>
        <v>0</v>
      </c>
      <c r="O188" s="89">
        <v>0</v>
      </c>
      <c r="P188" s="89">
        <f t="shared" si="36"/>
        <v>0</v>
      </c>
      <c r="Q188" s="89">
        <v>0</v>
      </c>
      <c r="R188" s="89">
        <f t="shared" si="39"/>
        <v>0</v>
      </c>
      <c r="S188" s="89">
        <v>0</v>
      </c>
      <c r="T188" s="89">
        <f t="shared" si="42"/>
        <v>0</v>
      </c>
      <c r="U188" s="89">
        <v>0</v>
      </c>
      <c r="V188" s="89">
        <f t="shared" si="45"/>
        <v>0</v>
      </c>
      <c r="W188" s="89">
        <v>0</v>
      </c>
      <c r="X188" s="89">
        <f t="shared" si="37"/>
        <v>0</v>
      </c>
      <c r="Y188" s="89">
        <v>0</v>
      </c>
      <c r="Z188" s="88">
        <f t="shared" si="38"/>
        <v>0</v>
      </c>
      <c r="AA188" s="88">
        <v>0</v>
      </c>
      <c r="AB188" s="88">
        <f t="shared" si="47"/>
        <v>0</v>
      </c>
      <c r="AC188" s="88"/>
      <c r="AD188" s="88"/>
      <c r="AE188" s="93">
        <f t="shared" si="46"/>
        <v>0</v>
      </c>
      <c r="AF188" s="135"/>
    </row>
    <row r="189" spans="1:32" s="115" customFormat="1" hidden="1">
      <c r="A189" s="85">
        <v>184</v>
      </c>
      <c r="B189" s="132" t="s">
        <v>725</v>
      </c>
      <c r="C189" s="87">
        <v>0</v>
      </c>
      <c r="D189" s="88">
        <f t="shared" si="34"/>
        <v>0</v>
      </c>
      <c r="E189" s="89">
        <v>0</v>
      </c>
      <c r="F189" s="89">
        <f t="shared" si="35"/>
        <v>0</v>
      </c>
      <c r="G189" s="89">
        <v>0</v>
      </c>
      <c r="H189" s="89">
        <f t="shared" si="40"/>
        <v>0</v>
      </c>
      <c r="I189" s="89">
        <v>0</v>
      </c>
      <c r="J189" s="89">
        <f t="shared" si="41"/>
        <v>0</v>
      </c>
      <c r="K189" s="89">
        <v>0</v>
      </c>
      <c r="L189" s="88">
        <f t="shared" si="43"/>
        <v>0</v>
      </c>
      <c r="M189" s="89">
        <v>0</v>
      </c>
      <c r="N189" s="89">
        <f t="shared" si="44"/>
        <v>0</v>
      </c>
      <c r="O189" s="89">
        <v>0</v>
      </c>
      <c r="P189" s="89">
        <f t="shared" si="36"/>
        <v>0</v>
      </c>
      <c r="Q189" s="89">
        <v>0</v>
      </c>
      <c r="R189" s="89">
        <f t="shared" si="39"/>
        <v>0</v>
      </c>
      <c r="S189" s="89">
        <v>0</v>
      </c>
      <c r="T189" s="89">
        <f t="shared" si="42"/>
        <v>0</v>
      </c>
      <c r="U189" s="89">
        <v>0</v>
      </c>
      <c r="V189" s="89">
        <f t="shared" si="45"/>
        <v>0</v>
      </c>
      <c r="W189" s="89">
        <v>0</v>
      </c>
      <c r="X189" s="89">
        <f t="shared" si="37"/>
        <v>0</v>
      </c>
      <c r="Y189" s="89">
        <v>0</v>
      </c>
      <c r="Z189" s="88">
        <f t="shared" si="38"/>
        <v>0</v>
      </c>
      <c r="AA189" s="88">
        <v>0</v>
      </c>
      <c r="AB189" s="88">
        <f t="shared" si="47"/>
        <v>0</v>
      </c>
      <c r="AC189" s="88"/>
      <c r="AD189" s="88"/>
      <c r="AE189" s="93">
        <f t="shared" si="46"/>
        <v>0</v>
      </c>
      <c r="AF189" s="135"/>
    </row>
    <row r="190" spans="1:32" s="115" customFormat="1" hidden="1">
      <c r="A190" s="85">
        <v>185</v>
      </c>
      <c r="B190" s="132" t="s">
        <v>726</v>
      </c>
      <c r="C190" s="87">
        <v>0</v>
      </c>
      <c r="D190" s="88">
        <f t="shared" si="34"/>
        <v>0</v>
      </c>
      <c r="E190" s="89">
        <v>0</v>
      </c>
      <c r="F190" s="89">
        <f t="shared" si="35"/>
        <v>0</v>
      </c>
      <c r="G190" s="89">
        <v>0</v>
      </c>
      <c r="H190" s="89">
        <f t="shared" si="40"/>
        <v>0</v>
      </c>
      <c r="I190" s="89">
        <v>0</v>
      </c>
      <c r="J190" s="89">
        <f t="shared" si="41"/>
        <v>0</v>
      </c>
      <c r="K190" s="89">
        <v>0</v>
      </c>
      <c r="L190" s="88">
        <f t="shared" si="43"/>
        <v>0</v>
      </c>
      <c r="M190" s="89">
        <v>0</v>
      </c>
      <c r="N190" s="89">
        <f t="shared" si="44"/>
        <v>0</v>
      </c>
      <c r="O190" s="89">
        <v>0</v>
      </c>
      <c r="P190" s="89">
        <f t="shared" si="36"/>
        <v>0</v>
      </c>
      <c r="Q190" s="89">
        <v>0</v>
      </c>
      <c r="R190" s="89">
        <f t="shared" si="39"/>
        <v>0</v>
      </c>
      <c r="S190" s="89">
        <v>0</v>
      </c>
      <c r="T190" s="89">
        <f t="shared" si="42"/>
        <v>0</v>
      </c>
      <c r="U190" s="89">
        <v>0</v>
      </c>
      <c r="V190" s="89">
        <f t="shared" si="45"/>
        <v>0</v>
      </c>
      <c r="W190" s="89">
        <v>0</v>
      </c>
      <c r="X190" s="89">
        <f t="shared" si="37"/>
        <v>0</v>
      </c>
      <c r="Y190" s="89">
        <v>0</v>
      </c>
      <c r="Z190" s="88">
        <f t="shared" si="38"/>
        <v>0</v>
      </c>
      <c r="AA190" s="88">
        <v>0</v>
      </c>
      <c r="AB190" s="88">
        <f t="shared" si="47"/>
        <v>0</v>
      </c>
      <c r="AC190" s="88"/>
      <c r="AD190" s="88"/>
      <c r="AE190" s="93">
        <f t="shared" si="46"/>
        <v>0</v>
      </c>
      <c r="AF190" s="135"/>
    </row>
    <row r="191" spans="1:32" s="115" customFormat="1" hidden="1">
      <c r="A191" s="85">
        <v>186</v>
      </c>
      <c r="B191" s="132" t="s">
        <v>727</v>
      </c>
      <c r="C191" s="87">
        <v>0</v>
      </c>
      <c r="D191" s="88">
        <f t="shared" si="34"/>
        <v>0</v>
      </c>
      <c r="E191" s="89">
        <v>0</v>
      </c>
      <c r="F191" s="89">
        <f t="shared" si="35"/>
        <v>0</v>
      </c>
      <c r="G191" s="89">
        <v>0</v>
      </c>
      <c r="H191" s="89">
        <f t="shared" si="40"/>
        <v>0</v>
      </c>
      <c r="I191" s="89">
        <v>0</v>
      </c>
      <c r="J191" s="89">
        <f t="shared" si="41"/>
        <v>0</v>
      </c>
      <c r="K191" s="89">
        <v>0</v>
      </c>
      <c r="L191" s="88">
        <f t="shared" si="43"/>
        <v>0</v>
      </c>
      <c r="M191" s="89">
        <v>0</v>
      </c>
      <c r="N191" s="89">
        <f t="shared" si="44"/>
        <v>0</v>
      </c>
      <c r="O191" s="89">
        <v>0</v>
      </c>
      <c r="P191" s="89">
        <f t="shared" si="36"/>
        <v>0</v>
      </c>
      <c r="Q191" s="89">
        <v>0</v>
      </c>
      <c r="R191" s="89">
        <f t="shared" si="39"/>
        <v>0</v>
      </c>
      <c r="S191" s="89">
        <v>0</v>
      </c>
      <c r="T191" s="89">
        <f t="shared" si="42"/>
        <v>0</v>
      </c>
      <c r="U191" s="89">
        <v>0</v>
      </c>
      <c r="V191" s="89">
        <f t="shared" si="45"/>
        <v>0</v>
      </c>
      <c r="W191" s="89">
        <v>0</v>
      </c>
      <c r="X191" s="89">
        <f t="shared" si="37"/>
        <v>0</v>
      </c>
      <c r="Y191" s="89">
        <v>0</v>
      </c>
      <c r="Z191" s="88">
        <f t="shared" si="38"/>
        <v>0</v>
      </c>
      <c r="AA191" s="88">
        <v>0</v>
      </c>
      <c r="AB191" s="88">
        <f t="shared" si="47"/>
        <v>0</v>
      </c>
      <c r="AC191" s="88"/>
      <c r="AD191" s="88"/>
      <c r="AE191" s="93">
        <f t="shared" si="46"/>
        <v>0</v>
      </c>
      <c r="AF191" s="135"/>
    </row>
    <row r="192" spans="1:32" s="115" customFormat="1" hidden="1">
      <c r="A192" s="85">
        <v>187</v>
      </c>
      <c r="B192" s="132" t="s">
        <v>728</v>
      </c>
      <c r="C192" s="87">
        <v>0</v>
      </c>
      <c r="D192" s="88">
        <f t="shared" si="34"/>
        <v>0</v>
      </c>
      <c r="E192" s="89">
        <v>0</v>
      </c>
      <c r="F192" s="89">
        <f t="shared" si="35"/>
        <v>0</v>
      </c>
      <c r="G192" s="89">
        <v>0</v>
      </c>
      <c r="H192" s="89">
        <f t="shared" si="40"/>
        <v>0</v>
      </c>
      <c r="I192" s="89">
        <v>0</v>
      </c>
      <c r="J192" s="89">
        <f t="shared" si="41"/>
        <v>0</v>
      </c>
      <c r="K192" s="89">
        <v>0</v>
      </c>
      <c r="L192" s="88">
        <f t="shared" si="43"/>
        <v>0</v>
      </c>
      <c r="M192" s="89">
        <v>0</v>
      </c>
      <c r="N192" s="89">
        <f t="shared" si="44"/>
        <v>0</v>
      </c>
      <c r="O192" s="89">
        <v>0</v>
      </c>
      <c r="P192" s="89">
        <f t="shared" si="36"/>
        <v>0</v>
      </c>
      <c r="Q192" s="89">
        <v>0</v>
      </c>
      <c r="R192" s="89">
        <f t="shared" si="39"/>
        <v>0</v>
      </c>
      <c r="S192" s="89">
        <v>0</v>
      </c>
      <c r="T192" s="89">
        <f t="shared" si="42"/>
        <v>0</v>
      </c>
      <c r="U192" s="89">
        <v>0</v>
      </c>
      <c r="V192" s="89">
        <f t="shared" si="45"/>
        <v>0</v>
      </c>
      <c r="W192" s="89">
        <v>0</v>
      </c>
      <c r="X192" s="89">
        <f t="shared" si="37"/>
        <v>0</v>
      </c>
      <c r="Y192" s="89">
        <v>0</v>
      </c>
      <c r="Z192" s="88">
        <f t="shared" si="38"/>
        <v>0</v>
      </c>
      <c r="AA192" s="88">
        <v>0</v>
      </c>
      <c r="AB192" s="88">
        <f t="shared" si="47"/>
        <v>0</v>
      </c>
      <c r="AC192" s="88"/>
      <c r="AD192" s="88"/>
      <c r="AE192" s="93">
        <f t="shared" si="46"/>
        <v>0</v>
      </c>
      <c r="AF192" s="135"/>
    </row>
    <row r="193" spans="1:32" s="115" customFormat="1" hidden="1">
      <c r="A193" s="85">
        <v>188</v>
      </c>
      <c r="B193" s="132" t="s">
        <v>729</v>
      </c>
      <c r="C193" s="87">
        <v>0</v>
      </c>
      <c r="D193" s="88">
        <f t="shared" si="34"/>
        <v>0</v>
      </c>
      <c r="E193" s="89">
        <v>0</v>
      </c>
      <c r="F193" s="89">
        <f t="shared" si="35"/>
        <v>0</v>
      </c>
      <c r="G193" s="89">
        <v>0</v>
      </c>
      <c r="H193" s="89">
        <f t="shared" si="40"/>
        <v>0</v>
      </c>
      <c r="I193" s="89">
        <v>0</v>
      </c>
      <c r="J193" s="89">
        <f t="shared" si="41"/>
        <v>0</v>
      </c>
      <c r="K193" s="89">
        <v>0</v>
      </c>
      <c r="L193" s="88">
        <f t="shared" si="43"/>
        <v>0</v>
      </c>
      <c r="M193" s="89">
        <v>0</v>
      </c>
      <c r="N193" s="89">
        <f t="shared" si="44"/>
        <v>0</v>
      </c>
      <c r="O193" s="89">
        <v>0</v>
      </c>
      <c r="P193" s="89">
        <f t="shared" si="36"/>
        <v>0</v>
      </c>
      <c r="Q193" s="89">
        <v>0</v>
      </c>
      <c r="R193" s="89">
        <f t="shared" si="39"/>
        <v>0</v>
      </c>
      <c r="S193" s="89">
        <v>0</v>
      </c>
      <c r="T193" s="89">
        <f t="shared" si="42"/>
        <v>0</v>
      </c>
      <c r="U193" s="89">
        <v>0</v>
      </c>
      <c r="V193" s="89">
        <f t="shared" si="45"/>
        <v>0</v>
      </c>
      <c r="W193" s="89">
        <v>0</v>
      </c>
      <c r="X193" s="89">
        <f t="shared" si="37"/>
        <v>0</v>
      </c>
      <c r="Y193" s="89">
        <v>0</v>
      </c>
      <c r="Z193" s="88">
        <f t="shared" si="38"/>
        <v>0</v>
      </c>
      <c r="AA193" s="88">
        <v>0</v>
      </c>
      <c r="AB193" s="88">
        <f t="shared" si="47"/>
        <v>0</v>
      </c>
      <c r="AC193" s="88"/>
      <c r="AD193" s="88"/>
      <c r="AE193" s="93">
        <f t="shared" si="46"/>
        <v>0</v>
      </c>
      <c r="AF193" s="135"/>
    </row>
    <row r="194" spans="1:32" s="115" customFormat="1" hidden="1">
      <c r="A194" s="85">
        <v>189</v>
      </c>
      <c r="B194" s="132" t="s">
        <v>730</v>
      </c>
      <c r="C194" s="87">
        <v>0</v>
      </c>
      <c r="D194" s="88">
        <f t="shared" si="34"/>
        <v>0</v>
      </c>
      <c r="E194" s="89">
        <v>0</v>
      </c>
      <c r="F194" s="89">
        <f t="shared" si="35"/>
        <v>0</v>
      </c>
      <c r="G194" s="89">
        <v>0</v>
      </c>
      <c r="H194" s="89">
        <f t="shared" si="40"/>
        <v>0</v>
      </c>
      <c r="I194" s="89">
        <v>0</v>
      </c>
      <c r="J194" s="89">
        <f t="shared" si="41"/>
        <v>0</v>
      </c>
      <c r="K194" s="89">
        <v>0</v>
      </c>
      <c r="L194" s="88">
        <f t="shared" si="43"/>
        <v>0</v>
      </c>
      <c r="M194" s="89">
        <v>0</v>
      </c>
      <c r="N194" s="89">
        <f t="shared" si="44"/>
        <v>0</v>
      </c>
      <c r="O194" s="89">
        <v>0</v>
      </c>
      <c r="P194" s="89">
        <f t="shared" si="36"/>
        <v>0</v>
      </c>
      <c r="Q194" s="89">
        <v>0</v>
      </c>
      <c r="R194" s="89">
        <f t="shared" si="39"/>
        <v>0</v>
      </c>
      <c r="S194" s="89">
        <v>0</v>
      </c>
      <c r="T194" s="89">
        <f t="shared" si="42"/>
        <v>0</v>
      </c>
      <c r="U194" s="89">
        <v>0</v>
      </c>
      <c r="V194" s="89">
        <f t="shared" si="45"/>
        <v>0</v>
      </c>
      <c r="W194" s="89">
        <v>0</v>
      </c>
      <c r="X194" s="89">
        <f t="shared" si="37"/>
        <v>0</v>
      </c>
      <c r="Y194" s="89">
        <v>0</v>
      </c>
      <c r="Z194" s="88">
        <f t="shared" si="38"/>
        <v>0</v>
      </c>
      <c r="AA194" s="88">
        <v>0</v>
      </c>
      <c r="AB194" s="88">
        <f t="shared" si="47"/>
        <v>0</v>
      </c>
      <c r="AC194" s="88"/>
      <c r="AD194" s="88"/>
      <c r="AE194" s="93">
        <f t="shared" si="46"/>
        <v>0</v>
      </c>
      <c r="AF194" s="135"/>
    </row>
    <row r="195" spans="1:32" s="115" customFormat="1" hidden="1">
      <c r="A195" s="85">
        <v>190</v>
      </c>
      <c r="B195" s="132" t="s">
        <v>731</v>
      </c>
      <c r="C195" s="87">
        <v>0</v>
      </c>
      <c r="D195" s="88">
        <f t="shared" si="34"/>
        <v>0</v>
      </c>
      <c r="E195" s="89">
        <v>0</v>
      </c>
      <c r="F195" s="89">
        <f t="shared" si="35"/>
        <v>0</v>
      </c>
      <c r="G195" s="89">
        <v>0</v>
      </c>
      <c r="H195" s="89">
        <f t="shared" si="40"/>
        <v>0</v>
      </c>
      <c r="I195" s="89">
        <v>0</v>
      </c>
      <c r="J195" s="89">
        <f t="shared" si="41"/>
        <v>0</v>
      </c>
      <c r="K195" s="89">
        <v>0</v>
      </c>
      <c r="L195" s="88">
        <f t="shared" si="43"/>
        <v>0</v>
      </c>
      <c r="M195" s="89">
        <v>0</v>
      </c>
      <c r="N195" s="89">
        <f t="shared" si="44"/>
        <v>0</v>
      </c>
      <c r="O195" s="89">
        <v>0</v>
      </c>
      <c r="P195" s="89">
        <f t="shared" si="36"/>
        <v>0</v>
      </c>
      <c r="Q195" s="89">
        <v>0</v>
      </c>
      <c r="R195" s="89">
        <f t="shared" si="39"/>
        <v>0</v>
      </c>
      <c r="S195" s="89">
        <v>0</v>
      </c>
      <c r="T195" s="89">
        <f t="shared" si="42"/>
        <v>0</v>
      </c>
      <c r="U195" s="89">
        <v>0</v>
      </c>
      <c r="V195" s="89">
        <f t="shared" si="45"/>
        <v>0</v>
      </c>
      <c r="W195" s="89">
        <v>0</v>
      </c>
      <c r="X195" s="89">
        <f t="shared" si="37"/>
        <v>0</v>
      </c>
      <c r="Y195" s="89">
        <v>0</v>
      </c>
      <c r="Z195" s="88">
        <f t="shared" si="38"/>
        <v>0</v>
      </c>
      <c r="AA195" s="88">
        <v>0</v>
      </c>
      <c r="AB195" s="88">
        <f t="shared" si="47"/>
        <v>0</v>
      </c>
      <c r="AC195" s="88"/>
      <c r="AD195" s="88"/>
      <c r="AE195" s="93">
        <f t="shared" si="46"/>
        <v>0</v>
      </c>
      <c r="AF195" s="135"/>
    </row>
    <row r="196" spans="1:32" s="115" customFormat="1" hidden="1">
      <c r="A196" s="85">
        <v>191</v>
      </c>
      <c r="B196" s="132" t="s">
        <v>732</v>
      </c>
      <c r="C196" s="87">
        <v>0</v>
      </c>
      <c r="D196" s="88">
        <f t="shared" si="34"/>
        <v>0</v>
      </c>
      <c r="E196" s="89">
        <v>0</v>
      </c>
      <c r="F196" s="89">
        <f t="shared" si="35"/>
        <v>0</v>
      </c>
      <c r="G196" s="89">
        <v>0</v>
      </c>
      <c r="H196" s="89">
        <f t="shared" si="40"/>
        <v>0</v>
      </c>
      <c r="I196" s="89">
        <v>0</v>
      </c>
      <c r="J196" s="89">
        <f t="shared" si="41"/>
        <v>0</v>
      </c>
      <c r="K196" s="89">
        <v>0</v>
      </c>
      <c r="L196" s="88">
        <f t="shared" si="43"/>
        <v>0</v>
      </c>
      <c r="M196" s="89">
        <v>0</v>
      </c>
      <c r="N196" s="89">
        <f t="shared" si="44"/>
        <v>0</v>
      </c>
      <c r="O196" s="89">
        <v>0</v>
      </c>
      <c r="P196" s="89">
        <f t="shared" si="36"/>
        <v>0</v>
      </c>
      <c r="Q196" s="89">
        <v>0</v>
      </c>
      <c r="R196" s="89">
        <f t="shared" si="39"/>
        <v>0</v>
      </c>
      <c r="S196" s="89">
        <v>0</v>
      </c>
      <c r="T196" s="89">
        <f t="shared" si="42"/>
        <v>0</v>
      </c>
      <c r="U196" s="89">
        <v>0</v>
      </c>
      <c r="V196" s="89">
        <f t="shared" si="45"/>
        <v>0</v>
      </c>
      <c r="W196" s="89">
        <v>0</v>
      </c>
      <c r="X196" s="89">
        <f t="shared" si="37"/>
        <v>0</v>
      </c>
      <c r="Y196" s="89">
        <v>0</v>
      </c>
      <c r="Z196" s="88">
        <f t="shared" si="38"/>
        <v>0</v>
      </c>
      <c r="AA196" s="88">
        <v>0</v>
      </c>
      <c r="AB196" s="88">
        <f t="shared" si="47"/>
        <v>0</v>
      </c>
      <c r="AC196" s="88"/>
      <c r="AD196" s="88"/>
      <c r="AE196" s="93">
        <f t="shared" si="46"/>
        <v>0</v>
      </c>
      <c r="AF196" s="135"/>
    </row>
    <row r="197" spans="1:32" s="115" customFormat="1" hidden="1">
      <c r="A197" s="85">
        <v>192</v>
      </c>
      <c r="B197" s="132" t="s">
        <v>733</v>
      </c>
      <c r="C197" s="87">
        <v>0</v>
      </c>
      <c r="D197" s="88">
        <f t="shared" si="34"/>
        <v>0</v>
      </c>
      <c r="E197" s="89">
        <v>0</v>
      </c>
      <c r="F197" s="89">
        <f t="shared" si="35"/>
        <v>0</v>
      </c>
      <c r="G197" s="89">
        <v>0</v>
      </c>
      <c r="H197" s="89">
        <f t="shared" si="40"/>
        <v>0</v>
      </c>
      <c r="I197" s="89">
        <v>0</v>
      </c>
      <c r="J197" s="89">
        <f t="shared" si="41"/>
        <v>0</v>
      </c>
      <c r="K197" s="89">
        <v>0</v>
      </c>
      <c r="L197" s="88">
        <f t="shared" si="43"/>
        <v>0</v>
      </c>
      <c r="M197" s="89">
        <v>0</v>
      </c>
      <c r="N197" s="89">
        <f t="shared" si="44"/>
        <v>0</v>
      </c>
      <c r="O197" s="89">
        <v>0</v>
      </c>
      <c r="P197" s="89">
        <f t="shared" si="36"/>
        <v>0</v>
      </c>
      <c r="Q197" s="89">
        <v>0</v>
      </c>
      <c r="R197" s="89">
        <f t="shared" si="39"/>
        <v>0</v>
      </c>
      <c r="S197" s="89">
        <v>0</v>
      </c>
      <c r="T197" s="89">
        <f t="shared" si="42"/>
        <v>0</v>
      </c>
      <c r="U197" s="89">
        <v>0</v>
      </c>
      <c r="V197" s="89">
        <f t="shared" si="45"/>
        <v>0</v>
      </c>
      <c r="W197" s="89">
        <v>0</v>
      </c>
      <c r="X197" s="89">
        <f t="shared" si="37"/>
        <v>0</v>
      </c>
      <c r="Y197" s="89">
        <v>0</v>
      </c>
      <c r="Z197" s="88">
        <f t="shared" si="38"/>
        <v>0</v>
      </c>
      <c r="AA197" s="88">
        <v>0</v>
      </c>
      <c r="AB197" s="88">
        <f t="shared" si="47"/>
        <v>0</v>
      </c>
      <c r="AC197" s="88"/>
      <c r="AD197" s="88"/>
      <c r="AE197" s="93">
        <f t="shared" si="46"/>
        <v>0</v>
      </c>
      <c r="AF197" s="135"/>
    </row>
    <row r="198" spans="1:32" s="115" customFormat="1" hidden="1">
      <c r="A198" s="85">
        <v>193</v>
      </c>
      <c r="B198" s="132" t="s">
        <v>734</v>
      </c>
      <c r="C198" s="87">
        <v>0</v>
      </c>
      <c r="D198" s="88">
        <f t="shared" si="34"/>
        <v>0</v>
      </c>
      <c r="E198" s="89">
        <v>0</v>
      </c>
      <c r="F198" s="89">
        <f t="shared" si="35"/>
        <v>0</v>
      </c>
      <c r="G198" s="89">
        <v>0</v>
      </c>
      <c r="H198" s="89">
        <f t="shared" si="40"/>
        <v>0</v>
      </c>
      <c r="I198" s="89">
        <v>0</v>
      </c>
      <c r="J198" s="89">
        <f t="shared" si="41"/>
        <v>0</v>
      </c>
      <c r="K198" s="89">
        <v>0</v>
      </c>
      <c r="L198" s="88">
        <f t="shared" si="43"/>
        <v>0</v>
      </c>
      <c r="M198" s="89">
        <v>0</v>
      </c>
      <c r="N198" s="89">
        <f t="shared" si="44"/>
        <v>0</v>
      </c>
      <c r="O198" s="89">
        <v>0</v>
      </c>
      <c r="P198" s="89">
        <f t="shared" si="36"/>
        <v>0</v>
      </c>
      <c r="Q198" s="89">
        <v>0</v>
      </c>
      <c r="R198" s="89">
        <f t="shared" si="39"/>
        <v>0</v>
      </c>
      <c r="S198" s="89">
        <v>0</v>
      </c>
      <c r="T198" s="89">
        <f t="shared" si="42"/>
        <v>0</v>
      </c>
      <c r="U198" s="89">
        <v>0</v>
      </c>
      <c r="V198" s="89">
        <f t="shared" si="45"/>
        <v>0</v>
      </c>
      <c r="W198" s="89">
        <v>0</v>
      </c>
      <c r="X198" s="89">
        <f t="shared" si="37"/>
        <v>0</v>
      </c>
      <c r="Y198" s="89">
        <v>0</v>
      </c>
      <c r="Z198" s="88">
        <f t="shared" si="38"/>
        <v>0</v>
      </c>
      <c r="AA198" s="88">
        <v>0</v>
      </c>
      <c r="AB198" s="88">
        <f t="shared" si="47"/>
        <v>0</v>
      </c>
      <c r="AC198" s="88"/>
      <c r="AD198" s="88"/>
      <c r="AE198" s="93">
        <f t="shared" si="46"/>
        <v>0</v>
      </c>
      <c r="AF198" s="135"/>
    </row>
    <row r="199" spans="1:32" s="115" customFormat="1" hidden="1">
      <c r="A199" s="85">
        <v>194</v>
      </c>
      <c r="B199" s="132" t="s">
        <v>735</v>
      </c>
      <c r="C199" s="87">
        <v>0</v>
      </c>
      <c r="D199" s="88">
        <f t="shared" si="34"/>
        <v>0</v>
      </c>
      <c r="E199" s="89">
        <v>0</v>
      </c>
      <c r="F199" s="89">
        <f t="shared" si="35"/>
        <v>0</v>
      </c>
      <c r="G199" s="89">
        <v>0</v>
      </c>
      <c r="H199" s="89">
        <f t="shared" si="40"/>
        <v>0</v>
      </c>
      <c r="I199" s="89">
        <v>0</v>
      </c>
      <c r="J199" s="89">
        <f t="shared" si="41"/>
        <v>0</v>
      </c>
      <c r="K199" s="89">
        <v>0</v>
      </c>
      <c r="L199" s="88">
        <f t="shared" si="43"/>
        <v>0</v>
      </c>
      <c r="M199" s="89">
        <v>0</v>
      </c>
      <c r="N199" s="89">
        <f t="shared" si="44"/>
        <v>0</v>
      </c>
      <c r="O199" s="89">
        <v>0</v>
      </c>
      <c r="P199" s="89">
        <f t="shared" si="36"/>
        <v>0</v>
      </c>
      <c r="Q199" s="89">
        <v>0</v>
      </c>
      <c r="R199" s="89">
        <f t="shared" si="39"/>
        <v>0</v>
      </c>
      <c r="S199" s="89">
        <v>0</v>
      </c>
      <c r="T199" s="89">
        <f t="shared" si="42"/>
        <v>0</v>
      </c>
      <c r="U199" s="89">
        <v>0</v>
      </c>
      <c r="V199" s="89">
        <f t="shared" si="45"/>
        <v>0</v>
      </c>
      <c r="W199" s="89">
        <v>0</v>
      </c>
      <c r="X199" s="89">
        <f t="shared" si="37"/>
        <v>0</v>
      </c>
      <c r="Y199" s="89">
        <v>0</v>
      </c>
      <c r="Z199" s="88">
        <f t="shared" si="38"/>
        <v>0</v>
      </c>
      <c r="AA199" s="88">
        <v>0</v>
      </c>
      <c r="AB199" s="88">
        <f t="shared" si="47"/>
        <v>0</v>
      </c>
      <c r="AC199" s="88"/>
      <c r="AD199" s="88"/>
      <c r="AE199" s="93">
        <f t="shared" si="46"/>
        <v>0</v>
      </c>
      <c r="AF199" s="135"/>
    </row>
    <row r="200" spans="1:32" s="115" customFormat="1" hidden="1">
      <c r="A200" s="85">
        <v>195</v>
      </c>
      <c r="B200" s="132" t="s">
        <v>736</v>
      </c>
      <c r="C200" s="87">
        <v>0</v>
      </c>
      <c r="D200" s="88">
        <f t="shared" ref="D200:D263" si="48">C200/106.67</f>
        <v>0</v>
      </c>
      <c r="E200" s="89">
        <v>0</v>
      </c>
      <c r="F200" s="89">
        <f t="shared" ref="F200:F263" si="49">E200*0.3</f>
        <v>0</v>
      </c>
      <c r="G200" s="89">
        <v>0</v>
      </c>
      <c r="H200" s="89">
        <f t="shared" si="40"/>
        <v>0</v>
      </c>
      <c r="I200" s="89">
        <v>0</v>
      </c>
      <c r="J200" s="89">
        <f t="shared" si="41"/>
        <v>0</v>
      </c>
      <c r="K200" s="89">
        <v>0</v>
      </c>
      <c r="L200" s="88">
        <f t="shared" si="43"/>
        <v>0</v>
      </c>
      <c r="M200" s="89">
        <v>0</v>
      </c>
      <c r="N200" s="89">
        <f t="shared" si="44"/>
        <v>0</v>
      </c>
      <c r="O200" s="89">
        <v>0</v>
      </c>
      <c r="P200" s="89">
        <f t="shared" ref="P200:P263" si="50">O200*19</f>
        <v>0</v>
      </c>
      <c r="Q200" s="89">
        <v>0</v>
      </c>
      <c r="R200" s="89">
        <f t="shared" si="39"/>
        <v>0</v>
      </c>
      <c r="S200" s="89">
        <v>0</v>
      </c>
      <c r="T200" s="89">
        <f t="shared" si="42"/>
        <v>0</v>
      </c>
      <c r="U200" s="89">
        <v>0</v>
      </c>
      <c r="V200" s="89">
        <f t="shared" si="45"/>
        <v>0</v>
      </c>
      <c r="W200" s="89">
        <v>0</v>
      </c>
      <c r="X200" s="89">
        <f t="shared" ref="X200:X263" si="51">W200/27</f>
        <v>0</v>
      </c>
      <c r="Y200" s="89">
        <v>0</v>
      </c>
      <c r="Z200" s="88">
        <f t="shared" ref="Z200:Z263" si="52">Y200*23</f>
        <v>0</v>
      </c>
      <c r="AA200" s="88">
        <v>0</v>
      </c>
      <c r="AB200" s="88">
        <f t="shared" si="47"/>
        <v>0</v>
      </c>
      <c r="AC200" s="88"/>
      <c r="AD200" s="88"/>
      <c r="AE200" s="93">
        <f t="shared" si="46"/>
        <v>0</v>
      </c>
      <c r="AF200" s="135"/>
    </row>
    <row r="201" spans="1:32" s="115" customFormat="1" hidden="1">
      <c r="A201" s="85">
        <v>196</v>
      </c>
      <c r="B201" s="132" t="s">
        <v>737</v>
      </c>
      <c r="C201" s="87">
        <v>0</v>
      </c>
      <c r="D201" s="88">
        <f t="shared" si="48"/>
        <v>0</v>
      </c>
      <c r="E201" s="89">
        <v>0</v>
      </c>
      <c r="F201" s="89">
        <f t="shared" si="49"/>
        <v>0</v>
      </c>
      <c r="G201" s="89">
        <v>0</v>
      </c>
      <c r="H201" s="89">
        <f t="shared" si="40"/>
        <v>0</v>
      </c>
      <c r="I201" s="89">
        <v>0</v>
      </c>
      <c r="J201" s="89">
        <f t="shared" si="41"/>
        <v>0</v>
      </c>
      <c r="K201" s="89">
        <v>0</v>
      </c>
      <c r="L201" s="88">
        <f t="shared" si="43"/>
        <v>0</v>
      </c>
      <c r="M201" s="89">
        <v>0</v>
      </c>
      <c r="N201" s="89">
        <f t="shared" si="44"/>
        <v>0</v>
      </c>
      <c r="O201" s="89">
        <v>0</v>
      </c>
      <c r="P201" s="89">
        <f t="shared" si="50"/>
        <v>0</v>
      </c>
      <c r="Q201" s="89">
        <v>0</v>
      </c>
      <c r="R201" s="89">
        <f t="shared" ref="R201:R264" si="53">Q201/25</f>
        <v>0</v>
      </c>
      <c r="S201" s="89">
        <v>0</v>
      </c>
      <c r="T201" s="89">
        <f t="shared" si="42"/>
        <v>0</v>
      </c>
      <c r="U201" s="89">
        <v>0</v>
      </c>
      <c r="V201" s="89">
        <f t="shared" si="45"/>
        <v>0</v>
      </c>
      <c r="W201" s="89">
        <v>0</v>
      </c>
      <c r="X201" s="89">
        <f t="shared" si="51"/>
        <v>0</v>
      </c>
      <c r="Y201" s="89">
        <v>0</v>
      </c>
      <c r="Z201" s="88">
        <f t="shared" si="52"/>
        <v>0</v>
      </c>
      <c r="AA201" s="88">
        <v>0</v>
      </c>
      <c r="AB201" s="88">
        <f t="shared" si="47"/>
        <v>0</v>
      </c>
      <c r="AC201" s="88"/>
      <c r="AD201" s="88"/>
      <c r="AE201" s="93">
        <f t="shared" si="46"/>
        <v>0</v>
      </c>
      <c r="AF201" s="135"/>
    </row>
    <row r="202" spans="1:32" s="115" customFormat="1" hidden="1">
      <c r="A202" s="85">
        <v>197</v>
      </c>
      <c r="B202" s="132" t="s">
        <v>738</v>
      </c>
      <c r="C202" s="87">
        <v>0</v>
      </c>
      <c r="D202" s="88">
        <f t="shared" si="48"/>
        <v>0</v>
      </c>
      <c r="E202" s="89">
        <v>0</v>
      </c>
      <c r="F202" s="89">
        <f t="shared" si="49"/>
        <v>0</v>
      </c>
      <c r="G202" s="89">
        <v>0</v>
      </c>
      <c r="H202" s="89">
        <f t="shared" ref="H202:H265" si="54">G202*3.5</f>
        <v>0</v>
      </c>
      <c r="I202" s="89">
        <v>0</v>
      </c>
      <c r="J202" s="89">
        <f t="shared" ref="J202:J265" si="55">I202*5.12</f>
        <v>0</v>
      </c>
      <c r="K202" s="89">
        <v>0</v>
      </c>
      <c r="L202" s="88">
        <f t="shared" si="43"/>
        <v>0</v>
      </c>
      <c r="M202" s="89">
        <v>0</v>
      </c>
      <c r="N202" s="89">
        <f t="shared" si="44"/>
        <v>0</v>
      </c>
      <c r="O202" s="89">
        <v>0</v>
      </c>
      <c r="P202" s="89">
        <f t="shared" si="50"/>
        <v>0</v>
      </c>
      <c r="Q202" s="89">
        <v>0</v>
      </c>
      <c r="R202" s="89">
        <f t="shared" si="53"/>
        <v>0</v>
      </c>
      <c r="S202" s="89">
        <v>0</v>
      </c>
      <c r="T202" s="89">
        <f t="shared" ref="T202:T265" si="56">S202*3.75</f>
        <v>0</v>
      </c>
      <c r="U202" s="89">
        <v>0</v>
      </c>
      <c r="V202" s="89">
        <f t="shared" si="45"/>
        <v>0</v>
      </c>
      <c r="W202" s="89">
        <v>0</v>
      </c>
      <c r="X202" s="89">
        <f t="shared" si="51"/>
        <v>0</v>
      </c>
      <c r="Y202" s="89">
        <v>0</v>
      </c>
      <c r="Z202" s="88">
        <f t="shared" si="52"/>
        <v>0</v>
      </c>
      <c r="AA202" s="88">
        <v>0</v>
      </c>
      <c r="AB202" s="88">
        <f t="shared" si="47"/>
        <v>0</v>
      </c>
      <c r="AC202" s="88"/>
      <c r="AD202" s="88"/>
      <c r="AE202" s="93">
        <f t="shared" si="46"/>
        <v>0</v>
      </c>
      <c r="AF202" s="135"/>
    </row>
    <row r="203" spans="1:32" s="115" customFormat="1" hidden="1">
      <c r="A203" s="85">
        <v>198</v>
      </c>
      <c r="B203" s="132" t="s">
        <v>739</v>
      </c>
      <c r="C203" s="87">
        <v>0</v>
      </c>
      <c r="D203" s="88">
        <f t="shared" si="48"/>
        <v>0</v>
      </c>
      <c r="E203" s="89">
        <v>0</v>
      </c>
      <c r="F203" s="89">
        <f t="shared" si="49"/>
        <v>0</v>
      </c>
      <c r="G203" s="89">
        <v>0</v>
      </c>
      <c r="H203" s="89">
        <f t="shared" si="54"/>
        <v>0</v>
      </c>
      <c r="I203" s="89">
        <v>0</v>
      </c>
      <c r="J203" s="89">
        <f t="shared" si="55"/>
        <v>0</v>
      </c>
      <c r="K203" s="89">
        <v>0</v>
      </c>
      <c r="L203" s="88">
        <f t="shared" ref="L203:L266" si="57">K203*2.45</f>
        <v>0</v>
      </c>
      <c r="M203" s="89">
        <v>0</v>
      </c>
      <c r="N203" s="89">
        <f t="shared" ref="N203:N266" si="58">M203*1</f>
        <v>0</v>
      </c>
      <c r="O203" s="89">
        <v>0</v>
      </c>
      <c r="P203" s="89">
        <f t="shared" si="50"/>
        <v>0</v>
      </c>
      <c r="Q203" s="89">
        <v>0</v>
      </c>
      <c r="R203" s="89">
        <f t="shared" si="53"/>
        <v>0</v>
      </c>
      <c r="S203" s="89">
        <v>0</v>
      </c>
      <c r="T203" s="89">
        <f t="shared" si="56"/>
        <v>0</v>
      </c>
      <c r="U203" s="89">
        <v>0</v>
      </c>
      <c r="V203" s="89">
        <f t="shared" ref="V203:V266" si="59">U203*0.5</f>
        <v>0</v>
      </c>
      <c r="W203" s="89">
        <v>0</v>
      </c>
      <c r="X203" s="89">
        <f t="shared" si="51"/>
        <v>0</v>
      </c>
      <c r="Y203" s="89">
        <v>0</v>
      </c>
      <c r="Z203" s="88">
        <f t="shared" si="52"/>
        <v>0</v>
      </c>
      <c r="AA203" s="88">
        <v>0</v>
      </c>
      <c r="AB203" s="88">
        <f t="shared" si="47"/>
        <v>0</v>
      </c>
      <c r="AC203" s="88"/>
      <c r="AD203" s="88"/>
      <c r="AE203" s="93">
        <f t="shared" ref="AE203:AE266" si="60">L203+D203+AB203+Z203+F203+J203+AM203+V203+R203+X203+N203+P203+H203+T203</f>
        <v>0</v>
      </c>
      <c r="AF203" s="135"/>
    </row>
    <row r="204" spans="1:32" s="115" customFormat="1" hidden="1">
      <c r="A204" s="85">
        <v>199</v>
      </c>
      <c r="B204" s="132" t="s">
        <v>740</v>
      </c>
      <c r="C204" s="87">
        <v>0</v>
      </c>
      <c r="D204" s="88">
        <f t="shared" si="48"/>
        <v>0</v>
      </c>
      <c r="E204" s="89">
        <v>0</v>
      </c>
      <c r="F204" s="89">
        <f t="shared" si="49"/>
        <v>0</v>
      </c>
      <c r="G204" s="89">
        <v>0</v>
      </c>
      <c r="H204" s="89">
        <f t="shared" si="54"/>
        <v>0</v>
      </c>
      <c r="I204" s="89">
        <v>0</v>
      </c>
      <c r="J204" s="89">
        <f t="shared" si="55"/>
        <v>0</v>
      </c>
      <c r="K204" s="89">
        <v>0</v>
      </c>
      <c r="L204" s="88">
        <f t="shared" si="57"/>
        <v>0</v>
      </c>
      <c r="M204" s="89">
        <v>0</v>
      </c>
      <c r="N204" s="89">
        <f t="shared" si="58"/>
        <v>0</v>
      </c>
      <c r="O204" s="89">
        <v>0</v>
      </c>
      <c r="P204" s="89">
        <f t="shared" si="50"/>
        <v>0</v>
      </c>
      <c r="Q204" s="89">
        <v>0</v>
      </c>
      <c r="R204" s="89">
        <f t="shared" si="53"/>
        <v>0</v>
      </c>
      <c r="S204" s="89">
        <v>0</v>
      </c>
      <c r="T204" s="89">
        <f t="shared" si="56"/>
        <v>0</v>
      </c>
      <c r="U204" s="89">
        <v>0</v>
      </c>
      <c r="V204" s="89">
        <f t="shared" si="59"/>
        <v>0</v>
      </c>
      <c r="W204" s="89">
        <v>0</v>
      </c>
      <c r="X204" s="89">
        <f t="shared" si="51"/>
        <v>0</v>
      </c>
      <c r="Y204" s="89">
        <v>0</v>
      </c>
      <c r="Z204" s="88">
        <f t="shared" si="52"/>
        <v>0</v>
      </c>
      <c r="AA204" s="88">
        <v>0</v>
      </c>
      <c r="AB204" s="88">
        <f t="shared" si="47"/>
        <v>0</v>
      </c>
      <c r="AC204" s="88"/>
      <c r="AD204" s="88"/>
      <c r="AE204" s="93">
        <f t="shared" si="60"/>
        <v>0</v>
      </c>
      <c r="AF204" s="135"/>
    </row>
    <row r="205" spans="1:32" s="115" customFormat="1" hidden="1">
      <c r="A205" s="85">
        <v>200</v>
      </c>
      <c r="B205" s="132" t="s">
        <v>741</v>
      </c>
      <c r="C205" s="87">
        <v>0</v>
      </c>
      <c r="D205" s="88">
        <f t="shared" si="48"/>
        <v>0</v>
      </c>
      <c r="E205" s="89">
        <v>0</v>
      </c>
      <c r="F205" s="89">
        <f t="shared" si="49"/>
        <v>0</v>
      </c>
      <c r="G205" s="89">
        <v>0</v>
      </c>
      <c r="H205" s="89">
        <f t="shared" si="54"/>
        <v>0</v>
      </c>
      <c r="I205" s="89">
        <v>0</v>
      </c>
      <c r="J205" s="89">
        <f t="shared" si="55"/>
        <v>0</v>
      </c>
      <c r="K205" s="89">
        <v>0</v>
      </c>
      <c r="L205" s="88">
        <f t="shared" si="57"/>
        <v>0</v>
      </c>
      <c r="M205" s="89">
        <v>0</v>
      </c>
      <c r="N205" s="89">
        <f t="shared" si="58"/>
        <v>0</v>
      </c>
      <c r="O205" s="89">
        <v>0</v>
      </c>
      <c r="P205" s="89">
        <f t="shared" si="50"/>
        <v>0</v>
      </c>
      <c r="Q205" s="89">
        <v>0</v>
      </c>
      <c r="R205" s="89">
        <f t="shared" si="53"/>
        <v>0</v>
      </c>
      <c r="S205" s="89">
        <v>0</v>
      </c>
      <c r="T205" s="89">
        <f t="shared" si="56"/>
        <v>0</v>
      </c>
      <c r="U205" s="89">
        <v>0</v>
      </c>
      <c r="V205" s="89">
        <f t="shared" si="59"/>
        <v>0</v>
      </c>
      <c r="W205" s="89">
        <v>0</v>
      </c>
      <c r="X205" s="89">
        <f t="shared" si="51"/>
        <v>0</v>
      </c>
      <c r="Y205" s="89">
        <v>0</v>
      </c>
      <c r="Z205" s="88">
        <f t="shared" si="52"/>
        <v>0</v>
      </c>
      <c r="AA205" s="88">
        <v>0</v>
      </c>
      <c r="AB205" s="88">
        <f t="shared" si="47"/>
        <v>0</v>
      </c>
      <c r="AC205" s="88"/>
      <c r="AD205" s="88"/>
      <c r="AE205" s="93">
        <f t="shared" si="60"/>
        <v>0</v>
      </c>
      <c r="AF205" s="135"/>
    </row>
    <row r="206" spans="1:32" s="115" customFormat="1" hidden="1">
      <c r="A206" s="85">
        <v>201</v>
      </c>
      <c r="B206" s="132" t="s">
        <v>742</v>
      </c>
      <c r="C206" s="87">
        <v>0</v>
      </c>
      <c r="D206" s="88">
        <f t="shared" si="48"/>
        <v>0</v>
      </c>
      <c r="E206" s="89">
        <v>0</v>
      </c>
      <c r="F206" s="89">
        <f t="shared" si="49"/>
        <v>0</v>
      </c>
      <c r="G206" s="89">
        <v>0</v>
      </c>
      <c r="H206" s="89">
        <f t="shared" si="54"/>
        <v>0</v>
      </c>
      <c r="I206" s="89">
        <v>0</v>
      </c>
      <c r="J206" s="89">
        <f t="shared" si="55"/>
        <v>0</v>
      </c>
      <c r="K206" s="89">
        <v>0</v>
      </c>
      <c r="L206" s="88">
        <f t="shared" si="57"/>
        <v>0</v>
      </c>
      <c r="M206" s="89">
        <v>0</v>
      </c>
      <c r="N206" s="89">
        <f t="shared" si="58"/>
        <v>0</v>
      </c>
      <c r="O206" s="89">
        <v>0</v>
      </c>
      <c r="P206" s="89">
        <f t="shared" si="50"/>
        <v>0</v>
      </c>
      <c r="Q206" s="89">
        <v>0</v>
      </c>
      <c r="R206" s="89">
        <f t="shared" si="53"/>
        <v>0</v>
      </c>
      <c r="S206" s="89">
        <v>0</v>
      </c>
      <c r="T206" s="89">
        <f t="shared" si="56"/>
        <v>0</v>
      </c>
      <c r="U206" s="89">
        <v>0</v>
      </c>
      <c r="V206" s="89">
        <f t="shared" si="59"/>
        <v>0</v>
      </c>
      <c r="W206" s="89">
        <v>0</v>
      </c>
      <c r="X206" s="89">
        <f t="shared" si="51"/>
        <v>0</v>
      </c>
      <c r="Y206" s="89">
        <v>0</v>
      </c>
      <c r="Z206" s="88">
        <f t="shared" si="52"/>
        <v>0</v>
      </c>
      <c r="AA206" s="88">
        <v>0</v>
      </c>
      <c r="AB206" s="88">
        <f t="shared" si="47"/>
        <v>0</v>
      </c>
      <c r="AC206" s="88"/>
      <c r="AD206" s="88"/>
      <c r="AE206" s="93">
        <f t="shared" si="60"/>
        <v>0</v>
      </c>
      <c r="AF206" s="135"/>
    </row>
    <row r="207" spans="1:32" s="115" customFormat="1" hidden="1">
      <c r="A207" s="85">
        <v>202</v>
      </c>
      <c r="B207" s="132" t="s">
        <v>743</v>
      </c>
      <c r="C207" s="87">
        <v>0</v>
      </c>
      <c r="D207" s="88">
        <f t="shared" si="48"/>
        <v>0</v>
      </c>
      <c r="E207" s="89">
        <v>0</v>
      </c>
      <c r="F207" s="89">
        <f t="shared" si="49"/>
        <v>0</v>
      </c>
      <c r="G207" s="89">
        <v>0</v>
      </c>
      <c r="H207" s="89">
        <f t="shared" si="54"/>
        <v>0</v>
      </c>
      <c r="I207" s="89">
        <v>0</v>
      </c>
      <c r="J207" s="89">
        <f t="shared" si="55"/>
        <v>0</v>
      </c>
      <c r="K207" s="89">
        <v>0</v>
      </c>
      <c r="L207" s="88">
        <f t="shared" si="57"/>
        <v>0</v>
      </c>
      <c r="M207" s="89">
        <v>0</v>
      </c>
      <c r="N207" s="89">
        <f t="shared" si="58"/>
        <v>0</v>
      </c>
      <c r="O207" s="89">
        <v>0</v>
      </c>
      <c r="P207" s="89">
        <f t="shared" si="50"/>
        <v>0</v>
      </c>
      <c r="Q207" s="89">
        <v>0</v>
      </c>
      <c r="R207" s="89">
        <f t="shared" si="53"/>
        <v>0</v>
      </c>
      <c r="S207" s="89">
        <v>0</v>
      </c>
      <c r="T207" s="89">
        <f t="shared" si="56"/>
        <v>0</v>
      </c>
      <c r="U207" s="89">
        <v>0</v>
      </c>
      <c r="V207" s="89">
        <f t="shared" si="59"/>
        <v>0</v>
      </c>
      <c r="W207" s="89">
        <v>0</v>
      </c>
      <c r="X207" s="89">
        <f t="shared" si="51"/>
        <v>0</v>
      </c>
      <c r="Y207" s="89">
        <v>0</v>
      </c>
      <c r="Z207" s="88">
        <f t="shared" si="52"/>
        <v>0</v>
      </c>
      <c r="AA207" s="88">
        <v>0</v>
      </c>
      <c r="AB207" s="88">
        <f t="shared" si="47"/>
        <v>0</v>
      </c>
      <c r="AC207" s="88"/>
      <c r="AD207" s="88"/>
      <c r="AE207" s="93">
        <f t="shared" si="60"/>
        <v>0</v>
      </c>
      <c r="AF207" s="135"/>
    </row>
    <row r="208" spans="1:32" s="115" customFormat="1" hidden="1">
      <c r="A208" s="85">
        <v>203</v>
      </c>
      <c r="B208" s="132" t="s">
        <v>744</v>
      </c>
      <c r="C208" s="87">
        <v>0</v>
      </c>
      <c r="D208" s="88">
        <f t="shared" si="48"/>
        <v>0</v>
      </c>
      <c r="E208" s="89">
        <v>0</v>
      </c>
      <c r="F208" s="89">
        <f t="shared" si="49"/>
        <v>0</v>
      </c>
      <c r="G208" s="89">
        <v>0</v>
      </c>
      <c r="H208" s="89">
        <f t="shared" si="54"/>
        <v>0</v>
      </c>
      <c r="I208" s="89">
        <v>0</v>
      </c>
      <c r="J208" s="89">
        <f t="shared" si="55"/>
        <v>0</v>
      </c>
      <c r="K208" s="89">
        <v>0</v>
      </c>
      <c r="L208" s="88">
        <f t="shared" si="57"/>
        <v>0</v>
      </c>
      <c r="M208" s="89">
        <v>0</v>
      </c>
      <c r="N208" s="89">
        <f t="shared" si="58"/>
        <v>0</v>
      </c>
      <c r="O208" s="89">
        <v>0</v>
      </c>
      <c r="P208" s="89">
        <f t="shared" si="50"/>
        <v>0</v>
      </c>
      <c r="Q208" s="89">
        <v>0</v>
      </c>
      <c r="R208" s="89">
        <f t="shared" si="53"/>
        <v>0</v>
      </c>
      <c r="S208" s="89">
        <v>0</v>
      </c>
      <c r="T208" s="89">
        <f t="shared" si="56"/>
        <v>0</v>
      </c>
      <c r="U208" s="89">
        <v>0</v>
      </c>
      <c r="V208" s="89">
        <f t="shared" si="59"/>
        <v>0</v>
      </c>
      <c r="W208" s="89">
        <v>0</v>
      </c>
      <c r="X208" s="89">
        <f t="shared" si="51"/>
        <v>0</v>
      </c>
      <c r="Y208" s="89">
        <v>0</v>
      </c>
      <c r="Z208" s="88">
        <f t="shared" si="52"/>
        <v>0</v>
      </c>
      <c r="AA208" s="88">
        <v>0</v>
      </c>
      <c r="AB208" s="88">
        <f t="shared" si="47"/>
        <v>0</v>
      </c>
      <c r="AC208" s="88"/>
      <c r="AD208" s="88"/>
      <c r="AE208" s="93">
        <f t="shared" si="60"/>
        <v>0</v>
      </c>
      <c r="AF208" s="135"/>
    </row>
    <row r="209" spans="1:32" s="115" customFormat="1" hidden="1">
      <c r="A209" s="85">
        <v>204</v>
      </c>
      <c r="B209" s="132" t="s">
        <v>745</v>
      </c>
      <c r="C209" s="87">
        <v>0</v>
      </c>
      <c r="D209" s="88">
        <f t="shared" si="48"/>
        <v>0</v>
      </c>
      <c r="E209" s="89">
        <v>0</v>
      </c>
      <c r="F209" s="89">
        <f t="shared" si="49"/>
        <v>0</v>
      </c>
      <c r="G209" s="89">
        <v>0</v>
      </c>
      <c r="H209" s="89">
        <f t="shared" si="54"/>
        <v>0</v>
      </c>
      <c r="I209" s="89">
        <v>0</v>
      </c>
      <c r="J209" s="89">
        <f t="shared" si="55"/>
        <v>0</v>
      </c>
      <c r="K209" s="89">
        <v>0</v>
      </c>
      <c r="L209" s="88">
        <f t="shared" si="57"/>
        <v>0</v>
      </c>
      <c r="M209" s="89">
        <v>0</v>
      </c>
      <c r="N209" s="89">
        <f t="shared" si="58"/>
        <v>0</v>
      </c>
      <c r="O209" s="89">
        <v>0</v>
      </c>
      <c r="P209" s="89">
        <f t="shared" si="50"/>
        <v>0</v>
      </c>
      <c r="Q209" s="89">
        <v>0</v>
      </c>
      <c r="R209" s="89">
        <f t="shared" si="53"/>
        <v>0</v>
      </c>
      <c r="S209" s="89">
        <v>0</v>
      </c>
      <c r="T209" s="89">
        <f t="shared" si="56"/>
        <v>0</v>
      </c>
      <c r="U209" s="89">
        <v>0</v>
      </c>
      <c r="V209" s="89">
        <f t="shared" si="59"/>
        <v>0</v>
      </c>
      <c r="W209" s="89">
        <v>0</v>
      </c>
      <c r="X209" s="89">
        <f t="shared" si="51"/>
        <v>0</v>
      </c>
      <c r="Y209" s="89">
        <v>0</v>
      </c>
      <c r="Z209" s="88">
        <f t="shared" si="52"/>
        <v>0</v>
      </c>
      <c r="AA209" s="88">
        <v>0</v>
      </c>
      <c r="AB209" s="88">
        <f t="shared" si="47"/>
        <v>0</v>
      </c>
      <c r="AC209" s="88"/>
      <c r="AD209" s="88"/>
      <c r="AE209" s="93">
        <f t="shared" si="60"/>
        <v>0</v>
      </c>
      <c r="AF209" s="135"/>
    </row>
    <row r="210" spans="1:32" s="115" customFormat="1" hidden="1">
      <c r="A210" s="85">
        <v>205</v>
      </c>
      <c r="B210" s="132" t="s">
        <v>746</v>
      </c>
      <c r="C210" s="87">
        <v>0</v>
      </c>
      <c r="D210" s="88">
        <f t="shared" si="48"/>
        <v>0</v>
      </c>
      <c r="E210" s="89">
        <v>0</v>
      </c>
      <c r="F210" s="89">
        <f t="shared" si="49"/>
        <v>0</v>
      </c>
      <c r="G210" s="89">
        <v>0</v>
      </c>
      <c r="H210" s="89">
        <f t="shared" si="54"/>
        <v>0</v>
      </c>
      <c r="I210" s="89">
        <v>0</v>
      </c>
      <c r="J210" s="89">
        <f t="shared" si="55"/>
        <v>0</v>
      </c>
      <c r="K210" s="89">
        <v>0</v>
      </c>
      <c r="L210" s="88">
        <f t="shared" si="57"/>
        <v>0</v>
      </c>
      <c r="M210" s="89">
        <v>0</v>
      </c>
      <c r="N210" s="89">
        <f t="shared" si="58"/>
        <v>0</v>
      </c>
      <c r="O210" s="89">
        <v>0</v>
      </c>
      <c r="P210" s="89">
        <f t="shared" si="50"/>
        <v>0</v>
      </c>
      <c r="Q210" s="89">
        <v>0</v>
      </c>
      <c r="R210" s="89">
        <f t="shared" si="53"/>
        <v>0</v>
      </c>
      <c r="S210" s="89">
        <v>0</v>
      </c>
      <c r="T210" s="89">
        <f t="shared" si="56"/>
        <v>0</v>
      </c>
      <c r="U210" s="89">
        <v>0</v>
      </c>
      <c r="V210" s="89">
        <f t="shared" si="59"/>
        <v>0</v>
      </c>
      <c r="W210" s="89">
        <v>0</v>
      </c>
      <c r="X210" s="89">
        <f t="shared" si="51"/>
        <v>0</v>
      </c>
      <c r="Y210" s="89">
        <v>0</v>
      </c>
      <c r="Z210" s="88">
        <f t="shared" si="52"/>
        <v>0</v>
      </c>
      <c r="AA210" s="88">
        <v>0</v>
      </c>
      <c r="AB210" s="88">
        <f t="shared" si="47"/>
        <v>0</v>
      </c>
      <c r="AC210" s="88"/>
      <c r="AD210" s="88"/>
      <c r="AE210" s="93">
        <f t="shared" si="60"/>
        <v>0</v>
      </c>
      <c r="AF210" s="135"/>
    </row>
    <row r="211" spans="1:32" s="115" customFormat="1" hidden="1">
      <c r="A211" s="85">
        <v>206</v>
      </c>
      <c r="B211" s="132" t="s">
        <v>747</v>
      </c>
      <c r="C211" s="87">
        <v>0</v>
      </c>
      <c r="D211" s="88">
        <f t="shared" si="48"/>
        <v>0</v>
      </c>
      <c r="E211" s="89">
        <v>0</v>
      </c>
      <c r="F211" s="89">
        <f t="shared" si="49"/>
        <v>0</v>
      </c>
      <c r="G211" s="89">
        <v>0</v>
      </c>
      <c r="H211" s="89">
        <f t="shared" si="54"/>
        <v>0</v>
      </c>
      <c r="I211" s="89">
        <v>0</v>
      </c>
      <c r="J211" s="89">
        <f t="shared" si="55"/>
        <v>0</v>
      </c>
      <c r="K211" s="89">
        <v>0</v>
      </c>
      <c r="L211" s="88">
        <f t="shared" si="57"/>
        <v>0</v>
      </c>
      <c r="M211" s="89">
        <v>0</v>
      </c>
      <c r="N211" s="89">
        <f t="shared" si="58"/>
        <v>0</v>
      </c>
      <c r="O211" s="89">
        <v>0</v>
      </c>
      <c r="P211" s="89">
        <f t="shared" si="50"/>
        <v>0</v>
      </c>
      <c r="Q211" s="89">
        <v>0</v>
      </c>
      <c r="R211" s="89">
        <f t="shared" si="53"/>
        <v>0</v>
      </c>
      <c r="S211" s="89">
        <v>0</v>
      </c>
      <c r="T211" s="89">
        <f t="shared" si="56"/>
        <v>0</v>
      </c>
      <c r="U211" s="89">
        <v>0</v>
      </c>
      <c r="V211" s="89">
        <f t="shared" si="59"/>
        <v>0</v>
      </c>
      <c r="W211" s="89">
        <v>0</v>
      </c>
      <c r="X211" s="89">
        <f t="shared" si="51"/>
        <v>0</v>
      </c>
      <c r="Y211" s="89">
        <v>0</v>
      </c>
      <c r="Z211" s="88">
        <f t="shared" si="52"/>
        <v>0</v>
      </c>
      <c r="AA211" s="88">
        <v>0</v>
      </c>
      <c r="AB211" s="88">
        <f t="shared" si="47"/>
        <v>0</v>
      </c>
      <c r="AC211" s="88"/>
      <c r="AD211" s="88"/>
      <c r="AE211" s="93">
        <f t="shared" si="60"/>
        <v>0</v>
      </c>
      <c r="AF211" s="135"/>
    </row>
    <row r="212" spans="1:32" s="115" customFormat="1" hidden="1">
      <c r="A212" s="85">
        <v>207</v>
      </c>
      <c r="B212" s="132" t="s">
        <v>748</v>
      </c>
      <c r="C212" s="87">
        <v>0</v>
      </c>
      <c r="D212" s="88">
        <f t="shared" si="48"/>
        <v>0</v>
      </c>
      <c r="E212" s="89">
        <v>0</v>
      </c>
      <c r="F212" s="89">
        <f t="shared" si="49"/>
        <v>0</v>
      </c>
      <c r="G212" s="89">
        <v>0</v>
      </c>
      <c r="H212" s="89">
        <f t="shared" si="54"/>
        <v>0</v>
      </c>
      <c r="I212" s="89">
        <v>0</v>
      </c>
      <c r="J212" s="89">
        <f t="shared" si="55"/>
        <v>0</v>
      </c>
      <c r="K212" s="89">
        <v>0</v>
      </c>
      <c r="L212" s="88">
        <f t="shared" si="57"/>
        <v>0</v>
      </c>
      <c r="M212" s="89">
        <v>0</v>
      </c>
      <c r="N212" s="89">
        <f t="shared" si="58"/>
        <v>0</v>
      </c>
      <c r="O212" s="89">
        <v>0</v>
      </c>
      <c r="P212" s="89">
        <f t="shared" si="50"/>
        <v>0</v>
      </c>
      <c r="Q212" s="89">
        <v>0</v>
      </c>
      <c r="R212" s="89">
        <f t="shared" si="53"/>
        <v>0</v>
      </c>
      <c r="S212" s="89">
        <v>0</v>
      </c>
      <c r="T212" s="89">
        <f t="shared" si="56"/>
        <v>0</v>
      </c>
      <c r="U212" s="89">
        <v>0</v>
      </c>
      <c r="V212" s="89">
        <f t="shared" si="59"/>
        <v>0</v>
      </c>
      <c r="W212" s="89">
        <v>0</v>
      </c>
      <c r="X212" s="89">
        <f t="shared" si="51"/>
        <v>0</v>
      </c>
      <c r="Y212" s="89">
        <v>0</v>
      </c>
      <c r="Z212" s="88">
        <f t="shared" si="52"/>
        <v>0</v>
      </c>
      <c r="AA212" s="88">
        <v>0</v>
      </c>
      <c r="AB212" s="88">
        <f t="shared" si="47"/>
        <v>0</v>
      </c>
      <c r="AC212" s="88"/>
      <c r="AD212" s="88"/>
      <c r="AE212" s="93">
        <f t="shared" si="60"/>
        <v>0</v>
      </c>
      <c r="AF212" s="135"/>
    </row>
    <row r="213" spans="1:32" s="115" customFormat="1" hidden="1">
      <c r="A213" s="85">
        <v>208</v>
      </c>
      <c r="B213" s="132" t="s">
        <v>749</v>
      </c>
      <c r="C213" s="87">
        <v>0</v>
      </c>
      <c r="D213" s="88">
        <f t="shared" si="48"/>
        <v>0</v>
      </c>
      <c r="E213" s="89">
        <v>0</v>
      </c>
      <c r="F213" s="89">
        <f t="shared" si="49"/>
        <v>0</v>
      </c>
      <c r="G213" s="89">
        <v>0</v>
      </c>
      <c r="H213" s="89">
        <f t="shared" si="54"/>
        <v>0</v>
      </c>
      <c r="I213" s="89">
        <v>0</v>
      </c>
      <c r="J213" s="89">
        <f t="shared" si="55"/>
        <v>0</v>
      </c>
      <c r="K213" s="89">
        <v>0</v>
      </c>
      <c r="L213" s="88">
        <f t="shared" si="57"/>
        <v>0</v>
      </c>
      <c r="M213" s="89">
        <v>0</v>
      </c>
      <c r="N213" s="89">
        <f t="shared" si="58"/>
        <v>0</v>
      </c>
      <c r="O213" s="89">
        <v>0</v>
      </c>
      <c r="P213" s="89">
        <f t="shared" si="50"/>
        <v>0</v>
      </c>
      <c r="Q213" s="89">
        <v>0</v>
      </c>
      <c r="R213" s="89">
        <f t="shared" si="53"/>
        <v>0</v>
      </c>
      <c r="S213" s="89">
        <v>0</v>
      </c>
      <c r="T213" s="89">
        <f t="shared" si="56"/>
        <v>0</v>
      </c>
      <c r="U213" s="89">
        <v>0</v>
      </c>
      <c r="V213" s="89">
        <f t="shared" si="59"/>
        <v>0</v>
      </c>
      <c r="W213" s="89">
        <v>0</v>
      </c>
      <c r="X213" s="89">
        <f t="shared" si="51"/>
        <v>0</v>
      </c>
      <c r="Y213" s="89">
        <v>0</v>
      </c>
      <c r="Z213" s="88">
        <f t="shared" si="52"/>
        <v>0</v>
      </c>
      <c r="AA213" s="88">
        <v>0</v>
      </c>
      <c r="AB213" s="88">
        <f t="shared" si="47"/>
        <v>0</v>
      </c>
      <c r="AC213" s="88"/>
      <c r="AD213" s="88"/>
      <c r="AE213" s="93">
        <f t="shared" si="60"/>
        <v>0</v>
      </c>
      <c r="AF213" s="135"/>
    </row>
    <row r="214" spans="1:32" s="115" customFormat="1" hidden="1">
      <c r="A214" s="85">
        <v>209</v>
      </c>
      <c r="B214" s="132" t="s">
        <v>750</v>
      </c>
      <c r="C214" s="87">
        <v>0</v>
      </c>
      <c r="D214" s="88">
        <f t="shared" si="48"/>
        <v>0</v>
      </c>
      <c r="E214" s="89">
        <v>0</v>
      </c>
      <c r="F214" s="89">
        <f t="shared" si="49"/>
        <v>0</v>
      </c>
      <c r="G214" s="89">
        <v>0</v>
      </c>
      <c r="H214" s="89">
        <f t="shared" si="54"/>
        <v>0</v>
      </c>
      <c r="I214" s="89">
        <v>0</v>
      </c>
      <c r="J214" s="89">
        <f t="shared" si="55"/>
        <v>0</v>
      </c>
      <c r="K214" s="89">
        <v>0</v>
      </c>
      <c r="L214" s="88">
        <f t="shared" si="57"/>
        <v>0</v>
      </c>
      <c r="M214" s="89">
        <v>0</v>
      </c>
      <c r="N214" s="89">
        <f t="shared" si="58"/>
        <v>0</v>
      </c>
      <c r="O214" s="89">
        <v>0</v>
      </c>
      <c r="P214" s="89">
        <f t="shared" si="50"/>
        <v>0</v>
      </c>
      <c r="Q214" s="89">
        <v>0</v>
      </c>
      <c r="R214" s="89">
        <f t="shared" si="53"/>
        <v>0</v>
      </c>
      <c r="S214" s="89">
        <v>0</v>
      </c>
      <c r="T214" s="89">
        <f t="shared" si="56"/>
        <v>0</v>
      </c>
      <c r="U214" s="89">
        <v>0</v>
      </c>
      <c r="V214" s="89">
        <f t="shared" si="59"/>
        <v>0</v>
      </c>
      <c r="W214" s="89">
        <v>0</v>
      </c>
      <c r="X214" s="89">
        <f t="shared" si="51"/>
        <v>0</v>
      </c>
      <c r="Y214" s="89">
        <v>0</v>
      </c>
      <c r="Z214" s="88">
        <f t="shared" si="52"/>
        <v>0</v>
      </c>
      <c r="AA214" s="88">
        <v>0</v>
      </c>
      <c r="AB214" s="88">
        <f t="shared" si="47"/>
        <v>0</v>
      </c>
      <c r="AC214" s="88"/>
      <c r="AD214" s="88"/>
      <c r="AE214" s="93">
        <f t="shared" si="60"/>
        <v>0</v>
      </c>
      <c r="AF214" s="135"/>
    </row>
    <row r="215" spans="1:32" s="115" customFormat="1" hidden="1">
      <c r="A215" s="85">
        <v>210</v>
      </c>
      <c r="B215" s="132" t="s">
        <v>751</v>
      </c>
      <c r="C215" s="87">
        <v>0</v>
      </c>
      <c r="D215" s="88">
        <f t="shared" si="48"/>
        <v>0</v>
      </c>
      <c r="E215" s="89">
        <v>0</v>
      </c>
      <c r="F215" s="89">
        <f t="shared" si="49"/>
        <v>0</v>
      </c>
      <c r="G215" s="89">
        <v>0</v>
      </c>
      <c r="H215" s="89">
        <f t="shared" si="54"/>
        <v>0</v>
      </c>
      <c r="I215" s="89">
        <v>0</v>
      </c>
      <c r="J215" s="89">
        <f t="shared" si="55"/>
        <v>0</v>
      </c>
      <c r="K215" s="89">
        <v>0</v>
      </c>
      <c r="L215" s="88">
        <f t="shared" si="57"/>
        <v>0</v>
      </c>
      <c r="M215" s="89">
        <v>0</v>
      </c>
      <c r="N215" s="89">
        <f t="shared" si="58"/>
        <v>0</v>
      </c>
      <c r="O215" s="89">
        <v>0</v>
      </c>
      <c r="P215" s="89">
        <f t="shared" si="50"/>
        <v>0</v>
      </c>
      <c r="Q215" s="89">
        <v>0</v>
      </c>
      <c r="R215" s="89">
        <f t="shared" si="53"/>
        <v>0</v>
      </c>
      <c r="S215" s="89">
        <v>0</v>
      </c>
      <c r="T215" s="89">
        <f t="shared" si="56"/>
        <v>0</v>
      </c>
      <c r="U215" s="89">
        <v>0</v>
      </c>
      <c r="V215" s="89">
        <f t="shared" si="59"/>
        <v>0</v>
      </c>
      <c r="W215" s="89">
        <v>0</v>
      </c>
      <c r="X215" s="89">
        <f t="shared" si="51"/>
        <v>0</v>
      </c>
      <c r="Y215" s="89">
        <v>0</v>
      </c>
      <c r="Z215" s="88">
        <f t="shared" si="52"/>
        <v>0</v>
      </c>
      <c r="AA215" s="88">
        <v>0</v>
      </c>
      <c r="AB215" s="88">
        <f t="shared" si="47"/>
        <v>0</v>
      </c>
      <c r="AC215" s="88"/>
      <c r="AD215" s="88"/>
      <c r="AE215" s="93">
        <f t="shared" si="60"/>
        <v>0</v>
      </c>
      <c r="AF215" s="135"/>
    </row>
    <row r="216" spans="1:32" s="115" customFormat="1" hidden="1">
      <c r="A216" s="85">
        <v>211</v>
      </c>
      <c r="B216" s="132" t="s">
        <v>752</v>
      </c>
      <c r="C216" s="87">
        <v>0</v>
      </c>
      <c r="D216" s="88">
        <f t="shared" si="48"/>
        <v>0</v>
      </c>
      <c r="E216" s="89">
        <v>0</v>
      </c>
      <c r="F216" s="89">
        <f t="shared" si="49"/>
        <v>0</v>
      </c>
      <c r="G216" s="89">
        <v>0</v>
      </c>
      <c r="H216" s="89">
        <f t="shared" si="54"/>
        <v>0</v>
      </c>
      <c r="I216" s="89">
        <v>0</v>
      </c>
      <c r="J216" s="89">
        <f t="shared" si="55"/>
        <v>0</v>
      </c>
      <c r="K216" s="89">
        <v>0</v>
      </c>
      <c r="L216" s="88">
        <f t="shared" si="57"/>
        <v>0</v>
      </c>
      <c r="M216" s="89">
        <v>0</v>
      </c>
      <c r="N216" s="89">
        <f t="shared" si="58"/>
        <v>0</v>
      </c>
      <c r="O216" s="89">
        <v>0</v>
      </c>
      <c r="P216" s="89">
        <f t="shared" si="50"/>
        <v>0</v>
      </c>
      <c r="Q216" s="89">
        <v>0</v>
      </c>
      <c r="R216" s="89">
        <f t="shared" si="53"/>
        <v>0</v>
      </c>
      <c r="S216" s="89">
        <v>0</v>
      </c>
      <c r="T216" s="89">
        <f t="shared" si="56"/>
        <v>0</v>
      </c>
      <c r="U216" s="89">
        <v>0</v>
      </c>
      <c r="V216" s="89">
        <f t="shared" si="59"/>
        <v>0</v>
      </c>
      <c r="W216" s="89">
        <v>0</v>
      </c>
      <c r="X216" s="89">
        <f t="shared" si="51"/>
        <v>0</v>
      </c>
      <c r="Y216" s="89">
        <v>0</v>
      </c>
      <c r="Z216" s="88">
        <f t="shared" si="52"/>
        <v>0</v>
      </c>
      <c r="AA216" s="88">
        <v>0</v>
      </c>
      <c r="AB216" s="88">
        <f t="shared" si="47"/>
        <v>0</v>
      </c>
      <c r="AC216" s="88"/>
      <c r="AD216" s="88"/>
      <c r="AE216" s="93">
        <f t="shared" si="60"/>
        <v>0</v>
      </c>
      <c r="AF216" s="135"/>
    </row>
    <row r="217" spans="1:32" s="115" customFormat="1" hidden="1">
      <c r="A217" s="85">
        <v>212</v>
      </c>
      <c r="B217" s="132" t="s">
        <v>753</v>
      </c>
      <c r="C217" s="87">
        <v>0</v>
      </c>
      <c r="D217" s="88">
        <f t="shared" si="48"/>
        <v>0</v>
      </c>
      <c r="E217" s="89">
        <v>0</v>
      </c>
      <c r="F217" s="89">
        <f t="shared" si="49"/>
        <v>0</v>
      </c>
      <c r="G217" s="89">
        <v>0</v>
      </c>
      <c r="H217" s="89">
        <f t="shared" si="54"/>
        <v>0</v>
      </c>
      <c r="I217" s="89">
        <v>0</v>
      </c>
      <c r="J217" s="89">
        <f t="shared" si="55"/>
        <v>0</v>
      </c>
      <c r="K217" s="89">
        <v>0</v>
      </c>
      <c r="L217" s="88">
        <f t="shared" si="57"/>
        <v>0</v>
      </c>
      <c r="M217" s="89">
        <v>0</v>
      </c>
      <c r="N217" s="89">
        <f t="shared" si="58"/>
        <v>0</v>
      </c>
      <c r="O217" s="89">
        <v>0</v>
      </c>
      <c r="P217" s="89">
        <f t="shared" si="50"/>
        <v>0</v>
      </c>
      <c r="Q217" s="89">
        <v>0</v>
      </c>
      <c r="R217" s="89">
        <f t="shared" si="53"/>
        <v>0</v>
      </c>
      <c r="S217" s="89">
        <v>0</v>
      </c>
      <c r="T217" s="89">
        <f t="shared" si="56"/>
        <v>0</v>
      </c>
      <c r="U217" s="89">
        <v>0</v>
      </c>
      <c r="V217" s="89">
        <f t="shared" si="59"/>
        <v>0</v>
      </c>
      <c r="W217" s="89">
        <v>0</v>
      </c>
      <c r="X217" s="89">
        <f t="shared" si="51"/>
        <v>0</v>
      </c>
      <c r="Y217" s="89">
        <v>0</v>
      </c>
      <c r="Z217" s="88">
        <f t="shared" si="52"/>
        <v>0</v>
      </c>
      <c r="AA217" s="88">
        <v>0</v>
      </c>
      <c r="AB217" s="88">
        <f t="shared" si="47"/>
        <v>0</v>
      </c>
      <c r="AC217" s="88"/>
      <c r="AD217" s="88"/>
      <c r="AE217" s="93">
        <f t="shared" si="60"/>
        <v>0</v>
      </c>
      <c r="AF217" s="135"/>
    </row>
    <row r="218" spans="1:32" s="115" customFormat="1" hidden="1">
      <c r="A218" s="85">
        <v>213</v>
      </c>
      <c r="B218" s="132" t="s">
        <v>754</v>
      </c>
      <c r="C218" s="87">
        <v>0</v>
      </c>
      <c r="D218" s="88">
        <f t="shared" si="48"/>
        <v>0</v>
      </c>
      <c r="E218" s="89">
        <v>0</v>
      </c>
      <c r="F218" s="89">
        <f t="shared" si="49"/>
        <v>0</v>
      </c>
      <c r="G218" s="89">
        <v>0</v>
      </c>
      <c r="H218" s="89">
        <f t="shared" si="54"/>
        <v>0</v>
      </c>
      <c r="I218" s="89">
        <v>0</v>
      </c>
      <c r="J218" s="89">
        <f t="shared" si="55"/>
        <v>0</v>
      </c>
      <c r="K218" s="89">
        <v>0</v>
      </c>
      <c r="L218" s="88">
        <f t="shared" si="57"/>
        <v>0</v>
      </c>
      <c r="M218" s="89">
        <v>0</v>
      </c>
      <c r="N218" s="89">
        <f t="shared" si="58"/>
        <v>0</v>
      </c>
      <c r="O218" s="89">
        <v>0</v>
      </c>
      <c r="P218" s="89">
        <f t="shared" si="50"/>
        <v>0</v>
      </c>
      <c r="Q218" s="89">
        <v>0</v>
      </c>
      <c r="R218" s="89">
        <f t="shared" si="53"/>
        <v>0</v>
      </c>
      <c r="S218" s="89">
        <v>0</v>
      </c>
      <c r="T218" s="89">
        <f t="shared" si="56"/>
        <v>0</v>
      </c>
      <c r="U218" s="89">
        <v>0</v>
      </c>
      <c r="V218" s="89">
        <f t="shared" si="59"/>
        <v>0</v>
      </c>
      <c r="W218" s="89">
        <v>0</v>
      </c>
      <c r="X218" s="89">
        <f t="shared" si="51"/>
        <v>0</v>
      </c>
      <c r="Y218" s="89">
        <v>0</v>
      </c>
      <c r="Z218" s="88">
        <f t="shared" si="52"/>
        <v>0</v>
      </c>
      <c r="AA218" s="88">
        <v>0</v>
      </c>
      <c r="AB218" s="88">
        <f t="shared" si="47"/>
        <v>0</v>
      </c>
      <c r="AC218" s="88"/>
      <c r="AD218" s="88"/>
      <c r="AE218" s="93">
        <f t="shared" si="60"/>
        <v>0</v>
      </c>
      <c r="AF218" s="135"/>
    </row>
    <row r="219" spans="1:32" s="115" customFormat="1" hidden="1">
      <c r="A219" s="85">
        <v>214</v>
      </c>
      <c r="B219" s="132" t="s">
        <v>755</v>
      </c>
      <c r="C219" s="87">
        <v>0</v>
      </c>
      <c r="D219" s="88">
        <f t="shared" si="48"/>
        <v>0</v>
      </c>
      <c r="E219" s="89">
        <v>0</v>
      </c>
      <c r="F219" s="89">
        <f t="shared" si="49"/>
        <v>0</v>
      </c>
      <c r="G219" s="89">
        <v>0</v>
      </c>
      <c r="H219" s="89">
        <f t="shared" si="54"/>
        <v>0</v>
      </c>
      <c r="I219" s="89">
        <v>0</v>
      </c>
      <c r="J219" s="89">
        <f t="shared" si="55"/>
        <v>0</v>
      </c>
      <c r="K219" s="89">
        <v>0</v>
      </c>
      <c r="L219" s="88">
        <f t="shared" si="57"/>
        <v>0</v>
      </c>
      <c r="M219" s="89">
        <v>0</v>
      </c>
      <c r="N219" s="89">
        <f t="shared" si="58"/>
        <v>0</v>
      </c>
      <c r="O219" s="89">
        <v>0</v>
      </c>
      <c r="P219" s="89">
        <f t="shared" si="50"/>
        <v>0</v>
      </c>
      <c r="Q219" s="89">
        <v>0</v>
      </c>
      <c r="R219" s="89">
        <f t="shared" si="53"/>
        <v>0</v>
      </c>
      <c r="S219" s="89">
        <v>0</v>
      </c>
      <c r="T219" s="89">
        <f t="shared" si="56"/>
        <v>0</v>
      </c>
      <c r="U219" s="89">
        <v>0</v>
      </c>
      <c r="V219" s="89">
        <f t="shared" si="59"/>
        <v>0</v>
      </c>
      <c r="W219" s="89">
        <v>0</v>
      </c>
      <c r="X219" s="89">
        <f t="shared" si="51"/>
        <v>0</v>
      </c>
      <c r="Y219" s="89">
        <v>0</v>
      </c>
      <c r="Z219" s="88">
        <f t="shared" si="52"/>
        <v>0</v>
      </c>
      <c r="AA219" s="88">
        <v>0</v>
      </c>
      <c r="AB219" s="88">
        <f t="shared" si="47"/>
        <v>0</v>
      </c>
      <c r="AC219" s="88"/>
      <c r="AD219" s="88"/>
      <c r="AE219" s="93">
        <f t="shared" si="60"/>
        <v>0</v>
      </c>
      <c r="AF219" s="135"/>
    </row>
    <row r="220" spans="1:32" s="115" customFormat="1" hidden="1">
      <c r="A220" s="85">
        <v>215</v>
      </c>
      <c r="B220" s="132" t="s">
        <v>756</v>
      </c>
      <c r="C220" s="87">
        <v>0</v>
      </c>
      <c r="D220" s="88">
        <f t="shared" si="48"/>
        <v>0</v>
      </c>
      <c r="E220" s="89">
        <v>0</v>
      </c>
      <c r="F220" s="89">
        <f t="shared" si="49"/>
        <v>0</v>
      </c>
      <c r="G220" s="89">
        <v>0</v>
      </c>
      <c r="H220" s="89">
        <f t="shared" si="54"/>
        <v>0</v>
      </c>
      <c r="I220" s="89">
        <v>0</v>
      </c>
      <c r="J220" s="89">
        <f t="shared" si="55"/>
        <v>0</v>
      </c>
      <c r="K220" s="89">
        <v>0</v>
      </c>
      <c r="L220" s="88">
        <f t="shared" si="57"/>
        <v>0</v>
      </c>
      <c r="M220" s="89">
        <v>0</v>
      </c>
      <c r="N220" s="89">
        <f t="shared" si="58"/>
        <v>0</v>
      </c>
      <c r="O220" s="89">
        <v>0</v>
      </c>
      <c r="P220" s="89">
        <f t="shared" si="50"/>
        <v>0</v>
      </c>
      <c r="Q220" s="89">
        <v>0</v>
      </c>
      <c r="R220" s="89">
        <f t="shared" si="53"/>
        <v>0</v>
      </c>
      <c r="S220" s="89">
        <v>0</v>
      </c>
      <c r="T220" s="89">
        <f t="shared" si="56"/>
        <v>0</v>
      </c>
      <c r="U220" s="89">
        <v>0</v>
      </c>
      <c r="V220" s="89">
        <f t="shared" si="59"/>
        <v>0</v>
      </c>
      <c r="W220" s="89">
        <v>0</v>
      </c>
      <c r="X220" s="89">
        <f t="shared" si="51"/>
        <v>0</v>
      </c>
      <c r="Y220" s="89">
        <v>0</v>
      </c>
      <c r="Z220" s="88">
        <f t="shared" si="52"/>
        <v>0</v>
      </c>
      <c r="AA220" s="88">
        <v>0</v>
      </c>
      <c r="AB220" s="88">
        <f t="shared" si="47"/>
        <v>0</v>
      </c>
      <c r="AC220" s="88"/>
      <c r="AD220" s="88"/>
      <c r="AE220" s="93">
        <f t="shared" si="60"/>
        <v>0</v>
      </c>
      <c r="AF220" s="135"/>
    </row>
    <row r="221" spans="1:32" s="115" customFormat="1" hidden="1">
      <c r="A221" s="85">
        <v>216</v>
      </c>
      <c r="B221" s="132" t="s">
        <v>757</v>
      </c>
      <c r="C221" s="87">
        <v>0</v>
      </c>
      <c r="D221" s="88">
        <f t="shared" si="48"/>
        <v>0</v>
      </c>
      <c r="E221" s="89">
        <v>0</v>
      </c>
      <c r="F221" s="89">
        <f t="shared" si="49"/>
        <v>0</v>
      </c>
      <c r="G221" s="89">
        <v>0</v>
      </c>
      <c r="H221" s="89">
        <f t="shared" si="54"/>
        <v>0</v>
      </c>
      <c r="I221" s="89">
        <v>0</v>
      </c>
      <c r="J221" s="89">
        <f t="shared" si="55"/>
        <v>0</v>
      </c>
      <c r="K221" s="89">
        <v>0</v>
      </c>
      <c r="L221" s="88">
        <f t="shared" si="57"/>
        <v>0</v>
      </c>
      <c r="M221" s="89">
        <v>0</v>
      </c>
      <c r="N221" s="89">
        <f t="shared" si="58"/>
        <v>0</v>
      </c>
      <c r="O221" s="89">
        <v>0</v>
      </c>
      <c r="P221" s="89">
        <f t="shared" si="50"/>
        <v>0</v>
      </c>
      <c r="Q221" s="89">
        <v>0</v>
      </c>
      <c r="R221" s="89">
        <f t="shared" si="53"/>
        <v>0</v>
      </c>
      <c r="S221" s="89">
        <v>0</v>
      </c>
      <c r="T221" s="89">
        <f t="shared" si="56"/>
        <v>0</v>
      </c>
      <c r="U221" s="89">
        <v>0</v>
      </c>
      <c r="V221" s="89">
        <f t="shared" si="59"/>
        <v>0</v>
      </c>
      <c r="W221" s="89">
        <v>0</v>
      </c>
      <c r="X221" s="89">
        <f t="shared" si="51"/>
        <v>0</v>
      </c>
      <c r="Y221" s="89">
        <v>0</v>
      </c>
      <c r="Z221" s="88">
        <f t="shared" si="52"/>
        <v>0</v>
      </c>
      <c r="AA221" s="88">
        <v>0</v>
      </c>
      <c r="AB221" s="88">
        <f t="shared" si="47"/>
        <v>0</v>
      </c>
      <c r="AC221" s="88"/>
      <c r="AD221" s="88"/>
      <c r="AE221" s="93">
        <f t="shared" si="60"/>
        <v>0</v>
      </c>
      <c r="AF221" s="135"/>
    </row>
    <row r="222" spans="1:32" s="115" customFormat="1" hidden="1">
      <c r="A222" s="85">
        <v>217</v>
      </c>
      <c r="B222" s="132" t="s">
        <v>758</v>
      </c>
      <c r="C222" s="87">
        <v>0</v>
      </c>
      <c r="D222" s="88">
        <f t="shared" si="48"/>
        <v>0</v>
      </c>
      <c r="E222" s="89">
        <v>0</v>
      </c>
      <c r="F222" s="89">
        <f t="shared" si="49"/>
        <v>0</v>
      </c>
      <c r="G222" s="89">
        <v>0</v>
      </c>
      <c r="H222" s="89">
        <f t="shared" si="54"/>
        <v>0</v>
      </c>
      <c r="I222" s="89">
        <v>0</v>
      </c>
      <c r="J222" s="89">
        <f t="shared" si="55"/>
        <v>0</v>
      </c>
      <c r="K222" s="89">
        <v>0</v>
      </c>
      <c r="L222" s="88">
        <f t="shared" si="57"/>
        <v>0</v>
      </c>
      <c r="M222" s="89">
        <v>0</v>
      </c>
      <c r="N222" s="89">
        <f t="shared" si="58"/>
        <v>0</v>
      </c>
      <c r="O222" s="89">
        <v>0</v>
      </c>
      <c r="P222" s="89">
        <f t="shared" si="50"/>
        <v>0</v>
      </c>
      <c r="Q222" s="89">
        <v>0</v>
      </c>
      <c r="R222" s="89">
        <f t="shared" si="53"/>
        <v>0</v>
      </c>
      <c r="S222" s="89">
        <v>0</v>
      </c>
      <c r="T222" s="89">
        <f t="shared" si="56"/>
        <v>0</v>
      </c>
      <c r="U222" s="89">
        <v>0</v>
      </c>
      <c r="V222" s="89">
        <f t="shared" si="59"/>
        <v>0</v>
      </c>
      <c r="W222" s="89">
        <v>0</v>
      </c>
      <c r="X222" s="89">
        <f t="shared" si="51"/>
        <v>0</v>
      </c>
      <c r="Y222" s="89">
        <v>0</v>
      </c>
      <c r="Z222" s="88">
        <f t="shared" si="52"/>
        <v>0</v>
      </c>
      <c r="AA222" s="88">
        <v>0</v>
      </c>
      <c r="AB222" s="88">
        <f t="shared" si="47"/>
        <v>0</v>
      </c>
      <c r="AC222" s="88"/>
      <c r="AD222" s="88"/>
      <c r="AE222" s="93">
        <f t="shared" si="60"/>
        <v>0</v>
      </c>
      <c r="AF222" s="135"/>
    </row>
    <row r="223" spans="1:32" s="115" customFormat="1" hidden="1">
      <c r="A223" s="85">
        <v>218</v>
      </c>
      <c r="B223" s="132" t="s">
        <v>759</v>
      </c>
      <c r="C223" s="87">
        <v>0</v>
      </c>
      <c r="D223" s="88">
        <f t="shared" si="48"/>
        <v>0</v>
      </c>
      <c r="E223" s="89">
        <v>0</v>
      </c>
      <c r="F223" s="89">
        <f t="shared" si="49"/>
        <v>0</v>
      </c>
      <c r="G223" s="89">
        <v>0</v>
      </c>
      <c r="H223" s="89">
        <f t="shared" si="54"/>
        <v>0</v>
      </c>
      <c r="I223" s="89">
        <v>0</v>
      </c>
      <c r="J223" s="89">
        <f t="shared" si="55"/>
        <v>0</v>
      </c>
      <c r="K223" s="89">
        <v>0</v>
      </c>
      <c r="L223" s="88">
        <f t="shared" si="57"/>
        <v>0</v>
      </c>
      <c r="M223" s="89">
        <v>0</v>
      </c>
      <c r="N223" s="89">
        <f t="shared" si="58"/>
        <v>0</v>
      </c>
      <c r="O223" s="89">
        <v>0</v>
      </c>
      <c r="P223" s="89">
        <f t="shared" si="50"/>
        <v>0</v>
      </c>
      <c r="Q223" s="89">
        <v>0</v>
      </c>
      <c r="R223" s="89">
        <f t="shared" si="53"/>
        <v>0</v>
      </c>
      <c r="S223" s="89">
        <v>0</v>
      </c>
      <c r="T223" s="89">
        <f t="shared" si="56"/>
        <v>0</v>
      </c>
      <c r="U223" s="89">
        <v>0</v>
      </c>
      <c r="V223" s="89">
        <f t="shared" si="59"/>
        <v>0</v>
      </c>
      <c r="W223" s="89">
        <v>0</v>
      </c>
      <c r="X223" s="89">
        <f t="shared" si="51"/>
        <v>0</v>
      </c>
      <c r="Y223" s="89">
        <v>0</v>
      </c>
      <c r="Z223" s="88">
        <f t="shared" si="52"/>
        <v>0</v>
      </c>
      <c r="AA223" s="88">
        <v>0</v>
      </c>
      <c r="AB223" s="88">
        <f t="shared" si="47"/>
        <v>0</v>
      </c>
      <c r="AC223" s="88"/>
      <c r="AD223" s="88"/>
      <c r="AE223" s="93">
        <f t="shared" si="60"/>
        <v>0</v>
      </c>
      <c r="AF223" s="135"/>
    </row>
    <row r="224" spans="1:32" s="115" customFormat="1" hidden="1">
      <c r="A224" s="85">
        <v>219</v>
      </c>
      <c r="B224" s="132" t="s">
        <v>760</v>
      </c>
      <c r="C224" s="87">
        <v>0</v>
      </c>
      <c r="D224" s="88">
        <f t="shared" si="48"/>
        <v>0</v>
      </c>
      <c r="E224" s="89">
        <v>0</v>
      </c>
      <c r="F224" s="89">
        <f t="shared" si="49"/>
        <v>0</v>
      </c>
      <c r="G224" s="89">
        <v>0</v>
      </c>
      <c r="H224" s="89">
        <f t="shared" si="54"/>
        <v>0</v>
      </c>
      <c r="I224" s="89">
        <v>0</v>
      </c>
      <c r="J224" s="89">
        <f t="shared" si="55"/>
        <v>0</v>
      </c>
      <c r="K224" s="89">
        <v>0</v>
      </c>
      <c r="L224" s="88">
        <f t="shared" si="57"/>
        <v>0</v>
      </c>
      <c r="M224" s="89">
        <v>0</v>
      </c>
      <c r="N224" s="89">
        <f t="shared" si="58"/>
        <v>0</v>
      </c>
      <c r="O224" s="89">
        <v>0</v>
      </c>
      <c r="P224" s="89">
        <f t="shared" si="50"/>
        <v>0</v>
      </c>
      <c r="Q224" s="89">
        <v>0</v>
      </c>
      <c r="R224" s="89">
        <f t="shared" si="53"/>
        <v>0</v>
      </c>
      <c r="S224" s="89">
        <v>0</v>
      </c>
      <c r="T224" s="89">
        <f t="shared" si="56"/>
        <v>0</v>
      </c>
      <c r="U224" s="89">
        <v>0</v>
      </c>
      <c r="V224" s="89">
        <f t="shared" si="59"/>
        <v>0</v>
      </c>
      <c r="W224" s="89">
        <v>0</v>
      </c>
      <c r="X224" s="89">
        <f t="shared" si="51"/>
        <v>0</v>
      </c>
      <c r="Y224" s="89">
        <v>0</v>
      </c>
      <c r="Z224" s="88">
        <f t="shared" si="52"/>
        <v>0</v>
      </c>
      <c r="AA224" s="88">
        <v>0</v>
      </c>
      <c r="AB224" s="88">
        <f t="shared" si="47"/>
        <v>0</v>
      </c>
      <c r="AC224" s="88"/>
      <c r="AD224" s="88"/>
      <c r="AE224" s="93">
        <f t="shared" si="60"/>
        <v>0</v>
      </c>
      <c r="AF224" s="135"/>
    </row>
    <row r="225" spans="1:32" s="115" customFormat="1" hidden="1">
      <c r="A225" s="85">
        <v>220</v>
      </c>
      <c r="B225" s="132" t="s">
        <v>761</v>
      </c>
      <c r="C225" s="87">
        <v>0</v>
      </c>
      <c r="D225" s="88">
        <f t="shared" si="48"/>
        <v>0</v>
      </c>
      <c r="E225" s="89">
        <v>0</v>
      </c>
      <c r="F225" s="89">
        <f t="shared" si="49"/>
        <v>0</v>
      </c>
      <c r="G225" s="89">
        <v>0</v>
      </c>
      <c r="H225" s="89">
        <f t="shared" si="54"/>
        <v>0</v>
      </c>
      <c r="I225" s="89">
        <v>0</v>
      </c>
      <c r="J225" s="89">
        <f t="shared" si="55"/>
        <v>0</v>
      </c>
      <c r="K225" s="89">
        <v>0</v>
      </c>
      <c r="L225" s="88">
        <f t="shared" si="57"/>
        <v>0</v>
      </c>
      <c r="M225" s="89">
        <v>0</v>
      </c>
      <c r="N225" s="89">
        <f t="shared" si="58"/>
        <v>0</v>
      </c>
      <c r="O225" s="89">
        <v>0</v>
      </c>
      <c r="P225" s="89">
        <f t="shared" si="50"/>
        <v>0</v>
      </c>
      <c r="Q225" s="89">
        <v>0</v>
      </c>
      <c r="R225" s="89">
        <f t="shared" si="53"/>
        <v>0</v>
      </c>
      <c r="S225" s="89">
        <v>0</v>
      </c>
      <c r="T225" s="89">
        <f t="shared" si="56"/>
        <v>0</v>
      </c>
      <c r="U225" s="89">
        <v>0</v>
      </c>
      <c r="V225" s="89">
        <f t="shared" si="59"/>
        <v>0</v>
      </c>
      <c r="W225" s="89">
        <v>0</v>
      </c>
      <c r="X225" s="89">
        <f t="shared" si="51"/>
        <v>0</v>
      </c>
      <c r="Y225" s="89">
        <v>0</v>
      </c>
      <c r="Z225" s="88">
        <f t="shared" si="52"/>
        <v>0</v>
      </c>
      <c r="AA225" s="88">
        <v>0</v>
      </c>
      <c r="AB225" s="88">
        <f t="shared" si="47"/>
        <v>0</v>
      </c>
      <c r="AC225" s="88"/>
      <c r="AD225" s="88"/>
      <c r="AE225" s="93">
        <f t="shared" si="60"/>
        <v>0</v>
      </c>
      <c r="AF225" s="135"/>
    </row>
    <row r="226" spans="1:32" s="115" customFormat="1" hidden="1">
      <c r="A226" s="85">
        <v>221</v>
      </c>
      <c r="B226" s="132" t="s">
        <v>762</v>
      </c>
      <c r="C226" s="87">
        <v>0</v>
      </c>
      <c r="D226" s="88">
        <f t="shared" si="48"/>
        <v>0</v>
      </c>
      <c r="E226" s="89">
        <v>0</v>
      </c>
      <c r="F226" s="89">
        <f t="shared" si="49"/>
        <v>0</v>
      </c>
      <c r="G226" s="89">
        <v>0</v>
      </c>
      <c r="H226" s="89">
        <f t="shared" si="54"/>
        <v>0</v>
      </c>
      <c r="I226" s="89">
        <v>0</v>
      </c>
      <c r="J226" s="89">
        <f t="shared" si="55"/>
        <v>0</v>
      </c>
      <c r="K226" s="89">
        <v>0</v>
      </c>
      <c r="L226" s="88">
        <f t="shared" si="57"/>
        <v>0</v>
      </c>
      <c r="M226" s="89">
        <v>0</v>
      </c>
      <c r="N226" s="89">
        <f t="shared" si="58"/>
        <v>0</v>
      </c>
      <c r="O226" s="89">
        <v>0</v>
      </c>
      <c r="P226" s="89">
        <f t="shared" si="50"/>
        <v>0</v>
      </c>
      <c r="Q226" s="89">
        <v>0</v>
      </c>
      <c r="R226" s="89">
        <f t="shared" si="53"/>
        <v>0</v>
      </c>
      <c r="S226" s="89">
        <v>0</v>
      </c>
      <c r="T226" s="89">
        <f t="shared" si="56"/>
        <v>0</v>
      </c>
      <c r="U226" s="89">
        <v>0</v>
      </c>
      <c r="V226" s="89">
        <f t="shared" si="59"/>
        <v>0</v>
      </c>
      <c r="W226" s="89">
        <v>0</v>
      </c>
      <c r="X226" s="89">
        <f t="shared" si="51"/>
        <v>0</v>
      </c>
      <c r="Y226" s="89">
        <v>0</v>
      </c>
      <c r="Z226" s="88">
        <f t="shared" si="52"/>
        <v>0</v>
      </c>
      <c r="AA226" s="88">
        <v>0</v>
      </c>
      <c r="AB226" s="88">
        <f t="shared" si="47"/>
        <v>0</v>
      </c>
      <c r="AC226" s="88"/>
      <c r="AD226" s="88"/>
      <c r="AE226" s="93">
        <f t="shared" si="60"/>
        <v>0</v>
      </c>
      <c r="AF226" s="135"/>
    </row>
    <row r="227" spans="1:32" s="115" customFormat="1" hidden="1">
      <c r="A227" s="85">
        <v>222</v>
      </c>
      <c r="B227" s="132" t="s">
        <v>763</v>
      </c>
      <c r="C227" s="87">
        <v>0</v>
      </c>
      <c r="D227" s="88">
        <f t="shared" si="48"/>
        <v>0</v>
      </c>
      <c r="E227" s="89">
        <v>0</v>
      </c>
      <c r="F227" s="89">
        <f t="shared" si="49"/>
        <v>0</v>
      </c>
      <c r="G227" s="89">
        <v>0</v>
      </c>
      <c r="H227" s="89">
        <f t="shared" si="54"/>
        <v>0</v>
      </c>
      <c r="I227" s="89">
        <v>0</v>
      </c>
      <c r="J227" s="89">
        <f t="shared" si="55"/>
        <v>0</v>
      </c>
      <c r="K227" s="89">
        <v>0</v>
      </c>
      <c r="L227" s="88">
        <f t="shared" si="57"/>
        <v>0</v>
      </c>
      <c r="M227" s="89">
        <v>0</v>
      </c>
      <c r="N227" s="89">
        <f t="shared" si="58"/>
        <v>0</v>
      </c>
      <c r="O227" s="89">
        <v>0</v>
      </c>
      <c r="P227" s="89">
        <f t="shared" si="50"/>
        <v>0</v>
      </c>
      <c r="Q227" s="89">
        <v>0</v>
      </c>
      <c r="R227" s="89">
        <f t="shared" si="53"/>
        <v>0</v>
      </c>
      <c r="S227" s="89">
        <v>0</v>
      </c>
      <c r="T227" s="89">
        <f t="shared" si="56"/>
        <v>0</v>
      </c>
      <c r="U227" s="89">
        <v>0</v>
      </c>
      <c r="V227" s="89">
        <f t="shared" si="59"/>
        <v>0</v>
      </c>
      <c r="W227" s="89">
        <v>0</v>
      </c>
      <c r="X227" s="89">
        <f t="shared" si="51"/>
        <v>0</v>
      </c>
      <c r="Y227" s="89">
        <v>0</v>
      </c>
      <c r="Z227" s="88">
        <f t="shared" si="52"/>
        <v>0</v>
      </c>
      <c r="AA227" s="88">
        <v>0</v>
      </c>
      <c r="AB227" s="88">
        <f t="shared" si="47"/>
        <v>0</v>
      </c>
      <c r="AC227" s="88"/>
      <c r="AD227" s="88"/>
      <c r="AE227" s="93">
        <f t="shared" si="60"/>
        <v>0</v>
      </c>
      <c r="AF227" s="135"/>
    </row>
    <row r="228" spans="1:32" s="115" customFormat="1" hidden="1">
      <c r="A228" s="85">
        <v>223</v>
      </c>
      <c r="B228" s="132" t="s">
        <v>764</v>
      </c>
      <c r="C228" s="87">
        <v>0</v>
      </c>
      <c r="D228" s="88">
        <f t="shared" si="48"/>
        <v>0</v>
      </c>
      <c r="E228" s="89">
        <v>0</v>
      </c>
      <c r="F228" s="89">
        <f t="shared" si="49"/>
        <v>0</v>
      </c>
      <c r="G228" s="89">
        <v>0</v>
      </c>
      <c r="H228" s="89">
        <f t="shared" si="54"/>
        <v>0</v>
      </c>
      <c r="I228" s="89">
        <v>0</v>
      </c>
      <c r="J228" s="89">
        <f t="shared" si="55"/>
        <v>0</v>
      </c>
      <c r="K228" s="89">
        <v>0</v>
      </c>
      <c r="L228" s="88">
        <f t="shared" si="57"/>
        <v>0</v>
      </c>
      <c r="M228" s="89">
        <v>0</v>
      </c>
      <c r="N228" s="89">
        <f t="shared" si="58"/>
        <v>0</v>
      </c>
      <c r="O228" s="89">
        <v>0</v>
      </c>
      <c r="P228" s="89">
        <f t="shared" si="50"/>
        <v>0</v>
      </c>
      <c r="Q228" s="89">
        <v>0</v>
      </c>
      <c r="R228" s="89">
        <f t="shared" si="53"/>
        <v>0</v>
      </c>
      <c r="S228" s="89">
        <v>0</v>
      </c>
      <c r="T228" s="89">
        <f t="shared" si="56"/>
        <v>0</v>
      </c>
      <c r="U228" s="89">
        <v>0</v>
      </c>
      <c r="V228" s="89">
        <f t="shared" si="59"/>
        <v>0</v>
      </c>
      <c r="W228" s="89">
        <v>0</v>
      </c>
      <c r="X228" s="89">
        <f t="shared" si="51"/>
        <v>0</v>
      </c>
      <c r="Y228" s="89">
        <v>0</v>
      </c>
      <c r="Z228" s="88">
        <f t="shared" si="52"/>
        <v>0</v>
      </c>
      <c r="AA228" s="88">
        <v>0</v>
      </c>
      <c r="AB228" s="88">
        <f t="shared" si="47"/>
        <v>0</v>
      </c>
      <c r="AC228" s="88"/>
      <c r="AD228" s="88"/>
      <c r="AE228" s="93">
        <f t="shared" si="60"/>
        <v>0</v>
      </c>
      <c r="AF228" s="135"/>
    </row>
    <row r="229" spans="1:32" s="115" customFormat="1" hidden="1">
      <c r="A229" s="85">
        <v>224</v>
      </c>
      <c r="B229" s="132" t="s">
        <v>765</v>
      </c>
      <c r="C229" s="87">
        <v>0</v>
      </c>
      <c r="D229" s="88">
        <f t="shared" si="48"/>
        <v>0</v>
      </c>
      <c r="E229" s="89">
        <v>0</v>
      </c>
      <c r="F229" s="89">
        <f t="shared" si="49"/>
        <v>0</v>
      </c>
      <c r="G229" s="89">
        <v>0</v>
      </c>
      <c r="H229" s="89">
        <f t="shared" si="54"/>
        <v>0</v>
      </c>
      <c r="I229" s="89">
        <v>0</v>
      </c>
      <c r="J229" s="89">
        <f t="shared" si="55"/>
        <v>0</v>
      </c>
      <c r="K229" s="89">
        <v>0</v>
      </c>
      <c r="L229" s="88">
        <f t="shared" si="57"/>
        <v>0</v>
      </c>
      <c r="M229" s="89">
        <v>0</v>
      </c>
      <c r="N229" s="89">
        <f t="shared" si="58"/>
        <v>0</v>
      </c>
      <c r="O229" s="89">
        <v>0</v>
      </c>
      <c r="P229" s="89">
        <f t="shared" si="50"/>
        <v>0</v>
      </c>
      <c r="Q229" s="89">
        <v>0</v>
      </c>
      <c r="R229" s="89">
        <f t="shared" si="53"/>
        <v>0</v>
      </c>
      <c r="S229" s="89">
        <v>0</v>
      </c>
      <c r="T229" s="89">
        <f t="shared" si="56"/>
        <v>0</v>
      </c>
      <c r="U229" s="89">
        <v>0</v>
      </c>
      <c r="V229" s="89">
        <f t="shared" si="59"/>
        <v>0</v>
      </c>
      <c r="W229" s="89">
        <v>0</v>
      </c>
      <c r="X229" s="89">
        <f t="shared" si="51"/>
        <v>0</v>
      </c>
      <c r="Y229" s="89">
        <v>0</v>
      </c>
      <c r="Z229" s="88">
        <f t="shared" si="52"/>
        <v>0</v>
      </c>
      <c r="AA229" s="88">
        <v>0</v>
      </c>
      <c r="AB229" s="88">
        <f t="shared" si="47"/>
        <v>0</v>
      </c>
      <c r="AC229" s="88"/>
      <c r="AD229" s="88"/>
      <c r="AE229" s="93">
        <f t="shared" si="60"/>
        <v>0</v>
      </c>
      <c r="AF229" s="135"/>
    </row>
    <row r="230" spans="1:32" s="115" customFormat="1" hidden="1">
      <c r="A230" s="85">
        <v>225</v>
      </c>
      <c r="B230" s="132" t="s">
        <v>766</v>
      </c>
      <c r="C230" s="87">
        <v>0</v>
      </c>
      <c r="D230" s="88">
        <f t="shared" si="48"/>
        <v>0</v>
      </c>
      <c r="E230" s="89">
        <v>0</v>
      </c>
      <c r="F230" s="89">
        <f t="shared" si="49"/>
        <v>0</v>
      </c>
      <c r="G230" s="89">
        <v>0</v>
      </c>
      <c r="H230" s="89">
        <f t="shared" si="54"/>
        <v>0</v>
      </c>
      <c r="I230" s="89">
        <v>0</v>
      </c>
      <c r="J230" s="89">
        <f t="shared" si="55"/>
        <v>0</v>
      </c>
      <c r="K230" s="89">
        <v>0</v>
      </c>
      <c r="L230" s="88">
        <f t="shared" si="57"/>
        <v>0</v>
      </c>
      <c r="M230" s="89">
        <v>0</v>
      </c>
      <c r="N230" s="89">
        <f t="shared" si="58"/>
        <v>0</v>
      </c>
      <c r="O230" s="89">
        <v>0</v>
      </c>
      <c r="P230" s="89">
        <f t="shared" si="50"/>
        <v>0</v>
      </c>
      <c r="Q230" s="89">
        <v>0</v>
      </c>
      <c r="R230" s="89">
        <f t="shared" si="53"/>
        <v>0</v>
      </c>
      <c r="S230" s="89">
        <v>0</v>
      </c>
      <c r="T230" s="89">
        <f t="shared" si="56"/>
        <v>0</v>
      </c>
      <c r="U230" s="89">
        <v>0</v>
      </c>
      <c r="V230" s="89">
        <f t="shared" si="59"/>
        <v>0</v>
      </c>
      <c r="W230" s="89">
        <v>0</v>
      </c>
      <c r="X230" s="89">
        <f t="shared" si="51"/>
        <v>0</v>
      </c>
      <c r="Y230" s="89">
        <v>0</v>
      </c>
      <c r="Z230" s="88">
        <f t="shared" si="52"/>
        <v>0</v>
      </c>
      <c r="AA230" s="88">
        <v>0</v>
      </c>
      <c r="AB230" s="88">
        <f t="shared" si="47"/>
        <v>0</v>
      </c>
      <c r="AC230" s="88"/>
      <c r="AD230" s="88"/>
      <c r="AE230" s="93">
        <f t="shared" si="60"/>
        <v>0</v>
      </c>
      <c r="AF230" s="135"/>
    </row>
    <row r="231" spans="1:32" s="115" customFormat="1" hidden="1">
      <c r="A231" s="85">
        <v>226</v>
      </c>
      <c r="B231" s="132" t="s">
        <v>767</v>
      </c>
      <c r="C231" s="87">
        <v>0</v>
      </c>
      <c r="D231" s="88">
        <f t="shared" si="48"/>
        <v>0</v>
      </c>
      <c r="E231" s="89">
        <v>0</v>
      </c>
      <c r="F231" s="89">
        <f t="shared" si="49"/>
        <v>0</v>
      </c>
      <c r="G231" s="89">
        <v>0</v>
      </c>
      <c r="H231" s="89">
        <f t="shared" si="54"/>
        <v>0</v>
      </c>
      <c r="I231" s="89">
        <v>0</v>
      </c>
      <c r="J231" s="89">
        <f t="shared" si="55"/>
        <v>0</v>
      </c>
      <c r="K231" s="89">
        <v>0</v>
      </c>
      <c r="L231" s="88">
        <f t="shared" si="57"/>
        <v>0</v>
      </c>
      <c r="M231" s="89">
        <v>0</v>
      </c>
      <c r="N231" s="89">
        <f t="shared" si="58"/>
        <v>0</v>
      </c>
      <c r="O231" s="89">
        <v>0</v>
      </c>
      <c r="P231" s="89">
        <f t="shared" si="50"/>
        <v>0</v>
      </c>
      <c r="Q231" s="89">
        <v>0</v>
      </c>
      <c r="R231" s="89">
        <f t="shared" si="53"/>
        <v>0</v>
      </c>
      <c r="S231" s="89">
        <v>0</v>
      </c>
      <c r="T231" s="89">
        <f t="shared" si="56"/>
        <v>0</v>
      </c>
      <c r="U231" s="89">
        <v>0</v>
      </c>
      <c r="V231" s="89">
        <f t="shared" si="59"/>
        <v>0</v>
      </c>
      <c r="W231" s="89">
        <v>0</v>
      </c>
      <c r="X231" s="89">
        <f t="shared" si="51"/>
        <v>0</v>
      </c>
      <c r="Y231" s="89">
        <v>0</v>
      </c>
      <c r="Z231" s="88">
        <f t="shared" si="52"/>
        <v>0</v>
      </c>
      <c r="AA231" s="88">
        <v>0</v>
      </c>
      <c r="AB231" s="88">
        <f t="shared" si="47"/>
        <v>0</v>
      </c>
      <c r="AC231" s="88"/>
      <c r="AD231" s="88"/>
      <c r="AE231" s="93">
        <f t="shared" si="60"/>
        <v>0</v>
      </c>
      <c r="AF231" s="135"/>
    </row>
    <row r="232" spans="1:32" s="115" customFormat="1" hidden="1">
      <c r="A232" s="85">
        <v>227</v>
      </c>
      <c r="B232" s="132" t="s">
        <v>768</v>
      </c>
      <c r="C232" s="87">
        <v>0</v>
      </c>
      <c r="D232" s="88">
        <f t="shared" si="48"/>
        <v>0</v>
      </c>
      <c r="E232" s="89">
        <v>0</v>
      </c>
      <c r="F232" s="89">
        <f t="shared" si="49"/>
        <v>0</v>
      </c>
      <c r="G232" s="89">
        <v>0</v>
      </c>
      <c r="H232" s="89">
        <f t="shared" si="54"/>
        <v>0</v>
      </c>
      <c r="I232" s="89">
        <v>0</v>
      </c>
      <c r="J232" s="89">
        <f t="shared" si="55"/>
        <v>0</v>
      </c>
      <c r="K232" s="89">
        <v>0</v>
      </c>
      <c r="L232" s="88">
        <f t="shared" si="57"/>
        <v>0</v>
      </c>
      <c r="M232" s="89">
        <v>0</v>
      </c>
      <c r="N232" s="89">
        <f t="shared" si="58"/>
        <v>0</v>
      </c>
      <c r="O232" s="89">
        <v>0</v>
      </c>
      <c r="P232" s="89">
        <f t="shared" si="50"/>
        <v>0</v>
      </c>
      <c r="Q232" s="89">
        <v>0</v>
      </c>
      <c r="R232" s="89">
        <f t="shared" si="53"/>
        <v>0</v>
      </c>
      <c r="S232" s="89">
        <v>0</v>
      </c>
      <c r="T232" s="89">
        <f t="shared" si="56"/>
        <v>0</v>
      </c>
      <c r="U232" s="89">
        <v>0</v>
      </c>
      <c r="V232" s="89">
        <f t="shared" si="59"/>
        <v>0</v>
      </c>
      <c r="W232" s="89">
        <v>0</v>
      </c>
      <c r="X232" s="89">
        <f t="shared" si="51"/>
        <v>0</v>
      </c>
      <c r="Y232" s="89">
        <v>0</v>
      </c>
      <c r="Z232" s="88">
        <f t="shared" si="52"/>
        <v>0</v>
      </c>
      <c r="AA232" s="88">
        <v>0</v>
      </c>
      <c r="AB232" s="88">
        <f t="shared" si="47"/>
        <v>0</v>
      </c>
      <c r="AC232" s="88"/>
      <c r="AD232" s="88"/>
      <c r="AE232" s="93">
        <f t="shared" si="60"/>
        <v>0</v>
      </c>
      <c r="AF232" s="135"/>
    </row>
    <row r="233" spans="1:32" s="115" customFormat="1" hidden="1">
      <c r="A233" s="85">
        <v>228</v>
      </c>
      <c r="B233" s="132" t="s">
        <v>769</v>
      </c>
      <c r="C233" s="87">
        <v>0</v>
      </c>
      <c r="D233" s="88">
        <f t="shared" si="48"/>
        <v>0</v>
      </c>
      <c r="E233" s="89">
        <v>0</v>
      </c>
      <c r="F233" s="89">
        <f t="shared" si="49"/>
        <v>0</v>
      </c>
      <c r="G233" s="89">
        <v>0</v>
      </c>
      <c r="H233" s="89">
        <f t="shared" si="54"/>
        <v>0</v>
      </c>
      <c r="I233" s="89">
        <v>0</v>
      </c>
      <c r="J233" s="89">
        <f t="shared" si="55"/>
        <v>0</v>
      </c>
      <c r="K233" s="89">
        <v>0</v>
      </c>
      <c r="L233" s="88">
        <f t="shared" si="57"/>
        <v>0</v>
      </c>
      <c r="M233" s="89">
        <v>0</v>
      </c>
      <c r="N233" s="89">
        <f t="shared" si="58"/>
        <v>0</v>
      </c>
      <c r="O233" s="89">
        <v>0</v>
      </c>
      <c r="P233" s="89">
        <f t="shared" si="50"/>
        <v>0</v>
      </c>
      <c r="Q233" s="89">
        <v>0</v>
      </c>
      <c r="R233" s="89">
        <f t="shared" si="53"/>
        <v>0</v>
      </c>
      <c r="S233" s="89">
        <v>0</v>
      </c>
      <c r="T233" s="89">
        <f t="shared" si="56"/>
        <v>0</v>
      </c>
      <c r="U233" s="89">
        <v>0</v>
      </c>
      <c r="V233" s="89">
        <f t="shared" si="59"/>
        <v>0</v>
      </c>
      <c r="W233" s="89">
        <v>0</v>
      </c>
      <c r="X233" s="89">
        <f t="shared" si="51"/>
        <v>0</v>
      </c>
      <c r="Y233" s="89">
        <v>0</v>
      </c>
      <c r="Z233" s="88">
        <f t="shared" si="52"/>
        <v>0</v>
      </c>
      <c r="AA233" s="88">
        <v>0</v>
      </c>
      <c r="AB233" s="88">
        <f t="shared" si="47"/>
        <v>0</v>
      </c>
      <c r="AC233" s="88"/>
      <c r="AD233" s="88"/>
      <c r="AE233" s="93">
        <f t="shared" si="60"/>
        <v>0</v>
      </c>
      <c r="AF233" s="135"/>
    </row>
    <row r="234" spans="1:32" s="115" customFormat="1" hidden="1">
      <c r="A234" s="85">
        <v>229</v>
      </c>
      <c r="B234" s="132" t="s">
        <v>770</v>
      </c>
      <c r="C234" s="87">
        <v>0</v>
      </c>
      <c r="D234" s="88">
        <f t="shared" si="48"/>
        <v>0</v>
      </c>
      <c r="E234" s="89">
        <v>0</v>
      </c>
      <c r="F234" s="89">
        <f t="shared" si="49"/>
        <v>0</v>
      </c>
      <c r="G234" s="89">
        <v>0</v>
      </c>
      <c r="H234" s="89">
        <f t="shared" si="54"/>
        <v>0</v>
      </c>
      <c r="I234" s="89">
        <v>0</v>
      </c>
      <c r="J234" s="89">
        <f t="shared" si="55"/>
        <v>0</v>
      </c>
      <c r="K234" s="89">
        <v>0</v>
      </c>
      <c r="L234" s="88">
        <f t="shared" si="57"/>
        <v>0</v>
      </c>
      <c r="M234" s="89">
        <v>0</v>
      </c>
      <c r="N234" s="89">
        <f t="shared" si="58"/>
        <v>0</v>
      </c>
      <c r="O234" s="89">
        <v>0</v>
      </c>
      <c r="P234" s="89">
        <f t="shared" si="50"/>
        <v>0</v>
      </c>
      <c r="Q234" s="89">
        <v>0</v>
      </c>
      <c r="R234" s="89">
        <f t="shared" si="53"/>
        <v>0</v>
      </c>
      <c r="S234" s="89">
        <v>0</v>
      </c>
      <c r="T234" s="89">
        <f t="shared" si="56"/>
        <v>0</v>
      </c>
      <c r="U234" s="89">
        <v>0</v>
      </c>
      <c r="V234" s="89">
        <f t="shared" si="59"/>
        <v>0</v>
      </c>
      <c r="W234" s="89">
        <v>0</v>
      </c>
      <c r="X234" s="89">
        <f t="shared" si="51"/>
        <v>0</v>
      </c>
      <c r="Y234" s="89">
        <v>0</v>
      </c>
      <c r="Z234" s="88">
        <f t="shared" si="52"/>
        <v>0</v>
      </c>
      <c r="AA234" s="88">
        <v>0</v>
      </c>
      <c r="AB234" s="88">
        <f t="shared" si="47"/>
        <v>0</v>
      </c>
      <c r="AC234" s="88"/>
      <c r="AD234" s="88"/>
      <c r="AE234" s="93">
        <f t="shared" si="60"/>
        <v>0</v>
      </c>
      <c r="AF234" s="135"/>
    </row>
    <row r="235" spans="1:32" s="115" customFormat="1" hidden="1">
      <c r="A235" s="85">
        <v>230</v>
      </c>
      <c r="B235" s="132" t="s">
        <v>771</v>
      </c>
      <c r="C235" s="87">
        <v>0</v>
      </c>
      <c r="D235" s="88">
        <f t="shared" si="48"/>
        <v>0</v>
      </c>
      <c r="E235" s="89">
        <v>0</v>
      </c>
      <c r="F235" s="89">
        <f t="shared" si="49"/>
        <v>0</v>
      </c>
      <c r="G235" s="89">
        <v>0</v>
      </c>
      <c r="H235" s="89">
        <f t="shared" si="54"/>
        <v>0</v>
      </c>
      <c r="I235" s="89">
        <v>0</v>
      </c>
      <c r="J235" s="89">
        <f t="shared" si="55"/>
        <v>0</v>
      </c>
      <c r="K235" s="89">
        <v>0</v>
      </c>
      <c r="L235" s="88">
        <f t="shared" si="57"/>
        <v>0</v>
      </c>
      <c r="M235" s="89">
        <v>0</v>
      </c>
      <c r="N235" s="89">
        <f t="shared" si="58"/>
        <v>0</v>
      </c>
      <c r="O235" s="89">
        <v>0</v>
      </c>
      <c r="P235" s="89">
        <f t="shared" si="50"/>
        <v>0</v>
      </c>
      <c r="Q235" s="89">
        <v>0</v>
      </c>
      <c r="R235" s="89">
        <f t="shared" si="53"/>
        <v>0</v>
      </c>
      <c r="S235" s="89">
        <v>0</v>
      </c>
      <c r="T235" s="89">
        <f t="shared" si="56"/>
        <v>0</v>
      </c>
      <c r="U235" s="89">
        <v>0</v>
      </c>
      <c r="V235" s="89">
        <f t="shared" si="59"/>
        <v>0</v>
      </c>
      <c r="W235" s="89">
        <v>0</v>
      </c>
      <c r="X235" s="89">
        <f t="shared" si="51"/>
        <v>0</v>
      </c>
      <c r="Y235" s="89">
        <v>0</v>
      </c>
      <c r="Z235" s="88">
        <f t="shared" si="52"/>
        <v>0</v>
      </c>
      <c r="AA235" s="88">
        <v>0</v>
      </c>
      <c r="AB235" s="88">
        <f t="shared" si="47"/>
        <v>0</v>
      </c>
      <c r="AC235" s="88"/>
      <c r="AD235" s="88"/>
      <c r="AE235" s="93">
        <f t="shared" si="60"/>
        <v>0</v>
      </c>
      <c r="AF235" s="135"/>
    </row>
    <row r="236" spans="1:32" s="115" customFormat="1" hidden="1">
      <c r="A236" s="85">
        <v>231</v>
      </c>
      <c r="B236" s="132" t="s">
        <v>772</v>
      </c>
      <c r="C236" s="87">
        <v>0</v>
      </c>
      <c r="D236" s="88">
        <f t="shared" si="48"/>
        <v>0</v>
      </c>
      <c r="E236" s="89">
        <v>0</v>
      </c>
      <c r="F236" s="89">
        <f t="shared" si="49"/>
        <v>0</v>
      </c>
      <c r="G236" s="89">
        <v>0</v>
      </c>
      <c r="H236" s="89">
        <f t="shared" si="54"/>
        <v>0</v>
      </c>
      <c r="I236" s="89">
        <v>0</v>
      </c>
      <c r="J236" s="89">
        <f t="shared" si="55"/>
        <v>0</v>
      </c>
      <c r="K236" s="89">
        <v>0</v>
      </c>
      <c r="L236" s="88">
        <f t="shared" si="57"/>
        <v>0</v>
      </c>
      <c r="M236" s="89">
        <v>0</v>
      </c>
      <c r="N236" s="89">
        <f t="shared" si="58"/>
        <v>0</v>
      </c>
      <c r="O236" s="89">
        <v>0</v>
      </c>
      <c r="P236" s="89">
        <f t="shared" si="50"/>
        <v>0</v>
      </c>
      <c r="Q236" s="89">
        <v>0</v>
      </c>
      <c r="R236" s="89">
        <f t="shared" si="53"/>
        <v>0</v>
      </c>
      <c r="S236" s="89">
        <v>0</v>
      </c>
      <c r="T236" s="89">
        <f t="shared" si="56"/>
        <v>0</v>
      </c>
      <c r="U236" s="89">
        <v>0</v>
      </c>
      <c r="V236" s="89">
        <f t="shared" si="59"/>
        <v>0</v>
      </c>
      <c r="W236" s="89">
        <v>0</v>
      </c>
      <c r="X236" s="89">
        <f t="shared" si="51"/>
        <v>0</v>
      </c>
      <c r="Y236" s="89">
        <v>0</v>
      </c>
      <c r="Z236" s="88">
        <f t="shared" si="52"/>
        <v>0</v>
      </c>
      <c r="AA236" s="88">
        <v>0</v>
      </c>
      <c r="AB236" s="88">
        <f t="shared" si="47"/>
        <v>0</v>
      </c>
      <c r="AC236" s="88"/>
      <c r="AD236" s="88"/>
      <c r="AE236" s="93">
        <f t="shared" si="60"/>
        <v>0</v>
      </c>
      <c r="AF236" s="135"/>
    </row>
    <row r="237" spans="1:32" s="115" customFormat="1" hidden="1">
      <c r="A237" s="85">
        <v>232</v>
      </c>
      <c r="B237" s="132" t="s">
        <v>773</v>
      </c>
      <c r="C237" s="87">
        <v>0</v>
      </c>
      <c r="D237" s="88">
        <f t="shared" si="48"/>
        <v>0</v>
      </c>
      <c r="E237" s="89">
        <v>0</v>
      </c>
      <c r="F237" s="89">
        <f t="shared" si="49"/>
        <v>0</v>
      </c>
      <c r="G237" s="89">
        <v>0</v>
      </c>
      <c r="H237" s="89">
        <f t="shared" si="54"/>
        <v>0</v>
      </c>
      <c r="I237" s="89">
        <v>0</v>
      </c>
      <c r="J237" s="89">
        <f t="shared" si="55"/>
        <v>0</v>
      </c>
      <c r="K237" s="89">
        <v>0</v>
      </c>
      <c r="L237" s="88">
        <f t="shared" si="57"/>
        <v>0</v>
      </c>
      <c r="M237" s="89">
        <v>0</v>
      </c>
      <c r="N237" s="89">
        <f t="shared" si="58"/>
        <v>0</v>
      </c>
      <c r="O237" s="89">
        <v>0</v>
      </c>
      <c r="P237" s="89">
        <f t="shared" si="50"/>
        <v>0</v>
      </c>
      <c r="Q237" s="89">
        <v>0</v>
      </c>
      <c r="R237" s="89">
        <f t="shared" si="53"/>
        <v>0</v>
      </c>
      <c r="S237" s="89">
        <v>0</v>
      </c>
      <c r="T237" s="89">
        <f t="shared" si="56"/>
        <v>0</v>
      </c>
      <c r="U237" s="89">
        <v>0</v>
      </c>
      <c r="V237" s="89">
        <f t="shared" si="59"/>
        <v>0</v>
      </c>
      <c r="W237" s="89">
        <v>0</v>
      </c>
      <c r="X237" s="89">
        <f t="shared" si="51"/>
        <v>0</v>
      </c>
      <c r="Y237" s="89">
        <v>0</v>
      </c>
      <c r="Z237" s="88">
        <f t="shared" si="52"/>
        <v>0</v>
      </c>
      <c r="AA237" s="88">
        <v>0</v>
      </c>
      <c r="AB237" s="88">
        <f t="shared" si="47"/>
        <v>0</v>
      </c>
      <c r="AC237" s="88"/>
      <c r="AD237" s="88"/>
      <c r="AE237" s="93">
        <f t="shared" si="60"/>
        <v>0</v>
      </c>
      <c r="AF237" s="135"/>
    </row>
    <row r="238" spans="1:32" s="115" customFormat="1" hidden="1">
      <c r="A238" s="85">
        <v>233</v>
      </c>
      <c r="B238" s="132" t="s">
        <v>774</v>
      </c>
      <c r="C238" s="87">
        <v>0</v>
      </c>
      <c r="D238" s="88">
        <f t="shared" si="48"/>
        <v>0</v>
      </c>
      <c r="E238" s="89">
        <v>0</v>
      </c>
      <c r="F238" s="89">
        <f t="shared" si="49"/>
        <v>0</v>
      </c>
      <c r="G238" s="89">
        <v>0</v>
      </c>
      <c r="H238" s="89">
        <f t="shared" si="54"/>
        <v>0</v>
      </c>
      <c r="I238" s="89">
        <v>0</v>
      </c>
      <c r="J238" s="89">
        <f t="shared" si="55"/>
        <v>0</v>
      </c>
      <c r="K238" s="89">
        <v>0</v>
      </c>
      <c r="L238" s="88">
        <f t="shared" si="57"/>
        <v>0</v>
      </c>
      <c r="M238" s="89">
        <v>0</v>
      </c>
      <c r="N238" s="89">
        <f t="shared" si="58"/>
        <v>0</v>
      </c>
      <c r="O238" s="89">
        <v>0</v>
      </c>
      <c r="P238" s="89">
        <f t="shared" si="50"/>
        <v>0</v>
      </c>
      <c r="Q238" s="89">
        <v>0</v>
      </c>
      <c r="R238" s="89">
        <f t="shared" si="53"/>
        <v>0</v>
      </c>
      <c r="S238" s="89">
        <v>0</v>
      </c>
      <c r="T238" s="89">
        <f t="shared" si="56"/>
        <v>0</v>
      </c>
      <c r="U238" s="89">
        <v>0</v>
      </c>
      <c r="V238" s="89">
        <f t="shared" si="59"/>
        <v>0</v>
      </c>
      <c r="W238" s="89">
        <v>0</v>
      </c>
      <c r="X238" s="89">
        <f t="shared" si="51"/>
        <v>0</v>
      </c>
      <c r="Y238" s="89">
        <v>0</v>
      </c>
      <c r="Z238" s="88">
        <f t="shared" si="52"/>
        <v>0</v>
      </c>
      <c r="AA238" s="88">
        <v>0</v>
      </c>
      <c r="AB238" s="88">
        <f t="shared" si="47"/>
        <v>0</v>
      </c>
      <c r="AC238" s="88"/>
      <c r="AD238" s="88"/>
      <c r="AE238" s="93">
        <f t="shared" si="60"/>
        <v>0</v>
      </c>
      <c r="AF238" s="135"/>
    </row>
    <row r="239" spans="1:32" s="115" customFormat="1" hidden="1">
      <c r="A239" s="85">
        <v>234</v>
      </c>
      <c r="B239" s="132" t="s">
        <v>775</v>
      </c>
      <c r="C239" s="87">
        <v>0</v>
      </c>
      <c r="D239" s="88">
        <f t="shared" si="48"/>
        <v>0</v>
      </c>
      <c r="E239" s="89">
        <v>0</v>
      </c>
      <c r="F239" s="89">
        <f t="shared" si="49"/>
        <v>0</v>
      </c>
      <c r="G239" s="89">
        <v>0</v>
      </c>
      <c r="H239" s="89">
        <f t="shared" si="54"/>
        <v>0</v>
      </c>
      <c r="I239" s="89">
        <v>0</v>
      </c>
      <c r="J239" s="89">
        <f t="shared" si="55"/>
        <v>0</v>
      </c>
      <c r="K239" s="89">
        <v>0</v>
      </c>
      <c r="L239" s="88">
        <f t="shared" si="57"/>
        <v>0</v>
      </c>
      <c r="M239" s="89">
        <v>0</v>
      </c>
      <c r="N239" s="89">
        <f t="shared" si="58"/>
        <v>0</v>
      </c>
      <c r="O239" s="89">
        <v>0</v>
      </c>
      <c r="P239" s="89">
        <f t="shared" si="50"/>
        <v>0</v>
      </c>
      <c r="Q239" s="89">
        <v>0</v>
      </c>
      <c r="R239" s="89">
        <f t="shared" si="53"/>
        <v>0</v>
      </c>
      <c r="S239" s="89">
        <v>0</v>
      </c>
      <c r="T239" s="89">
        <f t="shared" si="56"/>
        <v>0</v>
      </c>
      <c r="U239" s="89">
        <v>0</v>
      </c>
      <c r="V239" s="89">
        <f t="shared" si="59"/>
        <v>0</v>
      </c>
      <c r="W239" s="89">
        <v>0</v>
      </c>
      <c r="X239" s="89">
        <f t="shared" si="51"/>
        <v>0</v>
      </c>
      <c r="Y239" s="89">
        <v>0</v>
      </c>
      <c r="Z239" s="88">
        <f t="shared" si="52"/>
        <v>0</v>
      </c>
      <c r="AA239" s="88">
        <v>0</v>
      </c>
      <c r="AB239" s="88">
        <f t="shared" si="47"/>
        <v>0</v>
      </c>
      <c r="AC239" s="88"/>
      <c r="AD239" s="88"/>
      <c r="AE239" s="93">
        <f t="shared" si="60"/>
        <v>0</v>
      </c>
      <c r="AF239" s="135"/>
    </row>
    <row r="240" spans="1:32" s="115" customFormat="1" hidden="1">
      <c r="A240" s="85">
        <v>235</v>
      </c>
      <c r="B240" s="132" t="s">
        <v>776</v>
      </c>
      <c r="C240" s="87">
        <v>0</v>
      </c>
      <c r="D240" s="88">
        <f t="shared" si="48"/>
        <v>0</v>
      </c>
      <c r="E240" s="89">
        <v>0</v>
      </c>
      <c r="F240" s="89">
        <f t="shared" si="49"/>
        <v>0</v>
      </c>
      <c r="G240" s="89">
        <v>0</v>
      </c>
      <c r="H240" s="89">
        <f t="shared" si="54"/>
        <v>0</v>
      </c>
      <c r="I240" s="89">
        <v>0</v>
      </c>
      <c r="J240" s="89">
        <f t="shared" si="55"/>
        <v>0</v>
      </c>
      <c r="K240" s="89">
        <v>0</v>
      </c>
      <c r="L240" s="88">
        <f t="shared" si="57"/>
        <v>0</v>
      </c>
      <c r="M240" s="89">
        <v>0</v>
      </c>
      <c r="N240" s="89">
        <f t="shared" si="58"/>
        <v>0</v>
      </c>
      <c r="O240" s="89">
        <v>0</v>
      </c>
      <c r="P240" s="89">
        <f t="shared" si="50"/>
        <v>0</v>
      </c>
      <c r="Q240" s="89">
        <v>0</v>
      </c>
      <c r="R240" s="89">
        <f t="shared" si="53"/>
        <v>0</v>
      </c>
      <c r="S240" s="89">
        <v>0</v>
      </c>
      <c r="T240" s="89">
        <f t="shared" si="56"/>
        <v>0</v>
      </c>
      <c r="U240" s="89">
        <v>0</v>
      </c>
      <c r="V240" s="89">
        <f t="shared" si="59"/>
        <v>0</v>
      </c>
      <c r="W240" s="89">
        <v>0</v>
      </c>
      <c r="X240" s="89">
        <f t="shared" si="51"/>
        <v>0</v>
      </c>
      <c r="Y240" s="89">
        <v>0</v>
      </c>
      <c r="Z240" s="88">
        <f t="shared" si="52"/>
        <v>0</v>
      </c>
      <c r="AA240" s="88">
        <v>0</v>
      </c>
      <c r="AB240" s="88">
        <f t="shared" si="47"/>
        <v>0</v>
      </c>
      <c r="AC240" s="88"/>
      <c r="AD240" s="88"/>
      <c r="AE240" s="93">
        <f t="shared" si="60"/>
        <v>0</v>
      </c>
      <c r="AF240" s="135"/>
    </row>
    <row r="241" spans="1:32" s="115" customFormat="1" hidden="1">
      <c r="A241" s="85">
        <v>236</v>
      </c>
      <c r="B241" s="132" t="s">
        <v>777</v>
      </c>
      <c r="C241" s="87">
        <v>0</v>
      </c>
      <c r="D241" s="88">
        <f t="shared" si="48"/>
        <v>0</v>
      </c>
      <c r="E241" s="89">
        <v>0</v>
      </c>
      <c r="F241" s="89">
        <f t="shared" si="49"/>
        <v>0</v>
      </c>
      <c r="G241" s="89">
        <v>0</v>
      </c>
      <c r="H241" s="89">
        <f t="shared" si="54"/>
        <v>0</v>
      </c>
      <c r="I241" s="89">
        <v>0</v>
      </c>
      <c r="J241" s="89">
        <f t="shared" si="55"/>
        <v>0</v>
      </c>
      <c r="K241" s="89">
        <v>0</v>
      </c>
      <c r="L241" s="88">
        <f t="shared" si="57"/>
        <v>0</v>
      </c>
      <c r="M241" s="89">
        <v>0</v>
      </c>
      <c r="N241" s="89">
        <f t="shared" si="58"/>
        <v>0</v>
      </c>
      <c r="O241" s="89">
        <v>0</v>
      </c>
      <c r="P241" s="89">
        <f t="shared" si="50"/>
        <v>0</v>
      </c>
      <c r="Q241" s="89">
        <v>0</v>
      </c>
      <c r="R241" s="89">
        <f t="shared" si="53"/>
        <v>0</v>
      </c>
      <c r="S241" s="89">
        <v>0</v>
      </c>
      <c r="T241" s="89">
        <f t="shared" si="56"/>
        <v>0</v>
      </c>
      <c r="U241" s="89">
        <v>0</v>
      </c>
      <c r="V241" s="89">
        <f t="shared" si="59"/>
        <v>0</v>
      </c>
      <c r="W241" s="89">
        <v>0</v>
      </c>
      <c r="X241" s="89">
        <f t="shared" si="51"/>
        <v>0</v>
      </c>
      <c r="Y241" s="89">
        <v>0</v>
      </c>
      <c r="Z241" s="88">
        <f t="shared" si="52"/>
        <v>0</v>
      </c>
      <c r="AA241" s="88">
        <v>0</v>
      </c>
      <c r="AB241" s="88">
        <f t="shared" si="47"/>
        <v>0</v>
      </c>
      <c r="AC241" s="88"/>
      <c r="AD241" s="88"/>
      <c r="AE241" s="93">
        <f t="shared" si="60"/>
        <v>0</v>
      </c>
      <c r="AF241" s="135"/>
    </row>
    <row r="242" spans="1:32" s="115" customFormat="1" hidden="1">
      <c r="A242" s="85">
        <v>237</v>
      </c>
      <c r="B242" s="132" t="s">
        <v>778</v>
      </c>
      <c r="C242" s="87">
        <v>0</v>
      </c>
      <c r="D242" s="88">
        <f t="shared" si="48"/>
        <v>0</v>
      </c>
      <c r="E242" s="89">
        <v>0</v>
      </c>
      <c r="F242" s="89">
        <f t="shared" si="49"/>
        <v>0</v>
      </c>
      <c r="G242" s="89">
        <v>0</v>
      </c>
      <c r="H242" s="89">
        <f t="shared" si="54"/>
        <v>0</v>
      </c>
      <c r="I242" s="89">
        <v>0</v>
      </c>
      <c r="J242" s="89">
        <f t="shared" si="55"/>
        <v>0</v>
      </c>
      <c r="K242" s="89">
        <v>0</v>
      </c>
      <c r="L242" s="88">
        <f t="shared" si="57"/>
        <v>0</v>
      </c>
      <c r="M242" s="89">
        <v>0</v>
      </c>
      <c r="N242" s="89">
        <f t="shared" si="58"/>
        <v>0</v>
      </c>
      <c r="O242" s="89">
        <v>0</v>
      </c>
      <c r="P242" s="89">
        <f t="shared" si="50"/>
        <v>0</v>
      </c>
      <c r="Q242" s="89">
        <v>0</v>
      </c>
      <c r="R242" s="89">
        <f t="shared" si="53"/>
        <v>0</v>
      </c>
      <c r="S242" s="89">
        <v>0</v>
      </c>
      <c r="T242" s="89">
        <f t="shared" si="56"/>
        <v>0</v>
      </c>
      <c r="U242" s="89">
        <v>0</v>
      </c>
      <c r="V242" s="89">
        <f t="shared" si="59"/>
        <v>0</v>
      </c>
      <c r="W242" s="89">
        <v>0</v>
      </c>
      <c r="X242" s="89">
        <f t="shared" si="51"/>
        <v>0</v>
      </c>
      <c r="Y242" s="89">
        <v>0</v>
      </c>
      <c r="Z242" s="88">
        <f t="shared" si="52"/>
        <v>0</v>
      </c>
      <c r="AA242" s="88">
        <v>0</v>
      </c>
      <c r="AB242" s="88">
        <f t="shared" ref="AB242:AB276" si="61">AA242*3.75</f>
        <v>0</v>
      </c>
      <c r="AC242" s="88"/>
      <c r="AD242" s="88"/>
      <c r="AE242" s="93">
        <f t="shared" si="60"/>
        <v>0</v>
      </c>
      <c r="AF242" s="135"/>
    </row>
    <row r="243" spans="1:32" s="115" customFormat="1" hidden="1">
      <c r="A243" s="85">
        <v>238</v>
      </c>
      <c r="B243" s="132" t="s">
        <v>779</v>
      </c>
      <c r="C243" s="87">
        <v>0</v>
      </c>
      <c r="D243" s="88">
        <f t="shared" si="48"/>
        <v>0</v>
      </c>
      <c r="E243" s="89">
        <v>0</v>
      </c>
      <c r="F243" s="89">
        <f t="shared" si="49"/>
        <v>0</v>
      </c>
      <c r="G243" s="89">
        <v>0</v>
      </c>
      <c r="H243" s="89">
        <f t="shared" si="54"/>
        <v>0</v>
      </c>
      <c r="I243" s="89">
        <v>0</v>
      </c>
      <c r="J243" s="89">
        <f t="shared" si="55"/>
        <v>0</v>
      </c>
      <c r="K243" s="89">
        <v>0</v>
      </c>
      <c r="L243" s="88">
        <f t="shared" si="57"/>
        <v>0</v>
      </c>
      <c r="M243" s="89">
        <v>0</v>
      </c>
      <c r="N243" s="89">
        <f t="shared" si="58"/>
        <v>0</v>
      </c>
      <c r="O243" s="89">
        <v>0</v>
      </c>
      <c r="P243" s="89">
        <f t="shared" si="50"/>
        <v>0</v>
      </c>
      <c r="Q243" s="89">
        <v>0</v>
      </c>
      <c r="R243" s="89">
        <f t="shared" si="53"/>
        <v>0</v>
      </c>
      <c r="S243" s="89">
        <v>0</v>
      </c>
      <c r="T243" s="89">
        <f t="shared" si="56"/>
        <v>0</v>
      </c>
      <c r="U243" s="89">
        <v>0</v>
      </c>
      <c r="V243" s="89">
        <f t="shared" si="59"/>
        <v>0</v>
      </c>
      <c r="W243" s="89">
        <v>0</v>
      </c>
      <c r="X243" s="89">
        <f t="shared" si="51"/>
        <v>0</v>
      </c>
      <c r="Y243" s="89">
        <v>0</v>
      </c>
      <c r="Z243" s="88">
        <f t="shared" si="52"/>
        <v>0</v>
      </c>
      <c r="AA243" s="88">
        <v>0</v>
      </c>
      <c r="AB243" s="88">
        <f t="shared" si="61"/>
        <v>0</v>
      </c>
      <c r="AC243" s="88"/>
      <c r="AD243" s="88"/>
      <c r="AE243" s="93">
        <f t="shared" si="60"/>
        <v>0</v>
      </c>
      <c r="AF243" s="135"/>
    </row>
    <row r="244" spans="1:32" s="115" customFormat="1" hidden="1">
      <c r="A244" s="85">
        <v>239</v>
      </c>
      <c r="B244" s="132" t="s">
        <v>780</v>
      </c>
      <c r="C244" s="87">
        <v>0</v>
      </c>
      <c r="D244" s="88">
        <f t="shared" si="48"/>
        <v>0</v>
      </c>
      <c r="E244" s="89">
        <v>0</v>
      </c>
      <c r="F244" s="89">
        <f t="shared" si="49"/>
        <v>0</v>
      </c>
      <c r="G244" s="89">
        <v>0</v>
      </c>
      <c r="H244" s="89">
        <f t="shared" si="54"/>
        <v>0</v>
      </c>
      <c r="I244" s="89">
        <v>0</v>
      </c>
      <c r="J244" s="89">
        <f t="shared" si="55"/>
        <v>0</v>
      </c>
      <c r="K244" s="89">
        <v>0</v>
      </c>
      <c r="L244" s="88">
        <f t="shared" si="57"/>
        <v>0</v>
      </c>
      <c r="M244" s="89">
        <v>0</v>
      </c>
      <c r="N244" s="89">
        <f t="shared" si="58"/>
        <v>0</v>
      </c>
      <c r="O244" s="89">
        <v>0</v>
      </c>
      <c r="P244" s="89">
        <f t="shared" si="50"/>
        <v>0</v>
      </c>
      <c r="Q244" s="89">
        <v>0</v>
      </c>
      <c r="R244" s="89">
        <f t="shared" si="53"/>
        <v>0</v>
      </c>
      <c r="S244" s="89">
        <v>0</v>
      </c>
      <c r="T244" s="89">
        <f t="shared" si="56"/>
        <v>0</v>
      </c>
      <c r="U244" s="89">
        <v>0</v>
      </c>
      <c r="V244" s="89">
        <f t="shared" si="59"/>
        <v>0</v>
      </c>
      <c r="W244" s="89">
        <v>0</v>
      </c>
      <c r="X244" s="89">
        <f t="shared" si="51"/>
        <v>0</v>
      </c>
      <c r="Y244" s="89">
        <v>0</v>
      </c>
      <c r="Z244" s="88">
        <f t="shared" si="52"/>
        <v>0</v>
      </c>
      <c r="AA244" s="88">
        <v>0</v>
      </c>
      <c r="AB244" s="88">
        <f t="shared" si="61"/>
        <v>0</v>
      </c>
      <c r="AC244" s="88"/>
      <c r="AD244" s="88"/>
      <c r="AE244" s="93">
        <f t="shared" si="60"/>
        <v>0</v>
      </c>
      <c r="AF244" s="135"/>
    </row>
    <row r="245" spans="1:32" s="115" customFormat="1" hidden="1">
      <c r="A245" s="85">
        <v>240</v>
      </c>
      <c r="B245" s="132" t="s">
        <v>781</v>
      </c>
      <c r="C245" s="87">
        <v>0</v>
      </c>
      <c r="D245" s="88">
        <f t="shared" si="48"/>
        <v>0</v>
      </c>
      <c r="E245" s="89">
        <v>0</v>
      </c>
      <c r="F245" s="89">
        <f t="shared" si="49"/>
        <v>0</v>
      </c>
      <c r="G245" s="89">
        <v>0</v>
      </c>
      <c r="H245" s="89">
        <f t="shared" si="54"/>
        <v>0</v>
      </c>
      <c r="I245" s="89">
        <v>0</v>
      </c>
      <c r="J245" s="89">
        <f t="shared" si="55"/>
        <v>0</v>
      </c>
      <c r="K245" s="89">
        <v>0</v>
      </c>
      <c r="L245" s="88">
        <f t="shared" si="57"/>
        <v>0</v>
      </c>
      <c r="M245" s="89">
        <v>0</v>
      </c>
      <c r="N245" s="89">
        <f t="shared" si="58"/>
        <v>0</v>
      </c>
      <c r="O245" s="89">
        <v>0</v>
      </c>
      <c r="P245" s="89">
        <f t="shared" si="50"/>
        <v>0</v>
      </c>
      <c r="Q245" s="89">
        <v>0</v>
      </c>
      <c r="R245" s="89">
        <f t="shared" si="53"/>
        <v>0</v>
      </c>
      <c r="S245" s="89">
        <v>0</v>
      </c>
      <c r="T245" s="89">
        <f t="shared" si="56"/>
        <v>0</v>
      </c>
      <c r="U245" s="89">
        <v>0</v>
      </c>
      <c r="V245" s="89">
        <f t="shared" si="59"/>
        <v>0</v>
      </c>
      <c r="W245" s="89">
        <v>0</v>
      </c>
      <c r="X245" s="89">
        <f t="shared" si="51"/>
        <v>0</v>
      </c>
      <c r="Y245" s="89">
        <v>0</v>
      </c>
      <c r="Z245" s="88">
        <f t="shared" si="52"/>
        <v>0</v>
      </c>
      <c r="AA245" s="88">
        <v>0</v>
      </c>
      <c r="AB245" s="88">
        <f t="shared" si="61"/>
        <v>0</v>
      </c>
      <c r="AC245" s="88"/>
      <c r="AD245" s="88"/>
      <c r="AE245" s="93">
        <f t="shared" si="60"/>
        <v>0</v>
      </c>
      <c r="AF245" s="135"/>
    </row>
    <row r="246" spans="1:32" s="115" customFormat="1" hidden="1">
      <c r="A246" s="85">
        <v>241</v>
      </c>
      <c r="B246" s="132" t="s">
        <v>782</v>
      </c>
      <c r="C246" s="87">
        <v>0</v>
      </c>
      <c r="D246" s="88">
        <f t="shared" si="48"/>
        <v>0</v>
      </c>
      <c r="E246" s="89">
        <v>0</v>
      </c>
      <c r="F246" s="89">
        <f t="shared" si="49"/>
        <v>0</v>
      </c>
      <c r="G246" s="89">
        <v>0</v>
      </c>
      <c r="H246" s="89">
        <f t="shared" si="54"/>
        <v>0</v>
      </c>
      <c r="I246" s="89">
        <v>0</v>
      </c>
      <c r="J246" s="89">
        <f t="shared" si="55"/>
        <v>0</v>
      </c>
      <c r="K246" s="89">
        <v>0</v>
      </c>
      <c r="L246" s="88">
        <f t="shared" si="57"/>
        <v>0</v>
      </c>
      <c r="M246" s="89">
        <v>0</v>
      </c>
      <c r="N246" s="89">
        <f t="shared" si="58"/>
        <v>0</v>
      </c>
      <c r="O246" s="89">
        <v>0</v>
      </c>
      <c r="P246" s="89">
        <f t="shared" si="50"/>
        <v>0</v>
      </c>
      <c r="Q246" s="89">
        <v>0</v>
      </c>
      <c r="R246" s="89">
        <f t="shared" si="53"/>
        <v>0</v>
      </c>
      <c r="S246" s="89">
        <v>0</v>
      </c>
      <c r="T246" s="89">
        <f t="shared" si="56"/>
        <v>0</v>
      </c>
      <c r="U246" s="89">
        <v>0</v>
      </c>
      <c r="V246" s="89">
        <f t="shared" si="59"/>
        <v>0</v>
      </c>
      <c r="W246" s="89">
        <v>0</v>
      </c>
      <c r="X246" s="89">
        <f t="shared" si="51"/>
        <v>0</v>
      </c>
      <c r="Y246" s="89">
        <v>0</v>
      </c>
      <c r="Z246" s="88">
        <f t="shared" si="52"/>
        <v>0</v>
      </c>
      <c r="AA246" s="88">
        <v>0</v>
      </c>
      <c r="AB246" s="88">
        <f t="shared" si="61"/>
        <v>0</v>
      </c>
      <c r="AC246" s="88"/>
      <c r="AD246" s="88"/>
      <c r="AE246" s="93">
        <f t="shared" si="60"/>
        <v>0</v>
      </c>
      <c r="AF246" s="135"/>
    </row>
    <row r="247" spans="1:32" s="115" customFormat="1" hidden="1">
      <c r="A247" s="85">
        <v>242</v>
      </c>
      <c r="B247" s="132" t="s">
        <v>783</v>
      </c>
      <c r="C247" s="87">
        <v>0</v>
      </c>
      <c r="D247" s="88">
        <f t="shared" si="48"/>
        <v>0</v>
      </c>
      <c r="E247" s="89">
        <v>0</v>
      </c>
      <c r="F247" s="89">
        <f t="shared" si="49"/>
        <v>0</v>
      </c>
      <c r="G247" s="89">
        <v>0</v>
      </c>
      <c r="H247" s="89">
        <f t="shared" si="54"/>
        <v>0</v>
      </c>
      <c r="I247" s="89">
        <v>0</v>
      </c>
      <c r="J247" s="89">
        <f t="shared" si="55"/>
        <v>0</v>
      </c>
      <c r="K247" s="89">
        <v>0</v>
      </c>
      <c r="L247" s="88">
        <f t="shared" si="57"/>
        <v>0</v>
      </c>
      <c r="M247" s="89">
        <v>0</v>
      </c>
      <c r="N247" s="89">
        <f t="shared" si="58"/>
        <v>0</v>
      </c>
      <c r="O247" s="89">
        <v>0</v>
      </c>
      <c r="P247" s="89">
        <f t="shared" si="50"/>
        <v>0</v>
      </c>
      <c r="Q247" s="89">
        <v>0</v>
      </c>
      <c r="R247" s="89">
        <f t="shared" si="53"/>
        <v>0</v>
      </c>
      <c r="S247" s="89">
        <v>0</v>
      </c>
      <c r="T247" s="89">
        <f t="shared" si="56"/>
        <v>0</v>
      </c>
      <c r="U247" s="89">
        <v>0</v>
      </c>
      <c r="V247" s="89">
        <f t="shared" si="59"/>
        <v>0</v>
      </c>
      <c r="W247" s="89">
        <v>0</v>
      </c>
      <c r="X247" s="89">
        <f t="shared" si="51"/>
        <v>0</v>
      </c>
      <c r="Y247" s="89">
        <v>0</v>
      </c>
      <c r="Z247" s="88">
        <f t="shared" si="52"/>
        <v>0</v>
      </c>
      <c r="AA247" s="88">
        <v>0</v>
      </c>
      <c r="AB247" s="88">
        <f t="shared" si="61"/>
        <v>0</v>
      </c>
      <c r="AC247" s="88"/>
      <c r="AD247" s="88"/>
      <c r="AE247" s="93">
        <f t="shared" si="60"/>
        <v>0</v>
      </c>
      <c r="AF247" s="135"/>
    </row>
    <row r="248" spans="1:32" s="115" customFormat="1" hidden="1">
      <c r="A248" s="85">
        <v>243</v>
      </c>
      <c r="B248" s="132" t="s">
        <v>784</v>
      </c>
      <c r="C248" s="87">
        <v>0</v>
      </c>
      <c r="D248" s="88">
        <f t="shared" si="48"/>
        <v>0</v>
      </c>
      <c r="E248" s="89">
        <v>0</v>
      </c>
      <c r="F248" s="89">
        <f t="shared" si="49"/>
        <v>0</v>
      </c>
      <c r="G248" s="89">
        <v>0</v>
      </c>
      <c r="H248" s="89">
        <f t="shared" si="54"/>
        <v>0</v>
      </c>
      <c r="I248" s="89">
        <v>0</v>
      </c>
      <c r="J248" s="89">
        <f t="shared" si="55"/>
        <v>0</v>
      </c>
      <c r="K248" s="89">
        <v>0</v>
      </c>
      <c r="L248" s="88">
        <f t="shared" si="57"/>
        <v>0</v>
      </c>
      <c r="M248" s="89">
        <v>0</v>
      </c>
      <c r="N248" s="89">
        <f t="shared" si="58"/>
        <v>0</v>
      </c>
      <c r="O248" s="89">
        <v>0</v>
      </c>
      <c r="P248" s="89">
        <f t="shared" si="50"/>
        <v>0</v>
      </c>
      <c r="Q248" s="89">
        <v>0</v>
      </c>
      <c r="R248" s="89">
        <f t="shared" si="53"/>
        <v>0</v>
      </c>
      <c r="S248" s="89">
        <v>0</v>
      </c>
      <c r="T248" s="89">
        <f t="shared" si="56"/>
        <v>0</v>
      </c>
      <c r="U248" s="89">
        <v>0</v>
      </c>
      <c r="V248" s="89">
        <f t="shared" si="59"/>
        <v>0</v>
      </c>
      <c r="W248" s="89">
        <v>0</v>
      </c>
      <c r="X248" s="89">
        <f t="shared" si="51"/>
        <v>0</v>
      </c>
      <c r="Y248" s="89">
        <v>0</v>
      </c>
      <c r="Z248" s="88">
        <f t="shared" si="52"/>
        <v>0</v>
      </c>
      <c r="AA248" s="88">
        <v>0</v>
      </c>
      <c r="AB248" s="88">
        <f t="shared" si="61"/>
        <v>0</v>
      </c>
      <c r="AC248" s="88"/>
      <c r="AD248" s="88"/>
      <c r="AE248" s="93">
        <f t="shared" si="60"/>
        <v>0</v>
      </c>
      <c r="AF248" s="135"/>
    </row>
    <row r="249" spans="1:32" s="115" customFormat="1" hidden="1">
      <c r="A249" s="85">
        <v>244</v>
      </c>
      <c r="B249" s="132" t="s">
        <v>785</v>
      </c>
      <c r="C249" s="87">
        <v>0</v>
      </c>
      <c r="D249" s="88">
        <f t="shared" si="48"/>
        <v>0</v>
      </c>
      <c r="E249" s="89">
        <v>0</v>
      </c>
      <c r="F249" s="89">
        <f t="shared" si="49"/>
        <v>0</v>
      </c>
      <c r="G249" s="89">
        <v>0</v>
      </c>
      <c r="H249" s="89">
        <f t="shared" si="54"/>
        <v>0</v>
      </c>
      <c r="I249" s="89">
        <v>0</v>
      </c>
      <c r="J249" s="89">
        <f t="shared" si="55"/>
        <v>0</v>
      </c>
      <c r="K249" s="89">
        <v>0</v>
      </c>
      <c r="L249" s="88">
        <f t="shared" si="57"/>
        <v>0</v>
      </c>
      <c r="M249" s="89">
        <v>0</v>
      </c>
      <c r="N249" s="89">
        <f t="shared" si="58"/>
        <v>0</v>
      </c>
      <c r="O249" s="89">
        <v>0</v>
      </c>
      <c r="P249" s="89">
        <f t="shared" si="50"/>
        <v>0</v>
      </c>
      <c r="Q249" s="89">
        <v>0</v>
      </c>
      <c r="R249" s="89">
        <f t="shared" si="53"/>
        <v>0</v>
      </c>
      <c r="S249" s="89">
        <v>0</v>
      </c>
      <c r="T249" s="89">
        <f t="shared" si="56"/>
        <v>0</v>
      </c>
      <c r="U249" s="89">
        <v>0</v>
      </c>
      <c r="V249" s="89">
        <f t="shared" si="59"/>
        <v>0</v>
      </c>
      <c r="W249" s="89">
        <v>0</v>
      </c>
      <c r="X249" s="89">
        <f t="shared" si="51"/>
        <v>0</v>
      </c>
      <c r="Y249" s="89">
        <v>0</v>
      </c>
      <c r="Z249" s="88">
        <f t="shared" si="52"/>
        <v>0</v>
      </c>
      <c r="AA249" s="88">
        <v>0</v>
      </c>
      <c r="AB249" s="88">
        <f t="shared" si="61"/>
        <v>0</v>
      </c>
      <c r="AC249" s="88"/>
      <c r="AD249" s="88"/>
      <c r="AE249" s="93">
        <f t="shared" si="60"/>
        <v>0</v>
      </c>
      <c r="AF249" s="135"/>
    </row>
    <row r="250" spans="1:32" s="115" customFormat="1" hidden="1">
      <c r="A250" s="85">
        <v>245</v>
      </c>
      <c r="B250" s="132" t="s">
        <v>786</v>
      </c>
      <c r="C250" s="87">
        <v>0</v>
      </c>
      <c r="D250" s="88">
        <f t="shared" si="48"/>
        <v>0</v>
      </c>
      <c r="E250" s="89">
        <v>0</v>
      </c>
      <c r="F250" s="89">
        <f t="shared" si="49"/>
        <v>0</v>
      </c>
      <c r="G250" s="89">
        <v>0</v>
      </c>
      <c r="H250" s="89">
        <f t="shared" si="54"/>
        <v>0</v>
      </c>
      <c r="I250" s="89">
        <v>0</v>
      </c>
      <c r="J250" s="89">
        <f t="shared" si="55"/>
        <v>0</v>
      </c>
      <c r="K250" s="89">
        <v>0</v>
      </c>
      <c r="L250" s="88">
        <f t="shared" si="57"/>
        <v>0</v>
      </c>
      <c r="M250" s="89">
        <v>0</v>
      </c>
      <c r="N250" s="89">
        <f t="shared" si="58"/>
        <v>0</v>
      </c>
      <c r="O250" s="89">
        <v>0</v>
      </c>
      <c r="P250" s="89">
        <f t="shared" si="50"/>
        <v>0</v>
      </c>
      <c r="Q250" s="89">
        <v>0</v>
      </c>
      <c r="R250" s="89">
        <f t="shared" si="53"/>
        <v>0</v>
      </c>
      <c r="S250" s="89">
        <v>0</v>
      </c>
      <c r="T250" s="89">
        <f t="shared" si="56"/>
        <v>0</v>
      </c>
      <c r="U250" s="89">
        <v>0</v>
      </c>
      <c r="V250" s="89">
        <f t="shared" si="59"/>
        <v>0</v>
      </c>
      <c r="W250" s="89">
        <v>0</v>
      </c>
      <c r="X250" s="89">
        <f t="shared" si="51"/>
        <v>0</v>
      </c>
      <c r="Y250" s="89">
        <v>0</v>
      </c>
      <c r="Z250" s="88">
        <f t="shared" si="52"/>
        <v>0</v>
      </c>
      <c r="AA250" s="88">
        <v>0</v>
      </c>
      <c r="AB250" s="88">
        <f t="shared" si="61"/>
        <v>0</v>
      </c>
      <c r="AC250" s="88"/>
      <c r="AD250" s="88"/>
      <c r="AE250" s="93">
        <f t="shared" si="60"/>
        <v>0</v>
      </c>
      <c r="AF250" s="135"/>
    </row>
    <row r="251" spans="1:32" s="115" customFormat="1" hidden="1">
      <c r="A251" s="85">
        <v>246</v>
      </c>
      <c r="B251" s="132" t="s">
        <v>787</v>
      </c>
      <c r="C251" s="87">
        <v>0</v>
      </c>
      <c r="D251" s="88">
        <f t="shared" si="48"/>
        <v>0</v>
      </c>
      <c r="E251" s="89">
        <v>0</v>
      </c>
      <c r="F251" s="89">
        <f t="shared" si="49"/>
        <v>0</v>
      </c>
      <c r="G251" s="89">
        <v>0</v>
      </c>
      <c r="H251" s="89">
        <f t="shared" si="54"/>
        <v>0</v>
      </c>
      <c r="I251" s="89">
        <v>0</v>
      </c>
      <c r="J251" s="89">
        <f t="shared" si="55"/>
        <v>0</v>
      </c>
      <c r="K251" s="89">
        <v>0</v>
      </c>
      <c r="L251" s="88">
        <f t="shared" si="57"/>
        <v>0</v>
      </c>
      <c r="M251" s="89">
        <v>0</v>
      </c>
      <c r="N251" s="89">
        <f t="shared" si="58"/>
        <v>0</v>
      </c>
      <c r="O251" s="89">
        <v>0</v>
      </c>
      <c r="P251" s="89">
        <f t="shared" si="50"/>
        <v>0</v>
      </c>
      <c r="Q251" s="89">
        <v>0</v>
      </c>
      <c r="R251" s="89">
        <f t="shared" si="53"/>
        <v>0</v>
      </c>
      <c r="S251" s="89">
        <v>0</v>
      </c>
      <c r="T251" s="89">
        <f t="shared" si="56"/>
        <v>0</v>
      </c>
      <c r="U251" s="89">
        <v>0</v>
      </c>
      <c r="V251" s="89">
        <f t="shared" si="59"/>
        <v>0</v>
      </c>
      <c r="W251" s="89">
        <v>0</v>
      </c>
      <c r="X251" s="89">
        <f t="shared" si="51"/>
        <v>0</v>
      </c>
      <c r="Y251" s="89">
        <v>0</v>
      </c>
      <c r="Z251" s="88">
        <f t="shared" si="52"/>
        <v>0</v>
      </c>
      <c r="AA251" s="88">
        <v>0</v>
      </c>
      <c r="AB251" s="88">
        <f t="shared" si="61"/>
        <v>0</v>
      </c>
      <c r="AC251" s="88"/>
      <c r="AD251" s="88"/>
      <c r="AE251" s="93">
        <f t="shared" si="60"/>
        <v>0</v>
      </c>
      <c r="AF251" s="135"/>
    </row>
    <row r="252" spans="1:32" s="115" customFormat="1" hidden="1">
      <c r="A252" s="85">
        <v>247</v>
      </c>
      <c r="B252" s="132" t="s">
        <v>788</v>
      </c>
      <c r="C252" s="87">
        <v>0</v>
      </c>
      <c r="D252" s="88">
        <f t="shared" si="48"/>
        <v>0</v>
      </c>
      <c r="E252" s="89">
        <v>0</v>
      </c>
      <c r="F252" s="89">
        <f t="shared" si="49"/>
        <v>0</v>
      </c>
      <c r="G252" s="89">
        <v>0</v>
      </c>
      <c r="H252" s="89">
        <f t="shared" si="54"/>
        <v>0</v>
      </c>
      <c r="I252" s="89">
        <v>0</v>
      </c>
      <c r="J252" s="89">
        <f t="shared" si="55"/>
        <v>0</v>
      </c>
      <c r="K252" s="89">
        <v>0</v>
      </c>
      <c r="L252" s="88">
        <f t="shared" si="57"/>
        <v>0</v>
      </c>
      <c r="M252" s="89">
        <v>0</v>
      </c>
      <c r="N252" s="89">
        <f t="shared" si="58"/>
        <v>0</v>
      </c>
      <c r="O252" s="89">
        <v>0</v>
      </c>
      <c r="P252" s="89">
        <f t="shared" si="50"/>
        <v>0</v>
      </c>
      <c r="Q252" s="89">
        <v>0</v>
      </c>
      <c r="R252" s="89">
        <f t="shared" si="53"/>
        <v>0</v>
      </c>
      <c r="S252" s="89">
        <v>0</v>
      </c>
      <c r="T252" s="89">
        <f t="shared" si="56"/>
        <v>0</v>
      </c>
      <c r="U252" s="89">
        <v>0</v>
      </c>
      <c r="V252" s="89">
        <f t="shared" si="59"/>
        <v>0</v>
      </c>
      <c r="W252" s="89">
        <v>0</v>
      </c>
      <c r="X252" s="89">
        <f t="shared" si="51"/>
        <v>0</v>
      </c>
      <c r="Y252" s="89">
        <v>0</v>
      </c>
      <c r="Z252" s="88">
        <f t="shared" si="52"/>
        <v>0</v>
      </c>
      <c r="AA252" s="88">
        <v>0</v>
      </c>
      <c r="AB252" s="88">
        <f t="shared" si="61"/>
        <v>0</v>
      </c>
      <c r="AC252" s="88"/>
      <c r="AD252" s="88"/>
      <c r="AE252" s="93">
        <f t="shared" si="60"/>
        <v>0</v>
      </c>
      <c r="AF252" s="135"/>
    </row>
    <row r="253" spans="1:32" s="115" customFormat="1" hidden="1">
      <c r="A253" s="85">
        <v>248</v>
      </c>
      <c r="B253" s="132" t="s">
        <v>789</v>
      </c>
      <c r="C253" s="87">
        <v>0</v>
      </c>
      <c r="D253" s="88">
        <f t="shared" si="48"/>
        <v>0</v>
      </c>
      <c r="E253" s="89">
        <v>0</v>
      </c>
      <c r="F253" s="89">
        <f t="shared" si="49"/>
        <v>0</v>
      </c>
      <c r="G253" s="89">
        <v>0</v>
      </c>
      <c r="H253" s="89">
        <f t="shared" si="54"/>
        <v>0</v>
      </c>
      <c r="I253" s="89">
        <v>0</v>
      </c>
      <c r="J253" s="89">
        <f t="shared" si="55"/>
        <v>0</v>
      </c>
      <c r="K253" s="89">
        <v>0</v>
      </c>
      <c r="L253" s="88">
        <f t="shared" si="57"/>
        <v>0</v>
      </c>
      <c r="M253" s="89">
        <v>0</v>
      </c>
      <c r="N253" s="89">
        <f t="shared" si="58"/>
        <v>0</v>
      </c>
      <c r="O253" s="89">
        <v>0</v>
      </c>
      <c r="P253" s="89">
        <f t="shared" si="50"/>
        <v>0</v>
      </c>
      <c r="Q253" s="89">
        <v>0</v>
      </c>
      <c r="R253" s="89">
        <f t="shared" si="53"/>
        <v>0</v>
      </c>
      <c r="S253" s="89">
        <v>0</v>
      </c>
      <c r="T253" s="89">
        <f t="shared" si="56"/>
        <v>0</v>
      </c>
      <c r="U253" s="89">
        <v>0</v>
      </c>
      <c r="V253" s="89">
        <f t="shared" si="59"/>
        <v>0</v>
      </c>
      <c r="W253" s="89">
        <v>0</v>
      </c>
      <c r="X253" s="89">
        <f t="shared" si="51"/>
        <v>0</v>
      </c>
      <c r="Y253" s="89">
        <v>0</v>
      </c>
      <c r="Z253" s="88">
        <f t="shared" si="52"/>
        <v>0</v>
      </c>
      <c r="AA253" s="88">
        <v>0</v>
      </c>
      <c r="AB253" s="88">
        <f t="shared" si="61"/>
        <v>0</v>
      </c>
      <c r="AC253" s="88"/>
      <c r="AD253" s="88"/>
      <c r="AE253" s="93">
        <f t="shared" si="60"/>
        <v>0</v>
      </c>
      <c r="AF253" s="135"/>
    </row>
    <row r="254" spans="1:32" s="115" customFormat="1" hidden="1">
      <c r="A254" s="85">
        <v>249</v>
      </c>
      <c r="B254" s="132" t="s">
        <v>790</v>
      </c>
      <c r="C254" s="87">
        <v>0</v>
      </c>
      <c r="D254" s="88">
        <f t="shared" si="48"/>
        <v>0</v>
      </c>
      <c r="E254" s="89">
        <v>0</v>
      </c>
      <c r="F254" s="89">
        <f t="shared" si="49"/>
        <v>0</v>
      </c>
      <c r="G254" s="89">
        <v>0</v>
      </c>
      <c r="H254" s="89">
        <f t="shared" si="54"/>
        <v>0</v>
      </c>
      <c r="I254" s="89">
        <v>0</v>
      </c>
      <c r="J254" s="89">
        <f t="shared" si="55"/>
        <v>0</v>
      </c>
      <c r="K254" s="89">
        <v>0</v>
      </c>
      <c r="L254" s="88">
        <f t="shared" si="57"/>
        <v>0</v>
      </c>
      <c r="M254" s="89">
        <v>0</v>
      </c>
      <c r="N254" s="89">
        <f t="shared" si="58"/>
        <v>0</v>
      </c>
      <c r="O254" s="89">
        <v>0</v>
      </c>
      <c r="P254" s="89">
        <f t="shared" si="50"/>
        <v>0</v>
      </c>
      <c r="Q254" s="89">
        <v>0</v>
      </c>
      <c r="R254" s="89">
        <f t="shared" si="53"/>
        <v>0</v>
      </c>
      <c r="S254" s="89">
        <v>0</v>
      </c>
      <c r="T254" s="89">
        <f t="shared" si="56"/>
        <v>0</v>
      </c>
      <c r="U254" s="89">
        <v>0</v>
      </c>
      <c r="V254" s="89">
        <f t="shared" si="59"/>
        <v>0</v>
      </c>
      <c r="W254" s="89">
        <v>0</v>
      </c>
      <c r="X254" s="89">
        <f t="shared" si="51"/>
        <v>0</v>
      </c>
      <c r="Y254" s="89">
        <v>0</v>
      </c>
      <c r="Z254" s="88">
        <f t="shared" si="52"/>
        <v>0</v>
      </c>
      <c r="AA254" s="88">
        <v>0</v>
      </c>
      <c r="AB254" s="88">
        <f t="shared" si="61"/>
        <v>0</v>
      </c>
      <c r="AC254" s="88"/>
      <c r="AD254" s="88"/>
      <c r="AE254" s="93">
        <f t="shared" si="60"/>
        <v>0</v>
      </c>
      <c r="AF254" s="135"/>
    </row>
    <row r="255" spans="1:32" s="115" customFormat="1" hidden="1">
      <c r="A255" s="85">
        <v>250</v>
      </c>
      <c r="B255" s="132" t="s">
        <v>791</v>
      </c>
      <c r="C255" s="87">
        <v>0</v>
      </c>
      <c r="D255" s="88">
        <f t="shared" si="48"/>
        <v>0</v>
      </c>
      <c r="E255" s="89">
        <v>0</v>
      </c>
      <c r="F255" s="89">
        <f t="shared" si="49"/>
        <v>0</v>
      </c>
      <c r="G255" s="89">
        <v>0</v>
      </c>
      <c r="H255" s="89">
        <f t="shared" si="54"/>
        <v>0</v>
      </c>
      <c r="I255" s="89">
        <v>0</v>
      </c>
      <c r="J255" s="89">
        <f t="shared" si="55"/>
        <v>0</v>
      </c>
      <c r="K255" s="89">
        <v>0</v>
      </c>
      <c r="L255" s="88">
        <f t="shared" si="57"/>
        <v>0</v>
      </c>
      <c r="M255" s="89">
        <v>0</v>
      </c>
      <c r="N255" s="89">
        <f t="shared" si="58"/>
        <v>0</v>
      </c>
      <c r="O255" s="89">
        <v>0</v>
      </c>
      <c r="P255" s="89">
        <f t="shared" si="50"/>
        <v>0</v>
      </c>
      <c r="Q255" s="89">
        <v>0</v>
      </c>
      <c r="R255" s="89">
        <f t="shared" si="53"/>
        <v>0</v>
      </c>
      <c r="S255" s="89">
        <v>0</v>
      </c>
      <c r="T255" s="89">
        <f t="shared" si="56"/>
        <v>0</v>
      </c>
      <c r="U255" s="89">
        <v>0</v>
      </c>
      <c r="V255" s="89">
        <f t="shared" si="59"/>
        <v>0</v>
      </c>
      <c r="W255" s="89">
        <v>0</v>
      </c>
      <c r="X255" s="89">
        <f t="shared" si="51"/>
        <v>0</v>
      </c>
      <c r="Y255" s="89">
        <v>0</v>
      </c>
      <c r="Z255" s="88">
        <f t="shared" si="52"/>
        <v>0</v>
      </c>
      <c r="AA255" s="88">
        <v>0</v>
      </c>
      <c r="AB255" s="88">
        <f t="shared" si="61"/>
        <v>0</v>
      </c>
      <c r="AC255" s="88"/>
      <c r="AD255" s="88"/>
      <c r="AE255" s="93">
        <f t="shared" si="60"/>
        <v>0</v>
      </c>
      <c r="AF255" s="135"/>
    </row>
    <row r="256" spans="1:32" s="115" customFormat="1" hidden="1">
      <c r="A256" s="85">
        <v>251</v>
      </c>
      <c r="B256" s="132" t="s">
        <v>792</v>
      </c>
      <c r="C256" s="87">
        <v>0</v>
      </c>
      <c r="D256" s="88">
        <f t="shared" si="48"/>
        <v>0</v>
      </c>
      <c r="E256" s="89">
        <v>0</v>
      </c>
      <c r="F256" s="89">
        <f t="shared" si="49"/>
        <v>0</v>
      </c>
      <c r="G256" s="89">
        <v>0</v>
      </c>
      <c r="H256" s="89">
        <f t="shared" si="54"/>
        <v>0</v>
      </c>
      <c r="I256" s="89">
        <v>0</v>
      </c>
      <c r="J256" s="89">
        <f t="shared" si="55"/>
        <v>0</v>
      </c>
      <c r="K256" s="89">
        <v>0</v>
      </c>
      <c r="L256" s="88">
        <f t="shared" si="57"/>
        <v>0</v>
      </c>
      <c r="M256" s="89">
        <v>0</v>
      </c>
      <c r="N256" s="89">
        <f t="shared" si="58"/>
        <v>0</v>
      </c>
      <c r="O256" s="89">
        <v>0</v>
      </c>
      <c r="P256" s="89">
        <f t="shared" si="50"/>
        <v>0</v>
      </c>
      <c r="Q256" s="89">
        <v>0</v>
      </c>
      <c r="R256" s="89">
        <f t="shared" si="53"/>
        <v>0</v>
      </c>
      <c r="S256" s="89">
        <v>0</v>
      </c>
      <c r="T256" s="89">
        <f t="shared" si="56"/>
        <v>0</v>
      </c>
      <c r="U256" s="89">
        <v>0</v>
      </c>
      <c r="V256" s="89">
        <f t="shared" si="59"/>
        <v>0</v>
      </c>
      <c r="W256" s="89">
        <v>0</v>
      </c>
      <c r="X256" s="89">
        <f t="shared" si="51"/>
        <v>0</v>
      </c>
      <c r="Y256" s="89">
        <v>0</v>
      </c>
      <c r="Z256" s="88">
        <f t="shared" si="52"/>
        <v>0</v>
      </c>
      <c r="AA256" s="88">
        <v>0</v>
      </c>
      <c r="AB256" s="88">
        <f t="shared" si="61"/>
        <v>0</v>
      </c>
      <c r="AC256" s="88"/>
      <c r="AD256" s="88"/>
      <c r="AE256" s="93">
        <f t="shared" si="60"/>
        <v>0</v>
      </c>
      <c r="AF256" s="135"/>
    </row>
    <row r="257" spans="1:32" s="115" customFormat="1" hidden="1">
      <c r="A257" s="85">
        <v>252</v>
      </c>
      <c r="B257" s="132" t="s">
        <v>793</v>
      </c>
      <c r="C257" s="87">
        <v>0</v>
      </c>
      <c r="D257" s="88">
        <f t="shared" si="48"/>
        <v>0</v>
      </c>
      <c r="E257" s="89">
        <v>0</v>
      </c>
      <c r="F257" s="89">
        <f t="shared" si="49"/>
        <v>0</v>
      </c>
      <c r="G257" s="89">
        <v>0</v>
      </c>
      <c r="H257" s="89">
        <f t="shared" si="54"/>
        <v>0</v>
      </c>
      <c r="I257" s="89">
        <v>0</v>
      </c>
      <c r="J257" s="89">
        <f t="shared" si="55"/>
        <v>0</v>
      </c>
      <c r="K257" s="89">
        <v>0</v>
      </c>
      <c r="L257" s="88">
        <f t="shared" si="57"/>
        <v>0</v>
      </c>
      <c r="M257" s="89">
        <v>0</v>
      </c>
      <c r="N257" s="89">
        <f t="shared" si="58"/>
        <v>0</v>
      </c>
      <c r="O257" s="89">
        <v>0</v>
      </c>
      <c r="P257" s="89">
        <f t="shared" si="50"/>
        <v>0</v>
      </c>
      <c r="Q257" s="89">
        <v>0</v>
      </c>
      <c r="R257" s="89">
        <f t="shared" si="53"/>
        <v>0</v>
      </c>
      <c r="S257" s="89">
        <v>0</v>
      </c>
      <c r="T257" s="89">
        <f t="shared" si="56"/>
        <v>0</v>
      </c>
      <c r="U257" s="89">
        <v>0</v>
      </c>
      <c r="V257" s="89">
        <f t="shared" si="59"/>
        <v>0</v>
      </c>
      <c r="W257" s="89">
        <v>0</v>
      </c>
      <c r="X257" s="89">
        <f t="shared" si="51"/>
        <v>0</v>
      </c>
      <c r="Y257" s="89">
        <v>0</v>
      </c>
      <c r="Z257" s="88">
        <f t="shared" si="52"/>
        <v>0</v>
      </c>
      <c r="AA257" s="88">
        <v>0</v>
      </c>
      <c r="AB257" s="88">
        <f t="shared" si="61"/>
        <v>0</v>
      </c>
      <c r="AC257" s="88"/>
      <c r="AD257" s="88"/>
      <c r="AE257" s="93">
        <f t="shared" si="60"/>
        <v>0</v>
      </c>
      <c r="AF257" s="135"/>
    </row>
    <row r="258" spans="1:32" s="115" customFormat="1" hidden="1">
      <c r="A258" s="85">
        <v>253</v>
      </c>
      <c r="B258" s="132" t="s">
        <v>794</v>
      </c>
      <c r="C258" s="87">
        <v>0</v>
      </c>
      <c r="D258" s="88">
        <f t="shared" si="48"/>
        <v>0</v>
      </c>
      <c r="E258" s="89">
        <v>0</v>
      </c>
      <c r="F258" s="89">
        <f t="shared" si="49"/>
        <v>0</v>
      </c>
      <c r="G258" s="89">
        <v>0</v>
      </c>
      <c r="H258" s="89">
        <f t="shared" si="54"/>
        <v>0</v>
      </c>
      <c r="I258" s="89">
        <v>0</v>
      </c>
      <c r="J258" s="89">
        <f t="shared" si="55"/>
        <v>0</v>
      </c>
      <c r="K258" s="89">
        <v>0</v>
      </c>
      <c r="L258" s="88">
        <f t="shared" si="57"/>
        <v>0</v>
      </c>
      <c r="M258" s="89">
        <v>0</v>
      </c>
      <c r="N258" s="89">
        <f t="shared" si="58"/>
        <v>0</v>
      </c>
      <c r="O258" s="89">
        <v>0</v>
      </c>
      <c r="P258" s="89">
        <f t="shared" si="50"/>
        <v>0</v>
      </c>
      <c r="Q258" s="89">
        <v>0</v>
      </c>
      <c r="R258" s="89">
        <f t="shared" si="53"/>
        <v>0</v>
      </c>
      <c r="S258" s="89">
        <v>0</v>
      </c>
      <c r="T258" s="89">
        <f t="shared" si="56"/>
        <v>0</v>
      </c>
      <c r="U258" s="89">
        <v>0</v>
      </c>
      <c r="V258" s="89">
        <f t="shared" si="59"/>
        <v>0</v>
      </c>
      <c r="W258" s="89">
        <v>0</v>
      </c>
      <c r="X258" s="89">
        <f t="shared" si="51"/>
        <v>0</v>
      </c>
      <c r="Y258" s="89">
        <v>0</v>
      </c>
      <c r="Z258" s="88">
        <f t="shared" si="52"/>
        <v>0</v>
      </c>
      <c r="AA258" s="88">
        <v>0</v>
      </c>
      <c r="AB258" s="88">
        <f t="shared" si="61"/>
        <v>0</v>
      </c>
      <c r="AC258" s="88"/>
      <c r="AD258" s="88"/>
      <c r="AE258" s="93">
        <f t="shared" si="60"/>
        <v>0</v>
      </c>
      <c r="AF258" s="135"/>
    </row>
    <row r="259" spans="1:32" s="115" customFormat="1" hidden="1">
      <c r="A259" s="85">
        <v>254</v>
      </c>
      <c r="B259" s="132" t="s">
        <v>795</v>
      </c>
      <c r="C259" s="87">
        <v>0</v>
      </c>
      <c r="D259" s="88">
        <f t="shared" si="48"/>
        <v>0</v>
      </c>
      <c r="E259" s="89">
        <v>0</v>
      </c>
      <c r="F259" s="89">
        <f t="shared" si="49"/>
        <v>0</v>
      </c>
      <c r="G259" s="89">
        <v>0</v>
      </c>
      <c r="H259" s="89">
        <f t="shared" si="54"/>
        <v>0</v>
      </c>
      <c r="I259" s="89">
        <v>0</v>
      </c>
      <c r="J259" s="89">
        <f t="shared" si="55"/>
        <v>0</v>
      </c>
      <c r="K259" s="89">
        <v>0</v>
      </c>
      <c r="L259" s="88">
        <f t="shared" si="57"/>
        <v>0</v>
      </c>
      <c r="M259" s="89">
        <v>0</v>
      </c>
      <c r="N259" s="89">
        <f t="shared" si="58"/>
        <v>0</v>
      </c>
      <c r="O259" s="89">
        <v>0</v>
      </c>
      <c r="P259" s="89">
        <f t="shared" si="50"/>
        <v>0</v>
      </c>
      <c r="Q259" s="89">
        <v>0</v>
      </c>
      <c r="R259" s="89">
        <f t="shared" si="53"/>
        <v>0</v>
      </c>
      <c r="S259" s="89">
        <v>0</v>
      </c>
      <c r="T259" s="89">
        <f t="shared" si="56"/>
        <v>0</v>
      </c>
      <c r="U259" s="89">
        <v>0</v>
      </c>
      <c r="V259" s="89">
        <f t="shared" si="59"/>
        <v>0</v>
      </c>
      <c r="W259" s="89">
        <v>0</v>
      </c>
      <c r="X259" s="89">
        <f t="shared" si="51"/>
        <v>0</v>
      </c>
      <c r="Y259" s="89">
        <v>0</v>
      </c>
      <c r="Z259" s="88">
        <f t="shared" si="52"/>
        <v>0</v>
      </c>
      <c r="AA259" s="88">
        <v>0</v>
      </c>
      <c r="AB259" s="88">
        <f t="shared" si="61"/>
        <v>0</v>
      </c>
      <c r="AC259" s="88"/>
      <c r="AD259" s="88"/>
      <c r="AE259" s="93">
        <f t="shared" si="60"/>
        <v>0</v>
      </c>
      <c r="AF259" s="135"/>
    </row>
    <row r="260" spans="1:32" s="115" customFormat="1" hidden="1">
      <c r="A260" s="85">
        <v>255</v>
      </c>
      <c r="B260" s="132" t="s">
        <v>796</v>
      </c>
      <c r="C260" s="87">
        <v>0</v>
      </c>
      <c r="D260" s="88">
        <f t="shared" si="48"/>
        <v>0</v>
      </c>
      <c r="E260" s="89">
        <v>0</v>
      </c>
      <c r="F260" s="89">
        <f t="shared" si="49"/>
        <v>0</v>
      </c>
      <c r="G260" s="89">
        <v>0</v>
      </c>
      <c r="H260" s="89">
        <f t="shared" si="54"/>
        <v>0</v>
      </c>
      <c r="I260" s="89">
        <v>0</v>
      </c>
      <c r="J260" s="89">
        <f t="shared" si="55"/>
        <v>0</v>
      </c>
      <c r="K260" s="89">
        <v>0</v>
      </c>
      <c r="L260" s="88">
        <f t="shared" si="57"/>
        <v>0</v>
      </c>
      <c r="M260" s="89">
        <v>0</v>
      </c>
      <c r="N260" s="89">
        <f t="shared" si="58"/>
        <v>0</v>
      </c>
      <c r="O260" s="89">
        <v>0</v>
      </c>
      <c r="P260" s="89">
        <f t="shared" si="50"/>
        <v>0</v>
      </c>
      <c r="Q260" s="89">
        <v>0</v>
      </c>
      <c r="R260" s="89">
        <f t="shared" si="53"/>
        <v>0</v>
      </c>
      <c r="S260" s="89">
        <v>0</v>
      </c>
      <c r="T260" s="89">
        <f t="shared" si="56"/>
        <v>0</v>
      </c>
      <c r="U260" s="89">
        <v>0</v>
      </c>
      <c r="V260" s="89">
        <f t="shared" si="59"/>
        <v>0</v>
      </c>
      <c r="W260" s="89">
        <v>0</v>
      </c>
      <c r="X260" s="89">
        <f t="shared" si="51"/>
        <v>0</v>
      </c>
      <c r="Y260" s="89">
        <v>0</v>
      </c>
      <c r="Z260" s="88">
        <f t="shared" si="52"/>
        <v>0</v>
      </c>
      <c r="AA260" s="88">
        <v>0</v>
      </c>
      <c r="AB260" s="88">
        <f t="shared" si="61"/>
        <v>0</v>
      </c>
      <c r="AC260" s="88"/>
      <c r="AD260" s="88"/>
      <c r="AE260" s="93">
        <f t="shared" si="60"/>
        <v>0</v>
      </c>
      <c r="AF260" s="135"/>
    </row>
    <row r="261" spans="1:32" s="115" customFormat="1" hidden="1">
      <c r="A261" s="85">
        <v>256</v>
      </c>
      <c r="B261" s="132" t="s">
        <v>797</v>
      </c>
      <c r="C261" s="87">
        <v>0</v>
      </c>
      <c r="D261" s="88">
        <f t="shared" si="48"/>
        <v>0</v>
      </c>
      <c r="E261" s="89">
        <v>0</v>
      </c>
      <c r="F261" s="89">
        <f t="shared" si="49"/>
        <v>0</v>
      </c>
      <c r="G261" s="89">
        <v>0</v>
      </c>
      <c r="H261" s="89">
        <f t="shared" si="54"/>
        <v>0</v>
      </c>
      <c r="I261" s="89">
        <v>0</v>
      </c>
      <c r="J261" s="89">
        <f t="shared" si="55"/>
        <v>0</v>
      </c>
      <c r="K261" s="89">
        <v>0</v>
      </c>
      <c r="L261" s="88">
        <f t="shared" si="57"/>
        <v>0</v>
      </c>
      <c r="M261" s="89">
        <v>0</v>
      </c>
      <c r="N261" s="89">
        <f t="shared" si="58"/>
        <v>0</v>
      </c>
      <c r="O261" s="89">
        <v>0</v>
      </c>
      <c r="P261" s="89">
        <f t="shared" si="50"/>
        <v>0</v>
      </c>
      <c r="Q261" s="89">
        <v>0</v>
      </c>
      <c r="R261" s="89">
        <f t="shared" si="53"/>
        <v>0</v>
      </c>
      <c r="S261" s="89">
        <v>0</v>
      </c>
      <c r="T261" s="89">
        <f t="shared" si="56"/>
        <v>0</v>
      </c>
      <c r="U261" s="89">
        <v>0</v>
      </c>
      <c r="V261" s="89">
        <f t="shared" si="59"/>
        <v>0</v>
      </c>
      <c r="W261" s="89">
        <v>0</v>
      </c>
      <c r="X261" s="89">
        <f t="shared" si="51"/>
        <v>0</v>
      </c>
      <c r="Y261" s="89">
        <v>0</v>
      </c>
      <c r="Z261" s="88">
        <f t="shared" si="52"/>
        <v>0</v>
      </c>
      <c r="AA261" s="88">
        <v>0</v>
      </c>
      <c r="AB261" s="88">
        <f t="shared" si="61"/>
        <v>0</v>
      </c>
      <c r="AC261" s="88"/>
      <c r="AD261" s="88"/>
      <c r="AE261" s="93">
        <f t="shared" si="60"/>
        <v>0</v>
      </c>
      <c r="AF261" s="135"/>
    </row>
    <row r="262" spans="1:32" s="115" customFormat="1" hidden="1">
      <c r="A262" s="85">
        <v>257</v>
      </c>
      <c r="B262" s="132" t="s">
        <v>798</v>
      </c>
      <c r="C262" s="87">
        <v>0</v>
      </c>
      <c r="D262" s="88">
        <f t="shared" si="48"/>
        <v>0</v>
      </c>
      <c r="E262" s="89">
        <v>0</v>
      </c>
      <c r="F262" s="89">
        <f t="shared" si="49"/>
        <v>0</v>
      </c>
      <c r="G262" s="89">
        <v>0</v>
      </c>
      <c r="H262" s="89">
        <f t="shared" si="54"/>
        <v>0</v>
      </c>
      <c r="I262" s="89">
        <v>0</v>
      </c>
      <c r="J262" s="89">
        <f t="shared" si="55"/>
        <v>0</v>
      </c>
      <c r="K262" s="89">
        <v>0</v>
      </c>
      <c r="L262" s="88">
        <f t="shared" si="57"/>
        <v>0</v>
      </c>
      <c r="M262" s="89">
        <v>0</v>
      </c>
      <c r="N262" s="89">
        <f t="shared" si="58"/>
        <v>0</v>
      </c>
      <c r="O262" s="89">
        <v>0</v>
      </c>
      <c r="P262" s="89">
        <f t="shared" si="50"/>
        <v>0</v>
      </c>
      <c r="Q262" s="89">
        <v>0</v>
      </c>
      <c r="R262" s="89">
        <f t="shared" si="53"/>
        <v>0</v>
      </c>
      <c r="S262" s="89">
        <v>0</v>
      </c>
      <c r="T262" s="89">
        <f t="shared" si="56"/>
        <v>0</v>
      </c>
      <c r="U262" s="89">
        <v>0</v>
      </c>
      <c r="V262" s="89">
        <f t="shared" si="59"/>
        <v>0</v>
      </c>
      <c r="W262" s="89">
        <v>0</v>
      </c>
      <c r="X262" s="89">
        <f t="shared" si="51"/>
        <v>0</v>
      </c>
      <c r="Y262" s="89">
        <v>0</v>
      </c>
      <c r="Z262" s="88">
        <f t="shared" si="52"/>
        <v>0</v>
      </c>
      <c r="AA262" s="88">
        <v>0</v>
      </c>
      <c r="AB262" s="88">
        <f t="shared" si="61"/>
        <v>0</v>
      </c>
      <c r="AC262" s="88"/>
      <c r="AD262" s="88"/>
      <c r="AE262" s="93">
        <f t="shared" si="60"/>
        <v>0</v>
      </c>
      <c r="AF262" s="135"/>
    </row>
    <row r="263" spans="1:32" s="115" customFormat="1" hidden="1">
      <c r="A263" s="85">
        <v>258</v>
      </c>
      <c r="B263" s="132" t="s">
        <v>799</v>
      </c>
      <c r="C263" s="87">
        <v>0</v>
      </c>
      <c r="D263" s="88">
        <f t="shared" si="48"/>
        <v>0</v>
      </c>
      <c r="E263" s="89">
        <v>0</v>
      </c>
      <c r="F263" s="89">
        <f t="shared" si="49"/>
        <v>0</v>
      </c>
      <c r="G263" s="89">
        <v>0</v>
      </c>
      <c r="H263" s="89">
        <f t="shared" si="54"/>
        <v>0</v>
      </c>
      <c r="I263" s="89">
        <v>0</v>
      </c>
      <c r="J263" s="89">
        <f t="shared" si="55"/>
        <v>0</v>
      </c>
      <c r="K263" s="89">
        <v>0</v>
      </c>
      <c r="L263" s="88">
        <f t="shared" si="57"/>
        <v>0</v>
      </c>
      <c r="M263" s="89">
        <v>0</v>
      </c>
      <c r="N263" s="89">
        <f t="shared" si="58"/>
        <v>0</v>
      </c>
      <c r="O263" s="89">
        <v>0</v>
      </c>
      <c r="P263" s="89">
        <f t="shared" si="50"/>
        <v>0</v>
      </c>
      <c r="Q263" s="89">
        <v>0</v>
      </c>
      <c r="R263" s="89">
        <f t="shared" si="53"/>
        <v>0</v>
      </c>
      <c r="S263" s="89">
        <v>0</v>
      </c>
      <c r="T263" s="89">
        <f t="shared" si="56"/>
        <v>0</v>
      </c>
      <c r="U263" s="89">
        <v>0</v>
      </c>
      <c r="V263" s="89">
        <f t="shared" si="59"/>
        <v>0</v>
      </c>
      <c r="W263" s="89">
        <v>0</v>
      </c>
      <c r="X263" s="89">
        <f t="shared" si="51"/>
        <v>0</v>
      </c>
      <c r="Y263" s="89">
        <v>0</v>
      </c>
      <c r="Z263" s="88">
        <f t="shared" si="52"/>
        <v>0</v>
      </c>
      <c r="AA263" s="88">
        <v>0</v>
      </c>
      <c r="AB263" s="88">
        <f t="shared" si="61"/>
        <v>0</v>
      </c>
      <c r="AC263" s="88"/>
      <c r="AD263" s="88"/>
      <c r="AE263" s="93">
        <f t="shared" si="60"/>
        <v>0</v>
      </c>
      <c r="AF263" s="135"/>
    </row>
    <row r="264" spans="1:32" s="115" customFormat="1" hidden="1">
      <c r="A264" s="85">
        <v>259</v>
      </c>
      <c r="B264" s="132" t="s">
        <v>800</v>
      </c>
      <c r="C264" s="87">
        <v>0</v>
      </c>
      <c r="D264" s="88">
        <f t="shared" ref="D264:D276" si="62">C264/106.67</f>
        <v>0</v>
      </c>
      <c r="E264" s="89">
        <v>0</v>
      </c>
      <c r="F264" s="89">
        <f t="shared" ref="F264:F276" si="63">E264*0.3</f>
        <v>0</v>
      </c>
      <c r="G264" s="89">
        <v>0</v>
      </c>
      <c r="H264" s="89">
        <f t="shared" si="54"/>
        <v>0</v>
      </c>
      <c r="I264" s="89">
        <v>0</v>
      </c>
      <c r="J264" s="89">
        <f t="shared" si="55"/>
        <v>0</v>
      </c>
      <c r="K264" s="89">
        <v>0</v>
      </c>
      <c r="L264" s="88">
        <f t="shared" si="57"/>
        <v>0</v>
      </c>
      <c r="M264" s="89">
        <v>0</v>
      </c>
      <c r="N264" s="89">
        <f t="shared" si="58"/>
        <v>0</v>
      </c>
      <c r="O264" s="89">
        <v>0</v>
      </c>
      <c r="P264" s="89">
        <f t="shared" ref="P264:P276" si="64">O264*19</f>
        <v>0</v>
      </c>
      <c r="Q264" s="89">
        <v>0</v>
      </c>
      <c r="R264" s="89">
        <f t="shared" si="53"/>
        <v>0</v>
      </c>
      <c r="S264" s="89">
        <v>0</v>
      </c>
      <c r="T264" s="89">
        <f t="shared" si="56"/>
        <v>0</v>
      </c>
      <c r="U264" s="89">
        <v>0</v>
      </c>
      <c r="V264" s="89">
        <f t="shared" si="59"/>
        <v>0</v>
      </c>
      <c r="W264" s="89">
        <v>0</v>
      </c>
      <c r="X264" s="89">
        <f t="shared" ref="X264:X276" si="65">W264/27</f>
        <v>0</v>
      </c>
      <c r="Y264" s="89">
        <v>0</v>
      </c>
      <c r="Z264" s="88">
        <f t="shared" ref="Z264:Z276" si="66">Y264*23</f>
        <v>0</v>
      </c>
      <c r="AA264" s="88">
        <v>0</v>
      </c>
      <c r="AB264" s="88">
        <f t="shared" si="61"/>
        <v>0</v>
      </c>
      <c r="AC264" s="88"/>
      <c r="AD264" s="88"/>
      <c r="AE264" s="93">
        <f t="shared" si="60"/>
        <v>0</v>
      </c>
      <c r="AF264" s="135"/>
    </row>
    <row r="265" spans="1:32" s="115" customFormat="1" hidden="1">
      <c r="A265" s="85">
        <v>260</v>
      </c>
      <c r="B265" s="132" t="s">
        <v>801</v>
      </c>
      <c r="C265" s="87">
        <v>0</v>
      </c>
      <c r="D265" s="88">
        <f t="shared" si="62"/>
        <v>0</v>
      </c>
      <c r="E265" s="89">
        <v>0</v>
      </c>
      <c r="F265" s="89">
        <f t="shared" si="63"/>
        <v>0</v>
      </c>
      <c r="G265" s="89">
        <v>0</v>
      </c>
      <c r="H265" s="89">
        <f t="shared" si="54"/>
        <v>0</v>
      </c>
      <c r="I265" s="89">
        <v>0</v>
      </c>
      <c r="J265" s="89">
        <f t="shared" si="55"/>
        <v>0</v>
      </c>
      <c r="K265" s="89">
        <v>0</v>
      </c>
      <c r="L265" s="88">
        <f t="shared" si="57"/>
        <v>0</v>
      </c>
      <c r="M265" s="89">
        <v>0</v>
      </c>
      <c r="N265" s="89">
        <f t="shared" si="58"/>
        <v>0</v>
      </c>
      <c r="O265" s="89">
        <v>0</v>
      </c>
      <c r="P265" s="89">
        <f t="shared" si="64"/>
        <v>0</v>
      </c>
      <c r="Q265" s="89">
        <v>0</v>
      </c>
      <c r="R265" s="89">
        <f t="shared" ref="R265:R276" si="67">Q265/25</f>
        <v>0</v>
      </c>
      <c r="S265" s="89">
        <v>0</v>
      </c>
      <c r="T265" s="89">
        <f t="shared" si="56"/>
        <v>0</v>
      </c>
      <c r="U265" s="89">
        <v>0</v>
      </c>
      <c r="V265" s="89">
        <f t="shared" si="59"/>
        <v>0</v>
      </c>
      <c r="W265" s="89">
        <v>0</v>
      </c>
      <c r="X265" s="89">
        <f t="shared" si="65"/>
        <v>0</v>
      </c>
      <c r="Y265" s="89">
        <v>0</v>
      </c>
      <c r="Z265" s="88">
        <f t="shared" si="66"/>
        <v>0</v>
      </c>
      <c r="AA265" s="88">
        <v>0</v>
      </c>
      <c r="AB265" s="88">
        <f t="shared" si="61"/>
        <v>0</v>
      </c>
      <c r="AC265" s="88"/>
      <c r="AD265" s="88"/>
      <c r="AE265" s="93">
        <f t="shared" si="60"/>
        <v>0</v>
      </c>
      <c r="AF265" s="135"/>
    </row>
    <row r="266" spans="1:32" s="115" customFormat="1" hidden="1">
      <c r="A266" s="85">
        <v>261</v>
      </c>
      <c r="B266" s="132" t="s">
        <v>802</v>
      </c>
      <c r="C266" s="87">
        <v>0</v>
      </c>
      <c r="D266" s="88">
        <f t="shared" si="62"/>
        <v>0</v>
      </c>
      <c r="E266" s="89">
        <v>0</v>
      </c>
      <c r="F266" s="89">
        <f t="shared" si="63"/>
        <v>0</v>
      </c>
      <c r="G266" s="89">
        <v>0</v>
      </c>
      <c r="H266" s="89">
        <f t="shared" ref="H266:H276" si="68">G266*3.5</f>
        <v>0</v>
      </c>
      <c r="I266" s="89">
        <v>0</v>
      </c>
      <c r="J266" s="89">
        <f t="shared" ref="J266:J276" si="69">I266*5.12</f>
        <v>0</v>
      </c>
      <c r="K266" s="89">
        <v>0</v>
      </c>
      <c r="L266" s="88">
        <f t="shared" si="57"/>
        <v>0</v>
      </c>
      <c r="M266" s="89">
        <v>0</v>
      </c>
      <c r="N266" s="89">
        <f t="shared" si="58"/>
        <v>0</v>
      </c>
      <c r="O266" s="89">
        <v>0</v>
      </c>
      <c r="P266" s="89">
        <f t="shared" si="64"/>
        <v>0</v>
      </c>
      <c r="Q266" s="89">
        <v>0</v>
      </c>
      <c r="R266" s="89">
        <f t="shared" si="67"/>
        <v>0</v>
      </c>
      <c r="S266" s="89">
        <v>0</v>
      </c>
      <c r="T266" s="89">
        <f t="shared" ref="T266:T276" si="70">S266*3.75</f>
        <v>0</v>
      </c>
      <c r="U266" s="89">
        <v>0</v>
      </c>
      <c r="V266" s="89">
        <f t="shared" si="59"/>
        <v>0</v>
      </c>
      <c r="W266" s="89">
        <v>0</v>
      </c>
      <c r="X266" s="89">
        <f t="shared" si="65"/>
        <v>0</v>
      </c>
      <c r="Y266" s="89">
        <v>0</v>
      </c>
      <c r="Z266" s="88">
        <f t="shared" si="66"/>
        <v>0</v>
      </c>
      <c r="AA266" s="88">
        <v>0</v>
      </c>
      <c r="AB266" s="88">
        <f t="shared" si="61"/>
        <v>0</v>
      </c>
      <c r="AC266" s="88"/>
      <c r="AD266" s="88"/>
      <c r="AE266" s="93">
        <f t="shared" si="60"/>
        <v>0</v>
      </c>
      <c r="AF266" s="135"/>
    </row>
    <row r="267" spans="1:32" s="115" customFormat="1" hidden="1">
      <c r="A267" s="85">
        <v>262</v>
      </c>
      <c r="B267" s="132" t="s">
        <v>803</v>
      </c>
      <c r="C267" s="87">
        <v>0</v>
      </c>
      <c r="D267" s="88">
        <f t="shared" si="62"/>
        <v>0</v>
      </c>
      <c r="E267" s="89">
        <v>0</v>
      </c>
      <c r="F267" s="89">
        <f t="shared" si="63"/>
        <v>0</v>
      </c>
      <c r="G267" s="89">
        <v>0</v>
      </c>
      <c r="H267" s="89">
        <f t="shared" si="68"/>
        <v>0</v>
      </c>
      <c r="I267" s="89">
        <v>0</v>
      </c>
      <c r="J267" s="89">
        <f t="shared" si="69"/>
        <v>0</v>
      </c>
      <c r="K267" s="89">
        <v>0</v>
      </c>
      <c r="L267" s="88">
        <f t="shared" ref="L267:L276" si="71">K267*2.45</f>
        <v>0</v>
      </c>
      <c r="M267" s="89">
        <v>0</v>
      </c>
      <c r="N267" s="89">
        <f t="shared" ref="N267:N276" si="72">M267*1</f>
        <v>0</v>
      </c>
      <c r="O267" s="89">
        <v>0</v>
      </c>
      <c r="P267" s="89">
        <f t="shared" si="64"/>
        <v>0</v>
      </c>
      <c r="Q267" s="89">
        <v>0</v>
      </c>
      <c r="R267" s="89">
        <f t="shared" si="67"/>
        <v>0</v>
      </c>
      <c r="S267" s="89">
        <v>0</v>
      </c>
      <c r="T267" s="89">
        <f t="shared" si="70"/>
        <v>0</v>
      </c>
      <c r="U267" s="89">
        <v>0</v>
      </c>
      <c r="V267" s="89">
        <f t="shared" ref="V267:V276" si="73">U267*0.5</f>
        <v>0</v>
      </c>
      <c r="W267" s="89">
        <v>0</v>
      </c>
      <c r="X267" s="89">
        <f t="shared" si="65"/>
        <v>0</v>
      </c>
      <c r="Y267" s="89">
        <v>0</v>
      </c>
      <c r="Z267" s="88">
        <f t="shared" si="66"/>
        <v>0</v>
      </c>
      <c r="AA267" s="88">
        <v>0</v>
      </c>
      <c r="AB267" s="88">
        <f t="shared" si="61"/>
        <v>0</v>
      </c>
      <c r="AC267" s="88"/>
      <c r="AD267" s="88"/>
      <c r="AE267" s="93">
        <f t="shared" ref="AE267:AE276" si="74">L267+D267+AB267+Z267+F267+J267+AM267+V267+R267+X267+N267+P267+H267+T267</f>
        <v>0</v>
      </c>
      <c r="AF267" s="135"/>
    </row>
    <row r="268" spans="1:32" s="115" customFormat="1" hidden="1">
      <c r="A268" s="85">
        <v>263</v>
      </c>
      <c r="B268" s="132" t="s">
        <v>804</v>
      </c>
      <c r="C268" s="87">
        <v>0</v>
      </c>
      <c r="D268" s="88">
        <f t="shared" si="62"/>
        <v>0</v>
      </c>
      <c r="E268" s="89">
        <v>0</v>
      </c>
      <c r="F268" s="89">
        <f t="shared" si="63"/>
        <v>0</v>
      </c>
      <c r="G268" s="89">
        <v>0</v>
      </c>
      <c r="H268" s="89">
        <f t="shared" si="68"/>
        <v>0</v>
      </c>
      <c r="I268" s="89">
        <v>0</v>
      </c>
      <c r="J268" s="89">
        <f t="shared" si="69"/>
        <v>0</v>
      </c>
      <c r="K268" s="89">
        <v>0</v>
      </c>
      <c r="L268" s="88">
        <f t="shared" si="71"/>
        <v>0</v>
      </c>
      <c r="M268" s="89">
        <v>0</v>
      </c>
      <c r="N268" s="89">
        <f t="shared" si="72"/>
        <v>0</v>
      </c>
      <c r="O268" s="89">
        <v>0</v>
      </c>
      <c r="P268" s="89">
        <f t="shared" si="64"/>
        <v>0</v>
      </c>
      <c r="Q268" s="89">
        <v>0</v>
      </c>
      <c r="R268" s="89">
        <f t="shared" si="67"/>
        <v>0</v>
      </c>
      <c r="S268" s="89">
        <v>0</v>
      </c>
      <c r="T268" s="89">
        <f t="shared" si="70"/>
        <v>0</v>
      </c>
      <c r="U268" s="89">
        <v>0</v>
      </c>
      <c r="V268" s="89">
        <f t="shared" si="73"/>
        <v>0</v>
      </c>
      <c r="W268" s="89">
        <v>0</v>
      </c>
      <c r="X268" s="89">
        <f t="shared" si="65"/>
        <v>0</v>
      </c>
      <c r="Y268" s="89">
        <v>0</v>
      </c>
      <c r="Z268" s="88">
        <f t="shared" si="66"/>
        <v>0</v>
      </c>
      <c r="AA268" s="88">
        <v>0</v>
      </c>
      <c r="AB268" s="88">
        <f t="shared" si="61"/>
        <v>0</v>
      </c>
      <c r="AC268" s="88"/>
      <c r="AD268" s="88"/>
      <c r="AE268" s="93">
        <f t="shared" si="74"/>
        <v>0</v>
      </c>
      <c r="AF268" s="135"/>
    </row>
    <row r="269" spans="1:32" s="115" customFormat="1" hidden="1">
      <c r="A269" s="85">
        <v>264</v>
      </c>
      <c r="B269" s="132" t="s">
        <v>805</v>
      </c>
      <c r="C269" s="87">
        <v>0</v>
      </c>
      <c r="D269" s="88">
        <f t="shared" si="62"/>
        <v>0</v>
      </c>
      <c r="E269" s="89">
        <v>0</v>
      </c>
      <c r="F269" s="89">
        <f t="shared" si="63"/>
        <v>0</v>
      </c>
      <c r="G269" s="89">
        <v>0</v>
      </c>
      <c r="H269" s="89">
        <f t="shared" si="68"/>
        <v>0</v>
      </c>
      <c r="I269" s="89">
        <v>0</v>
      </c>
      <c r="J269" s="89">
        <f t="shared" si="69"/>
        <v>0</v>
      </c>
      <c r="K269" s="89">
        <v>0</v>
      </c>
      <c r="L269" s="88">
        <f t="shared" si="71"/>
        <v>0</v>
      </c>
      <c r="M269" s="89">
        <v>0</v>
      </c>
      <c r="N269" s="89">
        <f t="shared" si="72"/>
        <v>0</v>
      </c>
      <c r="O269" s="89">
        <v>0</v>
      </c>
      <c r="P269" s="89">
        <f t="shared" si="64"/>
        <v>0</v>
      </c>
      <c r="Q269" s="89">
        <v>0</v>
      </c>
      <c r="R269" s="89">
        <f t="shared" si="67"/>
        <v>0</v>
      </c>
      <c r="S269" s="89">
        <v>0</v>
      </c>
      <c r="T269" s="89">
        <f t="shared" si="70"/>
        <v>0</v>
      </c>
      <c r="U269" s="89">
        <v>0</v>
      </c>
      <c r="V269" s="89">
        <f t="shared" si="73"/>
        <v>0</v>
      </c>
      <c r="W269" s="89">
        <v>0</v>
      </c>
      <c r="X269" s="89">
        <f t="shared" si="65"/>
        <v>0</v>
      </c>
      <c r="Y269" s="89">
        <v>0</v>
      </c>
      <c r="Z269" s="88">
        <f t="shared" si="66"/>
        <v>0</v>
      </c>
      <c r="AA269" s="88">
        <v>0</v>
      </c>
      <c r="AB269" s="88">
        <f t="shared" si="61"/>
        <v>0</v>
      </c>
      <c r="AC269" s="88"/>
      <c r="AD269" s="88"/>
      <c r="AE269" s="93">
        <f t="shared" si="74"/>
        <v>0</v>
      </c>
      <c r="AF269" s="135"/>
    </row>
    <row r="270" spans="1:32" s="115" customFormat="1" hidden="1">
      <c r="A270" s="85">
        <v>265</v>
      </c>
      <c r="B270" s="132" t="s">
        <v>806</v>
      </c>
      <c r="C270" s="87">
        <v>0</v>
      </c>
      <c r="D270" s="88">
        <f t="shared" si="62"/>
        <v>0</v>
      </c>
      <c r="E270" s="89">
        <v>0</v>
      </c>
      <c r="F270" s="89">
        <f t="shared" si="63"/>
        <v>0</v>
      </c>
      <c r="G270" s="89">
        <v>0</v>
      </c>
      <c r="H270" s="89">
        <f t="shared" si="68"/>
        <v>0</v>
      </c>
      <c r="I270" s="89">
        <v>0</v>
      </c>
      <c r="J270" s="89">
        <f t="shared" si="69"/>
        <v>0</v>
      </c>
      <c r="K270" s="89">
        <v>0</v>
      </c>
      <c r="L270" s="88">
        <f t="shared" si="71"/>
        <v>0</v>
      </c>
      <c r="M270" s="89">
        <v>0</v>
      </c>
      <c r="N270" s="89">
        <f t="shared" si="72"/>
        <v>0</v>
      </c>
      <c r="O270" s="89">
        <v>0</v>
      </c>
      <c r="P270" s="89">
        <f t="shared" si="64"/>
        <v>0</v>
      </c>
      <c r="Q270" s="89">
        <v>0</v>
      </c>
      <c r="R270" s="89">
        <f t="shared" si="67"/>
        <v>0</v>
      </c>
      <c r="S270" s="89">
        <v>0</v>
      </c>
      <c r="T270" s="89">
        <f t="shared" si="70"/>
        <v>0</v>
      </c>
      <c r="U270" s="89">
        <v>0</v>
      </c>
      <c r="V270" s="89">
        <f t="shared" si="73"/>
        <v>0</v>
      </c>
      <c r="W270" s="89">
        <v>0</v>
      </c>
      <c r="X270" s="89">
        <f t="shared" si="65"/>
        <v>0</v>
      </c>
      <c r="Y270" s="89">
        <v>0</v>
      </c>
      <c r="Z270" s="88">
        <f t="shared" si="66"/>
        <v>0</v>
      </c>
      <c r="AA270" s="88">
        <v>0</v>
      </c>
      <c r="AB270" s="88">
        <f t="shared" si="61"/>
        <v>0</v>
      </c>
      <c r="AC270" s="88"/>
      <c r="AD270" s="88"/>
      <c r="AE270" s="93">
        <f t="shared" si="74"/>
        <v>0</v>
      </c>
      <c r="AF270" s="135"/>
    </row>
    <row r="271" spans="1:32" s="115" customFormat="1" hidden="1">
      <c r="A271" s="85">
        <v>266</v>
      </c>
      <c r="B271" s="132" t="s">
        <v>807</v>
      </c>
      <c r="C271" s="87">
        <v>0</v>
      </c>
      <c r="D271" s="88">
        <f t="shared" si="62"/>
        <v>0</v>
      </c>
      <c r="E271" s="89">
        <v>0</v>
      </c>
      <c r="F271" s="89">
        <f t="shared" si="63"/>
        <v>0</v>
      </c>
      <c r="G271" s="89">
        <v>0</v>
      </c>
      <c r="H271" s="89">
        <f t="shared" si="68"/>
        <v>0</v>
      </c>
      <c r="I271" s="89">
        <v>0</v>
      </c>
      <c r="J271" s="89">
        <f t="shared" si="69"/>
        <v>0</v>
      </c>
      <c r="K271" s="89">
        <v>0</v>
      </c>
      <c r="L271" s="88">
        <f t="shared" si="71"/>
        <v>0</v>
      </c>
      <c r="M271" s="89">
        <v>0</v>
      </c>
      <c r="N271" s="89">
        <f t="shared" si="72"/>
        <v>0</v>
      </c>
      <c r="O271" s="89">
        <v>0</v>
      </c>
      <c r="P271" s="89">
        <f t="shared" si="64"/>
        <v>0</v>
      </c>
      <c r="Q271" s="89">
        <v>0</v>
      </c>
      <c r="R271" s="89">
        <f t="shared" si="67"/>
        <v>0</v>
      </c>
      <c r="S271" s="89">
        <v>0</v>
      </c>
      <c r="T271" s="89">
        <f t="shared" si="70"/>
        <v>0</v>
      </c>
      <c r="U271" s="89">
        <v>0</v>
      </c>
      <c r="V271" s="89">
        <f t="shared" si="73"/>
        <v>0</v>
      </c>
      <c r="W271" s="89">
        <v>0</v>
      </c>
      <c r="X271" s="89">
        <f t="shared" si="65"/>
        <v>0</v>
      </c>
      <c r="Y271" s="89">
        <v>0</v>
      </c>
      <c r="Z271" s="88">
        <f t="shared" si="66"/>
        <v>0</v>
      </c>
      <c r="AA271" s="88">
        <v>0</v>
      </c>
      <c r="AB271" s="88">
        <f t="shared" si="61"/>
        <v>0</v>
      </c>
      <c r="AC271" s="88"/>
      <c r="AD271" s="88"/>
      <c r="AE271" s="93">
        <f t="shared" si="74"/>
        <v>0</v>
      </c>
      <c r="AF271" s="135"/>
    </row>
    <row r="272" spans="1:32" s="115" customFormat="1" hidden="1">
      <c r="A272" s="85">
        <v>267</v>
      </c>
      <c r="B272" s="132" t="s">
        <v>808</v>
      </c>
      <c r="C272" s="87">
        <v>0</v>
      </c>
      <c r="D272" s="88">
        <f t="shared" si="62"/>
        <v>0</v>
      </c>
      <c r="E272" s="89">
        <v>0</v>
      </c>
      <c r="F272" s="89">
        <f t="shared" si="63"/>
        <v>0</v>
      </c>
      <c r="G272" s="89">
        <v>0</v>
      </c>
      <c r="H272" s="89">
        <f t="shared" si="68"/>
        <v>0</v>
      </c>
      <c r="I272" s="89">
        <v>0</v>
      </c>
      <c r="J272" s="89">
        <f t="shared" si="69"/>
        <v>0</v>
      </c>
      <c r="K272" s="89">
        <v>0</v>
      </c>
      <c r="L272" s="88">
        <f t="shared" si="71"/>
        <v>0</v>
      </c>
      <c r="M272" s="89">
        <v>0</v>
      </c>
      <c r="N272" s="89">
        <f t="shared" si="72"/>
        <v>0</v>
      </c>
      <c r="O272" s="89">
        <v>0</v>
      </c>
      <c r="P272" s="89">
        <f t="shared" si="64"/>
        <v>0</v>
      </c>
      <c r="Q272" s="89">
        <v>0</v>
      </c>
      <c r="R272" s="89">
        <f t="shared" si="67"/>
        <v>0</v>
      </c>
      <c r="S272" s="89">
        <v>0</v>
      </c>
      <c r="T272" s="89">
        <f t="shared" si="70"/>
        <v>0</v>
      </c>
      <c r="U272" s="89">
        <v>0</v>
      </c>
      <c r="V272" s="89">
        <f t="shared" si="73"/>
        <v>0</v>
      </c>
      <c r="W272" s="89">
        <v>0</v>
      </c>
      <c r="X272" s="89">
        <f t="shared" si="65"/>
        <v>0</v>
      </c>
      <c r="Y272" s="89">
        <v>0</v>
      </c>
      <c r="Z272" s="88">
        <f t="shared" si="66"/>
        <v>0</v>
      </c>
      <c r="AA272" s="88">
        <v>0</v>
      </c>
      <c r="AB272" s="88">
        <f t="shared" si="61"/>
        <v>0</v>
      </c>
      <c r="AC272" s="88"/>
      <c r="AD272" s="88"/>
      <c r="AE272" s="93">
        <f t="shared" si="74"/>
        <v>0</v>
      </c>
      <c r="AF272" s="135"/>
    </row>
    <row r="273" spans="1:33" s="115" customFormat="1" hidden="1">
      <c r="A273" s="85">
        <v>268</v>
      </c>
      <c r="B273" s="132" t="s">
        <v>809</v>
      </c>
      <c r="C273" s="87">
        <v>0</v>
      </c>
      <c r="D273" s="88">
        <f t="shared" si="62"/>
        <v>0</v>
      </c>
      <c r="E273" s="89">
        <v>0</v>
      </c>
      <c r="F273" s="89">
        <f t="shared" si="63"/>
        <v>0</v>
      </c>
      <c r="G273" s="89">
        <v>0</v>
      </c>
      <c r="H273" s="89">
        <f t="shared" si="68"/>
        <v>0</v>
      </c>
      <c r="I273" s="89">
        <v>0</v>
      </c>
      <c r="J273" s="89">
        <f t="shared" si="69"/>
        <v>0</v>
      </c>
      <c r="K273" s="89">
        <v>0</v>
      </c>
      <c r="L273" s="88">
        <f t="shared" si="71"/>
        <v>0</v>
      </c>
      <c r="M273" s="89">
        <v>0</v>
      </c>
      <c r="N273" s="89">
        <f t="shared" si="72"/>
        <v>0</v>
      </c>
      <c r="O273" s="89">
        <v>0</v>
      </c>
      <c r="P273" s="89">
        <f t="shared" si="64"/>
        <v>0</v>
      </c>
      <c r="Q273" s="89">
        <v>0</v>
      </c>
      <c r="R273" s="89">
        <f t="shared" si="67"/>
        <v>0</v>
      </c>
      <c r="S273" s="89">
        <v>0</v>
      </c>
      <c r="T273" s="89">
        <f t="shared" si="70"/>
        <v>0</v>
      </c>
      <c r="U273" s="89">
        <v>0</v>
      </c>
      <c r="V273" s="89">
        <f t="shared" si="73"/>
        <v>0</v>
      </c>
      <c r="W273" s="89">
        <v>0</v>
      </c>
      <c r="X273" s="89">
        <f t="shared" si="65"/>
        <v>0</v>
      </c>
      <c r="Y273" s="89">
        <v>0</v>
      </c>
      <c r="Z273" s="88">
        <f t="shared" si="66"/>
        <v>0</v>
      </c>
      <c r="AA273" s="88">
        <v>0</v>
      </c>
      <c r="AB273" s="88">
        <f t="shared" si="61"/>
        <v>0</v>
      </c>
      <c r="AC273" s="88"/>
      <c r="AD273" s="88"/>
      <c r="AE273" s="93">
        <f t="shared" si="74"/>
        <v>0</v>
      </c>
      <c r="AF273" s="135"/>
    </row>
    <row r="274" spans="1:33" s="115" customFormat="1" hidden="1">
      <c r="A274" s="85">
        <v>269</v>
      </c>
      <c r="B274" s="132" t="s">
        <v>810</v>
      </c>
      <c r="C274" s="87">
        <v>0</v>
      </c>
      <c r="D274" s="88">
        <f t="shared" si="62"/>
        <v>0</v>
      </c>
      <c r="E274" s="89">
        <v>0</v>
      </c>
      <c r="F274" s="89">
        <f t="shared" si="63"/>
        <v>0</v>
      </c>
      <c r="G274" s="89">
        <v>0</v>
      </c>
      <c r="H274" s="89">
        <f t="shared" si="68"/>
        <v>0</v>
      </c>
      <c r="I274" s="89">
        <v>0</v>
      </c>
      <c r="J274" s="89">
        <f t="shared" si="69"/>
        <v>0</v>
      </c>
      <c r="K274" s="89">
        <v>0</v>
      </c>
      <c r="L274" s="88">
        <f t="shared" si="71"/>
        <v>0</v>
      </c>
      <c r="M274" s="89">
        <v>0</v>
      </c>
      <c r="N274" s="89">
        <f t="shared" si="72"/>
        <v>0</v>
      </c>
      <c r="O274" s="89">
        <v>0</v>
      </c>
      <c r="P274" s="89">
        <f t="shared" si="64"/>
        <v>0</v>
      </c>
      <c r="Q274" s="89">
        <v>0</v>
      </c>
      <c r="R274" s="89">
        <f t="shared" si="67"/>
        <v>0</v>
      </c>
      <c r="S274" s="89">
        <v>0</v>
      </c>
      <c r="T274" s="89">
        <f t="shared" si="70"/>
        <v>0</v>
      </c>
      <c r="U274" s="89">
        <v>0</v>
      </c>
      <c r="V274" s="89">
        <f t="shared" si="73"/>
        <v>0</v>
      </c>
      <c r="W274" s="89">
        <v>0</v>
      </c>
      <c r="X274" s="89">
        <f t="shared" si="65"/>
        <v>0</v>
      </c>
      <c r="Y274" s="89">
        <v>0</v>
      </c>
      <c r="Z274" s="88">
        <f t="shared" si="66"/>
        <v>0</v>
      </c>
      <c r="AA274" s="88">
        <v>0</v>
      </c>
      <c r="AB274" s="88">
        <f t="shared" si="61"/>
        <v>0</v>
      </c>
      <c r="AC274" s="88"/>
      <c r="AD274" s="88"/>
      <c r="AE274" s="93">
        <f t="shared" si="74"/>
        <v>0</v>
      </c>
      <c r="AF274" s="135"/>
    </row>
    <row r="275" spans="1:33" s="115" customFormat="1" hidden="1">
      <c r="A275" s="85">
        <v>270</v>
      </c>
      <c r="B275" s="132" t="s">
        <v>811</v>
      </c>
      <c r="C275" s="87">
        <v>0</v>
      </c>
      <c r="D275" s="88">
        <f t="shared" si="62"/>
        <v>0</v>
      </c>
      <c r="E275" s="89">
        <v>0</v>
      </c>
      <c r="F275" s="89">
        <f t="shared" si="63"/>
        <v>0</v>
      </c>
      <c r="G275" s="89">
        <v>0</v>
      </c>
      <c r="H275" s="89">
        <f t="shared" si="68"/>
        <v>0</v>
      </c>
      <c r="I275" s="89">
        <v>0</v>
      </c>
      <c r="J275" s="89">
        <f t="shared" si="69"/>
        <v>0</v>
      </c>
      <c r="K275" s="89">
        <v>0</v>
      </c>
      <c r="L275" s="88">
        <f t="shared" si="71"/>
        <v>0</v>
      </c>
      <c r="M275" s="89">
        <v>0</v>
      </c>
      <c r="N275" s="89">
        <f t="shared" si="72"/>
        <v>0</v>
      </c>
      <c r="O275" s="89">
        <v>0</v>
      </c>
      <c r="P275" s="89">
        <f t="shared" si="64"/>
        <v>0</v>
      </c>
      <c r="Q275" s="89">
        <v>0</v>
      </c>
      <c r="R275" s="89">
        <f t="shared" si="67"/>
        <v>0</v>
      </c>
      <c r="S275" s="89">
        <v>0</v>
      </c>
      <c r="T275" s="89">
        <f t="shared" si="70"/>
        <v>0</v>
      </c>
      <c r="U275" s="89">
        <v>0</v>
      </c>
      <c r="V275" s="89">
        <f t="shared" si="73"/>
        <v>0</v>
      </c>
      <c r="W275" s="89">
        <v>0</v>
      </c>
      <c r="X275" s="89">
        <f t="shared" si="65"/>
        <v>0</v>
      </c>
      <c r="Y275" s="89">
        <v>0</v>
      </c>
      <c r="Z275" s="88">
        <f t="shared" si="66"/>
        <v>0</v>
      </c>
      <c r="AA275" s="88">
        <v>0</v>
      </c>
      <c r="AB275" s="88">
        <f t="shared" si="61"/>
        <v>0</v>
      </c>
      <c r="AC275" s="88"/>
      <c r="AD275" s="88"/>
      <c r="AE275" s="93">
        <f t="shared" si="74"/>
        <v>0</v>
      </c>
      <c r="AF275" s="135"/>
    </row>
    <row r="276" spans="1:33" s="115" customFormat="1" hidden="1">
      <c r="A276" s="85">
        <v>271</v>
      </c>
      <c r="B276" s="136" t="s">
        <v>812</v>
      </c>
      <c r="C276" s="87">
        <v>0</v>
      </c>
      <c r="D276" s="88">
        <f t="shared" si="62"/>
        <v>0</v>
      </c>
      <c r="E276" s="89">
        <v>0</v>
      </c>
      <c r="F276" s="89">
        <f t="shared" si="63"/>
        <v>0</v>
      </c>
      <c r="G276" s="89">
        <v>0</v>
      </c>
      <c r="H276" s="89">
        <f t="shared" si="68"/>
        <v>0</v>
      </c>
      <c r="I276" s="89">
        <v>0</v>
      </c>
      <c r="J276" s="89">
        <f t="shared" si="69"/>
        <v>0</v>
      </c>
      <c r="K276" s="89">
        <v>0</v>
      </c>
      <c r="L276" s="88">
        <f t="shared" si="71"/>
        <v>0</v>
      </c>
      <c r="M276" s="89">
        <v>0</v>
      </c>
      <c r="N276" s="89">
        <f t="shared" si="72"/>
        <v>0</v>
      </c>
      <c r="O276" s="89">
        <v>0</v>
      </c>
      <c r="P276" s="89">
        <f t="shared" si="64"/>
        <v>0</v>
      </c>
      <c r="Q276" s="89">
        <v>0</v>
      </c>
      <c r="R276" s="89">
        <f t="shared" si="67"/>
        <v>0</v>
      </c>
      <c r="S276" s="89">
        <v>0</v>
      </c>
      <c r="T276" s="89">
        <f t="shared" si="70"/>
        <v>0</v>
      </c>
      <c r="U276" s="89">
        <v>0</v>
      </c>
      <c r="V276" s="89">
        <f t="shared" si="73"/>
        <v>0</v>
      </c>
      <c r="W276" s="89">
        <v>0</v>
      </c>
      <c r="X276" s="89">
        <f t="shared" si="65"/>
        <v>0</v>
      </c>
      <c r="Y276" s="89">
        <v>0</v>
      </c>
      <c r="Z276" s="88">
        <f t="shared" si="66"/>
        <v>0</v>
      </c>
      <c r="AA276" s="88">
        <v>0</v>
      </c>
      <c r="AB276" s="88">
        <f t="shared" si="61"/>
        <v>0</v>
      </c>
      <c r="AC276" s="88"/>
      <c r="AD276" s="88"/>
      <c r="AE276" s="93">
        <f t="shared" si="74"/>
        <v>0</v>
      </c>
      <c r="AF276" s="139"/>
    </row>
    <row r="277" spans="1:33" s="80" customFormat="1" ht="25.5" customHeight="1">
      <c r="A277" s="1093" t="s">
        <v>227</v>
      </c>
      <c r="B277" s="1094"/>
      <c r="C277" s="144">
        <f t="shared" ref="C277:AE277" si="75">SUM(C9:C276)</f>
        <v>0</v>
      </c>
      <c r="D277" s="97">
        <f t="shared" si="75"/>
        <v>0</v>
      </c>
      <c r="E277" s="97">
        <f t="shared" si="75"/>
        <v>0</v>
      </c>
      <c r="F277" s="97">
        <f t="shared" si="75"/>
        <v>0</v>
      </c>
      <c r="G277" s="97">
        <f t="shared" si="75"/>
        <v>0</v>
      </c>
      <c r="H277" s="97">
        <f t="shared" si="75"/>
        <v>0</v>
      </c>
      <c r="I277" s="97">
        <f t="shared" si="75"/>
        <v>0</v>
      </c>
      <c r="J277" s="97">
        <f t="shared" si="75"/>
        <v>0</v>
      </c>
      <c r="K277" s="97">
        <f t="shared" si="75"/>
        <v>0</v>
      </c>
      <c r="L277" s="97">
        <f t="shared" si="75"/>
        <v>0</v>
      </c>
      <c r="M277" s="97">
        <f t="shared" si="75"/>
        <v>0</v>
      </c>
      <c r="N277" s="97">
        <f t="shared" si="75"/>
        <v>0</v>
      </c>
      <c r="O277" s="97">
        <f t="shared" si="75"/>
        <v>0</v>
      </c>
      <c r="P277" s="97">
        <f t="shared" si="75"/>
        <v>0</v>
      </c>
      <c r="Q277" s="96">
        <f t="shared" si="75"/>
        <v>0</v>
      </c>
      <c r="R277" s="97">
        <f t="shared" si="75"/>
        <v>0</v>
      </c>
      <c r="S277" s="97">
        <f t="shared" si="75"/>
        <v>0</v>
      </c>
      <c r="T277" s="97">
        <f t="shared" si="75"/>
        <v>0</v>
      </c>
      <c r="U277" s="96">
        <f t="shared" si="75"/>
        <v>0</v>
      </c>
      <c r="V277" s="97">
        <f t="shared" si="75"/>
        <v>0</v>
      </c>
      <c r="W277" s="96">
        <f t="shared" si="75"/>
        <v>0</v>
      </c>
      <c r="X277" s="97">
        <f t="shared" si="75"/>
        <v>0</v>
      </c>
      <c r="Y277" s="97">
        <f>SUM(Y9:Y102)</f>
        <v>0</v>
      </c>
      <c r="Z277" s="97">
        <f>SUM(Z9:Z102)</f>
        <v>0</v>
      </c>
      <c r="AA277" s="97">
        <f t="shared" si="75"/>
        <v>0</v>
      </c>
      <c r="AB277" s="97">
        <f t="shared" si="75"/>
        <v>0</v>
      </c>
      <c r="AC277" s="97">
        <f t="shared" si="75"/>
        <v>0</v>
      </c>
      <c r="AD277" s="97">
        <f t="shared" si="75"/>
        <v>0</v>
      </c>
      <c r="AE277" s="108">
        <f t="shared" si="75"/>
        <v>0</v>
      </c>
      <c r="AF277" s="109"/>
    </row>
    <row r="278" spans="1:33" ht="15">
      <c r="A278" s="98"/>
      <c r="B278" s="99"/>
      <c r="C278" s="100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1"/>
      <c r="AE278" s="110"/>
    </row>
    <row r="279" spans="1:33" s="35" customFormat="1" ht="15">
      <c r="C279" s="102"/>
      <c r="D279" s="103"/>
      <c r="E279" s="103"/>
      <c r="F279" s="103"/>
      <c r="G279" s="103"/>
      <c r="H279" s="103"/>
      <c r="I279" s="103"/>
      <c r="J279" s="103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42" t="s">
        <v>419</v>
      </c>
      <c r="Z279" s="1042"/>
      <c r="AA279" s="1042"/>
      <c r="AB279" s="1042"/>
      <c r="AC279" s="1042"/>
      <c r="AD279" s="1042"/>
      <c r="AE279" s="1042"/>
      <c r="AF279" s="1042"/>
    </row>
    <row r="280" spans="1:33" s="35" customFormat="1" ht="15.75">
      <c r="A280" s="1095" t="s">
        <v>229</v>
      </c>
      <c r="B280" s="1095"/>
      <c r="C280" s="1095"/>
      <c r="D280" s="1095"/>
      <c r="E280" s="1095"/>
      <c r="F280" s="1095"/>
      <c r="G280" s="1095"/>
      <c r="H280" s="1095"/>
      <c r="I280" s="1095"/>
      <c r="J280" s="1095"/>
      <c r="K280" s="1095"/>
      <c r="L280" s="1095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828" t="s">
        <v>14</v>
      </c>
      <c r="Z280" s="828"/>
      <c r="AA280" s="828"/>
      <c r="AB280" s="828"/>
      <c r="AC280" s="828"/>
      <c r="AD280" s="828"/>
      <c r="AE280" s="828"/>
      <c r="AF280" s="828"/>
      <c r="AG280" s="111"/>
    </row>
    <row r="285" spans="1:33" s="33" customFormat="1" ht="15.75">
      <c r="A285" s="828" t="s">
        <v>420</v>
      </c>
      <c r="B285" s="828"/>
      <c r="C285" s="828"/>
      <c r="D285" s="828"/>
      <c r="E285" s="828"/>
      <c r="F285" s="828"/>
      <c r="G285" s="828"/>
      <c r="H285" s="828"/>
      <c r="I285" s="828"/>
      <c r="J285" s="828"/>
      <c r="K285" s="828"/>
      <c r="L285" s="828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828" t="s">
        <v>231</v>
      </c>
      <c r="Z285" s="828"/>
      <c r="AA285" s="828"/>
      <c r="AB285" s="828"/>
      <c r="AC285" s="828"/>
      <c r="AD285" s="828"/>
      <c r="AE285" s="828"/>
      <c r="AF285" s="828"/>
    </row>
  </sheetData>
  <mergeCells count="31">
    <mergeCell ref="A1:L1"/>
    <mergeCell ref="Y1:AF1"/>
    <mergeCell ref="A2:L2"/>
    <mergeCell ref="Y2:AF2"/>
    <mergeCell ref="AA3:AF3"/>
    <mergeCell ref="A4:AF4"/>
    <mergeCell ref="A5:AF5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Y279:AF279"/>
    <mergeCell ref="A280:L280"/>
    <mergeCell ref="Y280:AF280"/>
    <mergeCell ref="A285:L285"/>
    <mergeCell ref="Y285:AF285"/>
    <mergeCell ref="A7:A8"/>
    <mergeCell ref="B7:B8"/>
    <mergeCell ref="AE7:AE8"/>
    <mergeCell ref="AF7:AF8"/>
    <mergeCell ref="A277:B277"/>
  </mergeCells>
  <pageMargins left="0.196527777777778" right="0" top="0" bottom="0" header="0" footer="0"/>
  <pageSetup paperSize="9" scale="8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9"/>
  <sheetViews>
    <sheetView view="pageBreakPreview" zoomScale="90" zoomScaleNormal="100" zoomScaleSheetLayoutView="90" workbookViewId="0">
      <pane xSplit="2" ySplit="9" topLeftCell="C73" activePane="bottomRight" state="frozen"/>
      <selection pane="topRight"/>
      <selection pane="bottomLeft"/>
      <selection pane="bottomRight" activeCell="G10" sqref="G10:G276"/>
    </sheetView>
  </sheetViews>
  <sheetFormatPr defaultColWidth="9" defaultRowHeight="15"/>
  <cols>
    <col min="1" max="1" width="5.85546875" style="35" customWidth="1"/>
    <col min="2" max="2" width="17.5703125" style="35" customWidth="1"/>
    <col min="3" max="4" width="10.5703125" style="35" customWidth="1"/>
    <col min="5" max="5" width="14.140625" style="35" customWidth="1"/>
    <col min="6" max="6" width="7.42578125" style="35" hidden="1" customWidth="1"/>
    <col min="7" max="7" width="8.85546875" style="35" hidden="1" customWidth="1"/>
    <col min="8" max="8" width="14.42578125" style="35" customWidth="1"/>
    <col min="9" max="9" width="15.28515625" style="35" customWidth="1"/>
    <col min="10" max="10" width="16" style="35" customWidth="1"/>
    <col min="11" max="11" width="14.28515625" style="35" customWidth="1"/>
    <col min="12" max="12" width="14.42578125" style="35" customWidth="1"/>
    <col min="13" max="13" width="12.7109375" style="35" hidden="1" customWidth="1"/>
    <col min="14" max="14" width="11.140625" style="35" customWidth="1"/>
    <col min="15" max="257" width="9.140625" style="35"/>
    <col min="258" max="258" width="5.85546875" style="35" customWidth="1"/>
    <col min="259" max="259" width="19.140625" style="35" customWidth="1"/>
    <col min="260" max="260" width="10.42578125" style="35" customWidth="1"/>
    <col min="261" max="261" width="11.85546875" style="35" customWidth="1"/>
    <col min="262" max="262" width="11.7109375" style="35" customWidth="1"/>
    <col min="263" max="263" width="7.5703125" style="35" customWidth="1"/>
    <col min="264" max="264" width="10.28515625" style="35" customWidth="1"/>
    <col min="265" max="265" width="11.85546875" style="35" customWidth="1"/>
    <col min="266" max="266" width="10.7109375" style="35" customWidth="1"/>
    <col min="267" max="267" width="10.85546875" style="35" customWidth="1"/>
    <col min="268" max="268" width="13.7109375" style="35" customWidth="1"/>
    <col min="269" max="269" width="13.140625" style="35" customWidth="1"/>
    <col min="270" max="270" width="11.140625" style="35" customWidth="1"/>
    <col min="271" max="513" width="9.140625" style="35"/>
    <col min="514" max="514" width="5.85546875" style="35" customWidth="1"/>
    <col min="515" max="515" width="19.140625" style="35" customWidth="1"/>
    <col min="516" max="516" width="10.42578125" style="35" customWidth="1"/>
    <col min="517" max="517" width="11.85546875" style="35" customWidth="1"/>
    <col min="518" max="518" width="11.7109375" style="35" customWidth="1"/>
    <col min="519" max="519" width="7.5703125" style="35" customWidth="1"/>
    <col min="520" max="520" width="10.28515625" style="35" customWidth="1"/>
    <col min="521" max="521" width="11.85546875" style="35" customWidth="1"/>
    <col min="522" max="522" width="10.7109375" style="35" customWidth="1"/>
    <col min="523" max="523" width="10.85546875" style="35" customWidth="1"/>
    <col min="524" max="524" width="13.7109375" style="35" customWidth="1"/>
    <col min="525" max="525" width="13.140625" style="35" customWidth="1"/>
    <col min="526" max="526" width="11.140625" style="35" customWidth="1"/>
    <col min="527" max="769" width="9.140625" style="35"/>
    <col min="770" max="770" width="5.85546875" style="35" customWidth="1"/>
    <col min="771" max="771" width="19.140625" style="35" customWidth="1"/>
    <col min="772" max="772" width="10.42578125" style="35" customWidth="1"/>
    <col min="773" max="773" width="11.85546875" style="35" customWidth="1"/>
    <col min="774" max="774" width="11.7109375" style="35" customWidth="1"/>
    <col min="775" max="775" width="7.5703125" style="35" customWidth="1"/>
    <col min="776" max="776" width="10.28515625" style="35" customWidth="1"/>
    <col min="777" max="777" width="11.85546875" style="35" customWidth="1"/>
    <col min="778" max="778" width="10.7109375" style="35" customWidth="1"/>
    <col min="779" max="779" width="10.85546875" style="35" customWidth="1"/>
    <col min="780" max="780" width="13.7109375" style="35" customWidth="1"/>
    <col min="781" max="781" width="13.140625" style="35" customWidth="1"/>
    <col min="782" max="782" width="11.140625" style="35" customWidth="1"/>
    <col min="783" max="1025" width="9.140625" style="35"/>
    <col min="1026" max="1026" width="5.85546875" style="35" customWidth="1"/>
    <col min="1027" max="1027" width="19.140625" style="35" customWidth="1"/>
    <col min="1028" max="1028" width="10.42578125" style="35" customWidth="1"/>
    <col min="1029" max="1029" width="11.85546875" style="35" customWidth="1"/>
    <col min="1030" max="1030" width="11.7109375" style="35" customWidth="1"/>
    <col min="1031" max="1031" width="7.5703125" style="35" customWidth="1"/>
    <col min="1032" max="1032" width="10.28515625" style="35" customWidth="1"/>
    <col min="1033" max="1033" width="11.85546875" style="35" customWidth="1"/>
    <col min="1034" max="1034" width="10.7109375" style="35" customWidth="1"/>
    <col min="1035" max="1035" width="10.85546875" style="35" customWidth="1"/>
    <col min="1036" max="1036" width="13.7109375" style="35" customWidth="1"/>
    <col min="1037" max="1037" width="13.140625" style="35" customWidth="1"/>
    <col min="1038" max="1038" width="11.140625" style="35" customWidth="1"/>
    <col min="1039" max="1281" width="9.140625" style="35"/>
    <col min="1282" max="1282" width="5.85546875" style="35" customWidth="1"/>
    <col min="1283" max="1283" width="19.140625" style="35" customWidth="1"/>
    <col min="1284" max="1284" width="10.42578125" style="35" customWidth="1"/>
    <col min="1285" max="1285" width="11.85546875" style="35" customWidth="1"/>
    <col min="1286" max="1286" width="11.7109375" style="35" customWidth="1"/>
    <col min="1287" max="1287" width="7.5703125" style="35" customWidth="1"/>
    <col min="1288" max="1288" width="10.28515625" style="35" customWidth="1"/>
    <col min="1289" max="1289" width="11.85546875" style="35" customWidth="1"/>
    <col min="1290" max="1290" width="10.7109375" style="35" customWidth="1"/>
    <col min="1291" max="1291" width="10.85546875" style="35" customWidth="1"/>
    <col min="1292" max="1292" width="13.7109375" style="35" customWidth="1"/>
    <col min="1293" max="1293" width="13.140625" style="35" customWidth="1"/>
    <col min="1294" max="1294" width="11.140625" style="35" customWidth="1"/>
    <col min="1295" max="1537" width="9.140625" style="35"/>
    <col min="1538" max="1538" width="5.85546875" style="35" customWidth="1"/>
    <col min="1539" max="1539" width="19.140625" style="35" customWidth="1"/>
    <col min="1540" max="1540" width="10.42578125" style="35" customWidth="1"/>
    <col min="1541" max="1541" width="11.85546875" style="35" customWidth="1"/>
    <col min="1542" max="1542" width="11.7109375" style="35" customWidth="1"/>
    <col min="1543" max="1543" width="7.5703125" style="35" customWidth="1"/>
    <col min="1544" max="1544" width="10.28515625" style="35" customWidth="1"/>
    <col min="1545" max="1545" width="11.85546875" style="35" customWidth="1"/>
    <col min="1546" max="1546" width="10.7109375" style="35" customWidth="1"/>
    <col min="1547" max="1547" width="10.85546875" style="35" customWidth="1"/>
    <col min="1548" max="1548" width="13.7109375" style="35" customWidth="1"/>
    <col min="1549" max="1549" width="13.140625" style="35" customWidth="1"/>
    <col min="1550" max="1550" width="11.140625" style="35" customWidth="1"/>
    <col min="1551" max="1793" width="9.140625" style="35"/>
    <col min="1794" max="1794" width="5.85546875" style="35" customWidth="1"/>
    <col min="1795" max="1795" width="19.140625" style="35" customWidth="1"/>
    <col min="1796" max="1796" width="10.42578125" style="35" customWidth="1"/>
    <col min="1797" max="1797" width="11.85546875" style="35" customWidth="1"/>
    <col min="1798" max="1798" width="11.7109375" style="35" customWidth="1"/>
    <col min="1799" max="1799" width="7.5703125" style="35" customWidth="1"/>
    <col min="1800" max="1800" width="10.28515625" style="35" customWidth="1"/>
    <col min="1801" max="1801" width="11.85546875" style="35" customWidth="1"/>
    <col min="1802" max="1802" width="10.7109375" style="35" customWidth="1"/>
    <col min="1803" max="1803" width="10.85546875" style="35" customWidth="1"/>
    <col min="1804" max="1804" width="13.7109375" style="35" customWidth="1"/>
    <col min="1805" max="1805" width="13.140625" style="35" customWidth="1"/>
    <col min="1806" max="1806" width="11.140625" style="35" customWidth="1"/>
    <col min="1807" max="2049" width="9.140625" style="35"/>
    <col min="2050" max="2050" width="5.85546875" style="35" customWidth="1"/>
    <col min="2051" max="2051" width="19.140625" style="35" customWidth="1"/>
    <col min="2052" max="2052" width="10.42578125" style="35" customWidth="1"/>
    <col min="2053" max="2053" width="11.85546875" style="35" customWidth="1"/>
    <col min="2054" max="2054" width="11.7109375" style="35" customWidth="1"/>
    <col min="2055" max="2055" width="7.5703125" style="35" customWidth="1"/>
    <col min="2056" max="2056" width="10.28515625" style="35" customWidth="1"/>
    <col min="2057" max="2057" width="11.85546875" style="35" customWidth="1"/>
    <col min="2058" max="2058" width="10.7109375" style="35" customWidth="1"/>
    <col min="2059" max="2059" width="10.85546875" style="35" customWidth="1"/>
    <col min="2060" max="2060" width="13.7109375" style="35" customWidth="1"/>
    <col min="2061" max="2061" width="13.140625" style="35" customWidth="1"/>
    <col min="2062" max="2062" width="11.140625" style="35" customWidth="1"/>
    <col min="2063" max="2305" width="9.140625" style="35"/>
    <col min="2306" max="2306" width="5.85546875" style="35" customWidth="1"/>
    <col min="2307" max="2307" width="19.140625" style="35" customWidth="1"/>
    <col min="2308" max="2308" width="10.42578125" style="35" customWidth="1"/>
    <col min="2309" max="2309" width="11.85546875" style="35" customWidth="1"/>
    <col min="2310" max="2310" width="11.7109375" style="35" customWidth="1"/>
    <col min="2311" max="2311" width="7.5703125" style="35" customWidth="1"/>
    <col min="2312" max="2312" width="10.28515625" style="35" customWidth="1"/>
    <col min="2313" max="2313" width="11.85546875" style="35" customWidth="1"/>
    <col min="2314" max="2314" width="10.7109375" style="35" customWidth="1"/>
    <col min="2315" max="2315" width="10.85546875" style="35" customWidth="1"/>
    <col min="2316" max="2316" width="13.7109375" style="35" customWidth="1"/>
    <col min="2317" max="2317" width="13.140625" style="35" customWidth="1"/>
    <col min="2318" max="2318" width="11.140625" style="35" customWidth="1"/>
    <col min="2319" max="2561" width="9.140625" style="35"/>
    <col min="2562" max="2562" width="5.85546875" style="35" customWidth="1"/>
    <col min="2563" max="2563" width="19.140625" style="35" customWidth="1"/>
    <col min="2564" max="2564" width="10.42578125" style="35" customWidth="1"/>
    <col min="2565" max="2565" width="11.85546875" style="35" customWidth="1"/>
    <col min="2566" max="2566" width="11.7109375" style="35" customWidth="1"/>
    <col min="2567" max="2567" width="7.5703125" style="35" customWidth="1"/>
    <col min="2568" max="2568" width="10.28515625" style="35" customWidth="1"/>
    <col min="2569" max="2569" width="11.85546875" style="35" customWidth="1"/>
    <col min="2570" max="2570" width="10.7109375" style="35" customWidth="1"/>
    <col min="2571" max="2571" width="10.85546875" style="35" customWidth="1"/>
    <col min="2572" max="2572" width="13.7109375" style="35" customWidth="1"/>
    <col min="2573" max="2573" width="13.140625" style="35" customWidth="1"/>
    <col min="2574" max="2574" width="11.140625" style="35" customWidth="1"/>
    <col min="2575" max="2817" width="9.140625" style="35"/>
    <col min="2818" max="2818" width="5.85546875" style="35" customWidth="1"/>
    <col min="2819" max="2819" width="19.140625" style="35" customWidth="1"/>
    <col min="2820" max="2820" width="10.42578125" style="35" customWidth="1"/>
    <col min="2821" max="2821" width="11.85546875" style="35" customWidth="1"/>
    <col min="2822" max="2822" width="11.7109375" style="35" customWidth="1"/>
    <col min="2823" max="2823" width="7.5703125" style="35" customWidth="1"/>
    <col min="2824" max="2824" width="10.28515625" style="35" customWidth="1"/>
    <col min="2825" max="2825" width="11.85546875" style="35" customWidth="1"/>
    <col min="2826" max="2826" width="10.7109375" style="35" customWidth="1"/>
    <col min="2827" max="2827" width="10.85546875" style="35" customWidth="1"/>
    <col min="2828" max="2828" width="13.7109375" style="35" customWidth="1"/>
    <col min="2829" max="2829" width="13.140625" style="35" customWidth="1"/>
    <col min="2830" max="2830" width="11.140625" style="35" customWidth="1"/>
    <col min="2831" max="3073" width="9.140625" style="35"/>
    <col min="3074" max="3074" width="5.85546875" style="35" customWidth="1"/>
    <col min="3075" max="3075" width="19.140625" style="35" customWidth="1"/>
    <col min="3076" max="3076" width="10.42578125" style="35" customWidth="1"/>
    <col min="3077" max="3077" width="11.85546875" style="35" customWidth="1"/>
    <col min="3078" max="3078" width="11.7109375" style="35" customWidth="1"/>
    <col min="3079" max="3079" width="7.5703125" style="35" customWidth="1"/>
    <col min="3080" max="3080" width="10.28515625" style="35" customWidth="1"/>
    <col min="3081" max="3081" width="11.85546875" style="35" customWidth="1"/>
    <col min="3082" max="3082" width="10.7109375" style="35" customWidth="1"/>
    <col min="3083" max="3083" width="10.85546875" style="35" customWidth="1"/>
    <col min="3084" max="3084" width="13.7109375" style="35" customWidth="1"/>
    <col min="3085" max="3085" width="13.140625" style="35" customWidth="1"/>
    <col min="3086" max="3086" width="11.140625" style="35" customWidth="1"/>
    <col min="3087" max="3329" width="9.140625" style="35"/>
    <col min="3330" max="3330" width="5.85546875" style="35" customWidth="1"/>
    <col min="3331" max="3331" width="19.140625" style="35" customWidth="1"/>
    <col min="3332" max="3332" width="10.42578125" style="35" customWidth="1"/>
    <col min="3333" max="3333" width="11.85546875" style="35" customWidth="1"/>
    <col min="3334" max="3334" width="11.7109375" style="35" customWidth="1"/>
    <col min="3335" max="3335" width="7.5703125" style="35" customWidth="1"/>
    <col min="3336" max="3336" width="10.28515625" style="35" customWidth="1"/>
    <col min="3337" max="3337" width="11.85546875" style="35" customWidth="1"/>
    <col min="3338" max="3338" width="10.7109375" style="35" customWidth="1"/>
    <col min="3339" max="3339" width="10.85546875" style="35" customWidth="1"/>
    <col min="3340" max="3340" width="13.7109375" style="35" customWidth="1"/>
    <col min="3341" max="3341" width="13.140625" style="35" customWidth="1"/>
    <col min="3342" max="3342" width="11.140625" style="35" customWidth="1"/>
    <col min="3343" max="3585" width="9.140625" style="35"/>
    <col min="3586" max="3586" width="5.85546875" style="35" customWidth="1"/>
    <col min="3587" max="3587" width="19.140625" style="35" customWidth="1"/>
    <col min="3588" max="3588" width="10.42578125" style="35" customWidth="1"/>
    <col min="3589" max="3589" width="11.85546875" style="35" customWidth="1"/>
    <col min="3590" max="3590" width="11.7109375" style="35" customWidth="1"/>
    <col min="3591" max="3591" width="7.5703125" style="35" customWidth="1"/>
    <col min="3592" max="3592" width="10.28515625" style="35" customWidth="1"/>
    <col min="3593" max="3593" width="11.85546875" style="35" customWidth="1"/>
    <col min="3594" max="3594" width="10.7109375" style="35" customWidth="1"/>
    <col min="3595" max="3595" width="10.85546875" style="35" customWidth="1"/>
    <col min="3596" max="3596" width="13.7109375" style="35" customWidth="1"/>
    <col min="3597" max="3597" width="13.140625" style="35" customWidth="1"/>
    <col min="3598" max="3598" width="11.140625" style="35" customWidth="1"/>
    <col min="3599" max="3841" width="9.140625" style="35"/>
    <col min="3842" max="3842" width="5.85546875" style="35" customWidth="1"/>
    <col min="3843" max="3843" width="19.140625" style="35" customWidth="1"/>
    <col min="3844" max="3844" width="10.42578125" style="35" customWidth="1"/>
    <col min="3845" max="3845" width="11.85546875" style="35" customWidth="1"/>
    <col min="3846" max="3846" width="11.7109375" style="35" customWidth="1"/>
    <col min="3847" max="3847" width="7.5703125" style="35" customWidth="1"/>
    <col min="3848" max="3848" width="10.28515625" style="35" customWidth="1"/>
    <col min="3849" max="3849" width="11.85546875" style="35" customWidth="1"/>
    <col min="3850" max="3850" width="10.7109375" style="35" customWidth="1"/>
    <col min="3851" max="3851" width="10.85546875" style="35" customWidth="1"/>
    <col min="3852" max="3852" width="13.7109375" style="35" customWidth="1"/>
    <col min="3853" max="3853" width="13.140625" style="35" customWidth="1"/>
    <col min="3854" max="3854" width="11.140625" style="35" customWidth="1"/>
    <col min="3855" max="4097" width="9.140625" style="35"/>
    <col min="4098" max="4098" width="5.85546875" style="35" customWidth="1"/>
    <col min="4099" max="4099" width="19.140625" style="35" customWidth="1"/>
    <col min="4100" max="4100" width="10.42578125" style="35" customWidth="1"/>
    <col min="4101" max="4101" width="11.85546875" style="35" customWidth="1"/>
    <col min="4102" max="4102" width="11.7109375" style="35" customWidth="1"/>
    <col min="4103" max="4103" width="7.5703125" style="35" customWidth="1"/>
    <col min="4104" max="4104" width="10.28515625" style="35" customWidth="1"/>
    <col min="4105" max="4105" width="11.85546875" style="35" customWidth="1"/>
    <col min="4106" max="4106" width="10.7109375" style="35" customWidth="1"/>
    <col min="4107" max="4107" width="10.85546875" style="35" customWidth="1"/>
    <col min="4108" max="4108" width="13.7109375" style="35" customWidth="1"/>
    <col min="4109" max="4109" width="13.140625" style="35" customWidth="1"/>
    <col min="4110" max="4110" width="11.140625" style="35" customWidth="1"/>
    <col min="4111" max="4353" width="9.140625" style="35"/>
    <col min="4354" max="4354" width="5.85546875" style="35" customWidth="1"/>
    <col min="4355" max="4355" width="19.140625" style="35" customWidth="1"/>
    <col min="4356" max="4356" width="10.42578125" style="35" customWidth="1"/>
    <col min="4357" max="4357" width="11.85546875" style="35" customWidth="1"/>
    <col min="4358" max="4358" width="11.7109375" style="35" customWidth="1"/>
    <col min="4359" max="4359" width="7.5703125" style="35" customWidth="1"/>
    <col min="4360" max="4360" width="10.28515625" style="35" customWidth="1"/>
    <col min="4361" max="4361" width="11.85546875" style="35" customWidth="1"/>
    <col min="4362" max="4362" width="10.7109375" style="35" customWidth="1"/>
    <col min="4363" max="4363" width="10.85546875" style="35" customWidth="1"/>
    <col min="4364" max="4364" width="13.7109375" style="35" customWidth="1"/>
    <col min="4365" max="4365" width="13.140625" style="35" customWidth="1"/>
    <col min="4366" max="4366" width="11.140625" style="35" customWidth="1"/>
    <col min="4367" max="4609" width="9.140625" style="35"/>
    <col min="4610" max="4610" width="5.85546875" style="35" customWidth="1"/>
    <col min="4611" max="4611" width="19.140625" style="35" customWidth="1"/>
    <col min="4612" max="4612" width="10.42578125" style="35" customWidth="1"/>
    <col min="4613" max="4613" width="11.85546875" style="35" customWidth="1"/>
    <col min="4614" max="4614" width="11.7109375" style="35" customWidth="1"/>
    <col min="4615" max="4615" width="7.5703125" style="35" customWidth="1"/>
    <col min="4616" max="4616" width="10.28515625" style="35" customWidth="1"/>
    <col min="4617" max="4617" width="11.85546875" style="35" customWidth="1"/>
    <col min="4618" max="4618" width="10.7109375" style="35" customWidth="1"/>
    <col min="4619" max="4619" width="10.85546875" style="35" customWidth="1"/>
    <col min="4620" max="4620" width="13.7109375" style="35" customWidth="1"/>
    <col min="4621" max="4621" width="13.140625" style="35" customWidth="1"/>
    <col min="4622" max="4622" width="11.140625" style="35" customWidth="1"/>
    <col min="4623" max="4865" width="9.140625" style="35"/>
    <col min="4866" max="4866" width="5.85546875" style="35" customWidth="1"/>
    <col min="4867" max="4867" width="19.140625" style="35" customWidth="1"/>
    <col min="4868" max="4868" width="10.42578125" style="35" customWidth="1"/>
    <col min="4869" max="4869" width="11.85546875" style="35" customWidth="1"/>
    <col min="4870" max="4870" width="11.7109375" style="35" customWidth="1"/>
    <col min="4871" max="4871" width="7.5703125" style="35" customWidth="1"/>
    <col min="4872" max="4872" width="10.28515625" style="35" customWidth="1"/>
    <col min="4873" max="4873" width="11.85546875" style="35" customWidth="1"/>
    <col min="4874" max="4874" width="10.7109375" style="35" customWidth="1"/>
    <col min="4875" max="4875" width="10.85546875" style="35" customWidth="1"/>
    <col min="4876" max="4876" width="13.7109375" style="35" customWidth="1"/>
    <col min="4877" max="4877" width="13.140625" style="35" customWidth="1"/>
    <col min="4878" max="4878" width="11.140625" style="35" customWidth="1"/>
    <col min="4879" max="5121" width="9.140625" style="35"/>
    <col min="5122" max="5122" width="5.85546875" style="35" customWidth="1"/>
    <col min="5123" max="5123" width="19.140625" style="35" customWidth="1"/>
    <col min="5124" max="5124" width="10.42578125" style="35" customWidth="1"/>
    <col min="5125" max="5125" width="11.85546875" style="35" customWidth="1"/>
    <col min="5126" max="5126" width="11.7109375" style="35" customWidth="1"/>
    <col min="5127" max="5127" width="7.5703125" style="35" customWidth="1"/>
    <col min="5128" max="5128" width="10.28515625" style="35" customWidth="1"/>
    <col min="5129" max="5129" width="11.85546875" style="35" customWidth="1"/>
    <col min="5130" max="5130" width="10.7109375" style="35" customWidth="1"/>
    <col min="5131" max="5131" width="10.85546875" style="35" customWidth="1"/>
    <col min="5132" max="5132" width="13.7109375" style="35" customWidth="1"/>
    <col min="5133" max="5133" width="13.140625" style="35" customWidth="1"/>
    <col min="5134" max="5134" width="11.140625" style="35" customWidth="1"/>
    <col min="5135" max="5377" width="9.140625" style="35"/>
    <col min="5378" max="5378" width="5.85546875" style="35" customWidth="1"/>
    <col min="5379" max="5379" width="19.140625" style="35" customWidth="1"/>
    <col min="5380" max="5380" width="10.42578125" style="35" customWidth="1"/>
    <col min="5381" max="5381" width="11.85546875" style="35" customWidth="1"/>
    <col min="5382" max="5382" width="11.7109375" style="35" customWidth="1"/>
    <col min="5383" max="5383" width="7.5703125" style="35" customWidth="1"/>
    <col min="5384" max="5384" width="10.28515625" style="35" customWidth="1"/>
    <col min="5385" max="5385" width="11.85546875" style="35" customWidth="1"/>
    <col min="5386" max="5386" width="10.7109375" style="35" customWidth="1"/>
    <col min="5387" max="5387" width="10.85546875" style="35" customWidth="1"/>
    <col min="5388" max="5388" width="13.7109375" style="35" customWidth="1"/>
    <col min="5389" max="5389" width="13.140625" style="35" customWidth="1"/>
    <col min="5390" max="5390" width="11.140625" style="35" customWidth="1"/>
    <col min="5391" max="5633" width="9.140625" style="35"/>
    <col min="5634" max="5634" width="5.85546875" style="35" customWidth="1"/>
    <col min="5635" max="5635" width="19.140625" style="35" customWidth="1"/>
    <col min="5636" max="5636" width="10.42578125" style="35" customWidth="1"/>
    <col min="5637" max="5637" width="11.85546875" style="35" customWidth="1"/>
    <col min="5638" max="5638" width="11.7109375" style="35" customWidth="1"/>
    <col min="5639" max="5639" width="7.5703125" style="35" customWidth="1"/>
    <col min="5640" max="5640" width="10.28515625" style="35" customWidth="1"/>
    <col min="5641" max="5641" width="11.85546875" style="35" customWidth="1"/>
    <col min="5642" max="5642" width="10.7109375" style="35" customWidth="1"/>
    <col min="5643" max="5643" width="10.85546875" style="35" customWidth="1"/>
    <col min="5644" max="5644" width="13.7109375" style="35" customWidth="1"/>
    <col min="5645" max="5645" width="13.140625" style="35" customWidth="1"/>
    <col min="5646" max="5646" width="11.140625" style="35" customWidth="1"/>
    <col min="5647" max="5889" width="9.140625" style="35"/>
    <col min="5890" max="5890" width="5.85546875" style="35" customWidth="1"/>
    <col min="5891" max="5891" width="19.140625" style="35" customWidth="1"/>
    <col min="5892" max="5892" width="10.42578125" style="35" customWidth="1"/>
    <col min="5893" max="5893" width="11.85546875" style="35" customWidth="1"/>
    <col min="5894" max="5894" width="11.7109375" style="35" customWidth="1"/>
    <col min="5895" max="5895" width="7.5703125" style="35" customWidth="1"/>
    <col min="5896" max="5896" width="10.28515625" style="35" customWidth="1"/>
    <col min="5897" max="5897" width="11.85546875" style="35" customWidth="1"/>
    <col min="5898" max="5898" width="10.7109375" style="35" customWidth="1"/>
    <col min="5899" max="5899" width="10.85546875" style="35" customWidth="1"/>
    <col min="5900" max="5900" width="13.7109375" style="35" customWidth="1"/>
    <col min="5901" max="5901" width="13.140625" style="35" customWidth="1"/>
    <col min="5902" max="5902" width="11.140625" style="35" customWidth="1"/>
    <col min="5903" max="6145" width="9.140625" style="35"/>
    <col min="6146" max="6146" width="5.85546875" style="35" customWidth="1"/>
    <col min="6147" max="6147" width="19.140625" style="35" customWidth="1"/>
    <col min="6148" max="6148" width="10.42578125" style="35" customWidth="1"/>
    <col min="6149" max="6149" width="11.85546875" style="35" customWidth="1"/>
    <col min="6150" max="6150" width="11.7109375" style="35" customWidth="1"/>
    <col min="6151" max="6151" width="7.5703125" style="35" customWidth="1"/>
    <col min="6152" max="6152" width="10.28515625" style="35" customWidth="1"/>
    <col min="6153" max="6153" width="11.85546875" style="35" customWidth="1"/>
    <col min="6154" max="6154" width="10.7109375" style="35" customWidth="1"/>
    <col min="6155" max="6155" width="10.85546875" style="35" customWidth="1"/>
    <col min="6156" max="6156" width="13.7109375" style="35" customWidth="1"/>
    <col min="6157" max="6157" width="13.140625" style="35" customWidth="1"/>
    <col min="6158" max="6158" width="11.140625" style="35" customWidth="1"/>
    <col min="6159" max="6401" width="9.140625" style="35"/>
    <col min="6402" max="6402" width="5.85546875" style="35" customWidth="1"/>
    <col min="6403" max="6403" width="19.140625" style="35" customWidth="1"/>
    <col min="6404" max="6404" width="10.42578125" style="35" customWidth="1"/>
    <col min="6405" max="6405" width="11.85546875" style="35" customWidth="1"/>
    <col min="6406" max="6406" width="11.7109375" style="35" customWidth="1"/>
    <col min="6407" max="6407" width="7.5703125" style="35" customWidth="1"/>
    <col min="6408" max="6408" width="10.28515625" style="35" customWidth="1"/>
    <col min="6409" max="6409" width="11.85546875" style="35" customWidth="1"/>
    <col min="6410" max="6410" width="10.7109375" style="35" customWidth="1"/>
    <col min="6411" max="6411" width="10.85546875" style="35" customWidth="1"/>
    <col min="6412" max="6412" width="13.7109375" style="35" customWidth="1"/>
    <col min="6413" max="6413" width="13.140625" style="35" customWidth="1"/>
    <col min="6414" max="6414" width="11.140625" style="35" customWidth="1"/>
    <col min="6415" max="6657" width="9.140625" style="35"/>
    <col min="6658" max="6658" width="5.85546875" style="35" customWidth="1"/>
    <col min="6659" max="6659" width="19.140625" style="35" customWidth="1"/>
    <col min="6660" max="6660" width="10.42578125" style="35" customWidth="1"/>
    <col min="6661" max="6661" width="11.85546875" style="35" customWidth="1"/>
    <col min="6662" max="6662" width="11.7109375" style="35" customWidth="1"/>
    <col min="6663" max="6663" width="7.5703125" style="35" customWidth="1"/>
    <col min="6664" max="6664" width="10.28515625" style="35" customWidth="1"/>
    <col min="6665" max="6665" width="11.85546875" style="35" customWidth="1"/>
    <col min="6666" max="6666" width="10.7109375" style="35" customWidth="1"/>
    <col min="6667" max="6667" width="10.85546875" style="35" customWidth="1"/>
    <col min="6668" max="6668" width="13.7109375" style="35" customWidth="1"/>
    <col min="6669" max="6669" width="13.140625" style="35" customWidth="1"/>
    <col min="6670" max="6670" width="11.140625" style="35" customWidth="1"/>
    <col min="6671" max="6913" width="9.140625" style="35"/>
    <col min="6914" max="6914" width="5.85546875" style="35" customWidth="1"/>
    <col min="6915" max="6915" width="19.140625" style="35" customWidth="1"/>
    <col min="6916" max="6916" width="10.42578125" style="35" customWidth="1"/>
    <col min="6917" max="6917" width="11.85546875" style="35" customWidth="1"/>
    <col min="6918" max="6918" width="11.7109375" style="35" customWidth="1"/>
    <col min="6919" max="6919" width="7.5703125" style="35" customWidth="1"/>
    <col min="6920" max="6920" width="10.28515625" style="35" customWidth="1"/>
    <col min="6921" max="6921" width="11.85546875" style="35" customWidth="1"/>
    <col min="6922" max="6922" width="10.7109375" style="35" customWidth="1"/>
    <col min="6923" max="6923" width="10.85546875" style="35" customWidth="1"/>
    <col min="6924" max="6924" width="13.7109375" style="35" customWidth="1"/>
    <col min="6925" max="6925" width="13.140625" style="35" customWidth="1"/>
    <col min="6926" max="6926" width="11.140625" style="35" customWidth="1"/>
    <col min="6927" max="7169" width="9.140625" style="35"/>
    <col min="7170" max="7170" width="5.85546875" style="35" customWidth="1"/>
    <col min="7171" max="7171" width="19.140625" style="35" customWidth="1"/>
    <col min="7172" max="7172" width="10.42578125" style="35" customWidth="1"/>
    <col min="7173" max="7173" width="11.85546875" style="35" customWidth="1"/>
    <col min="7174" max="7174" width="11.7109375" style="35" customWidth="1"/>
    <col min="7175" max="7175" width="7.5703125" style="35" customWidth="1"/>
    <col min="7176" max="7176" width="10.28515625" style="35" customWidth="1"/>
    <col min="7177" max="7177" width="11.85546875" style="35" customWidth="1"/>
    <col min="7178" max="7178" width="10.7109375" style="35" customWidth="1"/>
    <col min="7179" max="7179" width="10.85546875" style="35" customWidth="1"/>
    <col min="7180" max="7180" width="13.7109375" style="35" customWidth="1"/>
    <col min="7181" max="7181" width="13.140625" style="35" customWidth="1"/>
    <col min="7182" max="7182" width="11.140625" style="35" customWidth="1"/>
    <col min="7183" max="7425" width="9.140625" style="35"/>
    <col min="7426" max="7426" width="5.85546875" style="35" customWidth="1"/>
    <col min="7427" max="7427" width="19.140625" style="35" customWidth="1"/>
    <col min="7428" max="7428" width="10.42578125" style="35" customWidth="1"/>
    <col min="7429" max="7429" width="11.85546875" style="35" customWidth="1"/>
    <col min="7430" max="7430" width="11.7109375" style="35" customWidth="1"/>
    <col min="7431" max="7431" width="7.5703125" style="35" customWidth="1"/>
    <col min="7432" max="7432" width="10.28515625" style="35" customWidth="1"/>
    <col min="7433" max="7433" width="11.85546875" style="35" customWidth="1"/>
    <col min="7434" max="7434" width="10.7109375" style="35" customWidth="1"/>
    <col min="7435" max="7435" width="10.85546875" style="35" customWidth="1"/>
    <col min="7436" max="7436" width="13.7109375" style="35" customWidth="1"/>
    <col min="7437" max="7437" width="13.140625" style="35" customWidth="1"/>
    <col min="7438" max="7438" width="11.140625" style="35" customWidth="1"/>
    <col min="7439" max="7681" width="9.140625" style="35"/>
    <col min="7682" max="7682" width="5.85546875" style="35" customWidth="1"/>
    <col min="7683" max="7683" width="19.140625" style="35" customWidth="1"/>
    <col min="7684" max="7684" width="10.42578125" style="35" customWidth="1"/>
    <col min="7685" max="7685" width="11.85546875" style="35" customWidth="1"/>
    <col min="7686" max="7686" width="11.7109375" style="35" customWidth="1"/>
    <col min="7687" max="7687" width="7.5703125" style="35" customWidth="1"/>
    <col min="7688" max="7688" width="10.28515625" style="35" customWidth="1"/>
    <col min="7689" max="7689" width="11.85546875" style="35" customWidth="1"/>
    <col min="7690" max="7690" width="10.7109375" style="35" customWidth="1"/>
    <col min="7691" max="7691" width="10.85546875" style="35" customWidth="1"/>
    <col min="7692" max="7692" width="13.7109375" style="35" customWidth="1"/>
    <col min="7693" max="7693" width="13.140625" style="35" customWidth="1"/>
    <col min="7694" max="7694" width="11.140625" style="35" customWidth="1"/>
    <col min="7695" max="7937" width="9.140625" style="35"/>
    <col min="7938" max="7938" width="5.85546875" style="35" customWidth="1"/>
    <col min="7939" max="7939" width="19.140625" style="35" customWidth="1"/>
    <col min="7940" max="7940" width="10.42578125" style="35" customWidth="1"/>
    <col min="7941" max="7941" width="11.85546875" style="35" customWidth="1"/>
    <col min="7942" max="7942" width="11.7109375" style="35" customWidth="1"/>
    <col min="7943" max="7943" width="7.5703125" style="35" customWidth="1"/>
    <col min="7944" max="7944" width="10.28515625" style="35" customWidth="1"/>
    <col min="7945" max="7945" width="11.85546875" style="35" customWidth="1"/>
    <col min="7946" max="7946" width="10.7109375" style="35" customWidth="1"/>
    <col min="7947" max="7947" width="10.85546875" style="35" customWidth="1"/>
    <col min="7948" max="7948" width="13.7109375" style="35" customWidth="1"/>
    <col min="7949" max="7949" width="13.140625" style="35" customWidth="1"/>
    <col min="7950" max="7950" width="11.140625" style="35" customWidth="1"/>
    <col min="7951" max="8193" width="9.140625" style="35"/>
    <col min="8194" max="8194" width="5.85546875" style="35" customWidth="1"/>
    <col min="8195" max="8195" width="19.140625" style="35" customWidth="1"/>
    <col min="8196" max="8196" width="10.42578125" style="35" customWidth="1"/>
    <col min="8197" max="8197" width="11.85546875" style="35" customWidth="1"/>
    <col min="8198" max="8198" width="11.7109375" style="35" customWidth="1"/>
    <col min="8199" max="8199" width="7.5703125" style="35" customWidth="1"/>
    <col min="8200" max="8200" width="10.28515625" style="35" customWidth="1"/>
    <col min="8201" max="8201" width="11.85546875" style="35" customWidth="1"/>
    <col min="8202" max="8202" width="10.7109375" style="35" customWidth="1"/>
    <col min="8203" max="8203" width="10.85546875" style="35" customWidth="1"/>
    <col min="8204" max="8204" width="13.7109375" style="35" customWidth="1"/>
    <col min="8205" max="8205" width="13.140625" style="35" customWidth="1"/>
    <col min="8206" max="8206" width="11.140625" style="35" customWidth="1"/>
    <col min="8207" max="8449" width="9.140625" style="35"/>
    <col min="8450" max="8450" width="5.85546875" style="35" customWidth="1"/>
    <col min="8451" max="8451" width="19.140625" style="35" customWidth="1"/>
    <col min="8452" max="8452" width="10.42578125" style="35" customWidth="1"/>
    <col min="8453" max="8453" width="11.85546875" style="35" customWidth="1"/>
    <col min="8454" max="8454" width="11.7109375" style="35" customWidth="1"/>
    <col min="8455" max="8455" width="7.5703125" style="35" customWidth="1"/>
    <col min="8456" max="8456" width="10.28515625" style="35" customWidth="1"/>
    <col min="8457" max="8457" width="11.85546875" style="35" customWidth="1"/>
    <col min="8458" max="8458" width="10.7109375" style="35" customWidth="1"/>
    <col min="8459" max="8459" width="10.85546875" style="35" customWidth="1"/>
    <col min="8460" max="8460" width="13.7109375" style="35" customWidth="1"/>
    <col min="8461" max="8461" width="13.140625" style="35" customWidth="1"/>
    <col min="8462" max="8462" width="11.140625" style="35" customWidth="1"/>
    <col min="8463" max="8705" width="9.140625" style="35"/>
    <col min="8706" max="8706" width="5.85546875" style="35" customWidth="1"/>
    <col min="8707" max="8707" width="19.140625" style="35" customWidth="1"/>
    <col min="8708" max="8708" width="10.42578125" style="35" customWidth="1"/>
    <col min="8709" max="8709" width="11.85546875" style="35" customWidth="1"/>
    <col min="8710" max="8710" width="11.7109375" style="35" customWidth="1"/>
    <col min="8711" max="8711" width="7.5703125" style="35" customWidth="1"/>
    <col min="8712" max="8712" width="10.28515625" style="35" customWidth="1"/>
    <col min="8713" max="8713" width="11.85546875" style="35" customWidth="1"/>
    <col min="8714" max="8714" width="10.7109375" style="35" customWidth="1"/>
    <col min="8715" max="8715" width="10.85546875" style="35" customWidth="1"/>
    <col min="8716" max="8716" width="13.7109375" style="35" customWidth="1"/>
    <col min="8717" max="8717" width="13.140625" style="35" customWidth="1"/>
    <col min="8718" max="8718" width="11.140625" style="35" customWidth="1"/>
    <col min="8719" max="8961" width="9.140625" style="35"/>
    <col min="8962" max="8962" width="5.85546875" style="35" customWidth="1"/>
    <col min="8963" max="8963" width="19.140625" style="35" customWidth="1"/>
    <col min="8964" max="8964" width="10.42578125" style="35" customWidth="1"/>
    <col min="8965" max="8965" width="11.85546875" style="35" customWidth="1"/>
    <col min="8966" max="8966" width="11.7109375" style="35" customWidth="1"/>
    <col min="8967" max="8967" width="7.5703125" style="35" customWidth="1"/>
    <col min="8968" max="8968" width="10.28515625" style="35" customWidth="1"/>
    <col min="8969" max="8969" width="11.85546875" style="35" customWidth="1"/>
    <col min="8970" max="8970" width="10.7109375" style="35" customWidth="1"/>
    <col min="8971" max="8971" width="10.85546875" style="35" customWidth="1"/>
    <col min="8972" max="8972" width="13.7109375" style="35" customWidth="1"/>
    <col min="8973" max="8973" width="13.140625" style="35" customWidth="1"/>
    <col min="8974" max="8974" width="11.140625" style="35" customWidth="1"/>
    <col min="8975" max="9217" width="9.140625" style="35"/>
    <col min="9218" max="9218" width="5.85546875" style="35" customWidth="1"/>
    <col min="9219" max="9219" width="19.140625" style="35" customWidth="1"/>
    <col min="9220" max="9220" width="10.42578125" style="35" customWidth="1"/>
    <col min="9221" max="9221" width="11.85546875" style="35" customWidth="1"/>
    <col min="9222" max="9222" width="11.7109375" style="35" customWidth="1"/>
    <col min="9223" max="9223" width="7.5703125" style="35" customWidth="1"/>
    <col min="9224" max="9224" width="10.28515625" style="35" customWidth="1"/>
    <col min="9225" max="9225" width="11.85546875" style="35" customWidth="1"/>
    <col min="9226" max="9226" width="10.7109375" style="35" customWidth="1"/>
    <col min="9227" max="9227" width="10.85546875" style="35" customWidth="1"/>
    <col min="9228" max="9228" width="13.7109375" style="35" customWidth="1"/>
    <col min="9229" max="9229" width="13.140625" style="35" customWidth="1"/>
    <col min="9230" max="9230" width="11.140625" style="35" customWidth="1"/>
    <col min="9231" max="9473" width="9.140625" style="35"/>
    <col min="9474" max="9474" width="5.85546875" style="35" customWidth="1"/>
    <col min="9475" max="9475" width="19.140625" style="35" customWidth="1"/>
    <col min="9476" max="9476" width="10.42578125" style="35" customWidth="1"/>
    <col min="9477" max="9477" width="11.85546875" style="35" customWidth="1"/>
    <col min="9478" max="9478" width="11.7109375" style="35" customWidth="1"/>
    <col min="9479" max="9479" width="7.5703125" style="35" customWidth="1"/>
    <col min="9480" max="9480" width="10.28515625" style="35" customWidth="1"/>
    <col min="9481" max="9481" width="11.85546875" style="35" customWidth="1"/>
    <col min="9482" max="9482" width="10.7109375" style="35" customWidth="1"/>
    <col min="9483" max="9483" width="10.85546875" style="35" customWidth="1"/>
    <col min="9484" max="9484" width="13.7109375" style="35" customWidth="1"/>
    <col min="9485" max="9485" width="13.140625" style="35" customWidth="1"/>
    <col min="9486" max="9486" width="11.140625" style="35" customWidth="1"/>
    <col min="9487" max="9729" width="9.140625" style="35"/>
    <col min="9730" max="9730" width="5.85546875" style="35" customWidth="1"/>
    <col min="9731" max="9731" width="19.140625" style="35" customWidth="1"/>
    <col min="9732" max="9732" width="10.42578125" style="35" customWidth="1"/>
    <col min="9733" max="9733" width="11.85546875" style="35" customWidth="1"/>
    <col min="9734" max="9734" width="11.7109375" style="35" customWidth="1"/>
    <col min="9735" max="9735" width="7.5703125" style="35" customWidth="1"/>
    <col min="9736" max="9736" width="10.28515625" style="35" customWidth="1"/>
    <col min="9737" max="9737" width="11.85546875" style="35" customWidth="1"/>
    <col min="9738" max="9738" width="10.7109375" style="35" customWidth="1"/>
    <col min="9739" max="9739" width="10.85546875" style="35" customWidth="1"/>
    <col min="9740" max="9740" width="13.7109375" style="35" customWidth="1"/>
    <col min="9741" max="9741" width="13.140625" style="35" customWidth="1"/>
    <col min="9742" max="9742" width="11.140625" style="35" customWidth="1"/>
    <col min="9743" max="9985" width="9.140625" style="35"/>
    <col min="9986" max="9986" width="5.85546875" style="35" customWidth="1"/>
    <col min="9987" max="9987" width="19.140625" style="35" customWidth="1"/>
    <col min="9988" max="9988" width="10.42578125" style="35" customWidth="1"/>
    <col min="9989" max="9989" width="11.85546875" style="35" customWidth="1"/>
    <col min="9990" max="9990" width="11.7109375" style="35" customWidth="1"/>
    <col min="9991" max="9991" width="7.5703125" style="35" customWidth="1"/>
    <col min="9992" max="9992" width="10.28515625" style="35" customWidth="1"/>
    <col min="9993" max="9993" width="11.85546875" style="35" customWidth="1"/>
    <col min="9994" max="9994" width="10.7109375" style="35" customWidth="1"/>
    <col min="9995" max="9995" width="10.85546875" style="35" customWidth="1"/>
    <col min="9996" max="9996" width="13.7109375" style="35" customWidth="1"/>
    <col min="9997" max="9997" width="13.140625" style="35" customWidth="1"/>
    <col min="9998" max="9998" width="11.140625" style="35" customWidth="1"/>
    <col min="9999" max="10241" width="9.140625" style="35"/>
    <col min="10242" max="10242" width="5.85546875" style="35" customWidth="1"/>
    <col min="10243" max="10243" width="19.140625" style="35" customWidth="1"/>
    <col min="10244" max="10244" width="10.42578125" style="35" customWidth="1"/>
    <col min="10245" max="10245" width="11.85546875" style="35" customWidth="1"/>
    <col min="10246" max="10246" width="11.7109375" style="35" customWidth="1"/>
    <col min="10247" max="10247" width="7.5703125" style="35" customWidth="1"/>
    <col min="10248" max="10248" width="10.28515625" style="35" customWidth="1"/>
    <col min="10249" max="10249" width="11.85546875" style="35" customWidth="1"/>
    <col min="10250" max="10250" width="10.7109375" style="35" customWidth="1"/>
    <col min="10251" max="10251" width="10.85546875" style="35" customWidth="1"/>
    <col min="10252" max="10252" width="13.7109375" style="35" customWidth="1"/>
    <col min="10253" max="10253" width="13.140625" style="35" customWidth="1"/>
    <col min="10254" max="10254" width="11.140625" style="35" customWidth="1"/>
    <col min="10255" max="10497" width="9.140625" style="35"/>
    <col min="10498" max="10498" width="5.85546875" style="35" customWidth="1"/>
    <col min="10499" max="10499" width="19.140625" style="35" customWidth="1"/>
    <col min="10500" max="10500" width="10.42578125" style="35" customWidth="1"/>
    <col min="10501" max="10501" width="11.85546875" style="35" customWidth="1"/>
    <col min="10502" max="10502" width="11.7109375" style="35" customWidth="1"/>
    <col min="10503" max="10503" width="7.5703125" style="35" customWidth="1"/>
    <col min="10504" max="10504" width="10.28515625" style="35" customWidth="1"/>
    <col min="10505" max="10505" width="11.85546875" style="35" customWidth="1"/>
    <col min="10506" max="10506" width="10.7109375" style="35" customWidth="1"/>
    <col min="10507" max="10507" width="10.85546875" style="35" customWidth="1"/>
    <col min="10508" max="10508" width="13.7109375" style="35" customWidth="1"/>
    <col min="10509" max="10509" width="13.140625" style="35" customWidth="1"/>
    <col min="10510" max="10510" width="11.140625" style="35" customWidth="1"/>
    <col min="10511" max="10753" width="9.140625" style="35"/>
    <col min="10754" max="10754" width="5.85546875" style="35" customWidth="1"/>
    <col min="10755" max="10755" width="19.140625" style="35" customWidth="1"/>
    <col min="10756" max="10756" width="10.42578125" style="35" customWidth="1"/>
    <col min="10757" max="10757" width="11.85546875" style="35" customWidth="1"/>
    <col min="10758" max="10758" width="11.7109375" style="35" customWidth="1"/>
    <col min="10759" max="10759" width="7.5703125" style="35" customWidth="1"/>
    <col min="10760" max="10760" width="10.28515625" style="35" customWidth="1"/>
    <col min="10761" max="10761" width="11.85546875" style="35" customWidth="1"/>
    <col min="10762" max="10762" width="10.7109375" style="35" customWidth="1"/>
    <col min="10763" max="10763" width="10.85546875" style="35" customWidth="1"/>
    <col min="10764" max="10764" width="13.7109375" style="35" customWidth="1"/>
    <col min="10765" max="10765" width="13.140625" style="35" customWidth="1"/>
    <col min="10766" max="10766" width="11.140625" style="35" customWidth="1"/>
    <col min="10767" max="11009" width="9.140625" style="35"/>
    <col min="11010" max="11010" width="5.85546875" style="35" customWidth="1"/>
    <col min="11011" max="11011" width="19.140625" style="35" customWidth="1"/>
    <col min="11012" max="11012" width="10.42578125" style="35" customWidth="1"/>
    <col min="11013" max="11013" width="11.85546875" style="35" customWidth="1"/>
    <col min="11014" max="11014" width="11.7109375" style="35" customWidth="1"/>
    <col min="11015" max="11015" width="7.5703125" style="35" customWidth="1"/>
    <col min="11016" max="11016" width="10.28515625" style="35" customWidth="1"/>
    <col min="11017" max="11017" width="11.85546875" style="35" customWidth="1"/>
    <col min="11018" max="11018" width="10.7109375" style="35" customWidth="1"/>
    <col min="11019" max="11019" width="10.85546875" style="35" customWidth="1"/>
    <col min="11020" max="11020" width="13.7109375" style="35" customWidth="1"/>
    <col min="11021" max="11021" width="13.140625" style="35" customWidth="1"/>
    <col min="11022" max="11022" width="11.140625" style="35" customWidth="1"/>
    <col min="11023" max="11265" width="9.140625" style="35"/>
    <col min="11266" max="11266" width="5.85546875" style="35" customWidth="1"/>
    <col min="11267" max="11267" width="19.140625" style="35" customWidth="1"/>
    <col min="11268" max="11268" width="10.42578125" style="35" customWidth="1"/>
    <col min="11269" max="11269" width="11.85546875" style="35" customWidth="1"/>
    <col min="11270" max="11270" width="11.7109375" style="35" customWidth="1"/>
    <col min="11271" max="11271" width="7.5703125" style="35" customWidth="1"/>
    <col min="11272" max="11272" width="10.28515625" style="35" customWidth="1"/>
    <col min="11273" max="11273" width="11.85546875" style="35" customWidth="1"/>
    <col min="11274" max="11274" width="10.7109375" style="35" customWidth="1"/>
    <col min="11275" max="11275" width="10.85546875" style="35" customWidth="1"/>
    <col min="11276" max="11276" width="13.7109375" style="35" customWidth="1"/>
    <col min="11277" max="11277" width="13.140625" style="35" customWidth="1"/>
    <col min="11278" max="11278" width="11.140625" style="35" customWidth="1"/>
    <col min="11279" max="11521" width="9.140625" style="35"/>
    <col min="11522" max="11522" width="5.85546875" style="35" customWidth="1"/>
    <col min="11523" max="11523" width="19.140625" style="35" customWidth="1"/>
    <col min="11524" max="11524" width="10.42578125" style="35" customWidth="1"/>
    <col min="11525" max="11525" width="11.85546875" style="35" customWidth="1"/>
    <col min="11526" max="11526" width="11.7109375" style="35" customWidth="1"/>
    <col min="11527" max="11527" width="7.5703125" style="35" customWidth="1"/>
    <col min="11528" max="11528" width="10.28515625" style="35" customWidth="1"/>
    <col min="11529" max="11529" width="11.85546875" style="35" customWidth="1"/>
    <col min="11530" max="11530" width="10.7109375" style="35" customWidth="1"/>
    <col min="11531" max="11531" width="10.85546875" style="35" customWidth="1"/>
    <col min="11532" max="11532" width="13.7109375" style="35" customWidth="1"/>
    <col min="11533" max="11533" width="13.140625" style="35" customWidth="1"/>
    <col min="11534" max="11534" width="11.140625" style="35" customWidth="1"/>
    <col min="11535" max="11777" width="9.140625" style="35"/>
    <col min="11778" max="11778" width="5.85546875" style="35" customWidth="1"/>
    <col min="11779" max="11779" width="19.140625" style="35" customWidth="1"/>
    <col min="11780" max="11780" width="10.42578125" style="35" customWidth="1"/>
    <col min="11781" max="11781" width="11.85546875" style="35" customWidth="1"/>
    <col min="11782" max="11782" width="11.7109375" style="35" customWidth="1"/>
    <col min="11783" max="11783" width="7.5703125" style="35" customWidth="1"/>
    <col min="11784" max="11784" width="10.28515625" style="35" customWidth="1"/>
    <col min="11785" max="11785" width="11.85546875" style="35" customWidth="1"/>
    <col min="11786" max="11786" width="10.7109375" style="35" customWidth="1"/>
    <col min="11787" max="11787" width="10.85546875" style="35" customWidth="1"/>
    <col min="11788" max="11788" width="13.7109375" style="35" customWidth="1"/>
    <col min="11789" max="11789" width="13.140625" style="35" customWidth="1"/>
    <col min="11790" max="11790" width="11.140625" style="35" customWidth="1"/>
    <col min="11791" max="12033" width="9.140625" style="35"/>
    <col min="12034" max="12034" width="5.85546875" style="35" customWidth="1"/>
    <col min="12035" max="12035" width="19.140625" style="35" customWidth="1"/>
    <col min="12036" max="12036" width="10.42578125" style="35" customWidth="1"/>
    <col min="12037" max="12037" width="11.85546875" style="35" customWidth="1"/>
    <col min="12038" max="12038" width="11.7109375" style="35" customWidth="1"/>
    <col min="12039" max="12039" width="7.5703125" style="35" customWidth="1"/>
    <col min="12040" max="12040" width="10.28515625" style="35" customWidth="1"/>
    <col min="12041" max="12041" width="11.85546875" style="35" customWidth="1"/>
    <col min="12042" max="12042" width="10.7109375" style="35" customWidth="1"/>
    <col min="12043" max="12043" width="10.85546875" style="35" customWidth="1"/>
    <col min="12044" max="12044" width="13.7109375" style="35" customWidth="1"/>
    <col min="12045" max="12045" width="13.140625" style="35" customWidth="1"/>
    <col min="12046" max="12046" width="11.140625" style="35" customWidth="1"/>
    <col min="12047" max="12289" width="9.140625" style="35"/>
    <col min="12290" max="12290" width="5.85546875" style="35" customWidth="1"/>
    <col min="12291" max="12291" width="19.140625" style="35" customWidth="1"/>
    <col min="12292" max="12292" width="10.42578125" style="35" customWidth="1"/>
    <col min="12293" max="12293" width="11.85546875" style="35" customWidth="1"/>
    <col min="12294" max="12294" width="11.7109375" style="35" customWidth="1"/>
    <col min="12295" max="12295" width="7.5703125" style="35" customWidth="1"/>
    <col min="12296" max="12296" width="10.28515625" style="35" customWidth="1"/>
    <col min="12297" max="12297" width="11.85546875" style="35" customWidth="1"/>
    <col min="12298" max="12298" width="10.7109375" style="35" customWidth="1"/>
    <col min="12299" max="12299" width="10.85546875" style="35" customWidth="1"/>
    <col min="12300" max="12300" width="13.7109375" style="35" customWidth="1"/>
    <col min="12301" max="12301" width="13.140625" style="35" customWidth="1"/>
    <col min="12302" max="12302" width="11.140625" style="35" customWidth="1"/>
    <col min="12303" max="12545" width="9.140625" style="35"/>
    <col min="12546" max="12546" width="5.85546875" style="35" customWidth="1"/>
    <col min="12547" max="12547" width="19.140625" style="35" customWidth="1"/>
    <col min="12548" max="12548" width="10.42578125" style="35" customWidth="1"/>
    <col min="12549" max="12549" width="11.85546875" style="35" customWidth="1"/>
    <col min="12550" max="12550" width="11.7109375" style="35" customWidth="1"/>
    <col min="12551" max="12551" width="7.5703125" style="35" customWidth="1"/>
    <col min="12552" max="12552" width="10.28515625" style="35" customWidth="1"/>
    <col min="12553" max="12553" width="11.85546875" style="35" customWidth="1"/>
    <col min="12554" max="12554" width="10.7109375" style="35" customWidth="1"/>
    <col min="12555" max="12555" width="10.85546875" style="35" customWidth="1"/>
    <col min="12556" max="12556" width="13.7109375" style="35" customWidth="1"/>
    <col min="12557" max="12557" width="13.140625" style="35" customWidth="1"/>
    <col min="12558" max="12558" width="11.140625" style="35" customWidth="1"/>
    <col min="12559" max="12801" width="9.140625" style="35"/>
    <col min="12802" max="12802" width="5.85546875" style="35" customWidth="1"/>
    <col min="12803" max="12803" width="19.140625" style="35" customWidth="1"/>
    <col min="12804" max="12804" width="10.42578125" style="35" customWidth="1"/>
    <col min="12805" max="12805" width="11.85546875" style="35" customWidth="1"/>
    <col min="12806" max="12806" width="11.7109375" style="35" customWidth="1"/>
    <col min="12807" max="12807" width="7.5703125" style="35" customWidth="1"/>
    <col min="12808" max="12808" width="10.28515625" style="35" customWidth="1"/>
    <col min="12809" max="12809" width="11.85546875" style="35" customWidth="1"/>
    <col min="12810" max="12810" width="10.7109375" style="35" customWidth="1"/>
    <col min="12811" max="12811" width="10.85546875" style="35" customWidth="1"/>
    <col min="12812" max="12812" width="13.7109375" style="35" customWidth="1"/>
    <col min="12813" max="12813" width="13.140625" style="35" customWidth="1"/>
    <col min="12814" max="12814" width="11.140625" style="35" customWidth="1"/>
    <col min="12815" max="13057" width="9.140625" style="35"/>
    <col min="13058" max="13058" width="5.85546875" style="35" customWidth="1"/>
    <col min="13059" max="13059" width="19.140625" style="35" customWidth="1"/>
    <col min="13060" max="13060" width="10.42578125" style="35" customWidth="1"/>
    <col min="13061" max="13061" width="11.85546875" style="35" customWidth="1"/>
    <col min="13062" max="13062" width="11.7109375" style="35" customWidth="1"/>
    <col min="13063" max="13063" width="7.5703125" style="35" customWidth="1"/>
    <col min="13064" max="13064" width="10.28515625" style="35" customWidth="1"/>
    <col min="13065" max="13065" width="11.85546875" style="35" customWidth="1"/>
    <col min="13066" max="13066" width="10.7109375" style="35" customWidth="1"/>
    <col min="13067" max="13067" width="10.85546875" style="35" customWidth="1"/>
    <col min="13068" max="13068" width="13.7109375" style="35" customWidth="1"/>
    <col min="13069" max="13069" width="13.140625" style="35" customWidth="1"/>
    <col min="13070" max="13070" width="11.140625" style="35" customWidth="1"/>
    <col min="13071" max="13313" width="9.140625" style="35"/>
    <col min="13314" max="13314" width="5.85546875" style="35" customWidth="1"/>
    <col min="13315" max="13315" width="19.140625" style="35" customWidth="1"/>
    <col min="13316" max="13316" width="10.42578125" style="35" customWidth="1"/>
    <col min="13317" max="13317" width="11.85546875" style="35" customWidth="1"/>
    <col min="13318" max="13318" width="11.7109375" style="35" customWidth="1"/>
    <col min="13319" max="13319" width="7.5703125" style="35" customWidth="1"/>
    <col min="13320" max="13320" width="10.28515625" style="35" customWidth="1"/>
    <col min="13321" max="13321" width="11.85546875" style="35" customWidth="1"/>
    <col min="13322" max="13322" width="10.7109375" style="35" customWidth="1"/>
    <col min="13323" max="13323" width="10.85546875" style="35" customWidth="1"/>
    <col min="13324" max="13324" width="13.7109375" style="35" customWidth="1"/>
    <col min="13325" max="13325" width="13.140625" style="35" customWidth="1"/>
    <col min="13326" max="13326" width="11.140625" style="35" customWidth="1"/>
    <col min="13327" max="13569" width="9.140625" style="35"/>
    <col min="13570" max="13570" width="5.85546875" style="35" customWidth="1"/>
    <col min="13571" max="13571" width="19.140625" style="35" customWidth="1"/>
    <col min="13572" max="13572" width="10.42578125" style="35" customWidth="1"/>
    <col min="13573" max="13573" width="11.85546875" style="35" customWidth="1"/>
    <col min="13574" max="13574" width="11.7109375" style="35" customWidth="1"/>
    <col min="13575" max="13575" width="7.5703125" style="35" customWidth="1"/>
    <col min="13576" max="13576" width="10.28515625" style="35" customWidth="1"/>
    <col min="13577" max="13577" width="11.85546875" style="35" customWidth="1"/>
    <col min="13578" max="13578" width="10.7109375" style="35" customWidth="1"/>
    <col min="13579" max="13579" width="10.85546875" style="35" customWidth="1"/>
    <col min="13580" max="13580" width="13.7109375" style="35" customWidth="1"/>
    <col min="13581" max="13581" width="13.140625" style="35" customWidth="1"/>
    <col min="13582" max="13582" width="11.140625" style="35" customWidth="1"/>
    <col min="13583" max="13825" width="9.140625" style="35"/>
    <col min="13826" max="13826" width="5.85546875" style="35" customWidth="1"/>
    <col min="13827" max="13827" width="19.140625" style="35" customWidth="1"/>
    <col min="13828" max="13828" width="10.42578125" style="35" customWidth="1"/>
    <col min="13829" max="13829" width="11.85546875" style="35" customWidth="1"/>
    <col min="13830" max="13830" width="11.7109375" style="35" customWidth="1"/>
    <col min="13831" max="13831" width="7.5703125" style="35" customWidth="1"/>
    <col min="13832" max="13832" width="10.28515625" style="35" customWidth="1"/>
    <col min="13833" max="13833" width="11.85546875" style="35" customWidth="1"/>
    <col min="13834" max="13834" width="10.7109375" style="35" customWidth="1"/>
    <col min="13835" max="13835" width="10.85546875" style="35" customWidth="1"/>
    <col min="13836" max="13836" width="13.7109375" style="35" customWidth="1"/>
    <col min="13837" max="13837" width="13.140625" style="35" customWidth="1"/>
    <col min="13838" max="13838" width="11.140625" style="35" customWidth="1"/>
    <col min="13839" max="14081" width="9.140625" style="35"/>
    <col min="14082" max="14082" width="5.85546875" style="35" customWidth="1"/>
    <col min="14083" max="14083" width="19.140625" style="35" customWidth="1"/>
    <col min="14084" max="14084" width="10.42578125" style="35" customWidth="1"/>
    <col min="14085" max="14085" width="11.85546875" style="35" customWidth="1"/>
    <col min="14086" max="14086" width="11.7109375" style="35" customWidth="1"/>
    <col min="14087" max="14087" width="7.5703125" style="35" customWidth="1"/>
    <col min="14088" max="14088" width="10.28515625" style="35" customWidth="1"/>
    <col min="14089" max="14089" width="11.85546875" style="35" customWidth="1"/>
    <col min="14090" max="14090" width="10.7109375" style="35" customWidth="1"/>
    <col min="14091" max="14091" width="10.85546875" style="35" customWidth="1"/>
    <col min="14092" max="14092" width="13.7109375" style="35" customWidth="1"/>
    <col min="14093" max="14093" width="13.140625" style="35" customWidth="1"/>
    <col min="14094" max="14094" width="11.140625" style="35" customWidth="1"/>
    <col min="14095" max="14337" width="9.140625" style="35"/>
    <col min="14338" max="14338" width="5.85546875" style="35" customWidth="1"/>
    <col min="14339" max="14339" width="19.140625" style="35" customWidth="1"/>
    <col min="14340" max="14340" width="10.42578125" style="35" customWidth="1"/>
    <col min="14341" max="14341" width="11.85546875" style="35" customWidth="1"/>
    <col min="14342" max="14342" width="11.7109375" style="35" customWidth="1"/>
    <col min="14343" max="14343" width="7.5703125" style="35" customWidth="1"/>
    <col min="14344" max="14344" width="10.28515625" style="35" customWidth="1"/>
    <col min="14345" max="14345" width="11.85546875" style="35" customWidth="1"/>
    <col min="14346" max="14346" width="10.7109375" style="35" customWidth="1"/>
    <col min="14347" max="14347" width="10.85546875" style="35" customWidth="1"/>
    <col min="14348" max="14348" width="13.7109375" style="35" customWidth="1"/>
    <col min="14349" max="14349" width="13.140625" style="35" customWidth="1"/>
    <col min="14350" max="14350" width="11.140625" style="35" customWidth="1"/>
    <col min="14351" max="14593" width="9.140625" style="35"/>
    <col min="14594" max="14594" width="5.85546875" style="35" customWidth="1"/>
    <col min="14595" max="14595" width="19.140625" style="35" customWidth="1"/>
    <col min="14596" max="14596" width="10.42578125" style="35" customWidth="1"/>
    <col min="14597" max="14597" width="11.85546875" style="35" customWidth="1"/>
    <col min="14598" max="14598" width="11.7109375" style="35" customWidth="1"/>
    <col min="14599" max="14599" width="7.5703125" style="35" customWidth="1"/>
    <col min="14600" max="14600" width="10.28515625" style="35" customWidth="1"/>
    <col min="14601" max="14601" width="11.85546875" style="35" customWidth="1"/>
    <col min="14602" max="14602" width="10.7109375" style="35" customWidth="1"/>
    <col min="14603" max="14603" width="10.85546875" style="35" customWidth="1"/>
    <col min="14604" max="14604" width="13.7109375" style="35" customWidth="1"/>
    <col min="14605" max="14605" width="13.140625" style="35" customWidth="1"/>
    <col min="14606" max="14606" width="11.140625" style="35" customWidth="1"/>
    <col min="14607" max="14849" width="9.140625" style="35"/>
    <col min="14850" max="14850" width="5.85546875" style="35" customWidth="1"/>
    <col min="14851" max="14851" width="19.140625" style="35" customWidth="1"/>
    <col min="14852" max="14852" width="10.42578125" style="35" customWidth="1"/>
    <col min="14853" max="14853" width="11.85546875" style="35" customWidth="1"/>
    <col min="14854" max="14854" width="11.7109375" style="35" customWidth="1"/>
    <col min="14855" max="14855" width="7.5703125" style="35" customWidth="1"/>
    <col min="14856" max="14856" width="10.28515625" style="35" customWidth="1"/>
    <col min="14857" max="14857" width="11.85546875" style="35" customWidth="1"/>
    <col min="14858" max="14858" width="10.7109375" style="35" customWidth="1"/>
    <col min="14859" max="14859" width="10.85546875" style="35" customWidth="1"/>
    <col min="14860" max="14860" width="13.7109375" style="35" customWidth="1"/>
    <col min="14861" max="14861" width="13.140625" style="35" customWidth="1"/>
    <col min="14862" max="14862" width="11.140625" style="35" customWidth="1"/>
    <col min="14863" max="15105" width="9.140625" style="35"/>
    <col min="15106" max="15106" width="5.85546875" style="35" customWidth="1"/>
    <col min="15107" max="15107" width="19.140625" style="35" customWidth="1"/>
    <col min="15108" max="15108" width="10.42578125" style="35" customWidth="1"/>
    <col min="15109" max="15109" width="11.85546875" style="35" customWidth="1"/>
    <col min="15110" max="15110" width="11.7109375" style="35" customWidth="1"/>
    <col min="15111" max="15111" width="7.5703125" style="35" customWidth="1"/>
    <col min="15112" max="15112" width="10.28515625" style="35" customWidth="1"/>
    <col min="15113" max="15113" width="11.85546875" style="35" customWidth="1"/>
    <col min="15114" max="15114" width="10.7109375" style="35" customWidth="1"/>
    <col min="15115" max="15115" width="10.85546875" style="35" customWidth="1"/>
    <col min="15116" max="15116" width="13.7109375" style="35" customWidth="1"/>
    <col min="15117" max="15117" width="13.140625" style="35" customWidth="1"/>
    <col min="15118" max="15118" width="11.140625" style="35" customWidth="1"/>
    <col min="15119" max="15361" width="9.140625" style="35"/>
    <col min="15362" max="15362" width="5.85546875" style="35" customWidth="1"/>
    <col min="15363" max="15363" width="19.140625" style="35" customWidth="1"/>
    <col min="15364" max="15364" width="10.42578125" style="35" customWidth="1"/>
    <col min="15365" max="15365" width="11.85546875" style="35" customWidth="1"/>
    <col min="15366" max="15366" width="11.7109375" style="35" customWidth="1"/>
    <col min="15367" max="15367" width="7.5703125" style="35" customWidth="1"/>
    <col min="15368" max="15368" width="10.28515625" style="35" customWidth="1"/>
    <col min="15369" max="15369" width="11.85546875" style="35" customWidth="1"/>
    <col min="15370" max="15370" width="10.7109375" style="35" customWidth="1"/>
    <col min="15371" max="15371" width="10.85546875" style="35" customWidth="1"/>
    <col min="15372" max="15372" width="13.7109375" style="35" customWidth="1"/>
    <col min="15373" max="15373" width="13.140625" style="35" customWidth="1"/>
    <col min="15374" max="15374" width="11.140625" style="35" customWidth="1"/>
    <col min="15375" max="15617" width="9.140625" style="35"/>
    <col min="15618" max="15618" width="5.85546875" style="35" customWidth="1"/>
    <col min="15619" max="15619" width="19.140625" style="35" customWidth="1"/>
    <col min="15620" max="15620" width="10.42578125" style="35" customWidth="1"/>
    <col min="15621" max="15621" width="11.85546875" style="35" customWidth="1"/>
    <col min="15622" max="15622" width="11.7109375" style="35" customWidth="1"/>
    <col min="15623" max="15623" width="7.5703125" style="35" customWidth="1"/>
    <col min="15624" max="15624" width="10.28515625" style="35" customWidth="1"/>
    <col min="15625" max="15625" width="11.85546875" style="35" customWidth="1"/>
    <col min="15626" max="15626" width="10.7109375" style="35" customWidth="1"/>
    <col min="15627" max="15627" width="10.85546875" style="35" customWidth="1"/>
    <col min="15628" max="15628" width="13.7109375" style="35" customWidth="1"/>
    <col min="15629" max="15629" width="13.140625" style="35" customWidth="1"/>
    <col min="15630" max="15630" width="11.140625" style="35" customWidth="1"/>
    <col min="15631" max="15873" width="9.140625" style="35"/>
    <col min="15874" max="15874" width="5.85546875" style="35" customWidth="1"/>
    <col min="15875" max="15875" width="19.140625" style="35" customWidth="1"/>
    <col min="15876" max="15876" width="10.42578125" style="35" customWidth="1"/>
    <col min="15877" max="15877" width="11.85546875" style="35" customWidth="1"/>
    <col min="15878" max="15878" width="11.7109375" style="35" customWidth="1"/>
    <col min="15879" max="15879" width="7.5703125" style="35" customWidth="1"/>
    <col min="15880" max="15880" width="10.28515625" style="35" customWidth="1"/>
    <col min="15881" max="15881" width="11.85546875" style="35" customWidth="1"/>
    <col min="15882" max="15882" width="10.7109375" style="35" customWidth="1"/>
    <col min="15883" max="15883" width="10.85546875" style="35" customWidth="1"/>
    <col min="15884" max="15884" width="13.7109375" style="35" customWidth="1"/>
    <col min="15885" max="15885" width="13.140625" style="35" customWidth="1"/>
    <col min="15886" max="15886" width="11.140625" style="35" customWidth="1"/>
    <col min="15887" max="16129" width="9.140625" style="35"/>
    <col min="16130" max="16130" width="5.85546875" style="35" customWidth="1"/>
    <col min="16131" max="16131" width="19.140625" style="35" customWidth="1"/>
    <col min="16132" max="16132" width="10.42578125" style="35" customWidth="1"/>
    <col min="16133" max="16133" width="11.85546875" style="35" customWidth="1"/>
    <col min="16134" max="16134" width="11.7109375" style="35" customWidth="1"/>
    <col min="16135" max="16135" width="7.5703125" style="35" customWidth="1"/>
    <col min="16136" max="16136" width="10.28515625" style="35" customWidth="1"/>
    <col min="16137" max="16137" width="11.85546875" style="35" customWidth="1"/>
    <col min="16138" max="16138" width="10.7109375" style="35" customWidth="1"/>
    <col min="16139" max="16139" width="10.85546875" style="35" customWidth="1"/>
    <col min="16140" max="16140" width="13.7109375" style="35" customWidth="1"/>
    <col min="16141" max="16141" width="13.140625" style="35" customWidth="1"/>
    <col min="16142" max="16142" width="11.140625" style="35" customWidth="1"/>
    <col min="16143" max="16384" width="9.140625" style="35"/>
  </cols>
  <sheetData>
    <row r="1" spans="1:14" s="27" customFormat="1" ht="16.5">
      <c r="A1" s="833" t="s">
        <v>87</v>
      </c>
      <c r="B1" s="833"/>
      <c r="C1" s="833"/>
      <c r="D1" s="833"/>
      <c r="I1" s="52"/>
      <c r="J1" s="833" t="s">
        <v>3</v>
      </c>
      <c r="K1" s="833"/>
      <c r="L1" s="833"/>
      <c r="M1" s="833"/>
      <c r="N1" s="833"/>
    </row>
    <row r="2" spans="1:14" s="27" customFormat="1" ht="16.5">
      <c r="A2" s="896" t="s">
        <v>89</v>
      </c>
      <c r="B2" s="896"/>
      <c r="C2" s="896"/>
      <c r="D2" s="896"/>
      <c r="E2" s="36"/>
      <c r="F2" s="36"/>
      <c r="G2" s="36"/>
      <c r="I2" s="52"/>
      <c r="J2" s="896" t="s">
        <v>6</v>
      </c>
      <c r="K2" s="896"/>
      <c r="L2" s="896"/>
      <c r="M2" s="896"/>
      <c r="N2" s="896"/>
    </row>
    <row r="3" spans="1:14" ht="18.75">
      <c r="A3" s="911"/>
      <c r="B3" s="911"/>
      <c r="C3" s="911"/>
      <c r="D3" s="5"/>
      <c r="E3" s="5"/>
      <c r="F3" s="5"/>
      <c r="G3" s="5"/>
      <c r="I3" s="53"/>
      <c r="J3" s="911"/>
      <c r="K3" s="911"/>
      <c r="L3" s="911"/>
      <c r="M3" s="911"/>
      <c r="N3" s="911"/>
    </row>
    <row r="4" spans="1:14" s="28" customFormat="1" ht="20.25">
      <c r="A4" s="893" t="s">
        <v>813</v>
      </c>
      <c r="B4" s="893"/>
      <c r="C4" s="893"/>
      <c r="D4" s="893"/>
      <c r="E4" s="893"/>
      <c r="F4" s="893"/>
      <c r="G4" s="893"/>
      <c r="H4" s="893"/>
      <c r="I4" s="893"/>
      <c r="J4" s="893"/>
      <c r="K4" s="893"/>
      <c r="L4" s="893"/>
      <c r="M4" s="893"/>
      <c r="N4" s="893"/>
    </row>
    <row r="5" spans="1:14" s="28" customFormat="1" ht="20.25">
      <c r="A5" s="893" t="s">
        <v>386</v>
      </c>
      <c r="B5" s="893"/>
      <c r="C5" s="893"/>
      <c r="D5" s="893"/>
      <c r="E5" s="893"/>
      <c r="F5" s="893"/>
      <c r="G5" s="893"/>
      <c r="H5" s="893"/>
      <c r="I5" s="893"/>
      <c r="J5" s="893"/>
      <c r="K5" s="893"/>
      <c r="L5" s="893"/>
      <c r="M5" s="893"/>
      <c r="N5" s="893"/>
    </row>
    <row r="6" spans="1:14">
      <c r="K6" s="54"/>
      <c r="N6" s="55" t="s">
        <v>233</v>
      </c>
    </row>
    <row r="7" spans="1:14" s="29" customFormat="1" ht="63">
      <c r="A7" s="905" t="s">
        <v>93</v>
      </c>
      <c r="B7" s="875" t="s">
        <v>94</v>
      </c>
      <c r="C7" s="877" t="s">
        <v>422</v>
      </c>
      <c r="D7" s="877" t="s">
        <v>814</v>
      </c>
      <c r="E7" s="877"/>
      <c r="F7" s="38" t="s">
        <v>237</v>
      </c>
      <c r="G7" s="907" t="s">
        <v>237</v>
      </c>
      <c r="H7" s="877" t="s">
        <v>239</v>
      </c>
      <c r="I7" s="875" t="s">
        <v>240</v>
      </c>
      <c r="J7" s="875"/>
      <c r="K7" s="875" t="s">
        <v>241</v>
      </c>
      <c r="L7" s="877" t="s">
        <v>242</v>
      </c>
      <c r="M7" s="1071" t="s">
        <v>471</v>
      </c>
      <c r="N7" s="909" t="s">
        <v>243</v>
      </c>
    </row>
    <row r="8" spans="1:14" s="29" customFormat="1" ht="21.75" customHeight="1">
      <c r="A8" s="906"/>
      <c r="B8" s="876"/>
      <c r="C8" s="878"/>
      <c r="D8" s="41" t="s">
        <v>472</v>
      </c>
      <c r="E8" s="41" t="s">
        <v>815</v>
      </c>
      <c r="F8" s="41" t="s">
        <v>472</v>
      </c>
      <c r="G8" s="908"/>
      <c r="H8" s="878"/>
      <c r="I8" s="41" t="s">
        <v>816</v>
      </c>
      <c r="J8" s="40" t="s">
        <v>245</v>
      </c>
      <c r="K8" s="876"/>
      <c r="L8" s="878"/>
      <c r="M8" s="1072"/>
      <c r="N8" s="910"/>
    </row>
    <row r="9" spans="1:14" s="30" customFormat="1" ht="15.75">
      <c r="A9" s="43" t="s">
        <v>247</v>
      </c>
      <c r="B9" s="44" t="s">
        <v>248</v>
      </c>
      <c r="C9" s="45">
        <v>1</v>
      </c>
      <c r="D9" s="45">
        <v>2</v>
      </c>
      <c r="E9" s="45" t="s">
        <v>249</v>
      </c>
      <c r="F9" s="45">
        <v>4</v>
      </c>
      <c r="G9" s="45" t="s">
        <v>817</v>
      </c>
      <c r="H9" s="45" t="s">
        <v>250</v>
      </c>
      <c r="I9" s="56">
        <v>7</v>
      </c>
      <c r="J9" s="56">
        <v>8</v>
      </c>
      <c r="K9" s="56" t="s">
        <v>424</v>
      </c>
      <c r="L9" s="45" t="s">
        <v>425</v>
      </c>
      <c r="M9" s="57"/>
      <c r="N9" s="58">
        <v>11</v>
      </c>
    </row>
    <row r="10" spans="1:14" s="30" customFormat="1" ht="27.75" customHeight="1">
      <c r="A10" s="141">
        <f>'KL tổ 6'!A9</f>
        <v>1</v>
      </c>
      <c r="B10" s="47" t="str">
        <f>'KL tổ 6'!B9</f>
        <v>Khâm Not</v>
      </c>
      <c r="C10" s="48">
        <v>16000</v>
      </c>
      <c r="D10" s="49">
        <f>'KL tổ 6'!AE9</f>
        <v>0</v>
      </c>
      <c r="E10" s="50">
        <f t="shared" ref="E10:E31" si="0">C10*D10</f>
        <v>0</v>
      </c>
      <c r="F10" s="51">
        <v>3</v>
      </c>
      <c r="G10" s="51">
        <v>0</v>
      </c>
      <c r="H10" s="50">
        <f t="shared" ref="H10:H31" si="1">G10+E10</f>
        <v>0</v>
      </c>
      <c r="I10" s="51">
        <v>0</v>
      </c>
      <c r="J10" s="59">
        <f>ROUND(IF(H10&lt;=500000,0,IF(AND(H10&gt;=500001,H10&lt;=1250000),(H10-'Gia cảnh 6'!I6)*5%-25000,IF(H10&gt;=1250001,(H10-'Gia cảnh 6'!I6)*10%-87500))),2)</f>
        <v>0</v>
      </c>
      <c r="K10" s="50">
        <f t="shared" ref="K10:K20" si="2">IF(J10&gt;0,I10+J10,I10)</f>
        <v>0</v>
      </c>
      <c r="L10" s="50">
        <f t="shared" ref="L10:L20" si="3">IF(K10&gt;0,H10-K10,H10)</f>
        <v>0</v>
      </c>
      <c r="M10" s="60">
        <v>0</v>
      </c>
      <c r="N10" s="61"/>
    </row>
    <row r="11" spans="1:14" s="30" customFormat="1" ht="27.75" customHeight="1">
      <c r="A11" s="46">
        <f>'KL tổ 6'!A10</f>
        <v>2</v>
      </c>
      <c r="B11" s="47" t="str">
        <f>'KL tổ 6'!B10</f>
        <v>Ham San</v>
      </c>
      <c r="C11" s="48">
        <v>16000</v>
      </c>
      <c r="D11" s="49">
        <f>'KL tổ 6'!AE10</f>
        <v>0</v>
      </c>
      <c r="E11" s="50">
        <f t="shared" si="0"/>
        <v>0</v>
      </c>
      <c r="F11" s="51">
        <v>3</v>
      </c>
      <c r="G11" s="51">
        <v>0</v>
      </c>
      <c r="H11" s="50">
        <f t="shared" si="1"/>
        <v>0</v>
      </c>
      <c r="I11" s="51">
        <v>0</v>
      </c>
      <c r="J11" s="59">
        <v>0</v>
      </c>
      <c r="K11" s="50">
        <f t="shared" si="2"/>
        <v>0</v>
      </c>
      <c r="L11" s="50">
        <f t="shared" si="3"/>
        <v>0</v>
      </c>
      <c r="M11">
        <v>0</v>
      </c>
      <c r="N11" s="61"/>
    </row>
    <row r="12" spans="1:14" s="30" customFormat="1" ht="27.75" customHeight="1">
      <c r="A12" s="46">
        <f>'KL tổ 6'!A11</f>
        <v>3</v>
      </c>
      <c r="B12" s="47" t="str">
        <f>'KL tổ 6'!B11</f>
        <v>Hươn Ni</v>
      </c>
      <c r="C12" s="48">
        <v>16000</v>
      </c>
      <c r="D12" s="49">
        <f>'KL tổ 6'!AE11</f>
        <v>0</v>
      </c>
      <c r="E12" s="50">
        <f t="shared" si="0"/>
        <v>0</v>
      </c>
      <c r="F12" s="51">
        <v>3</v>
      </c>
      <c r="G12" s="51">
        <v>0</v>
      </c>
      <c r="H12" s="50">
        <f t="shared" si="1"/>
        <v>0</v>
      </c>
      <c r="I12" s="51">
        <v>0</v>
      </c>
      <c r="J12" s="59">
        <v>0</v>
      </c>
      <c r="K12" s="50">
        <f t="shared" si="2"/>
        <v>0</v>
      </c>
      <c r="L12" s="142">
        <f t="shared" si="3"/>
        <v>0</v>
      </c>
      <c r="M12">
        <v>0</v>
      </c>
      <c r="N12" s="61"/>
    </row>
    <row r="13" spans="1:14" s="30" customFormat="1" ht="27.75" customHeight="1">
      <c r="A13" s="46">
        <f>'KL tổ 6'!A12</f>
        <v>4</v>
      </c>
      <c r="B13" s="47" t="str">
        <f>'KL tổ 6'!B12</f>
        <v>Hot Hiên</v>
      </c>
      <c r="C13" s="48">
        <v>16000</v>
      </c>
      <c r="D13" s="49">
        <f>'KL tổ 6'!AE12</f>
        <v>0</v>
      </c>
      <c r="E13" s="50">
        <f t="shared" si="0"/>
        <v>0</v>
      </c>
      <c r="F13" s="51">
        <v>3</v>
      </c>
      <c r="G13" s="51">
        <v>0</v>
      </c>
      <c r="H13" s="50">
        <f t="shared" si="1"/>
        <v>0</v>
      </c>
      <c r="I13" s="51">
        <v>0</v>
      </c>
      <c r="J13" s="59">
        <f>ROUND(IF(H13&lt;=500000,0,IF(AND(H13&gt;=500001,H13&lt;=1250000),(H13-'Gia cảnh 6'!I9)*5%-25000,IF(H13&gt;=1250001,(H13-'Gia cảnh 6'!I9)*10%-87500))),2)</f>
        <v>0</v>
      </c>
      <c r="K13" s="50">
        <f t="shared" si="2"/>
        <v>0</v>
      </c>
      <c r="L13" s="142">
        <f t="shared" si="3"/>
        <v>0</v>
      </c>
      <c r="M13">
        <v>0</v>
      </c>
      <c r="N13" s="61"/>
    </row>
    <row r="14" spans="1:14" s="30" customFormat="1" ht="27.75" customHeight="1">
      <c r="A14" s="46">
        <f>'KL tổ 6'!A13</f>
        <v>5</v>
      </c>
      <c r="B14" s="47" t="str">
        <f>'KL tổ 6'!B13</f>
        <v>Rat Kon</v>
      </c>
      <c r="C14" s="48">
        <v>16000</v>
      </c>
      <c r="D14" s="49">
        <f>'KL tổ 6'!AE13</f>
        <v>0</v>
      </c>
      <c r="E14" s="50">
        <f t="shared" si="0"/>
        <v>0</v>
      </c>
      <c r="F14" s="51">
        <v>3</v>
      </c>
      <c r="G14" s="51">
        <v>0</v>
      </c>
      <c r="H14" s="50">
        <f t="shared" si="1"/>
        <v>0</v>
      </c>
      <c r="I14" s="51">
        <f>H14</f>
        <v>0</v>
      </c>
      <c r="J14" s="59">
        <f>ROUND(IF(H14&lt;=500000,0,IF(AND(H14&gt;=500001,H14&lt;=1250000),(H14-'Gia cảnh 6'!I10)*5%-25000,IF(H14&gt;=1250001,(H14-'Gia cảnh 6'!I10)*10%-87500))),2)</f>
        <v>0</v>
      </c>
      <c r="K14" s="50">
        <f t="shared" si="2"/>
        <v>0</v>
      </c>
      <c r="L14" s="142">
        <f t="shared" si="3"/>
        <v>0</v>
      </c>
      <c r="M14">
        <v>0</v>
      </c>
      <c r="N14" s="61"/>
    </row>
    <row r="15" spans="1:14" s="30" customFormat="1" ht="27.75" customHeight="1">
      <c r="A15" s="46">
        <f>'KL tổ 6'!A14</f>
        <v>6</v>
      </c>
      <c r="B15" s="47" t="str">
        <f>'KL tổ 6'!B14</f>
        <v>Khiên Khên</v>
      </c>
      <c r="C15" s="48">
        <v>16000</v>
      </c>
      <c r="D15" s="49">
        <f>'KL tổ 6'!AE14</f>
        <v>0</v>
      </c>
      <c r="E15" s="50">
        <f t="shared" si="0"/>
        <v>0</v>
      </c>
      <c r="F15" s="51">
        <v>3</v>
      </c>
      <c r="G15" s="51">
        <v>0</v>
      </c>
      <c r="H15" s="50">
        <f t="shared" si="1"/>
        <v>0</v>
      </c>
      <c r="I15" s="51">
        <f>H15</f>
        <v>0</v>
      </c>
      <c r="J15" s="59">
        <v>0</v>
      </c>
      <c r="K15" s="50">
        <f t="shared" si="2"/>
        <v>0</v>
      </c>
      <c r="L15" s="142">
        <f t="shared" si="3"/>
        <v>0</v>
      </c>
      <c r="M15">
        <v>0</v>
      </c>
      <c r="N15" s="61"/>
    </row>
    <row r="16" spans="1:14" s="30" customFormat="1" ht="27.75" customHeight="1">
      <c r="A16" s="46">
        <f>'KL tổ 6'!A15</f>
        <v>7</v>
      </c>
      <c r="B16" s="47" t="str">
        <f>'KL tổ 6'!B15</f>
        <v>Miêt Thi</v>
      </c>
      <c r="C16" s="48">
        <v>16000</v>
      </c>
      <c r="D16" s="49">
        <f>'KL tổ 6'!AE15</f>
        <v>0</v>
      </c>
      <c r="E16" s="50">
        <f t="shared" si="0"/>
        <v>0</v>
      </c>
      <c r="F16" s="51">
        <v>3</v>
      </c>
      <c r="G16" s="51">
        <v>0</v>
      </c>
      <c r="H16" s="50">
        <f t="shared" si="1"/>
        <v>0</v>
      </c>
      <c r="I16" s="51">
        <f>H16</f>
        <v>0</v>
      </c>
      <c r="J16" s="59">
        <v>0</v>
      </c>
      <c r="K16" s="50">
        <f t="shared" si="2"/>
        <v>0</v>
      </c>
      <c r="L16" s="142">
        <f t="shared" si="3"/>
        <v>0</v>
      </c>
      <c r="M16">
        <v>0</v>
      </c>
      <c r="N16" s="61"/>
    </row>
    <row r="17" spans="1:14" s="30" customFormat="1" ht="27.75" customHeight="1">
      <c r="A17" s="46">
        <f>'KL tổ 6'!A16</f>
        <v>8</v>
      </c>
      <c r="B17" s="47" t="str">
        <f>'KL tổ 6'!B16</f>
        <v>Chres Ron</v>
      </c>
      <c r="C17" s="48">
        <v>16000</v>
      </c>
      <c r="D17" s="49">
        <f>'KL tổ 6'!AE16</f>
        <v>0</v>
      </c>
      <c r="E17" s="50">
        <f t="shared" si="0"/>
        <v>0</v>
      </c>
      <c r="F17" s="51">
        <v>3</v>
      </c>
      <c r="G17" s="51">
        <v>0</v>
      </c>
      <c r="H17" s="50">
        <f t="shared" si="1"/>
        <v>0</v>
      </c>
      <c r="I17" s="51">
        <f>H17</f>
        <v>0</v>
      </c>
      <c r="J17" s="59">
        <v>0</v>
      </c>
      <c r="K17" s="50">
        <f t="shared" si="2"/>
        <v>0</v>
      </c>
      <c r="L17" s="142">
        <f t="shared" si="3"/>
        <v>0</v>
      </c>
      <c r="M17">
        <v>0</v>
      </c>
      <c r="N17" s="61"/>
    </row>
    <row r="18" spans="1:14" s="30" customFormat="1" ht="27.75" customHeight="1">
      <c r="A18" s="46">
        <f>'KL tổ 6'!A17</f>
        <v>9</v>
      </c>
      <c r="B18" s="47" t="str">
        <f>'KL tổ 6'!B17</f>
        <v>Sương Săm</v>
      </c>
      <c r="C18" s="48">
        <v>16000</v>
      </c>
      <c r="D18" s="49">
        <f>'KL tổ 6'!AE17</f>
        <v>0</v>
      </c>
      <c r="E18" s="50">
        <f t="shared" si="0"/>
        <v>0</v>
      </c>
      <c r="F18" s="51">
        <v>3</v>
      </c>
      <c r="G18" s="51">
        <v>0</v>
      </c>
      <c r="H18" s="50">
        <f t="shared" si="1"/>
        <v>0</v>
      </c>
      <c r="I18" s="51">
        <f>H18</f>
        <v>0</v>
      </c>
      <c r="J18" s="59">
        <f>ROUND(IF(H18&lt;=500000,0,IF(AND(H18&gt;=500001,H18&lt;=1250000),(H18-'Gia cảnh 6'!I14)*5%-25000,IF(H18&gt;=1250001,(H18-'Gia cảnh 6'!I14)*10%-87500))),2)</f>
        <v>0</v>
      </c>
      <c r="K18" s="50">
        <f t="shared" si="2"/>
        <v>0</v>
      </c>
      <c r="L18" s="50">
        <f t="shared" si="3"/>
        <v>0</v>
      </c>
      <c r="M18">
        <v>0</v>
      </c>
      <c r="N18" s="61"/>
    </row>
    <row r="19" spans="1:14" s="30" customFormat="1" ht="27.75" customHeight="1">
      <c r="A19" s="46">
        <f>'KL tổ 6'!A18</f>
        <v>10</v>
      </c>
      <c r="B19" s="47" t="str">
        <f>'KL tổ 6'!B18</f>
        <v>Han Kia</v>
      </c>
      <c r="C19" s="48">
        <v>16000</v>
      </c>
      <c r="D19" s="49">
        <f>'KL tổ 6'!AE18</f>
        <v>0</v>
      </c>
      <c r="E19" s="50">
        <f t="shared" si="0"/>
        <v>0</v>
      </c>
      <c r="F19" s="51">
        <v>3</v>
      </c>
      <c r="G19" s="51">
        <v>0</v>
      </c>
      <c r="H19" s="50">
        <f t="shared" si="1"/>
        <v>0</v>
      </c>
      <c r="I19" s="51">
        <f t="shared" ref="I19:I77" si="4">H19</f>
        <v>0</v>
      </c>
      <c r="J19" s="59">
        <f>ROUND(IF(H19&lt;=500000,0,IF(AND(H19&gt;=500001,H19&lt;=1250000),(H19-'Gia cảnh 6'!I15)*5%-25000,IF(H19&gt;=1250001,(H19-'Gia cảnh 6'!I15)*10%-87500))),2)</f>
        <v>0</v>
      </c>
      <c r="K19" s="50">
        <f t="shared" si="2"/>
        <v>0</v>
      </c>
      <c r="L19" s="50">
        <f t="shared" si="3"/>
        <v>0</v>
      </c>
      <c r="M19">
        <v>0</v>
      </c>
      <c r="N19" s="61"/>
    </row>
    <row r="20" spans="1:14" s="30" customFormat="1" ht="27.75" customHeight="1">
      <c r="A20" s="46">
        <f>'KL tổ 6'!A19</f>
        <v>11</v>
      </c>
      <c r="B20" s="47" t="str">
        <f>'KL tổ 6'!B19</f>
        <v>Suy Nan</v>
      </c>
      <c r="C20" s="48">
        <v>16000</v>
      </c>
      <c r="D20" s="49">
        <f>'KL tổ 6'!AE19</f>
        <v>0</v>
      </c>
      <c r="E20" s="50">
        <f t="shared" si="0"/>
        <v>0</v>
      </c>
      <c r="F20" s="51">
        <v>3</v>
      </c>
      <c r="G20" s="51">
        <v>0</v>
      </c>
      <c r="H20" s="50">
        <f t="shared" si="1"/>
        <v>0</v>
      </c>
      <c r="I20" s="51">
        <f t="shared" si="4"/>
        <v>0</v>
      </c>
      <c r="J20" s="59">
        <f>ROUND(IF(H20&lt;=500000,0,IF(AND(H20&gt;=500001,H20&lt;=1250000),(H20-'Gia cảnh 6'!I16)*5%-25000,IF(H20&gt;=1250001,(H20-'Gia cảnh 6'!I16)*10%-87500))),2)</f>
        <v>0</v>
      </c>
      <c r="K20" s="50">
        <f t="shared" si="2"/>
        <v>0</v>
      </c>
      <c r="L20" s="50">
        <f t="shared" si="3"/>
        <v>0</v>
      </c>
      <c r="M20">
        <v>0</v>
      </c>
      <c r="N20" s="61"/>
    </row>
    <row r="21" spans="1:14" s="30" customFormat="1" ht="27.75" customHeight="1">
      <c r="A21" s="46">
        <f>'KL tổ 6'!A20</f>
        <v>12</v>
      </c>
      <c r="B21" s="47" t="str">
        <f>'KL tổ 6'!B20</f>
        <v>Toch Chia</v>
      </c>
      <c r="C21" s="48">
        <v>16000</v>
      </c>
      <c r="D21" s="49">
        <f>'KL tổ 6'!AE20</f>
        <v>0</v>
      </c>
      <c r="E21" s="50">
        <f t="shared" si="0"/>
        <v>0</v>
      </c>
      <c r="F21" s="51">
        <v>3</v>
      </c>
      <c r="G21" s="51">
        <v>0</v>
      </c>
      <c r="H21" s="50">
        <f t="shared" si="1"/>
        <v>0</v>
      </c>
      <c r="I21" s="51">
        <f t="shared" si="4"/>
        <v>0</v>
      </c>
      <c r="J21" s="59">
        <f>ROUND(IF(H21&lt;=500000,0,IF(AND(H21&gt;=500001,H21&lt;=1250000),(H21-'Gia cảnh 6'!I17)*5%-25000,IF(H21&gt;=1250001,(H21-'Gia cảnh 6'!I17)*10%-87500))),2)</f>
        <v>0</v>
      </c>
      <c r="K21" s="50">
        <f t="shared" ref="K21:K82" si="5">IF(J21&gt;0,I21+J21,I21)</f>
        <v>0</v>
      </c>
      <c r="L21" s="50">
        <f t="shared" ref="L21:L82" si="6">IF(K21&gt;0,H21-K21,H21)</f>
        <v>0</v>
      </c>
      <c r="M21">
        <v>0</v>
      </c>
      <c r="N21" s="61"/>
    </row>
    <row r="22" spans="1:14" s="30" customFormat="1" ht="27.75" customHeight="1">
      <c r="A22" s="46">
        <f>'KL tổ 6'!A21</f>
        <v>13</v>
      </c>
      <c r="B22" s="47" t="str">
        <f>'KL tổ 6'!B21</f>
        <v>Kon La</v>
      </c>
      <c r="C22" s="48">
        <v>16000</v>
      </c>
      <c r="D22" s="49">
        <f>'KL tổ 6'!AE21</f>
        <v>0</v>
      </c>
      <c r="E22" s="50">
        <f t="shared" si="0"/>
        <v>0</v>
      </c>
      <c r="F22" s="51">
        <v>3</v>
      </c>
      <c r="G22" s="51">
        <v>0</v>
      </c>
      <c r="H22" s="50">
        <f t="shared" si="1"/>
        <v>0</v>
      </c>
      <c r="I22" s="51">
        <f t="shared" si="4"/>
        <v>0</v>
      </c>
      <c r="J22" s="59">
        <f>ROUND(IF(H22&lt;=500000,0,IF(AND(H22&gt;=500001,H22&lt;=1250000),(H22-'Gia cảnh 6'!I18)*5%-25000,IF(H22&gt;=1250001,(H22-'Gia cảnh 6'!I18)*10%-87500))),2)</f>
        <v>0</v>
      </c>
      <c r="K22" s="50">
        <f t="shared" si="5"/>
        <v>0</v>
      </c>
      <c r="L22" s="50">
        <f t="shared" si="6"/>
        <v>0</v>
      </c>
      <c r="M22">
        <v>0</v>
      </c>
      <c r="N22" s="61"/>
    </row>
    <row r="23" spans="1:14" s="30" customFormat="1" ht="27.75" customHeight="1">
      <c r="A23" s="46">
        <f>'KL tổ 6'!A22</f>
        <v>14</v>
      </c>
      <c r="B23" s="47" t="str">
        <f>'KL tổ 6'!B22</f>
        <v>Sun Đon</v>
      </c>
      <c r="C23" s="48">
        <v>16000</v>
      </c>
      <c r="D23" s="49">
        <f>'KL tổ 6'!AE22</f>
        <v>0</v>
      </c>
      <c r="E23" s="50">
        <f t="shared" si="0"/>
        <v>0</v>
      </c>
      <c r="F23" s="51">
        <v>3</v>
      </c>
      <c r="G23" s="51">
        <v>0</v>
      </c>
      <c r="H23" s="50">
        <f t="shared" si="1"/>
        <v>0</v>
      </c>
      <c r="I23" s="51">
        <f t="shared" si="4"/>
        <v>0</v>
      </c>
      <c r="J23" s="59">
        <f>ROUND(IF(H23&lt;=500000,0,IF(AND(H23&gt;=500001,H23&lt;=1250000),(H23-'Gia cảnh 6'!I19)*5%-25000,IF(H23&gt;=1250001,(H23-'Gia cảnh 6'!I19)*10%-87500))),2)</f>
        <v>0</v>
      </c>
      <c r="K23" s="50">
        <f t="shared" si="5"/>
        <v>0</v>
      </c>
      <c r="L23" s="50">
        <f t="shared" si="6"/>
        <v>0</v>
      </c>
      <c r="M23">
        <v>0</v>
      </c>
      <c r="N23" s="61"/>
    </row>
    <row r="24" spans="1:14" s="30" customFormat="1" ht="27.75" customHeight="1">
      <c r="A24" s="46">
        <f>'KL tổ 6'!A23</f>
        <v>15</v>
      </c>
      <c r="B24" s="47" t="str">
        <f>'KL tổ 6'!B23</f>
        <v>Non Art</v>
      </c>
      <c r="C24" s="48">
        <v>16000</v>
      </c>
      <c r="D24" s="49">
        <f>'KL tổ 6'!AE23</f>
        <v>0</v>
      </c>
      <c r="E24" s="50">
        <f t="shared" si="0"/>
        <v>0</v>
      </c>
      <c r="F24" s="51">
        <v>3</v>
      </c>
      <c r="G24" s="51">
        <v>0</v>
      </c>
      <c r="H24" s="50">
        <f t="shared" si="1"/>
        <v>0</v>
      </c>
      <c r="I24" s="51">
        <f t="shared" si="4"/>
        <v>0</v>
      </c>
      <c r="J24" s="59">
        <f>ROUND(IF(H24&lt;=500000,0,IF(AND(H24&gt;=500001,H24&lt;=1250000),(H24-'Gia cảnh 6'!I20)*5%-25000,IF(H24&gt;=1250001,(H24-'Gia cảnh 6'!I20)*10%-87500))),2)</f>
        <v>0</v>
      </c>
      <c r="K24" s="50">
        <f t="shared" si="5"/>
        <v>0</v>
      </c>
      <c r="L24" s="50">
        <f t="shared" si="6"/>
        <v>0</v>
      </c>
      <c r="M24">
        <v>0</v>
      </c>
      <c r="N24" s="61"/>
    </row>
    <row r="25" spans="1:14" s="30" customFormat="1" ht="27.75" customHeight="1">
      <c r="A25" s="46">
        <f>'KL tổ 6'!A24</f>
        <v>16</v>
      </c>
      <c r="B25" s="47" t="str">
        <f>'KL tổ 6'!B24</f>
        <v>Em Nau</v>
      </c>
      <c r="C25" s="48">
        <v>16000</v>
      </c>
      <c r="D25" s="49">
        <f>'KL tổ 6'!AE24</f>
        <v>0</v>
      </c>
      <c r="E25" s="50">
        <f t="shared" si="0"/>
        <v>0</v>
      </c>
      <c r="F25" s="51">
        <v>3</v>
      </c>
      <c r="G25" s="51">
        <v>0</v>
      </c>
      <c r="H25" s="50">
        <f t="shared" si="1"/>
        <v>0</v>
      </c>
      <c r="I25" s="51">
        <f t="shared" si="4"/>
        <v>0</v>
      </c>
      <c r="J25" s="59">
        <f>ROUND(IF(H25&lt;=500000,0,IF(AND(H25&gt;=500001,H25&lt;=1250000),(H25-'Gia cảnh 6'!I21)*5%-25000,IF(H25&gt;=1250001,(H25-'Gia cảnh 6'!I21)*10%-87500))),2)</f>
        <v>0</v>
      </c>
      <c r="K25" s="50">
        <f t="shared" si="5"/>
        <v>0</v>
      </c>
      <c r="L25" s="50">
        <f t="shared" si="6"/>
        <v>0</v>
      </c>
      <c r="M25" s="60"/>
      <c r="N25" s="61"/>
    </row>
    <row r="26" spans="1:14" s="30" customFormat="1" ht="27.75" customHeight="1">
      <c r="A26" s="46">
        <f>'KL tổ 6'!A25</f>
        <v>17</v>
      </c>
      <c r="B26" s="47" t="str">
        <f>'KL tổ 6'!B25</f>
        <v>Danh Vy ra</v>
      </c>
      <c r="C26" s="48">
        <v>16000</v>
      </c>
      <c r="D26" s="49">
        <f>'KL tổ 6'!AE25</f>
        <v>0</v>
      </c>
      <c r="E26" s="50">
        <f t="shared" si="0"/>
        <v>0</v>
      </c>
      <c r="F26" s="51">
        <v>3</v>
      </c>
      <c r="G26" s="51">
        <v>0</v>
      </c>
      <c r="H26" s="50">
        <f t="shared" si="1"/>
        <v>0</v>
      </c>
      <c r="I26" s="51">
        <f t="shared" si="4"/>
        <v>0</v>
      </c>
      <c r="J26" s="59">
        <f>ROUND(IF(H26&lt;=500000,0,IF(AND(H26&gt;=500001,H26&lt;=1250000),(H26-'Gia cảnh 6'!I22)*5%-25000,IF(H26&gt;=1250001,(H26-'Gia cảnh 6'!I22)*10%-87500))),2)</f>
        <v>0</v>
      </c>
      <c r="K26" s="50">
        <f t="shared" si="5"/>
        <v>0</v>
      </c>
      <c r="L26" s="50">
        <f t="shared" si="6"/>
        <v>0</v>
      </c>
      <c r="M26" s="60"/>
      <c r="N26" s="61"/>
    </row>
    <row r="27" spans="1:14" s="30" customFormat="1" ht="27.75" customHeight="1">
      <c r="A27" s="46">
        <f>'KL tổ 6'!A26</f>
        <v>18</v>
      </c>
      <c r="B27" s="47" t="str">
        <f>'KL tổ 6'!B26</f>
        <v>Han Sây Ha</v>
      </c>
      <c r="C27" s="48">
        <v>16000</v>
      </c>
      <c r="D27" s="49">
        <f>'KL tổ 6'!AE26</f>
        <v>0</v>
      </c>
      <c r="E27" s="50">
        <f t="shared" si="0"/>
        <v>0</v>
      </c>
      <c r="F27" s="51">
        <v>3</v>
      </c>
      <c r="G27" s="51">
        <v>0</v>
      </c>
      <c r="H27" s="50">
        <f t="shared" si="1"/>
        <v>0</v>
      </c>
      <c r="I27" s="51">
        <f t="shared" si="4"/>
        <v>0</v>
      </c>
      <c r="J27" s="59">
        <f>ROUND(IF(H27&lt;=500000,0,IF(AND(H27&gt;=500001,H27&lt;=1250000),(H27-'Gia cảnh 6'!I23)*5%-25000,IF(H27&gt;=1250001,(H27-'Gia cảnh 6'!I23)*10%-87500))),2)</f>
        <v>0</v>
      </c>
      <c r="K27" s="50">
        <f t="shared" si="5"/>
        <v>0</v>
      </c>
      <c r="L27" s="50">
        <f t="shared" si="6"/>
        <v>0</v>
      </c>
      <c r="M27" s="60"/>
      <c r="N27" s="61"/>
    </row>
    <row r="28" spans="1:14" s="30" customFormat="1" ht="27.75" customHeight="1">
      <c r="A28" s="46">
        <f>'KL tổ 6'!A27</f>
        <v>19</v>
      </c>
      <c r="B28" s="47" t="str">
        <f>'KL tổ 6'!B27</f>
        <v>At Thi Đa</v>
      </c>
      <c r="C28" s="48">
        <v>16000</v>
      </c>
      <c r="D28" s="49">
        <f>'KL tổ 6'!AE27</f>
        <v>0</v>
      </c>
      <c r="E28" s="50">
        <f t="shared" si="0"/>
        <v>0</v>
      </c>
      <c r="F28" s="51">
        <v>3</v>
      </c>
      <c r="G28" s="51">
        <v>0</v>
      </c>
      <c r="H28" s="50">
        <f t="shared" si="1"/>
        <v>0</v>
      </c>
      <c r="I28" s="51">
        <f t="shared" si="4"/>
        <v>0</v>
      </c>
      <c r="J28" s="59">
        <f>ROUND(IF(H28&lt;=500000,0,IF(AND(H28&gt;=500001,H28&lt;=1250000),(H28-'Gia cảnh 6'!I24)*5%-25000,IF(H28&gt;=1250001,(H28-'Gia cảnh 6'!I24)*10%-87500))),2)</f>
        <v>0</v>
      </c>
      <c r="K28" s="50">
        <f t="shared" si="5"/>
        <v>0</v>
      </c>
      <c r="L28" s="50">
        <f t="shared" si="6"/>
        <v>0</v>
      </c>
      <c r="M28" s="60"/>
      <c r="N28" s="61"/>
    </row>
    <row r="29" spans="1:14" s="30" customFormat="1" ht="27.75" customHeight="1">
      <c r="A29" s="46">
        <f>'KL tổ 6'!A28</f>
        <v>20</v>
      </c>
      <c r="B29" s="47" t="str">
        <f>'KL tổ 6'!B28</f>
        <v>So Nha</v>
      </c>
      <c r="C29" s="48">
        <v>16000</v>
      </c>
      <c r="D29" s="49">
        <f>'KL tổ 6'!AE28</f>
        <v>0</v>
      </c>
      <c r="E29" s="50">
        <f t="shared" si="0"/>
        <v>0</v>
      </c>
      <c r="F29" s="51">
        <v>3</v>
      </c>
      <c r="G29" s="51">
        <v>0</v>
      </c>
      <c r="H29" s="50">
        <f t="shared" si="1"/>
        <v>0</v>
      </c>
      <c r="I29" s="51">
        <f t="shared" si="4"/>
        <v>0</v>
      </c>
      <c r="J29" s="59">
        <f>ROUND(IF(H29&lt;=500000,0,IF(AND(H29&gt;=500001,H29&lt;=1250000),(H29-'Gia cảnh 6'!I25)*5%-25000,IF(H29&gt;=1250001,(H29-'Gia cảnh 6'!I25)*10%-87500))),2)</f>
        <v>0</v>
      </c>
      <c r="K29" s="50">
        <f t="shared" si="5"/>
        <v>0</v>
      </c>
      <c r="L29" s="50">
        <f t="shared" si="6"/>
        <v>0</v>
      </c>
      <c r="M29" s="60"/>
      <c r="N29" s="61"/>
    </row>
    <row r="30" spans="1:14" s="30" customFormat="1" ht="27.75" customHeight="1">
      <c r="A30" s="46">
        <f>'KL tổ 6'!A29</f>
        <v>21</v>
      </c>
      <c r="B30" s="47" t="str">
        <f>'KL tổ 6'!B29</f>
        <v>Seng Pang</v>
      </c>
      <c r="C30" s="48">
        <v>16000</v>
      </c>
      <c r="D30" s="49">
        <f>'KL tổ 6'!AE29</f>
        <v>0</v>
      </c>
      <c r="E30" s="50">
        <f t="shared" si="0"/>
        <v>0</v>
      </c>
      <c r="F30" s="51">
        <v>3</v>
      </c>
      <c r="G30" s="51">
        <v>0</v>
      </c>
      <c r="H30" s="50">
        <f t="shared" si="1"/>
        <v>0</v>
      </c>
      <c r="I30" s="51">
        <f t="shared" si="4"/>
        <v>0</v>
      </c>
      <c r="J30" s="59">
        <f>ROUND(IF(H30&lt;=500000,0,IF(AND(H30&gt;=500001,H30&lt;=1250000),(H30-'Gia cảnh 6'!I26)*5%-25000,IF(H30&gt;=1250001,(H30-'Gia cảnh 6'!I26)*10%-87500))),2)</f>
        <v>0</v>
      </c>
      <c r="K30" s="50">
        <f t="shared" si="5"/>
        <v>0</v>
      </c>
      <c r="L30" s="50">
        <f t="shared" si="6"/>
        <v>0</v>
      </c>
      <c r="M30" s="60"/>
      <c r="N30" s="61"/>
    </row>
    <row r="31" spans="1:14" s="30" customFormat="1" ht="27.75" customHeight="1">
      <c r="A31" s="46">
        <f>'KL tổ 6'!A30</f>
        <v>22</v>
      </c>
      <c r="B31" s="47" t="str">
        <f>'KL tổ 6'!B30</f>
        <v>Lo Loi</v>
      </c>
      <c r="C31" s="48">
        <v>16000</v>
      </c>
      <c r="D31" s="49">
        <f>'KL tổ 6'!AE30</f>
        <v>0</v>
      </c>
      <c r="E31" s="50">
        <f t="shared" si="0"/>
        <v>0</v>
      </c>
      <c r="F31" s="51">
        <v>3</v>
      </c>
      <c r="G31" s="51">
        <v>0</v>
      </c>
      <c r="H31" s="50">
        <f t="shared" si="1"/>
        <v>0</v>
      </c>
      <c r="I31" s="51">
        <f t="shared" si="4"/>
        <v>0</v>
      </c>
      <c r="J31" s="59">
        <f>ROUND(IF(H31&lt;=500000,0,IF(AND(H31&gt;=500001,H31&lt;=1250000),(H31-'Gia cảnh 6'!I27)*5%-25000,IF(H31&gt;=1250001,(H31-'Gia cảnh 6'!I27)*10%-87500))),2)</f>
        <v>0</v>
      </c>
      <c r="K31" s="50">
        <f t="shared" si="5"/>
        <v>0</v>
      </c>
      <c r="L31" s="50">
        <f t="shared" si="6"/>
        <v>0</v>
      </c>
      <c r="M31" s="60"/>
      <c r="N31" s="61"/>
    </row>
    <row r="32" spans="1:14" s="30" customFormat="1" ht="27.75" customHeight="1">
      <c r="A32" s="46">
        <f>'KL tổ 6'!A31</f>
        <v>23</v>
      </c>
      <c r="B32" s="47" t="str">
        <f>'KL tổ 6'!B31</f>
        <v>Soc Non</v>
      </c>
      <c r="C32" s="48">
        <v>16000</v>
      </c>
      <c r="D32" s="49">
        <f>'KL tổ 6'!AE31</f>
        <v>0</v>
      </c>
      <c r="E32" s="50">
        <f t="shared" ref="E32:E87" si="7">C32*D32</f>
        <v>0</v>
      </c>
      <c r="F32" s="51">
        <v>3</v>
      </c>
      <c r="G32" s="51">
        <v>0</v>
      </c>
      <c r="H32" s="50">
        <f t="shared" ref="H32:H87" si="8">G32+E32</f>
        <v>0</v>
      </c>
      <c r="I32" s="51">
        <f t="shared" si="4"/>
        <v>0</v>
      </c>
      <c r="J32" s="59">
        <f>ROUND(IF(H32&lt;=500000,0,IF(AND(H32&gt;=500001,H32&lt;=1250000),(H32-'Gia cảnh 6'!I28)*5%-25000,IF(H32&gt;=1250001,(H32-'Gia cảnh 6'!I28)*10%-87500))),2)</f>
        <v>0</v>
      </c>
      <c r="K32" s="50">
        <f t="shared" si="5"/>
        <v>0</v>
      </c>
      <c r="L32" s="50">
        <f t="shared" si="6"/>
        <v>0</v>
      </c>
      <c r="M32" s="60"/>
      <c r="N32" s="61"/>
    </row>
    <row r="33" spans="1:14" s="30" customFormat="1" ht="27.75" customHeight="1">
      <c r="A33" s="46">
        <f>'KL tổ 6'!A32</f>
        <v>24</v>
      </c>
      <c r="B33" s="47" t="str">
        <f>'KL tổ 6'!B32</f>
        <v>Sanh Hon</v>
      </c>
      <c r="C33" s="48">
        <v>16000</v>
      </c>
      <c r="D33" s="49">
        <f>'KL tổ 6'!AE32</f>
        <v>0</v>
      </c>
      <c r="E33" s="50">
        <f t="shared" si="7"/>
        <v>0</v>
      </c>
      <c r="F33" s="51">
        <v>3</v>
      </c>
      <c r="G33" s="51">
        <v>0</v>
      </c>
      <c r="H33" s="50">
        <f t="shared" si="8"/>
        <v>0</v>
      </c>
      <c r="I33" s="51">
        <f t="shared" si="4"/>
        <v>0</v>
      </c>
      <c r="J33" s="59">
        <f>ROUND(IF(H33&lt;=500000,0,IF(AND(H33&gt;=500001,H33&lt;=1250000),(H33-'Gia cảnh 6'!I29)*5%-25000,IF(H33&gt;=1250001,(H33-'Gia cảnh 6'!I29)*10%-87500))),2)</f>
        <v>0</v>
      </c>
      <c r="K33" s="50">
        <f t="shared" si="5"/>
        <v>0</v>
      </c>
      <c r="L33" s="50">
        <f t="shared" si="6"/>
        <v>0</v>
      </c>
      <c r="M33" s="60"/>
      <c r="N33" s="61"/>
    </row>
    <row r="34" spans="1:14" s="30" customFormat="1" ht="27.75" customHeight="1">
      <c r="A34" s="46">
        <f>'KL tổ 6'!A33</f>
        <v>25</v>
      </c>
      <c r="B34" s="47" t="str">
        <f>'KL tổ 6'!B33</f>
        <v>Thi Liêt</v>
      </c>
      <c r="C34" s="48">
        <v>16000</v>
      </c>
      <c r="D34" s="49">
        <f>'KL tổ 6'!AE33</f>
        <v>0</v>
      </c>
      <c r="E34" s="50">
        <f t="shared" si="7"/>
        <v>0</v>
      </c>
      <c r="F34" s="51">
        <v>3</v>
      </c>
      <c r="G34" s="51">
        <v>0</v>
      </c>
      <c r="H34" s="50">
        <f t="shared" si="8"/>
        <v>0</v>
      </c>
      <c r="I34" s="51">
        <f t="shared" si="4"/>
        <v>0</v>
      </c>
      <c r="J34" s="59">
        <f>ROUND(IF(H34&lt;=500000,0,IF(AND(H34&gt;=500001,H34&lt;=1250000),(H34-'Gia cảnh 6'!I30)*5%-25000,IF(H34&gt;=1250001,(H34-'Gia cảnh 6'!I30)*10%-87500))),2)</f>
        <v>0</v>
      </c>
      <c r="K34" s="50">
        <f t="shared" si="5"/>
        <v>0</v>
      </c>
      <c r="L34" s="50">
        <f t="shared" si="6"/>
        <v>0</v>
      </c>
      <c r="M34" s="60"/>
      <c r="N34" s="61"/>
    </row>
    <row r="35" spans="1:14" s="30" customFormat="1" ht="27.75" customHeight="1">
      <c r="A35" s="46">
        <f>'KL tổ 6'!A34</f>
        <v>26</v>
      </c>
      <c r="B35" s="47" t="str">
        <f>'KL tổ 6'!B34</f>
        <v>Thi Chăn Ti</v>
      </c>
      <c r="C35" s="48">
        <v>16000</v>
      </c>
      <c r="D35" s="49">
        <f>'KL tổ 6'!AE34</f>
        <v>0</v>
      </c>
      <c r="E35" s="50">
        <f t="shared" si="7"/>
        <v>0</v>
      </c>
      <c r="F35" s="51">
        <v>3</v>
      </c>
      <c r="G35" s="51">
        <v>0</v>
      </c>
      <c r="H35" s="50">
        <f t="shared" si="8"/>
        <v>0</v>
      </c>
      <c r="I35" s="51">
        <f t="shared" si="4"/>
        <v>0</v>
      </c>
      <c r="J35" s="59">
        <f>ROUND(IF(H35&lt;=500000,0,IF(AND(H35&gt;=500001,H35&lt;=1250000),(H35-'Gia cảnh 6'!I31)*5%-25000,IF(H35&gt;=1250001,(H35-'Gia cảnh 6'!I31)*10%-87500))),2)</f>
        <v>0</v>
      </c>
      <c r="K35" s="50">
        <f t="shared" si="5"/>
        <v>0</v>
      </c>
      <c r="L35" s="50">
        <f t="shared" si="6"/>
        <v>0</v>
      </c>
      <c r="M35" s="60"/>
      <c r="N35" s="61"/>
    </row>
    <row r="36" spans="1:14" s="30" customFormat="1" ht="27.75" customHeight="1">
      <c r="A36" s="46">
        <f>'KL tổ 6'!A35</f>
        <v>27</v>
      </c>
      <c r="B36" s="47" t="str">
        <f>'KL tổ 6'!B35</f>
        <v>Thi Liêng</v>
      </c>
      <c r="C36" s="48">
        <v>16000</v>
      </c>
      <c r="D36" s="49">
        <f>'KL tổ 6'!AE35</f>
        <v>0</v>
      </c>
      <c r="E36" s="50">
        <f t="shared" si="7"/>
        <v>0</v>
      </c>
      <c r="F36" s="51">
        <v>3</v>
      </c>
      <c r="G36" s="51">
        <v>0</v>
      </c>
      <c r="H36" s="50">
        <f t="shared" si="8"/>
        <v>0</v>
      </c>
      <c r="I36" s="51">
        <f t="shared" si="4"/>
        <v>0</v>
      </c>
      <c r="J36" s="59">
        <f>ROUND(IF(H36&lt;=500000,0,IF(AND(H36&gt;=500001,H36&lt;=1250000),(H36-'Gia cảnh 6'!I32)*5%-25000,IF(H36&gt;=1250001,(H36-'Gia cảnh 6'!I32)*10%-87500))),2)</f>
        <v>0</v>
      </c>
      <c r="K36" s="50">
        <f t="shared" si="5"/>
        <v>0</v>
      </c>
      <c r="L36" s="50">
        <f t="shared" si="6"/>
        <v>0</v>
      </c>
      <c r="M36" s="60"/>
      <c r="N36" s="61"/>
    </row>
    <row r="37" spans="1:14" s="30" customFormat="1" ht="27.75" customHeight="1">
      <c r="A37" s="46">
        <f>'KL tổ 6'!A36</f>
        <v>28</v>
      </c>
      <c r="B37" s="47" t="str">
        <f>'KL tổ 6'!B36</f>
        <v>Sôc Sau Ri</v>
      </c>
      <c r="C37" s="48">
        <v>16000</v>
      </c>
      <c r="D37" s="49">
        <f>'KL tổ 6'!AE36</f>
        <v>0</v>
      </c>
      <c r="E37" s="50">
        <f t="shared" si="7"/>
        <v>0</v>
      </c>
      <c r="F37" s="51">
        <v>3</v>
      </c>
      <c r="G37" s="51">
        <v>0</v>
      </c>
      <c r="H37" s="50">
        <f t="shared" si="8"/>
        <v>0</v>
      </c>
      <c r="I37" s="51">
        <f t="shared" si="4"/>
        <v>0</v>
      </c>
      <c r="J37" s="59">
        <f>ROUND(IF(H37&lt;=500000,0,IF(AND(H37&gt;=500001,H37&lt;=1250000),(H37-'Gia cảnh 6'!I33)*5%-25000,IF(H37&gt;=1250001,(H37-'Gia cảnh 6'!I33)*10%-87500))),2)</f>
        <v>0</v>
      </c>
      <c r="K37" s="50">
        <f t="shared" si="5"/>
        <v>0</v>
      </c>
      <c r="L37" s="50">
        <f t="shared" si="6"/>
        <v>0</v>
      </c>
      <c r="M37" s="60"/>
      <c r="N37" s="61"/>
    </row>
    <row r="38" spans="1:14" s="30" customFormat="1" ht="27.75" customHeight="1">
      <c r="A38" s="46">
        <f>'KL tổ 6'!A37</f>
        <v>29</v>
      </c>
      <c r="B38" s="47" t="str">
        <f>'KL tổ 6'!B37</f>
        <v>Thi Lôt</v>
      </c>
      <c r="C38" s="48">
        <v>16000</v>
      </c>
      <c r="D38" s="49">
        <f>'KL tổ 6'!AE37</f>
        <v>0</v>
      </c>
      <c r="E38" s="50">
        <f t="shared" si="7"/>
        <v>0</v>
      </c>
      <c r="F38" s="51">
        <v>3</v>
      </c>
      <c r="G38" s="51">
        <v>0</v>
      </c>
      <c r="H38" s="50">
        <f t="shared" si="8"/>
        <v>0</v>
      </c>
      <c r="I38" s="51">
        <f t="shared" si="4"/>
        <v>0</v>
      </c>
      <c r="J38" s="59">
        <f>ROUND(IF(H38&lt;=500000,0,IF(AND(H38&gt;=500001,H38&lt;=1250000),(H38-'Gia cảnh 6'!I34)*5%-25000,IF(H38&gt;=1250001,(H38-'Gia cảnh 6'!I34)*10%-87500))),2)</f>
        <v>0</v>
      </c>
      <c r="K38" s="50">
        <f t="shared" si="5"/>
        <v>0</v>
      </c>
      <c r="L38" s="50">
        <f t="shared" si="6"/>
        <v>0</v>
      </c>
      <c r="M38" s="60"/>
      <c r="N38" s="61"/>
    </row>
    <row r="39" spans="1:14" s="30" customFormat="1" ht="27.75" customHeight="1">
      <c r="A39" s="46">
        <f>'KL tổ 6'!A38</f>
        <v>30</v>
      </c>
      <c r="B39" s="47" t="str">
        <f>'KL tổ 6'!B38</f>
        <v>Hươn Na Cô Ry</v>
      </c>
      <c r="C39" s="48">
        <v>16000</v>
      </c>
      <c r="D39" s="49">
        <f>'KL tổ 6'!AE38</f>
        <v>0</v>
      </c>
      <c r="E39" s="50">
        <f t="shared" si="7"/>
        <v>0</v>
      </c>
      <c r="F39" s="51">
        <v>3</v>
      </c>
      <c r="G39" s="51">
        <v>0</v>
      </c>
      <c r="H39" s="50">
        <f t="shared" si="8"/>
        <v>0</v>
      </c>
      <c r="I39" s="51">
        <f t="shared" si="4"/>
        <v>0</v>
      </c>
      <c r="J39" s="59">
        <f>ROUND(IF(H39&lt;=500000,0,IF(AND(H39&gt;=500001,H39&lt;=1250000),(H39-'Gia cảnh 6'!I35)*5%-25000,IF(H39&gt;=1250001,(H39-'Gia cảnh 6'!I35)*10%-87500))),2)</f>
        <v>0</v>
      </c>
      <c r="K39" s="50">
        <f t="shared" si="5"/>
        <v>0</v>
      </c>
      <c r="L39" s="50">
        <f t="shared" si="6"/>
        <v>0</v>
      </c>
      <c r="M39" s="60"/>
      <c r="N39" s="61"/>
    </row>
    <row r="40" spans="1:14" s="30" customFormat="1" ht="27.75" customHeight="1">
      <c r="A40" s="46">
        <f>'KL tổ 6'!A39</f>
        <v>31</v>
      </c>
      <c r="B40" s="47" t="str">
        <f>'KL tổ 6'!B39</f>
        <v>Hươn Số Ry</v>
      </c>
      <c r="C40" s="48">
        <v>16000</v>
      </c>
      <c r="D40" s="49">
        <f>'KL tổ 6'!AE39</f>
        <v>0</v>
      </c>
      <c r="E40" s="50">
        <f t="shared" si="7"/>
        <v>0</v>
      </c>
      <c r="F40" s="51">
        <v>3</v>
      </c>
      <c r="G40" s="51">
        <v>0</v>
      </c>
      <c r="H40" s="50">
        <f t="shared" si="8"/>
        <v>0</v>
      </c>
      <c r="I40" s="51">
        <f t="shared" si="4"/>
        <v>0</v>
      </c>
      <c r="J40" s="59">
        <v>0</v>
      </c>
      <c r="K40" s="50">
        <f t="shared" si="5"/>
        <v>0</v>
      </c>
      <c r="L40" s="50">
        <f t="shared" si="6"/>
        <v>0</v>
      </c>
      <c r="M40" s="60"/>
      <c r="N40" s="61"/>
    </row>
    <row r="41" spans="1:14" s="30" customFormat="1" ht="27.75" customHeight="1">
      <c r="A41" s="46">
        <f>'KL tổ 6'!A40</f>
        <v>32</v>
      </c>
      <c r="B41" s="47" t="str">
        <f>'KL tổ 6'!B40</f>
        <v>Hươn Na Rin</v>
      </c>
      <c r="C41" s="48">
        <v>16000</v>
      </c>
      <c r="D41" s="49">
        <f>'KL tổ 6'!AE40</f>
        <v>0</v>
      </c>
      <c r="E41" s="50">
        <f t="shared" si="7"/>
        <v>0</v>
      </c>
      <c r="F41" s="51">
        <v>3</v>
      </c>
      <c r="G41" s="51">
        <v>0</v>
      </c>
      <c r="H41" s="50">
        <f t="shared" si="8"/>
        <v>0</v>
      </c>
      <c r="I41" s="51">
        <f t="shared" si="4"/>
        <v>0</v>
      </c>
      <c r="J41" s="59">
        <f>ROUND(IF(H41&lt;=500000,0,IF(AND(H41&gt;=500001,H41&lt;=1250000),(H41-'Gia cảnh 6'!I37)*5%-25000,IF(H41&gt;=1250001,(H41-'Gia cảnh 6'!I37)*10%-87500))),2)</f>
        <v>0</v>
      </c>
      <c r="K41" s="50">
        <f t="shared" si="5"/>
        <v>0</v>
      </c>
      <c r="L41" s="50">
        <f t="shared" si="6"/>
        <v>0</v>
      </c>
      <c r="M41" s="60"/>
      <c r="N41" s="61"/>
    </row>
    <row r="42" spans="1:14" s="30" customFormat="1" ht="27.75" customHeight="1">
      <c r="A42" s="46">
        <f>'KL tổ 6'!A41</f>
        <v>33</v>
      </c>
      <c r="B42" s="47" t="str">
        <f>'KL tổ 6'!B41</f>
        <v>Srey nich</v>
      </c>
      <c r="C42" s="48">
        <v>16000</v>
      </c>
      <c r="D42" s="49">
        <f>'KL tổ 6'!AE41</f>
        <v>0</v>
      </c>
      <c r="E42" s="50">
        <f t="shared" si="7"/>
        <v>0</v>
      </c>
      <c r="F42" s="51">
        <v>3</v>
      </c>
      <c r="G42" s="51">
        <v>0</v>
      </c>
      <c r="H42" s="50">
        <f t="shared" si="8"/>
        <v>0</v>
      </c>
      <c r="I42" s="51">
        <f t="shared" si="4"/>
        <v>0</v>
      </c>
      <c r="J42" s="59">
        <f>ROUND(IF(H42&lt;=500000,0,IF(AND(H42&gt;=500001,H42&lt;=1250000),(H42-'Gia cảnh 6'!I38)*5%-25000,IF(H42&gt;=1250001,(H42-'Gia cảnh 6'!I38)*10%-87500))),2)</f>
        <v>0</v>
      </c>
      <c r="K42" s="50">
        <f t="shared" si="5"/>
        <v>0</v>
      </c>
      <c r="L42" s="50">
        <f t="shared" si="6"/>
        <v>0</v>
      </c>
      <c r="M42" s="60"/>
      <c r="N42" s="61"/>
    </row>
    <row r="43" spans="1:14" s="30" customFormat="1" ht="27.75" customHeight="1">
      <c r="A43" s="46">
        <f>'KL tổ 6'!A42</f>
        <v>34</v>
      </c>
      <c r="B43" s="47" t="str">
        <f>'KL tổ 6'!B42</f>
        <v>Công Dên</v>
      </c>
      <c r="C43" s="48">
        <v>16000</v>
      </c>
      <c r="D43" s="49">
        <f>'KL tổ 6'!AE42</f>
        <v>0</v>
      </c>
      <c r="E43" s="50">
        <f t="shared" si="7"/>
        <v>0</v>
      </c>
      <c r="F43" s="51">
        <v>3</v>
      </c>
      <c r="G43" s="51">
        <v>0</v>
      </c>
      <c r="H43" s="50">
        <f t="shared" si="8"/>
        <v>0</v>
      </c>
      <c r="I43" s="51">
        <f t="shared" si="4"/>
        <v>0</v>
      </c>
      <c r="J43" s="59">
        <f>ROUND(IF(H43&lt;=500000,0,IF(AND(H43&gt;=500001,H43&lt;=1250000),(H43-'Gia cảnh 6'!I39)*5%-25000,IF(H43&gt;=1250001,(H43-'Gia cảnh 6'!I39)*10%-87500))),2)</f>
        <v>0</v>
      </c>
      <c r="K43" s="50">
        <f t="shared" si="5"/>
        <v>0</v>
      </c>
      <c r="L43" s="50">
        <f t="shared" si="6"/>
        <v>0</v>
      </c>
      <c r="M43" s="60"/>
      <c r="N43" s="61"/>
    </row>
    <row r="44" spans="1:14" s="30" customFormat="1" ht="27.75" customHeight="1">
      <c r="A44" s="46">
        <f>'KL tổ 6'!A43</f>
        <v>35</v>
      </c>
      <c r="B44" s="47" t="str">
        <f>'KL tổ 6'!B43</f>
        <v>Công Thim</v>
      </c>
      <c r="C44" s="48">
        <v>16000</v>
      </c>
      <c r="D44" s="49">
        <f>'KL tổ 6'!AE43</f>
        <v>0</v>
      </c>
      <c r="E44" s="50">
        <f t="shared" si="7"/>
        <v>0</v>
      </c>
      <c r="F44" s="51">
        <v>3</v>
      </c>
      <c r="G44" s="51">
        <v>0</v>
      </c>
      <c r="H44" s="50">
        <f t="shared" si="8"/>
        <v>0</v>
      </c>
      <c r="I44" s="51">
        <f t="shared" si="4"/>
        <v>0</v>
      </c>
      <c r="J44" s="59">
        <f>ROUND(IF(H44&lt;=500000,0,IF(AND(H44&gt;=500001,H44&lt;=1250000),(H44-'Gia cảnh 6'!I40)*5%-25000,IF(H44&gt;=1250001,(H44-'Gia cảnh 6'!I40)*10%-87500))),2)</f>
        <v>0</v>
      </c>
      <c r="K44" s="50">
        <f t="shared" si="5"/>
        <v>0</v>
      </c>
      <c r="L44" s="50">
        <f t="shared" si="6"/>
        <v>0</v>
      </c>
      <c r="M44" s="60"/>
      <c r="N44" s="61"/>
    </row>
    <row r="45" spans="1:14" s="30" customFormat="1" ht="27.75" customHeight="1">
      <c r="A45" s="46">
        <f>'KL tổ 6'!A44</f>
        <v>36</v>
      </c>
      <c r="B45" s="47" t="str">
        <f>'KL tổ 6'!B44</f>
        <v>Công Số Nat</v>
      </c>
      <c r="C45" s="48">
        <v>16000</v>
      </c>
      <c r="D45" s="49">
        <f>'KL tổ 6'!AE44</f>
        <v>0</v>
      </c>
      <c r="E45" s="50">
        <f t="shared" si="7"/>
        <v>0</v>
      </c>
      <c r="F45" s="51">
        <v>3</v>
      </c>
      <c r="G45" s="51">
        <v>0</v>
      </c>
      <c r="H45" s="50">
        <f t="shared" si="8"/>
        <v>0</v>
      </c>
      <c r="I45" s="51">
        <f t="shared" si="4"/>
        <v>0</v>
      </c>
      <c r="J45" s="59">
        <f>ROUND(IF(H45&lt;=500000,0,IF(AND(H45&gt;=500001,H45&lt;=1250000),(H45-'Gia cảnh 6'!I41)*5%-25000,IF(H45&gt;=1250001,(H45-'Gia cảnh 6'!I41)*10%-87500))),2)</f>
        <v>0</v>
      </c>
      <c r="K45" s="50">
        <f t="shared" si="5"/>
        <v>0</v>
      </c>
      <c r="L45" s="50">
        <f t="shared" si="6"/>
        <v>0</v>
      </c>
      <c r="M45" s="60"/>
      <c r="N45" s="61"/>
    </row>
    <row r="46" spans="1:14" s="30" customFormat="1" ht="27.75" customHeight="1">
      <c r="A46" s="46">
        <f>'KL tổ 6'!A45</f>
        <v>37</v>
      </c>
      <c r="B46" s="47" t="str">
        <f>'KL tổ 6'!B45</f>
        <v>Công Số Ni</v>
      </c>
      <c r="C46" s="48">
        <v>16000</v>
      </c>
      <c r="D46" s="49">
        <f>'KL tổ 6'!AE45</f>
        <v>0</v>
      </c>
      <c r="E46" s="50">
        <f t="shared" si="7"/>
        <v>0</v>
      </c>
      <c r="F46" s="51">
        <v>3</v>
      </c>
      <c r="G46" s="51">
        <v>0</v>
      </c>
      <c r="H46" s="50">
        <f t="shared" si="8"/>
        <v>0</v>
      </c>
      <c r="I46" s="51">
        <f t="shared" si="4"/>
        <v>0</v>
      </c>
      <c r="J46" s="59">
        <f>ROUND(IF(H46&lt;=500000,0,IF(AND(H46&gt;=500001,H46&lt;=1250000),(H46-'Gia cảnh 6'!I42)*5%-25000,IF(H46&gt;=1250001,(H46-'Gia cảnh 6'!I42)*10%-87500))),2)</f>
        <v>0</v>
      </c>
      <c r="K46" s="50">
        <f t="shared" si="5"/>
        <v>0</v>
      </c>
      <c r="L46" s="50">
        <f t="shared" si="6"/>
        <v>0</v>
      </c>
      <c r="M46" s="60"/>
      <c r="N46" s="61"/>
    </row>
    <row r="47" spans="1:14" s="30" customFormat="1" ht="27.75" customHeight="1">
      <c r="A47" s="46">
        <f>'KL tổ 6'!A46</f>
        <v>38</v>
      </c>
      <c r="B47" s="47" t="str">
        <f>'KL tổ 6'!B46</f>
        <v>Công Thươn</v>
      </c>
      <c r="C47" s="48">
        <v>16000</v>
      </c>
      <c r="D47" s="49">
        <f>'KL tổ 6'!AE46</f>
        <v>0</v>
      </c>
      <c r="E47" s="50">
        <f t="shared" si="7"/>
        <v>0</v>
      </c>
      <c r="F47" s="51">
        <v>3</v>
      </c>
      <c r="G47" s="51">
        <v>0</v>
      </c>
      <c r="H47" s="50">
        <f t="shared" si="8"/>
        <v>0</v>
      </c>
      <c r="I47" s="51">
        <f t="shared" si="4"/>
        <v>0</v>
      </c>
      <c r="J47" s="59">
        <v>0</v>
      </c>
      <c r="K47" s="50">
        <f t="shared" si="5"/>
        <v>0</v>
      </c>
      <c r="L47" s="50">
        <f t="shared" si="6"/>
        <v>0</v>
      </c>
      <c r="M47" s="60"/>
      <c r="N47" s="61"/>
    </row>
    <row r="48" spans="1:14" s="30" customFormat="1" ht="27.75" customHeight="1">
      <c r="A48" s="46">
        <f>'KL tổ 6'!A47</f>
        <v>39</v>
      </c>
      <c r="B48" s="47" t="str">
        <f>'KL tổ 6'!B47</f>
        <v>Khăn Số Phi</v>
      </c>
      <c r="C48" s="48">
        <v>16000</v>
      </c>
      <c r="D48" s="49">
        <f>'KL tổ 6'!AE47</f>
        <v>0</v>
      </c>
      <c r="E48" s="50">
        <f t="shared" si="7"/>
        <v>0</v>
      </c>
      <c r="F48" s="51">
        <v>3</v>
      </c>
      <c r="G48" s="51">
        <v>0</v>
      </c>
      <c r="H48" s="50">
        <f t="shared" si="8"/>
        <v>0</v>
      </c>
      <c r="I48" s="51">
        <f t="shared" si="4"/>
        <v>0</v>
      </c>
      <c r="J48" s="59">
        <f>ROUND(IF(H48&lt;=500000,0,IF(AND(H48&gt;=500001,H48&lt;=1250000),(H48-'Gia cảnh 6'!I44)*5%-25000,IF(H48&gt;=1250001,(H48-'Gia cảnh 6'!I44)*10%-87500))),2)</f>
        <v>0</v>
      </c>
      <c r="K48" s="50">
        <f t="shared" si="5"/>
        <v>0</v>
      </c>
      <c r="L48" s="50">
        <f t="shared" si="6"/>
        <v>0</v>
      </c>
      <c r="M48" s="60"/>
      <c r="N48" s="61"/>
    </row>
    <row r="49" spans="1:14" s="30" customFormat="1" ht="27.75" customHeight="1">
      <c r="A49" s="46">
        <f>'KL tổ 6'!A48</f>
        <v>40</v>
      </c>
      <c r="B49" s="47" t="str">
        <f>'KL tổ 6'!B48</f>
        <v>Khăn Ra</v>
      </c>
      <c r="C49" s="48">
        <v>16000</v>
      </c>
      <c r="D49" s="49">
        <f>'KL tổ 6'!AE48</f>
        <v>0</v>
      </c>
      <c r="E49" s="50">
        <f t="shared" si="7"/>
        <v>0</v>
      </c>
      <c r="F49" s="51">
        <v>3</v>
      </c>
      <c r="G49" s="51">
        <v>0</v>
      </c>
      <c r="H49" s="50">
        <f t="shared" si="8"/>
        <v>0</v>
      </c>
      <c r="I49" s="51">
        <f t="shared" si="4"/>
        <v>0</v>
      </c>
      <c r="J49" s="59">
        <f>ROUND(IF(H49&lt;=500000,0,IF(AND(H49&gt;=500001,H49&lt;=1250000),(H49-'Gia cảnh 6'!I45)*5%-25000,IF(H49&gt;=1250001,(H49-'Gia cảnh 6'!I45)*10%-87500))),2)</f>
        <v>0</v>
      </c>
      <c r="K49" s="50">
        <f t="shared" si="5"/>
        <v>0</v>
      </c>
      <c r="L49" s="50">
        <f t="shared" si="6"/>
        <v>0</v>
      </c>
      <c r="M49" s="60"/>
      <c r="N49" s="61"/>
    </row>
    <row r="50" spans="1:14" s="30" customFormat="1" ht="27.75" customHeight="1">
      <c r="A50" s="46">
        <f>'KL tổ 6'!A49</f>
        <v>41</v>
      </c>
      <c r="B50" s="47" t="str">
        <f>'KL tổ 6'!B49</f>
        <v>Khăn Rit</v>
      </c>
      <c r="C50" s="48">
        <v>16000</v>
      </c>
      <c r="D50" s="49">
        <f>'KL tổ 6'!AE49</f>
        <v>0</v>
      </c>
      <c r="E50" s="50">
        <f t="shared" si="7"/>
        <v>0</v>
      </c>
      <c r="F50" s="51">
        <v>3</v>
      </c>
      <c r="G50" s="51">
        <v>0</v>
      </c>
      <c r="H50" s="50">
        <f t="shared" si="8"/>
        <v>0</v>
      </c>
      <c r="I50" s="51">
        <f t="shared" si="4"/>
        <v>0</v>
      </c>
      <c r="J50" s="59">
        <f>ROUND(IF(H50&lt;=500000,0,IF(AND(H50&gt;=500001,H50&lt;=1250000),(H50-'Gia cảnh 6'!I46)*5%-25000,IF(H50&gt;=1250001,(H50-'Gia cảnh 6'!I46)*10%-87500))),2)</f>
        <v>0</v>
      </c>
      <c r="K50" s="50">
        <f t="shared" si="5"/>
        <v>0</v>
      </c>
      <c r="L50" s="50">
        <f t="shared" si="6"/>
        <v>0</v>
      </c>
      <c r="M50" s="60"/>
      <c r="N50" s="61"/>
    </row>
    <row r="51" spans="1:14" s="30" customFormat="1" ht="27.75" customHeight="1">
      <c r="A51" s="46">
        <f>'KL tổ 6'!A50</f>
        <v>42</v>
      </c>
      <c r="B51" s="47" t="str">
        <f>'KL tổ 6'!B50</f>
        <v>Mit Năk</v>
      </c>
      <c r="C51" s="48">
        <v>16000</v>
      </c>
      <c r="D51" s="49">
        <f>'KL tổ 6'!AE50</f>
        <v>0</v>
      </c>
      <c r="E51" s="50">
        <f t="shared" si="7"/>
        <v>0</v>
      </c>
      <c r="F51" s="51">
        <v>3</v>
      </c>
      <c r="G51" s="51">
        <v>0</v>
      </c>
      <c r="H51" s="50">
        <f t="shared" si="8"/>
        <v>0</v>
      </c>
      <c r="I51" s="51">
        <f t="shared" si="4"/>
        <v>0</v>
      </c>
      <c r="J51" s="59">
        <f>ROUND(IF(H51&lt;=500000,0,IF(AND(H51&gt;=500001,H51&lt;=1250000),(H51-'Gia cảnh 6'!I47)*5%-25000,IF(H51&gt;=1250001,(H51-'Gia cảnh 6'!I47)*10%-87500))),2)</f>
        <v>0</v>
      </c>
      <c r="K51" s="50">
        <f t="shared" si="5"/>
        <v>0</v>
      </c>
      <c r="L51" s="50">
        <f t="shared" si="6"/>
        <v>0</v>
      </c>
      <c r="M51" s="60"/>
      <c r="N51" s="61"/>
    </row>
    <row r="52" spans="1:14" s="30" customFormat="1" ht="27.75" customHeight="1">
      <c r="A52" s="46">
        <f>'KL tổ 6'!A51</f>
        <v>43</v>
      </c>
      <c r="B52" s="47" t="str">
        <f>'KL tổ 6'!B51</f>
        <v>Khăn Số Pheap</v>
      </c>
      <c r="C52" s="48">
        <v>16000</v>
      </c>
      <c r="D52" s="49">
        <f>'KL tổ 6'!AE51</f>
        <v>0</v>
      </c>
      <c r="E52" s="50">
        <f t="shared" si="7"/>
        <v>0</v>
      </c>
      <c r="F52" s="51">
        <v>3</v>
      </c>
      <c r="G52" s="51">
        <v>0</v>
      </c>
      <c r="H52" s="50">
        <f t="shared" si="8"/>
        <v>0</v>
      </c>
      <c r="I52" s="51">
        <v>0</v>
      </c>
      <c r="J52" s="59">
        <v>0</v>
      </c>
      <c r="K52" s="50">
        <f t="shared" si="5"/>
        <v>0</v>
      </c>
      <c r="L52" s="50">
        <f t="shared" si="6"/>
        <v>0</v>
      </c>
      <c r="M52" s="60"/>
      <c r="N52" s="61"/>
    </row>
    <row r="53" spans="1:14" s="30" customFormat="1" ht="27.75" customHeight="1">
      <c r="A53" s="46">
        <f>'KL tổ 6'!A52</f>
        <v>44</v>
      </c>
      <c r="B53" s="47" t="str">
        <f>'KL tổ 6'!B52</f>
        <v>Mit Mach</v>
      </c>
      <c r="C53" s="48">
        <v>16000</v>
      </c>
      <c r="D53" s="49">
        <f>'KL tổ 6'!AE52</f>
        <v>0</v>
      </c>
      <c r="E53" s="50">
        <f t="shared" si="7"/>
        <v>0</v>
      </c>
      <c r="F53" s="51">
        <v>3</v>
      </c>
      <c r="G53" s="51">
        <v>0</v>
      </c>
      <c r="H53" s="50">
        <f t="shared" si="8"/>
        <v>0</v>
      </c>
      <c r="I53" s="51">
        <f t="shared" si="4"/>
        <v>0</v>
      </c>
      <c r="J53" s="59">
        <f>ROUND(IF(H53&lt;=500000,0,IF(AND(H53&gt;=500001,H53&lt;=1250000),(H53-'Gia cảnh 6'!I49)*5%-25000,IF(H53&gt;=1250001,(H53-'Gia cảnh 6'!I49)*10%-87500))),2)</f>
        <v>0</v>
      </c>
      <c r="K53" s="50">
        <f t="shared" si="5"/>
        <v>0</v>
      </c>
      <c r="L53" s="50">
        <f t="shared" si="6"/>
        <v>0</v>
      </c>
      <c r="M53" s="60"/>
      <c r="N53" s="61"/>
    </row>
    <row r="54" spans="1:14" s="30" customFormat="1" ht="27.75" customHeight="1">
      <c r="A54" s="46">
        <f>'KL tổ 6'!A53</f>
        <v>45</v>
      </c>
      <c r="B54" s="47" t="str">
        <f>'KL tổ 6'!B53</f>
        <v>Mit Chân</v>
      </c>
      <c r="C54" s="48">
        <v>16000</v>
      </c>
      <c r="D54" s="49">
        <f>'KL tổ 6'!AE53</f>
        <v>0</v>
      </c>
      <c r="E54" s="50">
        <f t="shared" si="7"/>
        <v>0</v>
      </c>
      <c r="F54" s="51">
        <v>3</v>
      </c>
      <c r="G54" s="51">
        <v>0</v>
      </c>
      <c r="H54" s="50">
        <f t="shared" si="8"/>
        <v>0</v>
      </c>
      <c r="I54" s="51">
        <f t="shared" si="4"/>
        <v>0</v>
      </c>
      <c r="J54" s="59">
        <f>ROUND(IF(H54&lt;=500000,0,IF(AND(H54&gt;=500001,H54&lt;=1250000),(H54-'Gia cảnh 6'!I50)*5%-25000,IF(H54&gt;=1250001,(H54-'Gia cảnh 6'!I50)*10%-87500))),2)</f>
        <v>0</v>
      </c>
      <c r="K54" s="50">
        <f t="shared" si="5"/>
        <v>0</v>
      </c>
      <c r="L54" s="50">
        <f t="shared" si="6"/>
        <v>0</v>
      </c>
      <c r="M54" s="60"/>
      <c r="N54" s="61"/>
    </row>
    <row r="55" spans="1:14" s="30" customFormat="1" ht="27.75" customHeight="1">
      <c r="A55" s="46">
        <f>'KL tổ 6'!A54</f>
        <v>46</v>
      </c>
      <c r="B55" s="47" t="str">
        <f>'KL tổ 6'!B54</f>
        <v>Pô Rum Khi</v>
      </c>
      <c r="C55" s="48">
        <v>16000</v>
      </c>
      <c r="D55" s="49">
        <f>'KL tổ 6'!AE54</f>
        <v>0</v>
      </c>
      <c r="E55" s="50">
        <f t="shared" si="7"/>
        <v>0</v>
      </c>
      <c r="F55" s="51">
        <v>3</v>
      </c>
      <c r="G55" s="51">
        <v>0</v>
      </c>
      <c r="H55" s="50">
        <f t="shared" si="8"/>
        <v>0</v>
      </c>
      <c r="I55" s="51">
        <f t="shared" si="4"/>
        <v>0</v>
      </c>
      <c r="J55" s="59">
        <f>ROUND(IF(H55&lt;=500000,0,IF(AND(H55&gt;=500001,H55&lt;=1250000),(H55-'Gia cảnh 6'!I51)*5%-25000,IF(H55&gt;=1250001,(H55-'Gia cảnh 6'!I51)*10%-87500))),2)</f>
        <v>0</v>
      </c>
      <c r="K55" s="50">
        <f t="shared" si="5"/>
        <v>0</v>
      </c>
      <c r="L55" s="50">
        <f t="shared" si="6"/>
        <v>0</v>
      </c>
      <c r="M55" s="60"/>
      <c r="N55" s="61"/>
    </row>
    <row r="56" spans="1:14" s="30" customFormat="1" ht="27.75" customHeight="1">
      <c r="A56" s="46">
        <f>'KL tổ 6'!A55</f>
        <v>47</v>
      </c>
      <c r="B56" s="47" t="str">
        <f>'KL tổ 6'!B55</f>
        <v>Bôl Tha Vi</v>
      </c>
      <c r="C56" s="48">
        <v>16000</v>
      </c>
      <c r="D56" s="49">
        <f>'KL tổ 6'!AE55</f>
        <v>0</v>
      </c>
      <c r="E56" s="50">
        <f t="shared" si="7"/>
        <v>0</v>
      </c>
      <c r="F56" s="51">
        <v>3</v>
      </c>
      <c r="G56" s="51">
        <v>0</v>
      </c>
      <c r="H56" s="50">
        <f t="shared" si="8"/>
        <v>0</v>
      </c>
      <c r="I56" s="51">
        <f t="shared" si="4"/>
        <v>0</v>
      </c>
      <c r="J56" s="59">
        <f>ROUND(IF(H56&lt;=500000,0,IF(AND(H56&gt;=500001,H56&lt;=1250000),(H56-'Gia cảnh 6'!I52)*5%-25000,IF(H56&gt;=1250001,(H56-'Gia cảnh 6'!I52)*10%-87500))),2)</f>
        <v>0</v>
      </c>
      <c r="K56" s="50">
        <f t="shared" si="5"/>
        <v>0</v>
      </c>
      <c r="L56" s="50">
        <f t="shared" si="6"/>
        <v>0</v>
      </c>
      <c r="M56" s="60"/>
      <c r="N56" s="61"/>
    </row>
    <row r="57" spans="1:14" s="30" customFormat="1" ht="27.75" customHeight="1">
      <c r="A57" s="46">
        <f>'KL tổ 6'!A56</f>
        <v>48</v>
      </c>
      <c r="B57" s="47" t="str">
        <f>'KL tổ 6'!B56</f>
        <v>Hôl Hay</v>
      </c>
      <c r="C57" s="48">
        <v>16000</v>
      </c>
      <c r="D57" s="49">
        <f>'KL tổ 6'!AE56</f>
        <v>0</v>
      </c>
      <c r="E57" s="50">
        <f t="shared" si="7"/>
        <v>0</v>
      </c>
      <c r="F57" s="51">
        <v>3</v>
      </c>
      <c r="G57" s="51">
        <v>0</v>
      </c>
      <c r="H57" s="50">
        <f t="shared" si="8"/>
        <v>0</v>
      </c>
      <c r="I57" s="51">
        <f t="shared" si="4"/>
        <v>0</v>
      </c>
      <c r="J57" s="59">
        <f>ROUND(IF(H57&lt;=500000,0,IF(AND(H57&gt;=500001,H57&lt;=1250000),(H57-'Gia cảnh 6'!I53)*5%-25000,IF(H57&gt;=1250001,(H57-'Gia cảnh 6'!I53)*10%-87500))),2)</f>
        <v>0</v>
      </c>
      <c r="K57" s="50">
        <f t="shared" si="5"/>
        <v>0</v>
      </c>
      <c r="L57" s="50">
        <f t="shared" si="6"/>
        <v>0</v>
      </c>
      <c r="M57" s="60"/>
      <c r="N57" s="61"/>
    </row>
    <row r="58" spans="1:14" s="30" customFormat="1" ht="27.75" customHeight="1">
      <c r="A58" s="46">
        <f>'KL tổ 6'!A57</f>
        <v>49</v>
      </c>
      <c r="B58" s="47" t="str">
        <f>'KL tổ 6'!B57</f>
        <v>Hôl Tha</v>
      </c>
      <c r="C58" s="48">
        <v>16000</v>
      </c>
      <c r="D58" s="49">
        <f>'KL tổ 6'!AE57</f>
        <v>0</v>
      </c>
      <c r="E58" s="50">
        <f t="shared" si="7"/>
        <v>0</v>
      </c>
      <c r="F58" s="51">
        <v>3</v>
      </c>
      <c r="G58" s="51">
        <v>0</v>
      </c>
      <c r="H58" s="50">
        <f t="shared" si="8"/>
        <v>0</v>
      </c>
      <c r="I58" s="51">
        <f t="shared" si="4"/>
        <v>0</v>
      </c>
      <c r="J58" s="59">
        <v>0</v>
      </c>
      <c r="K58" s="50">
        <f t="shared" si="5"/>
        <v>0</v>
      </c>
      <c r="L58" s="50">
        <f t="shared" si="6"/>
        <v>0</v>
      </c>
      <c r="M58" s="60"/>
      <c r="N58" s="61"/>
    </row>
    <row r="59" spans="1:14" s="30" customFormat="1" ht="27.75" customHeight="1">
      <c r="A59" s="46">
        <f>'KL tổ 6'!A58</f>
        <v>50</v>
      </c>
      <c r="B59" s="47" t="str">
        <f>'KL tổ 6'!B58</f>
        <v>Mêt Sô Phol</v>
      </c>
      <c r="C59" s="48">
        <v>16000</v>
      </c>
      <c r="D59" s="49">
        <f>'KL tổ 6'!AE58</f>
        <v>0</v>
      </c>
      <c r="E59" s="50">
        <f t="shared" si="7"/>
        <v>0</v>
      </c>
      <c r="F59" s="51">
        <v>3</v>
      </c>
      <c r="G59" s="51">
        <v>0</v>
      </c>
      <c r="H59" s="50">
        <f t="shared" si="8"/>
        <v>0</v>
      </c>
      <c r="I59" s="51">
        <f t="shared" si="4"/>
        <v>0</v>
      </c>
      <c r="J59" s="59">
        <f>ROUND(IF(H59&lt;=500000,0,IF(AND(H59&gt;=500001,H59&lt;=1250000),(H59-'Gia cảnh 6'!I55)*5%-25000,IF(H59&gt;=1250001,(H59-'Gia cảnh 6'!I55)*10%-87500))),2)</f>
        <v>0</v>
      </c>
      <c r="K59" s="50">
        <f t="shared" si="5"/>
        <v>0</v>
      </c>
      <c r="L59" s="50">
        <f t="shared" si="6"/>
        <v>0</v>
      </c>
      <c r="M59" s="60"/>
      <c r="N59" s="61"/>
    </row>
    <row r="60" spans="1:14" s="30" customFormat="1" ht="27.75" customHeight="1">
      <c r="A60" s="46">
        <f>'KL tổ 6'!A59</f>
        <v>51</v>
      </c>
      <c r="B60" s="47" t="str">
        <f>'KL tổ 6'!B59</f>
        <v>Nhil Vôn</v>
      </c>
      <c r="C60" s="48">
        <v>16000</v>
      </c>
      <c r="D60" s="49">
        <f>'KL tổ 6'!AE59</f>
        <v>0</v>
      </c>
      <c r="E60" s="50">
        <f t="shared" si="7"/>
        <v>0</v>
      </c>
      <c r="F60" s="51">
        <v>3</v>
      </c>
      <c r="G60" s="51">
        <v>0</v>
      </c>
      <c r="H60" s="50">
        <f t="shared" si="8"/>
        <v>0</v>
      </c>
      <c r="I60" s="51">
        <f t="shared" si="4"/>
        <v>0</v>
      </c>
      <c r="J60" s="59">
        <v>0</v>
      </c>
      <c r="K60" s="50">
        <f t="shared" si="5"/>
        <v>0</v>
      </c>
      <c r="L60" s="50">
        <f t="shared" si="6"/>
        <v>0</v>
      </c>
      <c r="M60" s="60"/>
      <c r="N60" s="61"/>
    </row>
    <row r="61" spans="1:14" s="30" customFormat="1" ht="27.75" customHeight="1">
      <c r="A61" s="46">
        <f>'KL tổ 6'!A60</f>
        <v>52</v>
      </c>
      <c r="B61" s="47" t="str">
        <f>'KL tổ 6'!B60</f>
        <v>San Lê Khât</v>
      </c>
      <c r="C61" s="48">
        <v>16000</v>
      </c>
      <c r="D61" s="49">
        <f>'KL tổ 6'!AE60</f>
        <v>0</v>
      </c>
      <c r="E61" s="50">
        <f t="shared" si="7"/>
        <v>0</v>
      </c>
      <c r="F61" s="51">
        <v>3</v>
      </c>
      <c r="G61" s="51">
        <v>0</v>
      </c>
      <c r="H61" s="50">
        <f t="shared" si="8"/>
        <v>0</v>
      </c>
      <c r="I61" s="51">
        <f t="shared" si="4"/>
        <v>0</v>
      </c>
      <c r="J61" s="59">
        <v>0</v>
      </c>
      <c r="K61" s="50">
        <f t="shared" si="5"/>
        <v>0</v>
      </c>
      <c r="L61" s="50">
        <f t="shared" si="6"/>
        <v>0</v>
      </c>
      <c r="M61" s="60"/>
      <c r="N61" s="61"/>
    </row>
    <row r="62" spans="1:14" s="30" customFormat="1" ht="27.75" customHeight="1">
      <c r="A62" s="46">
        <f>'KL tổ 6'!A61</f>
        <v>53</v>
      </c>
      <c r="B62" s="47" t="str">
        <f>'KL tổ 6'!B61</f>
        <v>Phol La Pho Li</v>
      </c>
      <c r="C62" s="48">
        <v>16000</v>
      </c>
      <c r="D62" s="49">
        <f>'KL tổ 6'!AE61</f>
        <v>0</v>
      </c>
      <c r="E62" s="50">
        <f t="shared" si="7"/>
        <v>0</v>
      </c>
      <c r="F62" s="51">
        <v>3</v>
      </c>
      <c r="G62" s="51">
        <v>0</v>
      </c>
      <c r="H62" s="50">
        <f t="shared" si="8"/>
        <v>0</v>
      </c>
      <c r="I62" s="51">
        <f t="shared" si="4"/>
        <v>0</v>
      </c>
      <c r="J62" s="59">
        <f>ROUND(IF(H62&lt;=500000,0,IF(AND(H62&gt;=500001,H62&lt;=1250000),(H62-'Gia cảnh 6'!I58)*5%-25000,IF(H62&gt;=1250001,(H62-'Gia cảnh 6'!I58)*10%-87500))),2)</f>
        <v>0</v>
      </c>
      <c r="K62" s="50">
        <f t="shared" si="5"/>
        <v>0</v>
      </c>
      <c r="L62" s="50">
        <f t="shared" si="6"/>
        <v>0</v>
      </c>
      <c r="M62" s="60"/>
      <c r="N62" s="61"/>
    </row>
    <row r="63" spans="1:14" s="30" customFormat="1" ht="27.75" customHeight="1">
      <c r="A63" s="46">
        <f>'KL tổ 6'!A62</f>
        <v>54</v>
      </c>
      <c r="B63" s="47" t="str">
        <f>'KL tổ 6'!B62</f>
        <v>Iêng Kha</v>
      </c>
      <c r="C63" s="48">
        <v>16000</v>
      </c>
      <c r="D63" s="49">
        <f>'KL tổ 6'!AE62</f>
        <v>0</v>
      </c>
      <c r="E63" s="50">
        <f t="shared" si="7"/>
        <v>0</v>
      </c>
      <c r="F63" s="51">
        <v>3</v>
      </c>
      <c r="G63" s="51">
        <v>0</v>
      </c>
      <c r="H63" s="50">
        <f t="shared" si="8"/>
        <v>0</v>
      </c>
      <c r="I63" s="51">
        <f t="shared" si="4"/>
        <v>0</v>
      </c>
      <c r="J63" s="59">
        <f>ROUND(IF(H63&lt;=500000,0,IF(AND(H63&gt;=500001,H63&lt;=1250000),(H63-'Gia cảnh 6'!I59)*5%-25000,IF(H63&gt;=1250001,(H63-'Gia cảnh 6'!I59)*10%-87500))),2)</f>
        <v>0</v>
      </c>
      <c r="K63" s="50">
        <f t="shared" si="5"/>
        <v>0</v>
      </c>
      <c r="L63" s="50">
        <f t="shared" si="6"/>
        <v>0</v>
      </c>
      <c r="M63" s="60"/>
      <c r="N63" s="61"/>
    </row>
    <row r="64" spans="1:14" s="30" customFormat="1" ht="27.75" customHeight="1">
      <c r="A64" s="46">
        <f>'KL tổ 6'!A63</f>
        <v>55</v>
      </c>
      <c r="B64" s="47" t="str">
        <f>'KL tổ 6'!B63</f>
        <v>Con Phôn</v>
      </c>
      <c r="C64" s="48">
        <v>16000</v>
      </c>
      <c r="D64" s="49">
        <f>'KL tổ 6'!AE63</f>
        <v>0</v>
      </c>
      <c r="E64" s="50">
        <f t="shared" si="7"/>
        <v>0</v>
      </c>
      <c r="F64" s="51">
        <v>3</v>
      </c>
      <c r="G64" s="51">
        <v>0</v>
      </c>
      <c r="H64" s="50">
        <f t="shared" si="8"/>
        <v>0</v>
      </c>
      <c r="I64" s="51">
        <f t="shared" si="4"/>
        <v>0</v>
      </c>
      <c r="J64" s="59">
        <f>ROUND(IF(H64&lt;=500000,0,IF(AND(H64&gt;=500001,H64&lt;=1250000),(H64-'Gia cảnh 6'!I60)*5%-25000,IF(H64&gt;=1250001,(H64-'Gia cảnh 6'!I60)*10%-87500))),2)</f>
        <v>0</v>
      </c>
      <c r="K64" s="50">
        <f t="shared" si="5"/>
        <v>0</v>
      </c>
      <c r="L64" s="50">
        <f t="shared" si="6"/>
        <v>0</v>
      </c>
      <c r="M64" s="60"/>
      <c r="N64" s="61"/>
    </row>
    <row r="65" spans="1:14" s="30" customFormat="1" ht="27.75" customHeight="1">
      <c r="A65" s="46">
        <f>'KL tổ 6'!A64</f>
        <v>56</v>
      </c>
      <c r="B65" s="47" t="str">
        <f>'KL tổ 6'!B64</f>
        <v>Kôk So Rây Vươn</v>
      </c>
      <c r="C65" s="48">
        <v>16000</v>
      </c>
      <c r="D65" s="49">
        <f>'KL tổ 6'!AE64</f>
        <v>0</v>
      </c>
      <c r="E65" s="50">
        <f t="shared" si="7"/>
        <v>0</v>
      </c>
      <c r="F65" s="51">
        <v>3</v>
      </c>
      <c r="G65" s="51">
        <v>0</v>
      </c>
      <c r="H65" s="50">
        <f t="shared" si="8"/>
        <v>0</v>
      </c>
      <c r="I65" s="51">
        <f t="shared" si="4"/>
        <v>0</v>
      </c>
      <c r="J65" s="59">
        <v>0</v>
      </c>
      <c r="K65" s="50">
        <f t="shared" si="5"/>
        <v>0</v>
      </c>
      <c r="L65" s="50">
        <f t="shared" si="6"/>
        <v>0</v>
      </c>
      <c r="M65" s="60"/>
      <c r="N65" s="61"/>
    </row>
    <row r="66" spans="1:14" s="30" customFormat="1" ht="27.75" customHeight="1">
      <c r="A66" s="46">
        <f>'KL tổ 6'!A65</f>
        <v>57</v>
      </c>
      <c r="B66" s="47" t="str">
        <f>'KL tổ 6'!B65</f>
        <v>Phach Nuôn</v>
      </c>
      <c r="C66" s="48">
        <v>16000</v>
      </c>
      <c r="D66" s="49">
        <f>'KL tổ 6'!AE65</f>
        <v>0</v>
      </c>
      <c r="E66" s="50">
        <f t="shared" si="7"/>
        <v>0</v>
      </c>
      <c r="F66" s="51">
        <v>3</v>
      </c>
      <c r="G66" s="51">
        <v>0</v>
      </c>
      <c r="H66" s="50">
        <f t="shared" si="8"/>
        <v>0</v>
      </c>
      <c r="I66" s="51">
        <f t="shared" si="4"/>
        <v>0</v>
      </c>
      <c r="J66" s="59">
        <f>ROUND(IF(H66&lt;=500000,0,IF(AND(H66&gt;=500001,H66&lt;=1250000),(H66-'Gia cảnh 6'!I62)*5%-25000,IF(H66&gt;=1250001,(H66-'Gia cảnh 6'!I62)*10%-87500))),2)</f>
        <v>0</v>
      </c>
      <c r="K66" s="50">
        <f t="shared" si="5"/>
        <v>0</v>
      </c>
      <c r="L66" s="50">
        <f t="shared" si="6"/>
        <v>0</v>
      </c>
      <c r="M66" s="60"/>
      <c r="N66" s="61"/>
    </row>
    <row r="67" spans="1:14" s="30" customFormat="1" ht="27.75" customHeight="1">
      <c r="A67" s="46">
        <f>'KL tổ 6'!A66</f>
        <v>58</v>
      </c>
      <c r="B67" s="47" t="str">
        <f>'KL tổ 6'!B66</f>
        <v>Bôl Sôc</v>
      </c>
      <c r="C67" s="48">
        <v>16000</v>
      </c>
      <c r="D67" s="49">
        <f>'KL tổ 6'!AE66</f>
        <v>0</v>
      </c>
      <c r="E67" s="50">
        <f t="shared" si="7"/>
        <v>0</v>
      </c>
      <c r="F67" s="51">
        <v>3</v>
      </c>
      <c r="G67" s="51">
        <v>0</v>
      </c>
      <c r="H67" s="50">
        <f t="shared" si="8"/>
        <v>0</v>
      </c>
      <c r="I67" s="51">
        <f t="shared" si="4"/>
        <v>0</v>
      </c>
      <c r="J67" s="59">
        <f>ROUND(IF(H67&lt;=500000,0,IF(AND(H67&gt;=500001,H67&lt;=1250000),(H67-'Gia cảnh 6'!I63)*5%-25000,IF(H67&gt;=1250001,(H67-'Gia cảnh 6'!I63)*10%-87500))),2)</f>
        <v>0</v>
      </c>
      <c r="K67" s="50">
        <f t="shared" si="5"/>
        <v>0</v>
      </c>
      <c r="L67" s="50">
        <f t="shared" si="6"/>
        <v>0</v>
      </c>
      <c r="M67" s="60"/>
      <c r="N67" s="61"/>
    </row>
    <row r="68" spans="1:14" s="30" customFormat="1" ht="27.75" customHeight="1">
      <c r="A68" s="46">
        <f>'KL tổ 6'!A67</f>
        <v>59</v>
      </c>
      <c r="B68" s="47" t="str">
        <f>'KL tổ 6'!B67</f>
        <v>Mêt Sô Phea</v>
      </c>
      <c r="C68" s="48">
        <v>16000</v>
      </c>
      <c r="D68" s="49">
        <f>'KL tổ 6'!AE67</f>
        <v>0</v>
      </c>
      <c r="E68" s="50">
        <f t="shared" si="7"/>
        <v>0</v>
      </c>
      <c r="F68" s="51">
        <v>3</v>
      </c>
      <c r="G68" s="51">
        <v>0</v>
      </c>
      <c r="H68" s="50">
        <f t="shared" si="8"/>
        <v>0</v>
      </c>
      <c r="I68" s="51">
        <f t="shared" si="4"/>
        <v>0</v>
      </c>
      <c r="J68" s="59">
        <v>0</v>
      </c>
      <c r="K68" s="50">
        <f t="shared" si="5"/>
        <v>0</v>
      </c>
      <c r="L68" s="50">
        <f t="shared" si="6"/>
        <v>0</v>
      </c>
      <c r="M68" s="60"/>
      <c r="N68" s="61"/>
    </row>
    <row r="69" spans="1:14" s="30" customFormat="1" ht="27.75" customHeight="1">
      <c r="A69" s="46">
        <f>'KL tổ 6'!A68</f>
        <v>60</v>
      </c>
      <c r="B69" s="47" t="str">
        <f>'KL tổ 6'!B68</f>
        <v>Mêt Sô Con Thia</v>
      </c>
      <c r="C69" s="48">
        <v>16000</v>
      </c>
      <c r="D69" s="49">
        <f>'KL tổ 6'!AE68</f>
        <v>0</v>
      </c>
      <c r="E69" s="50">
        <f t="shared" si="7"/>
        <v>0</v>
      </c>
      <c r="F69" s="51">
        <v>3</v>
      </c>
      <c r="G69" s="51">
        <v>0</v>
      </c>
      <c r="H69" s="50">
        <f t="shared" si="8"/>
        <v>0</v>
      </c>
      <c r="I69" s="51">
        <f t="shared" si="4"/>
        <v>0</v>
      </c>
      <c r="J69" s="59">
        <f>ROUND(IF(H69&lt;=500000,0,IF(AND(H69&gt;=500001,H69&lt;=1250000),(H69-'Gia cảnh 6'!I65)*5%-25000,IF(H69&gt;=1250001,(H69-'Gia cảnh 6'!I65)*10%-87500))),2)</f>
        <v>0</v>
      </c>
      <c r="K69" s="50">
        <f t="shared" si="5"/>
        <v>0</v>
      </c>
      <c r="L69" s="50">
        <f t="shared" si="6"/>
        <v>0</v>
      </c>
      <c r="M69" s="60"/>
      <c r="N69" s="61"/>
    </row>
    <row r="70" spans="1:14" s="30" customFormat="1" ht="27.75" customHeight="1">
      <c r="A70" s="46">
        <f>'KL tổ 6'!A69</f>
        <v>61</v>
      </c>
      <c r="B70" s="47" t="str">
        <f>'KL tổ 6'!B69</f>
        <v>Phach Thươn</v>
      </c>
      <c r="C70" s="48">
        <v>16000</v>
      </c>
      <c r="D70" s="49">
        <f>'KL tổ 6'!AE69</f>
        <v>0</v>
      </c>
      <c r="E70" s="50">
        <f t="shared" si="7"/>
        <v>0</v>
      </c>
      <c r="F70" s="51">
        <v>3</v>
      </c>
      <c r="G70" s="51">
        <v>0</v>
      </c>
      <c r="H70" s="50">
        <f t="shared" si="8"/>
        <v>0</v>
      </c>
      <c r="I70" s="51">
        <f t="shared" si="4"/>
        <v>0</v>
      </c>
      <c r="J70" s="59">
        <f>ROUND(IF(H70&lt;=500000,0,IF(AND(H70&gt;=500001,H70&lt;=1250000),(H70-'Gia cảnh 6'!I66)*5%-25000,IF(H70&gt;=1250001,(H70-'Gia cảnh 6'!I66)*10%-87500))),2)</f>
        <v>0</v>
      </c>
      <c r="K70" s="50">
        <f t="shared" si="5"/>
        <v>0</v>
      </c>
      <c r="L70" s="50">
        <f t="shared" si="6"/>
        <v>0</v>
      </c>
      <c r="M70" s="60"/>
      <c r="N70" s="61"/>
    </row>
    <row r="71" spans="1:14" s="30" customFormat="1" ht="27.75" customHeight="1">
      <c r="A71" s="46">
        <f>'KL tổ 6'!A70</f>
        <v>62</v>
      </c>
      <c r="B71" s="47" t="str">
        <f>'KL tổ 6'!B70</f>
        <v>Suông Phô Lia</v>
      </c>
      <c r="C71" s="48">
        <v>16000</v>
      </c>
      <c r="D71" s="49">
        <f>'KL tổ 6'!AE70</f>
        <v>0</v>
      </c>
      <c r="E71" s="50">
        <f t="shared" si="7"/>
        <v>0</v>
      </c>
      <c r="F71" s="51">
        <v>3</v>
      </c>
      <c r="G71" s="51">
        <v>0</v>
      </c>
      <c r="H71" s="50">
        <f t="shared" si="8"/>
        <v>0</v>
      </c>
      <c r="I71" s="51">
        <f t="shared" si="4"/>
        <v>0</v>
      </c>
      <c r="J71" s="59">
        <f>ROUND(IF(H71&lt;=500000,0,IF(AND(H71&gt;=500001,H71&lt;=1250000),(H71-'Gia cảnh 6'!I67)*5%-25000,IF(H71&gt;=1250001,(H71-'Gia cảnh 6'!I67)*10%-87500))),2)</f>
        <v>0</v>
      </c>
      <c r="K71" s="50">
        <f t="shared" si="5"/>
        <v>0</v>
      </c>
      <c r="L71" s="50">
        <f t="shared" si="6"/>
        <v>0</v>
      </c>
      <c r="M71" s="60"/>
      <c r="N71" s="61"/>
    </row>
    <row r="72" spans="1:14" s="30" customFormat="1" ht="27.75" customHeight="1">
      <c r="A72" s="46">
        <f>'KL tổ 6'!A71</f>
        <v>63</v>
      </c>
      <c r="B72" s="47" t="str">
        <f>'KL tổ 6'!B71</f>
        <v>Phon Số Bân</v>
      </c>
      <c r="C72" s="48">
        <v>16000</v>
      </c>
      <c r="D72" s="49">
        <f>'KL tổ 6'!AE71</f>
        <v>0</v>
      </c>
      <c r="E72" s="50">
        <f t="shared" si="7"/>
        <v>0</v>
      </c>
      <c r="F72" s="51">
        <v>3</v>
      </c>
      <c r="G72" s="51">
        <v>0</v>
      </c>
      <c r="H72" s="50">
        <f t="shared" si="8"/>
        <v>0</v>
      </c>
      <c r="I72" s="51">
        <f t="shared" si="4"/>
        <v>0</v>
      </c>
      <c r="J72" s="59">
        <f>ROUND(IF(H72&lt;=500000,0,IF(AND(H72&gt;=500001,H72&lt;=1250000),(H72-'Gia cảnh 6'!I68)*5%-25000,IF(H72&gt;=1250001,(H72-'Gia cảnh 6'!I68)*10%-87500))),2)</f>
        <v>0</v>
      </c>
      <c r="K72" s="50">
        <f t="shared" si="5"/>
        <v>0</v>
      </c>
      <c r="L72" s="50">
        <f t="shared" si="6"/>
        <v>0</v>
      </c>
      <c r="M72" s="60"/>
      <c r="N72" s="61"/>
    </row>
    <row r="73" spans="1:14" s="30" customFormat="1" ht="27.75" customHeight="1">
      <c r="A73" s="46">
        <f>'KL tổ 6'!A72</f>
        <v>64</v>
      </c>
      <c r="B73" s="47" t="str">
        <f>'KL tổ 6'!B72</f>
        <v>Thi Liêt</v>
      </c>
      <c r="C73" s="48">
        <v>16000</v>
      </c>
      <c r="D73" s="49">
        <f>'KL tổ 6'!AE72</f>
        <v>0</v>
      </c>
      <c r="E73" s="50">
        <f t="shared" si="7"/>
        <v>0</v>
      </c>
      <c r="F73" s="51">
        <v>3</v>
      </c>
      <c r="G73" s="51">
        <v>0</v>
      </c>
      <c r="H73" s="50">
        <f t="shared" si="8"/>
        <v>0</v>
      </c>
      <c r="I73" s="51">
        <f t="shared" si="4"/>
        <v>0</v>
      </c>
      <c r="J73" s="59">
        <f>ROUND(IF(H73&lt;=500000,0,IF(AND(H73&gt;=500001,H73&lt;=1250000),(H73-'Gia cảnh 6'!I69)*5%-25000,IF(H73&gt;=1250001,(H73-'Gia cảnh 6'!I69)*10%-87500))),2)</f>
        <v>0</v>
      </c>
      <c r="K73" s="50">
        <f t="shared" si="5"/>
        <v>0</v>
      </c>
      <c r="L73" s="50">
        <f t="shared" si="6"/>
        <v>0</v>
      </c>
      <c r="M73" s="60"/>
      <c r="N73" s="61"/>
    </row>
    <row r="74" spans="1:14" s="30" customFormat="1" ht="27.75" customHeight="1">
      <c r="A74" s="46">
        <f>'KL tổ 6'!A73</f>
        <v>65</v>
      </c>
      <c r="B74" s="47" t="str">
        <f>'KL tổ 6'!B73</f>
        <v>Suôt Sau Ri</v>
      </c>
      <c r="C74" s="48">
        <v>16000</v>
      </c>
      <c r="D74" s="49">
        <f>'KL tổ 6'!AE73</f>
        <v>0</v>
      </c>
      <c r="E74" s="50">
        <f t="shared" si="7"/>
        <v>0</v>
      </c>
      <c r="F74" s="51">
        <v>3</v>
      </c>
      <c r="G74" s="51">
        <v>0</v>
      </c>
      <c r="H74" s="50">
        <f t="shared" si="8"/>
        <v>0</v>
      </c>
      <c r="I74" s="51">
        <f t="shared" si="4"/>
        <v>0</v>
      </c>
      <c r="J74" s="59">
        <f>ROUND(IF(H74&lt;=500000,0,IF(AND(H74&gt;=500001,H74&lt;=1250000),(H74-'Gia cảnh 6'!I70)*5%-25000,IF(H74&gt;=1250001,(H74-'Gia cảnh 6'!I70)*10%-87500))),2)</f>
        <v>0</v>
      </c>
      <c r="K74" s="50">
        <f t="shared" si="5"/>
        <v>0</v>
      </c>
      <c r="L74" s="50">
        <f t="shared" si="6"/>
        <v>0</v>
      </c>
      <c r="M74" s="60"/>
      <c r="N74" s="61"/>
    </row>
    <row r="75" spans="1:14" s="30" customFormat="1" ht="27.75" customHeight="1">
      <c r="A75" s="46">
        <f>'KL tổ 6'!A74</f>
        <v>66</v>
      </c>
      <c r="B75" s="47" t="str">
        <f>'KL tổ 6'!B74</f>
        <v>Sum Văn Na</v>
      </c>
      <c r="C75" s="48">
        <v>16000</v>
      </c>
      <c r="D75" s="49">
        <f>'KL tổ 6'!AE74</f>
        <v>0</v>
      </c>
      <c r="E75" s="50">
        <f t="shared" si="7"/>
        <v>0</v>
      </c>
      <c r="F75" s="51">
        <v>3</v>
      </c>
      <c r="G75" s="51">
        <v>0</v>
      </c>
      <c r="H75" s="50">
        <f t="shared" si="8"/>
        <v>0</v>
      </c>
      <c r="I75" s="51">
        <f t="shared" si="4"/>
        <v>0</v>
      </c>
      <c r="J75" s="59">
        <f>ROUND(IF(H75&lt;=500000,0,IF(AND(H75&gt;=500001,H75&lt;=1250000),(H75-'Gia cảnh 6'!I71)*5%-25000,IF(H75&gt;=1250001,(H75-'Gia cảnh 6'!I71)*10%-87500))),2)</f>
        <v>0</v>
      </c>
      <c r="K75" s="50">
        <f t="shared" si="5"/>
        <v>0</v>
      </c>
      <c r="L75" s="50">
        <f t="shared" si="6"/>
        <v>0</v>
      </c>
      <c r="M75" s="60"/>
      <c r="N75" s="61"/>
    </row>
    <row r="76" spans="1:14" s="30" customFormat="1" ht="27.75" customHeight="1">
      <c r="A76" s="46">
        <f>'KL tổ 6'!A75</f>
        <v>67</v>
      </c>
      <c r="B76" s="47" t="str">
        <f>'KL tổ 6'!B75</f>
        <v>Khêm số kha</v>
      </c>
      <c r="C76" s="48">
        <v>16000</v>
      </c>
      <c r="D76" s="49">
        <f>'KL tổ 6'!AE75</f>
        <v>0</v>
      </c>
      <c r="E76" s="50">
        <f t="shared" si="7"/>
        <v>0</v>
      </c>
      <c r="F76" s="51">
        <v>3</v>
      </c>
      <c r="G76" s="51">
        <v>0</v>
      </c>
      <c r="H76" s="50">
        <f t="shared" si="8"/>
        <v>0</v>
      </c>
      <c r="I76" s="51">
        <f t="shared" si="4"/>
        <v>0</v>
      </c>
      <c r="J76" s="59">
        <v>0</v>
      </c>
      <c r="K76" s="50">
        <f t="shared" si="5"/>
        <v>0</v>
      </c>
      <c r="L76" s="50">
        <f t="shared" si="6"/>
        <v>0</v>
      </c>
      <c r="M76" s="60"/>
      <c r="N76" s="61"/>
    </row>
    <row r="77" spans="1:14" s="30" customFormat="1" ht="27.75" customHeight="1">
      <c r="A77" s="46">
        <f>'KL tổ 6'!A76</f>
        <v>68</v>
      </c>
      <c r="B77" s="47" t="str">
        <f>'KL tổ 6'!B76</f>
        <v>Khêm Sô Rây Pâu</v>
      </c>
      <c r="C77" s="48">
        <v>16000</v>
      </c>
      <c r="D77" s="49">
        <f>'KL tổ 6'!AE76</f>
        <v>0</v>
      </c>
      <c r="E77" s="50">
        <f t="shared" si="7"/>
        <v>0</v>
      </c>
      <c r="F77" s="51">
        <v>3</v>
      </c>
      <c r="G77" s="51">
        <v>0</v>
      </c>
      <c r="H77" s="50">
        <f t="shared" si="8"/>
        <v>0</v>
      </c>
      <c r="I77" s="51">
        <f t="shared" si="4"/>
        <v>0</v>
      </c>
      <c r="J77" s="59">
        <f>ROUND(IF(H77&lt;=500000,0,IF(AND(H77&gt;=500001,H77&lt;=1250000),(H77-'Gia cảnh 6'!I73)*5%-25000,IF(H77&gt;=1250001,(H77-'Gia cảnh 6'!I73)*10%-87500))),2)</f>
        <v>0</v>
      </c>
      <c r="K77" s="50">
        <f t="shared" si="5"/>
        <v>0</v>
      </c>
      <c r="L77" s="50">
        <f t="shared" si="6"/>
        <v>0</v>
      </c>
      <c r="M77" s="60"/>
      <c r="N77" s="61"/>
    </row>
    <row r="78" spans="1:14" s="30" customFormat="1" ht="27.75" customHeight="1">
      <c r="A78" s="46">
        <f>'KL tổ 6'!A77</f>
        <v>69</v>
      </c>
      <c r="B78" s="47" t="str">
        <f>'KL tổ 6'!B77</f>
        <v>Khêm Ni Môl</v>
      </c>
      <c r="C78" s="48">
        <v>16000</v>
      </c>
      <c r="D78" s="49">
        <f>'KL tổ 6'!AE77</f>
        <v>0</v>
      </c>
      <c r="E78" s="50">
        <f t="shared" si="7"/>
        <v>0</v>
      </c>
      <c r="F78" s="51">
        <v>3</v>
      </c>
      <c r="G78" s="51">
        <v>0</v>
      </c>
      <c r="H78" s="50">
        <f t="shared" si="8"/>
        <v>0</v>
      </c>
      <c r="I78" s="51">
        <v>0</v>
      </c>
      <c r="J78" s="59">
        <v>0</v>
      </c>
      <c r="K78" s="50">
        <f t="shared" si="5"/>
        <v>0</v>
      </c>
      <c r="L78" s="50">
        <f t="shared" si="6"/>
        <v>0</v>
      </c>
      <c r="M78" s="60"/>
      <c r="N78" s="61"/>
    </row>
    <row r="79" spans="1:14" s="30" customFormat="1" ht="27.75" hidden="1" customHeight="1">
      <c r="A79" s="46">
        <f>'KL tổ 6'!A78</f>
        <v>70</v>
      </c>
      <c r="B79" s="47" t="str">
        <f>'KL tổ 6'!B78</f>
        <v>Sô Srôn</v>
      </c>
      <c r="C79" s="48">
        <v>16000</v>
      </c>
      <c r="D79" s="49">
        <f>'KL tổ 6'!AE78</f>
        <v>0</v>
      </c>
      <c r="E79" s="50">
        <f t="shared" si="7"/>
        <v>0</v>
      </c>
      <c r="F79" s="51">
        <v>3</v>
      </c>
      <c r="G79" s="51">
        <v>0</v>
      </c>
      <c r="H79" s="50">
        <f t="shared" si="8"/>
        <v>0</v>
      </c>
      <c r="I79" s="51">
        <v>0</v>
      </c>
      <c r="J79" s="59">
        <f>ROUND(IF(H79&lt;=500000,0,IF(AND(H79&gt;=500001,H79&lt;=1250000),(H79-'Gia cảnh 6'!I75)*5%-25000,IF(H79&gt;=1250001,(H79-'Gia cảnh 6'!I75)*10%-87500))),2)</f>
        <v>0</v>
      </c>
      <c r="K79" s="50">
        <f t="shared" si="5"/>
        <v>0</v>
      </c>
      <c r="L79" s="50">
        <f t="shared" si="6"/>
        <v>0</v>
      </c>
      <c r="M79" s="60"/>
      <c r="N79" s="61"/>
    </row>
    <row r="80" spans="1:14" s="30" customFormat="1" ht="27.75" hidden="1" customHeight="1">
      <c r="A80" s="46">
        <f>'KL tổ 6'!A79</f>
        <v>71</v>
      </c>
      <c r="B80" s="47" t="str">
        <f>'KL tổ 6'!B79</f>
        <v>My Hem</v>
      </c>
      <c r="C80" s="48">
        <v>16000</v>
      </c>
      <c r="D80" s="49">
        <f>'KL tổ 6'!AE79</f>
        <v>0</v>
      </c>
      <c r="E80" s="50">
        <f t="shared" si="7"/>
        <v>0</v>
      </c>
      <c r="F80" s="51">
        <v>3</v>
      </c>
      <c r="G80" s="51">
        <v>0</v>
      </c>
      <c r="H80" s="50">
        <f t="shared" si="8"/>
        <v>0</v>
      </c>
      <c r="I80" s="51">
        <v>0</v>
      </c>
      <c r="J80" s="59">
        <f>ROUND(IF(H80&lt;=500000,0,IF(AND(H80&gt;=500001,H80&lt;=1250000),(H80-'Gia cảnh 6'!I76)*5%-25000,IF(H80&gt;=1250001,(H80-'Gia cảnh 6'!I76)*10%-87500))),2)</f>
        <v>0</v>
      </c>
      <c r="K80" s="50">
        <f t="shared" si="5"/>
        <v>0</v>
      </c>
      <c r="L80" s="50">
        <f t="shared" si="6"/>
        <v>0</v>
      </c>
      <c r="M80" s="60"/>
      <c r="N80" s="61"/>
    </row>
    <row r="81" spans="1:14" s="30" customFormat="1" ht="27.75" hidden="1" customHeight="1">
      <c r="A81" s="46">
        <f>'KL tổ 6'!A80</f>
        <v>72</v>
      </c>
      <c r="B81" s="47" t="str">
        <f>'KL tổ 6'!B80</f>
        <v>Soc San</v>
      </c>
      <c r="C81" s="48">
        <v>16000</v>
      </c>
      <c r="D81" s="49">
        <f>'KL tổ 6'!AE80</f>
        <v>0</v>
      </c>
      <c r="E81" s="50">
        <f t="shared" si="7"/>
        <v>0</v>
      </c>
      <c r="F81" s="51">
        <v>3</v>
      </c>
      <c r="G81" s="51">
        <v>0</v>
      </c>
      <c r="H81" s="50">
        <f t="shared" si="8"/>
        <v>0</v>
      </c>
      <c r="I81" s="51">
        <v>0</v>
      </c>
      <c r="J81" s="59">
        <f>ROUND(IF(H81&lt;=500000,0,IF(AND(H81&gt;=500001,H81&lt;=1250000),(H81-'Gia cảnh 6'!I77)*5%-25000,IF(H81&gt;=1250001,(H81-'Gia cảnh 6'!I77)*10%-87500))),2)</f>
        <v>0</v>
      </c>
      <c r="K81" s="50">
        <f t="shared" si="5"/>
        <v>0</v>
      </c>
      <c r="L81" s="50">
        <f t="shared" si="6"/>
        <v>0</v>
      </c>
      <c r="M81" s="60"/>
      <c r="N81" s="61"/>
    </row>
    <row r="82" spans="1:14" s="30" customFormat="1" ht="27.75" hidden="1" customHeight="1">
      <c r="A82" s="46">
        <f>'KL tổ 6'!A81</f>
        <v>73</v>
      </c>
      <c r="B82" s="47" t="str">
        <f>'KL tổ 6'!B81</f>
        <v>Va Đi</v>
      </c>
      <c r="C82" s="48">
        <v>16000</v>
      </c>
      <c r="D82" s="49">
        <f>'KL tổ 6'!AE81</f>
        <v>0</v>
      </c>
      <c r="E82" s="50">
        <f t="shared" si="7"/>
        <v>0</v>
      </c>
      <c r="F82" s="51">
        <v>3</v>
      </c>
      <c r="G82" s="51">
        <v>0</v>
      </c>
      <c r="H82" s="50">
        <f t="shared" si="8"/>
        <v>0</v>
      </c>
      <c r="I82" s="51">
        <v>0</v>
      </c>
      <c r="J82" s="59">
        <v>0</v>
      </c>
      <c r="K82" s="50">
        <f t="shared" si="5"/>
        <v>0</v>
      </c>
      <c r="L82" s="50">
        <f t="shared" si="6"/>
        <v>0</v>
      </c>
      <c r="M82" s="60"/>
      <c r="N82" s="61"/>
    </row>
    <row r="83" spans="1:14" s="30" customFormat="1" ht="27.75" hidden="1" customHeight="1">
      <c r="A83" s="46">
        <f>'KL tổ 6'!A82</f>
        <v>74</v>
      </c>
      <c r="B83" s="47" t="str">
        <f>'KL tổ 6'!B82</f>
        <v>Plang Pla</v>
      </c>
      <c r="C83" s="48">
        <v>16000</v>
      </c>
      <c r="D83" s="49">
        <f>'KL tổ 6'!AE82</f>
        <v>0</v>
      </c>
      <c r="E83" s="50">
        <f t="shared" si="7"/>
        <v>0</v>
      </c>
      <c r="F83" s="51">
        <v>3</v>
      </c>
      <c r="G83" s="51">
        <v>0</v>
      </c>
      <c r="H83" s="50">
        <f t="shared" si="8"/>
        <v>0</v>
      </c>
      <c r="I83" s="51">
        <v>0</v>
      </c>
      <c r="J83" s="59">
        <f>ROUND(IF(H83&lt;=500000,0,IF(AND(H83&gt;=500001,H83&lt;=1250000),(H83-'Gia cảnh 6'!I79)*5%-25000,IF(H83&gt;=1250001,(H83-'Gia cảnh 6'!I79)*10%-87500))),2)</f>
        <v>0</v>
      </c>
      <c r="K83" s="50">
        <f t="shared" ref="K83:K117" si="9">IF(J83&gt;0,I83+J83,I83)</f>
        <v>0</v>
      </c>
      <c r="L83" s="50">
        <f t="shared" ref="L83:L110" si="10">IF(K83&gt;0,H83-K83,H83)</f>
        <v>0</v>
      </c>
      <c r="M83" s="60"/>
      <c r="N83" s="61"/>
    </row>
    <row r="84" spans="1:14" s="30" customFormat="1" ht="27.75" hidden="1" customHeight="1">
      <c r="A84" s="46">
        <f>'KL tổ 6'!A83</f>
        <v>75</v>
      </c>
      <c r="B84" s="47" t="str">
        <f>'KL tổ 6'!B83</f>
        <v>So Khach</v>
      </c>
      <c r="C84" s="48">
        <v>16000</v>
      </c>
      <c r="D84" s="49">
        <f>'KL tổ 6'!AE83</f>
        <v>0</v>
      </c>
      <c r="E84" s="50">
        <f t="shared" si="7"/>
        <v>0</v>
      </c>
      <c r="F84" s="51">
        <v>3</v>
      </c>
      <c r="G84" s="51">
        <v>0</v>
      </c>
      <c r="H84" s="50">
        <f t="shared" si="8"/>
        <v>0</v>
      </c>
      <c r="I84" s="51">
        <v>0</v>
      </c>
      <c r="J84" s="59">
        <v>0</v>
      </c>
      <c r="K84" s="50">
        <f t="shared" si="9"/>
        <v>0</v>
      </c>
      <c r="L84" s="50">
        <f t="shared" si="10"/>
        <v>0</v>
      </c>
      <c r="M84" s="60"/>
      <c r="N84" s="61"/>
    </row>
    <row r="85" spans="1:14" s="30" customFormat="1" ht="27.75" hidden="1" customHeight="1">
      <c r="A85" s="46">
        <f>'KL tổ 6'!A84</f>
        <v>76</v>
      </c>
      <c r="B85" s="47" t="str">
        <f>'KL tổ 6'!B84</f>
        <v>Sem Ka</v>
      </c>
      <c r="C85" s="48">
        <v>16000</v>
      </c>
      <c r="D85" s="49">
        <f>'KL tổ 6'!AE84</f>
        <v>0</v>
      </c>
      <c r="E85" s="50">
        <f t="shared" si="7"/>
        <v>0</v>
      </c>
      <c r="F85" s="51">
        <v>3</v>
      </c>
      <c r="G85" s="51">
        <v>0</v>
      </c>
      <c r="H85" s="50">
        <f t="shared" si="8"/>
        <v>0</v>
      </c>
      <c r="I85" s="51">
        <v>0</v>
      </c>
      <c r="J85" s="59">
        <f>ROUND(IF(H85&lt;=500000,0,IF(AND(H85&gt;=500001,H85&lt;=1250000),(H85-'Gia cảnh 6'!I81)*5%-25000,IF(H85&gt;=1250001,(H85-'Gia cảnh 6'!I81)*10%-87500))),2)</f>
        <v>0</v>
      </c>
      <c r="K85" s="50">
        <f t="shared" si="9"/>
        <v>0</v>
      </c>
      <c r="L85" s="50">
        <f t="shared" si="10"/>
        <v>0</v>
      </c>
      <c r="M85" s="60"/>
      <c r="N85" s="61"/>
    </row>
    <row r="86" spans="1:14" s="30" customFormat="1" ht="27.75" hidden="1" customHeight="1">
      <c r="A86" s="46">
        <f>'KL tổ 6'!A85</f>
        <v>77</v>
      </c>
      <c r="B86" s="47" t="str">
        <f>'KL tổ 6'!B85</f>
        <v>Long Loi</v>
      </c>
      <c r="C86" s="48">
        <v>16000</v>
      </c>
      <c r="D86" s="49">
        <f>'KL tổ 6'!AE85</f>
        <v>0</v>
      </c>
      <c r="E86" s="50">
        <f t="shared" si="7"/>
        <v>0</v>
      </c>
      <c r="F86" s="51">
        <v>3</v>
      </c>
      <c r="G86" s="51">
        <v>0</v>
      </c>
      <c r="H86" s="50">
        <f t="shared" si="8"/>
        <v>0</v>
      </c>
      <c r="I86" s="51">
        <v>0</v>
      </c>
      <c r="J86" s="59">
        <f>ROUND(IF(H86&lt;=500000,0,IF(AND(H86&gt;=500001,H86&lt;=1250000),(H86-'Gia cảnh 6'!I82)*5%-25000,IF(H86&gt;=1250001,(H86-'Gia cảnh 6'!I82)*10%-87500))),2)</f>
        <v>0</v>
      </c>
      <c r="K86" s="50">
        <f t="shared" si="9"/>
        <v>0</v>
      </c>
      <c r="L86" s="50">
        <f t="shared" si="10"/>
        <v>0</v>
      </c>
      <c r="M86" s="60"/>
      <c r="N86" s="61"/>
    </row>
    <row r="87" spans="1:14" s="30" customFormat="1" ht="27.75" hidden="1" customHeight="1">
      <c r="A87" s="46">
        <f>'KL tổ 6'!A86</f>
        <v>78</v>
      </c>
      <c r="B87" s="47" t="str">
        <f>'KL tổ 6'!B86</f>
        <v>Phon Kren</v>
      </c>
      <c r="C87" s="48">
        <v>16000</v>
      </c>
      <c r="D87" s="49">
        <f>'KL tổ 6'!AE86</f>
        <v>0</v>
      </c>
      <c r="E87" s="50">
        <f t="shared" si="7"/>
        <v>0</v>
      </c>
      <c r="F87" s="51">
        <v>3</v>
      </c>
      <c r="G87" s="51">
        <v>0</v>
      </c>
      <c r="H87" s="50">
        <f t="shared" si="8"/>
        <v>0</v>
      </c>
      <c r="I87" s="51">
        <v>0</v>
      </c>
      <c r="J87" s="59">
        <f>ROUND(IF(H87&lt;=500000,0,IF(AND(H87&gt;=500001,H87&lt;=1250000),(H87-'Gia cảnh 6'!I83)*5%-25000,IF(H87&gt;=1250001,(H87-'Gia cảnh 6'!I83)*10%-87500))),2)</f>
        <v>0</v>
      </c>
      <c r="K87" s="50">
        <f t="shared" si="9"/>
        <v>0</v>
      </c>
      <c r="L87" s="50">
        <f t="shared" si="10"/>
        <v>0</v>
      </c>
      <c r="M87" s="60"/>
      <c r="N87" s="61"/>
    </row>
    <row r="88" spans="1:14" s="30" customFormat="1" ht="27.75" hidden="1" customHeight="1">
      <c r="A88" s="46">
        <f>'KL tổ 6'!A87</f>
        <v>79</v>
      </c>
      <c r="B88" s="47" t="str">
        <f>'KL tổ 6'!B87</f>
        <v>Chhin Chhi</v>
      </c>
      <c r="C88" s="48">
        <v>16000</v>
      </c>
      <c r="D88" s="49">
        <f>'KL tổ 6'!AE87</f>
        <v>0</v>
      </c>
      <c r="E88" s="62">
        <f t="shared" ref="E88:E122" si="11">C88*D88</f>
        <v>0</v>
      </c>
      <c r="F88" s="51">
        <v>3</v>
      </c>
      <c r="G88" s="51">
        <v>0</v>
      </c>
      <c r="H88" s="62">
        <f t="shared" ref="H88:H122" si="12">G88+E88</f>
        <v>0</v>
      </c>
      <c r="I88" s="51">
        <v>0</v>
      </c>
      <c r="J88" s="59">
        <f>ROUND(IF(H88&lt;=500000,0,IF(AND(H88&gt;=500001,H88&lt;=1250000),(H88-'Gia cảnh 6'!I84)*5%-25000,IF(H88&gt;=1250001,(H88-'Gia cảnh 6'!I84)*10%-87500))),2)</f>
        <v>0</v>
      </c>
      <c r="K88" s="50">
        <f t="shared" si="9"/>
        <v>0</v>
      </c>
      <c r="L88" s="62">
        <f t="shared" si="10"/>
        <v>0</v>
      </c>
      <c r="M88" s="63"/>
      <c r="N88" s="61"/>
    </row>
    <row r="89" spans="1:14" s="30" customFormat="1" ht="27.75" hidden="1" customHeight="1">
      <c r="A89" s="46">
        <f>'KL tổ 6'!A88</f>
        <v>80</v>
      </c>
      <c r="B89" s="47" t="str">
        <f>'KL tổ 6'!B88</f>
        <v>Chhin Lư</v>
      </c>
      <c r="C89" s="48">
        <v>16000</v>
      </c>
      <c r="D89" s="49">
        <f>'KL tổ 6'!AE88</f>
        <v>0</v>
      </c>
      <c r="E89" s="62">
        <f t="shared" si="11"/>
        <v>0</v>
      </c>
      <c r="F89" s="51">
        <v>3</v>
      </c>
      <c r="G89" s="51">
        <v>0</v>
      </c>
      <c r="H89" s="62">
        <f t="shared" si="12"/>
        <v>0</v>
      </c>
      <c r="I89" s="51">
        <v>0</v>
      </c>
      <c r="J89" s="59">
        <f>ROUND(IF(H89&lt;=500000,0,IF(AND(H89&gt;=500001,H89&lt;=1250000),(H89-'Gia cảnh 6'!I85)*5%-25000,IF(H89&gt;=1250001,(H89-'Gia cảnh 6'!I85)*10%-87500))),2)</f>
        <v>0</v>
      </c>
      <c r="K89" s="50">
        <f t="shared" si="9"/>
        <v>0</v>
      </c>
      <c r="L89" s="62">
        <f t="shared" si="10"/>
        <v>0</v>
      </c>
      <c r="M89" s="63"/>
      <c r="N89" s="61"/>
    </row>
    <row r="90" spans="1:14" s="30" customFormat="1" ht="27.75" hidden="1" customHeight="1">
      <c r="A90" s="46">
        <f>'KL tổ 6'!A89</f>
        <v>81</v>
      </c>
      <c r="B90" s="47" t="str">
        <f>'KL tổ 6'!B89</f>
        <v>Ôi Vut</v>
      </c>
      <c r="C90" s="48">
        <v>16000</v>
      </c>
      <c r="D90" s="49">
        <f>'KL tổ 6'!AE89</f>
        <v>0</v>
      </c>
      <c r="E90" s="62">
        <f t="shared" si="11"/>
        <v>0</v>
      </c>
      <c r="F90" s="51">
        <v>3</v>
      </c>
      <c r="G90" s="51">
        <v>0</v>
      </c>
      <c r="H90" s="62">
        <f t="shared" si="12"/>
        <v>0</v>
      </c>
      <c r="I90" s="51">
        <v>0</v>
      </c>
      <c r="J90" s="59">
        <f>ROUND(IF(H90&lt;=500000,0,IF(AND(H90&gt;=500001,H90&lt;=1250000),(H90-'Gia cảnh 6'!I86)*5%-25000,IF(H90&gt;=1250001,(H90-'Gia cảnh 6'!I86)*10%-87500))),2)</f>
        <v>0</v>
      </c>
      <c r="K90" s="50">
        <f t="shared" si="9"/>
        <v>0</v>
      </c>
      <c r="L90" s="62">
        <f t="shared" si="10"/>
        <v>0</v>
      </c>
      <c r="M90" s="63"/>
      <c r="N90" s="61"/>
    </row>
    <row r="91" spans="1:14" s="30" customFormat="1" ht="27.75" hidden="1" customHeight="1">
      <c r="A91" s="46">
        <f>'KL tổ 6'!A90</f>
        <v>82</v>
      </c>
      <c r="B91" s="47" t="str">
        <f>'KL tổ 6'!B90</f>
        <v>Pin Thon</v>
      </c>
      <c r="C91" s="48">
        <v>16000</v>
      </c>
      <c r="D91" s="49">
        <f>'KL tổ 6'!AE90</f>
        <v>0</v>
      </c>
      <c r="E91" s="62">
        <f t="shared" si="11"/>
        <v>0</v>
      </c>
      <c r="F91" s="51">
        <v>3</v>
      </c>
      <c r="G91" s="51">
        <v>0</v>
      </c>
      <c r="H91" s="62">
        <f t="shared" si="12"/>
        <v>0</v>
      </c>
      <c r="I91" s="51">
        <v>0</v>
      </c>
      <c r="J91" s="59">
        <f>ROUND(IF(H91&lt;=500000,0,IF(AND(H91&gt;=500001,H91&lt;=1250000),(H91-'Gia cảnh 6'!I87)*5%-25000,IF(H91&gt;=1250001,(H91-'Gia cảnh 6'!I87)*10%-87500))),2)</f>
        <v>0</v>
      </c>
      <c r="K91" s="50">
        <f t="shared" si="9"/>
        <v>0</v>
      </c>
      <c r="L91" s="62">
        <f t="shared" si="10"/>
        <v>0</v>
      </c>
      <c r="M91" s="63"/>
      <c r="N91" s="61"/>
    </row>
    <row r="92" spans="1:14" s="30" customFormat="1" ht="27.75" hidden="1" customHeight="1">
      <c r="A92" s="46">
        <f>'KL tổ 6'!A91</f>
        <v>83</v>
      </c>
      <c r="B92" s="47" t="str">
        <f>'KL tổ 6'!B91</f>
        <v>Mau Số Nat</v>
      </c>
      <c r="C92" s="48">
        <v>16000</v>
      </c>
      <c r="D92" s="49">
        <f>'KL tổ 6'!AE91</f>
        <v>0</v>
      </c>
      <c r="E92" s="62">
        <f t="shared" si="11"/>
        <v>0</v>
      </c>
      <c r="F92" s="51">
        <v>3</v>
      </c>
      <c r="G92" s="51">
        <v>0</v>
      </c>
      <c r="H92" s="62">
        <f t="shared" si="12"/>
        <v>0</v>
      </c>
      <c r="I92" s="51">
        <v>0</v>
      </c>
      <c r="J92" s="59">
        <f>ROUND(IF(H92&lt;=500000,0,IF(AND(H92&gt;=500001,H92&lt;=1250000),(H92-'Gia cảnh 6'!I88)*5%-25000,IF(H92&gt;=1250001,(H92-'Gia cảnh 6'!I88)*10%-87500))),2)</f>
        <v>0</v>
      </c>
      <c r="K92" s="50">
        <f t="shared" si="9"/>
        <v>0</v>
      </c>
      <c r="L92" s="62">
        <f t="shared" si="10"/>
        <v>0</v>
      </c>
      <c r="M92" s="63"/>
      <c r="N92" s="61"/>
    </row>
    <row r="93" spans="1:14" s="30" customFormat="1" ht="27.75" hidden="1" customHeight="1">
      <c r="A93" s="46">
        <f>'KL tổ 6'!A92</f>
        <v>84</v>
      </c>
      <c r="B93" s="47" t="str">
        <f>'KL tổ 6'!B92</f>
        <v>Kim In</v>
      </c>
      <c r="C93" s="48">
        <v>16000</v>
      </c>
      <c r="D93" s="49">
        <f>'KL tổ 6'!AE92</f>
        <v>0</v>
      </c>
      <c r="E93" s="62">
        <f t="shared" si="11"/>
        <v>0</v>
      </c>
      <c r="F93" s="51">
        <v>3</v>
      </c>
      <c r="G93" s="51">
        <v>0</v>
      </c>
      <c r="H93" s="62">
        <f t="shared" si="12"/>
        <v>0</v>
      </c>
      <c r="I93" s="51">
        <v>0</v>
      </c>
      <c r="J93" s="59">
        <f>ROUND(IF(H93&lt;=500000,0,IF(AND(H93&gt;=500001,H93&lt;=1250000),(H93-'Gia cảnh 6'!I89)*5%-25000,IF(H93&gt;=1250001,(H93-'Gia cảnh 6'!I89)*10%-87500))),2)</f>
        <v>0</v>
      </c>
      <c r="K93" s="50">
        <f t="shared" si="9"/>
        <v>0</v>
      </c>
      <c r="L93" s="62">
        <f t="shared" si="10"/>
        <v>0</v>
      </c>
      <c r="M93" s="63"/>
      <c r="N93" s="61"/>
    </row>
    <row r="94" spans="1:14" s="30" customFormat="1" ht="27.75" hidden="1" customHeight="1">
      <c r="A94" s="46">
        <f>'KL tổ 6'!A93</f>
        <v>85</v>
      </c>
      <c r="B94" s="47" t="str">
        <f>'KL tổ 6'!B93</f>
        <v>Tô Ry Han</v>
      </c>
      <c r="C94" s="48">
        <v>16000</v>
      </c>
      <c r="D94" s="49">
        <f>'KL tổ 6'!AE93</f>
        <v>0</v>
      </c>
      <c r="E94" s="62">
        <f t="shared" si="11"/>
        <v>0</v>
      </c>
      <c r="F94" s="51">
        <v>3</v>
      </c>
      <c r="G94" s="51">
        <v>0</v>
      </c>
      <c r="H94" s="62">
        <f t="shared" si="12"/>
        <v>0</v>
      </c>
      <c r="I94" s="51">
        <v>0</v>
      </c>
      <c r="J94" s="59">
        <f>ROUND(IF(H94&lt;=500000,0,IF(AND(H94&gt;=500001,H94&lt;=1250000),(H94-'Gia cảnh 6'!I90)*5%-25000,IF(H94&gt;=1250001,(H94-'Gia cảnh 6'!I90)*10%-87500))),2)</f>
        <v>0</v>
      </c>
      <c r="K94" s="50">
        <f t="shared" si="9"/>
        <v>0</v>
      </c>
      <c r="L94" s="62">
        <f t="shared" si="10"/>
        <v>0</v>
      </c>
      <c r="M94" s="63"/>
      <c r="N94" s="61"/>
    </row>
    <row r="95" spans="1:14" s="30" customFormat="1" ht="27.75" hidden="1" customHeight="1">
      <c r="A95" s="46">
        <f>'KL tổ 6'!A94</f>
        <v>86</v>
      </c>
      <c r="B95" s="47" t="str">
        <f>'KL tổ 6'!B94</f>
        <v>Chhiên Bô Ri</v>
      </c>
      <c r="C95" s="48">
        <v>16000</v>
      </c>
      <c r="D95" s="49">
        <f>'KL tổ 6'!AE94</f>
        <v>0</v>
      </c>
      <c r="E95" s="62">
        <f t="shared" si="11"/>
        <v>0</v>
      </c>
      <c r="F95" s="51">
        <v>3</v>
      </c>
      <c r="G95" s="51">
        <v>0</v>
      </c>
      <c r="H95" s="62">
        <f t="shared" si="12"/>
        <v>0</v>
      </c>
      <c r="I95" s="51">
        <v>0</v>
      </c>
      <c r="J95" s="59">
        <f>ROUND(IF(H95&lt;=500000,0,IF(AND(H95&gt;=500001,H95&lt;=1250000),(H95-'Gia cảnh 6'!I91)*5%-25000,IF(H95&gt;=1250001,(H95-'Gia cảnh 6'!I91)*10%-87500))),2)</f>
        <v>0</v>
      </c>
      <c r="K95" s="50">
        <f t="shared" si="9"/>
        <v>0</v>
      </c>
      <c r="L95" s="62">
        <f t="shared" si="10"/>
        <v>0</v>
      </c>
      <c r="M95" s="63"/>
      <c r="N95" s="61"/>
    </row>
    <row r="96" spans="1:14" s="30" customFormat="1" ht="27.75" hidden="1" customHeight="1">
      <c r="A96" s="46">
        <f>'KL tổ 6'!A95</f>
        <v>87</v>
      </c>
      <c r="B96" s="47" t="str">
        <f>'KL tổ 6'!B95</f>
        <v>Lunh Chhok</v>
      </c>
      <c r="C96" s="48">
        <v>16000</v>
      </c>
      <c r="D96" s="49">
        <f>'KL tổ 6'!AE95</f>
        <v>0</v>
      </c>
      <c r="E96" s="62">
        <f t="shared" si="11"/>
        <v>0</v>
      </c>
      <c r="F96" s="51">
        <v>3</v>
      </c>
      <c r="G96" s="51">
        <v>0</v>
      </c>
      <c r="H96" s="62">
        <f t="shared" si="12"/>
        <v>0</v>
      </c>
      <c r="I96" s="51">
        <v>0</v>
      </c>
      <c r="J96" s="59">
        <f>ROUND(IF(H96&lt;=500000,0,IF(AND(H96&gt;=500001,H96&lt;=1250000),(H96-'Gia cảnh 6'!I92)*5%-25000,IF(H96&gt;=1250001,(H96-'Gia cảnh 6'!I92)*10%-87500))),2)</f>
        <v>0</v>
      </c>
      <c r="K96" s="50">
        <f t="shared" si="9"/>
        <v>0</v>
      </c>
      <c r="L96" s="62">
        <f t="shared" si="10"/>
        <v>0</v>
      </c>
      <c r="M96" s="63"/>
      <c r="N96" s="61"/>
    </row>
    <row r="97" spans="1:14" s="30" customFormat="1" ht="27.75" hidden="1" customHeight="1">
      <c r="A97" s="46">
        <f>'KL tổ 6'!A96</f>
        <v>88</v>
      </c>
      <c r="B97" s="47" t="str">
        <f>'KL tổ 6'!B96</f>
        <v>Pôk Piêng</v>
      </c>
      <c r="C97" s="48">
        <v>16000</v>
      </c>
      <c r="D97" s="49">
        <f>'KL tổ 6'!AE96</f>
        <v>0</v>
      </c>
      <c r="E97" s="62">
        <f t="shared" si="11"/>
        <v>0</v>
      </c>
      <c r="F97" s="51">
        <v>3</v>
      </c>
      <c r="G97" s="51">
        <v>0</v>
      </c>
      <c r="H97" s="62">
        <f t="shared" si="12"/>
        <v>0</v>
      </c>
      <c r="I97" s="51">
        <v>0</v>
      </c>
      <c r="J97" s="59">
        <v>0</v>
      </c>
      <c r="K97" s="50">
        <f t="shared" si="9"/>
        <v>0</v>
      </c>
      <c r="L97" s="62">
        <f t="shared" si="10"/>
        <v>0</v>
      </c>
      <c r="M97" s="63"/>
      <c r="N97" s="61"/>
    </row>
    <row r="98" spans="1:14" s="30" customFormat="1" ht="24.75" hidden="1" customHeight="1">
      <c r="A98" s="46">
        <f>'KL tổ 6'!A97</f>
        <v>89</v>
      </c>
      <c r="B98" s="47" t="str">
        <f>'KL tổ 6'!B97</f>
        <v>Vôn I Ca</v>
      </c>
      <c r="C98" s="48">
        <v>16000</v>
      </c>
      <c r="D98" s="49">
        <f>'KL tổ 6'!AE97</f>
        <v>0</v>
      </c>
      <c r="E98" s="62">
        <f t="shared" si="11"/>
        <v>0</v>
      </c>
      <c r="F98" s="51">
        <v>3</v>
      </c>
      <c r="G98" s="51">
        <v>0</v>
      </c>
      <c r="H98" s="62">
        <f t="shared" si="12"/>
        <v>0</v>
      </c>
      <c r="I98" s="51">
        <v>0</v>
      </c>
      <c r="J98" s="59">
        <f>ROUND(IF(H98&lt;=500000,0,IF(AND(H98&gt;=500001,H98&lt;=1250000),(H98-'Gia cảnh 6'!I94)*5%-25000,IF(H98&gt;=1250001,(H98-'Gia cảnh 6'!I94)*10%-87500))),2)</f>
        <v>0</v>
      </c>
      <c r="K98" s="50">
        <f t="shared" si="9"/>
        <v>0</v>
      </c>
      <c r="L98" s="62">
        <f t="shared" si="10"/>
        <v>0</v>
      </c>
      <c r="M98" s="63"/>
      <c r="N98" s="61"/>
    </row>
    <row r="99" spans="1:14" s="30" customFormat="1" ht="24.75" hidden="1" customHeight="1">
      <c r="A99" s="46">
        <f>'KL tổ 6'!A98</f>
        <v>90</v>
      </c>
      <c r="B99" s="47" t="str">
        <f>'KL tổ 6'!B98</f>
        <v>Chăn Phin</v>
      </c>
      <c r="C99" s="48">
        <v>16000</v>
      </c>
      <c r="D99" s="49">
        <f>'KL tổ 6'!AE98</f>
        <v>0</v>
      </c>
      <c r="E99" s="62">
        <f t="shared" si="11"/>
        <v>0</v>
      </c>
      <c r="F99" s="51">
        <v>3</v>
      </c>
      <c r="G99" s="51">
        <v>0</v>
      </c>
      <c r="H99" s="62">
        <f t="shared" si="12"/>
        <v>0</v>
      </c>
      <c r="I99" s="51">
        <v>0</v>
      </c>
      <c r="J99" s="59">
        <f>ROUND(IF(H99&lt;=500000,0,IF(AND(H99&gt;=500001,H99&lt;=1250000),(H99-'Gia cảnh 6'!I95)*5%-25000,IF(H99&gt;=1250001,(H99-'Gia cảnh 6'!I95)*10%-87500))),2)</f>
        <v>0</v>
      </c>
      <c r="K99" s="50">
        <f t="shared" si="9"/>
        <v>0</v>
      </c>
      <c r="L99" s="62">
        <f t="shared" si="10"/>
        <v>0</v>
      </c>
      <c r="M99" s="63"/>
      <c r="N99" s="61"/>
    </row>
    <row r="100" spans="1:14" s="30" customFormat="1" ht="24.75" hidden="1" customHeight="1">
      <c r="A100" s="46">
        <f>'KL tổ 6'!A99</f>
        <v>94</v>
      </c>
      <c r="B100" s="47" t="str">
        <f>'KL tổ 6'!B99</f>
        <v>Sa Li Đa</v>
      </c>
      <c r="C100" s="48">
        <v>16000</v>
      </c>
      <c r="D100" s="49">
        <f>'KL tổ 6'!AE99</f>
        <v>0</v>
      </c>
      <c r="E100" s="62">
        <f t="shared" si="11"/>
        <v>0</v>
      </c>
      <c r="F100" s="51">
        <v>3</v>
      </c>
      <c r="G100" s="51">
        <v>0</v>
      </c>
      <c r="H100" s="62">
        <f t="shared" si="12"/>
        <v>0</v>
      </c>
      <c r="I100" s="51">
        <v>0</v>
      </c>
      <c r="J100" s="59">
        <f>ROUND(IF(H100&lt;=500000,0,IF(AND(H100&gt;=500001,H100&lt;=1250000),(H100-'Gia cảnh 6'!I96)*5%-25000,IF(H100&gt;=1250001,(H100-'Gia cảnh 6'!I96)*10%-87500))),2)</f>
        <v>0</v>
      </c>
      <c r="K100" s="50">
        <f t="shared" si="9"/>
        <v>0</v>
      </c>
      <c r="L100" s="62">
        <f t="shared" si="10"/>
        <v>0</v>
      </c>
      <c r="M100" s="63"/>
      <c r="N100" s="61"/>
    </row>
    <row r="101" spans="1:14" s="30" customFormat="1" ht="24.75" hidden="1" customHeight="1">
      <c r="A101" s="46">
        <f>'KL tổ 6'!A100</f>
        <v>95</v>
      </c>
      <c r="B101" s="47" t="str">
        <f>'KL tổ 6'!B100</f>
        <v>Thô Thon</v>
      </c>
      <c r="C101" s="48">
        <v>16000</v>
      </c>
      <c r="D101" s="49">
        <f>'KL tổ 6'!AE100</f>
        <v>0</v>
      </c>
      <c r="E101" s="62">
        <f t="shared" si="11"/>
        <v>0</v>
      </c>
      <c r="F101" s="51">
        <v>3</v>
      </c>
      <c r="G101" s="51">
        <v>0</v>
      </c>
      <c r="H101" s="62">
        <f t="shared" si="12"/>
        <v>0</v>
      </c>
      <c r="I101" s="51">
        <v>0</v>
      </c>
      <c r="J101" s="59">
        <f>ROUND(IF(H101&lt;=500000,0,IF(AND(H101&gt;=500001,H101&lt;=1250000),(H101-'Gia cảnh 6'!I97)*5%-25000,IF(H101&gt;=1250001,(H101-'Gia cảnh 6'!I97)*10%-87500))),2)</f>
        <v>0</v>
      </c>
      <c r="K101" s="50">
        <f t="shared" si="9"/>
        <v>0</v>
      </c>
      <c r="L101" s="62">
        <f t="shared" si="10"/>
        <v>0</v>
      </c>
      <c r="M101" s="63"/>
      <c r="N101" s="61"/>
    </row>
    <row r="102" spans="1:14" s="30" customFormat="1" ht="24.75" hidden="1" customHeight="1">
      <c r="A102" s="46">
        <f>'KL tổ 6'!A101</f>
        <v>96</v>
      </c>
      <c r="B102" s="47" t="str">
        <f>'KL tổ 6'!B101</f>
        <v>Sô Lai</v>
      </c>
      <c r="C102" s="48">
        <v>16000</v>
      </c>
      <c r="D102" s="49">
        <f>'KL tổ 6'!AE101</f>
        <v>0</v>
      </c>
      <c r="E102" s="62">
        <f t="shared" si="11"/>
        <v>0</v>
      </c>
      <c r="F102" s="51">
        <v>3</v>
      </c>
      <c r="G102" s="51">
        <v>0</v>
      </c>
      <c r="H102" s="62">
        <f t="shared" si="12"/>
        <v>0</v>
      </c>
      <c r="I102" s="51">
        <v>0</v>
      </c>
      <c r="J102" s="59">
        <f>ROUND(IF(H102&lt;=500000,0,IF(AND(H102&gt;=500001,H102&lt;=1250000),(H102-'Gia cảnh 6'!I98)*5%-25000,IF(H102&gt;=1250001,(H102-'Gia cảnh 6'!I98)*10%-87500))),2)</f>
        <v>0</v>
      </c>
      <c r="K102" s="50">
        <f t="shared" si="9"/>
        <v>0</v>
      </c>
      <c r="L102" s="62">
        <f t="shared" si="10"/>
        <v>0</v>
      </c>
      <c r="M102" s="63"/>
      <c r="N102" s="61"/>
    </row>
    <row r="103" spans="1:14" s="30" customFormat="1" ht="24.75" hidden="1" customHeight="1">
      <c r="A103" s="46">
        <f>'KL tổ 6'!A102</f>
        <v>97</v>
      </c>
      <c r="B103" s="47" t="str">
        <f>'KL tổ 6'!B102</f>
        <v>Vay Hâm</v>
      </c>
      <c r="C103" s="48">
        <v>16000</v>
      </c>
      <c r="D103" s="49">
        <f>'KL tổ 6'!AE102</f>
        <v>0</v>
      </c>
      <c r="E103" s="62">
        <f t="shared" si="11"/>
        <v>0</v>
      </c>
      <c r="F103" s="51">
        <v>3</v>
      </c>
      <c r="G103" s="51">
        <v>0</v>
      </c>
      <c r="H103" s="62">
        <f t="shared" si="12"/>
        <v>0</v>
      </c>
      <c r="I103" s="51">
        <v>0</v>
      </c>
      <c r="J103" s="59">
        <f>ROUND(IF(H103&lt;=500000,0,IF(AND(H103&gt;=500001,H103&lt;=1250000),(H103-'Gia cảnh 6'!I99)*5%-25000,IF(H103&gt;=1250001,(H103-'Gia cảnh 6'!I99)*10%-87500))),2)</f>
        <v>0</v>
      </c>
      <c r="K103" s="50">
        <f t="shared" si="9"/>
        <v>0</v>
      </c>
      <c r="L103" s="62">
        <f t="shared" si="10"/>
        <v>0</v>
      </c>
      <c r="M103" s="63"/>
      <c r="N103" s="61"/>
    </row>
    <row r="104" spans="1:14" s="30" customFormat="1" ht="24.75" hidden="1" customHeight="1">
      <c r="A104" s="46">
        <f>'KL tổ 6'!A103</f>
        <v>98</v>
      </c>
      <c r="B104" s="47" t="str">
        <f>'KL tổ 6'!B103</f>
        <v>Nhêp Vên</v>
      </c>
      <c r="C104" s="48">
        <v>16000</v>
      </c>
      <c r="D104" s="49">
        <f>'KL tổ 6'!AE103</f>
        <v>0</v>
      </c>
      <c r="E104" s="62">
        <f t="shared" si="11"/>
        <v>0</v>
      </c>
      <c r="F104" s="51">
        <v>3</v>
      </c>
      <c r="G104" s="51">
        <v>0</v>
      </c>
      <c r="H104" s="62">
        <f t="shared" si="12"/>
        <v>0</v>
      </c>
      <c r="I104" s="51">
        <v>0</v>
      </c>
      <c r="J104" s="59">
        <f>ROUND(IF(H104&lt;=500000,0,IF(AND(H104&gt;=500001,H104&lt;=1250000),(H104-'Gia cảnh 6'!I100)*5%-25000,IF(H104&gt;=1250001,(H104-'Gia cảnh 6'!I100)*10%-87500))),2)</f>
        <v>0</v>
      </c>
      <c r="K104" s="50">
        <f t="shared" si="9"/>
        <v>0</v>
      </c>
      <c r="L104" s="62">
        <f t="shared" si="10"/>
        <v>0</v>
      </c>
      <c r="M104" s="63"/>
      <c r="N104" s="61"/>
    </row>
    <row r="105" spans="1:14" s="30" customFormat="1" ht="24.75" hidden="1" customHeight="1">
      <c r="A105" s="46">
        <f>'KL tổ 6'!A104</f>
        <v>99</v>
      </c>
      <c r="B105" s="47" t="str">
        <f>'KL tổ 6'!B104</f>
        <v>Uôn Ra</v>
      </c>
      <c r="C105" s="48">
        <v>16000</v>
      </c>
      <c r="D105" s="49">
        <f>'KL tổ 6'!AE104</f>
        <v>0</v>
      </c>
      <c r="E105" s="62">
        <f t="shared" si="11"/>
        <v>0</v>
      </c>
      <c r="F105" s="51">
        <v>3</v>
      </c>
      <c r="G105" s="51">
        <v>0</v>
      </c>
      <c r="H105" s="62">
        <f t="shared" si="12"/>
        <v>0</v>
      </c>
      <c r="I105" s="51">
        <v>0</v>
      </c>
      <c r="J105" s="59">
        <f>ROUND(IF(H105&lt;=500000,0,IF(AND(H105&gt;=500001,H105&lt;=1250000),(H105-'Gia cảnh 6'!I101)*5%-25000,IF(H105&gt;=1250001,(H105-'Gia cảnh 6'!I101)*10%-87500))),2)</f>
        <v>0</v>
      </c>
      <c r="K105" s="50">
        <f t="shared" si="9"/>
        <v>0</v>
      </c>
      <c r="L105" s="62">
        <f t="shared" si="10"/>
        <v>0</v>
      </c>
      <c r="M105" s="63"/>
      <c r="N105" s="61"/>
    </row>
    <row r="106" spans="1:14" s="30" customFormat="1" ht="24.75" hidden="1" customHeight="1">
      <c r="A106" s="46">
        <f>'KL tổ 6'!A105</f>
        <v>100</v>
      </c>
      <c r="B106" s="47" t="str">
        <f>'KL tổ 6'!B105</f>
        <v>Chhiêt Phin</v>
      </c>
      <c r="C106" s="48">
        <v>16000</v>
      </c>
      <c r="D106" s="49">
        <f>'KL tổ 6'!AE105</f>
        <v>0</v>
      </c>
      <c r="E106" s="62">
        <f t="shared" si="11"/>
        <v>0</v>
      </c>
      <c r="F106" s="51">
        <v>3</v>
      </c>
      <c r="G106" s="51">
        <v>0</v>
      </c>
      <c r="H106" s="62">
        <f t="shared" si="12"/>
        <v>0</v>
      </c>
      <c r="I106" s="51">
        <v>0</v>
      </c>
      <c r="J106" s="59">
        <f>ROUND(IF(H106&lt;=500000,0,IF(AND(H106&gt;=500001,H106&lt;=1250000),(H106-'Gia cảnh 6'!I102)*5%-25000,IF(H106&gt;=1250001,(H106-'Gia cảnh 6'!I102)*10%-87500))),2)</f>
        <v>0</v>
      </c>
      <c r="K106" s="50">
        <f t="shared" si="9"/>
        <v>0</v>
      </c>
      <c r="L106" s="62">
        <f t="shared" si="10"/>
        <v>0</v>
      </c>
      <c r="M106" s="63"/>
      <c r="N106" s="61"/>
    </row>
    <row r="107" spans="1:14" s="30" customFormat="1" ht="24.75" hidden="1" customHeight="1">
      <c r="A107" s="46">
        <f>'KL tổ 6'!A106</f>
        <v>101</v>
      </c>
      <c r="B107" s="47" t="str">
        <f>'KL tổ 6'!B106</f>
        <v>Chhông Tăng Hao</v>
      </c>
      <c r="C107" s="48">
        <v>16000</v>
      </c>
      <c r="D107" s="49">
        <f>'KL tổ 6'!AE106</f>
        <v>0</v>
      </c>
      <c r="E107" s="62">
        <f t="shared" si="11"/>
        <v>0</v>
      </c>
      <c r="F107" s="51">
        <v>3</v>
      </c>
      <c r="G107" s="51">
        <v>0</v>
      </c>
      <c r="H107" s="62">
        <f t="shared" si="12"/>
        <v>0</v>
      </c>
      <c r="I107" s="51">
        <v>0</v>
      </c>
      <c r="J107" s="59">
        <f>ROUND(IF(H107&lt;=500000,0,IF(AND(H107&gt;=500001,H107&lt;=1250000),(H107-'Gia cảnh 6'!I103)*5%-25000,IF(H107&gt;=1250001,(H107-'Gia cảnh 6'!I103)*10%-87500))),2)</f>
        <v>0</v>
      </c>
      <c r="K107" s="50">
        <f t="shared" si="9"/>
        <v>0</v>
      </c>
      <c r="L107" s="62">
        <f t="shared" si="10"/>
        <v>0</v>
      </c>
      <c r="M107" s="63"/>
      <c r="N107" s="61"/>
    </row>
    <row r="108" spans="1:14" s="30" customFormat="1" ht="24.75" hidden="1" customHeight="1">
      <c r="A108" s="46">
        <f>'KL tổ 6'!A107</f>
        <v>102</v>
      </c>
      <c r="B108" s="47" t="str">
        <f>'KL tổ 6'!B107</f>
        <v>Pho Than</v>
      </c>
      <c r="C108" s="48">
        <v>16000</v>
      </c>
      <c r="D108" s="49">
        <f>'KL tổ 6'!AE107</f>
        <v>0</v>
      </c>
      <c r="E108" s="62">
        <f t="shared" si="11"/>
        <v>0</v>
      </c>
      <c r="F108" s="51">
        <v>3</v>
      </c>
      <c r="G108" s="51">
        <v>0</v>
      </c>
      <c r="H108" s="62">
        <f t="shared" si="12"/>
        <v>0</v>
      </c>
      <c r="I108" s="51">
        <v>0</v>
      </c>
      <c r="J108" s="59">
        <f>ROUND(IF(H108&lt;=500000,0,IF(AND(H108&gt;=500001,H108&lt;=1250000),(H108-'Gia cảnh 6'!I104)*5%-25000,IF(H108&gt;=1250001,(H108-'Gia cảnh 6'!I104)*10%-87500))),2)</f>
        <v>0</v>
      </c>
      <c r="K108" s="50">
        <f t="shared" si="9"/>
        <v>0</v>
      </c>
      <c r="L108" s="62">
        <f t="shared" si="10"/>
        <v>0</v>
      </c>
      <c r="M108" s="63"/>
      <c r="N108" s="61"/>
    </row>
    <row r="109" spans="1:14" s="30" customFormat="1" ht="24.75" hidden="1" customHeight="1">
      <c r="A109" s="46">
        <f>'KL tổ 6'!A108</f>
        <v>103</v>
      </c>
      <c r="B109" s="47" t="str">
        <f>'KL tổ 6'!B108</f>
        <v>Mak Von</v>
      </c>
      <c r="C109" s="48">
        <v>16000</v>
      </c>
      <c r="D109" s="49">
        <f>'KL tổ 6'!AE108</f>
        <v>0</v>
      </c>
      <c r="E109" s="62">
        <f t="shared" si="11"/>
        <v>0</v>
      </c>
      <c r="F109" s="51">
        <v>3</v>
      </c>
      <c r="G109" s="51">
        <v>0</v>
      </c>
      <c r="H109" s="62">
        <f t="shared" si="12"/>
        <v>0</v>
      </c>
      <c r="I109" s="51">
        <v>0</v>
      </c>
      <c r="J109" s="59">
        <f>ROUND(IF(H109&lt;=500000,0,IF(AND(H109&gt;=500001,H109&lt;=1250000),(H109-'Gia cảnh 6'!I105)*5%-25000,IF(H109&gt;=1250001,(H109-'Gia cảnh 6'!I105)*10%-87500))),2)</f>
        <v>0</v>
      </c>
      <c r="K109" s="50">
        <f t="shared" si="9"/>
        <v>0</v>
      </c>
      <c r="L109" s="62">
        <f t="shared" si="10"/>
        <v>0</v>
      </c>
      <c r="M109" s="63"/>
      <c r="N109" s="61"/>
    </row>
    <row r="110" spans="1:14" s="30" customFormat="1" ht="24.75" hidden="1" customHeight="1">
      <c r="A110" s="46">
        <f>'KL tổ 6'!A109</f>
        <v>104</v>
      </c>
      <c r="B110" s="47" t="str">
        <f>'KL tổ 6'!B109</f>
        <v>Sôk Tit</v>
      </c>
      <c r="C110" s="48">
        <v>16000</v>
      </c>
      <c r="D110" s="49">
        <f>'KL tổ 6'!AE109</f>
        <v>0</v>
      </c>
      <c r="E110" s="62">
        <f t="shared" si="11"/>
        <v>0</v>
      </c>
      <c r="F110" s="51">
        <v>3</v>
      </c>
      <c r="G110" s="51">
        <v>0</v>
      </c>
      <c r="H110" s="62">
        <f t="shared" si="12"/>
        <v>0</v>
      </c>
      <c r="I110" s="51">
        <v>0</v>
      </c>
      <c r="J110" s="59">
        <f>ROUND(IF(H110&lt;=500000,0,IF(AND(H110&gt;=500001,H110&lt;=1250000),(H110-'Gia cảnh 6'!I106)*5%-25000,IF(H110&gt;=1250001,(H110-'Gia cảnh 6'!I106)*10%-87500))),2)</f>
        <v>0</v>
      </c>
      <c r="K110" s="50">
        <f t="shared" si="9"/>
        <v>0</v>
      </c>
      <c r="L110" s="62">
        <f t="shared" si="10"/>
        <v>0</v>
      </c>
      <c r="M110" s="63"/>
      <c r="N110" s="61"/>
    </row>
    <row r="111" spans="1:14" s="30" customFormat="1" ht="24.75" hidden="1" customHeight="1">
      <c r="A111" s="46">
        <f>'KL tổ 6'!A110</f>
        <v>105</v>
      </c>
      <c r="B111" s="47" t="str">
        <f>'KL tổ 6'!B110</f>
        <v>Na Chăn Ra</v>
      </c>
      <c r="C111" s="48">
        <v>16000</v>
      </c>
      <c r="D111" s="49">
        <f>'KL tổ 6'!AE110</f>
        <v>0</v>
      </c>
      <c r="E111" s="62">
        <f t="shared" si="11"/>
        <v>0</v>
      </c>
      <c r="F111" s="51">
        <v>3</v>
      </c>
      <c r="G111" s="51">
        <v>0</v>
      </c>
      <c r="H111" s="62">
        <f t="shared" si="12"/>
        <v>0</v>
      </c>
      <c r="I111" s="51">
        <v>0</v>
      </c>
      <c r="J111" s="59">
        <f>ROUND(IF(H111&lt;=500000,0,IF(AND(H111&gt;=500001,H111&lt;=1250000),(H111-'Gia cảnh 6'!I107)*5%-25000,IF(H111&gt;=1250001,(H111-'Gia cảnh 6'!I107)*10%-87500))),2)</f>
        <v>0</v>
      </c>
      <c r="K111" s="50">
        <f t="shared" si="9"/>
        <v>0</v>
      </c>
      <c r="L111" s="62">
        <v>0</v>
      </c>
      <c r="M111" s="63"/>
      <c r="N111" s="61"/>
    </row>
    <row r="112" spans="1:14" s="30" customFormat="1" ht="24.75" hidden="1" customHeight="1">
      <c r="A112" s="46">
        <f>'KL tổ 6'!A111</f>
        <v>106</v>
      </c>
      <c r="B112" s="47" t="str">
        <f>'KL tổ 6'!B111</f>
        <v>Von Khôi</v>
      </c>
      <c r="C112" s="48">
        <v>16000</v>
      </c>
      <c r="D112" s="49">
        <f>'KL tổ 6'!AE111</f>
        <v>0</v>
      </c>
      <c r="E112" s="62">
        <f t="shared" si="11"/>
        <v>0</v>
      </c>
      <c r="F112" s="51">
        <v>3</v>
      </c>
      <c r="G112" s="51">
        <v>0</v>
      </c>
      <c r="H112" s="62">
        <f t="shared" si="12"/>
        <v>0</v>
      </c>
      <c r="I112" s="51">
        <v>0</v>
      </c>
      <c r="J112" s="59">
        <f>ROUND(IF(H112&lt;=500000,0,IF(AND(H112&gt;=500001,H112&lt;=1250000),(H112-'Gia cảnh 6'!I108)*5%-25000,IF(H112&gt;=1250001,(H112-'Gia cảnh 6'!I108)*10%-87500))),2)</f>
        <v>0</v>
      </c>
      <c r="K112" s="50">
        <f t="shared" si="9"/>
        <v>0</v>
      </c>
      <c r="L112">
        <v>0</v>
      </c>
      <c r="M112" s="63"/>
      <c r="N112" s="61"/>
    </row>
    <row r="113" spans="1:14" s="30" customFormat="1" ht="24.75" hidden="1" customHeight="1">
      <c r="A113" s="46">
        <f>'KL tổ 6'!A112</f>
        <v>107</v>
      </c>
      <c r="B113" s="47" t="str">
        <f>'KL tổ 6'!B112</f>
        <v>Son Chom Rơn</v>
      </c>
      <c r="C113" s="48">
        <v>16000</v>
      </c>
      <c r="D113" s="49">
        <f>'KL tổ 6'!AE112</f>
        <v>0</v>
      </c>
      <c r="E113" s="62">
        <f t="shared" si="11"/>
        <v>0</v>
      </c>
      <c r="F113" s="51">
        <v>3</v>
      </c>
      <c r="G113" s="51">
        <v>0</v>
      </c>
      <c r="H113" s="62">
        <f t="shared" si="12"/>
        <v>0</v>
      </c>
      <c r="I113" s="51">
        <v>0</v>
      </c>
      <c r="J113" s="59">
        <f>ROUND(IF(H113&lt;=500000,0,IF(AND(H113&gt;=500001,H113&lt;=1250000),(H113-'Gia cảnh 6'!I109)*5%-25000,IF(H113&gt;=1250001,(H113-'Gia cảnh 6'!I109)*10%-87500))),2)</f>
        <v>0</v>
      </c>
      <c r="K113" s="50">
        <f t="shared" si="9"/>
        <v>0</v>
      </c>
      <c r="L113">
        <v>0</v>
      </c>
      <c r="M113" s="63"/>
      <c r="N113" s="61"/>
    </row>
    <row r="114" spans="1:14" s="30" customFormat="1" ht="24.75" hidden="1" customHeight="1">
      <c r="A114" s="46">
        <f>'KL tổ 6'!A113</f>
        <v>108</v>
      </c>
      <c r="B114" s="47" t="str">
        <f>'KL tổ 6'!B113</f>
        <v>Chhon Ron</v>
      </c>
      <c r="C114" s="48">
        <v>16000</v>
      </c>
      <c r="D114" s="49">
        <f>'KL tổ 6'!AE113</f>
        <v>0</v>
      </c>
      <c r="E114" s="62">
        <f t="shared" si="11"/>
        <v>0</v>
      </c>
      <c r="F114" s="51">
        <v>3</v>
      </c>
      <c r="G114" s="51">
        <v>0</v>
      </c>
      <c r="H114" s="62">
        <f t="shared" si="12"/>
        <v>0</v>
      </c>
      <c r="I114" s="51">
        <v>0</v>
      </c>
      <c r="J114" s="59">
        <f>ROUND(IF(H114&lt;=500000,0,IF(AND(H114&gt;=500001,H114&lt;=1250000),(H114-'Gia cảnh 6'!I110)*5%-25000,IF(H114&gt;=1250001,(H114-'Gia cảnh 6'!I110)*10%-87500))),2)</f>
        <v>0</v>
      </c>
      <c r="K114" s="50">
        <f t="shared" si="9"/>
        <v>0</v>
      </c>
      <c r="L114">
        <v>0</v>
      </c>
      <c r="M114" s="63"/>
      <c r="N114" s="61"/>
    </row>
    <row r="115" spans="1:14" s="30" customFormat="1" ht="24.75" hidden="1" customHeight="1">
      <c r="A115" s="46">
        <f>'KL tổ 6'!A114</f>
        <v>109</v>
      </c>
      <c r="B115" s="47" t="str">
        <f>'KL tổ 6'!B114</f>
        <v>Hum Ni</v>
      </c>
      <c r="C115" s="48">
        <v>16000</v>
      </c>
      <c r="D115" s="49">
        <f>'KL tổ 6'!AE114</f>
        <v>0</v>
      </c>
      <c r="E115" s="62">
        <f t="shared" si="11"/>
        <v>0</v>
      </c>
      <c r="F115" s="51">
        <v>3</v>
      </c>
      <c r="G115" s="51">
        <v>0</v>
      </c>
      <c r="H115" s="62">
        <f t="shared" si="12"/>
        <v>0</v>
      </c>
      <c r="I115" s="51">
        <v>0</v>
      </c>
      <c r="J115" s="59">
        <f>ROUND(IF(H115&lt;=500000,0,IF(AND(H115&gt;=500001,H115&lt;=1250000),(H115-'Gia cảnh 6'!I111)*5%-25000,IF(H115&gt;=1250001,(H115-'Gia cảnh 6'!I111)*10%-87500))),2)</f>
        <v>0</v>
      </c>
      <c r="K115" s="50">
        <f t="shared" si="9"/>
        <v>0</v>
      </c>
      <c r="L115">
        <v>0</v>
      </c>
      <c r="M115" s="63"/>
      <c r="N115" s="61"/>
    </row>
    <row r="116" spans="1:14" s="30" customFormat="1" ht="24.75" hidden="1" customHeight="1">
      <c r="A116" s="46">
        <f>'KL tổ 6'!A115</f>
        <v>110</v>
      </c>
      <c r="B116" s="47" t="str">
        <f>'KL tổ 6'!B115</f>
        <v>Sô Srey Lek</v>
      </c>
      <c r="C116" s="48">
        <v>16000</v>
      </c>
      <c r="D116" s="49">
        <f>'KL tổ 6'!AE115</f>
        <v>0</v>
      </c>
      <c r="E116" s="62">
        <f t="shared" si="11"/>
        <v>0</v>
      </c>
      <c r="F116" s="51">
        <v>3</v>
      </c>
      <c r="G116" s="51">
        <v>0</v>
      </c>
      <c r="H116" s="62">
        <f t="shared" si="12"/>
        <v>0</v>
      </c>
      <c r="I116" s="51">
        <v>0</v>
      </c>
      <c r="J116" s="59">
        <f>ROUND(IF(H116&lt;=500000,0,IF(AND(H116&gt;=500001,H116&lt;=1250000),(H116-'Gia cảnh 6'!I112)*5%-25000,IF(H116&gt;=1250001,(H116-'Gia cảnh 6'!I112)*10%-87500))),2)</f>
        <v>0</v>
      </c>
      <c r="K116" s="50">
        <f t="shared" si="9"/>
        <v>0</v>
      </c>
      <c r="L116">
        <v>0</v>
      </c>
      <c r="M116" s="63"/>
      <c r="N116" s="61"/>
    </row>
    <row r="117" spans="1:14" s="30" customFormat="1" ht="24.75" hidden="1" customHeight="1">
      <c r="A117" s="46">
        <f>'KL tổ 6'!A116</f>
        <v>111</v>
      </c>
      <c r="B117" s="47" t="str">
        <f>'KL tổ 6'!B116</f>
        <v>Chươn Ray</v>
      </c>
      <c r="C117" s="48">
        <v>16000</v>
      </c>
      <c r="D117" s="49">
        <f>'KL tổ 6'!AE116</f>
        <v>0</v>
      </c>
      <c r="E117" s="62">
        <f t="shared" si="11"/>
        <v>0</v>
      </c>
      <c r="F117" s="51">
        <v>3</v>
      </c>
      <c r="G117" s="51">
        <v>0</v>
      </c>
      <c r="H117" s="62">
        <f t="shared" si="12"/>
        <v>0</v>
      </c>
      <c r="I117" s="51">
        <v>0</v>
      </c>
      <c r="J117" s="59">
        <v>0</v>
      </c>
      <c r="K117" s="50">
        <f t="shared" si="9"/>
        <v>0</v>
      </c>
      <c r="L117">
        <v>0</v>
      </c>
      <c r="M117" s="63"/>
      <c r="N117" s="61"/>
    </row>
    <row r="118" spans="1:14" s="30" customFormat="1" ht="20.25" hidden="1" customHeight="1">
      <c r="A118" s="46">
        <f>'KL tổ 6'!A117</f>
        <v>112</v>
      </c>
      <c r="B118" s="47" t="str">
        <f>'KL tổ 6'!B117</f>
        <v>Tit Ty</v>
      </c>
      <c r="C118" s="48">
        <v>16000</v>
      </c>
      <c r="D118" s="49">
        <f>'KL tổ 6'!AE117</f>
        <v>0</v>
      </c>
      <c r="E118" s="62">
        <f t="shared" si="11"/>
        <v>0</v>
      </c>
      <c r="F118" s="51">
        <v>3</v>
      </c>
      <c r="G118" s="51">
        <v>0</v>
      </c>
      <c r="H118" s="62">
        <f t="shared" si="12"/>
        <v>0</v>
      </c>
      <c r="I118" s="51">
        <v>0</v>
      </c>
      <c r="J118" s="59">
        <f>ROUND(IF(H118&lt;=500000,0,IF(AND(H118&gt;=500001,H118&lt;=1250000),(H118-'Gia cảnh 6'!I209)*5%-25000,IF(H118&gt;=1250001,(H118-'Gia cảnh 6'!I209)*10%-87500))),2)</f>
        <v>0</v>
      </c>
      <c r="K118" s="62">
        <f t="shared" ref="K118:K174" si="13">IF(J118&gt;0,I118+J118,I118)</f>
        <v>0</v>
      </c>
      <c r="L118">
        <v>0</v>
      </c>
      <c r="M118" s="63"/>
      <c r="N118" s="61"/>
    </row>
    <row r="119" spans="1:14" s="30" customFormat="1" ht="20.25" hidden="1" customHeight="1">
      <c r="A119" s="46">
        <f>'KL tổ 6'!A118</f>
        <v>113</v>
      </c>
      <c r="B119" s="47" t="str">
        <f>'KL tổ 6'!B118</f>
        <v>Buôn Số Bân</v>
      </c>
      <c r="C119" s="48">
        <v>16000</v>
      </c>
      <c r="D119" s="49">
        <f>'KL tổ 6'!AE118</f>
        <v>0</v>
      </c>
      <c r="E119" s="62">
        <f t="shared" si="11"/>
        <v>0</v>
      </c>
      <c r="F119" s="51">
        <v>3</v>
      </c>
      <c r="G119" s="51">
        <v>0</v>
      </c>
      <c r="H119" s="62">
        <f t="shared" si="12"/>
        <v>0</v>
      </c>
      <c r="I119" s="51">
        <v>0</v>
      </c>
      <c r="J119" s="59">
        <f>ROUND(IF(H119&lt;=500000,0,IF(AND(H119&gt;=500001,H119&lt;=1250000),(H119-'Gia cảnh 6'!I210)*5%-25000,IF(H119&gt;=1250001,(H119-'Gia cảnh 6'!I210)*10%-87500))),2)</f>
        <v>0</v>
      </c>
      <c r="K119" s="62">
        <f t="shared" si="13"/>
        <v>0</v>
      </c>
      <c r="L119">
        <v>0</v>
      </c>
      <c r="M119" s="63"/>
      <c r="N119" s="61"/>
    </row>
    <row r="120" spans="1:14" s="30" customFormat="1" ht="20.25" hidden="1" customHeight="1">
      <c r="A120" s="46">
        <f>'KL tổ 6'!A119</f>
        <v>114</v>
      </c>
      <c r="B120" s="47" t="str">
        <f>'KL tổ 6'!B119</f>
        <v>An Vit Chia</v>
      </c>
      <c r="C120" s="48">
        <v>16000</v>
      </c>
      <c r="D120" s="49">
        <f>'KL tổ 6'!AE119</f>
        <v>0</v>
      </c>
      <c r="E120" s="62">
        <f t="shared" si="11"/>
        <v>0</v>
      </c>
      <c r="F120" s="51">
        <v>3</v>
      </c>
      <c r="G120" s="51">
        <v>0</v>
      </c>
      <c r="H120" s="62">
        <f t="shared" si="12"/>
        <v>0</v>
      </c>
      <c r="I120" s="51">
        <v>0</v>
      </c>
      <c r="J120" s="59">
        <f>ROUND(IF(H120&lt;=500000,0,IF(AND(H120&gt;=500001,H120&lt;=1250000),(H120-'Gia cảnh 6'!I211)*5%-25000,IF(H120&gt;=1250001,(H120-'Gia cảnh 6'!I211)*10%-87500))),2)</f>
        <v>0</v>
      </c>
      <c r="K120" s="62">
        <f t="shared" si="13"/>
        <v>0</v>
      </c>
      <c r="L120">
        <v>0</v>
      </c>
      <c r="M120" s="63"/>
      <c r="N120" s="61"/>
    </row>
    <row r="121" spans="1:14" s="30" customFormat="1" ht="20.25" hidden="1" customHeight="1">
      <c r="A121" s="46">
        <f>'KL tổ 6'!A120</f>
        <v>115</v>
      </c>
      <c r="B121" s="47" t="str">
        <f>'KL tổ 6'!B120</f>
        <v>Don Doi</v>
      </c>
      <c r="C121" s="48">
        <v>16000</v>
      </c>
      <c r="D121" s="49">
        <f>'KL tổ 6'!AE120</f>
        <v>0</v>
      </c>
      <c r="E121" s="62">
        <f t="shared" si="11"/>
        <v>0</v>
      </c>
      <c r="F121" s="51">
        <v>3</v>
      </c>
      <c r="G121" s="51">
        <v>0</v>
      </c>
      <c r="H121" s="62">
        <f t="shared" si="12"/>
        <v>0</v>
      </c>
      <c r="I121" s="51">
        <v>0</v>
      </c>
      <c r="J121" s="59">
        <f>ROUND(IF(H121&lt;=500000,0,IF(AND(H121&gt;=500001,H121&lt;=1250000),(H121-'Gia cảnh 6'!I212)*5%-25000,IF(H121&gt;=1250001,(H121-'Gia cảnh 6'!I212)*10%-87500))),2)</f>
        <v>0</v>
      </c>
      <c r="K121" s="62">
        <f t="shared" si="13"/>
        <v>0</v>
      </c>
      <c r="L121">
        <v>0</v>
      </c>
      <c r="M121" s="63"/>
      <c r="N121" s="61"/>
    </row>
    <row r="122" spans="1:14" s="30" customFormat="1" ht="20.25" hidden="1" customHeight="1">
      <c r="A122" s="46">
        <f>'KL tổ 6'!A121</f>
        <v>116</v>
      </c>
      <c r="B122" s="47" t="str">
        <f>'KL tổ 6'!B121</f>
        <v>Rim Hay</v>
      </c>
      <c r="C122" s="48">
        <v>16000</v>
      </c>
      <c r="D122" s="49">
        <f>'KL tổ 6'!AE121</f>
        <v>0</v>
      </c>
      <c r="E122" s="62">
        <f t="shared" si="11"/>
        <v>0</v>
      </c>
      <c r="F122" s="51">
        <v>3</v>
      </c>
      <c r="G122" s="51">
        <v>0</v>
      </c>
      <c r="H122" s="62">
        <f t="shared" si="12"/>
        <v>0</v>
      </c>
      <c r="I122" s="51">
        <v>0</v>
      </c>
      <c r="J122" s="59">
        <f>ROUND(IF(H122&lt;=500000,0,IF(AND(H122&gt;=500001,H122&lt;=1250000),(H122-'Gia cảnh 6'!I213)*5%-25000,IF(H122&gt;=1250001,(H122-'Gia cảnh 6'!I213)*10%-87500))),2)</f>
        <v>0</v>
      </c>
      <c r="K122" s="62">
        <f t="shared" si="13"/>
        <v>0</v>
      </c>
      <c r="L122">
        <v>0</v>
      </c>
      <c r="M122" s="63"/>
      <c r="N122" s="61"/>
    </row>
    <row r="123" spans="1:14" s="30" customFormat="1" ht="20.25" hidden="1" customHeight="1">
      <c r="A123" s="46">
        <f>'KL tổ 6'!A122</f>
        <v>117</v>
      </c>
      <c r="B123" s="47" t="str">
        <f>'KL tổ 6'!B122</f>
        <v>Văn Sôk</v>
      </c>
      <c r="C123" s="48">
        <v>16000</v>
      </c>
      <c r="D123" s="49">
        <f>'KL tổ 6'!AE122</f>
        <v>0</v>
      </c>
      <c r="E123" s="62">
        <f t="shared" ref="E123:E186" si="14">C123*D123</f>
        <v>0</v>
      </c>
      <c r="F123" s="51">
        <v>3</v>
      </c>
      <c r="G123" s="51">
        <v>0</v>
      </c>
      <c r="H123" s="62">
        <f t="shared" ref="H123:H186" si="15">G123+E123</f>
        <v>0</v>
      </c>
      <c r="I123" s="51">
        <v>0</v>
      </c>
      <c r="J123" s="59">
        <f>ROUND(IF(H123&lt;=500000,0,IF(AND(H123&gt;=500001,H123&lt;=1250000),(H123-'Gia cảnh 6'!I214)*5%-25000,IF(H123&gt;=1250001,(H123-'Gia cảnh 6'!I214)*10%-87500))),2)</f>
        <v>0</v>
      </c>
      <c r="K123" s="62">
        <f t="shared" si="13"/>
        <v>0</v>
      </c>
      <c r="L123">
        <v>0</v>
      </c>
      <c r="M123" s="63"/>
      <c r="N123" s="61"/>
    </row>
    <row r="124" spans="1:14" s="30" customFormat="1" ht="20.25" hidden="1" customHeight="1">
      <c r="A124" s="46">
        <f>'KL tổ 6'!A123</f>
        <v>118</v>
      </c>
      <c r="B124" s="47" t="str">
        <f>'KL tổ 6'!B123</f>
        <v>Bôl Sât</v>
      </c>
      <c r="C124" s="48">
        <v>16000</v>
      </c>
      <c r="D124" s="49">
        <f>'KL tổ 6'!AE123</f>
        <v>0</v>
      </c>
      <c r="E124" s="62">
        <f t="shared" si="14"/>
        <v>0</v>
      </c>
      <c r="F124" s="51">
        <v>3</v>
      </c>
      <c r="G124" s="51">
        <v>0</v>
      </c>
      <c r="H124" s="62">
        <f t="shared" si="15"/>
        <v>0</v>
      </c>
      <c r="I124" s="51">
        <v>0</v>
      </c>
      <c r="J124" s="59">
        <v>0</v>
      </c>
      <c r="K124" s="62">
        <f t="shared" si="13"/>
        <v>0</v>
      </c>
      <c r="L124">
        <v>0</v>
      </c>
      <c r="M124" s="63"/>
      <c r="N124" s="61"/>
    </row>
    <row r="125" spans="1:14" s="30" customFormat="1" ht="20.25" hidden="1" customHeight="1">
      <c r="A125" s="46">
        <f>'KL tổ 6'!A124</f>
        <v>119</v>
      </c>
      <c r="B125" s="47" t="str">
        <f>'KL tổ 6'!B124</f>
        <v>Hang Sât</v>
      </c>
      <c r="C125" s="48">
        <v>16000</v>
      </c>
      <c r="D125" s="49">
        <f>'KL tổ 6'!AE124</f>
        <v>0</v>
      </c>
      <c r="E125" s="62">
        <f t="shared" si="14"/>
        <v>0</v>
      </c>
      <c r="F125" s="51">
        <v>3</v>
      </c>
      <c r="G125" s="51">
        <v>0</v>
      </c>
      <c r="H125" s="62">
        <f t="shared" si="15"/>
        <v>0</v>
      </c>
      <c r="I125" s="51">
        <v>0</v>
      </c>
      <c r="J125" s="59">
        <f>ROUND(IF(H125&lt;=500000,0,IF(AND(H125&gt;=500001,H125&lt;=1250000),(H125-'Gia cảnh 6'!I216)*5%-25000,IF(H125&gt;=1250001,(H125-'Gia cảnh 6'!I216)*10%-87500))),2)</f>
        <v>0</v>
      </c>
      <c r="K125" s="62">
        <f t="shared" si="13"/>
        <v>0</v>
      </c>
      <c r="L125">
        <v>0</v>
      </c>
      <c r="M125" s="63"/>
      <c r="N125" s="61"/>
    </row>
    <row r="126" spans="1:14" s="30" customFormat="1" ht="20.25" hidden="1" customHeight="1">
      <c r="A126" s="46">
        <f>'KL tổ 6'!A125</f>
        <v>120</v>
      </c>
      <c r="B126" s="47" t="str">
        <f>'KL tổ 6'!B125</f>
        <v>Si Sa Ly</v>
      </c>
      <c r="C126" s="48">
        <v>16000</v>
      </c>
      <c r="D126" s="49">
        <f>'KL tổ 6'!AE125</f>
        <v>0</v>
      </c>
      <c r="E126" s="62">
        <f t="shared" si="14"/>
        <v>0</v>
      </c>
      <c r="F126" s="51">
        <v>3</v>
      </c>
      <c r="G126" s="51">
        <v>0</v>
      </c>
      <c r="H126" s="62">
        <f t="shared" si="15"/>
        <v>0</v>
      </c>
      <c r="I126" s="51">
        <v>0</v>
      </c>
      <c r="J126" s="59">
        <f>ROUND(IF(H126&lt;=500000,0,IF(AND(H126&gt;=500001,H126&lt;=1250000),(H126-'Gia cảnh 6'!I217)*5%-25000,IF(H126&gt;=1250001,(H126-'Gia cảnh 6'!I217)*10%-87500))),2)</f>
        <v>0</v>
      </c>
      <c r="K126" s="62">
        <f t="shared" si="13"/>
        <v>0</v>
      </c>
      <c r="L126">
        <v>0</v>
      </c>
      <c r="M126" s="63"/>
      <c r="N126" s="61"/>
    </row>
    <row r="127" spans="1:14" s="30" customFormat="1" ht="20.25" hidden="1" customHeight="1">
      <c r="A127" s="46">
        <f>'KL tổ 6'!A126</f>
        <v>121</v>
      </c>
      <c r="B127" s="47" t="str">
        <f>'KL tổ 6'!B126</f>
        <v>Son Pha Ry</v>
      </c>
      <c r="C127" s="48">
        <v>16000</v>
      </c>
      <c r="D127" s="49">
        <f>'KL tổ 6'!AE126</f>
        <v>0</v>
      </c>
      <c r="E127" s="62">
        <f t="shared" si="14"/>
        <v>0</v>
      </c>
      <c r="F127" s="51">
        <v>3</v>
      </c>
      <c r="G127" s="51">
        <v>0</v>
      </c>
      <c r="H127" s="62">
        <f t="shared" si="15"/>
        <v>0</v>
      </c>
      <c r="I127" s="51">
        <v>0</v>
      </c>
      <c r="J127" s="59">
        <f>ROUND(IF(H127&lt;=500000,0,IF(AND(H127&gt;=500001,H127&lt;=1250000),(H127-'Gia cảnh 6'!I218)*5%-25000,IF(H127&gt;=1250001,(H127-'Gia cảnh 6'!I218)*10%-87500))),2)</f>
        <v>0</v>
      </c>
      <c r="K127" s="62">
        <f t="shared" si="13"/>
        <v>0</v>
      </c>
      <c r="L127">
        <v>0</v>
      </c>
      <c r="M127" s="63"/>
      <c r="N127" s="61"/>
    </row>
    <row r="128" spans="1:14" s="30" customFormat="1" ht="20.25" hidden="1" customHeight="1">
      <c r="A128" s="46">
        <f>'KL tổ 6'!A127</f>
        <v>122</v>
      </c>
      <c r="B128" s="47" t="str">
        <f>'KL tổ 6'!B127</f>
        <v>Bun Na Sua</v>
      </c>
      <c r="C128" s="48">
        <v>16000</v>
      </c>
      <c r="D128" s="49">
        <f>'KL tổ 6'!AE127</f>
        <v>0</v>
      </c>
      <c r="E128" s="62">
        <f t="shared" si="14"/>
        <v>0</v>
      </c>
      <c r="F128" s="51">
        <v>3</v>
      </c>
      <c r="G128" s="51">
        <v>0</v>
      </c>
      <c r="H128" s="62">
        <f t="shared" si="15"/>
        <v>0</v>
      </c>
      <c r="I128" s="51">
        <v>0</v>
      </c>
      <c r="J128" s="59">
        <f>ROUND(IF(H128&lt;=500000,0,IF(AND(H128&gt;=500001,H128&lt;=1250000),(H128-'Gia cảnh 6'!I219)*5%-25000,IF(H128&gt;=1250001,(H128-'Gia cảnh 6'!I219)*10%-87500))),2)</f>
        <v>0</v>
      </c>
      <c r="K128" s="62">
        <f t="shared" si="13"/>
        <v>0</v>
      </c>
      <c r="L128">
        <v>0</v>
      </c>
      <c r="M128" s="63"/>
      <c r="N128" s="61"/>
    </row>
    <row r="129" spans="1:14" s="30" customFormat="1" ht="20.25" hidden="1" customHeight="1">
      <c r="A129" s="46">
        <f>'KL tổ 6'!A128</f>
        <v>123</v>
      </c>
      <c r="B129" s="47" t="str">
        <f>'KL tổ 6'!B128</f>
        <v>Rươn Ui</v>
      </c>
      <c r="C129" s="48">
        <v>16000</v>
      </c>
      <c r="D129" s="49">
        <f>'KL tổ 6'!AE128</f>
        <v>0</v>
      </c>
      <c r="E129" s="62">
        <f t="shared" si="14"/>
        <v>0</v>
      </c>
      <c r="F129" s="51">
        <v>3</v>
      </c>
      <c r="G129" s="51">
        <v>0</v>
      </c>
      <c r="H129" s="62">
        <f t="shared" si="15"/>
        <v>0</v>
      </c>
      <c r="I129" s="51">
        <v>0</v>
      </c>
      <c r="J129" s="59">
        <f>ROUND(IF(H129&lt;=500000,0,IF(AND(H129&gt;=500001,H129&lt;=1250000),(H129-'Gia cảnh 6'!I220)*5%-25000,IF(H129&gt;=1250001,(H129-'Gia cảnh 6'!I220)*10%-87500))),2)</f>
        <v>0</v>
      </c>
      <c r="K129" s="62">
        <f t="shared" si="13"/>
        <v>0</v>
      </c>
      <c r="L129">
        <v>0</v>
      </c>
      <c r="M129" s="63"/>
      <c r="N129" s="61"/>
    </row>
    <row r="130" spans="1:14" s="30" customFormat="1" ht="20.25" hidden="1" customHeight="1">
      <c r="A130" s="46">
        <f>'KL tổ 6'!A129</f>
        <v>124</v>
      </c>
      <c r="B130" s="47" t="str">
        <f>'KL tổ 6'!B129</f>
        <v>Phat Pheap</v>
      </c>
      <c r="C130" s="48">
        <v>16000</v>
      </c>
      <c r="D130" s="49">
        <f>'KL tổ 6'!AE129</f>
        <v>0</v>
      </c>
      <c r="E130" s="62">
        <f t="shared" si="14"/>
        <v>0</v>
      </c>
      <c r="F130" s="51">
        <v>3</v>
      </c>
      <c r="G130" s="51">
        <v>0</v>
      </c>
      <c r="H130" s="62">
        <f t="shared" si="15"/>
        <v>0</v>
      </c>
      <c r="I130" s="51">
        <v>0</v>
      </c>
      <c r="J130" s="59">
        <f>ROUND(IF(H130&lt;=500000,0,IF(AND(H130&gt;=500001,H130&lt;=1250000),(H130-'Gia cảnh 6'!I221)*5%-25000,IF(H130&gt;=1250001,(H130-'Gia cảnh 6'!I221)*10%-87500))),2)</f>
        <v>0</v>
      </c>
      <c r="K130" s="62">
        <f t="shared" si="13"/>
        <v>0</v>
      </c>
      <c r="L130">
        <v>0</v>
      </c>
      <c r="M130" s="63"/>
      <c r="N130" s="61"/>
    </row>
    <row r="131" spans="1:14" s="30" customFormat="1" ht="20.25" hidden="1" customHeight="1">
      <c r="A131" s="46">
        <f>'KL tổ 6'!A130</f>
        <v>125</v>
      </c>
      <c r="B131" s="47" t="str">
        <f>'KL tổ 6'!B130</f>
        <v>Coi Pheak Co Đây</v>
      </c>
      <c r="C131" s="48">
        <v>16000</v>
      </c>
      <c r="D131" s="49">
        <f>'KL tổ 6'!AE130</f>
        <v>0</v>
      </c>
      <c r="E131" s="62">
        <f t="shared" si="14"/>
        <v>0</v>
      </c>
      <c r="F131" s="51">
        <v>3</v>
      </c>
      <c r="G131" s="51">
        <v>0</v>
      </c>
      <c r="H131" s="62">
        <f t="shared" si="15"/>
        <v>0</v>
      </c>
      <c r="I131" s="51">
        <v>0</v>
      </c>
      <c r="J131" s="59">
        <f>ROUND(IF(H131&lt;=500000,0,IF(AND(H131&gt;=500001,H131&lt;=1250000),(H131-'Gia cảnh 6'!I222)*5%-25000,IF(H131&gt;=1250001,(H131-'Gia cảnh 6'!I222)*10%-87500))),2)</f>
        <v>0</v>
      </c>
      <c r="K131" s="62">
        <f t="shared" si="13"/>
        <v>0</v>
      </c>
      <c r="L131">
        <v>0</v>
      </c>
      <c r="M131" s="63"/>
      <c r="N131" s="61"/>
    </row>
    <row r="132" spans="1:14" s="30" customFormat="1" ht="20.25" hidden="1" customHeight="1">
      <c r="A132" s="46">
        <f>'KL tổ 6'!A131</f>
        <v>126</v>
      </c>
      <c r="B132" s="47" t="str">
        <f>'KL tổ 6'!B131</f>
        <v>Thiêt Pok</v>
      </c>
      <c r="C132" s="48">
        <v>16000</v>
      </c>
      <c r="D132" s="49">
        <f>'KL tổ 6'!AE131</f>
        <v>0</v>
      </c>
      <c r="E132" s="62">
        <f t="shared" si="14"/>
        <v>0</v>
      </c>
      <c r="F132" s="51">
        <v>3</v>
      </c>
      <c r="G132" s="51">
        <v>0</v>
      </c>
      <c r="H132" s="62">
        <f t="shared" si="15"/>
        <v>0</v>
      </c>
      <c r="I132" s="51">
        <v>0</v>
      </c>
      <c r="J132" s="59">
        <f>ROUND(IF(H132&lt;=500000,0,IF(AND(H132&gt;=500001,H132&lt;=1250000),(H132-'Gia cảnh 6'!I223)*5%-25000,IF(H132&gt;=1250001,(H132-'Gia cảnh 6'!I223)*10%-87500))),2)</f>
        <v>0</v>
      </c>
      <c r="K132" s="62">
        <f t="shared" si="13"/>
        <v>0</v>
      </c>
      <c r="L132">
        <v>0</v>
      </c>
      <c r="M132" s="63"/>
      <c r="N132" s="61"/>
    </row>
    <row r="133" spans="1:14" s="30" customFormat="1" ht="20.25" hidden="1" customHeight="1">
      <c r="A133" s="46">
        <f>'KL tổ 6'!A132</f>
        <v>127</v>
      </c>
      <c r="B133" s="47" t="str">
        <f>'KL tổ 6'!B132</f>
        <v>Vi Chât</v>
      </c>
      <c r="C133" s="48">
        <v>16000</v>
      </c>
      <c r="D133" s="49">
        <f>'KL tổ 6'!AE132</f>
        <v>0</v>
      </c>
      <c r="E133" s="62">
        <f t="shared" si="14"/>
        <v>0</v>
      </c>
      <c r="F133" s="51">
        <v>3</v>
      </c>
      <c r="G133" s="51">
        <v>0</v>
      </c>
      <c r="H133" s="62">
        <f t="shared" si="15"/>
        <v>0</v>
      </c>
      <c r="I133" s="51">
        <v>0</v>
      </c>
      <c r="J133" s="59">
        <f>ROUND(IF(H133&lt;=500000,0,IF(AND(H133&gt;=500001,H133&lt;=1250000),(H133-'Gia cảnh 6'!I224)*5%-25000,IF(H133&gt;=1250001,(H133-'Gia cảnh 6'!I224)*10%-87500))),2)</f>
        <v>0</v>
      </c>
      <c r="K133" s="62">
        <f t="shared" si="13"/>
        <v>0</v>
      </c>
      <c r="L133">
        <v>0</v>
      </c>
      <c r="M133" s="63"/>
      <c r="N133" s="61"/>
    </row>
    <row r="134" spans="1:14" s="30" customFormat="1" ht="20.25" hidden="1" customHeight="1">
      <c r="A134" s="46">
        <f>'KL tổ 6'!A133</f>
        <v>128</v>
      </c>
      <c r="B134" s="47" t="str">
        <f>'KL tổ 6'!B133</f>
        <v>Om Hêng</v>
      </c>
      <c r="C134" s="48">
        <v>16000</v>
      </c>
      <c r="D134" s="49">
        <f>'KL tổ 6'!AE133</f>
        <v>0</v>
      </c>
      <c r="E134" s="62">
        <f t="shared" si="14"/>
        <v>0</v>
      </c>
      <c r="F134" s="51">
        <v>3</v>
      </c>
      <c r="G134" s="51">
        <v>0</v>
      </c>
      <c r="H134" s="62">
        <f t="shared" si="15"/>
        <v>0</v>
      </c>
      <c r="I134" s="51">
        <v>0</v>
      </c>
      <c r="J134" s="59">
        <f>ROUND(IF(H134&lt;=500000,0,IF(AND(H134&gt;=500001,H134&lt;=1250000),(H134-'Gia cảnh 6'!I225)*5%-25000,IF(H134&gt;=1250001,(H134-'Gia cảnh 6'!I225)*10%-87500))),2)</f>
        <v>0</v>
      </c>
      <c r="K134" s="62">
        <f t="shared" si="13"/>
        <v>0</v>
      </c>
      <c r="L134">
        <v>0</v>
      </c>
      <c r="M134" s="63"/>
      <c r="N134" s="61"/>
    </row>
    <row r="135" spans="1:14" s="30" customFormat="1" ht="20.25" hidden="1" customHeight="1">
      <c r="A135" s="46">
        <f>'KL tổ 6'!A134</f>
        <v>129</v>
      </c>
      <c r="B135" s="47" t="str">
        <f>'KL tổ 6'!B134</f>
        <v>Son Pha</v>
      </c>
      <c r="C135" s="48">
        <v>16000</v>
      </c>
      <c r="D135" s="49">
        <f>'KL tổ 6'!AE134</f>
        <v>0</v>
      </c>
      <c r="E135" s="62">
        <f t="shared" si="14"/>
        <v>0</v>
      </c>
      <c r="F135" s="51">
        <v>3</v>
      </c>
      <c r="G135" s="51">
        <v>0</v>
      </c>
      <c r="H135" s="62">
        <f t="shared" si="15"/>
        <v>0</v>
      </c>
      <c r="I135" s="51">
        <v>0</v>
      </c>
      <c r="J135" s="59">
        <f>ROUND(IF(H135&lt;=500000,0,IF(AND(H135&gt;=500001,H135&lt;=1250000),(H135-'Gia cảnh 6'!I226)*5%-25000,IF(H135&gt;=1250001,(H135-'Gia cảnh 6'!I226)*10%-87500))),2)</f>
        <v>0</v>
      </c>
      <c r="K135" s="62">
        <f t="shared" si="13"/>
        <v>0</v>
      </c>
      <c r="L135">
        <v>0</v>
      </c>
      <c r="M135" s="63"/>
      <c r="N135" s="61"/>
    </row>
    <row r="136" spans="1:14" s="30" customFormat="1" ht="20.25" hidden="1" customHeight="1">
      <c r="A136" s="46">
        <f>'KL tổ 6'!A135</f>
        <v>130</v>
      </c>
      <c r="B136" s="47" t="str">
        <f>'KL tổ 6'!B135</f>
        <v>Chhum Chhương</v>
      </c>
      <c r="C136" s="48">
        <v>16000</v>
      </c>
      <c r="D136" s="49">
        <f>'KL tổ 6'!AE135</f>
        <v>0</v>
      </c>
      <c r="E136" s="62">
        <f t="shared" si="14"/>
        <v>0</v>
      </c>
      <c r="F136" s="51">
        <v>3</v>
      </c>
      <c r="G136" s="51">
        <v>0</v>
      </c>
      <c r="H136" s="62">
        <f t="shared" si="15"/>
        <v>0</v>
      </c>
      <c r="I136" s="51">
        <v>0</v>
      </c>
      <c r="J136" s="59">
        <v>0</v>
      </c>
      <c r="K136" s="62">
        <f t="shared" si="13"/>
        <v>0</v>
      </c>
      <c r="L136">
        <v>0</v>
      </c>
      <c r="M136" s="63"/>
      <c r="N136" s="61"/>
    </row>
    <row r="137" spans="1:14" s="30" customFormat="1" ht="20.25" hidden="1" customHeight="1">
      <c r="A137" s="46">
        <f>'KL tổ 6'!A136</f>
        <v>131</v>
      </c>
      <c r="B137" s="47" t="str">
        <f>'KL tổ 6'!B136</f>
        <v>Chhương So Rây Tuch</v>
      </c>
      <c r="C137" s="48">
        <v>16000</v>
      </c>
      <c r="D137" s="49">
        <f>'KL tổ 6'!AE136</f>
        <v>0</v>
      </c>
      <c r="E137" s="62">
        <f t="shared" si="14"/>
        <v>0</v>
      </c>
      <c r="F137" s="51">
        <v>3</v>
      </c>
      <c r="G137" s="51">
        <v>0</v>
      </c>
      <c r="H137" s="62">
        <f t="shared" si="15"/>
        <v>0</v>
      </c>
      <c r="I137" s="51">
        <v>0</v>
      </c>
      <c r="J137" s="59">
        <f>ROUND(IF(H137&lt;=500000,0,IF(AND(H137&gt;=500001,H137&lt;=1250000),(H137-'Gia cảnh 6'!I228)*5%-25000,IF(H137&gt;=1250001,(H137-'Gia cảnh 6'!I228)*10%-87500))),2)</f>
        <v>0</v>
      </c>
      <c r="K137" s="62">
        <f t="shared" si="13"/>
        <v>0</v>
      </c>
      <c r="L137">
        <v>0</v>
      </c>
      <c r="M137" s="63"/>
      <c r="N137" s="61"/>
    </row>
    <row r="138" spans="1:14" s="30" customFormat="1" ht="20.25" hidden="1" customHeight="1">
      <c r="A138" s="46">
        <f>'KL tổ 6'!A137</f>
        <v>132</v>
      </c>
      <c r="B138" s="47" t="str">
        <f>'KL tổ 6'!B137</f>
        <v>Chhương So Rây Tôp</v>
      </c>
      <c r="C138" s="48">
        <v>16000</v>
      </c>
      <c r="D138" s="49">
        <f>'KL tổ 6'!AE137</f>
        <v>0</v>
      </c>
      <c r="E138" s="62">
        <f t="shared" si="14"/>
        <v>0</v>
      </c>
      <c r="F138" s="51">
        <v>3</v>
      </c>
      <c r="G138" s="51">
        <v>0</v>
      </c>
      <c r="H138" s="62">
        <f t="shared" si="15"/>
        <v>0</v>
      </c>
      <c r="I138" s="51">
        <v>0</v>
      </c>
      <c r="J138" s="59">
        <f>ROUND(IF(H138&lt;=500000,0,IF(AND(H138&gt;=500001,H138&lt;=1250000),(H138-'Gia cảnh 6'!I229)*5%-25000,IF(H138&gt;=1250001,(H138-'Gia cảnh 6'!I229)*10%-87500))),2)</f>
        <v>0</v>
      </c>
      <c r="K138" s="62">
        <f t="shared" si="13"/>
        <v>0</v>
      </c>
      <c r="L138">
        <v>0</v>
      </c>
      <c r="M138" s="63"/>
      <c r="N138" s="61"/>
    </row>
    <row r="139" spans="1:14" s="30" customFormat="1" ht="20.25" hidden="1" customHeight="1">
      <c r="A139" s="46">
        <f>'KL tổ 6'!A138</f>
        <v>133</v>
      </c>
      <c r="B139" s="47" t="str">
        <f>'KL tổ 6'!B138</f>
        <v>Chhương Chhan</v>
      </c>
      <c r="C139" s="48">
        <v>16000</v>
      </c>
      <c r="D139" s="49">
        <f>'KL tổ 6'!AE138</f>
        <v>0</v>
      </c>
      <c r="E139" s="62">
        <f t="shared" si="14"/>
        <v>0</v>
      </c>
      <c r="F139" s="51">
        <v>3</v>
      </c>
      <c r="G139" s="51">
        <v>0</v>
      </c>
      <c r="H139" s="62">
        <f t="shared" si="15"/>
        <v>0</v>
      </c>
      <c r="I139" s="51">
        <v>0</v>
      </c>
      <c r="J139" s="59">
        <f>ROUND(IF(H139&lt;=500000,0,IF(AND(H139&gt;=500001,H139&lt;=1250000),(H139-'Gia cảnh 6'!I230)*5%-25000,IF(H139&gt;=1250001,(H139-'Gia cảnh 6'!I230)*10%-87500))),2)</f>
        <v>0</v>
      </c>
      <c r="K139" s="62">
        <f t="shared" si="13"/>
        <v>0</v>
      </c>
      <c r="L139">
        <v>0</v>
      </c>
      <c r="M139" s="63"/>
      <c r="N139" s="61"/>
    </row>
    <row r="140" spans="1:14" s="30" customFormat="1" ht="20.25" hidden="1" customHeight="1">
      <c r="A140" s="46">
        <f>'KL tổ 6'!A139</f>
        <v>134</v>
      </c>
      <c r="B140" s="47" t="str">
        <f>'KL tổ 6'!B139</f>
        <v>Sim Đa</v>
      </c>
      <c r="C140" s="48">
        <v>16000</v>
      </c>
      <c r="D140" s="49">
        <f>'KL tổ 6'!AE139</f>
        <v>0</v>
      </c>
      <c r="E140" s="62">
        <f t="shared" si="14"/>
        <v>0</v>
      </c>
      <c r="F140" s="51">
        <v>3</v>
      </c>
      <c r="G140" s="51">
        <v>0</v>
      </c>
      <c r="H140" s="62">
        <f t="shared" si="15"/>
        <v>0</v>
      </c>
      <c r="I140" s="51">
        <v>0</v>
      </c>
      <c r="J140" s="59">
        <f>ROUND(IF(H140&lt;=500000,0,IF(AND(H140&gt;=500001,H140&lt;=1250000),(H140-'Gia cảnh 6'!I231)*5%-25000,IF(H140&gt;=1250001,(H140-'Gia cảnh 6'!I231)*10%-87500))),2)</f>
        <v>0</v>
      </c>
      <c r="K140" s="62">
        <f t="shared" si="13"/>
        <v>0</v>
      </c>
      <c r="L140">
        <v>0</v>
      </c>
      <c r="M140" s="63"/>
      <c r="N140" s="61"/>
    </row>
    <row r="141" spans="1:14" s="30" customFormat="1" ht="20.25" hidden="1" customHeight="1">
      <c r="A141" s="46">
        <f>'KL tổ 6'!A140</f>
        <v>135</v>
      </c>
      <c r="B141" s="47" t="str">
        <f>'KL tổ 6'!B140</f>
        <v>Em Leak</v>
      </c>
      <c r="C141" s="48">
        <v>16000</v>
      </c>
      <c r="D141" s="49">
        <f>'KL tổ 6'!AE140</f>
        <v>0</v>
      </c>
      <c r="E141" s="62">
        <f t="shared" si="14"/>
        <v>0</v>
      </c>
      <c r="F141" s="51">
        <v>3</v>
      </c>
      <c r="G141" s="51">
        <v>0</v>
      </c>
      <c r="H141" s="62">
        <f t="shared" si="15"/>
        <v>0</v>
      </c>
      <c r="I141" s="51">
        <v>0</v>
      </c>
      <c r="J141" s="59">
        <f>ROUND(IF(H141&lt;=500000,0,IF(AND(H141&gt;=500001,H141&lt;=1250000),(H141-'Gia cảnh 6'!I232)*5%-25000,IF(H141&gt;=1250001,(H141-'Gia cảnh 6'!I232)*10%-87500))),2)</f>
        <v>0</v>
      </c>
      <c r="K141" s="62">
        <f t="shared" si="13"/>
        <v>0</v>
      </c>
      <c r="L141">
        <v>0</v>
      </c>
      <c r="M141" s="63"/>
      <c r="N141" s="61"/>
    </row>
    <row r="142" spans="1:14" s="30" customFormat="1" ht="20.25" hidden="1" customHeight="1">
      <c r="A142" s="46">
        <f>'KL tổ 6'!A141</f>
        <v>136</v>
      </c>
      <c r="B142" s="47" t="str">
        <f>'KL tổ 6'!B141</f>
        <v>Hiên So Rây Phoăs</v>
      </c>
      <c r="C142" s="48">
        <v>16000</v>
      </c>
      <c r="D142" s="49">
        <f>'KL tổ 6'!AE141</f>
        <v>0</v>
      </c>
      <c r="E142" s="62">
        <f t="shared" si="14"/>
        <v>0</v>
      </c>
      <c r="F142" s="51">
        <v>3</v>
      </c>
      <c r="G142" s="51">
        <v>0</v>
      </c>
      <c r="H142" s="62">
        <f t="shared" si="15"/>
        <v>0</v>
      </c>
      <c r="I142" s="51">
        <v>0</v>
      </c>
      <c r="J142" s="59">
        <f>ROUND(IF(H142&lt;=500000,0,IF(AND(H142&gt;=500001,H142&lt;=1250000),(H142-'Gia cảnh 6'!I233)*5%-25000,IF(H142&gt;=1250001,(H142-'Gia cảnh 6'!I233)*10%-87500))),2)</f>
        <v>0</v>
      </c>
      <c r="K142" s="62">
        <f t="shared" si="13"/>
        <v>0</v>
      </c>
      <c r="L142">
        <v>0</v>
      </c>
      <c r="M142" s="63"/>
      <c r="N142" s="61"/>
    </row>
    <row r="143" spans="1:14" s="30" customFormat="1" ht="20.25" hidden="1" customHeight="1">
      <c r="A143" s="46">
        <f>'KL tổ 6'!A142</f>
        <v>137</v>
      </c>
      <c r="B143" s="47" t="str">
        <f>'KL tổ 6'!B142</f>
        <v>Kho Li Chi Von</v>
      </c>
      <c r="C143" s="48">
        <v>16000</v>
      </c>
      <c r="D143" s="49">
        <f>'KL tổ 6'!AE142</f>
        <v>0</v>
      </c>
      <c r="E143" s="62">
        <f t="shared" si="14"/>
        <v>0</v>
      </c>
      <c r="F143" s="51">
        <v>3</v>
      </c>
      <c r="G143" s="51">
        <v>0</v>
      </c>
      <c r="H143" s="62">
        <f t="shared" si="15"/>
        <v>0</v>
      </c>
      <c r="I143" s="51">
        <v>0</v>
      </c>
      <c r="J143" s="59">
        <f>ROUND(IF(H143&lt;=500000,0,IF(AND(H143&gt;=500001,H143&lt;=1250000),(H143-'Gia cảnh 6'!I234)*5%-25000,IF(H143&gt;=1250001,(H143-'Gia cảnh 6'!I234)*10%-87500))),2)</f>
        <v>0</v>
      </c>
      <c r="K143" s="62">
        <f t="shared" si="13"/>
        <v>0</v>
      </c>
      <c r="L143">
        <v>0</v>
      </c>
      <c r="M143" s="63"/>
      <c r="N143" s="61"/>
    </row>
    <row r="144" spans="1:14" s="30" customFormat="1" ht="20.25" hidden="1" customHeight="1">
      <c r="A144" s="46">
        <f>'KL tổ 6'!A143</f>
        <v>138</v>
      </c>
      <c r="B144" s="47" t="str">
        <f>'KL tổ 6'!B143</f>
        <v>Hia Hây</v>
      </c>
      <c r="C144" s="48">
        <v>16000</v>
      </c>
      <c r="D144" s="49">
        <f>'KL tổ 6'!AE143</f>
        <v>0</v>
      </c>
      <c r="E144" s="62">
        <f t="shared" si="14"/>
        <v>0</v>
      </c>
      <c r="F144" s="51">
        <v>3</v>
      </c>
      <c r="G144" s="51">
        <v>0</v>
      </c>
      <c r="H144" s="62">
        <f t="shared" si="15"/>
        <v>0</v>
      </c>
      <c r="I144" s="51">
        <v>0</v>
      </c>
      <c r="J144" s="59">
        <v>0</v>
      </c>
      <c r="K144" s="62">
        <f t="shared" si="13"/>
        <v>0</v>
      </c>
      <c r="L144">
        <v>0</v>
      </c>
      <c r="M144" s="63"/>
      <c r="N144" s="61"/>
    </row>
    <row r="145" spans="1:14" s="30" customFormat="1" ht="20.25" hidden="1" customHeight="1">
      <c r="A145" s="46">
        <f>'KL tổ 6'!A144</f>
        <v>139</v>
      </c>
      <c r="B145" s="47" t="str">
        <f>'KL tổ 6'!B144</f>
        <v>Ien Tôk</v>
      </c>
      <c r="C145" s="48">
        <v>16000</v>
      </c>
      <c r="D145" s="49">
        <f>'KL tổ 6'!AE144</f>
        <v>0</v>
      </c>
      <c r="E145" s="62">
        <f t="shared" si="14"/>
        <v>0</v>
      </c>
      <c r="F145" s="51">
        <v>3</v>
      </c>
      <c r="G145" s="51">
        <v>0</v>
      </c>
      <c r="H145" s="62">
        <f t="shared" si="15"/>
        <v>0</v>
      </c>
      <c r="I145" s="51">
        <v>0</v>
      </c>
      <c r="J145" s="59">
        <f>ROUND(IF(H145&lt;=500000,0,IF(AND(H145&gt;=500001,H145&lt;=1250000),(H145-'Gia cảnh 6'!I236)*5%-25000,IF(H145&gt;=1250001,(H145-'Gia cảnh 6'!I236)*10%-87500))),2)</f>
        <v>0</v>
      </c>
      <c r="K145" s="62">
        <f t="shared" si="13"/>
        <v>0</v>
      </c>
      <c r="L145">
        <v>0</v>
      </c>
      <c r="M145" s="63"/>
      <c r="N145" s="61"/>
    </row>
    <row r="146" spans="1:14" s="30" customFormat="1" ht="20.25" hidden="1" customHeight="1">
      <c r="A146" s="46">
        <f>'KL tổ 6'!A145</f>
        <v>140</v>
      </c>
      <c r="B146" s="47" t="str">
        <f>'KL tổ 6'!B145</f>
        <v>Mon Môn</v>
      </c>
      <c r="C146" s="48">
        <v>16000</v>
      </c>
      <c r="D146" s="49">
        <f>'KL tổ 6'!AE145</f>
        <v>0</v>
      </c>
      <c r="E146" s="62">
        <f t="shared" si="14"/>
        <v>0</v>
      </c>
      <c r="F146" s="51">
        <v>3</v>
      </c>
      <c r="G146" s="51">
        <v>0</v>
      </c>
      <c r="H146" s="62">
        <f t="shared" si="15"/>
        <v>0</v>
      </c>
      <c r="I146" s="51">
        <v>0</v>
      </c>
      <c r="J146" s="59">
        <f>ROUND(IF(H146&lt;=500000,0,IF(AND(H146&gt;=500001,H146&lt;=1250000),(H146-'Gia cảnh 6'!I237)*5%-25000,IF(H146&gt;=1250001,(H146-'Gia cảnh 6'!I237)*10%-87500))),2)</f>
        <v>0</v>
      </c>
      <c r="K146" s="62">
        <f t="shared" si="13"/>
        <v>0</v>
      </c>
      <c r="L146">
        <v>0</v>
      </c>
      <c r="M146" s="63"/>
      <c r="N146" s="61"/>
    </row>
    <row r="147" spans="1:14" s="30" customFormat="1" ht="20.25" hidden="1" customHeight="1">
      <c r="A147" s="46">
        <f>'KL tổ 6'!A146</f>
        <v>141</v>
      </c>
      <c r="B147" s="47" t="str">
        <f>'KL tổ 6'!B146</f>
        <v>Pi Khim</v>
      </c>
      <c r="C147" s="48">
        <v>16000</v>
      </c>
      <c r="D147" s="49">
        <f>'KL tổ 6'!AE146</f>
        <v>0</v>
      </c>
      <c r="E147" s="62">
        <f t="shared" si="14"/>
        <v>0</v>
      </c>
      <c r="F147" s="51">
        <v>3</v>
      </c>
      <c r="G147" s="51">
        <v>0</v>
      </c>
      <c r="H147" s="62">
        <f t="shared" si="15"/>
        <v>0</v>
      </c>
      <c r="I147" s="51">
        <v>0</v>
      </c>
      <c r="J147" s="59">
        <f>ROUND(IF(H147&lt;=500000,0,IF(AND(H147&gt;=500001,H147&lt;=1250000),(H147-'Gia cảnh 6'!I238)*5%-25000,IF(H147&gt;=1250001,(H147-'Gia cảnh 6'!I238)*10%-87500))),2)</f>
        <v>0</v>
      </c>
      <c r="K147" s="62">
        <f t="shared" si="13"/>
        <v>0</v>
      </c>
      <c r="L147">
        <v>0</v>
      </c>
      <c r="M147" s="63"/>
      <c r="N147" s="61"/>
    </row>
    <row r="148" spans="1:14" s="30" customFormat="1" ht="20.25" hidden="1" customHeight="1">
      <c r="A148" s="46">
        <f>'KL tổ 6'!A147</f>
        <v>142</v>
      </c>
      <c r="B148" s="47" t="str">
        <f>'KL tổ 6'!B147</f>
        <v>Em Số Kha</v>
      </c>
      <c r="C148" s="48">
        <v>16000</v>
      </c>
      <c r="D148" s="49">
        <f>'KL tổ 6'!AE147</f>
        <v>0</v>
      </c>
      <c r="E148" s="62">
        <f t="shared" si="14"/>
        <v>0</v>
      </c>
      <c r="F148" s="51">
        <v>3</v>
      </c>
      <c r="G148" s="51">
        <v>0</v>
      </c>
      <c r="H148" s="62">
        <f t="shared" si="15"/>
        <v>0</v>
      </c>
      <c r="I148" s="51">
        <v>0</v>
      </c>
      <c r="J148" s="59">
        <f>ROUND(IF(H148&lt;=500000,0,IF(AND(H148&gt;=500001,H148&lt;=1250000),(H148-'Gia cảnh 6'!I239)*5%-25000,IF(H148&gt;=1250001,(H148-'Gia cảnh 6'!I239)*10%-87500))),2)</f>
        <v>0</v>
      </c>
      <c r="K148" s="62">
        <f t="shared" si="13"/>
        <v>0</v>
      </c>
      <c r="L148">
        <v>0</v>
      </c>
      <c r="M148" s="63"/>
      <c r="N148" s="61"/>
    </row>
    <row r="149" spans="1:14" s="30" customFormat="1" ht="20.25" hidden="1" customHeight="1">
      <c r="A149" s="46">
        <f>'KL tổ 6'!A148</f>
        <v>143</v>
      </c>
      <c r="B149" s="47" t="str">
        <f>'KL tổ 6'!B148</f>
        <v>Sau Chea</v>
      </c>
      <c r="C149" s="48">
        <v>16000</v>
      </c>
      <c r="D149" s="49">
        <f>'KL tổ 6'!AE148</f>
        <v>0</v>
      </c>
      <c r="E149" s="62">
        <f t="shared" si="14"/>
        <v>0</v>
      </c>
      <c r="F149" s="51">
        <v>3</v>
      </c>
      <c r="G149" s="51">
        <v>0</v>
      </c>
      <c r="H149" s="62">
        <f t="shared" si="15"/>
        <v>0</v>
      </c>
      <c r="I149" s="51">
        <v>0</v>
      </c>
      <c r="J149" s="59">
        <f>ROUND(IF(H149&lt;=500000,0,IF(AND(H149&gt;=500001,H149&lt;=1250000),(H149-'Gia cảnh 6'!I240)*5%-25000,IF(H149&gt;=1250001,(H149-'Gia cảnh 6'!I240)*10%-87500))),2)</f>
        <v>0</v>
      </c>
      <c r="K149" s="62">
        <f t="shared" si="13"/>
        <v>0</v>
      </c>
      <c r="L149">
        <v>0</v>
      </c>
      <c r="M149" s="63"/>
      <c r="N149" s="61"/>
    </row>
    <row r="150" spans="1:14" s="30" customFormat="1" ht="20.25" hidden="1" customHeight="1">
      <c r="A150" s="46">
        <f>'KL tổ 6'!A149</f>
        <v>144</v>
      </c>
      <c r="B150" s="47" t="str">
        <f>'KL tổ 6'!B149</f>
        <v>Phôn Puth</v>
      </c>
      <c r="C150" s="48">
        <v>16000</v>
      </c>
      <c r="D150" s="49">
        <f>'KL tổ 6'!AE149</f>
        <v>0</v>
      </c>
      <c r="E150" s="62">
        <f t="shared" si="14"/>
        <v>0</v>
      </c>
      <c r="F150" s="51">
        <v>3</v>
      </c>
      <c r="G150" s="51">
        <v>0</v>
      </c>
      <c r="H150" s="62">
        <f t="shared" si="15"/>
        <v>0</v>
      </c>
      <c r="I150" s="51">
        <v>0</v>
      </c>
      <c r="J150" s="59">
        <f>ROUND(IF(H150&lt;=500000,0,IF(AND(H150&gt;=500001,H150&lt;=1250000),(H150-'Gia cảnh 6'!I241)*5%-25000,IF(H150&gt;=1250001,(H150-'Gia cảnh 6'!I241)*10%-87500))),2)</f>
        <v>0</v>
      </c>
      <c r="K150" s="62">
        <f t="shared" si="13"/>
        <v>0</v>
      </c>
      <c r="L150">
        <v>0</v>
      </c>
      <c r="M150" s="63"/>
      <c r="N150" s="61"/>
    </row>
    <row r="151" spans="1:14" s="30" customFormat="1" ht="20.25" hidden="1" customHeight="1">
      <c r="A151" s="46">
        <f>'KL tổ 6'!A150</f>
        <v>145</v>
      </c>
      <c r="B151" s="47" t="str">
        <f>'KL tổ 6'!B150</f>
        <v>Pok Khên</v>
      </c>
      <c r="C151" s="48">
        <v>16000</v>
      </c>
      <c r="D151" s="49">
        <f>'KL tổ 6'!AE150</f>
        <v>0</v>
      </c>
      <c r="E151" s="62">
        <f t="shared" si="14"/>
        <v>0</v>
      </c>
      <c r="F151" s="51">
        <v>3</v>
      </c>
      <c r="G151" s="51">
        <v>0</v>
      </c>
      <c r="H151" s="62">
        <f t="shared" si="15"/>
        <v>0</v>
      </c>
      <c r="I151" s="51">
        <v>0</v>
      </c>
      <c r="J151" s="59">
        <f>ROUND(IF(H151&lt;=500000,0,IF(AND(H151&gt;=500001,H151&lt;=1250000),(H151-'Gia cảnh 6'!I242)*5%-25000,IF(H151&gt;=1250001,(H151-'Gia cảnh 6'!I242)*10%-87500))),2)</f>
        <v>0</v>
      </c>
      <c r="K151" s="62">
        <f t="shared" si="13"/>
        <v>0</v>
      </c>
      <c r="L151">
        <v>0</v>
      </c>
      <c r="M151" s="63"/>
      <c r="N151" s="61"/>
    </row>
    <row r="152" spans="1:14" s="30" customFormat="1" ht="20.25" hidden="1" customHeight="1">
      <c r="A152" s="46">
        <f>'KL tổ 6'!A151</f>
        <v>146</v>
      </c>
      <c r="B152" s="47" t="str">
        <f>'KL tổ 6'!B151</f>
        <v>Khôm Số Kha</v>
      </c>
      <c r="C152" s="48">
        <v>16000</v>
      </c>
      <c r="D152" s="49">
        <f>'KL tổ 6'!AE151</f>
        <v>0</v>
      </c>
      <c r="E152" s="62">
        <f t="shared" si="14"/>
        <v>0</v>
      </c>
      <c r="F152" s="51">
        <v>3</v>
      </c>
      <c r="G152" s="51">
        <v>0</v>
      </c>
      <c r="H152" s="62">
        <f t="shared" si="15"/>
        <v>0</v>
      </c>
      <c r="I152" s="51">
        <v>0</v>
      </c>
      <c r="J152" s="59">
        <f>ROUND(IF(H152&lt;=500000,0,IF(AND(H152&gt;=500001,H152&lt;=1250000),(H152-'Gia cảnh 6'!I243)*5%-25000,IF(H152&gt;=1250001,(H152-'Gia cảnh 6'!I243)*10%-87500))),2)</f>
        <v>0</v>
      </c>
      <c r="K152" s="62">
        <f t="shared" si="13"/>
        <v>0</v>
      </c>
      <c r="L152">
        <v>0</v>
      </c>
      <c r="M152" s="63"/>
      <c r="N152" s="61"/>
    </row>
    <row r="153" spans="1:14" s="30" customFormat="1" ht="20.25" hidden="1" customHeight="1">
      <c r="A153" s="46">
        <f>'KL tổ 6'!A152</f>
        <v>147</v>
      </c>
      <c r="B153" s="47" t="str">
        <f>'KL tổ 6'!B152</f>
        <v>Ti Chân Đa</v>
      </c>
      <c r="C153" s="48">
        <v>16000</v>
      </c>
      <c r="D153" s="49">
        <f>'KL tổ 6'!AE152</f>
        <v>0</v>
      </c>
      <c r="E153" s="62">
        <f t="shared" si="14"/>
        <v>0</v>
      </c>
      <c r="F153" s="51">
        <v>3</v>
      </c>
      <c r="G153" s="51">
        <v>0</v>
      </c>
      <c r="H153" s="62">
        <f t="shared" si="15"/>
        <v>0</v>
      </c>
      <c r="I153" s="51">
        <v>0</v>
      </c>
      <c r="J153" s="59">
        <f>ROUND(IF(H153&lt;=500000,0,IF(AND(H153&gt;=500001,H153&lt;=1250000),(H153-'Gia cảnh 6'!I244)*5%-25000,IF(H153&gt;=1250001,(H153-'Gia cảnh 6'!I244)*10%-87500))),2)</f>
        <v>0</v>
      </c>
      <c r="K153" s="62">
        <f t="shared" si="13"/>
        <v>0</v>
      </c>
      <c r="L153">
        <v>0</v>
      </c>
      <c r="M153" s="63"/>
      <c r="N153" s="61"/>
    </row>
    <row r="154" spans="1:14" s="30" customFormat="1" ht="20.25" hidden="1" customHeight="1">
      <c r="A154" s="46">
        <f>'KL tổ 6'!A153</f>
        <v>148</v>
      </c>
      <c r="B154" s="47" t="str">
        <f>'KL tổ 6'!B153</f>
        <v>Hêng Thia Ry</v>
      </c>
      <c r="C154" s="48">
        <v>16000</v>
      </c>
      <c r="D154" s="49">
        <f>'KL tổ 6'!AE153</f>
        <v>0</v>
      </c>
      <c r="E154" s="62">
        <f t="shared" si="14"/>
        <v>0</v>
      </c>
      <c r="F154" s="51">
        <v>3</v>
      </c>
      <c r="G154" s="51">
        <v>0</v>
      </c>
      <c r="H154" s="62">
        <f t="shared" si="15"/>
        <v>0</v>
      </c>
      <c r="I154" s="51">
        <v>0</v>
      </c>
      <c r="J154" s="59">
        <f>ROUND(IF(H154&lt;=500000,0,IF(AND(H154&gt;=500001,H154&lt;=1250000),(H154-'Gia cảnh 6'!I245)*5%-25000,IF(H154&gt;=1250001,(H154-'Gia cảnh 6'!I245)*10%-87500))),2)</f>
        <v>0</v>
      </c>
      <c r="K154" s="62">
        <f t="shared" si="13"/>
        <v>0</v>
      </c>
      <c r="L154">
        <v>0</v>
      </c>
      <c r="M154" s="63"/>
      <c r="N154" s="61"/>
    </row>
    <row r="155" spans="1:14" s="30" customFormat="1" ht="20.25" hidden="1" customHeight="1">
      <c r="A155" s="46">
        <f>'KL tổ 6'!A154</f>
        <v>149</v>
      </c>
      <c r="B155" s="47" t="str">
        <f>'KL tổ 6'!B154</f>
        <v>Ôn Ni Cô</v>
      </c>
      <c r="C155" s="48">
        <v>16000</v>
      </c>
      <c r="D155" s="49">
        <f>'KL tổ 6'!AE154</f>
        <v>0</v>
      </c>
      <c r="E155" s="62">
        <f t="shared" si="14"/>
        <v>0</v>
      </c>
      <c r="F155" s="51">
        <v>3</v>
      </c>
      <c r="G155" s="51">
        <v>0</v>
      </c>
      <c r="H155" s="62">
        <f t="shared" si="15"/>
        <v>0</v>
      </c>
      <c r="I155" s="51">
        <v>0</v>
      </c>
      <c r="J155" s="59">
        <f>ROUND(IF(H155&lt;=500000,0,IF(AND(H155&gt;=500001,H155&lt;=1250000),(H155-'Gia cảnh 6'!I246)*5%-25000,IF(H155&gt;=1250001,(H155-'Gia cảnh 6'!I246)*10%-87500))),2)</f>
        <v>0</v>
      </c>
      <c r="K155" s="62">
        <f t="shared" si="13"/>
        <v>0</v>
      </c>
      <c r="L155">
        <v>0</v>
      </c>
      <c r="M155" s="63"/>
      <c r="N155" s="61"/>
    </row>
    <row r="156" spans="1:14" s="30" customFormat="1" ht="20.25" hidden="1" customHeight="1">
      <c r="A156" s="46">
        <f>'KL tổ 6'!A155</f>
        <v>150</v>
      </c>
      <c r="B156" s="47" t="str">
        <f>'KL tổ 6'!B155</f>
        <v>Sim Hêng</v>
      </c>
      <c r="C156" s="48">
        <v>16000</v>
      </c>
      <c r="D156" s="49">
        <f>'KL tổ 6'!AE155</f>
        <v>0</v>
      </c>
      <c r="E156" s="62">
        <f t="shared" si="14"/>
        <v>0</v>
      </c>
      <c r="F156" s="51">
        <v>3</v>
      </c>
      <c r="G156" s="51">
        <v>0</v>
      </c>
      <c r="H156" s="62">
        <f t="shared" si="15"/>
        <v>0</v>
      </c>
      <c r="I156" s="51">
        <v>0</v>
      </c>
      <c r="J156" s="59">
        <f>ROUND(IF(H156&lt;=500000,0,IF(AND(H156&gt;=500001,H156&lt;=1250000),(H156-'Gia cảnh 6'!I247)*5%-25000,IF(H156&gt;=1250001,(H156-'Gia cảnh 6'!I247)*10%-87500))),2)</f>
        <v>0</v>
      </c>
      <c r="K156" s="62">
        <f t="shared" si="13"/>
        <v>0</v>
      </c>
      <c r="L156">
        <v>0</v>
      </c>
      <c r="M156" s="63"/>
      <c r="N156" s="61"/>
    </row>
    <row r="157" spans="1:14" s="30" customFormat="1" ht="20.25" hidden="1" customHeight="1">
      <c r="A157" s="46">
        <f>'KL tổ 6'!A156</f>
        <v>151</v>
      </c>
      <c r="B157" s="47" t="str">
        <f>'KL tổ 6'!B156</f>
        <v>Hêng Liêu</v>
      </c>
      <c r="C157" s="48">
        <v>16000</v>
      </c>
      <c r="D157" s="49">
        <f>'KL tổ 6'!AE156</f>
        <v>0</v>
      </c>
      <c r="E157" s="62">
        <f t="shared" si="14"/>
        <v>0</v>
      </c>
      <c r="F157" s="51">
        <v>3</v>
      </c>
      <c r="G157" s="51">
        <v>0</v>
      </c>
      <c r="H157" s="62">
        <f t="shared" si="15"/>
        <v>0</v>
      </c>
      <c r="I157" s="51">
        <v>0</v>
      </c>
      <c r="J157" s="59">
        <f>ROUND(IF(H157&lt;=500000,0,IF(AND(H157&gt;=500001,H157&lt;=1250000),(H157-'Gia cảnh 6'!I248)*5%-25000,IF(H157&gt;=1250001,(H157-'Gia cảnh 6'!I248)*10%-87500))),2)</f>
        <v>0</v>
      </c>
      <c r="K157" s="62">
        <f t="shared" si="13"/>
        <v>0</v>
      </c>
      <c r="L157">
        <v>0</v>
      </c>
      <c r="M157" s="63"/>
      <c r="N157" s="61"/>
    </row>
    <row r="158" spans="1:14" s="30" customFormat="1" ht="20.25" hidden="1" customHeight="1">
      <c r="A158" s="46">
        <f>'KL tổ 6'!A157</f>
        <v>152</v>
      </c>
      <c r="B158" s="47" t="str">
        <f>'KL tổ 6'!B157</f>
        <v>Bun Viêt</v>
      </c>
      <c r="C158" s="48">
        <v>16000</v>
      </c>
      <c r="D158" s="49">
        <f>'KL tổ 6'!AE157</f>
        <v>0</v>
      </c>
      <c r="E158" s="62">
        <f t="shared" si="14"/>
        <v>0</v>
      </c>
      <c r="F158" s="51">
        <v>3</v>
      </c>
      <c r="G158" s="51">
        <v>0</v>
      </c>
      <c r="H158" s="62">
        <f t="shared" si="15"/>
        <v>0</v>
      </c>
      <c r="I158" s="51">
        <v>0</v>
      </c>
      <c r="J158" s="59">
        <f>ROUND(IF(H158&lt;=500000,0,IF(AND(H158&gt;=500001,H158&lt;=1250000),(H158-'Gia cảnh 6'!I249)*5%-25000,IF(H158&gt;=1250001,(H158-'Gia cảnh 6'!I249)*10%-87500))),2)</f>
        <v>0</v>
      </c>
      <c r="K158" s="62">
        <f t="shared" si="13"/>
        <v>0</v>
      </c>
      <c r="L158">
        <v>0</v>
      </c>
      <c r="M158" s="63"/>
      <c r="N158" s="61"/>
    </row>
    <row r="159" spans="1:14" s="30" customFormat="1" ht="20.25" hidden="1" customHeight="1">
      <c r="A159" s="46">
        <f>'KL tổ 6'!A158</f>
        <v>153</v>
      </c>
      <c r="B159" s="47" t="str">
        <f>'KL tổ 6'!B158</f>
        <v>Em Sa Run</v>
      </c>
      <c r="C159" s="48">
        <v>16000</v>
      </c>
      <c r="D159" s="49">
        <f>'KL tổ 6'!AE158</f>
        <v>0</v>
      </c>
      <c r="E159" s="62">
        <f t="shared" si="14"/>
        <v>0</v>
      </c>
      <c r="F159" s="51">
        <v>3</v>
      </c>
      <c r="G159" s="51">
        <v>0</v>
      </c>
      <c r="H159" s="62">
        <f t="shared" si="15"/>
        <v>0</v>
      </c>
      <c r="I159" s="51">
        <v>0</v>
      </c>
      <c r="J159" s="59">
        <f>ROUND(IF(H159&lt;=500000,0,IF(AND(H159&gt;=500001,H159&lt;=1250000),(H159-'Gia cảnh 6'!I250)*5%-25000,IF(H159&gt;=1250001,(H159-'Gia cảnh 6'!I250)*10%-87500))),2)</f>
        <v>0</v>
      </c>
      <c r="K159" s="62">
        <f t="shared" si="13"/>
        <v>0</v>
      </c>
      <c r="L159">
        <v>0</v>
      </c>
      <c r="M159" s="63"/>
      <c r="N159" s="61"/>
    </row>
    <row r="160" spans="1:14" s="30" customFormat="1" ht="20.25" hidden="1" customHeight="1">
      <c r="A160" s="46">
        <f>'KL tổ 6'!A159</f>
        <v>154</v>
      </c>
      <c r="B160" s="47" t="str">
        <f>'KL tổ 6'!B159</f>
        <v>Hêng Hông</v>
      </c>
      <c r="C160" s="48">
        <v>16000</v>
      </c>
      <c r="D160" s="49">
        <f>'KL tổ 6'!AE159</f>
        <v>0</v>
      </c>
      <c r="E160" s="62">
        <f t="shared" si="14"/>
        <v>0</v>
      </c>
      <c r="F160" s="51">
        <v>3</v>
      </c>
      <c r="G160" s="51">
        <v>0</v>
      </c>
      <c r="H160" s="62">
        <f t="shared" si="15"/>
        <v>0</v>
      </c>
      <c r="I160" s="51">
        <v>0</v>
      </c>
      <c r="J160" s="59">
        <f>ROUND(IF(H160&lt;=500000,0,IF(AND(H160&gt;=500001,H160&lt;=1250000),(H160-'Gia cảnh 6'!I251)*5%-25000,IF(H160&gt;=1250001,(H160-'Gia cảnh 6'!I251)*10%-87500))),2)</f>
        <v>0</v>
      </c>
      <c r="K160" s="62">
        <f t="shared" si="13"/>
        <v>0</v>
      </c>
      <c r="L160">
        <v>0</v>
      </c>
      <c r="M160" s="63"/>
      <c r="N160" s="61"/>
    </row>
    <row r="161" spans="1:14" s="30" customFormat="1" ht="20.25" hidden="1" customHeight="1">
      <c r="A161" s="46">
        <f>'KL tổ 6'!A160</f>
        <v>155</v>
      </c>
      <c r="B161" s="47" t="str">
        <f>'KL tổ 6'!B160</f>
        <v>Sươn Sim</v>
      </c>
      <c r="C161" s="48">
        <v>16000</v>
      </c>
      <c r="D161" s="49">
        <f>'KL tổ 6'!AE160</f>
        <v>0</v>
      </c>
      <c r="E161" s="62">
        <f t="shared" si="14"/>
        <v>0</v>
      </c>
      <c r="F161" s="51">
        <v>3</v>
      </c>
      <c r="G161" s="51">
        <v>0</v>
      </c>
      <c r="H161" s="62">
        <f t="shared" si="15"/>
        <v>0</v>
      </c>
      <c r="I161" s="51">
        <v>0</v>
      </c>
      <c r="J161" s="59">
        <v>0</v>
      </c>
      <c r="K161" s="62">
        <f t="shared" si="13"/>
        <v>0</v>
      </c>
      <c r="L161">
        <v>0</v>
      </c>
      <c r="M161" s="63"/>
      <c r="N161" s="61"/>
    </row>
    <row r="162" spans="1:14" s="30" customFormat="1" ht="20.25" hidden="1" customHeight="1">
      <c r="A162" s="46">
        <f>'KL tổ 6'!A161</f>
        <v>156</v>
      </c>
      <c r="B162" s="47" t="str">
        <f>'KL tổ 6'!B161</f>
        <v>Phu Ngaol</v>
      </c>
      <c r="C162" s="48">
        <v>16000</v>
      </c>
      <c r="D162" s="49">
        <f>'KL tổ 6'!AE161</f>
        <v>0</v>
      </c>
      <c r="E162" s="62">
        <f t="shared" si="14"/>
        <v>0</v>
      </c>
      <c r="F162" s="51">
        <v>3</v>
      </c>
      <c r="G162" s="51">
        <v>0</v>
      </c>
      <c r="H162" s="62">
        <f t="shared" si="15"/>
        <v>0</v>
      </c>
      <c r="I162" s="51">
        <v>0</v>
      </c>
      <c r="J162" s="59">
        <f>ROUND(IF(H162&lt;=500000,0,IF(AND(H162&gt;=500001,H162&lt;=1250000),(H162-'Gia cảnh 6'!I253)*5%-25000,IF(H162&gt;=1250001,(H162-'Gia cảnh 6'!I253)*10%-87500))),2)</f>
        <v>0</v>
      </c>
      <c r="K162" s="62">
        <f t="shared" si="13"/>
        <v>0</v>
      </c>
      <c r="L162">
        <v>0</v>
      </c>
      <c r="M162" s="63"/>
      <c r="N162" s="61"/>
    </row>
    <row r="163" spans="1:14" s="30" customFormat="1" ht="20.25" hidden="1" customHeight="1">
      <c r="A163" s="46">
        <f>'KL tổ 6'!A162</f>
        <v>157</v>
      </c>
      <c r="B163" s="47" t="str">
        <f>'KL tổ 6'!B162</f>
        <v>Phan Liep</v>
      </c>
      <c r="C163" s="48">
        <v>16000</v>
      </c>
      <c r="D163" s="49">
        <f>'KL tổ 6'!AE162</f>
        <v>0</v>
      </c>
      <c r="E163" s="62">
        <f t="shared" si="14"/>
        <v>0</v>
      </c>
      <c r="F163" s="51">
        <v>3</v>
      </c>
      <c r="G163" s="51">
        <v>0</v>
      </c>
      <c r="H163" s="62">
        <f t="shared" si="15"/>
        <v>0</v>
      </c>
      <c r="I163" s="51">
        <v>0</v>
      </c>
      <c r="J163" s="59">
        <f>ROUND(IF(H163&lt;=500000,0,IF(AND(H163&gt;=500001,H163&lt;=1250000),(H163-'Gia cảnh 6'!I254)*5%-25000,IF(H163&gt;=1250001,(H163-'Gia cảnh 6'!I254)*10%-87500))),2)</f>
        <v>0</v>
      </c>
      <c r="K163" s="62">
        <f t="shared" si="13"/>
        <v>0</v>
      </c>
      <c r="L163">
        <v>0</v>
      </c>
      <c r="M163" s="63"/>
      <c r="N163" s="61"/>
    </row>
    <row r="164" spans="1:14" s="30" customFormat="1" ht="20.25" hidden="1" customHeight="1">
      <c r="A164" s="46">
        <f>'KL tổ 6'!A163</f>
        <v>158</v>
      </c>
      <c r="B164" s="47" t="str">
        <f>'KL tổ 6'!B163</f>
        <v>Viêt Mum</v>
      </c>
      <c r="C164" s="48">
        <v>16000</v>
      </c>
      <c r="D164" s="49">
        <f>'KL tổ 6'!AE163</f>
        <v>0</v>
      </c>
      <c r="E164" s="62">
        <f t="shared" si="14"/>
        <v>0</v>
      </c>
      <c r="F164" s="51">
        <v>3</v>
      </c>
      <c r="G164" s="51">
        <v>0</v>
      </c>
      <c r="H164" s="62">
        <f t="shared" si="15"/>
        <v>0</v>
      </c>
      <c r="I164" s="51">
        <v>0</v>
      </c>
      <c r="J164" s="59">
        <f>ROUND(IF(H164&lt;=500000,0,IF(AND(H164&gt;=500001,H164&lt;=1250000),(H164-'Gia cảnh 6'!I255)*5%-25000,IF(H164&gt;=1250001,(H164-'Gia cảnh 6'!I255)*10%-87500))),2)</f>
        <v>0</v>
      </c>
      <c r="K164" s="62">
        <f t="shared" si="13"/>
        <v>0</v>
      </c>
      <c r="L164">
        <v>0</v>
      </c>
      <c r="M164" s="63"/>
      <c r="N164" s="61"/>
    </row>
    <row r="165" spans="1:14" s="30" customFormat="1" ht="20.25" hidden="1" customHeight="1">
      <c r="A165" s="46">
        <f>'KL tổ 6'!A164</f>
        <v>159</v>
      </c>
      <c r="B165" s="47" t="str">
        <f>'KL tổ 6'!B164</f>
        <v>Kha Phon</v>
      </c>
      <c r="C165" s="48">
        <v>16000</v>
      </c>
      <c r="D165" s="49">
        <f>'KL tổ 6'!AE164</f>
        <v>0</v>
      </c>
      <c r="E165" s="62">
        <f t="shared" si="14"/>
        <v>0</v>
      </c>
      <c r="F165" s="51">
        <v>3</v>
      </c>
      <c r="G165" s="51">
        <v>0</v>
      </c>
      <c r="H165" s="62">
        <f t="shared" si="15"/>
        <v>0</v>
      </c>
      <c r="I165" s="51">
        <v>0</v>
      </c>
      <c r="J165" s="59">
        <f>ROUND(IF(H165&lt;=500000,0,IF(AND(H165&gt;=500001,H165&lt;=1250000),(H165-'Gia cảnh 6'!I256)*5%-25000,IF(H165&gt;=1250001,(H165-'Gia cảnh 6'!I256)*10%-87500))),2)</f>
        <v>0</v>
      </c>
      <c r="K165" s="62">
        <f t="shared" si="13"/>
        <v>0</v>
      </c>
      <c r="L165">
        <v>0</v>
      </c>
      <c r="M165" s="63"/>
      <c r="N165" s="61"/>
    </row>
    <row r="166" spans="1:14" s="30" customFormat="1" ht="20.25" hidden="1" customHeight="1">
      <c r="A166" s="46">
        <f>'KL tổ 6'!A165</f>
        <v>160</v>
      </c>
      <c r="B166" s="47" t="str">
        <f>'KL tổ 6'!B165</f>
        <v>Sông Nhanh</v>
      </c>
      <c r="C166" s="48">
        <v>16000</v>
      </c>
      <c r="D166" s="49">
        <f>'KL tổ 6'!AE165</f>
        <v>0</v>
      </c>
      <c r="E166" s="62">
        <f t="shared" si="14"/>
        <v>0</v>
      </c>
      <c r="F166" s="51">
        <v>3</v>
      </c>
      <c r="G166" s="51">
        <v>0</v>
      </c>
      <c r="H166" s="62">
        <f t="shared" si="15"/>
        <v>0</v>
      </c>
      <c r="I166" s="51">
        <v>0</v>
      </c>
      <c r="J166" s="59">
        <f>ROUND(IF(H166&lt;=500000,0,IF(AND(H166&gt;=500001,H166&lt;=1250000),(H166-'Gia cảnh 6'!I257)*5%-25000,IF(H166&gt;=1250001,(H166-'Gia cảnh 6'!I257)*10%-87500))),2)</f>
        <v>0</v>
      </c>
      <c r="K166" s="62">
        <f t="shared" si="13"/>
        <v>0</v>
      </c>
      <c r="L166">
        <v>0</v>
      </c>
      <c r="M166" s="63"/>
      <c r="N166" s="61"/>
    </row>
    <row r="167" spans="1:14" s="30" customFormat="1" ht="20.25" hidden="1" customHeight="1">
      <c r="A167" s="46">
        <f>'KL tổ 6'!A166</f>
        <v>161</v>
      </c>
      <c r="B167" s="47" t="str">
        <f>'KL tổ 6'!B166</f>
        <v>Cop Chăn Ni</v>
      </c>
      <c r="C167" s="48">
        <v>16000</v>
      </c>
      <c r="D167" s="49">
        <f>'KL tổ 6'!AE166</f>
        <v>0</v>
      </c>
      <c r="E167" s="62">
        <f t="shared" si="14"/>
        <v>0</v>
      </c>
      <c r="F167" s="51">
        <v>3</v>
      </c>
      <c r="G167" s="51">
        <v>0</v>
      </c>
      <c r="H167" s="62">
        <f t="shared" si="15"/>
        <v>0</v>
      </c>
      <c r="I167" s="51">
        <v>0</v>
      </c>
      <c r="J167" s="59">
        <f>ROUND(IF(H167&lt;=500000,0,IF(AND(H167&gt;=500001,H167&lt;=1250000),(H167-'Gia cảnh 6'!I258)*5%-25000,IF(H167&gt;=1250001,(H167-'Gia cảnh 6'!I258)*10%-87500))),2)</f>
        <v>0</v>
      </c>
      <c r="K167" s="62">
        <f t="shared" si="13"/>
        <v>0</v>
      </c>
      <c r="L167">
        <v>0</v>
      </c>
      <c r="M167" s="63"/>
      <c r="N167" s="61"/>
    </row>
    <row r="168" spans="1:14" s="30" customFormat="1" ht="20.25" hidden="1" customHeight="1">
      <c r="A168" s="46">
        <f>'KL tổ 6'!A203</f>
        <v>198</v>
      </c>
      <c r="B168" s="47" t="str">
        <f>'KL tổ 6'!B167</f>
        <v>Sun Chăn</v>
      </c>
      <c r="C168" s="48">
        <v>16000</v>
      </c>
      <c r="D168" s="49">
        <f>'KL tổ 6'!AE167</f>
        <v>0</v>
      </c>
      <c r="E168" s="62">
        <f t="shared" si="14"/>
        <v>0</v>
      </c>
      <c r="F168" s="51">
        <v>3</v>
      </c>
      <c r="G168" s="51">
        <v>0</v>
      </c>
      <c r="H168" s="62">
        <f t="shared" si="15"/>
        <v>0</v>
      </c>
      <c r="I168" s="51">
        <v>0</v>
      </c>
      <c r="J168" s="59">
        <f>ROUND(IF(H168&lt;=500000,0,IF(AND(H168&gt;=500001,H168&lt;=1250000),(H168-'Gia cảnh 6'!I259)*5%-25000,IF(H168&gt;=1250001,(H168-'Gia cảnh 6'!I259)*10%-87500))),2)</f>
        <v>0</v>
      </c>
      <c r="K168" s="62">
        <f t="shared" si="13"/>
        <v>0</v>
      </c>
      <c r="L168">
        <v>0</v>
      </c>
      <c r="M168" s="63"/>
      <c r="N168" s="61"/>
    </row>
    <row r="169" spans="1:14" s="30" customFormat="1" ht="20.25" hidden="1" customHeight="1">
      <c r="A169" s="46">
        <f>'KL tổ 6'!A204</f>
        <v>199</v>
      </c>
      <c r="B169" s="47" t="str">
        <f>'KL tổ 6'!B168</f>
        <v>Sươn Cưm I</v>
      </c>
      <c r="C169" s="48">
        <v>16000</v>
      </c>
      <c r="D169" s="49">
        <f>'KL tổ 6'!AE168</f>
        <v>0</v>
      </c>
      <c r="E169" s="62">
        <f t="shared" si="14"/>
        <v>0</v>
      </c>
      <c r="F169" s="51">
        <v>3</v>
      </c>
      <c r="G169" s="51">
        <v>0</v>
      </c>
      <c r="H169" s="62">
        <f t="shared" si="15"/>
        <v>0</v>
      </c>
      <c r="I169" s="51">
        <v>0</v>
      </c>
      <c r="J169" s="59">
        <f>ROUND(IF(H169&lt;=500000,0,IF(AND(H169&gt;=500001,H169&lt;=1250000),(H169-'Gia cảnh 6'!I260)*5%-25000,IF(H169&gt;=1250001,(H169-'Gia cảnh 6'!I260)*10%-87500))),2)</f>
        <v>0</v>
      </c>
      <c r="K169" s="62">
        <f t="shared" si="13"/>
        <v>0</v>
      </c>
      <c r="L169">
        <v>0</v>
      </c>
      <c r="M169" s="63"/>
      <c r="N169" s="61"/>
    </row>
    <row r="170" spans="1:14" s="30" customFormat="1" ht="20.25" hidden="1" customHeight="1">
      <c r="A170" s="46">
        <f>'KL tổ 6'!A205</f>
        <v>200</v>
      </c>
      <c r="B170" s="47" t="str">
        <f>'KL tổ 6'!B169</f>
        <v>Liên Răn</v>
      </c>
      <c r="C170" s="48">
        <v>16000</v>
      </c>
      <c r="D170" s="49">
        <f>'KL tổ 6'!AE169</f>
        <v>0</v>
      </c>
      <c r="E170" s="62">
        <f t="shared" si="14"/>
        <v>0</v>
      </c>
      <c r="F170" s="51">
        <v>3</v>
      </c>
      <c r="G170" s="51">
        <v>0</v>
      </c>
      <c r="H170" s="62">
        <f t="shared" si="15"/>
        <v>0</v>
      </c>
      <c r="I170" s="51">
        <v>0</v>
      </c>
      <c r="J170" s="59">
        <f>ROUND(IF(H170&lt;=500000,0,IF(AND(H170&gt;=500001,H170&lt;=1250000),(H170-'Gia cảnh 6'!I261)*5%-25000,IF(H170&gt;=1250001,(H170-'Gia cảnh 6'!I261)*10%-87500))),2)</f>
        <v>0</v>
      </c>
      <c r="K170" s="62">
        <f t="shared" si="13"/>
        <v>0</v>
      </c>
      <c r="L170">
        <v>0</v>
      </c>
      <c r="M170" s="63"/>
      <c r="N170" s="61"/>
    </row>
    <row r="171" spans="1:14" s="30" customFormat="1" ht="20.25" hidden="1" customHeight="1">
      <c r="A171" s="46">
        <f>'KL tổ 6'!A206</f>
        <v>201</v>
      </c>
      <c r="B171" s="47" t="str">
        <f>'KL tổ 6'!B170</f>
        <v>Ôl Sa Rat</v>
      </c>
      <c r="C171" s="48">
        <v>16000</v>
      </c>
      <c r="D171" s="49">
        <f>'KL tổ 6'!AE170</f>
        <v>0</v>
      </c>
      <c r="E171" s="62">
        <f t="shared" si="14"/>
        <v>0</v>
      </c>
      <c r="F171" s="51">
        <v>3</v>
      </c>
      <c r="G171" s="51">
        <v>0</v>
      </c>
      <c r="H171" s="62">
        <f t="shared" si="15"/>
        <v>0</v>
      </c>
      <c r="I171" s="51">
        <v>0</v>
      </c>
      <c r="J171" s="59">
        <f>ROUND(IF(H171&lt;=500000,0,IF(AND(H171&gt;=500001,H171&lt;=1250000),(H171-'Gia cảnh 6'!I262)*5%-25000,IF(H171&gt;=1250001,(H171-'Gia cảnh 6'!I262)*10%-87500))),2)</f>
        <v>0</v>
      </c>
      <c r="K171" s="62">
        <f t="shared" si="13"/>
        <v>0</v>
      </c>
      <c r="L171">
        <v>0</v>
      </c>
      <c r="M171" s="63"/>
      <c r="N171" s="61"/>
    </row>
    <row r="172" spans="1:14" s="30" customFormat="1" ht="20.25" hidden="1" customHeight="1">
      <c r="A172" s="46">
        <f>'KL tổ 6'!A207</f>
        <v>202</v>
      </c>
      <c r="B172" s="47" t="str">
        <f>'KL tổ 6'!B171</f>
        <v>Khim Khin</v>
      </c>
      <c r="C172" s="48">
        <v>16000</v>
      </c>
      <c r="D172" s="49">
        <f>'KL tổ 6'!AE171</f>
        <v>0</v>
      </c>
      <c r="E172" s="62">
        <f t="shared" si="14"/>
        <v>0</v>
      </c>
      <c r="F172" s="51">
        <v>3</v>
      </c>
      <c r="G172" s="51">
        <v>0</v>
      </c>
      <c r="H172" s="62">
        <f t="shared" si="15"/>
        <v>0</v>
      </c>
      <c r="I172" s="51">
        <v>0</v>
      </c>
      <c r="J172" s="59">
        <f>ROUND(IF(H172&lt;=500000,0,IF(AND(H172&gt;=500001,H172&lt;=1250000),(H172-'Gia cảnh 6'!I263)*5%-25000,IF(H172&gt;=1250001,(H172-'Gia cảnh 6'!I263)*10%-87500))),2)</f>
        <v>0</v>
      </c>
      <c r="K172" s="62">
        <f t="shared" si="13"/>
        <v>0</v>
      </c>
      <c r="L172">
        <v>0</v>
      </c>
      <c r="M172" s="63"/>
      <c r="N172" s="61"/>
    </row>
    <row r="173" spans="1:14" s="30" customFormat="1" ht="20.25" hidden="1" customHeight="1">
      <c r="A173" s="46">
        <f>'KL tổ 6'!A208</f>
        <v>203</v>
      </c>
      <c r="B173" s="47" t="str">
        <f>'KL tổ 6'!B172</f>
        <v>Ra Rắt</v>
      </c>
      <c r="C173" s="48">
        <v>16000</v>
      </c>
      <c r="D173" s="49">
        <f>'KL tổ 6'!AE172</f>
        <v>0</v>
      </c>
      <c r="E173" s="62">
        <f t="shared" si="14"/>
        <v>0</v>
      </c>
      <c r="F173" s="51">
        <v>3</v>
      </c>
      <c r="G173" s="51">
        <v>0</v>
      </c>
      <c r="H173" s="62">
        <f t="shared" si="15"/>
        <v>0</v>
      </c>
      <c r="I173" s="51">
        <v>0</v>
      </c>
      <c r="J173" s="59">
        <f>ROUND(IF(H173&lt;=500000,0,IF(AND(H173&gt;=500001,H173&lt;=1250000),(H173-'Gia cảnh 6'!I264)*5%-25000,IF(H173&gt;=1250001,(H173-'Gia cảnh 6'!I264)*10%-87500))),2)</f>
        <v>0</v>
      </c>
      <c r="K173" s="62">
        <f t="shared" si="13"/>
        <v>0</v>
      </c>
      <c r="L173">
        <v>0</v>
      </c>
      <c r="M173" s="63"/>
      <c r="N173" s="61"/>
    </row>
    <row r="174" spans="1:14" s="30" customFormat="1" ht="20.25" hidden="1" customHeight="1">
      <c r="A174" s="46">
        <f>'KL tổ 6'!A209</f>
        <v>204</v>
      </c>
      <c r="B174" s="47" t="str">
        <f>'KL tổ 6'!B173</f>
        <v>Vanh Va</v>
      </c>
      <c r="C174" s="48">
        <v>16000</v>
      </c>
      <c r="D174" s="49">
        <f>'KL tổ 6'!AE173</f>
        <v>0</v>
      </c>
      <c r="E174" s="62">
        <f t="shared" si="14"/>
        <v>0</v>
      </c>
      <c r="F174" s="51">
        <v>3</v>
      </c>
      <c r="G174" s="51">
        <v>0</v>
      </c>
      <c r="H174" s="62">
        <f t="shared" si="15"/>
        <v>0</v>
      </c>
      <c r="I174" s="51">
        <v>0</v>
      </c>
      <c r="J174" s="59">
        <f>ROUND(IF(H174&lt;=500000,0,IF(AND(H174&gt;=500001,H174&lt;=1250000),(H174-'Gia cảnh 6'!I265)*5%-25000,IF(H174&gt;=1250001,(H174-'Gia cảnh 6'!I265)*10%-87500))),2)</f>
        <v>0</v>
      </c>
      <c r="K174" s="62">
        <f t="shared" si="13"/>
        <v>0</v>
      </c>
      <c r="L174">
        <v>0</v>
      </c>
      <c r="M174" s="63"/>
      <c r="N174" s="61"/>
    </row>
    <row r="175" spans="1:14" s="30" customFormat="1" ht="20.25" hidden="1" customHeight="1">
      <c r="A175" s="46">
        <f>'KL tổ 6'!A210</f>
        <v>205</v>
      </c>
      <c r="B175" s="47" t="str">
        <f>'KL tổ 6'!B174</f>
        <v>Pư Pia</v>
      </c>
      <c r="C175" s="48">
        <v>16000</v>
      </c>
      <c r="D175" s="49">
        <f>'KL tổ 6'!AE174</f>
        <v>0</v>
      </c>
      <c r="E175" s="62">
        <f t="shared" si="14"/>
        <v>0</v>
      </c>
      <c r="F175" s="51">
        <v>3</v>
      </c>
      <c r="G175" s="51">
        <v>0</v>
      </c>
      <c r="H175" s="62">
        <f t="shared" si="15"/>
        <v>0</v>
      </c>
      <c r="I175" s="51">
        <v>0</v>
      </c>
      <c r="J175" s="59">
        <f>ROUND(IF(H175&lt;=500000,0,IF(AND(H175&gt;=500001,H175&lt;=1250000),(H175-'Gia cảnh 6'!I266)*5%-25000,IF(H175&gt;=1250001,(H175-'Gia cảnh 6'!I266)*10%-87500))),2)</f>
        <v>0</v>
      </c>
      <c r="K175" s="62">
        <f t="shared" ref="K175:K238" si="16">IF(J175&gt;0,I175+J175,I175)</f>
        <v>0</v>
      </c>
      <c r="L175" s="62">
        <f t="shared" ref="L175:L238" si="17">IF(K175&gt;0,H175-K175,H175)</f>
        <v>0</v>
      </c>
      <c r="M175" s="63"/>
      <c r="N175" s="61"/>
    </row>
    <row r="176" spans="1:14" s="30" customFormat="1" ht="20.25" hidden="1" customHeight="1">
      <c r="A176" s="46">
        <f>'KL tổ 6'!A211</f>
        <v>206</v>
      </c>
      <c r="B176" s="47" t="str">
        <f>'KL tổ 6'!B175</f>
        <v>Kô Sal</v>
      </c>
      <c r="C176" s="48">
        <v>16000</v>
      </c>
      <c r="D176" s="49">
        <f>'KL tổ 6'!AE175</f>
        <v>0</v>
      </c>
      <c r="E176" s="62">
        <f t="shared" si="14"/>
        <v>0</v>
      </c>
      <c r="F176" s="51">
        <v>3</v>
      </c>
      <c r="G176" s="51">
        <v>0</v>
      </c>
      <c r="H176" s="62">
        <f t="shared" si="15"/>
        <v>0</v>
      </c>
      <c r="I176" s="51">
        <v>0</v>
      </c>
      <c r="J176" s="59">
        <f>ROUND(IF(H176&lt;=500000,0,IF(AND(H176&gt;=500001,H176&lt;=1250000),(H176-'Gia cảnh 6'!I267)*5%-25000,IF(H176&gt;=1250001,(H176-'Gia cảnh 6'!I267)*10%-87500))),2)</f>
        <v>0</v>
      </c>
      <c r="K176" s="62">
        <f t="shared" si="16"/>
        <v>0</v>
      </c>
      <c r="L176" s="62">
        <f t="shared" si="17"/>
        <v>0</v>
      </c>
      <c r="M176" s="63"/>
      <c r="N176" s="61"/>
    </row>
    <row r="177" spans="1:14" s="30" customFormat="1" ht="20.25" hidden="1" customHeight="1">
      <c r="A177" s="46">
        <f>'KL tổ 6'!A212</f>
        <v>207</v>
      </c>
      <c r="B177" s="47" t="str">
        <f>'KL tổ 6'!B176</f>
        <v>Siên Viên</v>
      </c>
      <c r="C177" s="48">
        <v>16000</v>
      </c>
      <c r="D177" s="49">
        <f>'KL tổ 6'!AE176</f>
        <v>0</v>
      </c>
      <c r="E177" s="62">
        <f t="shared" si="14"/>
        <v>0</v>
      </c>
      <c r="F177" s="51">
        <v>3</v>
      </c>
      <c r="G177" s="51">
        <v>0</v>
      </c>
      <c r="H177" s="62">
        <f t="shared" si="15"/>
        <v>0</v>
      </c>
      <c r="I177" s="51">
        <v>0</v>
      </c>
      <c r="J177" s="59">
        <f>ROUND(IF(H177&lt;=500000,0,IF(AND(H177&gt;=500001,H177&lt;=1250000),(H177-'Gia cảnh 6'!I268)*5%-25000,IF(H177&gt;=1250001,(H177-'Gia cảnh 6'!I268)*10%-87500))),2)</f>
        <v>0</v>
      </c>
      <c r="K177" s="62">
        <f t="shared" si="16"/>
        <v>0</v>
      </c>
      <c r="L177" s="62">
        <f t="shared" si="17"/>
        <v>0</v>
      </c>
      <c r="M177" s="63"/>
      <c r="N177" s="61"/>
    </row>
    <row r="178" spans="1:14" s="30" customFormat="1" ht="20.25" hidden="1" customHeight="1">
      <c r="A178" s="46">
        <f>'KL tổ 6'!A213</f>
        <v>208</v>
      </c>
      <c r="B178" s="47" t="str">
        <f>'KL tổ 6'!B177</f>
        <v>Mau Song</v>
      </c>
      <c r="C178" s="48">
        <v>16000</v>
      </c>
      <c r="D178" s="49">
        <f>'KL tổ 6'!AE177</f>
        <v>0</v>
      </c>
      <c r="E178" s="62">
        <f t="shared" si="14"/>
        <v>0</v>
      </c>
      <c r="F178" s="51">
        <v>3</v>
      </c>
      <c r="G178" s="51">
        <v>0</v>
      </c>
      <c r="H178" s="62">
        <f t="shared" si="15"/>
        <v>0</v>
      </c>
      <c r="I178" s="51">
        <v>0</v>
      </c>
      <c r="J178" s="59">
        <f>ROUND(IF(H178&lt;=500000,0,IF(AND(H178&gt;=500001,H178&lt;=1250000),(H178-'Gia cảnh 6'!I269)*5%-25000,IF(H178&gt;=1250001,(H178-'Gia cảnh 6'!I269)*10%-87500))),2)</f>
        <v>0</v>
      </c>
      <c r="K178" s="62">
        <f t="shared" si="16"/>
        <v>0</v>
      </c>
      <c r="L178" s="62">
        <f t="shared" si="17"/>
        <v>0</v>
      </c>
      <c r="M178" s="63"/>
      <c r="N178" s="61"/>
    </row>
    <row r="179" spans="1:14" s="30" customFormat="1" ht="20.25" hidden="1" customHeight="1">
      <c r="A179" s="46">
        <f>'KL tổ 6'!A214</f>
        <v>209</v>
      </c>
      <c r="B179" s="47" t="str">
        <f>'KL tổ 6'!B178</f>
        <v>Thuươn Thin</v>
      </c>
      <c r="C179" s="48">
        <v>16000</v>
      </c>
      <c r="D179" s="49">
        <f>'KL tổ 6'!AE178</f>
        <v>0</v>
      </c>
      <c r="E179" s="62">
        <f t="shared" si="14"/>
        <v>0</v>
      </c>
      <c r="F179" s="51">
        <v>3</v>
      </c>
      <c r="G179" s="51">
        <v>0</v>
      </c>
      <c r="H179" s="62">
        <f t="shared" si="15"/>
        <v>0</v>
      </c>
      <c r="I179" s="51">
        <v>0</v>
      </c>
      <c r="J179" s="59">
        <v>0</v>
      </c>
      <c r="K179" s="62">
        <f t="shared" si="16"/>
        <v>0</v>
      </c>
      <c r="L179" s="62">
        <f t="shared" si="17"/>
        <v>0</v>
      </c>
      <c r="M179" s="63"/>
      <c r="N179" s="61"/>
    </row>
    <row r="180" spans="1:14" s="30" customFormat="1" ht="20.25" hidden="1" customHeight="1">
      <c r="A180" s="46">
        <f>'KL tổ 6'!A215</f>
        <v>210</v>
      </c>
      <c r="B180" s="47" t="str">
        <f>'KL tổ 6'!B179</f>
        <v>Soc Chia</v>
      </c>
      <c r="C180" s="48">
        <v>16000</v>
      </c>
      <c r="D180" s="49">
        <f>'KL tổ 6'!AE179</f>
        <v>0</v>
      </c>
      <c r="E180" s="62">
        <f t="shared" si="14"/>
        <v>0</v>
      </c>
      <c r="F180" s="51">
        <v>3</v>
      </c>
      <c r="G180" s="51">
        <v>0</v>
      </c>
      <c r="H180" s="62">
        <f t="shared" si="15"/>
        <v>0</v>
      </c>
      <c r="I180" s="51">
        <v>0</v>
      </c>
      <c r="J180" s="59">
        <f>ROUND(IF(H180&lt;=500000,0,IF(AND(H180&gt;=500001,H180&lt;=1250000),(H180-'Gia cảnh 6'!I271)*5%-25000,IF(H180&gt;=1250001,(H180-'Gia cảnh 6'!I271)*10%-87500))),2)</f>
        <v>0</v>
      </c>
      <c r="K180" s="62">
        <f t="shared" si="16"/>
        <v>0</v>
      </c>
      <c r="L180" s="62">
        <f t="shared" si="17"/>
        <v>0</v>
      </c>
      <c r="M180" s="63"/>
      <c r="N180" s="61"/>
    </row>
    <row r="181" spans="1:14" s="30" customFormat="1" ht="20.25" hidden="1" customHeight="1">
      <c r="A181" s="46">
        <f>'KL tổ 6'!A216</f>
        <v>211</v>
      </c>
      <c r="B181" s="47" t="str">
        <f>'KL tổ 6'!B180</f>
        <v>Soc Khêng</v>
      </c>
      <c r="C181" s="48">
        <v>16000</v>
      </c>
      <c r="D181" s="49">
        <f>'KL tổ 6'!AE180</f>
        <v>0</v>
      </c>
      <c r="E181" s="62">
        <f t="shared" si="14"/>
        <v>0</v>
      </c>
      <c r="F181" s="51">
        <v>3</v>
      </c>
      <c r="G181" s="51">
        <v>0</v>
      </c>
      <c r="H181" s="62">
        <f t="shared" si="15"/>
        <v>0</v>
      </c>
      <c r="I181" s="51">
        <v>0</v>
      </c>
      <c r="J181" s="59">
        <f>ROUND(IF(H181&lt;=500000,0,IF(AND(H181&gt;=500001,H181&lt;=1250000),(H181-'Gia cảnh 6'!I272)*5%-25000,IF(H181&gt;=1250001,(H181-'Gia cảnh 6'!I272)*10%-87500))),2)</f>
        <v>0</v>
      </c>
      <c r="K181" s="62">
        <f t="shared" si="16"/>
        <v>0</v>
      </c>
      <c r="L181" s="62">
        <f t="shared" si="17"/>
        <v>0</v>
      </c>
      <c r="M181" s="63"/>
      <c r="N181" s="61"/>
    </row>
    <row r="182" spans="1:14" s="30" customFormat="1" ht="20.25" hidden="1" customHeight="1">
      <c r="A182" s="46">
        <f>'KL tổ 6'!A217</f>
        <v>212</v>
      </c>
      <c r="B182" s="47" t="str">
        <f>'KL tổ 6'!B181</f>
        <v>Som At</v>
      </c>
      <c r="C182" s="48">
        <v>16000</v>
      </c>
      <c r="D182" s="49">
        <f>'KL tổ 6'!AE181</f>
        <v>0</v>
      </c>
      <c r="E182" s="62">
        <f t="shared" si="14"/>
        <v>0</v>
      </c>
      <c r="F182" s="51">
        <v>3</v>
      </c>
      <c r="G182" s="51">
        <v>0</v>
      </c>
      <c r="H182" s="62">
        <f t="shared" si="15"/>
        <v>0</v>
      </c>
      <c r="I182" s="51">
        <v>0</v>
      </c>
      <c r="J182" s="59">
        <f>ROUND(IF(H182&lt;=500000,0,IF(AND(H182&gt;=500001,H182&lt;=1250000),(H182-'Gia cảnh 6'!I273)*5%-25000,IF(H182&gt;=1250001,(H182-'Gia cảnh 6'!I273)*10%-87500))),2)</f>
        <v>0</v>
      </c>
      <c r="K182" s="62">
        <f t="shared" si="16"/>
        <v>0</v>
      </c>
      <c r="L182" s="62">
        <f t="shared" si="17"/>
        <v>0</v>
      </c>
      <c r="M182" s="63"/>
      <c r="N182" s="61"/>
    </row>
    <row r="183" spans="1:14" s="30" customFormat="1" ht="20.25" hidden="1" customHeight="1">
      <c r="A183" s="46">
        <f>'KL tổ 6'!A218</f>
        <v>213</v>
      </c>
      <c r="B183" s="47" t="str">
        <f>'KL tổ 6'!B182</f>
        <v>Hô Hôi</v>
      </c>
      <c r="C183" s="48">
        <v>16000</v>
      </c>
      <c r="D183" s="49">
        <f>'KL tổ 6'!AE182</f>
        <v>0</v>
      </c>
      <c r="E183" s="62">
        <f t="shared" si="14"/>
        <v>0</v>
      </c>
      <c r="F183" s="51">
        <v>3</v>
      </c>
      <c r="G183" s="51">
        <v>0</v>
      </c>
      <c r="H183" s="62">
        <f t="shared" si="15"/>
        <v>0</v>
      </c>
      <c r="I183" s="51">
        <v>0</v>
      </c>
      <c r="J183" s="59">
        <f>ROUND(IF(H183&lt;=500000,0,IF(AND(H183&gt;=500001,H183&lt;=1250000),(H183-'Gia cảnh 6'!#REF!)*5%-25000,IF(H183&gt;=1250001,(H183-'Gia cảnh 6'!#REF!)*10%-87500))),2)</f>
        <v>0</v>
      </c>
      <c r="K183" s="62">
        <f t="shared" si="16"/>
        <v>0</v>
      </c>
      <c r="L183" s="62">
        <f t="shared" si="17"/>
        <v>0</v>
      </c>
      <c r="M183" s="63"/>
      <c r="N183" s="61"/>
    </row>
    <row r="184" spans="1:14" s="30" customFormat="1" ht="20.25" hidden="1" customHeight="1">
      <c r="A184" s="46">
        <f>'KL tổ 6'!A219</f>
        <v>214</v>
      </c>
      <c r="B184" s="47" t="str">
        <f>'KL tổ 6'!B183</f>
        <v>Hô Hai</v>
      </c>
      <c r="C184" s="48">
        <v>16000</v>
      </c>
      <c r="D184" s="49">
        <f>'KL tổ 6'!AE183</f>
        <v>0</v>
      </c>
      <c r="E184" s="62">
        <f t="shared" si="14"/>
        <v>0</v>
      </c>
      <c r="F184" s="51">
        <v>3</v>
      </c>
      <c r="G184" s="51">
        <v>0</v>
      </c>
      <c r="H184" s="62">
        <f t="shared" si="15"/>
        <v>0</v>
      </c>
      <c r="I184" s="51">
        <v>0</v>
      </c>
      <c r="J184" s="59">
        <f>ROUND(IF(H184&lt;=500000,0,IF(AND(H184&gt;=500001,H184&lt;=1250000),(H184-'Gia cảnh 6'!#REF!)*5%-25000,IF(H184&gt;=1250001,(H184-'Gia cảnh 6'!#REF!)*10%-87500))),2)</f>
        <v>0</v>
      </c>
      <c r="K184" s="62">
        <f t="shared" si="16"/>
        <v>0</v>
      </c>
      <c r="L184" s="62">
        <f t="shared" si="17"/>
        <v>0</v>
      </c>
      <c r="M184" s="63"/>
      <c r="N184" s="61"/>
    </row>
    <row r="185" spans="1:14" s="30" customFormat="1" ht="20.25" hidden="1" customHeight="1">
      <c r="A185" s="46">
        <f>'KL tổ 6'!A220</f>
        <v>215</v>
      </c>
      <c r="B185" s="47" t="str">
        <f>'KL tổ 6'!B184</f>
        <v>Phiêp Phol</v>
      </c>
      <c r="C185" s="48">
        <v>16000</v>
      </c>
      <c r="D185" s="49">
        <f>'KL tổ 6'!AE184</f>
        <v>0</v>
      </c>
      <c r="E185" s="62">
        <f t="shared" si="14"/>
        <v>0</v>
      </c>
      <c r="F185" s="51">
        <v>3</v>
      </c>
      <c r="G185" s="51">
        <v>0</v>
      </c>
      <c r="H185" s="62">
        <f t="shared" si="15"/>
        <v>0</v>
      </c>
      <c r="I185" s="51">
        <v>0</v>
      </c>
      <c r="J185" s="59">
        <f>ROUND(IF(H185&lt;=500000,0,IF(AND(H185&gt;=500001,H185&lt;=1250000),(H185-'Gia cảnh 6'!#REF!)*5%-25000,IF(H185&gt;=1250001,(H185-'Gia cảnh 6'!#REF!)*10%-87500))),2)</f>
        <v>0</v>
      </c>
      <c r="K185" s="62">
        <f t="shared" si="16"/>
        <v>0</v>
      </c>
      <c r="L185" s="62">
        <f t="shared" si="17"/>
        <v>0</v>
      </c>
      <c r="M185" s="63"/>
      <c r="N185" s="61"/>
    </row>
    <row r="186" spans="1:14" s="30" customFormat="1" ht="20.25" hidden="1" customHeight="1">
      <c r="A186" s="46">
        <f>'KL tổ 6'!A221</f>
        <v>216</v>
      </c>
      <c r="B186" s="47" t="str">
        <f>'KL tổ 6'!B185</f>
        <v>Keo Mêt</v>
      </c>
      <c r="C186" s="48">
        <v>16000</v>
      </c>
      <c r="D186" s="49">
        <f>'KL tổ 6'!AE185</f>
        <v>0</v>
      </c>
      <c r="E186" s="62">
        <f t="shared" si="14"/>
        <v>0</v>
      </c>
      <c r="F186" s="51">
        <v>3</v>
      </c>
      <c r="G186" s="51">
        <v>0</v>
      </c>
      <c r="H186" s="62">
        <f t="shared" si="15"/>
        <v>0</v>
      </c>
      <c r="I186" s="51">
        <v>0</v>
      </c>
      <c r="J186" s="59">
        <f>ROUND(IF(H186&lt;=500000,0,IF(AND(H186&gt;=500001,H186&lt;=1250000),(H186-'Gia cảnh 6'!#REF!)*5%-25000,IF(H186&gt;=1250001,(H186-'Gia cảnh 6'!#REF!)*10%-87500))),2)</f>
        <v>0</v>
      </c>
      <c r="K186" s="62">
        <f t="shared" si="16"/>
        <v>0</v>
      </c>
      <c r="L186" s="62">
        <f t="shared" si="17"/>
        <v>0</v>
      </c>
      <c r="M186" s="63"/>
      <c r="N186" s="61"/>
    </row>
    <row r="187" spans="1:14" s="30" customFormat="1" ht="20.25" hidden="1" customHeight="1">
      <c r="A187" s="46">
        <f>'KL tổ 6'!A222</f>
        <v>217</v>
      </c>
      <c r="B187" s="47" t="str">
        <f>'KL tổ 6'!B186</f>
        <v>Canh Thông</v>
      </c>
      <c r="C187" s="48">
        <v>16000</v>
      </c>
      <c r="D187" s="49">
        <f>'KL tổ 6'!AE186</f>
        <v>0</v>
      </c>
      <c r="E187" s="62">
        <f t="shared" ref="E187:E252" si="18">C187*D187</f>
        <v>0</v>
      </c>
      <c r="F187" s="51">
        <v>3</v>
      </c>
      <c r="G187" s="51">
        <v>0</v>
      </c>
      <c r="H187" s="62">
        <f t="shared" ref="H187:H252" si="19">G187+E187</f>
        <v>0</v>
      </c>
      <c r="I187" s="51">
        <v>0</v>
      </c>
      <c r="J187" s="59">
        <f>ROUND(IF(H187&lt;=500000,0,IF(AND(H187&gt;=500001,H187&lt;=1250000),(H187-'Gia cảnh 6'!#REF!)*5%-25000,IF(H187&gt;=1250001,(H187-'Gia cảnh 6'!#REF!)*10%-87500))),2)</f>
        <v>0</v>
      </c>
      <c r="K187" s="62">
        <f t="shared" si="16"/>
        <v>0</v>
      </c>
      <c r="L187" s="62">
        <f t="shared" si="17"/>
        <v>0</v>
      </c>
      <c r="M187" s="63"/>
      <c r="N187" s="61"/>
    </row>
    <row r="188" spans="1:14" s="30" customFormat="1" ht="20.25" hidden="1" customHeight="1">
      <c r="A188" s="46">
        <f>'KL tổ 6'!A223</f>
        <v>218</v>
      </c>
      <c r="B188" s="47" t="str">
        <f>'KL tổ 6'!B187</f>
        <v>Tưc Thia</v>
      </c>
      <c r="C188" s="48">
        <v>16000</v>
      </c>
      <c r="D188" s="49">
        <f>'KL tổ 6'!AE187</f>
        <v>0</v>
      </c>
      <c r="E188" s="62">
        <f t="shared" si="18"/>
        <v>0</v>
      </c>
      <c r="F188" s="51">
        <v>3</v>
      </c>
      <c r="G188" s="51">
        <v>0</v>
      </c>
      <c r="H188" s="62">
        <f t="shared" si="19"/>
        <v>0</v>
      </c>
      <c r="I188" s="51">
        <v>0</v>
      </c>
      <c r="J188" s="59">
        <f>ROUND(IF(H188&lt;=500000,0,IF(AND(H188&gt;=500001,H188&lt;=1250000),(H188-'Gia cảnh 6'!#REF!)*5%-25000,IF(H188&gt;=1250001,(H188-'Gia cảnh 6'!#REF!)*10%-87500))),2)</f>
        <v>0</v>
      </c>
      <c r="K188" s="62">
        <f t="shared" si="16"/>
        <v>0</v>
      </c>
      <c r="L188" s="62">
        <f t="shared" si="17"/>
        <v>0</v>
      </c>
      <c r="M188" s="63"/>
      <c r="N188" s="61"/>
    </row>
    <row r="189" spans="1:14" s="30" customFormat="1" ht="20.25" hidden="1" customHeight="1">
      <c r="A189" s="46">
        <f>'KL tổ 6'!A224</f>
        <v>219</v>
      </c>
      <c r="B189" s="47" t="str">
        <f>'KL tổ 6'!B188</f>
        <v>Nho Nhanh</v>
      </c>
      <c r="C189" s="48">
        <v>16000</v>
      </c>
      <c r="D189" s="49">
        <f>'KL tổ 6'!AE188</f>
        <v>0</v>
      </c>
      <c r="E189" s="62">
        <f t="shared" si="18"/>
        <v>0</v>
      </c>
      <c r="F189" s="51">
        <v>3</v>
      </c>
      <c r="G189" s="51">
        <v>0</v>
      </c>
      <c r="H189" s="62">
        <f t="shared" si="19"/>
        <v>0</v>
      </c>
      <c r="I189" s="51">
        <v>0</v>
      </c>
      <c r="J189" s="59">
        <f>ROUND(IF(H189&lt;=500000,0,IF(AND(H189&gt;=500001,H189&lt;=1250000),(H189-'Gia cảnh 6'!#REF!)*5%-25000,IF(H189&gt;=1250001,(H189-'Gia cảnh 6'!#REF!)*10%-87500))),2)</f>
        <v>0</v>
      </c>
      <c r="K189" s="62">
        <f t="shared" si="16"/>
        <v>0</v>
      </c>
      <c r="L189" s="62">
        <f t="shared" si="17"/>
        <v>0</v>
      </c>
      <c r="M189" s="63"/>
      <c r="N189" s="61"/>
    </row>
    <row r="190" spans="1:14" s="30" customFormat="1" ht="20.25" hidden="1" customHeight="1">
      <c r="A190" s="46">
        <f>'KL tổ 6'!A225</f>
        <v>220</v>
      </c>
      <c r="B190" s="47" t="str">
        <f>'KL tổ 6'!B189</f>
        <v>Thi Tha</v>
      </c>
      <c r="C190" s="48">
        <v>16000</v>
      </c>
      <c r="D190" s="49">
        <f>'KL tổ 6'!AE189</f>
        <v>0</v>
      </c>
      <c r="E190" s="62">
        <f t="shared" si="18"/>
        <v>0</v>
      </c>
      <c r="F190" s="51">
        <v>3</v>
      </c>
      <c r="G190" s="51">
        <v>0</v>
      </c>
      <c r="H190" s="62">
        <f t="shared" si="19"/>
        <v>0</v>
      </c>
      <c r="I190" s="51">
        <v>0</v>
      </c>
      <c r="J190" s="59">
        <f>ROUND(IF(H190&lt;=500000,0,IF(AND(H190&gt;=500001,H190&lt;=1250000),(H190-'Gia cảnh 6'!#REF!)*5%-25000,IF(H190&gt;=1250001,(H190-'Gia cảnh 6'!#REF!)*10%-87500))),2)</f>
        <v>0</v>
      </c>
      <c r="K190" s="62">
        <f t="shared" si="16"/>
        <v>0</v>
      </c>
      <c r="L190" s="62">
        <f t="shared" si="17"/>
        <v>0</v>
      </c>
      <c r="M190" s="63"/>
      <c r="N190" s="61"/>
    </row>
    <row r="191" spans="1:14" s="30" customFormat="1" ht="20.25" hidden="1" customHeight="1">
      <c r="A191" s="46">
        <f>'KL tổ 6'!A226</f>
        <v>221</v>
      </c>
      <c r="B191" s="47" t="str">
        <f>'KL tổ 6'!B190</f>
        <v>Đoc Khlay</v>
      </c>
      <c r="C191" s="48">
        <v>16000</v>
      </c>
      <c r="D191" s="49">
        <f>'KL tổ 6'!AE190</f>
        <v>0</v>
      </c>
      <c r="E191" s="62">
        <f t="shared" si="18"/>
        <v>0</v>
      </c>
      <c r="F191" s="51">
        <v>3</v>
      </c>
      <c r="G191" s="51">
        <v>0</v>
      </c>
      <c r="H191" s="62">
        <f t="shared" si="19"/>
        <v>0</v>
      </c>
      <c r="I191" s="51">
        <v>0</v>
      </c>
      <c r="J191" s="59">
        <f>ROUND(IF(H191&lt;=500000,0,IF(AND(H191&gt;=500001,H191&lt;=1250000),(H191-'Gia cảnh 6'!#REF!)*5%-25000,IF(H191&gt;=1250001,(H191-'Gia cảnh 6'!#REF!)*10%-87500))),2)</f>
        <v>0</v>
      </c>
      <c r="K191" s="62">
        <f t="shared" si="16"/>
        <v>0</v>
      </c>
      <c r="L191" s="62">
        <f t="shared" si="17"/>
        <v>0</v>
      </c>
      <c r="M191" s="63"/>
      <c r="N191" s="61"/>
    </row>
    <row r="192" spans="1:14" s="30" customFormat="1" ht="20.25" hidden="1" customHeight="1">
      <c r="A192" s="46">
        <f>'KL tổ 6'!A227</f>
        <v>222</v>
      </c>
      <c r="B192" s="47" t="str">
        <f>'KL tổ 6'!B191</f>
        <v>Mit Kiêm</v>
      </c>
      <c r="C192" s="48">
        <v>16000</v>
      </c>
      <c r="D192" s="49">
        <f>'KL tổ 6'!AE191</f>
        <v>0</v>
      </c>
      <c r="E192" s="62">
        <f t="shared" si="18"/>
        <v>0</v>
      </c>
      <c r="F192" s="51">
        <v>3</v>
      </c>
      <c r="G192" s="51">
        <v>0</v>
      </c>
      <c r="H192" s="62">
        <f t="shared" si="19"/>
        <v>0</v>
      </c>
      <c r="I192" s="51">
        <v>0</v>
      </c>
      <c r="J192" s="59">
        <f>ROUND(IF(H192&lt;=500000,0,IF(AND(H192&gt;=500001,H192&lt;=1250000),(H192-'Gia cảnh 6'!#REF!)*5%-25000,IF(H192&gt;=1250001,(H192-'Gia cảnh 6'!#REF!)*10%-87500))),2)</f>
        <v>0</v>
      </c>
      <c r="K192" s="62">
        <f t="shared" si="16"/>
        <v>0</v>
      </c>
      <c r="L192" s="62">
        <f t="shared" si="17"/>
        <v>0</v>
      </c>
      <c r="M192" s="63"/>
      <c r="N192" s="61"/>
    </row>
    <row r="193" spans="1:14" s="30" customFormat="1" ht="20.25" hidden="1" customHeight="1">
      <c r="A193" s="46">
        <f>'KL tổ 6'!A228</f>
        <v>223</v>
      </c>
      <c r="B193" s="47" t="str">
        <f>'KL tổ 6'!B192</f>
        <v>Kan Khêt</v>
      </c>
      <c r="C193" s="48">
        <v>16000</v>
      </c>
      <c r="D193" s="49">
        <f>'KL tổ 6'!AE192</f>
        <v>0</v>
      </c>
      <c r="E193" s="62">
        <f t="shared" si="18"/>
        <v>0</v>
      </c>
      <c r="F193" s="51">
        <v>3</v>
      </c>
      <c r="G193" s="51">
        <v>0</v>
      </c>
      <c r="H193" s="62">
        <f t="shared" si="19"/>
        <v>0</v>
      </c>
      <c r="I193" s="51">
        <v>0</v>
      </c>
      <c r="J193" s="59">
        <f>ROUND(IF(H193&lt;=500000,0,IF(AND(H193&gt;=500001,H193&lt;=1250000),(H193-'Gia cảnh 6'!#REF!)*5%-25000,IF(H193&gt;=1250001,(H193-'Gia cảnh 6'!#REF!)*10%-87500))),2)</f>
        <v>0</v>
      </c>
      <c r="K193" s="62">
        <f t="shared" si="16"/>
        <v>0</v>
      </c>
      <c r="L193" s="62">
        <f t="shared" si="17"/>
        <v>0</v>
      </c>
      <c r="M193" s="63"/>
      <c r="N193" s="61"/>
    </row>
    <row r="194" spans="1:14" s="30" customFormat="1" ht="20.25" hidden="1" customHeight="1">
      <c r="A194" s="46">
        <f>'KL tổ 6'!A229</f>
        <v>224</v>
      </c>
      <c r="B194" s="47" t="str">
        <f>'KL tổ 6'!B193</f>
        <v>Um Ra</v>
      </c>
      <c r="C194" s="48">
        <v>16000</v>
      </c>
      <c r="D194" s="49">
        <f>'KL tổ 6'!AE193</f>
        <v>0</v>
      </c>
      <c r="E194" s="62">
        <f t="shared" si="18"/>
        <v>0</v>
      </c>
      <c r="F194" s="51">
        <v>3</v>
      </c>
      <c r="G194" s="51">
        <v>0</v>
      </c>
      <c r="H194" s="62">
        <f t="shared" si="19"/>
        <v>0</v>
      </c>
      <c r="I194" s="51">
        <v>0</v>
      </c>
      <c r="J194" s="59">
        <f>ROUND(IF(H194&lt;=500000,0,IF(AND(H194&gt;=500001,H194&lt;=1250000),(H194-'Gia cảnh 6'!#REF!)*5%-25000,IF(H194&gt;=1250001,(H194-'Gia cảnh 6'!#REF!)*10%-87500))),2)</f>
        <v>0</v>
      </c>
      <c r="K194" s="62">
        <f t="shared" si="16"/>
        <v>0</v>
      </c>
      <c r="L194" s="62">
        <f t="shared" si="17"/>
        <v>0</v>
      </c>
      <c r="M194" s="63"/>
      <c r="N194" s="61"/>
    </row>
    <row r="195" spans="1:14" s="30" customFormat="1" ht="20.25" hidden="1" customHeight="1">
      <c r="A195" s="46">
        <f>'KL tổ 6'!A230</f>
        <v>225</v>
      </c>
      <c r="B195" s="47" t="str">
        <f>'KL tổ 6'!B194</f>
        <v>Moi Poi</v>
      </c>
      <c r="C195" s="48">
        <v>16000</v>
      </c>
      <c r="D195" s="49">
        <f>'KL tổ 6'!AE194</f>
        <v>0</v>
      </c>
      <c r="E195" s="62">
        <f t="shared" si="18"/>
        <v>0</v>
      </c>
      <c r="F195" s="51">
        <v>3</v>
      </c>
      <c r="G195" s="51">
        <v>0</v>
      </c>
      <c r="H195" s="62">
        <f t="shared" si="19"/>
        <v>0</v>
      </c>
      <c r="I195" s="51">
        <v>0</v>
      </c>
      <c r="J195" s="59">
        <f>ROUND(IF(H195&lt;=500000,0,IF(AND(H195&gt;=500001,H195&lt;=1250000),(H195-'Gia cảnh 6'!#REF!)*5%-25000,IF(H195&gt;=1250001,(H195-'Gia cảnh 6'!#REF!)*10%-87500))),2)</f>
        <v>0</v>
      </c>
      <c r="K195" s="62">
        <f t="shared" si="16"/>
        <v>0</v>
      </c>
      <c r="L195" s="62">
        <f t="shared" si="17"/>
        <v>0</v>
      </c>
      <c r="M195" s="63"/>
      <c r="N195" s="61"/>
    </row>
    <row r="196" spans="1:14" s="30" customFormat="1" ht="20.25" hidden="1" customHeight="1">
      <c r="A196" s="46">
        <f>'KL tổ 6'!A231</f>
        <v>226</v>
      </c>
      <c r="B196" s="47" t="str">
        <f>'KL tổ 6'!B195</f>
        <v>San Sinh</v>
      </c>
      <c r="C196" s="48">
        <v>16000</v>
      </c>
      <c r="D196" s="49">
        <f>'KL tổ 6'!AE195</f>
        <v>0</v>
      </c>
      <c r="E196" s="62">
        <f t="shared" si="18"/>
        <v>0</v>
      </c>
      <c r="F196" s="51">
        <v>3</v>
      </c>
      <c r="G196" s="51">
        <v>0</v>
      </c>
      <c r="H196" s="62">
        <f t="shared" si="19"/>
        <v>0</v>
      </c>
      <c r="I196" s="51">
        <v>0</v>
      </c>
      <c r="J196" s="59">
        <f>ROUND(IF(H196&lt;=500000,0,IF(AND(H196&gt;=500001,H196&lt;=1250000),(H196-'Gia cảnh 6'!#REF!)*5%-25000,IF(H196&gt;=1250001,(H196-'Gia cảnh 6'!#REF!)*10%-87500))),2)</f>
        <v>0</v>
      </c>
      <c r="K196" s="62">
        <f t="shared" si="16"/>
        <v>0</v>
      </c>
      <c r="L196" s="62">
        <f t="shared" si="17"/>
        <v>0</v>
      </c>
      <c r="M196" s="63"/>
      <c r="N196" s="61"/>
    </row>
    <row r="197" spans="1:14" s="30" customFormat="1" ht="20.25" hidden="1" customHeight="1">
      <c r="A197" s="46">
        <f>'KL tổ 6'!A232</f>
        <v>227</v>
      </c>
      <c r="B197" s="47" t="str">
        <f>'KL tổ 6'!B196</f>
        <v>Nhoc Nho</v>
      </c>
      <c r="C197" s="48">
        <v>16000</v>
      </c>
      <c r="D197" s="49">
        <f>'KL tổ 6'!AE196</f>
        <v>0</v>
      </c>
      <c r="E197" s="62">
        <f t="shared" si="18"/>
        <v>0</v>
      </c>
      <c r="F197" s="51">
        <v>3</v>
      </c>
      <c r="G197" s="51">
        <v>0</v>
      </c>
      <c r="H197" s="62">
        <f t="shared" si="19"/>
        <v>0</v>
      </c>
      <c r="I197" s="51">
        <v>0</v>
      </c>
      <c r="J197" s="59">
        <f>ROUND(IF(H197&lt;=500000,0,IF(AND(H197&gt;=500001,H197&lt;=1250000),(H197-'Gia cảnh 6'!#REF!)*5%-25000,IF(H197&gt;=1250001,(H197-'Gia cảnh 6'!#REF!)*10%-87500))),2)</f>
        <v>0</v>
      </c>
      <c r="K197" s="62">
        <f t="shared" si="16"/>
        <v>0</v>
      </c>
      <c r="L197" s="62">
        <f t="shared" si="17"/>
        <v>0</v>
      </c>
      <c r="M197" s="63"/>
      <c r="N197" s="61"/>
    </row>
    <row r="198" spans="1:14" s="30" customFormat="1" ht="20.25" hidden="1" customHeight="1">
      <c r="A198" s="46">
        <f>'KL tổ 6'!A233</f>
        <v>228</v>
      </c>
      <c r="B198" s="47" t="str">
        <f>'KL tổ 6'!B197</f>
        <v>Khet Hên</v>
      </c>
      <c r="C198" s="48">
        <v>16000</v>
      </c>
      <c r="D198" s="49">
        <f>'KL tổ 6'!AE197</f>
        <v>0</v>
      </c>
      <c r="E198" s="62">
        <f t="shared" si="18"/>
        <v>0</v>
      </c>
      <c r="F198" s="51">
        <v>3</v>
      </c>
      <c r="G198" s="51">
        <v>0</v>
      </c>
      <c r="H198" s="62">
        <f t="shared" si="19"/>
        <v>0</v>
      </c>
      <c r="I198" s="51">
        <v>0</v>
      </c>
      <c r="J198" s="59">
        <f>ROUND(IF(H198&lt;=500000,0,IF(AND(H198&gt;=500001,H198&lt;=1250000),(H198-'Gia cảnh 6'!#REF!)*5%-25000,IF(H198&gt;=1250001,(H198-'Gia cảnh 6'!#REF!)*10%-87500))),2)</f>
        <v>0</v>
      </c>
      <c r="K198" s="62">
        <f t="shared" si="16"/>
        <v>0</v>
      </c>
      <c r="L198" s="62">
        <f t="shared" si="17"/>
        <v>0</v>
      </c>
      <c r="M198" s="63"/>
      <c r="N198" s="61"/>
    </row>
    <row r="199" spans="1:14" s="30" customFormat="1" ht="20.25" hidden="1" customHeight="1">
      <c r="A199" s="46">
        <f>'KL tổ 6'!A234</f>
        <v>229</v>
      </c>
      <c r="B199" s="47" t="str">
        <f>'KL tổ 6'!B198</f>
        <v>Sau Pư</v>
      </c>
      <c r="C199" s="48">
        <v>16000</v>
      </c>
      <c r="D199" s="49">
        <f>'KL tổ 6'!AE198</f>
        <v>0</v>
      </c>
      <c r="E199" s="62">
        <f t="shared" si="18"/>
        <v>0</v>
      </c>
      <c r="F199" s="51">
        <v>3</v>
      </c>
      <c r="G199" s="51">
        <v>0</v>
      </c>
      <c r="H199" s="62">
        <f t="shared" si="19"/>
        <v>0</v>
      </c>
      <c r="I199" s="51">
        <v>0</v>
      </c>
      <c r="J199" s="59">
        <f>ROUND(IF(H199&lt;=500000,0,IF(AND(H199&gt;=500001,H199&lt;=1250000),(H199-'Gia cảnh 6'!#REF!)*5%-25000,IF(H199&gt;=1250001,(H199-'Gia cảnh 6'!#REF!)*10%-87500))),2)</f>
        <v>0</v>
      </c>
      <c r="K199" s="62">
        <f t="shared" si="16"/>
        <v>0</v>
      </c>
      <c r="L199" s="62">
        <f t="shared" si="17"/>
        <v>0</v>
      </c>
      <c r="M199" s="63"/>
      <c r="N199" s="61"/>
    </row>
    <row r="200" spans="1:14" s="30" customFormat="1" ht="20.25" hidden="1" customHeight="1">
      <c r="A200" s="46">
        <f>'KL tổ 6'!A235</f>
        <v>230</v>
      </c>
      <c r="B200" s="47" t="str">
        <f>'KL tổ 6'!B199</f>
        <v>Pư Nha</v>
      </c>
      <c r="C200" s="48">
        <v>16000</v>
      </c>
      <c r="D200" s="49">
        <f>'KL tổ 6'!AE199</f>
        <v>0</v>
      </c>
      <c r="E200" s="62">
        <f t="shared" si="18"/>
        <v>0</v>
      </c>
      <c r="F200" s="51">
        <v>3</v>
      </c>
      <c r="G200" s="51">
        <v>0</v>
      </c>
      <c r="H200" s="62">
        <f t="shared" si="19"/>
        <v>0</v>
      </c>
      <c r="I200" s="51">
        <v>0</v>
      </c>
      <c r="J200" s="59">
        <f>ROUND(IF(H200&lt;=500000,0,IF(AND(H200&gt;=500001,H200&lt;=1250000),(H200-'Gia cảnh 6'!#REF!)*5%-25000,IF(H200&gt;=1250001,(H200-'Gia cảnh 6'!#REF!)*10%-87500))),2)</f>
        <v>0</v>
      </c>
      <c r="K200" s="62">
        <f t="shared" si="16"/>
        <v>0</v>
      </c>
      <c r="L200" s="62">
        <f t="shared" si="17"/>
        <v>0</v>
      </c>
      <c r="M200" s="63"/>
      <c r="N200" s="61"/>
    </row>
    <row r="201" spans="1:14" s="30" customFormat="1" ht="20.25" hidden="1" customHeight="1">
      <c r="A201" s="46">
        <f>'KL tổ 6'!A236</f>
        <v>231</v>
      </c>
      <c r="B201" s="47" t="str">
        <f>'KL tổ 6'!B200</f>
        <v xml:space="preserve">Noi Hên </v>
      </c>
      <c r="C201" s="48">
        <v>16000</v>
      </c>
      <c r="D201" s="49">
        <f>'KL tổ 6'!AE200</f>
        <v>0</v>
      </c>
      <c r="E201" s="62">
        <f t="shared" si="18"/>
        <v>0</v>
      </c>
      <c r="F201" s="51">
        <v>3</v>
      </c>
      <c r="G201" s="51">
        <v>0</v>
      </c>
      <c r="H201" s="62">
        <f t="shared" si="19"/>
        <v>0</v>
      </c>
      <c r="I201" s="51">
        <v>0</v>
      </c>
      <c r="J201" s="59">
        <f>ROUND(IF(H201&lt;=500000,0,IF(AND(H201&gt;=500001,H201&lt;=1250000),(H201-'Gia cảnh 6'!#REF!)*5%-25000,IF(H201&gt;=1250001,(H201-'Gia cảnh 6'!#REF!)*10%-87500))),2)</f>
        <v>0</v>
      </c>
      <c r="K201" s="62">
        <f t="shared" si="16"/>
        <v>0</v>
      </c>
      <c r="L201" s="62">
        <f t="shared" si="17"/>
        <v>0</v>
      </c>
      <c r="M201" s="63"/>
      <c r="N201" s="61"/>
    </row>
    <row r="202" spans="1:14" s="30" customFormat="1" ht="20.25" hidden="1" customHeight="1">
      <c r="A202" s="46">
        <f>'KL tổ 6'!A237</f>
        <v>232</v>
      </c>
      <c r="B202" s="47" t="str">
        <f>'KL tổ 6'!B201</f>
        <v>Noi Hiên</v>
      </c>
      <c r="C202" s="48">
        <v>16000</v>
      </c>
      <c r="D202" s="49">
        <f>'KL tổ 6'!AE201</f>
        <v>0</v>
      </c>
      <c r="E202" s="62">
        <f t="shared" si="18"/>
        <v>0</v>
      </c>
      <c r="F202" s="51">
        <v>3</v>
      </c>
      <c r="G202" s="51">
        <v>0</v>
      </c>
      <c r="H202" s="62">
        <f t="shared" si="19"/>
        <v>0</v>
      </c>
      <c r="I202" s="51">
        <v>0</v>
      </c>
      <c r="J202" s="59">
        <f>ROUND(IF(H202&lt;=500000,0,IF(AND(H202&gt;=500001,H202&lt;=1250000),(H202-'Gia cảnh 6'!#REF!)*5%-25000,IF(H202&gt;=1250001,(H202-'Gia cảnh 6'!#REF!)*10%-87500))),2)</f>
        <v>0</v>
      </c>
      <c r="K202" s="62">
        <f t="shared" si="16"/>
        <v>0</v>
      </c>
      <c r="L202" s="62">
        <f t="shared" si="17"/>
        <v>0</v>
      </c>
      <c r="M202" s="63"/>
      <c r="N202" s="61"/>
    </row>
    <row r="203" spans="1:14" s="30" customFormat="1" ht="20.25" hidden="1" customHeight="1">
      <c r="A203" s="46">
        <f>'KL tổ 6'!A238</f>
        <v>233</v>
      </c>
      <c r="B203" s="47" t="str">
        <f>'KL tổ 6'!B202</f>
        <v>Đa Linh</v>
      </c>
      <c r="C203" s="48">
        <v>16000</v>
      </c>
      <c r="D203" s="49">
        <f>'KL tổ 6'!AE202</f>
        <v>0</v>
      </c>
      <c r="E203" s="62">
        <f t="shared" si="18"/>
        <v>0</v>
      </c>
      <c r="F203" s="51">
        <v>3</v>
      </c>
      <c r="G203" s="51">
        <v>0</v>
      </c>
      <c r="H203" s="62">
        <f t="shared" si="19"/>
        <v>0</v>
      </c>
      <c r="I203" s="51">
        <v>0</v>
      </c>
      <c r="J203" s="59">
        <f>ROUND(IF(H203&lt;=500000,0,IF(AND(H203&gt;=500001,H203&lt;=1250000),(H203-'Gia cảnh 6'!#REF!)*5%-25000,IF(H203&gt;=1250001,(H203-'Gia cảnh 6'!#REF!)*10%-87500))),2)</f>
        <v>0</v>
      </c>
      <c r="K203" s="62">
        <f t="shared" si="16"/>
        <v>0</v>
      </c>
      <c r="L203" s="62">
        <f t="shared" si="17"/>
        <v>0</v>
      </c>
      <c r="M203" s="63"/>
      <c r="N203" s="61"/>
    </row>
    <row r="204" spans="1:14" s="30" customFormat="1" ht="20.25" hidden="1" customHeight="1">
      <c r="A204" s="46">
        <f>'KL tổ 6'!A239</f>
        <v>234</v>
      </c>
      <c r="B204" s="47" t="str">
        <f>'KL tổ 6'!B203</f>
        <v>Khach Năk</v>
      </c>
      <c r="C204" s="48">
        <v>16000</v>
      </c>
      <c r="D204" s="49">
        <f>'KL tổ 6'!AE203</f>
        <v>0</v>
      </c>
      <c r="E204" s="62">
        <f t="shared" si="18"/>
        <v>0</v>
      </c>
      <c r="F204" s="51">
        <v>3</v>
      </c>
      <c r="G204" s="51">
        <v>0</v>
      </c>
      <c r="H204" s="62">
        <f t="shared" si="19"/>
        <v>0</v>
      </c>
      <c r="I204" s="51">
        <v>0</v>
      </c>
      <c r="J204" s="59">
        <f>ROUND(IF(H204&lt;=500000,0,IF(AND(H204&gt;=500001,H204&lt;=1250000),(H204-'Gia cảnh 6'!#REF!)*5%-25000,IF(H204&gt;=1250001,(H204-'Gia cảnh 6'!#REF!)*10%-87500))),2)</f>
        <v>0</v>
      </c>
      <c r="K204" s="62">
        <f t="shared" si="16"/>
        <v>0</v>
      </c>
      <c r="L204" s="62">
        <f t="shared" si="17"/>
        <v>0</v>
      </c>
      <c r="M204" s="63"/>
      <c r="N204" s="61"/>
    </row>
    <row r="205" spans="1:14" s="30" customFormat="1" ht="20.25" hidden="1" customHeight="1">
      <c r="A205" s="46">
        <f>'KL tổ 6'!A240</f>
        <v>235</v>
      </c>
      <c r="B205" s="47" t="str">
        <f>'KL tổ 6'!B204</f>
        <v>Soc Liêp</v>
      </c>
      <c r="C205" s="48">
        <v>16000</v>
      </c>
      <c r="D205" s="49">
        <f>'KL tổ 6'!AE204</f>
        <v>0</v>
      </c>
      <c r="E205" s="62">
        <f t="shared" si="18"/>
        <v>0</v>
      </c>
      <c r="F205" s="51">
        <v>3</v>
      </c>
      <c r="G205" s="51">
        <v>0</v>
      </c>
      <c r="H205" s="62">
        <f t="shared" si="19"/>
        <v>0</v>
      </c>
      <c r="I205" s="51">
        <v>0</v>
      </c>
      <c r="J205" s="59">
        <f>ROUND(IF(H205&lt;=500000,0,IF(AND(H205&gt;=500001,H205&lt;=1250000),(H205-'Gia cảnh 6'!#REF!)*5%-25000,IF(H205&gt;=1250001,(H205-'Gia cảnh 6'!#REF!)*10%-87500))),2)</f>
        <v>0</v>
      </c>
      <c r="K205" s="62">
        <f t="shared" si="16"/>
        <v>0</v>
      </c>
      <c r="L205" s="62">
        <f t="shared" si="17"/>
        <v>0</v>
      </c>
      <c r="M205" s="63"/>
      <c r="N205" s="61"/>
    </row>
    <row r="206" spans="1:14" s="30" customFormat="1" ht="20.25" hidden="1" customHeight="1">
      <c r="A206" s="46">
        <f>'KL tổ 6'!A241</f>
        <v>236</v>
      </c>
      <c r="B206" s="47" t="str">
        <f>'KL tổ 6'!B205</f>
        <v>Som Phos</v>
      </c>
      <c r="C206" s="48">
        <v>16000</v>
      </c>
      <c r="D206" s="49">
        <f>'KL tổ 6'!AE205</f>
        <v>0</v>
      </c>
      <c r="E206" s="62">
        <f t="shared" si="18"/>
        <v>0</v>
      </c>
      <c r="F206" s="51">
        <v>3</v>
      </c>
      <c r="G206" s="51">
        <v>0</v>
      </c>
      <c r="H206" s="62">
        <f t="shared" si="19"/>
        <v>0</v>
      </c>
      <c r="I206" s="51">
        <v>0</v>
      </c>
      <c r="J206" s="59">
        <f>ROUND(IF(H206&lt;=500000,0,IF(AND(H206&gt;=500001,H206&lt;=1250000),(H206-'Gia cảnh 6'!#REF!)*5%-25000,IF(H206&gt;=1250001,(H206-'Gia cảnh 6'!#REF!)*10%-87500))),2)</f>
        <v>0</v>
      </c>
      <c r="K206" s="62">
        <f t="shared" si="16"/>
        <v>0</v>
      </c>
      <c r="L206" s="62">
        <f t="shared" si="17"/>
        <v>0</v>
      </c>
      <c r="M206" s="63"/>
      <c r="N206" s="61"/>
    </row>
    <row r="207" spans="1:14" s="30" customFormat="1" ht="20.25" hidden="1" customHeight="1">
      <c r="A207" s="46">
        <f>'KL tổ 6'!A242</f>
        <v>237</v>
      </c>
      <c r="B207" s="47" t="str">
        <f>'KL tổ 6'!B206</f>
        <v>An Tich</v>
      </c>
      <c r="C207" s="48">
        <v>16000</v>
      </c>
      <c r="D207" s="49">
        <f>'KL tổ 6'!AE206</f>
        <v>0</v>
      </c>
      <c r="E207" s="62">
        <f t="shared" si="18"/>
        <v>0</v>
      </c>
      <c r="F207" s="51">
        <v>3</v>
      </c>
      <c r="G207" s="51">
        <v>0</v>
      </c>
      <c r="H207" s="62">
        <f t="shared" si="19"/>
        <v>0</v>
      </c>
      <c r="I207" s="51">
        <v>0</v>
      </c>
      <c r="J207" s="59">
        <f>ROUND(IF(H207&lt;=500000,0,IF(AND(H207&gt;=500001,H207&lt;=1250000),(H207-'Gia cảnh 6'!#REF!)*5%-25000,IF(H207&gt;=1250001,(H207-'Gia cảnh 6'!#REF!)*10%-87500))),2)</f>
        <v>0</v>
      </c>
      <c r="K207" s="62">
        <f t="shared" si="16"/>
        <v>0</v>
      </c>
      <c r="L207" s="62">
        <f t="shared" si="17"/>
        <v>0</v>
      </c>
      <c r="M207" s="63"/>
      <c r="N207" s="61"/>
    </row>
    <row r="208" spans="1:14" s="30" customFormat="1" ht="20.25" hidden="1" customHeight="1">
      <c r="A208" s="46">
        <f>'KL tổ 6'!A243</f>
        <v>238</v>
      </c>
      <c r="B208" s="47" t="str">
        <f>'KL tổ 6'!B207</f>
        <v>Khu Khia</v>
      </c>
      <c r="C208" s="48">
        <v>16000</v>
      </c>
      <c r="D208" s="49">
        <f>'KL tổ 6'!AE207</f>
        <v>0</v>
      </c>
      <c r="E208" s="62">
        <f t="shared" si="18"/>
        <v>0</v>
      </c>
      <c r="F208" s="51">
        <v>3</v>
      </c>
      <c r="G208" s="51">
        <v>0</v>
      </c>
      <c r="H208" s="62">
        <f t="shared" si="19"/>
        <v>0</v>
      </c>
      <c r="I208" s="51">
        <v>0</v>
      </c>
      <c r="J208" s="59">
        <f>ROUND(IF(H208&lt;=500000,0,IF(AND(H208&gt;=500001,H208&lt;=1250000),(H208-'Gia cảnh 6'!#REF!)*5%-25000,IF(H208&gt;=1250001,(H208-'Gia cảnh 6'!#REF!)*10%-87500))),2)</f>
        <v>0</v>
      </c>
      <c r="K208" s="62">
        <f t="shared" si="16"/>
        <v>0</v>
      </c>
      <c r="L208" s="62">
        <f t="shared" si="17"/>
        <v>0</v>
      </c>
      <c r="M208" s="63"/>
      <c r="N208" s="61"/>
    </row>
    <row r="209" spans="1:14" s="30" customFormat="1" ht="20.25" hidden="1" customHeight="1">
      <c r="A209" s="46">
        <f>'KL tổ 6'!A244</f>
        <v>239</v>
      </c>
      <c r="B209" s="47" t="str">
        <f>'KL tổ 6'!B208</f>
        <v>Chom Chau</v>
      </c>
      <c r="C209" s="48">
        <v>16000</v>
      </c>
      <c r="D209" s="49">
        <f>'KL tổ 6'!AE208</f>
        <v>0</v>
      </c>
      <c r="E209" s="62">
        <f t="shared" si="18"/>
        <v>0</v>
      </c>
      <c r="F209" s="51">
        <v>3</v>
      </c>
      <c r="G209" s="51">
        <v>0</v>
      </c>
      <c r="H209" s="62">
        <f t="shared" si="19"/>
        <v>0</v>
      </c>
      <c r="I209" s="51">
        <v>0</v>
      </c>
      <c r="J209" s="59">
        <f>ROUND(IF(H209&lt;=500000,0,IF(AND(H209&gt;=500001,H209&lt;=1250000),(H209-'Gia cảnh 6'!#REF!)*5%-25000,IF(H209&gt;=1250001,(H209-'Gia cảnh 6'!#REF!)*10%-87500))),2)</f>
        <v>0</v>
      </c>
      <c r="K209" s="62">
        <f t="shared" si="16"/>
        <v>0</v>
      </c>
      <c r="L209" s="62">
        <f t="shared" si="17"/>
        <v>0</v>
      </c>
      <c r="M209" s="63"/>
      <c r="N209" s="61"/>
    </row>
    <row r="210" spans="1:14" s="30" customFormat="1" ht="20.25" hidden="1" customHeight="1">
      <c r="A210" s="46">
        <f>'KL tổ 6'!A245</f>
        <v>240</v>
      </c>
      <c r="B210" s="47" t="str">
        <f>'KL tổ 6'!B209</f>
        <v>La Chanh Đa</v>
      </c>
      <c r="C210" s="48">
        <v>16000</v>
      </c>
      <c r="D210" s="49">
        <f>'KL tổ 6'!AE209</f>
        <v>0</v>
      </c>
      <c r="E210" s="62">
        <f t="shared" si="18"/>
        <v>0</v>
      </c>
      <c r="F210" s="51">
        <v>3</v>
      </c>
      <c r="G210" s="51">
        <v>0</v>
      </c>
      <c r="H210" s="62">
        <f t="shared" si="19"/>
        <v>0</v>
      </c>
      <c r="I210" s="51">
        <v>0</v>
      </c>
      <c r="J210" s="59">
        <f>ROUND(IF(H210&lt;=500000,0,IF(AND(H210&gt;=500001,H210&lt;=1250000),(H210-'Gia cảnh 6'!#REF!)*5%-25000,IF(H210&gt;=1250001,(H210-'Gia cảnh 6'!#REF!)*10%-87500))),2)</f>
        <v>0</v>
      </c>
      <c r="K210" s="62">
        <f t="shared" si="16"/>
        <v>0</v>
      </c>
      <c r="L210" s="62">
        <f t="shared" si="17"/>
        <v>0</v>
      </c>
      <c r="M210" s="63"/>
      <c r="N210" s="61"/>
    </row>
    <row r="211" spans="1:14" s="30" customFormat="1" ht="20.25" hidden="1" customHeight="1">
      <c r="A211" s="46">
        <f>'KL tổ 6'!A246</f>
        <v>241</v>
      </c>
      <c r="B211" s="47" t="str">
        <f>'KL tổ 6'!B210</f>
        <v>Mat Khanh</v>
      </c>
      <c r="C211" s="48">
        <v>16000</v>
      </c>
      <c r="D211" s="49">
        <f>'KL tổ 6'!AE210</f>
        <v>0</v>
      </c>
      <c r="E211" s="62">
        <f t="shared" si="18"/>
        <v>0</v>
      </c>
      <c r="F211" s="51">
        <v>3</v>
      </c>
      <c r="G211" s="51">
        <v>0</v>
      </c>
      <c r="H211" s="62">
        <f t="shared" si="19"/>
        <v>0</v>
      </c>
      <c r="I211" s="51">
        <v>0</v>
      </c>
      <c r="J211" s="59">
        <f>ROUND(IF(H211&lt;=500000,0,IF(AND(H211&gt;=500001,H211&lt;=1250000),(H211-'Gia cảnh 6'!#REF!)*5%-25000,IF(H211&gt;=1250001,(H211-'Gia cảnh 6'!#REF!)*10%-87500))),2)</f>
        <v>0</v>
      </c>
      <c r="K211" s="62">
        <f t="shared" si="16"/>
        <v>0</v>
      </c>
      <c r="L211" s="62">
        <f t="shared" si="17"/>
        <v>0</v>
      </c>
      <c r="M211" s="63"/>
      <c r="N211" s="61"/>
    </row>
    <row r="212" spans="1:14" s="30" customFormat="1" ht="20.25" hidden="1" customHeight="1">
      <c r="A212" s="46">
        <f>'KL tổ 6'!A247</f>
        <v>242</v>
      </c>
      <c r="B212" s="47" t="str">
        <f>'KL tổ 6'!B211</f>
        <v>Dang Sô Da</v>
      </c>
      <c r="C212" s="48">
        <v>16000</v>
      </c>
      <c r="D212" s="49">
        <f>'KL tổ 6'!AE211</f>
        <v>0</v>
      </c>
      <c r="E212" s="62">
        <f t="shared" si="18"/>
        <v>0</v>
      </c>
      <c r="F212" s="51">
        <v>3</v>
      </c>
      <c r="G212" s="51">
        <v>0</v>
      </c>
      <c r="H212" s="62">
        <f t="shared" si="19"/>
        <v>0</v>
      </c>
      <c r="I212" s="51">
        <v>0</v>
      </c>
      <c r="J212" s="59">
        <f>ROUND(IF(H212&lt;=500000,0,IF(AND(H212&gt;=500001,H212&lt;=1250000),(H212-'Gia cảnh 6'!#REF!)*5%-25000,IF(H212&gt;=1250001,(H212-'Gia cảnh 6'!#REF!)*10%-87500))),2)</f>
        <v>0</v>
      </c>
      <c r="K212" s="62">
        <f t="shared" si="16"/>
        <v>0</v>
      </c>
      <c r="L212" s="62">
        <f t="shared" si="17"/>
        <v>0</v>
      </c>
      <c r="M212" s="63"/>
      <c r="N212" s="61"/>
    </row>
    <row r="213" spans="1:14" s="30" customFormat="1" ht="20.25" hidden="1" customHeight="1">
      <c r="A213" s="46">
        <f>'KL tổ 6'!A248</f>
        <v>243</v>
      </c>
      <c r="B213" s="47" t="str">
        <f>'KL tổ 6'!B212</f>
        <v>Hon Sua</v>
      </c>
      <c r="C213" s="48">
        <v>16000</v>
      </c>
      <c r="D213" s="49">
        <f>'KL tổ 6'!AE212</f>
        <v>0</v>
      </c>
      <c r="E213" s="62">
        <f t="shared" si="18"/>
        <v>0</v>
      </c>
      <c r="F213" s="51">
        <v>3</v>
      </c>
      <c r="G213" s="51">
        <v>0</v>
      </c>
      <c r="H213" s="62">
        <f t="shared" si="19"/>
        <v>0</v>
      </c>
      <c r="I213" s="51">
        <v>0</v>
      </c>
      <c r="J213" s="59">
        <f>ROUND(IF(H213&lt;=500000,0,IF(AND(H213&gt;=500001,H213&lt;=1250000),(H213-'Gia cảnh 6'!#REF!)*5%-25000,IF(H213&gt;=1250001,(H213-'Gia cảnh 6'!#REF!)*10%-87500))),2)</f>
        <v>0</v>
      </c>
      <c r="K213" s="62">
        <f t="shared" si="16"/>
        <v>0</v>
      </c>
      <c r="L213" s="62">
        <f t="shared" si="17"/>
        <v>0</v>
      </c>
      <c r="M213" s="63"/>
      <c r="N213" s="61"/>
    </row>
    <row r="214" spans="1:14" s="30" customFormat="1" ht="20.25" hidden="1" customHeight="1">
      <c r="A214" s="46">
        <f>'KL tổ 6'!A249</f>
        <v>244</v>
      </c>
      <c r="B214" s="47" t="str">
        <f>'KL tổ 6'!B213</f>
        <v>Đoc Sreng</v>
      </c>
      <c r="C214" s="48">
        <v>16000</v>
      </c>
      <c r="D214" s="49">
        <f>'KL tổ 6'!AE213</f>
        <v>0</v>
      </c>
      <c r="E214" s="62">
        <f t="shared" si="18"/>
        <v>0</v>
      </c>
      <c r="F214" s="51">
        <v>3</v>
      </c>
      <c r="G214" s="51">
        <v>0</v>
      </c>
      <c r="H214" s="62">
        <f t="shared" si="19"/>
        <v>0</v>
      </c>
      <c r="I214" s="51">
        <v>0</v>
      </c>
      <c r="J214" s="59">
        <f>ROUND(IF(H214&lt;=500000,0,IF(AND(H214&gt;=500001,H214&lt;=1250000),(H214-'Gia cảnh 6'!#REF!)*5%-25000,IF(H214&gt;=1250001,(H214-'Gia cảnh 6'!#REF!)*10%-87500))),2)</f>
        <v>0</v>
      </c>
      <c r="K214" s="62">
        <f t="shared" si="16"/>
        <v>0</v>
      </c>
      <c r="L214" s="62">
        <f t="shared" si="17"/>
        <v>0</v>
      </c>
      <c r="M214" s="63"/>
      <c r="N214" s="61"/>
    </row>
    <row r="215" spans="1:14" s="30" customFormat="1" ht="20.25" hidden="1" customHeight="1">
      <c r="A215" s="46">
        <f>'KL tổ 6'!A250</f>
        <v>245</v>
      </c>
      <c r="B215" s="47" t="str">
        <f>'KL tổ 6'!B214</f>
        <v>Vit Kim</v>
      </c>
      <c r="C215" s="48">
        <v>16000</v>
      </c>
      <c r="D215" s="49">
        <f>'KL tổ 6'!AE214</f>
        <v>0</v>
      </c>
      <c r="E215" s="62">
        <f t="shared" si="18"/>
        <v>0</v>
      </c>
      <c r="F215" s="51">
        <v>3</v>
      </c>
      <c r="G215" s="51">
        <v>0</v>
      </c>
      <c r="H215" s="62">
        <f t="shared" si="19"/>
        <v>0</v>
      </c>
      <c r="I215" s="51">
        <v>0</v>
      </c>
      <c r="J215" s="59">
        <f>ROUND(IF(H215&lt;=500000,0,IF(AND(H215&gt;=500001,H215&lt;=1250000),(H215-'Gia cảnh 6'!#REF!)*5%-25000,IF(H215&gt;=1250001,(H215-'Gia cảnh 6'!#REF!)*10%-87500))),2)</f>
        <v>0</v>
      </c>
      <c r="K215" s="62">
        <f t="shared" si="16"/>
        <v>0</v>
      </c>
      <c r="L215" s="62">
        <f t="shared" si="17"/>
        <v>0</v>
      </c>
      <c r="M215" s="63"/>
      <c r="N215" s="61"/>
    </row>
    <row r="216" spans="1:14" s="30" customFormat="1" ht="20.25" hidden="1" customHeight="1">
      <c r="A216" s="46">
        <f>'KL tổ 6'!A251</f>
        <v>246</v>
      </c>
      <c r="B216" s="47" t="str">
        <f>'KL tổ 6'!B215</f>
        <v>Ko Kot</v>
      </c>
      <c r="C216" s="48">
        <v>16000</v>
      </c>
      <c r="D216" s="49">
        <f>'KL tổ 6'!AE215</f>
        <v>0</v>
      </c>
      <c r="E216" s="62">
        <f t="shared" si="18"/>
        <v>0</v>
      </c>
      <c r="F216" s="51">
        <v>3</v>
      </c>
      <c r="G216" s="51">
        <v>0</v>
      </c>
      <c r="H216" s="62">
        <f t="shared" si="19"/>
        <v>0</v>
      </c>
      <c r="I216" s="51">
        <v>0</v>
      </c>
      <c r="J216" s="59">
        <f>ROUND(IF(H216&lt;=500000,0,IF(AND(H216&gt;=500001,H216&lt;=1250000),(H216-'Gia cảnh 6'!#REF!)*5%-25000,IF(H216&gt;=1250001,(H216-'Gia cảnh 6'!#REF!)*10%-87500))),2)</f>
        <v>0</v>
      </c>
      <c r="K216" s="62">
        <f t="shared" si="16"/>
        <v>0</v>
      </c>
      <c r="L216" s="62">
        <f t="shared" si="17"/>
        <v>0</v>
      </c>
      <c r="M216" s="63"/>
      <c r="N216" s="61"/>
    </row>
    <row r="217" spans="1:14" s="30" customFormat="1" ht="20.25" hidden="1" customHeight="1">
      <c r="A217" s="46">
        <f>'KL tổ 6'!A252</f>
        <v>247</v>
      </c>
      <c r="B217" s="47" t="str">
        <f>'KL tổ 6'!B216</f>
        <v>Nay Phi</v>
      </c>
      <c r="C217" s="48">
        <v>16000</v>
      </c>
      <c r="D217" s="49">
        <f>'KL tổ 6'!AE216</f>
        <v>0</v>
      </c>
      <c r="E217" s="62">
        <f t="shared" si="18"/>
        <v>0</v>
      </c>
      <c r="F217" s="51">
        <v>3</v>
      </c>
      <c r="G217" s="51">
        <v>0</v>
      </c>
      <c r="H217" s="62">
        <f t="shared" si="19"/>
        <v>0</v>
      </c>
      <c r="I217" s="51">
        <v>0</v>
      </c>
      <c r="J217" s="59">
        <f>ROUND(IF(H217&lt;=500000,0,IF(AND(H217&gt;=500001,H217&lt;=1250000),(H217-'Gia cảnh 6'!#REF!)*5%-25000,IF(H217&gt;=1250001,(H217-'Gia cảnh 6'!#REF!)*10%-87500))),2)</f>
        <v>0</v>
      </c>
      <c r="K217" s="62">
        <f t="shared" si="16"/>
        <v>0</v>
      </c>
      <c r="L217" s="62">
        <f t="shared" si="17"/>
        <v>0</v>
      </c>
      <c r="M217" s="63"/>
      <c r="N217" s="61"/>
    </row>
    <row r="218" spans="1:14" s="30" customFormat="1" ht="20.25" hidden="1" customHeight="1">
      <c r="A218" s="46">
        <f>'KL tổ 6'!A253</f>
        <v>248</v>
      </c>
      <c r="B218" s="47" t="str">
        <f>'KL tổ 6'!B217</f>
        <v>Chên Nôn</v>
      </c>
      <c r="C218" s="48">
        <v>16000</v>
      </c>
      <c r="D218" s="49">
        <f>'KL tổ 6'!AE217</f>
        <v>0</v>
      </c>
      <c r="E218" s="62">
        <f t="shared" si="18"/>
        <v>0</v>
      </c>
      <c r="F218" s="51">
        <v>3</v>
      </c>
      <c r="G218" s="51">
        <v>0</v>
      </c>
      <c r="H218" s="62">
        <f t="shared" si="19"/>
        <v>0</v>
      </c>
      <c r="I218" s="51">
        <v>0</v>
      </c>
      <c r="J218" s="59">
        <v>0</v>
      </c>
      <c r="K218" s="62">
        <f t="shared" si="16"/>
        <v>0</v>
      </c>
      <c r="L218" s="62">
        <f t="shared" si="17"/>
        <v>0</v>
      </c>
      <c r="M218" s="63"/>
      <c r="N218" s="61"/>
    </row>
    <row r="219" spans="1:14" s="30" customFormat="1" ht="20.25" hidden="1" customHeight="1">
      <c r="A219" s="46">
        <f>'KL tổ 6'!A254</f>
        <v>249</v>
      </c>
      <c r="B219" s="47" t="str">
        <f>'KL tổ 6'!B218</f>
        <v>Sau So Rây Nuch</v>
      </c>
      <c r="C219" s="48">
        <v>16000</v>
      </c>
      <c r="D219" s="49">
        <f>'KL tổ 6'!AE218</f>
        <v>0</v>
      </c>
      <c r="E219" s="62">
        <f t="shared" si="18"/>
        <v>0</v>
      </c>
      <c r="F219" s="51">
        <v>3</v>
      </c>
      <c r="G219" s="51">
        <v>0</v>
      </c>
      <c r="H219" s="62">
        <f t="shared" si="19"/>
        <v>0</v>
      </c>
      <c r="I219" s="51">
        <v>0</v>
      </c>
      <c r="J219" s="59">
        <f>ROUND(IF(H219&lt;=500000,0,IF(AND(H219&gt;=500001,H219&lt;=1250000),(H219-'Gia cảnh 6'!#REF!)*5%-25000,IF(H219&gt;=1250001,(H219-'Gia cảnh 6'!#REF!)*10%-87500))),2)</f>
        <v>0</v>
      </c>
      <c r="K219" s="62">
        <f t="shared" si="16"/>
        <v>0</v>
      </c>
      <c r="L219" s="62">
        <f t="shared" si="17"/>
        <v>0</v>
      </c>
      <c r="M219" s="63"/>
      <c r="N219" s="61"/>
    </row>
    <row r="220" spans="1:14" s="30" customFormat="1" ht="20.25" hidden="1" customHeight="1">
      <c r="A220" s="46">
        <f>'KL tổ 6'!A255</f>
        <v>250</v>
      </c>
      <c r="B220" s="47" t="str">
        <f>'KL tổ 6'!B219</f>
        <v>Muôn Khut</v>
      </c>
      <c r="C220" s="48">
        <v>16000</v>
      </c>
      <c r="D220" s="49">
        <f>'KL tổ 6'!AE219</f>
        <v>0</v>
      </c>
      <c r="E220" s="62">
        <f t="shared" si="18"/>
        <v>0</v>
      </c>
      <c r="F220" s="51">
        <v>3</v>
      </c>
      <c r="G220" s="51">
        <v>0</v>
      </c>
      <c r="H220" s="62">
        <f t="shared" si="19"/>
        <v>0</v>
      </c>
      <c r="I220" s="51">
        <v>0</v>
      </c>
      <c r="J220" s="59">
        <f>ROUND(IF(H220&lt;=500000,0,IF(AND(H220&gt;=500001,H220&lt;=1250000),(H220-'Gia cảnh 6'!#REF!)*5%-25000,IF(H220&gt;=1250001,(H220-'Gia cảnh 6'!#REF!)*10%-87500))),2)</f>
        <v>0</v>
      </c>
      <c r="K220" s="62">
        <f t="shared" si="16"/>
        <v>0</v>
      </c>
      <c r="L220" s="62">
        <f t="shared" si="17"/>
        <v>0</v>
      </c>
      <c r="M220" s="63"/>
      <c r="N220" s="61"/>
    </row>
    <row r="221" spans="1:14" s="30" customFormat="1" ht="20.25" hidden="1" customHeight="1">
      <c r="A221" s="46">
        <f>'KL tổ 6'!A256</f>
        <v>251</v>
      </c>
      <c r="B221" s="47" t="str">
        <f>'KL tổ 6'!B220</f>
        <v>Phuc Phơm</v>
      </c>
      <c r="C221" s="48">
        <v>16000</v>
      </c>
      <c r="D221" s="49">
        <f>'KL tổ 6'!AE220</f>
        <v>0</v>
      </c>
      <c r="E221" s="62">
        <f t="shared" si="18"/>
        <v>0</v>
      </c>
      <c r="F221" s="51">
        <v>3</v>
      </c>
      <c r="G221" s="51">
        <v>0</v>
      </c>
      <c r="H221" s="62">
        <f t="shared" si="19"/>
        <v>0</v>
      </c>
      <c r="I221" s="51">
        <v>0</v>
      </c>
      <c r="J221" s="59">
        <f>ROUND(IF(H221&lt;=500000,0,IF(AND(H221&gt;=500001,H221&lt;=1250000),(H221-'Gia cảnh 6'!#REF!)*5%-25000,IF(H221&gt;=1250001,(H221-'Gia cảnh 6'!#REF!)*10%-87500))),2)</f>
        <v>0</v>
      </c>
      <c r="K221" s="62">
        <f t="shared" si="16"/>
        <v>0</v>
      </c>
      <c r="L221" s="62">
        <f t="shared" si="17"/>
        <v>0</v>
      </c>
      <c r="M221" s="63"/>
      <c r="N221" s="61"/>
    </row>
    <row r="222" spans="1:14" s="30" customFormat="1" ht="20.25" hidden="1" customHeight="1">
      <c r="A222" s="46">
        <f>'KL tổ 6'!A257</f>
        <v>252</v>
      </c>
      <c r="B222" s="47" t="str">
        <f>'KL tổ 6'!B221</f>
        <v>Nha Phol</v>
      </c>
      <c r="C222" s="48">
        <v>16000</v>
      </c>
      <c r="D222" s="49">
        <f>'KL tổ 6'!AE221</f>
        <v>0</v>
      </c>
      <c r="E222" s="62">
        <f t="shared" si="18"/>
        <v>0</v>
      </c>
      <c r="F222" s="51">
        <v>3</v>
      </c>
      <c r="G222" s="51">
        <v>0</v>
      </c>
      <c r="H222" s="62">
        <f t="shared" si="19"/>
        <v>0</v>
      </c>
      <c r="I222" s="51">
        <v>0</v>
      </c>
      <c r="J222" s="59">
        <f>ROUND(IF(H222&lt;=500000,0,IF(AND(H222&gt;=500001,H222&lt;=1250000),(H222-'Gia cảnh 6'!#REF!)*5%-25000,IF(H222&gt;=1250001,(H222-'Gia cảnh 6'!#REF!)*10%-87500))),2)</f>
        <v>0</v>
      </c>
      <c r="K222" s="62">
        <f t="shared" si="16"/>
        <v>0</v>
      </c>
      <c r="L222" s="62">
        <f t="shared" si="17"/>
        <v>0</v>
      </c>
      <c r="M222" s="63"/>
      <c r="N222" s="61"/>
    </row>
    <row r="223" spans="1:14" s="30" customFormat="1" ht="20.25" hidden="1" customHeight="1">
      <c r="A223" s="46">
        <f>'KL tổ 6'!A258</f>
        <v>253</v>
      </c>
      <c r="B223" s="47" t="str">
        <f>'KL tổ 6'!B222</f>
        <v>Phan Hum</v>
      </c>
      <c r="C223" s="48">
        <v>16000</v>
      </c>
      <c r="D223" s="49">
        <f>'KL tổ 6'!AE222</f>
        <v>0</v>
      </c>
      <c r="E223" s="62">
        <f t="shared" si="18"/>
        <v>0</v>
      </c>
      <c r="F223" s="51">
        <v>3</v>
      </c>
      <c r="G223" s="51">
        <v>0</v>
      </c>
      <c r="H223" s="62">
        <f t="shared" si="19"/>
        <v>0</v>
      </c>
      <c r="I223" s="51">
        <v>0</v>
      </c>
      <c r="J223" s="59">
        <f>ROUND(IF(H223&lt;=500000,0,IF(AND(H223&gt;=500001,H223&lt;=1250000),(H223-'Gia cảnh 6'!#REF!)*5%-25000,IF(H223&gt;=1250001,(H223-'Gia cảnh 6'!#REF!)*10%-87500))),2)</f>
        <v>0</v>
      </c>
      <c r="K223" s="62">
        <f t="shared" si="16"/>
        <v>0</v>
      </c>
      <c r="L223" s="62">
        <f t="shared" si="17"/>
        <v>0</v>
      </c>
      <c r="M223" s="63"/>
      <c r="N223" s="61"/>
    </row>
    <row r="224" spans="1:14" s="30" customFormat="1" ht="20.25" hidden="1" customHeight="1">
      <c r="A224" s="46">
        <f>'KL tổ 6'!A259</f>
        <v>254</v>
      </c>
      <c r="B224" s="47" t="str">
        <f>'KL tổ 6'!B223</f>
        <v>Mau Nêng</v>
      </c>
      <c r="C224" s="48">
        <v>16000</v>
      </c>
      <c r="D224" s="49">
        <f>'KL tổ 6'!AE223</f>
        <v>0</v>
      </c>
      <c r="E224" s="62">
        <f t="shared" si="18"/>
        <v>0</v>
      </c>
      <c r="F224" s="51">
        <v>3</v>
      </c>
      <c r="G224" s="51">
        <v>0</v>
      </c>
      <c r="H224" s="62">
        <f t="shared" si="19"/>
        <v>0</v>
      </c>
      <c r="I224" s="51">
        <v>0</v>
      </c>
      <c r="J224" s="59">
        <v>0</v>
      </c>
      <c r="K224" s="62">
        <f t="shared" si="16"/>
        <v>0</v>
      </c>
      <c r="L224" s="62">
        <f t="shared" si="17"/>
        <v>0</v>
      </c>
      <c r="M224" s="63"/>
      <c r="N224" s="61"/>
    </row>
    <row r="225" spans="1:14" s="30" customFormat="1" ht="20.25" hidden="1" customHeight="1">
      <c r="A225" s="46">
        <f>'KL tổ 6'!A260</f>
        <v>255</v>
      </c>
      <c r="B225" s="47" t="str">
        <f>'KL tổ 6'!B224</f>
        <v>Soc Kon</v>
      </c>
      <c r="C225" s="48">
        <v>16000</v>
      </c>
      <c r="D225" s="49">
        <f>'KL tổ 6'!AE224</f>
        <v>0</v>
      </c>
      <c r="E225" s="62">
        <f t="shared" si="18"/>
        <v>0</v>
      </c>
      <c r="F225" s="51">
        <v>3</v>
      </c>
      <c r="G225" s="51">
        <v>0</v>
      </c>
      <c r="H225" s="62">
        <f t="shared" si="19"/>
        <v>0</v>
      </c>
      <c r="I225" s="51">
        <v>0</v>
      </c>
      <c r="J225" s="59">
        <f>ROUND(IF(H225&lt;=500000,0,IF(AND(H225&gt;=500001,H225&lt;=1250000),(H225-'Gia cảnh 6'!#REF!)*5%-25000,IF(H225&gt;=1250001,(H225-'Gia cảnh 6'!#REF!)*10%-87500))),2)</f>
        <v>0</v>
      </c>
      <c r="K225" s="62">
        <f t="shared" si="16"/>
        <v>0</v>
      </c>
      <c r="L225" s="62">
        <f t="shared" si="17"/>
        <v>0</v>
      </c>
      <c r="M225" s="63"/>
      <c r="N225" s="61"/>
    </row>
    <row r="226" spans="1:14" s="30" customFormat="1" ht="20.25" hidden="1" customHeight="1">
      <c r="A226" s="46">
        <f>'KL tổ 6'!A261</f>
        <v>256</v>
      </c>
      <c r="B226" s="47" t="str">
        <f>'KL tổ 6'!B225</f>
        <v>Mau Sau</v>
      </c>
      <c r="C226" s="48">
        <v>16000</v>
      </c>
      <c r="D226" s="49">
        <f>'KL tổ 6'!AE225</f>
        <v>0</v>
      </c>
      <c r="E226" s="62">
        <f t="shared" si="18"/>
        <v>0</v>
      </c>
      <c r="F226" s="51">
        <v>3</v>
      </c>
      <c r="G226" s="51">
        <v>0</v>
      </c>
      <c r="H226" s="62">
        <f t="shared" si="19"/>
        <v>0</v>
      </c>
      <c r="I226" s="51">
        <v>0</v>
      </c>
      <c r="J226" s="59">
        <f>ROUND(IF(H226&lt;=500000,0,IF(AND(H226&gt;=500001,H226&lt;=1250000),(H226-'Gia cảnh 6'!#REF!)*5%-25000,IF(H226&gt;=1250001,(H226-'Gia cảnh 6'!#REF!)*10%-87500))),2)</f>
        <v>0</v>
      </c>
      <c r="K226" s="62">
        <f t="shared" si="16"/>
        <v>0</v>
      </c>
      <c r="L226" s="62">
        <f t="shared" si="17"/>
        <v>0</v>
      </c>
      <c r="M226" s="63"/>
      <c r="N226" s="61"/>
    </row>
    <row r="227" spans="1:14" s="30" customFormat="1" ht="20.25" hidden="1" customHeight="1">
      <c r="A227" s="46">
        <f>'KL tổ 6'!A262</f>
        <v>257</v>
      </c>
      <c r="B227" s="47" t="str">
        <f>'KL tổ 6'!B226</f>
        <v>ưa Im</v>
      </c>
      <c r="C227" s="48">
        <v>16000</v>
      </c>
      <c r="D227" s="49">
        <f>'KL tổ 6'!AE226</f>
        <v>0</v>
      </c>
      <c r="E227" s="62">
        <f t="shared" si="18"/>
        <v>0</v>
      </c>
      <c r="F227" s="51">
        <v>3</v>
      </c>
      <c r="G227" s="51">
        <v>0</v>
      </c>
      <c r="H227" s="62">
        <f t="shared" si="19"/>
        <v>0</v>
      </c>
      <c r="I227" s="51">
        <v>0</v>
      </c>
      <c r="J227" s="59">
        <f>ROUND(IF(H227&lt;=500000,0,IF(AND(H227&gt;=500001,H227&lt;=1250000),(H227-'Gia cảnh 6'!#REF!)*5%-25000,IF(H227&gt;=1250001,(H227-'Gia cảnh 6'!#REF!)*10%-87500))),2)</f>
        <v>0</v>
      </c>
      <c r="K227" s="62">
        <f t="shared" si="16"/>
        <v>0</v>
      </c>
      <c r="L227" s="62">
        <f t="shared" si="17"/>
        <v>0</v>
      </c>
      <c r="M227" s="63"/>
      <c r="N227" s="61"/>
    </row>
    <row r="228" spans="1:14" s="30" customFormat="1" ht="20.25" hidden="1" customHeight="1">
      <c r="A228" s="46">
        <f>'KL tổ 6'!A263</f>
        <v>258</v>
      </c>
      <c r="B228" s="47" t="str">
        <f>'KL tổ 6'!B227</f>
        <v>Sa Rinh</v>
      </c>
      <c r="C228" s="48">
        <v>16000</v>
      </c>
      <c r="D228" s="49">
        <f>'KL tổ 6'!AE227</f>
        <v>0</v>
      </c>
      <c r="E228" s="62">
        <f t="shared" si="18"/>
        <v>0</v>
      </c>
      <c r="F228" s="51">
        <v>3</v>
      </c>
      <c r="G228" s="51">
        <v>0</v>
      </c>
      <c r="H228" s="62">
        <f t="shared" si="19"/>
        <v>0</v>
      </c>
      <c r="I228" s="51">
        <v>0</v>
      </c>
      <c r="J228" s="59">
        <f>ROUND(IF(H228&lt;=500000,0,IF(AND(H228&gt;=500001,H228&lt;=1250000),(H228-'Gia cảnh 6'!#REF!)*5%-25000,IF(H228&gt;=1250001,(H228-'Gia cảnh 6'!#REF!)*10%-87500))),2)</f>
        <v>0</v>
      </c>
      <c r="K228" s="62">
        <f t="shared" si="16"/>
        <v>0</v>
      </c>
      <c r="L228" s="62">
        <f t="shared" si="17"/>
        <v>0</v>
      </c>
      <c r="M228" s="63"/>
      <c r="N228" s="61"/>
    </row>
    <row r="229" spans="1:14" s="30" customFormat="1" ht="20.25" hidden="1" customHeight="1">
      <c r="A229" s="46">
        <f>'KL tổ 6'!A264</f>
        <v>259</v>
      </c>
      <c r="B229" s="47" t="str">
        <f>'KL tổ 6'!B228</f>
        <v>Na Som Ol</v>
      </c>
      <c r="C229" s="48">
        <v>16000</v>
      </c>
      <c r="D229" s="49">
        <f>'KL tổ 6'!AE228</f>
        <v>0</v>
      </c>
      <c r="E229" s="62">
        <f t="shared" si="18"/>
        <v>0</v>
      </c>
      <c r="F229" s="51">
        <v>3</v>
      </c>
      <c r="G229" s="51">
        <v>0</v>
      </c>
      <c r="H229" s="62">
        <f t="shared" si="19"/>
        <v>0</v>
      </c>
      <c r="I229" s="51">
        <v>0</v>
      </c>
      <c r="J229" s="59">
        <f>ROUND(IF(H229&lt;=500000,0,IF(AND(H229&gt;=500001,H229&lt;=1250000),(H229-'Gia cảnh 6'!#REF!)*5%-25000,IF(H229&gt;=1250001,(H229-'Gia cảnh 6'!#REF!)*10%-87500))),2)</f>
        <v>0</v>
      </c>
      <c r="K229" s="62">
        <f t="shared" si="16"/>
        <v>0</v>
      </c>
      <c r="L229" s="62">
        <f t="shared" si="17"/>
        <v>0</v>
      </c>
      <c r="M229" s="63"/>
      <c r="N229" s="61"/>
    </row>
    <row r="230" spans="1:14" s="30" customFormat="1" ht="20.25" hidden="1" customHeight="1">
      <c r="A230" s="46">
        <f>'KL tổ 6'!A265</f>
        <v>260</v>
      </c>
      <c r="B230" s="47" t="str">
        <f>'KL tổ 6'!B229</f>
        <v>Song Sat</v>
      </c>
      <c r="C230" s="48">
        <v>16000</v>
      </c>
      <c r="D230" s="49">
        <f>'KL tổ 6'!AE229</f>
        <v>0</v>
      </c>
      <c r="E230" s="62">
        <f t="shared" si="18"/>
        <v>0</v>
      </c>
      <c r="F230" s="51">
        <v>3</v>
      </c>
      <c r="G230" s="51">
        <v>0</v>
      </c>
      <c r="H230" s="62">
        <f t="shared" si="19"/>
        <v>0</v>
      </c>
      <c r="I230" s="51">
        <v>0</v>
      </c>
      <c r="J230" s="59">
        <f>ROUND(IF(H230&lt;=500000,0,IF(AND(H230&gt;=500001,H230&lt;=1250000),(H230-'Gia cảnh 6'!#REF!)*5%-25000,IF(H230&gt;=1250001,(H230-'Gia cảnh 6'!#REF!)*10%-87500))),2)</f>
        <v>0</v>
      </c>
      <c r="K230" s="62">
        <f t="shared" si="16"/>
        <v>0</v>
      </c>
      <c r="L230" s="62">
        <f t="shared" si="17"/>
        <v>0</v>
      </c>
      <c r="M230" s="63"/>
      <c r="N230" s="61"/>
    </row>
    <row r="231" spans="1:14" s="30" customFormat="1" ht="20.25" hidden="1" customHeight="1">
      <c r="A231" s="46">
        <f>'KL tổ 6'!A266</f>
        <v>261</v>
      </c>
      <c r="B231" s="47" t="str">
        <f>'KL tổ 6'!B230</f>
        <v>Kom Tum</v>
      </c>
      <c r="C231" s="48">
        <v>16000</v>
      </c>
      <c r="D231" s="49">
        <f>'KL tổ 6'!AE230</f>
        <v>0</v>
      </c>
      <c r="E231" s="62">
        <f t="shared" si="18"/>
        <v>0</v>
      </c>
      <c r="F231" s="51">
        <v>3</v>
      </c>
      <c r="G231" s="51">
        <v>0</v>
      </c>
      <c r="H231" s="62">
        <f t="shared" si="19"/>
        <v>0</v>
      </c>
      <c r="I231" s="51">
        <v>0</v>
      </c>
      <c r="J231" s="59">
        <f>ROUND(IF(H231&lt;=500000,0,IF(AND(H231&gt;=500001,H231&lt;=1250000),(H231-'Gia cảnh 6'!#REF!)*5%-25000,IF(H231&gt;=1250001,(H231-'Gia cảnh 6'!#REF!)*10%-87500))),2)</f>
        <v>0</v>
      </c>
      <c r="K231" s="62">
        <f t="shared" si="16"/>
        <v>0</v>
      </c>
      <c r="L231" s="62">
        <f t="shared" si="17"/>
        <v>0</v>
      </c>
      <c r="M231" s="63"/>
      <c r="N231" s="61"/>
    </row>
    <row r="232" spans="1:14" s="30" customFormat="1" ht="20.25" hidden="1" customHeight="1">
      <c r="A232" s="46">
        <f>'KL tổ 6'!A267</f>
        <v>262</v>
      </c>
      <c r="B232" s="47" t="str">
        <f>'KL tổ 6'!B231</f>
        <v>Lay Pư</v>
      </c>
      <c r="C232" s="48">
        <v>16000</v>
      </c>
      <c r="D232" s="49">
        <f>'KL tổ 6'!AE231</f>
        <v>0</v>
      </c>
      <c r="E232" s="62">
        <f t="shared" si="18"/>
        <v>0</v>
      </c>
      <c r="F232" s="51">
        <v>3</v>
      </c>
      <c r="G232" s="51">
        <v>0</v>
      </c>
      <c r="H232" s="62">
        <f t="shared" si="19"/>
        <v>0</v>
      </c>
      <c r="I232" s="51">
        <v>0</v>
      </c>
      <c r="J232" s="59">
        <f>ROUND(IF(H232&lt;=500000,0,IF(AND(H232&gt;=500001,H232&lt;=1250000),(H232-'Gia cảnh 6'!#REF!)*5%-25000,IF(H232&gt;=1250001,(H232-'Gia cảnh 6'!#REF!)*10%-87500))),2)</f>
        <v>0</v>
      </c>
      <c r="K232" s="62">
        <f t="shared" si="16"/>
        <v>0</v>
      </c>
      <c r="L232" s="62">
        <f t="shared" si="17"/>
        <v>0</v>
      </c>
      <c r="M232" s="63"/>
      <c r="N232" s="61"/>
    </row>
    <row r="233" spans="1:14" s="30" customFormat="1" ht="20.25" hidden="1" customHeight="1">
      <c r="A233" s="46">
        <f>'KL tổ 6'!A268</f>
        <v>263</v>
      </c>
      <c r="B233" s="47" t="str">
        <f>'KL tổ 6'!B232</f>
        <v>Doi Sang</v>
      </c>
      <c r="C233" s="48">
        <v>16000</v>
      </c>
      <c r="D233" s="49">
        <f>'KL tổ 6'!AE232</f>
        <v>0</v>
      </c>
      <c r="E233" s="62">
        <f t="shared" si="18"/>
        <v>0</v>
      </c>
      <c r="F233" s="51">
        <v>3</v>
      </c>
      <c r="G233" s="51">
        <v>0</v>
      </c>
      <c r="H233" s="62">
        <f t="shared" si="19"/>
        <v>0</v>
      </c>
      <c r="I233" s="51">
        <v>0</v>
      </c>
      <c r="J233" s="59">
        <f>ROUND(IF(H233&lt;=500000,0,IF(AND(H233&gt;=500001,H233&lt;=1250000),(H233-'Gia cảnh 6'!#REF!)*5%-25000,IF(H233&gt;=1250001,(H233-'Gia cảnh 6'!#REF!)*10%-87500))),2)</f>
        <v>0</v>
      </c>
      <c r="K233" s="62">
        <f t="shared" si="16"/>
        <v>0</v>
      </c>
      <c r="L233" s="62">
        <f t="shared" si="17"/>
        <v>0</v>
      </c>
      <c r="M233" s="63"/>
      <c r="N233" s="61"/>
    </row>
    <row r="234" spans="1:14" s="30" customFormat="1" ht="20.25" hidden="1" customHeight="1">
      <c r="A234" s="46">
        <f>'KL tổ 6'!A269</f>
        <v>264</v>
      </c>
      <c r="B234" s="47" t="str">
        <f>'KL tổ 6'!B233</f>
        <v>Tol Kha</v>
      </c>
      <c r="C234" s="48">
        <v>16000</v>
      </c>
      <c r="D234" s="49">
        <f>'KL tổ 6'!AE233</f>
        <v>0</v>
      </c>
      <c r="E234" s="62">
        <f t="shared" si="18"/>
        <v>0</v>
      </c>
      <c r="F234" s="51">
        <v>3</v>
      </c>
      <c r="G234" s="51">
        <v>0</v>
      </c>
      <c r="H234" s="62">
        <f t="shared" si="19"/>
        <v>0</v>
      </c>
      <c r="I234" s="51">
        <v>0</v>
      </c>
      <c r="J234" s="59">
        <f>ROUND(IF(H234&lt;=500000,0,IF(AND(H234&gt;=500001,H234&lt;=1250000),(H234-'Gia cảnh 6'!#REF!)*5%-25000,IF(H234&gt;=1250001,(H234-'Gia cảnh 6'!#REF!)*10%-87500))),2)</f>
        <v>0</v>
      </c>
      <c r="K234" s="62">
        <f t="shared" si="16"/>
        <v>0</v>
      </c>
      <c r="L234" s="62">
        <f t="shared" si="17"/>
        <v>0</v>
      </c>
      <c r="M234" s="63"/>
      <c r="N234" s="61"/>
    </row>
    <row r="235" spans="1:14" s="30" customFormat="1" ht="20.25" hidden="1" customHeight="1">
      <c r="A235" s="46">
        <f>'KL tổ 6'!A270</f>
        <v>265</v>
      </c>
      <c r="B235" s="47" t="str">
        <f>'KL tổ 6'!B234</f>
        <v>Son Lay</v>
      </c>
      <c r="C235" s="48">
        <v>16000</v>
      </c>
      <c r="D235" s="49">
        <f>'KL tổ 6'!AE234</f>
        <v>0</v>
      </c>
      <c r="E235" s="62">
        <f t="shared" si="18"/>
        <v>0</v>
      </c>
      <c r="F235" s="51">
        <v>3</v>
      </c>
      <c r="G235" s="51">
        <v>0</v>
      </c>
      <c r="H235" s="62">
        <f t="shared" si="19"/>
        <v>0</v>
      </c>
      <c r="I235" s="51">
        <v>0</v>
      </c>
      <c r="J235" s="59">
        <f>ROUND(IF(H235&lt;=500000,0,IF(AND(H235&gt;=500001,H235&lt;=1250000),(H235-'Gia cảnh 6'!#REF!)*5%-25000,IF(H235&gt;=1250001,(H235-'Gia cảnh 6'!#REF!)*10%-87500))),2)</f>
        <v>0</v>
      </c>
      <c r="K235" s="62">
        <f t="shared" si="16"/>
        <v>0</v>
      </c>
      <c r="L235" s="62">
        <f t="shared" si="17"/>
        <v>0</v>
      </c>
      <c r="M235" s="63"/>
      <c r="N235" s="61"/>
    </row>
    <row r="236" spans="1:14" s="30" customFormat="1" ht="20.25" hidden="1" customHeight="1">
      <c r="A236" s="46">
        <f>'KL tổ 6'!A271</f>
        <v>266</v>
      </c>
      <c r="B236" s="47" t="str">
        <f>'KL tổ 6'!B235</f>
        <v>Bôi Sât</v>
      </c>
      <c r="C236" s="48">
        <v>16000</v>
      </c>
      <c r="D236" s="49">
        <f>'KL tổ 6'!AE235</f>
        <v>0</v>
      </c>
      <c r="E236" s="62">
        <f t="shared" si="18"/>
        <v>0</v>
      </c>
      <c r="F236" s="51">
        <v>3</v>
      </c>
      <c r="G236" s="51">
        <v>0</v>
      </c>
      <c r="H236" s="62">
        <f t="shared" si="19"/>
        <v>0</v>
      </c>
      <c r="I236" s="51">
        <v>0</v>
      </c>
      <c r="J236" s="59">
        <f>ROUND(IF(H236&lt;=500000,0,IF(AND(H236&gt;=500001,H236&lt;=1250000),(H236-'Gia cảnh 6'!#REF!)*5%-25000,IF(H236&gt;=1250001,(H236-'Gia cảnh 6'!#REF!)*10%-87500))),2)</f>
        <v>0</v>
      </c>
      <c r="K236" s="62">
        <f t="shared" si="16"/>
        <v>0</v>
      </c>
      <c r="L236" s="62">
        <f t="shared" si="17"/>
        <v>0</v>
      </c>
      <c r="M236" s="63"/>
      <c r="N236" s="61"/>
    </row>
    <row r="237" spans="1:14" s="30" customFormat="1" ht="20.25" hidden="1" customHeight="1">
      <c r="A237" s="46">
        <f>'KL tổ 6'!A272</f>
        <v>267</v>
      </c>
      <c r="B237" s="47" t="str">
        <f>'KL tổ 6'!B236</f>
        <v>Cuông Số Khôn</v>
      </c>
      <c r="C237" s="48">
        <v>16000</v>
      </c>
      <c r="D237" s="49">
        <f>'KL tổ 6'!AE236</f>
        <v>0</v>
      </c>
      <c r="E237" s="62">
        <f t="shared" si="18"/>
        <v>0</v>
      </c>
      <c r="F237" s="51">
        <v>3</v>
      </c>
      <c r="G237" s="51">
        <v>0</v>
      </c>
      <c r="H237" s="62">
        <f t="shared" si="19"/>
        <v>0</v>
      </c>
      <c r="I237" s="51">
        <v>0</v>
      </c>
      <c r="J237" s="59">
        <f>ROUND(IF(H237&lt;=500000,0,IF(AND(H237&gt;=500001,H237&lt;=1250000),(H237-'Gia cảnh 6'!#REF!)*5%-25000,IF(H237&gt;=1250001,(H237-'Gia cảnh 6'!#REF!)*10%-87500))),2)</f>
        <v>0</v>
      </c>
      <c r="K237" s="62">
        <f t="shared" si="16"/>
        <v>0</v>
      </c>
      <c r="L237" s="62">
        <f t="shared" si="17"/>
        <v>0</v>
      </c>
      <c r="M237" s="63"/>
      <c r="N237" s="61"/>
    </row>
    <row r="238" spans="1:14" s="30" customFormat="1" ht="20.25" hidden="1" customHeight="1">
      <c r="A238" s="46">
        <f>'KL tổ 6'!A273</f>
        <v>268</v>
      </c>
      <c r="B238" s="47" t="str">
        <f>'KL tổ 6'!B237</f>
        <v>Cuông Số Kia</v>
      </c>
      <c r="C238" s="48">
        <v>16000</v>
      </c>
      <c r="D238" s="49">
        <f>'KL tổ 6'!AE237</f>
        <v>0</v>
      </c>
      <c r="E238" s="62">
        <f t="shared" si="18"/>
        <v>0</v>
      </c>
      <c r="F238" s="51">
        <v>3</v>
      </c>
      <c r="G238" s="51">
        <v>0</v>
      </c>
      <c r="H238" s="62">
        <f t="shared" si="19"/>
        <v>0</v>
      </c>
      <c r="I238" s="51">
        <v>0</v>
      </c>
      <c r="J238" s="59">
        <f>ROUND(IF(H238&lt;=500000,0,IF(AND(H238&gt;=500001,H238&lt;=1250000),(H238-'Gia cảnh 6'!#REF!)*5%-25000,IF(H238&gt;=1250001,(H238-'Gia cảnh 6'!#REF!)*10%-87500))),2)</f>
        <v>0</v>
      </c>
      <c r="K238" s="62">
        <f t="shared" si="16"/>
        <v>0</v>
      </c>
      <c r="L238" s="62">
        <f t="shared" si="17"/>
        <v>0</v>
      </c>
      <c r="M238" s="63"/>
      <c r="N238" s="61"/>
    </row>
    <row r="239" spans="1:14" s="30" customFormat="1" ht="20.25" hidden="1" customHeight="1">
      <c r="A239" s="46">
        <f>'KL tổ 6'!A274</f>
        <v>269</v>
      </c>
      <c r="B239" s="47" t="str">
        <f>'KL tổ 6'!B238</f>
        <v>Cuông Số Khôm</v>
      </c>
      <c r="C239" s="48">
        <v>16000</v>
      </c>
      <c r="D239" s="49">
        <f>'KL tổ 6'!AE238</f>
        <v>0</v>
      </c>
      <c r="E239" s="62">
        <f t="shared" si="18"/>
        <v>0</v>
      </c>
      <c r="F239" s="51">
        <v>3</v>
      </c>
      <c r="G239" s="51">
        <v>0</v>
      </c>
      <c r="H239" s="62">
        <f t="shared" si="19"/>
        <v>0</v>
      </c>
      <c r="I239" s="51">
        <v>0</v>
      </c>
      <c r="J239" s="59">
        <f>ROUND(IF(H239&lt;=500000,0,IF(AND(H239&gt;=500001,H239&lt;=1250000),(H239-'Gia cảnh 6'!#REF!)*5%-25000,IF(H239&gt;=1250001,(H239-'Gia cảnh 6'!#REF!)*10%-87500))),2)</f>
        <v>0</v>
      </c>
      <c r="K239" s="62">
        <f t="shared" ref="K239:K277" si="20">IF(J239&gt;0,I239+J239,I239)</f>
        <v>0</v>
      </c>
      <c r="L239" s="62">
        <f t="shared" ref="L239:L277" si="21">IF(K239&gt;0,H239-K239,H239)</f>
        <v>0</v>
      </c>
      <c r="M239" s="63"/>
      <c r="N239" s="61"/>
    </row>
    <row r="240" spans="1:14" s="30" customFormat="1" ht="20.25" hidden="1" customHeight="1">
      <c r="A240" s="46">
        <f>'KL tổ 6'!A275</f>
        <v>270</v>
      </c>
      <c r="B240" s="47" t="str">
        <f>'KL tổ 6'!B239</f>
        <v>Cuông Số Khêng</v>
      </c>
      <c r="C240" s="48">
        <v>16000</v>
      </c>
      <c r="D240" s="49">
        <f>'KL tổ 6'!AE239</f>
        <v>0</v>
      </c>
      <c r="E240" s="62">
        <f t="shared" si="18"/>
        <v>0</v>
      </c>
      <c r="F240" s="51">
        <v>3</v>
      </c>
      <c r="G240" s="51">
        <v>0</v>
      </c>
      <c r="H240" s="62">
        <f t="shared" si="19"/>
        <v>0</v>
      </c>
      <c r="I240" s="51">
        <v>0</v>
      </c>
      <c r="J240" s="59">
        <f>ROUND(IF(H240&lt;=500000,0,IF(AND(H240&gt;=500001,H240&lt;=1250000),(H240-'Gia cảnh 6'!#REF!)*5%-25000,IF(H240&gt;=1250001,(H240-'Gia cảnh 6'!#REF!)*10%-87500))),2)</f>
        <v>0</v>
      </c>
      <c r="K240" s="62">
        <f t="shared" si="20"/>
        <v>0</v>
      </c>
      <c r="L240" s="62">
        <f t="shared" si="21"/>
        <v>0</v>
      </c>
      <c r="M240" s="63"/>
      <c r="N240" s="61"/>
    </row>
    <row r="241" spans="1:14" s="30" customFormat="1" ht="20.25" hidden="1" customHeight="1">
      <c r="A241" s="46">
        <f>'KL tổ 6'!A276</f>
        <v>271</v>
      </c>
      <c r="B241" s="47" t="str">
        <f>'KL tổ 6'!B240</f>
        <v>Tha Phea Rum</v>
      </c>
      <c r="C241" s="48">
        <v>16000</v>
      </c>
      <c r="D241" s="49">
        <f>'KL tổ 6'!AE240</f>
        <v>0</v>
      </c>
      <c r="E241" s="62">
        <f t="shared" si="18"/>
        <v>0</v>
      </c>
      <c r="F241" s="51">
        <v>3</v>
      </c>
      <c r="G241" s="51">
        <v>0</v>
      </c>
      <c r="H241" s="62">
        <f t="shared" si="19"/>
        <v>0</v>
      </c>
      <c r="I241" s="51">
        <v>0</v>
      </c>
      <c r="J241" s="59">
        <f>ROUND(IF(H241&lt;=500000,0,IF(AND(H241&gt;=500001,H241&lt;=1250000),(H241-'Gia cảnh 6'!#REF!)*5%-25000,IF(H241&gt;=1250001,(H241-'Gia cảnh 6'!#REF!)*10%-87500))),2)</f>
        <v>0</v>
      </c>
      <c r="K241" s="62">
        <f t="shared" si="20"/>
        <v>0</v>
      </c>
      <c r="L241" s="62">
        <f t="shared" si="21"/>
        <v>0</v>
      </c>
      <c r="M241" s="63"/>
      <c r="N241" s="61"/>
    </row>
    <row r="242" spans="1:14" s="30" customFormat="1" ht="20.25" hidden="1" customHeight="1">
      <c r="A242" s="46" t="str">
        <f>'KL tổ 6'!A277</f>
        <v>TỔNG CỘNG</v>
      </c>
      <c r="B242" s="47" t="str">
        <f>'KL tổ 6'!B241</f>
        <v>Hiêng Số Chea</v>
      </c>
      <c r="C242" s="48">
        <v>16000</v>
      </c>
      <c r="D242" s="49">
        <f>'KL tổ 6'!AE241</f>
        <v>0</v>
      </c>
      <c r="E242" s="62">
        <f t="shared" si="18"/>
        <v>0</v>
      </c>
      <c r="F242" s="51">
        <v>3</v>
      </c>
      <c r="G242" s="51">
        <v>0</v>
      </c>
      <c r="H242" s="62">
        <f t="shared" si="19"/>
        <v>0</v>
      </c>
      <c r="I242" s="51">
        <v>0</v>
      </c>
      <c r="J242" s="59">
        <f>ROUND(IF(H242&lt;=500000,0,IF(AND(H242&gt;=500001,H242&lt;=1250000),(H242-'Gia cảnh 6'!#REF!)*5%-25000,IF(H242&gt;=1250001,(H242-'Gia cảnh 6'!#REF!)*10%-87500))),2)</f>
        <v>0</v>
      </c>
      <c r="K242" s="62">
        <f t="shared" si="20"/>
        <v>0</v>
      </c>
      <c r="L242" s="62">
        <f t="shared" si="21"/>
        <v>0</v>
      </c>
      <c r="M242" s="63"/>
      <c r="N242" s="61"/>
    </row>
    <row r="243" spans="1:14" s="30" customFormat="1" ht="20.25" hidden="1" customHeight="1">
      <c r="A243" s="46">
        <f>'KL tổ 6'!A278</f>
        <v>0</v>
      </c>
      <c r="B243" s="47" t="str">
        <f>'KL tổ 6'!B242</f>
        <v>Sat Nơ</v>
      </c>
      <c r="C243" s="48">
        <v>16000</v>
      </c>
      <c r="D243" s="49">
        <f>'KL tổ 6'!AE242</f>
        <v>0</v>
      </c>
      <c r="E243" s="62">
        <f t="shared" si="18"/>
        <v>0</v>
      </c>
      <c r="F243" s="51">
        <v>3</v>
      </c>
      <c r="G243" s="51">
        <v>0</v>
      </c>
      <c r="H243" s="62">
        <f t="shared" si="19"/>
        <v>0</v>
      </c>
      <c r="I243" s="51">
        <v>0</v>
      </c>
      <c r="J243" s="59">
        <f>ROUND(IF(H243&lt;=500000,0,IF(AND(H243&gt;=500001,H243&lt;=1250000),(H243-'Gia cảnh 6'!#REF!)*5%-25000,IF(H243&gt;=1250001,(H243-'Gia cảnh 6'!#REF!)*10%-87500))),2)</f>
        <v>0</v>
      </c>
      <c r="K243" s="62">
        <f t="shared" si="20"/>
        <v>0</v>
      </c>
      <c r="L243" s="62">
        <f t="shared" si="21"/>
        <v>0</v>
      </c>
      <c r="M243" s="63"/>
      <c r="N243" s="61"/>
    </row>
    <row r="244" spans="1:14" s="30" customFormat="1" ht="20.25" hidden="1" customHeight="1">
      <c r="A244" s="46">
        <f>'KL tổ 6'!A279</f>
        <v>0</v>
      </c>
      <c r="B244" s="47" t="str">
        <f>'KL tổ 6'!B243</f>
        <v>Ươn Phea Rum</v>
      </c>
      <c r="C244" s="48">
        <v>16000</v>
      </c>
      <c r="D244" s="49">
        <f>'KL tổ 6'!AE243</f>
        <v>0</v>
      </c>
      <c r="E244" s="62">
        <f t="shared" si="18"/>
        <v>0</v>
      </c>
      <c r="F244" s="51">
        <v>3</v>
      </c>
      <c r="G244" s="51">
        <v>0</v>
      </c>
      <c r="H244" s="62">
        <f t="shared" si="19"/>
        <v>0</v>
      </c>
      <c r="I244" s="51">
        <v>0</v>
      </c>
      <c r="J244" s="59">
        <f>ROUND(IF(H244&lt;=500000,0,IF(AND(H244&gt;=500001,H244&lt;=1250000),(H244-'Gia cảnh 6'!#REF!)*5%-25000,IF(H244&gt;=1250001,(H244-'Gia cảnh 6'!#REF!)*10%-87500))),2)</f>
        <v>0</v>
      </c>
      <c r="K244" s="62">
        <f t="shared" si="20"/>
        <v>0</v>
      </c>
      <c r="L244" s="62">
        <f t="shared" si="21"/>
        <v>0</v>
      </c>
      <c r="M244" s="63"/>
      <c r="N244" s="61"/>
    </row>
    <row r="245" spans="1:14" s="30" customFormat="1" ht="20.25" hidden="1" customHeight="1">
      <c r="A245" s="46" t="str">
        <f>'KL tổ 6'!A280</f>
        <v>ĐƠN VỊ THỰC HIỆN</v>
      </c>
      <c r="B245" s="47" t="str">
        <f>'KL tổ 6'!B244</f>
        <v>Đông Số Cư</v>
      </c>
      <c r="C245" s="48">
        <v>16000</v>
      </c>
      <c r="D245" s="49">
        <f>'KL tổ 6'!AE244</f>
        <v>0</v>
      </c>
      <c r="E245" s="62">
        <f t="shared" si="18"/>
        <v>0</v>
      </c>
      <c r="F245" s="51">
        <v>3</v>
      </c>
      <c r="G245" s="51">
        <v>0</v>
      </c>
      <c r="H245" s="62">
        <f t="shared" si="19"/>
        <v>0</v>
      </c>
      <c r="I245" s="51">
        <v>0</v>
      </c>
      <c r="J245" s="59">
        <f>ROUND(IF(H245&lt;=500000,0,IF(AND(H245&gt;=500001,H245&lt;=1250000),(H245-'Gia cảnh 6'!#REF!)*5%-25000,IF(H245&gt;=1250001,(H245-'Gia cảnh 6'!#REF!)*10%-87500))),2)</f>
        <v>0</v>
      </c>
      <c r="K245" s="62">
        <f t="shared" si="20"/>
        <v>0</v>
      </c>
      <c r="L245" s="62">
        <f t="shared" si="21"/>
        <v>0</v>
      </c>
      <c r="M245" s="63"/>
      <c r="N245" s="61"/>
    </row>
    <row r="246" spans="1:14" s="30" customFormat="1" ht="20.25" hidden="1" customHeight="1">
      <c r="A246" s="46">
        <f>'KL tổ 6'!A281</f>
        <v>0</v>
      </c>
      <c r="B246" s="47" t="str">
        <f>'KL tổ 6'!B245</f>
        <v>Su Số Sêng</v>
      </c>
      <c r="C246" s="48">
        <v>16000</v>
      </c>
      <c r="D246" s="49">
        <f>'KL tổ 6'!AE245</f>
        <v>0</v>
      </c>
      <c r="E246" s="62">
        <f t="shared" si="18"/>
        <v>0</v>
      </c>
      <c r="F246" s="51">
        <v>3</v>
      </c>
      <c r="G246" s="51">
        <v>0</v>
      </c>
      <c r="H246" s="62">
        <f t="shared" si="19"/>
        <v>0</v>
      </c>
      <c r="I246" s="51">
        <v>0</v>
      </c>
      <c r="J246" s="59">
        <f>ROUND(IF(H246&lt;=500000,0,IF(AND(H246&gt;=500001,H246&lt;=1250000),(H246-'Gia cảnh 6'!#REF!)*5%-25000,IF(H246&gt;=1250001,(H246-'Gia cảnh 6'!#REF!)*10%-87500))),2)</f>
        <v>0</v>
      </c>
      <c r="K246" s="62">
        <f t="shared" si="20"/>
        <v>0</v>
      </c>
      <c r="L246" s="62">
        <f t="shared" si="21"/>
        <v>0</v>
      </c>
      <c r="M246" s="63"/>
      <c r="N246" s="61"/>
    </row>
    <row r="247" spans="1:14" s="30" customFormat="1" ht="20.25" hidden="1" customHeight="1">
      <c r="A247" s="46">
        <f>'KL tổ 6'!A282</f>
        <v>0</v>
      </c>
      <c r="B247" s="47" t="str">
        <f>'KL tổ 6'!B246</f>
        <v>Cư So Rây Nich</v>
      </c>
      <c r="C247" s="48">
        <v>16000</v>
      </c>
      <c r="D247" s="49">
        <f>'KL tổ 6'!AE246</f>
        <v>0</v>
      </c>
      <c r="E247" s="62">
        <f t="shared" si="18"/>
        <v>0</v>
      </c>
      <c r="F247" s="51">
        <v>3</v>
      </c>
      <c r="G247" s="51">
        <v>0</v>
      </c>
      <c r="H247" s="62">
        <f t="shared" si="19"/>
        <v>0</v>
      </c>
      <c r="I247" s="51">
        <v>0</v>
      </c>
      <c r="J247" s="59">
        <f>ROUND(IF(H247&lt;=500000,0,IF(AND(H247&gt;=500001,H247&lt;=1250000),(H247-'Gia cảnh 6'!#REF!)*5%-25000,IF(H247&gt;=1250001,(H247-'Gia cảnh 6'!#REF!)*10%-87500))),2)</f>
        <v>0</v>
      </c>
      <c r="K247" s="62">
        <f t="shared" si="20"/>
        <v>0</v>
      </c>
      <c r="L247" s="62">
        <f t="shared" si="21"/>
        <v>0</v>
      </c>
      <c r="M247" s="63"/>
      <c r="N247" s="61"/>
    </row>
    <row r="248" spans="1:14" s="30" customFormat="1" ht="20.25" hidden="1" customHeight="1">
      <c r="A248" s="46">
        <f>'KL tổ 6'!A283</f>
        <v>0</v>
      </c>
      <c r="B248" s="47" t="str">
        <f>'KL tổ 6'!B247</f>
        <v>Tô Ria Sam</v>
      </c>
      <c r="C248" s="48">
        <v>16000</v>
      </c>
      <c r="D248" s="49">
        <f>'KL tổ 6'!AE247</f>
        <v>0</v>
      </c>
      <c r="E248" s="62">
        <f t="shared" si="18"/>
        <v>0</v>
      </c>
      <c r="F248" s="51">
        <v>3</v>
      </c>
      <c r="G248" s="51">
        <v>0</v>
      </c>
      <c r="H248" s="62">
        <f t="shared" si="19"/>
        <v>0</v>
      </c>
      <c r="I248" s="51">
        <v>0</v>
      </c>
      <c r="J248" s="59">
        <f>ROUND(IF(H248&lt;=500000,0,IF(AND(H248&gt;=500001,H248&lt;=1250000),(H248-'Gia cảnh 6'!#REF!)*5%-25000,IF(H248&gt;=1250001,(H248-'Gia cảnh 6'!#REF!)*10%-87500))),2)</f>
        <v>0</v>
      </c>
      <c r="K248" s="62">
        <f t="shared" si="20"/>
        <v>0</v>
      </c>
      <c r="L248" s="62">
        <f t="shared" si="21"/>
        <v>0</v>
      </c>
      <c r="M248" s="63"/>
      <c r="N248" s="61"/>
    </row>
    <row r="249" spans="1:14" s="30" customFormat="1" ht="20.25" hidden="1" customHeight="1">
      <c r="A249" s="46">
        <f>'KL tổ 6'!A284</f>
        <v>0</v>
      </c>
      <c r="B249" s="47" t="str">
        <f>'KL tổ 6'!B248</f>
        <v>Đông Chân Na</v>
      </c>
      <c r="C249" s="48">
        <v>16000</v>
      </c>
      <c r="D249" s="49">
        <f>'KL tổ 6'!AE248</f>
        <v>0</v>
      </c>
      <c r="E249" s="62">
        <f t="shared" si="18"/>
        <v>0</v>
      </c>
      <c r="F249" s="51">
        <v>3</v>
      </c>
      <c r="G249" s="51">
        <v>0</v>
      </c>
      <c r="H249" s="62">
        <f t="shared" si="19"/>
        <v>0</v>
      </c>
      <c r="I249" s="51">
        <v>0</v>
      </c>
      <c r="J249" s="59">
        <f>ROUND(IF(H249&lt;=500000,0,IF(AND(H249&gt;=500001,H249&lt;=1250000),(H249-'Gia cảnh 6'!#REF!)*5%-25000,IF(H249&gt;=1250001,(H249-'Gia cảnh 6'!#REF!)*10%-87500))),2)</f>
        <v>0</v>
      </c>
      <c r="K249" s="62">
        <f t="shared" si="20"/>
        <v>0</v>
      </c>
      <c r="L249" s="62">
        <f t="shared" si="21"/>
        <v>0</v>
      </c>
      <c r="M249" s="63"/>
      <c r="N249" s="61"/>
    </row>
    <row r="250" spans="1:14" s="30" customFormat="1" ht="20.25" hidden="1" customHeight="1">
      <c r="A250" s="46" t="str">
        <f>'KL tổ 6'!A285</f>
        <v>Ngô Đình Anh</v>
      </c>
      <c r="B250" s="47" t="str">
        <f>'KL tổ 6'!B249</f>
        <v>Đông Chơm Rơn</v>
      </c>
      <c r="C250" s="48">
        <v>16000</v>
      </c>
      <c r="D250" s="49">
        <f>'KL tổ 6'!AE249</f>
        <v>0</v>
      </c>
      <c r="E250" s="62">
        <f t="shared" si="18"/>
        <v>0</v>
      </c>
      <c r="F250" s="51">
        <v>3</v>
      </c>
      <c r="G250" s="51">
        <v>0</v>
      </c>
      <c r="H250" s="62">
        <f t="shared" si="19"/>
        <v>0</v>
      </c>
      <c r="I250" s="51">
        <v>0</v>
      </c>
      <c r="J250" s="59">
        <f>ROUND(IF(H250&lt;=500000,0,IF(AND(H250&gt;=500001,H250&lt;=1250000),(H250-'Gia cảnh 6'!#REF!)*5%-25000,IF(H250&gt;=1250001,(H250-'Gia cảnh 6'!#REF!)*10%-87500))),2)</f>
        <v>0</v>
      </c>
      <c r="K250" s="62">
        <f t="shared" si="20"/>
        <v>0</v>
      </c>
      <c r="L250" s="62">
        <f t="shared" si="21"/>
        <v>0</v>
      </c>
      <c r="M250" s="63"/>
      <c r="N250" s="61"/>
    </row>
    <row r="251" spans="1:14" s="30" customFormat="1" ht="20.25" hidden="1" customHeight="1">
      <c r="A251" s="46">
        <f>'KL tổ 6'!A286</f>
        <v>0</v>
      </c>
      <c r="B251" s="47" t="str">
        <f>'KL tổ 6'!B250</f>
        <v>Đông Số Chân</v>
      </c>
      <c r="C251" s="48">
        <v>16000</v>
      </c>
      <c r="D251" s="49">
        <f>'KL tổ 6'!AE250</f>
        <v>0</v>
      </c>
      <c r="E251" s="62">
        <f t="shared" si="18"/>
        <v>0</v>
      </c>
      <c r="F251" s="51">
        <v>3</v>
      </c>
      <c r="G251" s="51">
        <v>0</v>
      </c>
      <c r="H251" s="62">
        <f t="shared" si="19"/>
        <v>0</v>
      </c>
      <c r="I251" s="51">
        <v>0</v>
      </c>
      <c r="J251" s="59">
        <f>ROUND(IF(H251&lt;=500000,0,IF(AND(H251&gt;=500001,H251&lt;=1250000),(H251-'Gia cảnh 6'!#REF!)*5%-25000,IF(H251&gt;=1250001,(H251-'Gia cảnh 6'!#REF!)*10%-87500))),2)</f>
        <v>0</v>
      </c>
      <c r="K251" s="62">
        <f t="shared" si="20"/>
        <v>0</v>
      </c>
      <c r="L251" s="62">
        <f t="shared" si="21"/>
        <v>0</v>
      </c>
      <c r="M251" s="63"/>
      <c r="N251" s="61"/>
    </row>
    <row r="252" spans="1:14" s="30" customFormat="1" ht="20.25" hidden="1" customHeight="1">
      <c r="A252" s="46">
        <f>'KL tổ 6'!A287</f>
        <v>0</v>
      </c>
      <c r="B252" s="47" t="str">
        <f>'KL tổ 6'!B251</f>
        <v>Bu San</v>
      </c>
      <c r="C252" s="48">
        <v>16000</v>
      </c>
      <c r="D252" s="49">
        <f>'KL tổ 6'!AE251</f>
        <v>0</v>
      </c>
      <c r="E252" s="62">
        <f t="shared" si="18"/>
        <v>0</v>
      </c>
      <c r="F252" s="51">
        <v>3</v>
      </c>
      <c r="G252" s="51">
        <v>0</v>
      </c>
      <c r="H252" s="62">
        <f t="shared" si="19"/>
        <v>0</v>
      </c>
      <c r="I252" s="51">
        <v>0</v>
      </c>
      <c r="J252" s="59">
        <f>ROUND(IF(H252&lt;=500000,0,IF(AND(H252&gt;=500001,H252&lt;=1250000),(H252-'Gia cảnh 6'!#REF!)*5%-25000,IF(H252&gt;=1250001,(H252-'Gia cảnh 6'!#REF!)*10%-87500))),2)</f>
        <v>0</v>
      </c>
      <c r="K252" s="62">
        <f t="shared" si="20"/>
        <v>0</v>
      </c>
      <c r="L252" s="62">
        <f t="shared" si="21"/>
        <v>0</v>
      </c>
      <c r="M252" s="63"/>
      <c r="N252" s="61"/>
    </row>
    <row r="253" spans="1:14" s="30" customFormat="1" ht="20.25" hidden="1" customHeight="1">
      <c r="A253" s="46">
        <f>'KL tổ 6'!A288</f>
        <v>0</v>
      </c>
      <c r="B253" s="47" t="str">
        <f>'KL tổ 6'!B252</f>
        <v>Chôn Số Rây</v>
      </c>
      <c r="C253" s="48">
        <v>16000</v>
      </c>
      <c r="D253" s="49">
        <f>'KL tổ 6'!AE252</f>
        <v>0</v>
      </c>
      <c r="E253" s="62">
        <f t="shared" ref="E253:E277" si="22">C253*D253</f>
        <v>0</v>
      </c>
      <c r="F253" s="51">
        <v>3</v>
      </c>
      <c r="G253" s="51">
        <v>0</v>
      </c>
      <c r="H253" s="62">
        <f t="shared" ref="H253:H277" si="23">G253+E253</f>
        <v>0</v>
      </c>
      <c r="I253" s="51">
        <v>0</v>
      </c>
      <c r="J253" s="59">
        <f>ROUND(IF(H253&lt;=500000,0,IF(AND(H253&gt;=500001,H253&lt;=1250000),(H253-'Gia cảnh 6'!#REF!)*5%-25000,IF(H253&gt;=1250001,(H253-'Gia cảnh 6'!#REF!)*10%-87500))),2)</f>
        <v>0</v>
      </c>
      <c r="K253" s="62">
        <f t="shared" si="20"/>
        <v>0</v>
      </c>
      <c r="L253" s="62">
        <f t="shared" si="21"/>
        <v>0</v>
      </c>
      <c r="M253" s="63"/>
      <c r="N253" s="61"/>
    </row>
    <row r="254" spans="1:14" s="30" customFormat="1" ht="20.25" hidden="1" customHeight="1">
      <c r="A254" s="46">
        <f>'KL tổ 6'!A289</f>
        <v>0</v>
      </c>
      <c r="B254" s="47" t="str">
        <f>'KL tổ 6'!B253</f>
        <v>Su Số Si</v>
      </c>
      <c r="C254" s="48">
        <v>16000</v>
      </c>
      <c r="D254" s="49">
        <f>'KL tổ 6'!AE253</f>
        <v>0</v>
      </c>
      <c r="E254" s="62">
        <f t="shared" si="22"/>
        <v>0</v>
      </c>
      <c r="F254" s="51">
        <v>3</v>
      </c>
      <c r="G254" s="51">
        <v>0</v>
      </c>
      <c r="H254" s="62">
        <f t="shared" si="23"/>
        <v>0</v>
      </c>
      <c r="I254" s="51">
        <v>0</v>
      </c>
      <c r="J254" s="59">
        <f>ROUND(IF(H254&lt;=500000,0,IF(AND(H254&gt;=500001,H254&lt;=1250000),(H254-'Gia cảnh 6'!#REF!)*5%-25000,IF(H254&gt;=1250001,(H254-'Gia cảnh 6'!#REF!)*10%-87500))),2)</f>
        <v>0</v>
      </c>
      <c r="K254" s="62">
        <f t="shared" si="20"/>
        <v>0</v>
      </c>
      <c r="L254" s="62">
        <f t="shared" si="21"/>
        <v>0</v>
      </c>
      <c r="M254" s="63"/>
      <c r="N254" s="61"/>
    </row>
    <row r="255" spans="1:14" s="30" customFormat="1" ht="20.25" hidden="1" customHeight="1">
      <c r="A255" s="46">
        <f>'KL tổ 6'!A290</f>
        <v>0</v>
      </c>
      <c r="B255" s="47" t="str">
        <f>'KL tổ 6'!B254</f>
        <v>Hông Som Nang</v>
      </c>
      <c r="C255" s="48">
        <v>16000</v>
      </c>
      <c r="D255" s="49">
        <f>'KL tổ 6'!AE254</f>
        <v>0</v>
      </c>
      <c r="E255" s="62">
        <f t="shared" si="22"/>
        <v>0</v>
      </c>
      <c r="F255" s="51">
        <v>3</v>
      </c>
      <c r="G255" s="51">
        <v>0</v>
      </c>
      <c r="H255" s="62">
        <f t="shared" si="23"/>
        <v>0</v>
      </c>
      <c r="I255" s="51">
        <v>0</v>
      </c>
      <c r="J255" s="59">
        <f>ROUND(IF(H255&lt;=500000,0,IF(AND(H255&gt;=500001,H255&lt;=1250000),(H255-'Gia cảnh 6'!#REF!)*5%-25000,IF(H255&gt;=1250001,(H255-'Gia cảnh 6'!#REF!)*10%-87500))),2)</f>
        <v>0</v>
      </c>
      <c r="K255" s="62">
        <f t="shared" si="20"/>
        <v>0</v>
      </c>
      <c r="L255" s="62">
        <f t="shared" si="21"/>
        <v>0</v>
      </c>
      <c r="M255" s="63"/>
      <c r="N255" s="61"/>
    </row>
    <row r="256" spans="1:14" s="30" customFormat="1" ht="20.25" hidden="1" customHeight="1">
      <c r="A256" s="46">
        <f>'KL tổ 6'!A291</f>
        <v>0</v>
      </c>
      <c r="B256" s="47" t="str">
        <f>'KL tổ 6'!B255</f>
        <v>Chem Dôn</v>
      </c>
      <c r="C256" s="48">
        <v>16000</v>
      </c>
      <c r="D256" s="49">
        <f>'KL tổ 6'!AE255</f>
        <v>0</v>
      </c>
      <c r="E256" s="62">
        <f t="shared" si="22"/>
        <v>0</v>
      </c>
      <c r="F256" s="51">
        <v>3</v>
      </c>
      <c r="G256" s="51">
        <v>0</v>
      </c>
      <c r="H256" s="62">
        <f t="shared" si="23"/>
        <v>0</v>
      </c>
      <c r="I256" s="51">
        <v>0</v>
      </c>
      <c r="J256" s="59">
        <f>ROUND(IF(H256&lt;=500000,0,IF(AND(H256&gt;=500001,H256&lt;=1250000),(H256-'Gia cảnh 6'!#REF!)*5%-25000,IF(H256&gt;=1250001,(H256-'Gia cảnh 6'!#REF!)*10%-87500))),2)</f>
        <v>0</v>
      </c>
      <c r="K256" s="62">
        <f t="shared" si="20"/>
        <v>0</v>
      </c>
      <c r="L256" s="62">
        <f t="shared" si="21"/>
        <v>0</v>
      </c>
      <c r="M256" s="63"/>
      <c r="N256" s="61"/>
    </row>
    <row r="257" spans="1:14" s="30" customFormat="1" ht="20.25" hidden="1" customHeight="1">
      <c r="A257" s="46">
        <f>'KL tổ 6'!A292</f>
        <v>0</v>
      </c>
      <c r="B257" s="47" t="str">
        <f>'KL tổ 6'!B256</f>
        <v>Hiêng Số Thum</v>
      </c>
      <c r="C257" s="48">
        <v>16000</v>
      </c>
      <c r="D257" s="49">
        <f>'KL tổ 6'!AE256</f>
        <v>0</v>
      </c>
      <c r="E257" s="62">
        <f t="shared" si="22"/>
        <v>0</v>
      </c>
      <c r="F257" s="51">
        <v>3</v>
      </c>
      <c r="G257" s="51">
        <v>0</v>
      </c>
      <c r="H257" s="62">
        <f t="shared" si="23"/>
        <v>0</v>
      </c>
      <c r="I257" s="51">
        <v>0</v>
      </c>
      <c r="J257" s="59">
        <f>ROUND(IF(H257&lt;=500000,0,IF(AND(H257&gt;=500001,H257&lt;=1250000),(H257-'Gia cảnh 6'!#REF!)*5%-25000,IF(H257&gt;=1250001,(H257-'Gia cảnh 6'!#REF!)*10%-87500))),2)</f>
        <v>0</v>
      </c>
      <c r="K257" s="62">
        <f t="shared" si="20"/>
        <v>0</v>
      </c>
      <c r="L257" s="62">
        <f t="shared" si="21"/>
        <v>0</v>
      </c>
      <c r="M257" s="63"/>
      <c r="N257" s="61"/>
    </row>
    <row r="258" spans="1:14" s="30" customFormat="1" ht="20.25" hidden="1" customHeight="1">
      <c r="A258" s="46">
        <f>'KL tổ 6'!A293</f>
        <v>0</v>
      </c>
      <c r="B258" s="47" t="str">
        <f>'KL tổ 6'!B257</f>
        <v>Suông Thin</v>
      </c>
      <c r="C258" s="48">
        <v>16000</v>
      </c>
      <c r="D258" s="49">
        <f>'KL tổ 6'!AE257</f>
        <v>0</v>
      </c>
      <c r="E258" s="62">
        <f t="shared" si="22"/>
        <v>0</v>
      </c>
      <c r="F258" s="51">
        <v>3</v>
      </c>
      <c r="G258" s="51">
        <v>0</v>
      </c>
      <c r="H258" s="62">
        <f t="shared" si="23"/>
        <v>0</v>
      </c>
      <c r="I258" s="51">
        <v>0</v>
      </c>
      <c r="J258" s="59">
        <f>ROUND(IF(H258&lt;=500000,0,IF(AND(H258&gt;=500001,H258&lt;=1250000),(H258-'Gia cảnh 6'!#REF!)*5%-25000,IF(H258&gt;=1250001,(H258-'Gia cảnh 6'!#REF!)*10%-87500))),2)</f>
        <v>0</v>
      </c>
      <c r="K258" s="62">
        <f t="shared" si="20"/>
        <v>0</v>
      </c>
      <c r="L258" s="62">
        <f t="shared" si="21"/>
        <v>0</v>
      </c>
      <c r="M258" s="63"/>
      <c r="N258" s="61"/>
    </row>
    <row r="259" spans="1:14" s="30" customFormat="1" ht="20.25" hidden="1" customHeight="1">
      <c r="A259" s="46">
        <f>'KL tổ 6'!A294</f>
        <v>0</v>
      </c>
      <c r="B259" s="47" t="str">
        <f>'KL tổ 6'!B258</f>
        <v>Kông Long</v>
      </c>
      <c r="C259" s="48">
        <v>16000</v>
      </c>
      <c r="D259" s="49">
        <f>'KL tổ 6'!AE258</f>
        <v>0</v>
      </c>
      <c r="E259" s="62">
        <f t="shared" si="22"/>
        <v>0</v>
      </c>
      <c r="F259" s="51">
        <v>3</v>
      </c>
      <c r="G259" s="51">
        <v>0</v>
      </c>
      <c r="H259" s="62">
        <f t="shared" si="23"/>
        <v>0</v>
      </c>
      <c r="I259" s="51">
        <v>0</v>
      </c>
      <c r="J259" s="59">
        <f>ROUND(IF(H259&lt;=500000,0,IF(AND(H259&gt;=500001,H259&lt;=1250000),(H259-'Gia cảnh 6'!#REF!)*5%-25000,IF(H259&gt;=1250001,(H259-'Gia cảnh 6'!#REF!)*10%-87500))),2)</f>
        <v>0</v>
      </c>
      <c r="K259" s="62">
        <f t="shared" si="20"/>
        <v>0</v>
      </c>
      <c r="L259" s="62">
        <f t="shared" si="21"/>
        <v>0</v>
      </c>
      <c r="M259" s="63"/>
      <c r="N259" s="61"/>
    </row>
    <row r="260" spans="1:14" s="30" customFormat="1" ht="20.25" hidden="1" customHeight="1">
      <c r="A260" s="46">
        <f>'KL tổ 6'!A295</f>
        <v>0</v>
      </c>
      <c r="B260" s="47" t="str">
        <f>'KL tổ 6'!B259</f>
        <v>Dưm Sim</v>
      </c>
      <c r="C260" s="48">
        <v>16000</v>
      </c>
      <c r="D260" s="49">
        <f>'KL tổ 6'!AE259</f>
        <v>0</v>
      </c>
      <c r="E260" s="62">
        <f t="shared" si="22"/>
        <v>0</v>
      </c>
      <c r="F260" s="51">
        <v>3</v>
      </c>
      <c r="G260" s="51">
        <v>0</v>
      </c>
      <c r="H260" s="62">
        <f t="shared" si="23"/>
        <v>0</v>
      </c>
      <c r="I260" s="51">
        <v>0</v>
      </c>
      <c r="J260" s="59">
        <f>ROUND(IF(H260&lt;=500000,0,IF(AND(H260&gt;=500001,H260&lt;=1250000),(H260-'Gia cảnh 6'!#REF!)*5%-25000,IF(H260&gt;=1250001,(H260-'Gia cảnh 6'!#REF!)*10%-87500))),2)</f>
        <v>0</v>
      </c>
      <c r="K260" s="62">
        <f t="shared" si="20"/>
        <v>0</v>
      </c>
      <c r="L260" s="62">
        <f t="shared" si="21"/>
        <v>0</v>
      </c>
      <c r="M260" s="63"/>
      <c r="N260" s="61"/>
    </row>
    <row r="261" spans="1:14" s="30" customFormat="1" ht="20.25" hidden="1" customHeight="1">
      <c r="A261" s="46">
        <f>'KL tổ 6'!A296</f>
        <v>0</v>
      </c>
      <c r="B261" s="47" t="str">
        <f>'KL tổ 6'!B260</f>
        <v>Sat Nin</v>
      </c>
      <c r="C261" s="48">
        <v>16000</v>
      </c>
      <c r="D261" s="49">
        <f>'KL tổ 6'!AE260</f>
        <v>0</v>
      </c>
      <c r="E261" s="62">
        <f t="shared" si="22"/>
        <v>0</v>
      </c>
      <c r="F261" s="51">
        <v>3</v>
      </c>
      <c r="G261" s="51">
        <v>0</v>
      </c>
      <c r="H261" s="62">
        <f t="shared" si="23"/>
        <v>0</v>
      </c>
      <c r="I261" s="51">
        <v>0</v>
      </c>
      <c r="J261" s="59">
        <f>ROUND(IF(H261&lt;=500000,0,IF(AND(H261&gt;=500001,H261&lt;=1250000),(H261-'Gia cảnh 6'!#REF!)*5%-25000,IF(H261&gt;=1250001,(H261-'Gia cảnh 6'!#REF!)*10%-87500))),2)</f>
        <v>0</v>
      </c>
      <c r="K261" s="62">
        <f t="shared" si="20"/>
        <v>0</v>
      </c>
      <c r="L261" s="62">
        <f t="shared" si="21"/>
        <v>0</v>
      </c>
      <c r="M261" s="63"/>
      <c r="N261" s="61"/>
    </row>
    <row r="262" spans="1:14" s="30" customFormat="1" ht="20.25" hidden="1" customHeight="1">
      <c r="A262" s="46">
        <f>'KL tổ 6'!A297</f>
        <v>0</v>
      </c>
      <c r="B262" s="47" t="str">
        <f>'KL tổ 6'!B261</f>
        <v>Ngat Chhay So Rêng</v>
      </c>
      <c r="C262" s="48">
        <v>16000</v>
      </c>
      <c r="D262" s="49">
        <f>'KL tổ 6'!AE261</f>
        <v>0</v>
      </c>
      <c r="E262" s="62">
        <f t="shared" si="22"/>
        <v>0</v>
      </c>
      <c r="F262" s="51">
        <v>3</v>
      </c>
      <c r="G262" s="51">
        <v>0</v>
      </c>
      <c r="H262" s="62">
        <f t="shared" si="23"/>
        <v>0</v>
      </c>
      <c r="I262" s="51">
        <v>0</v>
      </c>
      <c r="J262" s="59">
        <f>ROUND(IF(H262&lt;=500000,0,IF(AND(H262&gt;=500001,H262&lt;=1250000),(H262-'Gia cảnh 6'!#REF!)*5%-25000,IF(H262&gt;=1250001,(H262-'Gia cảnh 6'!#REF!)*10%-87500))),2)</f>
        <v>0</v>
      </c>
      <c r="K262" s="62">
        <f t="shared" si="20"/>
        <v>0</v>
      </c>
      <c r="L262" s="62">
        <f t="shared" si="21"/>
        <v>0</v>
      </c>
      <c r="M262" s="63"/>
      <c r="N262" s="61"/>
    </row>
    <row r="263" spans="1:14" s="30" customFormat="1" ht="20.25" hidden="1" customHeight="1">
      <c r="A263" s="46">
        <f>'KL tổ 6'!A298</f>
        <v>0</v>
      </c>
      <c r="B263" s="47" t="str">
        <f>'KL tổ 6'!B262</f>
        <v>Dêt Số Khăn</v>
      </c>
      <c r="C263" s="48">
        <v>16000</v>
      </c>
      <c r="D263" s="49">
        <f>'KL tổ 6'!AE262</f>
        <v>0</v>
      </c>
      <c r="E263" s="62">
        <f t="shared" si="22"/>
        <v>0</v>
      </c>
      <c r="F263" s="51">
        <v>3</v>
      </c>
      <c r="G263" s="51">
        <v>0</v>
      </c>
      <c r="H263" s="62">
        <f t="shared" si="23"/>
        <v>0</v>
      </c>
      <c r="I263" s="51">
        <v>0</v>
      </c>
      <c r="J263" s="59">
        <f>ROUND(IF(H263&lt;=500000,0,IF(AND(H263&gt;=500001,H263&lt;=1250000),(H263-'Gia cảnh 6'!#REF!)*5%-25000,IF(H263&gt;=1250001,(H263-'Gia cảnh 6'!#REF!)*10%-87500))),2)</f>
        <v>0</v>
      </c>
      <c r="K263" s="62">
        <f t="shared" si="20"/>
        <v>0</v>
      </c>
      <c r="L263" s="62">
        <f t="shared" si="21"/>
        <v>0</v>
      </c>
      <c r="M263" s="63"/>
      <c r="N263" s="61"/>
    </row>
    <row r="264" spans="1:14" s="30" customFormat="1" ht="20.25" hidden="1" customHeight="1">
      <c r="A264" s="46">
        <f>'KL tổ 6'!A299</f>
        <v>0</v>
      </c>
      <c r="B264" s="47" t="str">
        <f>'KL tổ 6'!B263</f>
        <v>Chuôn Số May</v>
      </c>
      <c r="C264" s="48">
        <v>16000</v>
      </c>
      <c r="D264" s="49">
        <f>'KL tổ 6'!AE263</f>
        <v>0</v>
      </c>
      <c r="E264" s="62">
        <f t="shared" si="22"/>
        <v>0</v>
      </c>
      <c r="F264" s="51">
        <v>3</v>
      </c>
      <c r="G264" s="51">
        <v>0</v>
      </c>
      <c r="H264" s="62">
        <f t="shared" si="23"/>
        <v>0</v>
      </c>
      <c r="I264" s="51">
        <v>0</v>
      </c>
      <c r="J264" s="59">
        <f>ROUND(IF(H264&lt;=500000,0,IF(AND(H264&gt;=500001,H264&lt;=1250000),(H264-'Gia cảnh 6'!#REF!)*5%-25000,IF(H264&gt;=1250001,(H264-'Gia cảnh 6'!#REF!)*10%-87500))),2)</f>
        <v>0</v>
      </c>
      <c r="K264" s="62">
        <f t="shared" si="20"/>
        <v>0</v>
      </c>
      <c r="L264" s="62">
        <f t="shared" si="21"/>
        <v>0</v>
      </c>
      <c r="M264" s="63"/>
      <c r="N264" s="61"/>
    </row>
    <row r="265" spans="1:14" s="30" customFormat="1" ht="20.25" hidden="1" customHeight="1">
      <c r="A265" s="46">
        <f>'KL tổ 6'!A300</f>
        <v>0</v>
      </c>
      <c r="B265" s="47" t="str">
        <f>'KL tổ 6'!B264</f>
        <v>Su Si Pâu</v>
      </c>
      <c r="C265" s="48">
        <v>16000</v>
      </c>
      <c r="D265" s="49">
        <f>'KL tổ 6'!AE264</f>
        <v>0</v>
      </c>
      <c r="E265" s="62">
        <f t="shared" si="22"/>
        <v>0</v>
      </c>
      <c r="F265" s="51">
        <v>3</v>
      </c>
      <c r="G265" s="51">
        <v>0</v>
      </c>
      <c r="H265" s="62">
        <f t="shared" si="23"/>
        <v>0</v>
      </c>
      <c r="I265" s="51">
        <v>0</v>
      </c>
      <c r="J265" s="59">
        <f>ROUND(IF(H265&lt;=500000,0,IF(AND(H265&gt;=500001,H265&lt;=1250000),(H265-'Gia cảnh 6'!#REF!)*5%-25000,IF(H265&gt;=1250001,(H265-'Gia cảnh 6'!#REF!)*10%-87500))),2)</f>
        <v>0</v>
      </c>
      <c r="K265" s="62">
        <f t="shared" si="20"/>
        <v>0</v>
      </c>
      <c r="L265" s="62">
        <f t="shared" si="21"/>
        <v>0</v>
      </c>
      <c r="M265" s="63"/>
      <c r="N265" s="61"/>
    </row>
    <row r="266" spans="1:14" s="30" customFormat="1" ht="20.25" hidden="1" customHeight="1">
      <c r="A266" s="46">
        <f>'KL tổ 6'!A301</f>
        <v>0</v>
      </c>
      <c r="B266" s="47" t="str">
        <f>'KL tổ 6'!B265</f>
        <v>Hôi Rot Tha</v>
      </c>
      <c r="C266" s="48">
        <v>16000</v>
      </c>
      <c r="D266" s="49">
        <f>'KL tổ 6'!AE265</f>
        <v>0</v>
      </c>
      <c r="E266" s="62">
        <f t="shared" si="22"/>
        <v>0</v>
      </c>
      <c r="F266" s="51">
        <v>3</v>
      </c>
      <c r="G266" s="51">
        <v>0</v>
      </c>
      <c r="H266" s="62">
        <f t="shared" si="23"/>
        <v>0</v>
      </c>
      <c r="I266" s="51">
        <v>0</v>
      </c>
      <c r="J266" s="59">
        <f>ROUND(IF(H266&lt;=500000,0,IF(AND(H266&gt;=500001,H266&lt;=1250000),(H266-'Gia cảnh 6'!#REF!)*5%-25000,IF(H266&gt;=1250001,(H266-'Gia cảnh 6'!#REF!)*10%-87500))),2)</f>
        <v>0</v>
      </c>
      <c r="K266" s="62">
        <f t="shared" si="20"/>
        <v>0</v>
      </c>
      <c r="L266" s="62">
        <f t="shared" si="21"/>
        <v>0</v>
      </c>
      <c r="M266" s="63"/>
      <c r="N266" s="61"/>
    </row>
    <row r="267" spans="1:14" s="30" customFormat="1" ht="20.25" hidden="1" customHeight="1">
      <c r="A267" s="46">
        <f>'KL tổ 6'!A302</f>
        <v>0</v>
      </c>
      <c r="B267" s="47" t="str">
        <f>'KL tổ 6'!B266</f>
        <v>Chôn Số Chea</v>
      </c>
      <c r="C267" s="48">
        <v>16000</v>
      </c>
      <c r="D267" s="49">
        <f>'KL tổ 6'!AE266</f>
        <v>0</v>
      </c>
      <c r="E267" s="62">
        <f t="shared" si="22"/>
        <v>0</v>
      </c>
      <c r="F267" s="51">
        <v>3</v>
      </c>
      <c r="G267" s="51">
        <v>0</v>
      </c>
      <c r="H267" s="62">
        <f t="shared" si="23"/>
        <v>0</v>
      </c>
      <c r="I267" s="51">
        <v>0</v>
      </c>
      <c r="J267" s="59">
        <f>ROUND(IF(H267&lt;=500000,0,IF(AND(H267&gt;=500001,H267&lt;=1250000),(H267-'Gia cảnh 6'!#REF!)*5%-25000,IF(H267&gt;=1250001,(H267-'Gia cảnh 6'!#REF!)*10%-87500))),2)</f>
        <v>0</v>
      </c>
      <c r="K267" s="62">
        <f t="shared" si="20"/>
        <v>0</v>
      </c>
      <c r="L267" s="62">
        <f t="shared" si="21"/>
        <v>0</v>
      </c>
      <c r="M267" s="63"/>
      <c r="N267" s="61"/>
    </row>
    <row r="268" spans="1:14" s="30" customFormat="1" ht="20.25" hidden="1" customHeight="1">
      <c r="A268" s="46">
        <f>'KL tổ 6'!A303</f>
        <v>0</v>
      </c>
      <c r="B268" s="47" t="str">
        <f>'KL tổ 6'!B267</f>
        <v>Chôn Số Chên</v>
      </c>
      <c r="C268" s="48">
        <v>16000</v>
      </c>
      <c r="D268" s="49">
        <f>'KL tổ 6'!AE267</f>
        <v>0</v>
      </c>
      <c r="E268" s="62">
        <f t="shared" si="22"/>
        <v>0</v>
      </c>
      <c r="F268" s="51">
        <v>3</v>
      </c>
      <c r="G268" s="51">
        <v>0</v>
      </c>
      <c r="H268" s="62">
        <f t="shared" si="23"/>
        <v>0</v>
      </c>
      <c r="I268" s="51">
        <v>0</v>
      </c>
      <c r="J268" s="59">
        <f>ROUND(IF(H268&lt;=500000,0,IF(AND(H268&gt;=500001,H268&lt;=1250000),(H268-'Gia cảnh 6'!#REF!)*5%-25000,IF(H268&gt;=1250001,(H268-'Gia cảnh 6'!#REF!)*10%-87500))),2)</f>
        <v>0</v>
      </c>
      <c r="K268" s="62">
        <f t="shared" si="20"/>
        <v>0</v>
      </c>
      <c r="L268" s="62">
        <f t="shared" si="21"/>
        <v>0</v>
      </c>
      <c r="M268" s="63"/>
      <c r="N268" s="61"/>
    </row>
    <row r="269" spans="1:14" s="30" customFormat="1" ht="20.25" hidden="1" customHeight="1">
      <c r="A269" s="46">
        <f>'KL tổ 6'!A304</f>
        <v>0</v>
      </c>
      <c r="B269" s="47" t="str">
        <f>'KL tổ 6'!B268</f>
        <v>Don Rot</v>
      </c>
      <c r="C269" s="48">
        <v>16000</v>
      </c>
      <c r="D269" s="49">
        <f>'KL tổ 6'!AE268</f>
        <v>0</v>
      </c>
      <c r="E269" s="62">
        <f t="shared" si="22"/>
        <v>0</v>
      </c>
      <c r="F269" s="51">
        <v>3</v>
      </c>
      <c r="G269" s="51">
        <v>0</v>
      </c>
      <c r="H269" s="62">
        <f t="shared" si="23"/>
        <v>0</v>
      </c>
      <c r="I269" s="51">
        <v>0</v>
      </c>
      <c r="J269" s="59">
        <f>ROUND(IF(H269&lt;=500000,0,IF(AND(H269&gt;=500001,H269&lt;=1250000),(H269-'Gia cảnh 6'!#REF!)*5%-25000,IF(H269&gt;=1250001,(H269-'Gia cảnh 6'!#REF!)*10%-87500))),2)</f>
        <v>0</v>
      </c>
      <c r="K269" s="62">
        <f t="shared" si="20"/>
        <v>0</v>
      </c>
      <c r="L269" s="62">
        <f t="shared" si="21"/>
        <v>0</v>
      </c>
      <c r="M269" s="63"/>
      <c r="N269" s="61"/>
    </row>
    <row r="270" spans="1:14" s="30" customFormat="1" ht="20.25" hidden="1" customHeight="1">
      <c r="A270" s="46">
        <f>'KL tổ 6'!A305</f>
        <v>0</v>
      </c>
      <c r="B270" s="47" t="str">
        <f>'KL tổ 6'!B269</f>
        <v xml:space="preserve">Don So Rây </v>
      </c>
      <c r="C270" s="48">
        <v>16000</v>
      </c>
      <c r="D270" s="49">
        <f>'KL tổ 6'!AE269</f>
        <v>0</v>
      </c>
      <c r="E270" s="62">
        <f t="shared" si="22"/>
        <v>0</v>
      </c>
      <c r="F270" s="51">
        <v>3</v>
      </c>
      <c r="G270" s="51">
        <v>0</v>
      </c>
      <c r="H270" s="62">
        <f t="shared" si="23"/>
        <v>0</v>
      </c>
      <c r="I270" s="51">
        <v>0</v>
      </c>
      <c r="J270" s="59">
        <f>ROUND(IF(H270&lt;=500000,0,IF(AND(H270&gt;=500001,H270&lt;=1250000),(H270-'Gia cảnh 6'!#REF!)*5%-25000,IF(H270&gt;=1250001,(H270-'Gia cảnh 6'!#REF!)*10%-87500))),2)</f>
        <v>0</v>
      </c>
      <c r="K270" s="62">
        <f t="shared" si="20"/>
        <v>0</v>
      </c>
      <c r="L270" s="62">
        <f t="shared" si="21"/>
        <v>0</v>
      </c>
      <c r="M270" s="63"/>
      <c r="N270" s="61"/>
    </row>
    <row r="271" spans="1:14" s="30" customFormat="1" ht="20.25" hidden="1" customHeight="1">
      <c r="A271" s="46">
        <f>'KL tổ 6'!A306</f>
        <v>0</v>
      </c>
      <c r="B271" s="47" t="str">
        <f>'KL tổ 6'!B270</f>
        <v>Kuông Som Ươn</v>
      </c>
      <c r="C271" s="48">
        <v>16000</v>
      </c>
      <c r="D271" s="49">
        <f>'KL tổ 6'!AE270</f>
        <v>0</v>
      </c>
      <c r="E271" s="62">
        <f t="shared" si="22"/>
        <v>0</v>
      </c>
      <c r="F271" s="51">
        <v>3</v>
      </c>
      <c r="G271" s="51">
        <v>0</v>
      </c>
      <c r="H271" s="62">
        <f t="shared" si="23"/>
        <v>0</v>
      </c>
      <c r="I271" s="51">
        <v>0</v>
      </c>
      <c r="J271" s="59">
        <f>ROUND(IF(H271&lt;=500000,0,IF(AND(H271&gt;=500001,H271&lt;=1250000),(H271-'Gia cảnh 6'!#REF!)*5%-25000,IF(H271&gt;=1250001,(H271-'Gia cảnh 6'!#REF!)*10%-87500))),2)</f>
        <v>0</v>
      </c>
      <c r="K271" s="62">
        <f t="shared" si="20"/>
        <v>0</v>
      </c>
      <c r="L271" s="62">
        <f t="shared" si="21"/>
        <v>0</v>
      </c>
      <c r="M271" s="63"/>
      <c r="N271" s="61"/>
    </row>
    <row r="272" spans="1:14" s="30" customFormat="1" ht="20.25" hidden="1" customHeight="1">
      <c r="A272" s="46">
        <f>'KL tổ 6'!A307</f>
        <v>0</v>
      </c>
      <c r="B272" s="47" t="str">
        <f>'KL tổ 6'!B271</f>
        <v>Manh Mêt</v>
      </c>
      <c r="C272" s="48">
        <v>16000</v>
      </c>
      <c r="D272" s="49">
        <f>'KL tổ 6'!AE271</f>
        <v>0</v>
      </c>
      <c r="E272" s="62">
        <f t="shared" si="22"/>
        <v>0</v>
      </c>
      <c r="F272" s="51">
        <v>3</v>
      </c>
      <c r="G272" s="51">
        <v>0</v>
      </c>
      <c r="H272" s="62">
        <f t="shared" si="23"/>
        <v>0</v>
      </c>
      <c r="I272" s="51">
        <v>0</v>
      </c>
      <c r="J272" s="59">
        <f>ROUND(IF(H272&lt;=500000,0,IF(AND(H272&gt;=500001,H272&lt;=1250000),(H272-'Gia cảnh 6'!#REF!)*5%-25000,IF(H272&gt;=1250001,(H272-'Gia cảnh 6'!#REF!)*10%-87500))),2)</f>
        <v>0</v>
      </c>
      <c r="K272" s="62">
        <f t="shared" si="20"/>
        <v>0</v>
      </c>
      <c r="L272" s="62">
        <f t="shared" si="21"/>
        <v>0</v>
      </c>
      <c r="M272" s="63"/>
      <c r="N272" s="61"/>
    </row>
    <row r="273" spans="1:14" s="30" customFormat="1" ht="20.25" hidden="1" customHeight="1">
      <c r="A273" s="46">
        <f>'KL tổ 6'!A308</f>
        <v>0</v>
      </c>
      <c r="B273" s="47" t="str">
        <f>'KL tổ 6'!B272</f>
        <v>Manh Mon</v>
      </c>
      <c r="C273" s="48">
        <v>16000</v>
      </c>
      <c r="D273" s="49">
        <f>'KL tổ 6'!AE272</f>
        <v>0</v>
      </c>
      <c r="E273" s="62">
        <f t="shared" si="22"/>
        <v>0</v>
      </c>
      <c r="F273" s="51">
        <v>3</v>
      </c>
      <c r="G273" s="51">
        <v>0</v>
      </c>
      <c r="H273" s="62">
        <f t="shared" si="23"/>
        <v>0</v>
      </c>
      <c r="I273" s="51">
        <v>0</v>
      </c>
      <c r="J273" s="59">
        <f>ROUND(IF(H273&lt;=500000,0,IF(AND(H273&gt;=500001,H273&lt;=1250000),(H273-'Gia cảnh 6'!#REF!)*5%-25000,IF(H273&gt;=1250001,(H273-'Gia cảnh 6'!#REF!)*10%-87500))),2)</f>
        <v>0</v>
      </c>
      <c r="K273" s="62">
        <f t="shared" si="20"/>
        <v>0</v>
      </c>
      <c r="L273" s="62">
        <f t="shared" si="21"/>
        <v>0</v>
      </c>
      <c r="M273" s="63"/>
      <c r="N273" s="61"/>
    </row>
    <row r="274" spans="1:14" s="30" customFormat="1" ht="20.25" hidden="1" customHeight="1">
      <c r="A274" s="46">
        <f>'KL tổ 6'!A309</f>
        <v>0</v>
      </c>
      <c r="B274" s="47" t="str">
        <f>'KL tổ 6'!B273</f>
        <v>Kuông Thươn</v>
      </c>
      <c r="C274" s="48">
        <v>16000</v>
      </c>
      <c r="D274" s="49">
        <f>'KL tổ 6'!AE273</f>
        <v>0</v>
      </c>
      <c r="E274" s="62">
        <f t="shared" si="22"/>
        <v>0</v>
      </c>
      <c r="F274" s="51">
        <v>3</v>
      </c>
      <c r="G274" s="51">
        <v>0</v>
      </c>
      <c r="H274" s="62">
        <f t="shared" si="23"/>
        <v>0</v>
      </c>
      <c r="I274" s="51">
        <v>0</v>
      </c>
      <c r="J274" s="59">
        <f>ROUND(IF(H274&lt;=500000,0,IF(AND(H274&gt;=500001,H274&lt;=1250000),(H274-'Gia cảnh 6'!#REF!)*5%-25000,IF(H274&gt;=1250001,(H274-'Gia cảnh 6'!#REF!)*10%-87500))),2)</f>
        <v>0</v>
      </c>
      <c r="K274" s="62">
        <f t="shared" si="20"/>
        <v>0</v>
      </c>
      <c r="L274" s="62">
        <f t="shared" si="21"/>
        <v>0</v>
      </c>
      <c r="M274" s="63"/>
      <c r="N274" s="61"/>
    </row>
    <row r="275" spans="1:14" s="30" customFormat="1" ht="20.25" hidden="1" customHeight="1">
      <c r="A275" s="46">
        <f>'KL tổ 6'!A310</f>
        <v>0</v>
      </c>
      <c r="B275" s="47" t="str">
        <f>'KL tổ 6'!B274</f>
        <v>Manh So Rây Răn</v>
      </c>
      <c r="C275" s="48">
        <v>16000</v>
      </c>
      <c r="D275" s="49">
        <f>'KL tổ 6'!AE274</f>
        <v>0</v>
      </c>
      <c r="E275" s="62">
        <f t="shared" si="22"/>
        <v>0</v>
      </c>
      <c r="F275" s="51">
        <v>3</v>
      </c>
      <c r="G275" s="51">
        <v>0</v>
      </c>
      <c r="H275" s="62">
        <f t="shared" si="23"/>
        <v>0</v>
      </c>
      <c r="I275" s="51">
        <v>0</v>
      </c>
      <c r="J275" s="59">
        <f>ROUND(IF(H275&lt;=500000,0,IF(AND(H275&gt;=500001,H275&lt;=1250000),(H275-'Gia cảnh 6'!#REF!)*5%-25000,IF(H275&gt;=1250001,(H275-'Gia cảnh 6'!#REF!)*10%-87500))),2)</f>
        <v>0</v>
      </c>
      <c r="K275" s="62">
        <f t="shared" si="20"/>
        <v>0</v>
      </c>
      <c r="L275" s="62">
        <f t="shared" si="21"/>
        <v>0</v>
      </c>
      <c r="M275" s="63"/>
      <c r="N275" s="61"/>
    </row>
    <row r="276" spans="1:14" s="30" customFormat="1" ht="20.25" hidden="1" customHeight="1">
      <c r="A276" s="46">
        <f>'KL tổ 6'!A311</f>
        <v>0</v>
      </c>
      <c r="B276" s="47" t="str">
        <f>'KL tổ 6'!B275</f>
        <v>Sau Chon Rôn</v>
      </c>
      <c r="C276" s="48">
        <v>16000</v>
      </c>
      <c r="D276" s="49">
        <f>'KL tổ 6'!AE275</f>
        <v>0</v>
      </c>
      <c r="E276" s="62">
        <f t="shared" si="22"/>
        <v>0</v>
      </c>
      <c r="F276" s="51">
        <v>3</v>
      </c>
      <c r="G276" s="51">
        <v>0</v>
      </c>
      <c r="H276" s="62">
        <f t="shared" si="23"/>
        <v>0</v>
      </c>
      <c r="I276" s="51">
        <v>0</v>
      </c>
      <c r="J276" s="59">
        <f>ROUND(IF(H276&lt;=500000,0,IF(AND(H276&gt;=500001,H276&lt;=1250000),(H276-'Gia cảnh 6'!#REF!)*5%-25000,IF(H276&gt;=1250001,(H276-'Gia cảnh 6'!#REF!)*10%-87500))),2)</f>
        <v>0</v>
      </c>
      <c r="K276" s="62">
        <f t="shared" si="20"/>
        <v>0</v>
      </c>
      <c r="L276" s="62">
        <f t="shared" si="21"/>
        <v>0</v>
      </c>
      <c r="M276" s="63"/>
      <c r="N276" s="61"/>
    </row>
    <row r="277" spans="1:14" s="30" customFormat="1" ht="20.25" hidden="1" customHeight="1">
      <c r="A277" s="46">
        <f>'KL tổ 6'!A312</f>
        <v>0</v>
      </c>
      <c r="B277" s="47" t="str">
        <f>'KL tổ 6'!B276</f>
        <v>Chhôn Chhên</v>
      </c>
      <c r="C277" s="48">
        <v>16000</v>
      </c>
      <c r="D277" s="49">
        <f>'KL tổ 6'!AE276</f>
        <v>0</v>
      </c>
      <c r="E277" s="62">
        <f t="shared" si="22"/>
        <v>0</v>
      </c>
      <c r="F277" s="51">
        <v>3</v>
      </c>
      <c r="G277" s="51">
        <v>0</v>
      </c>
      <c r="H277" s="62">
        <f t="shared" si="23"/>
        <v>0</v>
      </c>
      <c r="I277" s="51">
        <v>0</v>
      </c>
      <c r="J277" s="59">
        <f>ROUND(IF(H277&lt;=500000,0,IF(AND(H277&gt;=500001,H277&lt;=1250000),(H277-'Gia cảnh 6'!#REF!)*5%-25000,IF(H277&gt;=1250001,(H277-'Gia cảnh 6'!#REF!)*10%-87500))),2)</f>
        <v>0</v>
      </c>
      <c r="K277" s="62">
        <f t="shared" si="20"/>
        <v>0</v>
      </c>
      <c r="L277" s="62">
        <f t="shared" si="21"/>
        <v>0</v>
      </c>
      <c r="M277" s="63"/>
      <c r="N277" s="61"/>
    </row>
    <row r="278" spans="1:14" s="31" customFormat="1" ht="28.5" customHeight="1">
      <c r="A278" s="1098" t="s">
        <v>818</v>
      </c>
      <c r="B278" s="1099"/>
      <c r="C278" s="64"/>
      <c r="D278" s="65">
        <f>SUM(D10:D277)</f>
        <v>0</v>
      </c>
      <c r="E278" s="66">
        <f>SUM(E10:E277)</f>
        <v>0</v>
      </c>
      <c r="F278" s="67" t="e">
        <f>SUM(#REF!)</f>
        <v>#REF!</v>
      </c>
      <c r="G278" s="67">
        <f>SUM(G10:G87)</f>
        <v>0</v>
      </c>
      <c r="H278" s="66">
        <f>SUM(H10:H277)</f>
        <v>0</v>
      </c>
      <c r="I278" s="76">
        <f>SUM(I10:I277)</f>
        <v>0</v>
      </c>
      <c r="J278" s="75">
        <f>K278-I278</f>
        <v>0</v>
      </c>
      <c r="K278" s="76">
        <f>SUM(K10:K101)</f>
        <v>0</v>
      </c>
      <c r="L278" s="76">
        <f>SUM(L10:L101)</f>
        <v>0</v>
      </c>
      <c r="M278" s="67">
        <f>SUM(M10:M277)</f>
        <v>0</v>
      </c>
      <c r="N278" s="77"/>
    </row>
    <row r="279" spans="1:14" s="32" customFormat="1" ht="15.75">
      <c r="A279" s="1097" t="s">
        <v>819</v>
      </c>
      <c r="B279" s="1097"/>
      <c r="C279" s="1097"/>
      <c r="D279" s="1097"/>
      <c r="E279" s="1097"/>
      <c r="F279" s="1097"/>
      <c r="G279" s="1097"/>
      <c r="H279" s="1097"/>
      <c r="I279" s="1097"/>
      <c r="J279" s="1097"/>
      <c r="K279" s="1097"/>
      <c r="L279" s="1097"/>
      <c r="M279" s="1097"/>
      <c r="N279" s="1097"/>
    </row>
    <row r="280" spans="1:14" ht="16.5" customHeight="1">
      <c r="A280" s="68"/>
      <c r="B280" s="68"/>
      <c r="C280" s="69"/>
      <c r="D280" s="70"/>
      <c r="E280" s="70"/>
      <c r="F280" s="70"/>
      <c r="G280" s="70"/>
      <c r="H280" s="68"/>
      <c r="I280" s="68"/>
      <c r="J280" s="68"/>
      <c r="K280" s="69"/>
      <c r="L280" s="68"/>
      <c r="M280" s="68"/>
      <c r="N280" s="68"/>
    </row>
    <row r="281" spans="1:14" ht="15.75">
      <c r="A281" s="68"/>
      <c r="B281" s="68"/>
      <c r="C281" s="69"/>
      <c r="D281" s="69"/>
      <c r="E281" s="69"/>
      <c r="F281" s="69"/>
      <c r="G281" s="69"/>
      <c r="I281" s="886" t="s">
        <v>820</v>
      </c>
      <c r="J281" s="886"/>
      <c r="K281" s="886"/>
      <c r="L281" s="886"/>
      <c r="M281" s="886"/>
    </row>
    <row r="282" spans="1:14" ht="15.75">
      <c r="A282" s="68"/>
      <c r="B282" s="828" t="s">
        <v>229</v>
      </c>
      <c r="C282" s="828"/>
      <c r="D282" s="828"/>
      <c r="E282" s="828"/>
      <c r="F282" s="72"/>
      <c r="G282" s="72"/>
      <c r="I282" s="828" t="s">
        <v>14</v>
      </c>
      <c r="J282" s="828"/>
      <c r="K282" s="828"/>
      <c r="L282" s="828"/>
      <c r="M282" s="828"/>
    </row>
    <row r="283" spans="1:14">
      <c r="D283" s="73"/>
      <c r="E283" s="73"/>
      <c r="F283" s="73"/>
      <c r="G283" s="73"/>
      <c r="L283" s="78"/>
      <c r="M283" s="78"/>
    </row>
    <row r="284" spans="1:14">
      <c r="D284" s="73"/>
      <c r="E284" s="73"/>
      <c r="F284" s="73"/>
      <c r="G284" s="73"/>
      <c r="L284" s="78"/>
      <c r="M284" s="78"/>
    </row>
    <row r="285" spans="1:14">
      <c r="D285" s="73"/>
      <c r="E285" s="73"/>
      <c r="F285" s="73"/>
      <c r="G285" s="73"/>
      <c r="L285" s="78"/>
      <c r="M285" s="78"/>
    </row>
    <row r="286" spans="1:14">
      <c r="D286" s="73"/>
      <c r="E286" s="73"/>
      <c r="F286" s="73"/>
      <c r="G286" s="73"/>
      <c r="L286" s="78"/>
      <c r="M286" s="78"/>
    </row>
    <row r="287" spans="1:14">
      <c r="D287" s="73"/>
      <c r="E287" s="73"/>
      <c r="F287" s="73"/>
      <c r="G287" s="73"/>
      <c r="L287" s="78"/>
      <c r="M287" s="78"/>
    </row>
    <row r="288" spans="1:14" s="33" customFormat="1" ht="15.75">
      <c r="B288" s="828" t="s">
        <v>420</v>
      </c>
      <c r="C288" s="828"/>
      <c r="D288" s="828"/>
      <c r="E288" s="828"/>
      <c r="F288" s="74"/>
      <c r="G288" s="74"/>
      <c r="I288" s="828" t="s">
        <v>231</v>
      </c>
      <c r="J288" s="828"/>
      <c r="K288" s="828"/>
      <c r="L288" s="828"/>
      <c r="M288" s="828"/>
    </row>
    <row r="289" s="34" customFormat="1" ht="14.25"/>
  </sheetData>
  <mergeCells count="26">
    <mergeCell ref="A1:D1"/>
    <mergeCell ref="J1:N1"/>
    <mergeCell ref="A2:D2"/>
    <mergeCell ref="J2:N2"/>
    <mergeCell ref="A3:C3"/>
    <mergeCell ref="J3:N3"/>
    <mergeCell ref="A4:N4"/>
    <mergeCell ref="A5:N5"/>
    <mergeCell ref="D7:E7"/>
    <mergeCell ref="I7:J7"/>
    <mergeCell ref="A278:B278"/>
    <mergeCell ref="A7:A8"/>
    <mergeCell ref="B7:B8"/>
    <mergeCell ref="C7:C8"/>
    <mergeCell ref="G7:G8"/>
    <mergeCell ref="H7:H8"/>
    <mergeCell ref="K7:K8"/>
    <mergeCell ref="L7:L8"/>
    <mergeCell ref="M7:M8"/>
    <mergeCell ref="N7:N8"/>
    <mergeCell ref="A279:N279"/>
    <mergeCell ref="I281:M281"/>
    <mergeCell ref="B282:E282"/>
    <mergeCell ref="I282:M282"/>
    <mergeCell ref="B288:E288"/>
    <mergeCell ref="I288:M288"/>
  </mergeCells>
  <pageMargins left="0.196527777777778" right="0" top="0" bottom="0" header="0" footer="0"/>
  <pageSetup paperSize="9" scale="9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7"/>
  <sheetViews>
    <sheetView workbookViewId="0">
      <selection activeCell="G10" sqref="G10:G276"/>
    </sheetView>
  </sheetViews>
  <sheetFormatPr defaultColWidth="9" defaultRowHeight="15"/>
  <cols>
    <col min="1" max="1" width="5.28515625" style="3" customWidth="1"/>
    <col min="2" max="2" width="20" style="3" customWidth="1"/>
    <col min="3" max="3" width="9" style="2" customWidth="1"/>
    <col min="4" max="4" width="9.42578125" style="2" customWidth="1"/>
    <col min="5" max="6" width="8.28515625" style="2" customWidth="1"/>
    <col min="7" max="7" width="8" style="2" customWidth="1"/>
    <col min="8" max="8" width="10.140625" style="2" customWidth="1"/>
    <col min="9" max="9" width="13.42578125" style="2" customWidth="1"/>
    <col min="10" max="10" width="13" style="3" customWidth="1"/>
    <col min="11" max="256" width="9.140625" style="3"/>
    <col min="257" max="257" width="5.28515625" style="3" customWidth="1"/>
    <col min="258" max="258" width="20" style="3" customWidth="1"/>
    <col min="259" max="259" width="9" style="3" customWidth="1"/>
    <col min="260" max="260" width="9.42578125" style="3" customWidth="1"/>
    <col min="261" max="262" width="8.28515625" style="3" customWidth="1"/>
    <col min="263" max="263" width="8" style="3" customWidth="1"/>
    <col min="264" max="264" width="10.140625" style="3" customWidth="1"/>
    <col min="265" max="265" width="13.42578125" style="3" customWidth="1"/>
    <col min="266" max="266" width="13" style="3" customWidth="1"/>
    <col min="267" max="512" width="9.140625" style="3"/>
    <col min="513" max="513" width="5.28515625" style="3" customWidth="1"/>
    <col min="514" max="514" width="20" style="3" customWidth="1"/>
    <col min="515" max="515" width="9" style="3" customWidth="1"/>
    <col min="516" max="516" width="9.42578125" style="3" customWidth="1"/>
    <col min="517" max="518" width="8.28515625" style="3" customWidth="1"/>
    <col min="519" max="519" width="8" style="3" customWidth="1"/>
    <col min="520" max="520" width="10.140625" style="3" customWidth="1"/>
    <col min="521" max="521" width="13.42578125" style="3" customWidth="1"/>
    <col min="522" max="522" width="13" style="3" customWidth="1"/>
    <col min="523" max="768" width="9.140625" style="3"/>
    <col min="769" max="769" width="5.28515625" style="3" customWidth="1"/>
    <col min="770" max="770" width="20" style="3" customWidth="1"/>
    <col min="771" max="771" width="9" style="3" customWidth="1"/>
    <col min="772" max="772" width="9.42578125" style="3" customWidth="1"/>
    <col min="773" max="774" width="8.28515625" style="3" customWidth="1"/>
    <col min="775" max="775" width="8" style="3" customWidth="1"/>
    <col min="776" max="776" width="10.140625" style="3" customWidth="1"/>
    <col min="777" max="777" width="13.42578125" style="3" customWidth="1"/>
    <col min="778" max="778" width="13" style="3" customWidth="1"/>
    <col min="779" max="1024" width="9.140625" style="3"/>
    <col min="1025" max="1025" width="5.28515625" style="3" customWidth="1"/>
    <col min="1026" max="1026" width="20" style="3" customWidth="1"/>
    <col min="1027" max="1027" width="9" style="3" customWidth="1"/>
    <col min="1028" max="1028" width="9.42578125" style="3" customWidth="1"/>
    <col min="1029" max="1030" width="8.28515625" style="3" customWidth="1"/>
    <col min="1031" max="1031" width="8" style="3" customWidth="1"/>
    <col min="1032" max="1032" width="10.140625" style="3" customWidth="1"/>
    <col min="1033" max="1033" width="13.42578125" style="3" customWidth="1"/>
    <col min="1034" max="1034" width="13" style="3" customWidth="1"/>
    <col min="1035" max="1280" width="9.140625" style="3"/>
    <col min="1281" max="1281" width="5.28515625" style="3" customWidth="1"/>
    <col min="1282" max="1282" width="20" style="3" customWidth="1"/>
    <col min="1283" max="1283" width="9" style="3" customWidth="1"/>
    <col min="1284" max="1284" width="9.42578125" style="3" customWidth="1"/>
    <col min="1285" max="1286" width="8.28515625" style="3" customWidth="1"/>
    <col min="1287" max="1287" width="8" style="3" customWidth="1"/>
    <col min="1288" max="1288" width="10.140625" style="3" customWidth="1"/>
    <col min="1289" max="1289" width="13.42578125" style="3" customWidth="1"/>
    <col min="1290" max="1290" width="13" style="3" customWidth="1"/>
    <col min="1291" max="1536" width="9.140625" style="3"/>
    <col min="1537" max="1537" width="5.28515625" style="3" customWidth="1"/>
    <col min="1538" max="1538" width="20" style="3" customWidth="1"/>
    <col min="1539" max="1539" width="9" style="3" customWidth="1"/>
    <col min="1540" max="1540" width="9.42578125" style="3" customWidth="1"/>
    <col min="1541" max="1542" width="8.28515625" style="3" customWidth="1"/>
    <col min="1543" max="1543" width="8" style="3" customWidth="1"/>
    <col min="1544" max="1544" width="10.140625" style="3" customWidth="1"/>
    <col min="1545" max="1545" width="13.42578125" style="3" customWidth="1"/>
    <col min="1546" max="1546" width="13" style="3" customWidth="1"/>
    <col min="1547" max="1792" width="9.140625" style="3"/>
    <col min="1793" max="1793" width="5.28515625" style="3" customWidth="1"/>
    <col min="1794" max="1794" width="20" style="3" customWidth="1"/>
    <col min="1795" max="1795" width="9" style="3" customWidth="1"/>
    <col min="1796" max="1796" width="9.42578125" style="3" customWidth="1"/>
    <col min="1797" max="1798" width="8.28515625" style="3" customWidth="1"/>
    <col min="1799" max="1799" width="8" style="3" customWidth="1"/>
    <col min="1800" max="1800" width="10.140625" style="3" customWidth="1"/>
    <col min="1801" max="1801" width="13.42578125" style="3" customWidth="1"/>
    <col min="1802" max="1802" width="13" style="3" customWidth="1"/>
    <col min="1803" max="2048" width="9.140625" style="3"/>
    <col min="2049" max="2049" width="5.28515625" style="3" customWidth="1"/>
    <col min="2050" max="2050" width="20" style="3" customWidth="1"/>
    <col min="2051" max="2051" width="9" style="3" customWidth="1"/>
    <col min="2052" max="2052" width="9.42578125" style="3" customWidth="1"/>
    <col min="2053" max="2054" width="8.28515625" style="3" customWidth="1"/>
    <col min="2055" max="2055" width="8" style="3" customWidth="1"/>
    <col min="2056" max="2056" width="10.140625" style="3" customWidth="1"/>
    <col min="2057" max="2057" width="13.42578125" style="3" customWidth="1"/>
    <col min="2058" max="2058" width="13" style="3" customWidth="1"/>
    <col min="2059" max="2304" width="9.140625" style="3"/>
    <col min="2305" max="2305" width="5.28515625" style="3" customWidth="1"/>
    <col min="2306" max="2306" width="20" style="3" customWidth="1"/>
    <col min="2307" max="2307" width="9" style="3" customWidth="1"/>
    <col min="2308" max="2308" width="9.42578125" style="3" customWidth="1"/>
    <col min="2309" max="2310" width="8.28515625" style="3" customWidth="1"/>
    <col min="2311" max="2311" width="8" style="3" customWidth="1"/>
    <col min="2312" max="2312" width="10.140625" style="3" customWidth="1"/>
    <col min="2313" max="2313" width="13.42578125" style="3" customWidth="1"/>
    <col min="2314" max="2314" width="13" style="3" customWidth="1"/>
    <col min="2315" max="2560" width="9.140625" style="3"/>
    <col min="2561" max="2561" width="5.28515625" style="3" customWidth="1"/>
    <col min="2562" max="2562" width="20" style="3" customWidth="1"/>
    <col min="2563" max="2563" width="9" style="3" customWidth="1"/>
    <col min="2564" max="2564" width="9.42578125" style="3" customWidth="1"/>
    <col min="2565" max="2566" width="8.28515625" style="3" customWidth="1"/>
    <col min="2567" max="2567" width="8" style="3" customWidth="1"/>
    <col min="2568" max="2568" width="10.140625" style="3" customWidth="1"/>
    <col min="2569" max="2569" width="13.42578125" style="3" customWidth="1"/>
    <col min="2570" max="2570" width="13" style="3" customWidth="1"/>
    <col min="2571" max="2816" width="9.140625" style="3"/>
    <col min="2817" max="2817" width="5.28515625" style="3" customWidth="1"/>
    <col min="2818" max="2818" width="20" style="3" customWidth="1"/>
    <col min="2819" max="2819" width="9" style="3" customWidth="1"/>
    <col min="2820" max="2820" width="9.42578125" style="3" customWidth="1"/>
    <col min="2821" max="2822" width="8.28515625" style="3" customWidth="1"/>
    <col min="2823" max="2823" width="8" style="3" customWidth="1"/>
    <col min="2824" max="2824" width="10.140625" style="3" customWidth="1"/>
    <col min="2825" max="2825" width="13.42578125" style="3" customWidth="1"/>
    <col min="2826" max="2826" width="13" style="3" customWidth="1"/>
    <col min="2827" max="3072" width="9.140625" style="3"/>
    <col min="3073" max="3073" width="5.28515625" style="3" customWidth="1"/>
    <col min="3074" max="3074" width="20" style="3" customWidth="1"/>
    <col min="3075" max="3075" width="9" style="3" customWidth="1"/>
    <col min="3076" max="3076" width="9.42578125" style="3" customWidth="1"/>
    <col min="3077" max="3078" width="8.28515625" style="3" customWidth="1"/>
    <col min="3079" max="3079" width="8" style="3" customWidth="1"/>
    <col min="3080" max="3080" width="10.140625" style="3" customWidth="1"/>
    <col min="3081" max="3081" width="13.42578125" style="3" customWidth="1"/>
    <col min="3082" max="3082" width="13" style="3" customWidth="1"/>
    <col min="3083" max="3328" width="9.140625" style="3"/>
    <col min="3329" max="3329" width="5.28515625" style="3" customWidth="1"/>
    <col min="3330" max="3330" width="20" style="3" customWidth="1"/>
    <col min="3331" max="3331" width="9" style="3" customWidth="1"/>
    <col min="3332" max="3332" width="9.42578125" style="3" customWidth="1"/>
    <col min="3333" max="3334" width="8.28515625" style="3" customWidth="1"/>
    <col min="3335" max="3335" width="8" style="3" customWidth="1"/>
    <col min="3336" max="3336" width="10.140625" style="3" customWidth="1"/>
    <col min="3337" max="3337" width="13.42578125" style="3" customWidth="1"/>
    <col min="3338" max="3338" width="13" style="3" customWidth="1"/>
    <col min="3339" max="3584" width="9.140625" style="3"/>
    <col min="3585" max="3585" width="5.28515625" style="3" customWidth="1"/>
    <col min="3586" max="3586" width="20" style="3" customWidth="1"/>
    <col min="3587" max="3587" width="9" style="3" customWidth="1"/>
    <col min="3588" max="3588" width="9.42578125" style="3" customWidth="1"/>
    <col min="3589" max="3590" width="8.28515625" style="3" customWidth="1"/>
    <col min="3591" max="3591" width="8" style="3" customWidth="1"/>
    <col min="3592" max="3592" width="10.140625" style="3" customWidth="1"/>
    <col min="3593" max="3593" width="13.42578125" style="3" customWidth="1"/>
    <col min="3594" max="3594" width="13" style="3" customWidth="1"/>
    <col min="3595" max="3840" width="9.140625" style="3"/>
    <col min="3841" max="3841" width="5.28515625" style="3" customWidth="1"/>
    <col min="3842" max="3842" width="20" style="3" customWidth="1"/>
    <col min="3843" max="3843" width="9" style="3" customWidth="1"/>
    <col min="3844" max="3844" width="9.42578125" style="3" customWidth="1"/>
    <col min="3845" max="3846" width="8.28515625" style="3" customWidth="1"/>
    <col min="3847" max="3847" width="8" style="3" customWidth="1"/>
    <col min="3848" max="3848" width="10.140625" style="3" customWidth="1"/>
    <col min="3849" max="3849" width="13.42578125" style="3" customWidth="1"/>
    <col min="3850" max="3850" width="13" style="3" customWidth="1"/>
    <col min="3851" max="4096" width="9.140625" style="3"/>
    <col min="4097" max="4097" width="5.28515625" style="3" customWidth="1"/>
    <col min="4098" max="4098" width="20" style="3" customWidth="1"/>
    <col min="4099" max="4099" width="9" style="3" customWidth="1"/>
    <col min="4100" max="4100" width="9.42578125" style="3" customWidth="1"/>
    <col min="4101" max="4102" width="8.28515625" style="3" customWidth="1"/>
    <col min="4103" max="4103" width="8" style="3" customWidth="1"/>
    <col min="4104" max="4104" width="10.140625" style="3" customWidth="1"/>
    <col min="4105" max="4105" width="13.42578125" style="3" customWidth="1"/>
    <col min="4106" max="4106" width="13" style="3" customWidth="1"/>
    <col min="4107" max="4352" width="9.140625" style="3"/>
    <col min="4353" max="4353" width="5.28515625" style="3" customWidth="1"/>
    <col min="4354" max="4354" width="20" style="3" customWidth="1"/>
    <col min="4355" max="4355" width="9" style="3" customWidth="1"/>
    <col min="4356" max="4356" width="9.42578125" style="3" customWidth="1"/>
    <col min="4357" max="4358" width="8.28515625" style="3" customWidth="1"/>
    <col min="4359" max="4359" width="8" style="3" customWidth="1"/>
    <col min="4360" max="4360" width="10.140625" style="3" customWidth="1"/>
    <col min="4361" max="4361" width="13.42578125" style="3" customWidth="1"/>
    <col min="4362" max="4362" width="13" style="3" customWidth="1"/>
    <col min="4363" max="4608" width="9.140625" style="3"/>
    <col min="4609" max="4609" width="5.28515625" style="3" customWidth="1"/>
    <col min="4610" max="4610" width="20" style="3" customWidth="1"/>
    <col min="4611" max="4611" width="9" style="3" customWidth="1"/>
    <col min="4612" max="4612" width="9.42578125" style="3" customWidth="1"/>
    <col min="4613" max="4614" width="8.28515625" style="3" customWidth="1"/>
    <col min="4615" max="4615" width="8" style="3" customWidth="1"/>
    <col min="4616" max="4616" width="10.140625" style="3" customWidth="1"/>
    <col min="4617" max="4617" width="13.42578125" style="3" customWidth="1"/>
    <col min="4618" max="4618" width="13" style="3" customWidth="1"/>
    <col min="4619" max="4864" width="9.140625" style="3"/>
    <col min="4865" max="4865" width="5.28515625" style="3" customWidth="1"/>
    <col min="4866" max="4866" width="20" style="3" customWidth="1"/>
    <col min="4867" max="4867" width="9" style="3" customWidth="1"/>
    <col min="4868" max="4868" width="9.42578125" style="3" customWidth="1"/>
    <col min="4869" max="4870" width="8.28515625" style="3" customWidth="1"/>
    <col min="4871" max="4871" width="8" style="3" customWidth="1"/>
    <col min="4872" max="4872" width="10.140625" style="3" customWidth="1"/>
    <col min="4873" max="4873" width="13.42578125" style="3" customWidth="1"/>
    <col min="4874" max="4874" width="13" style="3" customWidth="1"/>
    <col min="4875" max="5120" width="9.140625" style="3"/>
    <col min="5121" max="5121" width="5.28515625" style="3" customWidth="1"/>
    <col min="5122" max="5122" width="20" style="3" customWidth="1"/>
    <col min="5123" max="5123" width="9" style="3" customWidth="1"/>
    <col min="5124" max="5124" width="9.42578125" style="3" customWidth="1"/>
    <col min="5125" max="5126" width="8.28515625" style="3" customWidth="1"/>
    <col min="5127" max="5127" width="8" style="3" customWidth="1"/>
    <col min="5128" max="5128" width="10.140625" style="3" customWidth="1"/>
    <col min="5129" max="5129" width="13.42578125" style="3" customWidth="1"/>
    <col min="5130" max="5130" width="13" style="3" customWidth="1"/>
    <col min="5131" max="5376" width="9.140625" style="3"/>
    <col min="5377" max="5377" width="5.28515625" style="3" customWidth="1"/>
    <col min="5378" max="5378" width="20" style="3" customWidth="1"/>
    <col min="5379" max="5379" width="9" style="3" customWidth="1"/>
    <col min="5380" max="5380" width="9.42578125" style="3" customWidth="1"/>
    <col min="5381" max="5382" width="8.28515625" style="3" customWidth="1"/>
    <col min="5383" max="5383" width="8" style="3" customWidth="1"/>
    <col min="5384" max="5384" width="10.140625" style="3" customWidth="1"/>
    <col min="5385" max="5385" width="13.42578125" style="3" customWidth="1"/>
    <col min="5386" max="5386" width="13" style="3" customWidth="1"/>
    <col min="5387" max="5632" width="9.140625" style="3"/>
    <col min="5633" max="5633" width="5.28515625" style="3" customWidth="1"/>
    <col min="5634" max="5634" width="20" style="3" customWidth="1"/>
    <col min="5635" max="5635" width="9" style="3" customWidth="1"/>
    <col min="5636" max="5636" width="9.42578125" style="3" customWidth="1"/>
    <col min="5637" max="5638" width="8.28515625" style="3" customWidth="1"/>
    <col min="5639" max="5639" width="8" style="3" customWidth="1"/>
    <col min="5640" max="5640" width="10.140625" style="3" customWidth="1"/>
    <col min="5641" max="5641" width="13.42578125" style="3" customWidth="1"/>
    <col min="5642" max="5642" width="13" style="3" customWidth="1"/>
    <col min="5643" max="5888" width="9.140625" style="3"/>
    <col min="5889" max="5889" width="5.28515625" style="3" customWidth="1"/>
    <col min="5890" max="5890" width="20" style="3" customWidth="1"/>
    <col min="5891" max="5891" width="9" style="3" customWidth="1"/>
    <col min="5892" max="5892" width="9.42578125" style="3" customWidth="1"/>
    <col min="5893" max="5894" width="8.28515625" style="3" customWidth="1"/>
    <col min="5895" max="5895" width="8" style="3" customWidth="1"/>
    <col min="5896" max="5896" width="10.140625" style="3" customWidth="1"/>
    <col min="5897" max="5897" width="13.42578125" style="3" customWidth="1"/>
    <col min="5898" max="5898" width="13" style="3" customWidth="1"/>
    <col min="5899" max="6144" width="9.140625" style="3"/>
    <col min="6145" max="6145" width="5.28515625" style="3" customWidth="1"/>
    <col min="6146" max="6146" width="20" style="3" customWidth="1"/>
    <col min="6147" max="6147" width="9" style="3" customWidth="1"/>
    <col min="6148" max="6148" width="9.42578125" style="3" customWidth="1"/>
    <col min="6149" max="6150" width="8.28515625" style="3" customWidth="1"/>
    <col min="6151" max="6151" width="8" style="3" customWidth="1"/>
    <col min="6152" max="6152" width="10.140625" style="3" customWidth="1"/>
    <col min="6153" max="6153" width="13.42578125" style="3" customWidth="1"/>
    <col min="6154" max="6154" width="13" style="3" customWidth="1"/>
    <col min="6155" max="6400" width="9.140625" style="3"/>
    <col min="6401" max="6401" width="5.28515625" style="3" customWidth="1"/>
    <col min="6402" max="6402" width="20" style="3" customWidth="1"/>
    <col min="6403" max="6403" width="9" style="3" customWidth="1"/>
    <col min="6404" max="6404" width="9.42578125" style="3" customWidth="1"/>
    <col min="6405" max="6406" width="8.28515625" style="3" customWidth="1"/>
    <col min="6407" max="6407" width="8" style="3" customWidth="1"/>
    <col min="6408" max="6408" width="10.140625" style="3" customWidth="1"/>
    <col min="6409" max="6409" width="13.42578125" style="3" customWidth="1"/>
    <col min="6410" max="6410" width="13" style="3" customWidth="1"/>
    <col min="6411" max="6656" width="9.140625" style="3"/>
    <col min="6657" max="6657" width="5.28515625" style="3" customWidth="1"/>
    <col min="6658" max="6658" width="20" style="3" customWidth="1"/>
    <col min="6659" max="6659" width="9" style="3" customWidth="1"/>
    <col min="6660" max="6660" width="9.42578125" style="3" customWidth="1"/>
    <col min="6661" max="6662" width="8.28515625" style="3" customWidth="1"/>
    <col min="6663" max="6663" width="8" style="3" customWidth="1"/>
    <col min="6664" max="6664" width="10.140625" style="3" customWidth="1"/>
    <col min="6665" max="6665" width="13.42578125" style="3" customWidth="1"/>
    <col min="6666" max="6666" width="13" style="3" customWidth="1"/>
    <col min="6667" max="6912" width="9.140625" style="3"/>
    <col min="6913" max="6913" width="5.28515625" style="3" customWidth="1"/>
    <col min="6914" max="6914" width="20" style="3" customWidth="1"/>
    <col min="6915" max="6915" width="9" style="3" customWidth="1"/>
    <col min="6916" max="6916" width="9.42578125" style="3" customWidth="1"/>
    <col min="6917" max="6918" width="8.28515625" style="3" customWidth="1"/>
    <col min="6919" max="6919" width="8" style="3" customWidth="1"/>
    <col min="6920" max="6920" width="10.140625" style="3" customWidth="1"/>
    <col min="6921" max="6921" width="13.42578125" style="3" customWidth="1"/>
    <col min="6922" max="6922" width="13" style="3" customWidth="1"/>
    <col min="6923" max="7168" width="9.140625" style="3"/>
    <col min="7169" max="7169" width="5.28515625" style="3" customWidth="1"/>
    <col min="7170" max="7170" width="20" style="3" customWidth="1"/>
    <col min="7171" max="7171" width="9" style="3" customWidth="1"/>
    <col min="7172" max="7172" width="9.42578125" style="3" customWidth="1"/>
    <col min="7173" max="7174" width="8.28515625" style="3" customWidth="1"/>
    <col min="7175" max="7175" width="8" style="3" customWidth="1"/>
    <col min="7176" max="7176" width="10.140625" style="3" customWidth="1"/>
    <col min="7177" max="7177" width="13.42578125" style="3" customWidth="1"/>
    <col min="7178" max="7178" width="13" style="3" customWidth="1"/>
    <col min="7179" max="7424" width="9.140625" style="3"/>
    <col min="7425" max="7425" width="5.28515625" style="3" customWidth="1"/>
    <col min="7426" max="7426" width="20" style="3" customWidth="1"/>
    <col min="7427" max="7427" width="9" style="3" customWidth="1"/>
    <col min="7428" max="7428" width="9.42578125" style="3" customWidth="1"/>
    <col min="7429" max="7430" width="8.28515625" style="3" customWidth="1"/>
    <col min="7431" max="7431" width="8" style="3" customWidth="1"/>
    <col min="7432" max="7432" width="10.140625" style="3" customWidth="1"/>
    <col min="7433" max="7433" width="13.42578125" style="3" customWidth="1"/>
    <col min="7434" max="7434" width="13" style="3" customWidth="1"/>
    <col min="7435" max="7680" width="9.140625" style="3"/>
    <col min="7681" max="7681" width="5.28515625" style="3" customWidth="1"/>
    <col min="7682" max="7682" width="20" style="3" customWidth="1"/>
    <col min="7683" max="7683" width="9" style="3" customWidth="1"/>
    <col min="7684" max="7684" width="9.42578125" style="3" customWidth="1"/>
    <col min="7685" max="7686" width="8.28515625" style="3" customWidth="1"/>
    <col min="7687" max="7687" width="8" style="3" customWidth="1"/>
    <col min="7688" max="7688" width="10.140625" style="3" customWidth="1"/>
    <col min="7689" max="7689" width="13.42578125" style="3" customWidth="1"/>
    <col min="7690" max="7690" width="13" style="3" customWidth="1"/>
    <col min="7691" max="7936" width="9.140625" style="3"/>
    <col min="7937" max="7937" width="5.28515625" style="3" customWidth="1"/>
    <col min="7938" max="7938" width="20" style="3" customWidth="1"/>
    <col min="7939" max="7939" width="9" style="3" customWidth="1"/>
    <col min="7940" max="7940" width="9.42578125" style="3" customWidth="1"/>
    <col min="7941" max="7942" width="8.28515625" style="3" customWidth="1"/>
    <col min="7943" max="7943" width="8" style="3" customWidth="1"/>
    <col min="7944" max="7944" width="10.140625" style="3" customWidth="1"/>
    <col min="7945" max="7945" width="13.42578125" style="3" customWidth="1"/>
    <col min="7946" max="7946" width="13" style="3" customWidth="1"/>
    <col min="7947" max="8192" width="9.140625" style="3"/>
    <col min="8193" max="8193" width="5.28515625" style="3" customWidth="1"/>
    <col min="8194" max="8194" width="20" style="3" customWidth="1"/>
    <col min="8195" max="8195" width="9" style="3" customWidth="1"/>
    <col min="8196" max="8196" width="9.42578125" style="3" customWidth="1"/>
    <col min="8197" max="8198" width="8.28515625" style="3" customWidth="1"/>
    <col min="8199" max="8199" width="8" style="3" customWidth="1"/>
    <col min="8200" max="8200" width="10.140625" style="3" customWidth="1"/>
    <col min="8201" max="8201" width="13.42578125" style="3" customWidth="1"/>
    <col min="8202" max="8202" width="13" style="3" customWidth="1"/>
    <col min="8203" max="8448" width="9.140625" style="3"/>
    <col min="8449" max="8449" width="5.28515625" style="3" customWidth="1"/>
    <col min="8450" max="8450" width="20" style="3" customWidth="1"/>
    <col min="8451" max="8451" width="9" style="3" customWidth="1"/>
    <col min="8452" max="8452" width="9.42578125" style="3" customWidth="1"/>
    <col min="8453" max="8454" width="8.28515625" style="3" customWidth="1"/>
    <col min="8455" max="8455" width="8" style="3" customWidth="1"/>
    <col min="8456" max="8456" width="10.140625" style="3" customWidth="1"/>
    <col min="8457" max="8457" width="13.42578125" style="3" customWidth="1"/>
    <col min="8458" max="8458" width="13" style="3" customWidth="1"/>
    <col min="8459" max="8704" width="9.140625" style="3"/>
    <col min="8705" max="8705" width="5.28515625" style="3" customWidth="1"/>
    <col min="8706" max="8706" width="20" style="3" customWidth="1"/>
    <col min="8707" max="8707" width="9" style="3" customWidth="1"/>
    <col min="8708" max="8708" width="9.42578125" style="3" customWidth="1"/>
    <col min="8709" max="8710" width="8.28515625" style="3" customWidth="1"/>
    <col min="8711" max="8711" width="8" style="3" customWidth="1"/>
    <col min="8712" max="8712" width="10.140625" style="3" customWidth="1"/>
    <col min="8713" max="8713" width="13.42578125" style="3" customWidth="1"/>
    <col min="8714" max="8714" width="13" style="3" customWidth="1"/>
    <col min="8715" max="8960" width="9.140625" style="3"/>
    <col min="8961" max="8961" width="5.28515625" style="3" customWidth="1"/>
    <col min="8962" max="8962" width="20" style="3" customWidth="1"/>
    <col min="8963" max="8963" width="9" style="3" customWidth="1"/>
    <col min="8964" max="8964" width="9.42578125" style="3" customWidth="1"/>
    <col min="8965" max="8966" width="8.28515625" style="3" customWidth="1"/>
    <col min="8967" max="8967" width="8" style="3" customWidth="1"/>
    <col min="8968" max="8968" width="10.140625" style="3" customWidth="1"/>
    <col min="8969" max="8969" width="13.42578125" style="3" customWidth="1"/>
    <col min="8970" max="8970" width="13" style="3" customWidth="1"/>
    <col min="8971" max="9216" width="9.140625" style="3"/>
    <col min="9217" max="9217" width="5.28515625" style="3" customWidth="1"/>
    <col min="9218" max="9218" width="20" style="3" customWidth="1"/>
    <col min="9219" max="9219" width="9" style="3" customWidth="1"/>
    <col min="9220" max="9220" width="9.42578125" style="3" customWidth="1"/>
    <col min="9221" max="9222" width="8.28515625" style="3" customWidth="1"/>
    <col min="9223" max="9223" width="8" style="3" customWidth="1"/>
    <col min="9224" max="9224" width="10.140625" style="3" customWidth="1"/>
    <col min="9225" max="9225" width="13.42578125" style="3" customWidth="1"/>
    <col min="9226" max="9226" width="13" style="3" customWidth="1"/>
    <col min="9227" max="9472" width="9.140625" style="3"/>
    <col min="9473" max="9473" width="5.28515625" style="3" customWidth="1"/>
    <col min="9474" max="9474" width="20" style="3" customWidth="1"/>
    <col min="9475" max="9475" width="9" style="3" customWidth="1"/>
    <col min="9476" max="9476" width="9.42578125" style="3" customWidth="1"/>
    <col min="9477" max="9478" width="8.28515625" style="3" customWidth="1"/>
    <col min="9479" max="9479" width="8" style="3" customWidth="1"/>
    <col min="9480" max="9480" width="10.140625" style="3" customWidth="1"/>
    <col min="9481" max="9481" width="13.42578125" style="3" customWidth="1"/>
    <col min="9482" max="9482" width="13" style="3" customWidth="1"/>
    <col min="9483" max="9728" width="9.140625" style="3"/>
    <col min="9729" max="9729" width="5.28515625" style="3" customWidth="1"/>
    <col min="9730" max="9730" width="20" style="3" customWidth="1"/>
    <col min="9731" max="9731" width="9" style="3" customWidth="1"/>
    <col min="9732" max="9732" width="9.42578125" style="3" customWidth="1"/>
    <col min="9733" max="9734" width="8.28515625" style="3" customWidth="1"/>
    <col min="9735" max="9735" width="8" style="3" customWidth="1"/>
    <col min="9736" max="9736" width="10.140625" style="3" customWidth="1"/>
    <col min="9737" max="9737" width="13.42578125" style="3" customWidth="1"/>
    <col min="9738" max="9738" width="13" style="3" customWidth="1"/>
    <col min="9739" max="9984" width="9.140625" style="3"/>
    <col min="9985" max="9985" width="5.28515625" style="3" customWidth="1"/>
    <col min="9986" max="9986" width="20" style="3" customWidth="1"/>
    <col min="9987" max="9987" width="9" style="3" customWidth="1"/>
    <col min="9988" max="9988" width="9.42578125" style="3" customWidth="1"/>
    <col min="9989" max="9990" width="8.28515625" style="3" customWidth="1"/>
    <col min="9991" max="9991" width="8" style="3" customWidth="1"/>
    <col min="9992" max="9992" width="10.140625" style="3" customWidth="1"/>
    <col min="9993" max="9993" width="13.42578125" style="3" customWidth="1"/>
    <col min="9994" max="9994" width="13" style="3" customWidth="1"/>
    <col min="9995" max="10240" width="9.140625" style="3"/>
    <col min="10241" max="10241" width="5.28515625" style="3" customWidth="1"/>
    <col min="10242" max="10242" width="20" style="3" customWidth="1"/>
    <col min="10243" max="10243" width="9" style="3" customWidth="1"/>
    <col min="10244" max="10244" width="9.42578125" style="3" customWidth="1"/>
    <col min="10245" max="10246" width="8.28515625" style="3" customWidth="1"/>
    <col min="10247" max="10247" width="8" style="3" customWidth="1"/>
    <col min="10248" max="10248" width="10.140625" style="3" customWidth="1"/>
    <col min="10249" max="10249" width="13.42578125" style="3" customWidth="1"/>
    <col min="10250" max="10250" width="13" style="3" customWidth="1"/>
    <col min="10251" max="10496" width="9.140625" style="3"/>
    <col min="10497" max="10497" width="5.28515625" style="3" customWidth="1"/>
    <col min="10498" max="10498" width="20" style="3" customWidth="1"/>
    <col min="10499" max="10499" width="9" style="3" customWidth="1"/>
    <col min="10500" max="10500" width="9.42578125" style="3" customWidth="1"/>
    <col min="10501" max="10502" width="8.28515625" style="3" customWidth="1"/>
    <col min="10503" max="10503" width="8" style="3" customWidth="1"/>
    <col min="10504" max="10504" width="10.140625" style="3" customWidth="1"/>
    <col min="10505" max="10505" width="13.42578125" style="3" customWidth="1"/>
    <col min="10506" max="10506" width="13" style="3" customWidth="1"/>
    <col min="10507" max="10752" width="9.140625" style="3"/>
    <col min="10753" max="10753" width="5.28515625" style="3" customWidth="1"/>
    <col min="10754" max="10754" width="20" style="3" customWidth="1"/>
    <col min="10755" max="10755" width="9" style="3" customWidth="1"/>
    <col min="10756" max="10756" width="9.42578125" style="3" customWidth="1"/>
    <col min="10757" max="10758" width="8.28515625" style="3" customWidth="1"/>
    <col min="10759" max="10759" width="8" style="3" customWidth="1"/>
    <col min="10760" max="10760" width="10.140625" style="3" customWidth="1"/>
    <col min="10761" max="10761" width="13.42578125" style="3" customWidth="1"/>
    <col min="10762" max="10762" width="13" style="3" customWidth="1"/>
    <col min="10763" max="11008" width="9.140625" style="3"/>
    <col min="11009" max="11009" width="5.28515625" style="3" customWidth="1"/>
    <col min="11010" max="11010" width="20" style="3" customWidth="1"/>
    <col min="11011" max="11011" width="9" style="3" customWidth="1"/>
    <col min="11012" max="11012" width="9.42578125" style="3" customWidth="1"/>
    <col min="11013" max="11014" width="8.28515625" style="3" customWidth="1"/>
    <col min="11015" max="11015" width="8" style="3" customWidth="1"/>
    <col min="11016" max="11016" width="10.140625" style="3" customWidth="1"/>
    <col min="11017" max="11017" width="13.42578125" style="3" customWidth="1"/>
    <col min="11018" max="11018" width="13" style="3" customWidth="1"/>
    <col min="11019" max="11264" width="9.140625" style="3"/>
    <col min="11265" max="11265" width="5.28515625" style="3" customWidth="1"/>
    <col min="11266" max="11266" width="20" style="3" customWidth="1"/>
    <col min="11267" max="11267" width="9" style="3" customWidth="1"/>
    <col min="11268" max="11268" width="9.42578125" style="3" customWidth="1"/>
    <col min="11269" max="11270" width="8.28515625" style="3" customWidth="1"/>
    <col min="11271" max="11271" width="8" style="3" customWidth="1"/>
    <col min="11272" max="11272" width="10.140625" style="3" customWidth="1"/>
    <col min="11273" max="11273" width="13.42578125" style="3" customWidth="1"/>
    <col min="11274" max="11274" width="13" style="3" customWidth="1"/>
    <col min="11275" max="11520" width="9.140625" style="3"/>
    <col min="11521" max="11521" width="5.28515625" style="3" customWidth="1"/>
    <col min="11522" max="11522" width="20" style="3" customWidth="1"/>
    <col min="11523" max="11523" width="9" style="3" customWidth="1"/>
    <col min="11524" max="11524" width="9.42578125" style="3" customWidth="1"/>
    <col min="11525" max="11526" width="8.28515625" style="3" customWidth="1"/>
    <col min="11527" max="11527" width="8" style="3" customWidth="1"/>
    <col min="11528" max="11528" width="10.140625" style="3" customWidth="1"/>
    <col min="11529" max="11529" width="13.42578125" style="3" customWidth="1"/>
    <col min="11530" max="11530" width="13" style="3" customWidth="1"/>
    <col min="11531" max="11776" width="9.140625" style="3"/>
    <col min="11777" max="11777" width="5.28515625" style="3" customWidth="1"/>
    <col min="11778" max="11778" width="20" style="3" customWidth="1"/>
    <col min="11779" max="11779" width="9" style="3" customWidth="1"/>
    <col min="11780" max="11780" width="9.42578125" style="3" customWidth="1"/>
    <col min="11781" max="11782" width="8.28515625" style="3" customWidth="1"/>
    <col min="11783" max="11783" width="8" style="3" customWidth="1"/>
    <col min="11784" max="11784" width="10.140625" style="3" customWidth="1"/>
    <col min="11785" max="11785" width="13.42578125" style="3" customWidth="1"/>
    <col min="11786" max="11786" width="13" style="3" customWidth="1"/>
    <col min="11787" max="12032" width="9.140625" style="3"/>
    <col min="12033" max="12033" width="5.28515625" style="3" customWidth="1"/>
    <col min="12034" max="12034" width="20" style="3" customWidth="1"/>
    <col min="12035" max="12035" width="9" style="3" customWidth="1"/>
    <col min="12036" max="12036" width="9.42578125" style="3" customWidth="1"/>
    <col min="12037" max="12038" width="8.28515625" style="3" customWidth="1"/>
    <col min="12039" max="12039" width="8" style="3" customWidth="1"/>
    <col min="12040" max="12040" width="10.140625" style="3" customWidth="1"/>
    <col min="12041" max="12041" width="13.42578125" style="3" customWidth="1"/>
    <col min="12042" max="12042" width="13" style="3" customWidth="1"/>
    <col min="12043" max="12288" width="9.140625" style="3"/>
    <col min="12289" max="12289" width="5.28515625" style="3" customWidth="1"/>
    <col min="12290" max="12290" width="20" style="3" customWidth="1"/>
    <col min="12291" max="12291" width="9" style="3" customWidth="1"/>
    <col min="12292" max="12292" width="9.42578125" style="3" customWidth="1"/>
    <col min="12293" max="12294" width="8.28515625" style="3" customWidth="1"/>
    <col min="12295" max="12295" width="8" style="3" customWidth="1"/>
    <col min="12296" max="12296" width="10.140625" style="3" customWidth="1"/>
    <col min="12297" max="12297" width="13.42578125" style="3" customWidth="1"/>
    <col min="12298" max="12298" width="13" style="3" customWidth="1"/>
    <col min="12299" max="12544" width="9.140625" style="3"/>
    <col min="12545" max="12545" width="5.28515625" style="3" customWidth="1"/>
    <col min="12546" max="12546" width="20" style="3" customWidth="1"/>
    <col min="12547" max="12547" width="9" style="3" customWidth="1"/>
    <col min="12548" max="12548" width="9.42578125" style="3" customWidth="1"/>
    <col min="12549" max="12550" width="8.28515625" style="3" customWidth="1"/>
    <col min="12551" max="12551" width="8" style="3" customWidth="1"/>
    <col min="12552" max="12552" width="10.140625" style="3" customWidth="1"/>
    <col min="12553" max="12553" width="13.42578125" style="3" customWidth="1"/>
    <col min="12554" max="12554" width="13" style="3" customWidth="1"/>
    <col min="12555" max="12800" width="9.140625" style="3"/>
    <col min="12801" max="12801" width="5.28515625" style="3" customWidth="1"/>
    <col min="12802" max="12802" width="20" style="3" customWidth="1"/>
    <col min="12803" max="12803" width="9" style="3" customWidth="1"/>
    <col min="12804" max="12804" width="9.42578125" style="3" customWidth="1"/>
    <col min="12805" max="12806" width="8.28515625" style="3" customWidth="1"/>
    <col min="12807" max="12807" width="8" style="3" customWidth="1"/>
    <col min="12808" max="12808" width="10.140625" style="3" customWidth="1"/>
    <col min="12809" max="12809" width="13.42578125" style="3" customWidth="1"/>
    <col min="12810" max="12810" width="13" style="3" customWidth="1"/>
    <col min="12811" max="13056" width="9.140625" style="3"/>
    <col min="13057" max="13057" width="5.28515625" style="3" customWidth="1"/>
    <col min="13058" max="13058" width="20" style="3" customWidth="1"/>
    <col min="13059" max="13059" width="9" style="3" customWidth="1"/>
    <col min="13060" max="13060" width="9.42578125" style="3" customWidth="1"/>
    <col min="13061" max="13062" width="8.28515625" style="3" customWidth="1"/>
    <col min="13063" max="13063" width="8" style="3" customWidth="1"/>
    <col min="13064" max="13064" width="10.140625" style="3" customWidth="1"/>
    <col min="13065" max="13065" width="13.42578125" style="3" customWidth="1"/>
    <col min="13066" max="13066" width="13" style="3" customWidth="1"/>
    <col min="13067" max="13312" width="9.140625" style="3"/>
    <col min="13313" max="13313" width="5.28515625" style="3" customWidth="1"/>
    <col min="13314" max="13314" width="20" style="3" customWidth="1"/>
    <col min="13315" max="13315" width="9" style="3" customWidth="1"/>
    <col min="13316" max="13316" width="9.42578125" style="3" customWidth="1"/>
    <col min="13317" max="13318" width="8.28515625" style="3" customWidth="1"/>
    <col min="13319" max="13319" width="8" style="3" customWidth="1"/>
    <col min="13320" max="13320" width="10.140625" style="3" customWidth="1"/>
    <col min="13321" max="13321" width="13.42578125" style="3" customWidth="1"/>
    <col min="13322" max="13322" width="13" style="3" customWidth="1"/>
    <col min="13323" max="13568" width="9.140625" style="3"/>
    <col min="13569" max="13569" width="5.28515625" style="3" customWidth="1"/>
    <col min="13570" max="13570" width="20" style="3" customWidth="1"/>
    <col min="13571" max="13571" width="9" style="3" customWidth="1"/>
    <col min="13572" max="13572" width="9.42578125" style="3" customWidth="1"/>
    <col min="13573" max="13574" width="8.28515625" style="3" customWidth="1"/>
    <col min="13575" max="13575" width="8" style="3" customWidth="1"/>
    <col min="13576" max="13576" width="10.140625" style="3" customWidth="1"/>
    <col min="13577" max="13577" width="13.42578125" style="3" customWidth="1"/>
    <col min="13578" max="13578" width="13" style="3" customWidth="1"/>
    <col min="13579" max="13824" width="9.140625" style="3"/>
    <col min="13825" max="13825" width="5.28515625" style="3" customWidth="1"/>
    <col min="13826" max="13826" width="20" style="3" customWidth="1"/>
    <col min="13827" max="13827" width="9" style="3" customWidth="1"/>
    <col min="13828" max="13828" width="9.42578125" style="3" customWidth="1"/>
    <col min="13829" max="13830" width="8.28515625" style="3" customWidth="1"/>
    <col min="13831" max="13831" width="8" style="3" customWidth="1"/>
    <col min="13832" max="13832" width="10.140625" style="3" customWidth="1"/>
    <col min="13833" max="13833" width="13.42578125" style="3" customWidth="1"/>
    <col min="13834" max="13834" width="13" style="3" customWidth="1"/>
    <col min="13835" max="14080" width="9.140625" style="3"/>
    <col min="14081" max="14081" width="5.28515625" style="3" customWidth="1"/>
    <col min="14082" max="14082" width="20" style="3" customWidth="1"/>
    <col min="14083" max="14083" width="9" style="3" customWidth="1"/>
    <col min="14084" max="14084" width="9.42578125" style="3" customWidth="1"/>
    <col min="14085" max="14086" width="8.28515625" style="3" customWidth="1"/>
    <col min="14087" max="14087" width="8" style="3" customWidth="1"/>
    <col min="14088" max="14088" width="10.140625" style="3" customWidth="1"/>
    <col min="14089" max="14089" width="13.42578125" style="3" customWidth="1"/>
    <col min="14090" max="14090" width="13" style="3" customWidth="1"/>
    <col min="14091" max="14336" width="9.140625" style="3"/>
    <col min="14337" max="14337" width="5.28515625" style="3" customWidth="1"/>
    <col min="14338" max="14338" width="20" style="3" customWidth="1"/>
    <col min="14339" max="14339" width="9" style="3" customWidth="1"/>
    <col min="14340" max="14340" width="9.42578125" style="3" customWidth="1"/>
    <col min="14341" max="14342" width="8.28515625" style="3" customWidth="1"/>
    <col min="14343" max="14343" width="8" style="3" customWidth="1"/>
    <col min="14344" max="14344" width="10.140625" style="3" customWidth="1"/>
    <col min="14345" max="14345" width="13.42578125" style="3" customWidth="1"/>
    <col min="14346" max="14346" width="13" style="3" customWidth="1"/>
    <col min="14347" max="14592" width="9.140625" style="3"/>
    <col min="14593" max="14593" width="5.28515625" style="3" customWidth="1"/>
    <col min="14594" max="14594" width="20" style="3" customWidth="1"/>
    <col min="14595" max="14595" width="9" style="3" customWidth="1"/>
    <col min="14596" max="14596" width="9.42578125" style="3" customWidth="1"/>
    <col min="14597" max="14598" width="8.28515625" style="3" customWidth="1"/>
    <col min="14599" max="14599" width="8" style="3" customWidth="1"/>
    <col min="14600" max="14600" width="10.140625" style="3" customWidth="1"/>
    <col min="14601" max="14601" width="13.42578125" style="3" customWidth="1"/>
    <col min="14602" max="14602" width="13" style="3" customWidth="1"/>
    <col min="14603" max="14848" width="9.140625" style="3"/>
    <col min="14849" max="14849" width="5.28515625" style="3" customWidth="1"/>
    <col min="14850" max="14850" width="20" style="3" customWidth="1"/>
    <col min="14851" max="14851" width="9" style="3" customWidth="1"/>
    <col min="14852" max="14852" width="9.42578125" style="3" customWidth="1"/>
    <col min="14853" max="14854" width="8.28515625" style="3" customWidth="1"/>
    <col min="14855" max="14855" width="8" style="3" customWidth="1"/>
    <col min="14856" max="14856" width="10.140625" style="3" customWidth="1"/>
    <col min="14857" max="14857" width="13.42578125" style="3" customWidth="1"/>
    <col min="14858" max="14858" width="13" style="3" customWidth="1"/>
    <col min="14859" max="15104" width="9.140625" style="3"/>
    <col min="15105" max="15105" width="5.28515625" style="3" customWidth="1"/>
    <col min="15106" max="15106" width="20" style="3" customWidth="1"/>
    <col min="15107" max="15107" width="9" style="3" customWidth="1"/>
    <col min="15108" max="15108" width="9.42578125" style="3" customWidth="1"/>
    <col min="15109" max="15110" width="8.28515625" style="3" customWidth="1"/>
    <col min="15111" max="15111" width="8" style="3" customWidth="1"/>
    <col min="15112" max="15112" width="10.140625" style="3" customWidth="1"/>
    <col min="15113" max="15113" width="13.42578125" style="3" customWidth="1"/>
    <col min="15114" max="15114" width="13" style="3" customWidth="1"/>
    <col min="15115" max="15360" width="9.140625" style="3"/>
    <col min="15361" max="15361" width="5.28515625" style="3" customWidth="1"/>
    <col min="15362" max="15362" width="20" style="3" customWidth="1"/>
    <col min="15363" max="15363" width="9" style="3" customWidth="1"/>
    <col min="15364" max="15364" width="9.42578125" style="3" customWidth="1"/>
    <col min="15365" max="15366" width="8.28515625" style="3" customWidth="1"/>
    <col min="15367" max="15367" width="8" style="3" customWidth="1"/>
    <col min="15368" max="15368" width="10.140625" style="3" customWidth="1"/>
    <col min="15369" max="15369" width="13.42578125" style="3" customWidth="1"/>
    <col min="15370" max="15370" width="13" style="3" customWidth="1"/>
    <col min="15371" max="15616" width="9.140625" style="3"/>
    <col min="15617" max="15617" width="5.28515625" style="3" customWidth="1"/>
    <col min="15618" max="15618" width="20" style="3" customWidth="1"/>
    <col min="15619" max="15619" width="9" style="3" customWidth="1"/>
    <col min="15620" max="15620" width="9.42578125" style="3" customWidth="1"/>
    <col min="15621" max="15622" width="8.28515625" style="3" customWidth="1"/>
    <col min="15623" max="15623" width="8" style="3" customWidth="1"/>
    <col min="15624" max="15624" width="10.140625" style="3" customWidth="1"/>
    <col min="15625" max="15625" width="13.42578125" style="3" customWidth="1"/>
    <col min="15626" max="15626" width="13" style="3" customWidth="1"/>
    <col min="15627" max="15872" width="9.140625" style="3"/>
    <col min="15873" max="15873" width="5.28515625" style="3" customWidth="1"/>
    <col min="15874" max="15874" width="20" style="3" customWidth="1"/>
    <col min="15875" max="15875" width="9" style="3" customWidth="1"/>
    <col min="15876" max="15876" width="9.42578125" style="3" customWidth="1"/>
    <col min="15877" max="15878" width="8.28515625" style="3" customWidth="1"/>
    <col min="15879" max="15879" width="8" style="3" customWidth="1"/>
    <col min="15880" max="15880" width="10.140625" style="3" customWidth="1"/>
    <col min="15881" max="15881" width="13.42578125" style="3" customWidth="1"/>
    <col min="15882" max="15882" width="13" style="3" customWidth="1"/>
    <col min="15883" max="16128" width="9.140625" style="3"/>
    <col min="16129" max="16129" width="5.28515625" style="3" customWidth="1"/>
    <col min="16130" max="16130" width="20" style="3" customWidth="1"/>
    <col min="16131" max="16131" width="9" style="3" customWidth="1"/>
    <col min="16132" max="16132" width="9.42578125" style="3" customWidth="1"/>
    <col min="16133" max="16134" width="8.28515625" style="3" customWidth="1"/>
    <col min="16135" max="16135" width="8" style="3" customWidth="1"/>
    <col min="16136" max="16136" width="10.140625" style="3" customWidth="1"/>
    <col min="16137" max="16137" width="13.42578125" style="3" customWidth="1"/>
    <col min="16138" max="16138" width="13" style="3" customWidth="1"/>
    <col min="16139" max="16384" width="9.140625" style="3"/>
  </cols>
  <sheetData>
    <row r="1" spans="1:12" ht="20.25">
      <c r="A1" s="893" t="s">
        <v>254</v>
      </c>
      <c r="B1" s="893"/>
      <c r="C1" s="893"/>
      <c r="D1" s="893"/>
      <c r="E1" s="893"/>
      <c r="F1" s="893"/>
      <c r="G1" s="893"/>
      <c r="H1" s="893"/>
      <c r="I1" s="893"/>
      <c r="J1" s="893"/>
    </row>
    <row r="2" spans="1:12" s="1" customFormat="1" ht="18.75">
      <c r="A2" s="922" t="s">
        <v>821</v>
      </c>
      <c r="B2" s="922"/>
      <c r="C2" s="922"/>
      <c r="D2" s="922"/>
      <c r="E2" s="922"/>
      <c r="F2" s="922"/>
      <c r="G2" s="922"/>
      <c r="H2" s="922"/>
      <c r="I2" s="922"/>
      <c r="J2" s="922"/>
    </row>
    <row r="4" spans="1:12" s="2" customFormat="1" ht="15.75">
      <c r="A4" s="914" t="s">
        <v>93</v>
      </c>
      <c r="B4" s="916" t="s">
        <v>256</v>
      </c>
      <c r="C4" s="923" t="s">
        <v>257</v>
      </c>
      <c r="D4" s="923"/>
      <c r="E4" s="923" t="s">
        <v>258</v>
      </c>
      <c r="F4" s="923"/>
      <c r="G4" s="923"/>
      <c r="H4" s="918" t="s">
        <v>259</v>
      </c>
      <c r="I4" s="918" t="s">
        <v>260</v>
      </c>
      <c r="J4" s="920" t="s">
        <v>261</v>
      </c>
    </row>
    <row r="5" spans="1:12" s="2" customFormat="1" ht="63">
      <c r="A5" s="915"/>
      <c r="B5" s="917"/>
      <c r="C5" s="6" t="s">
        <v>262</v>
      </c>
      <c r="D5" s="6" t="s">
        <v>263</v>
      </c>
      <c r="E5" s="6" t="s">
        <v>264</v>
      </c>
      <c r="F5" s="6" t="s">
        <v>265</v>
      </c>
      <c r="G5" s="6" t="s">
        <v>266</v>
      </c>
      <c r="H5" s="919"/>
      <c r="I5" s="919"/>
      <c r="J5" s="921"/>
    </row>
    <row r="6" spans="1:12" ht="15.75">
      <c r="A6" s="7">
        <f>'TTTL tổ 6'!A10</f>
        <v>1</v>
      </c>
      <c r="B6" s="8" t="str">
        <f>'TTTL tổ 6'!B10</f>
        <v>Khâm Not</v>
      </c>
      <c r="C6" s="9"/>
      <c r="D6" s="9">
        <v>1</v>
      </c>
      <c r="E6" s="10">
        <v>8</v>
      </c>
      <c r="F6" s="11"/>
      <c r="G6" s="10">
        <f>E6+F6</f>
        <v>8</v>
      </c>
      <c r="H6" s="10">
        <f>D6+E6</f>
        <v>9</v>
      </c>
      <c r="I6" s="16">
        <f>H6*75000</f>
        <v>675000</v>
      </c>
      <c r="J6" s="17"/>
      <c r="L6" s="18" t="str">
        <f>'[2]TTL tổ 11'!B11</f>
        <v>Vun Thoeun</v>
      </c>
    </row>
    <row r="7" spans="1:12" ht="15.75">
      <c r="A7" s="7">
        <f>'TTTL tổ 6'!A11</f>
        <v>2</v>
      </c>
      <c r="B7" s="8" t="str">
        <f>'TTTL tổ 6'!B11</f>
        <v>Ham San</v>
      </c>
      <c r="C7" s="12"/>
      <c r="D7" s="12">
        <v>1</v>
      </c>
      <c r="E7" s="13">
        <v>7</v>
      </c>
      <c r="F7" s="14"/>
      <c r="G7" s="13">
        <f>E7+F7</f>
        <v>7</v>
      </c>
      <c r="H7" s="13">
        <f>D7+E7</f>
        <v>8</v>
      </c>
      <c r="I7" s="19">
        <f>H7*75000</f>
        <v>600000</v>
      </c>
      <c r="J7" s="20"/>
      <c r="L7" s="18" t="str">
        <f>'[2]TTL tổ 11'!B12</f>
        <v>Chhav Bun Thoeun</v>
      </c>
    </row>
    <row r="8" spans="1:12" ht="15.75">
      <c r="A8" s="7">
        <f>'TTTL tổ 6'!A12</f>
        <v>3</v>
      </c>
      <c r="B8" s="8" t="str">
        <f>'TTTL tổ 6'!B12</f>
        <v>Hươn Ni</v>
      </c>
      <c r="C8" s="12"/>
      <c r="D8" s="12">
        <v>1</v>
      </c>
      <c r="E8" s="13">
        <v>6</v>
      </c>
      <c r="F8" s="14"/>
      <c r="G8" s="13">
        <f t="shared" ref="G8:G76" si="0">E8+F8</f>
        <v>6</v>
      </c>
      <c r="H8" s="13">
        <f t="shared" ref="H8:H76" si="1">D8+E8</f>
        <v>7</v>
      </c>
      <c r="I8" s="19">
        <f t="shared" ref="I8:I76" si="2">H8*75000</f>
        <v>525000</v>
      </c>
      <c r="J8" s="20"/>
      <c r="L8" s="18" t="str">
        <f>'[2]TTL tổ 11'!B15</f>
        <v>Chea Iea</v>
      </c>
    </row>
    <row r="9" spans="1:12" ht="15.75">
      <c r="A9" s="7">
        <f>'TTTL tổ 6'!A13</f>
        <v>4</v>
      </c>
      <c r="B9" s="8" t="str">
        <f>'TTTL tổ 6'!B13</f>
        <v>Hot Hiên</v>
      </c>
      <c r="C9" s="12"/>
      <c r="D9" s="12">
        <v>1</v>
      </c>
      <c r="E9" s="13">
        <v>5</v>
      </c>
      <c r="F9" s="14"/>
      <c r="G9" s="13">
        <f t="shared" si="0"/>
        <v>5</v>
      </c>
      <c r="H9" s="13">
        <f t="shared" si="1"/>
        <v>6</v>
      </c>
      <c r="I9" s="19">
        <f t="shared" si="2"/>
        <v>450000</v>
      </c>
      <c r="J9" s="20"/>
      <c r="L9" s="18" t="str">
        <f>'[2]TTL tổ 11'!B16</f>
        <v>Hak Tuch</v>
      </c>
    </row>
    <row r="10" spans="1:12" ht="15.75">
      <c r="A10" s="7">
        <f>'TTTL tổ 6'!A14</f>
        <v>5</v>
      </c>
      <c r="B10" s="8" t="str">
        <f>'TTTL tổ 6'!B14</f>
        <v>Rat Kon</v>
      </c>
      <c r="C10" s="12"/>
      <c r="D10" s="12">
        <v>1</v>
      </c>
      <c r="E10" s="13">
        <v>7</v>
      </c>
      <c r="F10" s="14">
        <v>1</v>
      </c>
      <c r="G10" s="13">
        <f t="shared" si="0"/>
        <v>8</v>
      </c>
      <c r="H10" s="13">
        <f t="shared" si="1"/>
        <v>8</v>
      </c>
      <c r="I10" s="19">
        <f t="shared" si="2"/>
        <v>600000</v>
      </c>
      <c r="J10" s="20"/>
      <c r="L10" s="18" t="str">
        <f>'[2]TTL tổ 11'!B17</f>
        <v>Mom Vibal</v>
      </c>
    </row>
    <row r="11" spans="1:12" ht="15.75">
      <c r="A11" s="7">
        <f>'TTTL tổ 6'!A15</f>
        <v>6</v>
      </c>
      <c r="B11" s="8" t="str">
        <f>'TTTL tổ 6'!B15</f>
        <v>Khiên Khên</v>
      </c>
      <c r="C11" s="12"/>
      <c r="D11" s="12">
        <v>1</v>
      </c>
      <c r="E11" s="13">
        <v>6</v>
      </c>
      <c r="F11" s="14"/>
      <c r="G11" s="13">
        <f t="shared" si="0"/>
        <v>6</v>
      </c>
      <c r="H11" s="13">
        <f t="shared" si="1"/>
        <v>7</v>
      </c>
      <c r="I11" s="19">
        <f t="shared" si="2"/>
        <v>525000</v>
      </c>
      <c r="J11" s="20"/>
      <c r="L11" s="18" t="str">
        <f>'[2]TTL tổ 11'!B18</f>
        <v>Chan Sochieat</v>
      </c>
    </row>
    <row r="12" spans="1:12" ht="15.75">
      <c r="A12" s="7">
        <f>'TTTL tổ 6'!A16</f>
        <v>7</v>
      </c>
      <c r="B12" s="8" t="str">
        <f>'TTTL tổ 6'!B16</f>
        <v>Miêt Thi</v>
      </c>
      <c r="C12" s="12"/>
      <c r="D12" s="12">
        <v>1</v>
      </c>
      <c r="E12" s="13">
        <v>6</v>
      </c>
      <c r="F12" s="14">
        <v>1</v>
      </c>
      <c r="G12" s="13">
        <f t="shared" si="0"/>
        <v>7</v>
      </c>
      <c r="H12" s="13">
        <f t="shared" si="1"/>
        <v>7</v>
      </c>
      <c r="I12" s="19">
        <f t="shared" si="2"/>
        <v>525000</v>
      </c>
      <c r="J12" s="20"/>
      <c r="L12" s="18" t="str">
        <f>'[2]TTL tổ 11'!B19</f>
        <v>Sun Thi</v>
      </c>
    </row>
    <row r="13" spans="1:12" ht="15.75">
      <c r="A13" s="7">
        <f>'TTTL tổ 6'!A17</f>
        <v>8</v>
      </c>
      <c r="B13" s="8" t="str">
        <f>'TTTL tổ 6'!B17</f>
        <v>Chres Ron</v>
      </c>
      <c r="C13" s="12"/>
      <c r="D13" s="12">
        <v>1</v>
      </c>
      <c r="E13" s="13">
        <v>5</v>
      </c>
      <c r="F13" s="14"/>
      <c r="G13" s="13">
        <f t="shared" si="0"/>
        <v>5</v>
      </c>
      <c r="H13" s="13">
        <f t="shared" si="1"/>
        <v>6</v>
      </c>
      <c r="I13" s="19">
        <f t="shared" si="2"/>
        <v>450000</v>
      </c>
      <c r="J13" s="20"/>
      <c r="L13" s="18" t="str">
        <f>'[2]TTL tổ 11'!B20</f>
        <v>Mau Vy</v>
      </c>
    </row>
    <row r="14" spans="1:12" ht="15.75">
      <c r="A14" s="7">
        <f>'TTTL tổ 6'!A18</f>
        <v>9</v>
      </c>
      <c r="B14" s="8" t="str">
        <f>'TTTL tổ 6'!B18</f>
        <v>Sương Săm</v>
      </c>
      <c r="C14" s="12"/>
      <c r="D14" s="12">
        <v>1</v>
      </c>
      <c r="E14" s="13">
        <v>5</v>
      </c>
      <c r="F14" s="14"/>
      <c r="G14" s="13">
        <f t="shared" si="0"/>
        <v>5</v>
      </c>
      <c r="H14" s="13">
        <f t="shared" si="1"/>
        <v>6</v>
      </c>
      <c r="I14" s="19">
        <f t="shared" si="2"/>
        <v>450000</v>
      </c>
      <c r="J14" s="20"/>
      <c r="L14" s="18" t="str">
        <f>'[2]TTL tổ 11'!B21</f>
        <v>Söm Khol</v>
      </c>
    </row>
    <row r="15" spans="1:12" ht="15.75">
      <c r="A15" s="7">
        <f>'TTTL tổ 6'!A19</f>
        <v>10</v>
      </c>
      <c r="B15" s="8" t="str">
        <f>'TTTL tổ 6'!B19</f>
        <v>Han Kia</v>
      </c>
      <c r="C15" s="12"/>
      <c r="D15" s="12">
        <v>1</v>
      </c>
      <c r="E15" s="13">
        <v>6</v>
      </c>
      <c r="F15" s="14"/>
      <c r="G15" s="13">
        <f t="shared" si="0"/>
        <v>6</v>
      </c>
      <c r="H15" s="13">
        <f t="shared" si="1"/>
        <v>7</v>
      </c>
      <c r="I15" s="19">
        <f t="shared" si="2"/>
        <v>525000</v>
      </c>
      <c r="J15" s="20"/>
      <c r="L15" s="18" t="str">
        <f>'[2]TTL tổ 11'!B22</f>
        <v>Srin Ro Ta Naê</v>
      </c>
    </row>
    <row r="16" spans="1:12" ht="15.75">
      <c r="A16" s="7">
        <f>'TTTL tổ 6'!A20</f>
        <v>11</v>
      </c>
      <c r="B16" s="8" t="str">
        <f>'TTTL tổ 6'!B20</f>
        <v>Suy Nan</v>
      </c>
      <c r="C16" s="12"/>
      <c r="D16" s="12">
        <v>1</v>
      </c>
      <c r="E16" s="13">
        <v>5</v>
      </c>
      <c r="F16" s="14"/>
      <c r="G16" s="13">
        <f t="shared" si="0"/>
        <v>5</v>
      </c>
      <c r="H16" s="13">
        <f t="shared" si="1"/>
        <v>6</v>
      </c>
      <c r="I16" s="19">
        <f t="shared" si="2"/>
        <v>450000</v>
      </c>
      <c r="J16" s="20"/>
      <c r="L16" s="18" t="str">
        <f>'[2]TTL tổ 11'!B23</f>
        <v>Son Soâ Khöôl</v>
      </c>
    </row>
    <row r="17" spans="1:12" ht="15.75">
      <c r="A17" s="7">
        <f>'TTTL tổ 6'!A21</f>
        <v>12</v>
      </c>
      <c r="B17" s="8" t="str">
        <f>'TTTL tổ 6'!B21</f>
        <v>Toch Chia</v>
      </c>
      <c r="C17" s="12"/>
      <c r="D17" s="12">
        <v>1</v>
      </c>
      <c r="E17" s="13">
        <v>6</v>
      </c>
      <c r="F17" s="14"/>
      <c r="G17" s="13">
        <f t="shared" si="0"/>
        <v>6</v>
      </c>
      <c r="H17" s="13">
        <f t="shared" si="1"/>
        <v>7</v>
      </c>
      <c r="I17" s="19">
        <f t="shared" si="2"/>
        <v>525000</v>
      </c>
      <c r="J17" s="20"/>
      <c r="L17" s="18" t="str">
        <f>'[2]TTL tổ 11'!B24</f>
        <v>Chan Na</v>
      </c>
    </row>
    <row r="18" spans="1:12" ht="15.75">
      <c r="A18" s="7">
        <f>'TTTL tổ 6'!A22</f>
        <v>13</v>
      </c>
      <c r="B18" s="8" t="str">
        <f>'TTTL tổ 6'!B22</f>
        <v>Kon La</v>
      </c>
      <c r="C18" s="12">
        <v>1</v>
      </c>
      <c r="D18" s="12">
        <v>1</v>
      </c>
      <c r="E18" s="13">
        <v>5</v>
      </c>
      <c r="F18" s="14">
        <v>2</v>
      </c>
      <c r="G18" s="13">
        <f t="shared" si="0"/>
        <v>7</v>
      </c>
      <c r="H18" s="13">
        <f t="shared" si="1"/>
        <v>6</v>
      </c>
      <c r="I18" s="19">
        <f t="shared" si="2"/>
        <v>450000</v>
      </c>
      <c r="J18" s="20"/>
      <c r="L18" s="18" t="str">
        <f>'[2]TTL tổ 11'!B25</f>
        <v>Minh Thia</v>
      </c>
    </row>
    <row r="19" spans="1:12" ht="15.75">
      <c r="A19" s="7">
        <f>'TTTL tổ 6'!A23</f>
        <v>14</v>
      </c>
      <c r="B19" s="8" t="str">
        <f>'TTTL tổ 6'!B23</f>
        <v>Sun Đon</v>
      </c>
      <c r="C19" s="12"/>
      <c r="D19" s="12">
        <v>1</v>
      </c>
      <c r="E19" s="13">
        <v>6</v>
      </c>
      <c r="F19" s="14"/>
      <c r="G19" s="13">
        <f t="shared" si="0"/>
        <v>6</v>
      </c>
      <c r="H19" s="13">
        <f t="shared" si="1"/>
        <v>7</v>
      </c>
      <c r="I19" s="19">
        <f t="shared" si="2"/>
        <v>525000</v>
      </c>
      <c r="J19" s="20"/>
      <c r="L19" s="18" t="str">
        <f>'[2]TTL tổ 11'!B26</f>
        <v>Minh Thi</v>
      </c>
    </row>
    <row r="20" spans="1:12" ht="15.75">
      <c r="A20" s="7">
        <f>'TTTL tổ 6'!A24</f>
        <v>15</v>
      </c>
      <c r="B20" s="8" t="str">
        <f>'TTTL tổ 6'!B24</f>
        <v>Non Art</v>
      </c>
      <c r="C20" s="12"/>
      <c r="D20" s="12">
        <v>1</v>
      </c>
      <c r="E20" s="13">
        <v>6</v>
      </c>
      <c r="F20" s="14"/>
      <c r="G20" s="13">
        <f t="shared" si="0"/>
        <v>6</v>
      </c>
      <c r="H20" s="13">
        <f t="shared" si="1"/>
        <v>7</v>
      </c>
      <c r="I20" s="19">
        <f t="shared" si="2"/>
        <v>525000</v>
      </c>
      <c r="J20" s="20"/>
      <c r="L20" s="18" t="str">
        <f>'[2]TTL tổ 11'!B27</f>
        <v>Sa Ra</v>
      </c>
    </row>
    <row r="21" spans="1:12" ht="15.75">
      <c r="A21" s="7">
        <f>'TTTL tổ 6'!A25</f>
        <v>16</v>
      </c>
      <c r="B21" s="8" t="str">
        <f>'TTTL tổ 6'!B25</f>
        <v>Em Nau</v>
      </c>
      <c r="C21" s="12"/>
      <c r="D21" s="12">
        <v>1</v>
      </c>
      <c r="E21" s="13">
        <v>6</v>
      </c>
      <c r="F21" s="14"/>
      <c r="G21" s="13">
        <f t="shared" si="0"/>
        <v>6</v>
      </c>
      <c r="H21" s="13">
        <f t="shared" si="1"/>
        <v>7</v>
      </c>
      <c r="I21" s="19">
        <f t="shared" si="2"/>
        <v>525000</v>
      </c>
      <c r="J21" s="20"/>
      <c r="L21" s="18" t="str">
        <f>'[2]TTL tổ 11'!B28</f>
        <v>San Ni</v>
      </c>
    </row>
    <row r="22" spans="1:12" ht="15.75">
      <c r="A22" s="7">
        <f>'TTTL tổ 6'!A26</f>
        <v>17</v>
      </c>
      <c r="B22" s="8" t="str">
        <f>'TTTL tổ 6'!B26</f>
        <v>Danh Vy ra</v>
      </c>
      <c r="C22" s="12"/>
      <c r="D22" s="12">
        <v>1</v>
      </c>
      <c r="E22" s="13">
        <v>6</v>
      </c>
      <c r="F22" s="14">
        <v>2</v>
      </c>
      <c r="G22" s="13">
        <f t="shared" si="0"/>
        <v>8</v>
      </c>
      <c r="H22" s="13">
        <f t="shared" si="1"/>
        <v>7</v>
      </c>
      <c r="I22" s="19">
        <f t="shared" si="2"/>
        <v>525000</v>
      </c>
      <c r="J22" s="20"/>
      <c r="L22" s="18" t="str">
        <f>'[2]TTL tổ 11'!B29</f>
        <v>Son Chom Rơn</v>
      </c>
    </row>
    <row r="23" spans="1:12" ht="15.75">
      <c r="A23" s="7">
        <f>'TTTL tổ 6'!A27</f>
        <v>18</v>
      </c>
      <c r="B23" s="8" t="str">
        <f>'TTTL tổ 6'!B27</f>
        <v>Han Sây Ha</v>
      </c>
      <c r="C23" s="12"/>
      <c r="D23" s="12">
        <v>1</v>
      </c>
      <c r="E23" s="13">
        <v>5</v>
      </c>
      <c r="F23" s="14"/>
      <c r="G23" s="13">
        <f t="shared" si="0"/>
        <v>5</v>
      </c>
      <c r="H23" s="13">
        <f t="shared" si="1"/>
        <v>6</v>
      </c>
      <c r="I23" s="19">
        <f t="shared" si="2"/>
        <v>450000</v>
      </c>
      <c r="J23" s="20"/>
      <c r="L23" s="18" t="str">
        <f>'[2]TTL tổ 11'!B30</f>
        <v>Khươn Kha</v>
      </c>
    </row>
    <row r="24" spans="1:12" ht="15.75">
      <c r="A24" s="7">
        <f>'TTTL tổ 6'!A28</f>
        <v>19</v>
      </c>
      <c r="B24" s="8" t="str">
        <f>'TTTL tổ 6'!B28</f>
        <v>At Thi Đa</v>
      </c>
      <c r="C24" s="12"/>
      <c r="D24" s="12">
        <v>1</v>
      </c>
      <c r="E24" s="13">
        <v>6</v>
      </c>
      <c r="F24" s="14"/>
      <c r="G24" s="13">
        <f t="shared" si="0"/>
        <v>6</v>
      </c>
      <c r="H24" s="13">
        <f t="shared" si="1"/>
        <v>7</v>
      </c>
      <c r="I24" s="19">
        <f t="shared" si="2"/>
        <v>525000</v>
      </c>
      <c r="J24" s="20"/>
      <c r="L24" s="18" t="str">
        <f>'[2]TTL tổ 11'!B31</f>
        <v>Hên Sôk</v>
      </c>
    </row>
    <row r="25" spans="1:12" ht="15.75">
      <c r="A25" s="7">
        <f>'TTTL tổ 6'!A29</f>
        <v>20</v>
      </c>
      <c r="B25" s="8" t="str">
        <f>'TTTL tổ 6'!B29</f>
        <v>So Nha</v>
      </c>
      <c r="C25" s="12"/>
      <c r="D25" s="12">
        <v>1</v>
      </c>
      <c r="E25" s="13">
        <v>6</v>
      </c>
      <c r="F25" s="14">
        <v>1</v>
      </c>
      <c r="G25" s="13">
        <f t="shared" si="0"/>
        <v>7</v>
      </c>
      <c r="H25" s="13">
        <f t="shared" si="1"/>
        <v>7</v>
      </c>
      <c r="I25" s="19">
        <f t="shared" si="2"/>
        <v>525000</v>
      </c>
      <c r="J25" s="20"/>
      <c r="L25" s="18" t="str">
        <f>'[2]TTL tổ 11'!B32</f>
        <v>Sôm Ôn</v>
      </c>
    </row>
    <row r="26" spans="1:12" ht="15.75">
      <c r="A26" s="7">
        <f>'TTTL tổ 6'!A30</f>
        <v>21</v>
      </c>
      <c r="B26" s="8" t="str">
        <f>'TTTL tổ 6'!B30</f>
        <v>Seng Pang</v>
      </c>
      <c r="C26" s="12"/>
      <c r="D26" s="12">
        <v>1</v>
      </c>
      <c r="E26" s="13">
        <v>6</v>
      </c>
      <c r="F26" s="14"/>
      <c r="G26" s="13">
        <f t="shared" si="0"/>
        <v>6</v>
      </c>
      <c r="H26" s="13">
        <f t="shared" si="1"/>
        <v>7</v>
      </c>
      <c r="I26" s="19">
        <f t="shared" si="2"/>
        <v>525000</v>
      </c>
      <c r="J26" s="20"/>
      <c r="L26" s="18" t="str">
        <f>'[2]TTL tổ 11'!B33</f>
        <v>Thi Thia Na</v>
      </c>
    </row>
    <row r="27" spans="1:12" ht="15.75">
      <c r="A27" s="7">
        <f>'TTTL tổ 6'!A31</f>
        <v>22</v>
      </c>
      <c r="B27" s="8" t="str">
        <f>'TTTL tổ 6'!B31</f>
        <v>Lo Loi</v>
      </c>
      <c r="C27" s="12"/>
      <c r="D27" s="12">
        <v>1</v>
      </c>
      <c r="E27" s="13">
        <v>5</v>
      </c>
      <c r="F27" s="14">
        <v>2</v>
      </c>
      <c r="G27" s="13">
        <f t="shared" si="0"/>
        <v>7</v>
      </c>
      <c r="H27" s="13">
        <f t="shared" si="1"/>
        <v>6</v>
      </c>
      <c r="I27" s="19">
        <f t="shared" si="2"/>
        <v>450000</v>
      </c>
      <c r="J27" s="20"/>
      <c r="L27" s="18" t="str">
        <f>'[2]TTL tổ 11'!B34</f>
        <v>Mết Sô Phea</v>
      </c>
    </row>
    <row r="28" spans="1:12" ht="15.75">
      <c r="A28" s="7">
        <f>'TTTL tổ 6'!A32</f>
        <v>23</v>
      </c>
      <c r="B28" s="8" t="str">
        <f>'TTTL tổ 6'!B32</f>
        <v>Soc Non</v>
      </c>
      <c r="C28" s="12"/>
      <c r="D28" s="12">
        <v>1</v>
      </c>
      <c r="E28" s="13">
        <v>6</v>
      </c>
      <c r="F28" s="14"/>
      <c r="G28" s="13">
        <f t="shared" si="0"/>
        <v>6</v>
      </c>
      <c r="H28" s="13">
        <f t="shared" si="1"/>
        <v>7</v>
      </c>
      <c r="I28" s="19">
        <f t="shared" si="2"/>
        <v>525000</v>
      </c>
      <c r="J28" s="20"/>
      <c r="L28" s="18" t="str">
        <f>'[2]TTL tổ 11'!B35</f>
        <v>Thi Liêng</v>
      </c>
    </row>
    <row r="29" spans="1:12" ht="15.75">
      <c r="A29" s="7">
        <f>'TTTL tổ 6'!A33</f>
        <v>24</v>
      </c>
      <c r="B29" s="8" t="str">
        <f>'TTTL tổ 6'!B33</f>
        <v>Sanh Hon</v>
      </c>
      <c r="C29" s="12"/>
      <c r="D29" s="12">
        <v>1</v>
      </c>
      <c r="E29" s="13">
        <v>5</v>
      </c>
      <c r="F29" s="14"/>
      <c r="G29" s="13">
        <f t="shared" si="0"/>
        <v>5</v>
      </c>
      <c r="H29" s="13">
        <f t="shared" si="1"/>
        <v>6</v>
      </c>
      <c r="I29" s="19">
        <f t="shared" si="2"/>
        <v>450000</v>
      </c>
      <c r="J29" s="20"/>
      <c r="L29" s="18" t="str">
        <f>'[2]TTL tổ 11'!B36</f>
        <v>Công Số Nat</v>
      </c>
    </row>
    <row r="30" spans="1:12" ht="15.75">
      <c r="A30" s="7">
        <f>'TTTL tổ 6'!A34</f>
        <v>25</v>
      </c>
      <c r="B30" s="8" t="str">
        <f>'TTTL tổ 6'!B34</f>
        <v>Thi Liêt</v>
      </c>
      <c r="C30" s="12"/>
      <c r="D30" s="12">
        <v>1</v>
      </c>
      <c r="E30" s="13">
        <v>6</v>
      </c>
      <c r="F30" s="14"/>
      <c r="G30" s="13">
        <f t="shared" si="0"/>
        <v>6</v>
      </c>
      <c r="H30" s="13">
        <f t="shared" si="1"/>
        <v>7</v>
      </c>
      <c r="I30" s="19">
        <f t="shared" si="2"/>
        <v>525000</v>
      </c>
      <c r="J30" s="20"/>
      <c r="L30" s="18" t="str">
        <f>'[2]TTL tổ 11'!B37</f>
        <v>Pô Rum Khi</v>
      </c>
    </row>
    <row r="31" spans="1:12" ht="15.75">
      <c r="A31" s="7">
        <f>'TTTL tổ 6'!A35</f>
        <v>26</v>
      </c>
      <c r="B31" s="8" t="str">
        <f>'TTTL tổ 6'!B35</f>
        <v>Thi Chăn Ti</v>
      </c>
      <c r="C31" s="12"/>
      <c r="D31" s="12">
        <v>1</v>
      </c>
      <c r="E31" s="13">
        <v>6</v>
      </c>
      <c r="F31" s="14"/>
      <c r="G31" s="13">
        <f t="shared" si="0"/>
        <v>6</v>
      </c>
      <c r="H31" s="13">
        <f t="shared" si="1"/>
        <v>7</v>
      </c>
      <c r="I31" s="19">
        <f t="shared" si="2"/>
        <v>525000</v>
      </c>
      <c r="J31" s="20"/>
      <c r="L31" s="18" t="str">
        <f>'[2]TTL tổ 11'!B38</f>
        <v>Khay Bun Thươl</v>
      </c>
    </row>
    <row r="32" spans="1:12" ht="15.75">
      <c r="A32" s="7">
        <f>'TTTL tổ 6'!A36</f>
        <v>27</v>
      </c>
      <c r="B32" s="8" t="str">
        <f>'TTTL tổ 6'!B36</f>
        <v>Thi Liêng</v>
      </c>
      <c r="C32" s="12"/>
      <c r="D32" s="12">
        <v>1</v>
      </c>
      <c r="E32" s="13">
        <v>5</v>
      </c>
      <c r="F32" s="14">
        <v>1</v>
      </c>
      <c r="G32" s="13">
        <f t="shared" si="0"/>
        <v>6</v>
      </c>
      <c r="H32" s="13">
        <f t="shared" si="1"/>
        <v>6</v>
      </c>
      <c r="I32" s="19">
        <f t="shared" si="2"/>
        <v>450000</v>
      </c>
      <c r="J32" s="20"/>
      <c r="L32" s="18" t="str">
        <f>'[2]TTL tổ 11'!B39</f>
        <v>Huynh Sô Phay</v>
      </c>
    </row>
    <row r="33" spans="1:12" ht="15.75">
      <c r="A33" s="7">
        <f>'TTTL tổ 6'!A37</f>
        <v>28</v>
      </c>
      <c r="B33" s="8" t="str">
        <f>'TTTL tổ 6'!B37</f>
        <v>Sôc Sau Ri</v>
      </c>
      <c r="C33" s="12"/>
      <c r="D33" s="12">
        <v>1</v>
      </c>
      <c r="E33" s="13">
        <v>6</v>
      </c>
      <c r="F33" s="14"/>
      <c r="G33" s="13">
        <f t="shared" si="0"/>
        <v>6</v>
      </c>
      <c r="H33" s="13">
        <f t="shared" si="1"/>
        <v>7</v>
      </c>
      <c r="I33" s="19">
        <f t="shared" si="2"/>
        <v>525000</v>
      </c>
      <c r="J33" s="20"/>
      <c r="L33" s="18" t="str">
        <f>'[2]TTL tổ 11'!B40</f>
        <v>Huynh Sô Phan</v>
      </c>
    </row>
    <row r="34" spans="1:12" ht="15.75">
      <c r="A34" s="7">
        <f>'TTTL tổ 6'!A38</f>
        <v>29</v>
      </c>
      <c r="B34" s="8" t="str">
        <f>'TTTL tổ 6'!B38</f>
        <v>Thi Lôt</v>
      </c>
      <c r="C34" s="12"/>
      <c r="D34" s="12">
        <v>1</v>
      </c>
      <c r="E34" s="13">
        <v>5</v>
      </c>
      <c r="F34" s="14"/>
      <c r="G34" s="13">
        <f t="shared" si="0"/>
        <v>5</v>
      </c>
      <c r="H34" s="13">
        <f t="shared" si="1"/>
        <v>6</v>
      </c>
      <c r="I34" s="19">
        <f t="shared" si="2"/>
        <v>450000</v>
      </c>
      <c r="J34" s="20"/>
      <c r="L34" s="18" t="str">
        <f>'[2]TTL tổ 11'!B41</f>
        <v>Tôch sê rây</v>
      </c>
    </row>
    <row r="35" spans="1:12" ht="15.75">
      <c r="A35" s="7">
        <f>'TTTL tổ 6'!A39</f>
        <v>30</v>
      </c>
      <c r="B35" s="8" t="str">
        <f>'TTTL tổ 6'!B39</f>
        <v>Hươn Na Cô Ry</v>
      </c>
      <c r="C35" s="12"/>
      <c r="D35" s="12">
        <v>1</v>
      </c>
      <c r="E35" s="13">
        <v>6</v>
      </c>
      <c r="F35" s="14"/>
      <c r="G35" s="13">
        <f t="shared" si="0"/>
        <v>6</v>
      </c>
      <c r="H35" s="13">
        <f t="shared" si="1"/>
        <v>7</v>
      </c>
      <c r="I35" s="19">
        <f t="shared" si="2"/>
        <v>525000</v>
      </c>
      <c r="J35" s="20"/>
      <c r="L35" s="18" t="str">
        <f>'[2]TTL tổ 11'!B42</f>
        <v>Mau Tha</v>
      </c>
    </row>
    <row r="36" spans="1:12" ht="15.75">
      <c r="A36" s="7">
        <f>'TTTL tổ 6'!A40</f>
        <v>31</v>
      </c>
      <c r="B36" s="8" t="str">
        <f>'TTTL tổ 6'!B40</f>
        <v>Hươn Số Ry</v>
      </c>
      <c r="C36" s="12"/>
      <c r="D36" s="12">
        <v>1</v>
      </c>
      <c r="E36" s="13">
        <v>6</v>
      </c>
      <c r="F36" s="14"/>
      <c r="G36" s="13">
        <f t="shared" si="0"/>
        <v>6</v>
      </c>
      <c r="H36" s="13">
        <f t="shared" si="1"/>
        <v>7</v>
      </c>
      <c r="I36" s="19">
        <f t="shared" si="2"/>
        <v>525000</v>
      </c>
      <c r="J36" s="20"/>
      <c r="L36" s="18" t="str">
        <f>'[2]TTL tổ 11'!B43</f>
        <v>Đôn Dên</v>
      </c>
    </row>
    <row r="37" spans="1:12" ht="15.75">
      <c r="A37" s="7">
        <f>'TTTL tổ 6'!A41</f>
        <v>32</v>
      </c>
      <c r="B37" s="8" t="str">
        <f>'TTTL tổ 6'!B41</f>
        <v>Hươn Na Rin</v>
      </c>
      <c r="C37" s="12"/>
      <c r="D37" s="12">
        <v>1</v>
      </c>
      <c r="E37" s="13">
        <v>8</v>
      </c>
      <c r="F37" s="14"/>
      <c r="G37" s="13">
        <f t="shared" si="0"/>
        <v>8</v>
      </c>
      <c r="H37" s="13">
        <f t="shared" si="1"/>
        <v>9</v>
      </c>
      <c r="I37" s="19">
        <f t="shared" si="2"/>
        <v>675000</v>
      </c>
      <c r="J37" s="20"/>
      <c r="L37" s="18"/>
    </row>
    <row r="38" spans="1:12" ht="15.75">
      <c r="A38" s="7">
        <f>'TTTL tổ 6'!A42</f>
        <v>33</v>
      </c>
      <c r="B38" s="8" t="str">
        <f>'TTTL tổ 6'!B42</f>
        <v>Srey nich</v>
      </c>
      <c r="C38" s="12"/>
      <c r="D38" s="12">
        <v>1</v>
      </c>
      <c r="E38" s="13">
        <v>6</v>
      </c>
      <c r="F38" s="14">
        <v>1</v>
      </c>
      <c r="G38" s="13">
        <f t="shared" si="0"/>
        <v>7</v>
      </c>
      <c r="H38" s="13">
        <f t="shared" si="1"/>
        <v>7</v>
      </c>
      <c r="I38" s="19">
        <f t="shared" si="2"/>
        <v>525000</v>
      </c>
      <c r="J38" s="20"/>
      <c r="L38" s="18" t="str">
        <f>'[2]TTL tổ 11'!B44</f>
        <v>Mot sray Nươl</v>
      </c>
    </row>
    <row r="39" spans="1:12" ht="15.75">
      <c r="A39" s="7">
        <f>'TTTL tổ 6'!A43</f>
        <v>34</v>
      </c>
      <c r="B39" s="8" t="str">
        <f>'TTTL tổ 6'!B43</f>
        <v>Công Dên</v>
      </c>
      <c r="C39" s="12"/>
      <c r="D39" s="12">
        <v>1</v>
      </c>
      <c r="E39" s="13">
        <v>6</v>
      </c>
      <c r="F39" s="14"/>
      <c r="G39" s="13">
        <f t="shared" si="0"/>
        <v>6</v>
      </c>
      <c r="H39" s="13">
        <f t="shared" si="1"/>
        <v>7</v>
      </c>
      <c r="I39" s="19">
        <f t="shared" si="2"/>
        <v>525000</v>
      </c>
      <c r="J39" s="20"/>
      <c r="L39" s="18" t="str">
        <f>'[2]TTL tổ 11'!B45</f>
        <v>Kong Sê Tha</v>
      </c>
    </row>
    <row r="40" spans="1:12" ht="15.75">
      <c r="A40" s="7">
        <f>'TTTL tổ 6'!A44</f>
        <v>35</v>
      </c>
      <c r="B40" s="8" t="str">
        <f>'TTTL tổ 6'!B44</f>
        <v>Công Thim</v>
      </c>
      <c r="C40" s="12"/>
      <c r="D40" s="12">
        <v>1</v>
      </c>
      <c r="E40" s="13">
        <v>8</v>
      </c>
      <c r="F40" s="14"/>
      <c r="G40" s="13">
        <f t="shared" si="0"/>
        <v>8</v>
      </c>
      <c r="H40" s="13">
        <f t="shared" si="1"/>
        <v>9</v>
      </c>
      <c r="I40" s="19">
        <f t="shared" si="2"/>
        <v>675000</v>
      </c>
      <c r="J40" s="20"/>
      <c r="L40" s="18" t="str">
        <f>'[2]TTL tổ 11'!B46</f>
        <v>Vinh Chia</v>
      </c>
    </row>
    <row r="41" spans="1:12" ht="15.75">
      <c r="A41" s="7">
        <f>'TTTL tổ 6'!A45</f>
        <v>36</v>
      </c>
      <c r="B41" s="8" t="str">
        <f>'TTTL tổ 6'!B45</f>
        <v>Công Số Nat</v>
      </c>
      <c r="C41" s="12"/>
      <c r="D41" s="12">
        <v>1</v>
      </c>
      <c r="E41" s="13">
        <v>6</v>
      </c>
      <c r="F41" s="14"/>
      <c r="G41" s="13">
        <f t="shared" si="0"/>
        <v>6</v>
      </c>
      <c r="H41" s="13">
        <f t="shared" si="1"/>
        <v>7</v>
      </c>
      <c r="I41" s="19">
        <f t="shared" si="2"/>
        <v>525000</v>
      </c>
      <c r="J41" s="20"/>
      <c r="L41" s="18" t="str">
        <f>'[2]TTL tổ 11'!B48</f>
        <v>Lai Nut</v>
      </c>
    </row>
    <row r="42" spans="1:12" ht="15.75">
      <c r="A42" s="7">
        <f>'TTTL tổ 6'!A46</f>
        <v>37</v>
      </c>
      <c r="B42" s="8" t="str">
        <f>'TTTL tổ 6'!B46</f>
        <v>Công Số Ni</v>
      </c>
      <c r="C42" s="12"/>
      <c r="D42" s="12">
        <v>1</v>
      </c>
      <c r="E42" s="13">
        <v>5</v>
      </c>
      <c r="F42" s="14"/>
      <c r="G42" s="13">
        <f t="shared" si="0"/>
        <v>5</v>
      </c>
      <c r="H42" s="13">
        <f t="shared" si="1"/>
        <v>6</v>
      </c>
      <c r="I42" s="19">
        <f t="shared" si="2"/>
        <v>450000</v>
      </c>
      <c r="J42" s="20"/>
      <c r="L42" s="18" t="str">
        <f>'[2]TTL tổ 11'!B49</f>
        <v>Sưm Tiêng</v>
      </c>
    </row>
    <row r="43" spans="1:12" ht="15.75">
      <c r="A43" s="7">
        <f>'TTTL tổ 6'!A47</f>
        <v>38</v>
      </c>
      <c r="B43" s="8" t="str">
        <f>'TTTL tổ 6'!B47</f>
        <v>Công Thươn</v>
      </c>
      <c r="C43" s="12"/>
      <c r="D43" s="12">
        <v>1</v>
      </c>
      <c r="E43" s="13">
        <v>5</v>
      </c>
      <c r="F43" s="14">
        <v>1</v>
      </c>
      <c r="G43" s="13">
        <f t="shared" si="0"/>
        <v>6</v>
      </c>
      <c r="H43" s="13">
        <f t="shared" si="1"/>
        <v>6</v>
      </c>
      <c r="I43" s="19">
        <f t="shared" si="2"/>
        <v>450000</v>
      </c>
      <c r="J43" s="20"/>
      <c r="L43" s="18" t="str">
        <f>'[2]TTL tổ 11'!B50</f>
        <v>Da Sôs Khon</v>
      </c>
    </row>
    <row r="44" spans="1:12" ht="15.75">
      <c r="A44" s="7">
        <f>'TTTL tổ 6'!A48</f>
        <v>39</v>
      </c>
      <c r="B44" s="8" t="str">
        <f>'TTTL tổ 6'!B48</f>
        <v>Khăn Số Phi</v>
      </c>
      <c r="C44" s="12"/>
      <c r="D44" s="12">
        <v>1</v>
      </c>
      <c r="E44" s="13">
        <v>6</v>
      </c>
      <c r="F44" s="14"/>
      <c r="G44" s="13">
        <f t="shared" si="0"/>
        <v>6</v>
      </c>
      <c r="H44" s="13">
        <f t="shared" si="1"/>
        <v>7</v>
      </c>
      <c r="I44" s="19">
        <f t="shared" si="2"/>
        <v>525000</v>
      </c>
      <c r="J44" s="20"/>
      <c r="L44" s="18" t="str">
        <f>'[2]TTL tổ 11'!B51</f>
        <v>Cheo Vi Bol</v>
      </c>
    </row>
    <row r="45" spans="1:12" ht="15.75">
      <c r="A45" s="7">
        <f>'TTTL tổ 6'!A49</f>
        <v>40</v>
      </c>
      <c r="B45" s="8" t="str">
        <f>'TTTL tổ 6'!B49</f>
        <v>Khăn Ra</v>
      </c>
      <c r="C45" s="12"/>
      <c r="D45" s="12">
        <v>1</v>
      </c>
      <c r="E45" s="13">
        <v>6</v>
      </c>
      <c r="F45" s="14"/>
      <c r="G45" s="13">
        <f t="shared" si="0"/>
        <v>6</v>
      </c>
      <c r="H45" s="13">
        <f t="shared" si="1"/>
        <v>7</v>
      </c>
      <c r="I45" s="19">
        <f t="shared" si="2"/>
        <v>525000</v>
      </c>
      <c r="J45" s="20"/>
      <c r="L45" s="18" t="str">
        <f>'[2]TTL tổ 11'!B52</f>
        <v>Sin Som Ươl</v>
      </c>
    </row>
    <row r="46" spans="1:12" ht="15.75">
      <c r="A46" s="7">
        <f>'TTTL tổ 6'!A50</f>
        <v>41</v>
      </c>
      <c r="B46" s="8" t="str">
        <f>'TTTL tổ 6'!B50</f>
        <v>Khăn Rit</v>
      </c>
      <c r="C46" s="12"/>
      <c r="D46" s="12">
        <v>1</v>
      </c>
      <c r="E46" s="13">
        <v>6</v>
      </c>
      <c r="F46" s="14"/>
      <c r="G46" s="13">
        <f t="shared" si="0"/>
        <v>6</v>
      </c>
      <c r="H46" s="13">
        <f t="shared" si="1"/>
        <v>7</v>
      </c>
      <c r="I46" s="19">
        <f t="shared" si="2"/>
        <v>525000</v>
      </c>
      <c r="J46" s="20"/>
      <c r="L46" s="18" t="str">
        <f>'[2]TTL tổ 11'!B53</f>
        <v>Khanh Chom Rơn</v>
      </c>
    </row>
    <row r="47" spans="1:12" ht="15.75">
      <c r="A47" s="7">
        <f>'TTTL tổ 6'!A51</f>
        <v>42</v>
      </c>
      <c r="B47" s="8" t="str">
        <f>'TTTL tổ 6'!B51</f>
        <v>Mit Năk</v>
      </c>
      <c r="C47" s="12"/>
      <c r="D47" s="12">
        <v>1</v>
      </c>
      <c r="E47" s="13">
        <v>5</v>
      </c>
      <c r="F47" s="14"/>
      <c r="G47" s="13">
        <f t="shared" si="0"/>
        <v>5</v>
      </c>
      <c r="H47" s="13">
        <f t="shared" si="1"/>
        <v>6</v>
      </c>
      <c r="I47" s="19">
        <f t="shared" si="2"/>
        <v>450000</v>
      </c>
      <c r="J47" s="20"/>
      <c r="L47" s="18" t="str">
        <f>'[2]TTL tổ 11'!B54</f>
        <v>Muôn Pươn</v>
      </c>
    </row>
    <row r="48" spans="1:12" ht="15.75">
      <c r="A48" s="7">
        <f>'TTTL tổ 6'!A52</f>
        <v>43</v>
      </c>
      <c r="B48" s="8" t="str">
        <f>'TTTL tổ 6'!B52</f>
        <v>Khăn Số Pheap</v>
      </c>
      <c r="C48" s="12"/>
      <c r="D48" s="12">
        <v>1</v>
      </c>
      <c r="E48" s="13">
        <v>5</v>
      </c>
      <c r="F48" s="14"/>
      <c r="G48" s="13">
        <f t="shared" si="0"/>
        <v>5</v>
      </c>
      <c r="H48" s="13">
        <f t="shared" si="1"/>
        <v>6</v>
      </c>
      <c r="I48" s="19">
        <f t="shared" si="2"/>
        <v>450000</v>
      </c>
      <c r="J48" s="20"/>
      <c r="L48" s="18" t="str">
        <f>'[2]TTL tổ 11'!B55</f>
        <v>Con Nut</v>
      </c>
    </row>
    <row r="49" spans="1:12" ht="15.75">
      <c r="A49" s="7">
        <f>'TTTL tổ 6'!A53</f>
        <v>44</v>
      </c>
      <c r="B49" s="8" t="str">
        <f>'TTTL tổ 6'!B53</f>
        <v>Mit Mach</v>
      </c>
      <c r="C49" s="12"/>
      <c r="D49" s="12">
        <v>1</v>
      </c>
      <c r="E49" s="13">
        <v>5</v>
      </c>
      <c r="F49" s="14">
        <v>1</v>
      </c>
      <c r="G49" s="13">
        <f t="shared" si="0"/>
        <v>6</v>
      </c>
      <c r="H49" s="13">
        <f t="shared" si="1"/>
        <v>6</v>
      </c>
      <c r="I49" s="19">
        <f t="shared" si="2"/>
        <v>450000</v>
      </c>
      <c r="J49" s="20"/>
      <c r="L49" s="18" t="str">
        <f>'[2]TTL tổ 11'!B56</f>
        <v>Con Nêt</v>
      </c>
    </row>
    <row r="50" spans="1:12" ht="15.75">
      <c r="A50" s="7">
        <f>'TTTL tổ 6'!A54</f>
        <v>45</v>
      </c>
      <c r="B50" s="8" t="str">
        <f>'TTTL tổ 6'!B54</f>
        <v>Mit Chân</v>
      </c>
      <c r="C50" s="12"/>
      <c r="D50" s="12">
        <v>1</v>
      </c>
      <c r="E50" s="13">
        <v>6</v>
      </c>
      <c r="F50" s="14"/>
      <c r="G50" s="13">
        <f t="shared" si="0"/>
        <v>6</v>
      </c>
      <c r="H50" s="13">
        <f t="shared" si="1"/>
        <v>7</v>
      </c>
      <c r="I50" s="19">
        <f t="shared" si="2"/>
        <v>525000</v>
      </c>
      <c r="J50" s="20"/>
      <c r="L50" s="18" t="str">
        <f>'[2]TTL tổ 11'!B57</f>
        <v>Rươl Hay</v>
      </c>
    </row>
    <row r="51" spans="1:12" ht="15.75">
      <c r="A51" s="7">
        <f>'TTTL tổ 6'!A55</f>
        <v>46</v>
      </c>
      <c r="B51" s="8" t="str">
        <f>'TTTL tổ 6'!B55</f>
        <v>Pô Rum Khi</v>
      </c>
      <c r="C51" s="12"/>
      <c r="D51" s="12">
        <v>1</v>
      </c>
      <c r="E51" s="13">
        <v>6</v>
      </c>
      <c r="F51" s="14">
        <v>1</v>
      </c>
      <c r="G51" s="13">
        <f t="shared" si="0"/>
        <v>7</v>
      </c>
      <c r="H51" s="13">
        <f t="shared" si="1"/>
        <v>7</v>
      </c>
      <c r="I51" s="19">
        <f t="shared" si="2"/>
        <v>525000</v>
      </c>
      <c r="J51" s="20"/>
      <c r="L51" s="18" t="str">
        <f>'[2]TTL tổ 11'!B58</f>
        <v>Phưm Phiêch</v>
      </c>
    </row>
    <row r="52" spans="1:12" ht="15.75">
      <c r="A52" s="7">
        <f>'TTTL tổ 6'!A56</f>
        <v>47</v>
      </c>
      <c r="B52" s="8" t="str">
        <f>'TTTL tổ 6'!B56</f>
        <v>Bôl Tha Vi</v>
      </c>
      <c r="C52" s="12"/>
      <c r="D52" s="12">
        <v>1</v>
      </c>
      <c r="E52" s="13">
        <v>6</v>
      </c>
      <c r="F52" s="14"/>
      <c r="G52" s="13">
        <f t="shared" si="0"/>
        <v>6</v>
      </c>
      <c r="H52" s="13">
        <f t="shared" si="1"/>
        <v>7</v>
      </c>
      <c r="I52" s="19">
        <f t="shared" si="2"/>
        <v>525000</v>
      </c>
      <c r="J52" s="20"/>
      <c r="L52" s="18" t="str">
        <f>'[2]TTL tổ 11'!B59</f>
        <v>Un Nhưp</v>
      </c>
    </row>
    <row r="53" spans="1:12" ht="15.75">
      <c r="A53" s="7">
        <f>'TTTL tổ 6'!A57</f>
        <v>48</v>
      </c>
      <c r="B53" s="8" t="str">
        <f>'TTTL tổ 6'!B57</f>
        <v>Hôl Hay</v>
      </c>
      <c r="C53" s="12">
        <v>1</v>
      </c>
      <c r="D53" s="12">
        <v>1</v>
      </c>
      <c r="E53" s="13">
        <v>5</v>
      </c>
      <c r="F53" s="14">
        <v>1</v>
      </c>
      <c r="G53" s="13">
        <f t="shared" si="0"/>
        <v>6</v>
      </c>
      <c r="H53" s="13">
        <f t="shared" si="1"/>
        <v>6</v>
      </c>
      <c r="I53" s="19">
        <f t="shared" si="2"/>
        <v>450000</v>
      </c>
      <c r="J53" s="20"/>
      <c r="L53" s="18" t="str">
        <f>'[2]TTL tổ 11'!B60</f>
        <v>Chanh Liêng</v>
      </c>
    </row>
    <row r="54" spans="1:12" ht="15.75">
      <c r="A54" s="7">
        <f>'TTTL tổ 6'!A58</f>
        <v>49</v>
      </c>
      <c r="B54" s="8" t="str">
        <f>'TTTL tổ 6'!B58</f>
        <v>Hôl Tha</v>
      </c>
      <c r="C54" s="12"/>
      <c r="D54" s="12">
        <v>1</v>
      </c>
      <c r="E54" s="13">
        <v>5</v>
      </c>
      <c r="F54" s="14">
        <v>1</v>
      </c>
      <c r="G54" s="13">
        <f t="shared" si="0"/>
        <v>6</v>
      </c>
      <c r="H54" s="13">
        <f t="shared" si="1"/>
        <v>6</v>
      </c>
      <c r="I54" s="19">
        <f t="shared" si="2"/>
        <v>450000</v>
      </c>
      <c r="J54" s="20"/>
      <c r="L54" s="18" t="str">
        <f>'[2]TTL tổ 11'!B61</f>
        <v>Kon Kiên</v>
      </c>
    </row>
    <row r="55" spans="1:12" ht="15.75">
      <c r="A55" s="7">
        <f>'TTTL tổ 6'!A59</f>
        <v>50</v>
      </c>
      <c r="B55" s="8" t="str">
        <f>'TTTL tổ 6'!B59</f>
        <v>Mêt Sô Phol</v>
      </c>
      <c r="C55" s="12"/>
      <c r="D55" s="12">
        <v>1</v>
      </c>
      <c r="E55" s="13">
        <v>4</v>
      </c>
      <c r="F55" s="14">
        <v>1</v>
      </c>
      <c r="G55" s="13">
        <f t="shared" si="0"/>
        <v>5</v>
      </c>
      <c r="H55" s="13">
        <f t="shared" si="1"/>
        <v>5</v>
      </c>
      <c r="I55" s="19">
        <f t="shared" si="2"/>
        <v>375000</v>
      </c>
      <c r="J55" s="20"/>
      <c r="L55" s="18" t="str">
        <f>'[2]TTL tổ 11'!B62</f>
        <v>Kon Sô Nê</v>
      </c>
    </row>
    <row r="56" spans="1:12" ht="15.75">
      <c r="A56" s="7">
        <f>'TTTL tổ 6'!A60</f>
        <v>51</v>
      </c>
      <c r="B56" s="8" t="str">
        <f>'TTTL tổ 6'!B60</f>
        <v>Nhil Vôn</v>
      </c>
      <c r="C56" s="12"/>
      <c r="D56" s="12">
        <v>1</v>
      </c>
      <c r="E56" s="13">
        <v>5</v>
      </c>
      <c r="F56" s="14">
        <v>1</v>
      </c>
      <c r="G56" s="13">
        <f t="shared" si="0"/>
        <v>6</v>
      </c>
      <c r="H56" s="13">
        <f t="shared" si="1"/>
        <v>6</v>
      </c>
      <c r="I56" s="19">
        <f t="shared" si="2"/>
        <v>450000</v>
      </c>
      <c r="J56" s="20"/>
      <c r="L56" s="18" t="str">
        <f>'[2]TTL tổ 11'!B63</f>
        <v>Ry Nêng</v>
      </c>
    </row>
    <row r="57" spans="1:12" ht="15.75">
      <c r="A57" s="7">
        <f>'TTTL tổ 6'!A61</f>
        <v>52</v>
      </c>
      <c r="B57" s="8" t="str">
        <f>'TTTL tổ 6'!B61</f>
        <v>San Lê Khât</v>
      </c>
      <c r="C57" s="15"/>
      <c r="D57" s="12">
        <v>1</v>
      </c>
      <c r="E57" s="13">
        <v>4</v>
      </c>
      <c r="F57" s="14">
        <v>1</v>
      </c>
      <c r="G57" s="13">
        <f t="shared" si="0"/>
        <v>5</v>
      </c>
      <c r="H57" s="13">
        <f t="shared" si="1"/>
        <v>5</v>
      </c>
      <c r="I57" s="19">
        <f t="shared" si="2"/>
        <v>375000</v>
      </c>
      <c r="J57" s="20"/>
      <c r="L57" s="18" t="str">
        <f>'[2]TTL tổ 11'!B64</f>
        <v>Hiên Hun</v>
      </c>
    </row>
    <row r="58" spans="1:12" ht="15.75">
      <c r="A58" s="7">
        <f>'TTTL tổ 6'!A62</f>
        <v>53</v>
      </c>
      <c r="B58" s="8" t="str">
        <f>'TTTL tổ 6'!B62</f>
        <v>Phol La Pho Li</v>
      </c>
      <c r="C58" s="15"/>
      <c r="D58" s="12">
        <v>1</v>
      </c>
      <c r="E58" s="13">
        <v>4</v>
      </c>
      <c r="F58" s="14">
        <v>1</v>
      </c>
      <c r="G58" s="13">
        <f t="shared" si="0"/>
        <v>5</v>
      </c>
      <c r="H58" s="13">
        <f t="shared" si="1"/>
        <v>5</v>
      </c>
      <c r="I58" s="19">
        <f t="shared" si="2"/>
        <v>375000</v>
      </c>
      <c r="J58" s="20"/>
      <c r="L58" s="18" t="str">
        <f>'[2]TTL tổ 11'!B65</f>
        <v>So Chia</v>
      </c>
    </row>
    <row r="59" spans="1:12" ht="15.75">
      <c r="A59" s="7">
        <f>'TTTL tổ 6'!A63</f>
        <v>54</v>
      </c>
      <c r="B59" s="8" t="str">
        <f>'TTTL tổ 6'!B63</f>
        <v>Iêng Kha</v>
      </c>
      <c r="C59" s="15"/>
      <c r="D59" s="12">
        <v>1</v>
      </c>
      <c r="E59" s="13">
        <v>5</v>
      </c>
      <c r="F59" s="14">
        <v>2</v>
      </c>
      <c r="G59" s="13">
        <f t="shared" si="0"/>
        <v>7</v>
      </c>
      <c r="H59" s="13">
        <f t="shared" si="1"/>
        <v>6</v>
      </c>
      <c r="I59" s="19">
        <f t="shared" si="2"/>
        <v>450000</v>
      </c>
      <c r="J59" s="20"/>
      <c r="L59" s="18" t="str">
        <f>'[2]TTL tổ 11'!B66</f>
        <v>Vanh Nă</v>
      </c>
    </row>
    <row r="60" spans="1:12" ht="15.75">
      <c r="A60" s="7">
        <f>'TTTL tổ 6'!A64</f>
        <v>55</v>
      </c>
      <c r="B60" s="8" t="str">
        <f>'TTTL tổ 6'!B64</f>
        <v>Con Phôn</v>
      </c>
      <c r="C60" s="15">
        <v>1</v>
      </c>
      <c r="D60" s="12">
        <v>1</v>
      </c>
      <c r="E60" s="13">
        <v>4</v>
      </c>
      <c r="F60" s="14">
        <v>2</v>
      </c>
      <c r="G60" s="13">
        <f t="shared" si="0"/>
        <v>6</v>
      </c>
      <c r="H60" s="13">
        <f t="shared" si="1"/>
        <v>5</v>
      </c>
      <c r="I60" s="19">
        <f t="shared" si="2"/>
        <v>375000</v>
      </c>
      <c r="J60" s="20"/>
      <c r="L60" s="18" t="str">
        <f>'[2]TTL tổ 11'!B67</f>
        <v>Mom Thol</v>
      </c>
    </row>
    <row r="61" spans="1:12" ht="15.75">
      <c r="A61" s="7">
        <f>'TTTL tổ 6'!A65</f>
        <v>56</v>
      </c>
      <c r="B61" s="8" t="str">
        <f>'TTTL tổ 6'!B65</f>
        <v>Kôk So Rây Vươn</v>
      </c>
      <c r="C61" s="15"/>
      <c r="D61" s="12">
        <v>1</v>
      </c>
      <c r="E61" s="13">
        <v>5</v>
      </c>
      <c r="F61" s="14"/>
      <c r="G61" s="13">
        <f t="shared" si="0"/>
        <v>5</v>
      </c>
      <c r="H61" s="13">
        <f t="shared" si="1"/>
        <v>6</v>
      </c>
      <c r="I61" s="19">
        <f t="shared" si="2"/>
        <v>450000</v>
      </c>
      <c r="J61" s="20"/>
      <c r="L61" s="18" t="str">
        <f>'[2]TTL tổ 11'!B68</f>
        <v>Thươn Srey Ôl</v>
      </c>
    </row>
    <row r="62" spans="1:12" ht="15.75">
      <c r="A62" s="7">
        <f>'TTTL tổ 6'!A66</f>
        <v>57</v>
      </c>
      <c r="B62" s="8" t="str">
        <f>'TTTL tổ 6'!B66</f>
        <v>Phach Nuôn</v>
      </c>
      <c r="C62" s="15"/>
      <c r="D62" s="12">
        <v>1</v>
      </c>
      <c r="E62" s="13">
        <v>4</v>
      </c>
      <c r="F62" s="14"/>
      <c r="G62" s="13">
        <f t="shared" si="0"/>
        <v>4</v>
      </c>
      <c r="H62" s="13">
        <f t="shared" si="1"/>
        <v>5</v>
      </c>
      <c r="I62" s="19">
        <f t="shared" si="2"/>
        <v>375000</v>
      </c>
      <c r="J62" s="20"/>
      <c r="L62" s="18"/>
    </row>
    <row r="63" spans="1:12" ht="15.75">
      <c r="A63" s="7">
        <f>'TTTL tổ 6'!A67</f>
        <v>58</v>
      </c>
      <c r="B63" s="8" t="str">
        <f>'TTTL tổ 6'!B67</f>
        <v>Bôl Sôc</v>
      </c>
      <c r="C63" s="15"/>
      <c r="D63" s="12">
        <v>1</v>
      </c>
      <c r="E63" s="13">
        <v>4</v>
      </c>
      <c r="F63" s="14"/>
      <c r="G63" s="13"/>
      <c r="H63" s="13">
        <f t="shared" si="1"/>
        <v>5</v>
      </c>
      <c r="I63" s="19">
        <f t="shared" si="2"/>
        <v>375000</v>
      </c>
      <c r="J63" s="20"/>
      <c r="L63" s="18"/>
    </row>
    <row r="64" spans="1:12" ht="15.75">
      <c r="A64" s="7">
        <f>'TTTL tổ 6'!A68</f>
        <v>59</v>
      </c>
      <c r="B64" s="8" t="str">
        <f>'TTTL tổ 6'!B68</f>
        <v>Mêt Sô Phea</v>
      </c>
      <c r="C64" s="15"/>
      <c r="D64" s="12">
        <v>1</v>
      </c>
      <c r="E64" s="13">
        <v>6</v>
      </c>
      <c r="F64" s="14"/>
      <c r="G64" s="13"/>
      <c r="H64" s="13">
        <f t="shared" si="1"/>
        <v>7</v>
      </c>
      <c r="I64" s="19">
        <f t="shared" si="2"/>
        <v>525000</v>
      </c>
      <c r="J64" s="20"/>
      <c r="L64" s="18"/>
    </row>
    <row r="65" spans="1:12" ht="15.75">
      <c r="A65" s="7">
        <f>'TTTL tổ 6'!A69</f>
        <v>60</v>
      </c>
      <c r="B65" s="8" t="str">
        <f>'TTTL tổ 6'!B69</f>
        <v>Mêt Sô Con Thia</v>
      </c>
      <c r="C65" s="15"/>
      <c r="D65" s="12">
        <v>1</v>
      </c>
      <c r="E65" s="13">
        <v>5</v>
      </c>
      <c r="F65" s="14"/>
      <c r="G65" s="13"/>
      <c r="H65" s="13">
        <f t="shared" si="1"/>
        <v>6</v>
      </c>
      <c r="I65" s="19">
        <f t="shared" si="2"/>
        <v>450000</v>
      </c>
      <c r="J65" s="20"/>
      <c r="L65" s="18"/>
    </row>
    <row r="66" spans="1:12" ht="15.75">
      <c r="A66" s="7">
        <f>'TTTL tổ 6'!A70</f>
        <v>61</v>
      </c>
      <c r="B66" s="8" t="str">
        <f>'TTTL tổ 6'!B70</f>
        <v>Phach Thươn</v>
      </c>
      <c r="C66" s="15"/>
      <c r="D66" s="12">
        <v>1</v>
      </c>
      <c r="E66" s="13">
        <v>6</v>
      </c>
      <c r="F66" s="14"/>
      <c r="G66" s="13"/>
      <c r="H66" s="13">
        <f t="shared" si="1"/>
        <v>7</v>
      </c>
      <c r="I66" s="19">
        <f t="shared" si="2"/>
        <v>525000</v>
      </c>
      <c r="J66" s="20"/>
      <c r="L66" s="18"/>
    </row>
    <row r="67" spans="1:12" ht="15.75">
      <c r="A67" s="7">
        <f>'TTTL tổ 6'!A71</f>
        <v>62</v>
      </c>
      <c r="B67" s="8" t="str">
        <f>'TTTL tổ 6'!B71</f>
        <v>Suông Phô Lia</v>
      </c>
      <c r="C67" s="15"/>
      <c r="D67" s="12">
        <v>1</v>
      </c>
      <c r="E67" s="13">
        <v>6</v>
      </c>
      <c r="F67" s="14"/>
      <c r="G67" s="13"/>
      <c r="H67" s="13">
        <f t="shared" si="1"/>
        <v>7</v>
      </c>
      <c r="I67" s="19">
        <f t="shared" si="2"/>
        <v>525000</v>
      </c>
      <c r="J67" s="20"/>
      <c r="L67" s="18"/>
    </row>
    <row r="68" spans="1:12" ht="15.75">
      <c r="A68" s="7">
        <f>'TTTL tổ 6'!A72</f>
        <v>63</v>
      </c>
      <c r="B68" s="8" t="str">
        <f>'TTTL tổ 6'!B72</f>
        <v>Phon Số Bân</v>
      </c>
      <c r="C68" s="15"/>
      <c r="D68" s="12">
        <v>1</v>
      </c>
      <c r="E68" s="13">
        <v>5</v>
      </c>
      <c r="F68" s="14"/>
      <c r="G68" s="13"/>
      <c r="H68" s="13">
        <f t="shared" si="1"/>
        <v>6</v>
      </c>
      <c r="I68" s="19">
        <f t="shared" si="2"/>
        <v>450000</v>
      </c>
      <c r="J68" s="20"/>
      <c r="L68" s="18"/>
    </row>
    <row r="69" spans="1:12" ht="15.75">
      <c r="A69" s="7">
        <f>'TTTL tổ 6'!A73</f>
        <v>64</v>
      </c>
      <c r="B69" s="8" t="str">
        <f>'TTTL tổ 6'!B73</f>
        <v>Thi Liêt</v>
      </c>
      <c r="C69" s="15"/>
      <c r="D69" s="12">
        <v>1</v>
      </c>
      <c r="E69" s="13">
        <v>8</v>
      </c>
      <c r="F69" s="14"/>
      <c r="G69" s="13"/>
      <c r="H69" s="13">
        <f t="shared" si="1"/>
        <v>9</v>
      </c>
      <c r="I69" s="19">
        <f t="shared" si="2"/>
        <v>675000</v>
      </c>
      <c r="J69" s="20"/>
      <c r="L69" s="18"/>
    </row>
    <row r="70" spans="1:12" ht="15.75">
      <c r="A70" s="7">
        <f>'TTTL tổ 6'!A74</f>
        <v>65</v>
      </c>
      <c r="B70" s="8" t="str">
        <f>'TTTL tổ 6'!B74</f>
        <v>Suôt Sau Ri</v>
      </c>
      <c r="C70" s="15"/>
      <c r="D70" s="12">
        <v>1</v>
      </c>
      <c r="E70" s="13">
        <v>5</v>
      </c>
      <c r="F70" s="14"/>
      <c r="G70" s="13">
        <f t="shared" si="0"/>
        <v>5</v>
      </c>
      <c r="H70" s="13">
        <f t="shared" si="1"/>
        <v>6</v>
      </c>
      <c r="I70" s="19">
        <f t="shared" si="2"/>
        <v>450000</v>
      </c>
      <c r="J70" s="20"/>
      <c r="L70" s="18" t="str">
        <f>'[2]TTL tổ 11'!B70</f>
        <v>Chres Ron</v>
      </c>
    </row>
    <row r="71" spans="1:12" ht="15.75">
      <c r="A71" s="7">
        <f>'TTTL tổ 6'!A75</f>
        <v>66</v>
      </c>
      <c r="B71" s="8" t="str">
        <f>'TTTL tổ 6'!B75</f>
        <v>Sum Văn Na</v>
      </c>
      <c r="C71" s="15"/>
      <c r="D71" s="12">
        <v>1</v>
      </c>
      <c r="E71" s="13">
        <v>8</v>
      </c>
      <c r="F71" s="14">
        <v>2</v>
      </c>
      <c r="G71" s="13">
        <f t="shared" si="0"/>
        <v>10</v>
      </c>
      <c r="H71" s="13">
        <f t="shared" si="1"/>
        <v>9</v>
      </c>
      <c r="I71" s="19">
        <f t="shared" si="2"/>
        <v>675000</v>
      </c>
      <c r="J71" s="20"/>
      <c r="L71" s="18" t="str">
        <f>'[2]TTL tổ 11'!B71</f>
        <v>Sương Săm</v>
      </c>
    </row>
    <row r="72" spans="1:12" ht="15.75">
      <c r="A72" s="7">
        <f>'TTTL tổ 6'!A76</f>
        <v>67</v>
      </c>
      <c r="B72" s="8" t="str">
        <f>'TTTL tổ 6'!B76</f>
        <v>Khêm số kha</v>
      </c>
      <c r="C72" s="15"/>
      <c r="D72" s="12">
        <v>1</v>
      </c>
      <c r="E72" s="13">
        <v>5</v>
      </c>
      <c r="F72" s="14"/>
      <c r="G72" s="13">
        <f t="shared" si="0"/>
        <v>5</v>
      </c>
      <c r="H72" s="13">
        <f t="shared" si="1"/>
        <v>6</v>
      </c>
      <c r="I72" s="19">
        <f t="shared" si="2"/>
        <v>450000</v>
      </c>
      <c r="J72" s="20"/>
      <c r="L72" s="18" t="str">
        <f>'[2]TTL tổ 11'!B72</f>
        <v>Mia Ni</v>
      </c>
    </row>
    <row r="73" spans="1:12" ht="15.75">
      <c r="A73" s="7">
        <f>'TTTL tổ 6'!A77</f>
        <v>68</v>
      </c>
      <c r="B73" s="8" t="str">
        <f>'TTTL tổ 6'!B77</f>
        <v>Khêm Sô Rây Pâu</v>
      </c>
      <c r="C73" s="15"/>
      <c r="D73" s="12">
        <v>1</v>
      </c>
      <c r="E73" s="13">
        <v>8</v>
      </c>
      <c r="F73" s="14"/>
      <c r="G73" s="13">
        <f t="shared" si="0"/>
        <v>8</v>
      </c>
      <c r="H73" s="13">
        <f t="shared" si="1"/>
        <v>9</v>
      </c>
      <c r="I73" s="19">
        <f t="shared" si="2"/>
        <v>675000</v>
      </c>
      <c r="J73" s="20"/>
      <c r="L73" s="18" t="str">
        <f>'[2]TTL tổ 11'!B73</f>
        <v>Vy Na</v>
      </c>
    </row>
    <row r="74" spans="1:12" ht="15.75">
      <c r="A74" s="7">
        <f>'TTTL tổ 6'!A78</f>
        <v>69</v>
      </c>
      <c r="B74" s="8" t="str">
        <f>'TTTL tổ 6'!B78</f>
        <v>Khêm Ni Môl</v>
      </c>
      <c r="C74" s="15"/>
      <c r="D74" s="12">
        <v>1</v>
      </c>
      <c r="E74" s="13">
        <v>5</v>
      </c>
      <c r="F74" s="14"/>
      <c r="G74" s="13">
        <f t="shared" si="0"/>
        <v>5</v>
      </c>
      <c r="H74" s="13">
        <f t="shared" si="1"/>
        <v>6</v>
      </c>
      <c r="I74" s="19">
        <f t="shared" si="2"/>
        <v>450000</v>
      </c>
      <c r="J74" s="20"/>
      <c r="L74" s="18" t="str">
        <f>'[2]TTL tổ 11'!B74</f>
        <v>Han Kia</v>
      </c>
    </row>
    <row r="75" spans="1:12" ht="15.75" hidden="1">
      <c r="A75" s="7">
        <f>'TTTL tổ 6'!A79</f>
        <v>70</v>
      </c>
      <c r="B75" s="8" t="str">
        <f>'TTTL tổ 6'!B79</f>
        <v>Sô Srôn</v>
      </c>
      <c r="C75" s="15"/>
      <c r="D75" s="12">
        <v>1</v>
      </c>
      <c r="E75" s="13">
        <v>6</v>
      </c>
      <c r="F75" s="14"/>
      <c r="G75" s="13">
        <f t="shared" si="0"/>
        <v>6</v>
      </c>
      <c r="H75" s="13">
        <f t="shared" si="1"/>
        <v>7</v>
      </c>
      <c r="I75" s="19">
        <f t="shared" si="2"/>
        <v>525000</v>
      </c>
      <c r="J75" s="20"/>
      <c r="L75" s="18" t="str">
        <f>'[2]TTL tổ 11'!B75</f>
        <v>Suy Nan</v>
      </c>
    </row>
    <row r="76" spans="1:12" ht="15.75" hidden="1">
      <c r="A76" s="7">
        <f>'TTTL tổ 6'!A80</f>
        <v>71</v>
      </c>
      <c r="B76" s="8" t="str">
        <f>'TTTL tổ 6'!B80</f>
        <v>My Hem</v>
      </c>
      <c r="C76" s="15"/>
      <c r="D76" s="12">
        <v>1</v>
      </c>
      <c r="E76" s="13">
        <v>6</v>
      </c>
      <c r="F76" s="14"/>
      <c r="G76" s="13">
        <f t="shared" si="0"/>
        <v>6</v>
      </c>
      <c r="H76" s="13">
        <f t="shared" si="1"/>
        <v>7</v>
      </c>
      <c r="I76" s="19">
        <f t="shared" si="2"/>
        <v>525000</v>
      </c>
      <c r="J76" s="20"/>
      <c r="L76" s="18" t="str">
        <f>'[2]TTL tổ 11'!B76</f>
        <v>Toch Chia</v>
      </c>
    </row>
    <row r="77" spans="1:12" ht="15.75" hidden="1">
      <c r="A77" s="7">
        <f>'TTTL tổ 6'!A81</f>
        <v>72</v>
      </c>
      <c r="B77" s="8" t="str">
        <f>'TTTL tổ 6'!B81</f>
        <v>Soc San</v>
      </c>
      <c r="C77" s="15"/>
      <c r="D77" s="12">
        <v>1</v>
      </c>
      <c r="E77" s="13">
        <v>5</v>
      </c>
      <c r="F77" s="14"/>
      <c r="G77" s="13">
        <f t="shared" ref="G77:G143" si="3">E77+F77</f>
        <v>5</v>
      </c>
      <c r="H77" s="13">
        <f t="shared" ref="H77:H143" si="4">D77+E77</f>
        <v>6</v>
      </c>
      <c r="I77" s="19">
        <f t="shared" ref="I77:I143" si="5">H77*75000</f>
        <v>450000</v>
      </c>
      <c r="J77" s="20"/>
      <c r="L77" s="18" t="str">
        <f>'[2]TTL tổ 11'!B77</f>
        <v>Kon La</v>
      </c>
    </row>
    <row r="78" spans="1:12" ht="15.75" hidden="1">
      <c r="A78" s="7">
        <f>'TTTL tổ 6'!A82</f>
        <v>73</v>
      </c>
      <c r="B78" s="8" t="str">
        <f>'TTTL tổ 6'!B82</f>
        <v>Va Đi</v>
      </c>
      <c r="C78" s="15"/>
      <c r="D78" s="12">
        <v>1</v>
      </c>
      <c r="E78" s="13">
        <v>6</v>
      </c>
      <c r="F78" s="14"/>
      <c r="G78" s="13">
        <f t="shared" si="3"/>
        <v>6</v>
      </c>
      <c r="H78" s="13">
        <f t="shared" si="4"/>
        <v>7</v>
      </c>
      <c r="I78" s="19">
        <f t="shared" si="5"/>
        <v>525000</v>
      </c>
      <c r="J78" s="20"/>
      <c r="L78" s="18" t="str">
        <f>'[2]TTL tổ 11'!B78</f>
        <v>Sun Đon</v>
      </c>
    </row>
    <row r="79" spans="1:12" ht="15.75" hidden="1">
      <c r="A79" s="7">
        <f>'TTTL tổ 6'!A83</f>
        <v>74</v>
      </c>
      <c r="B79" s="8" t="str">
        <f>'TTTL tổ 6'!B83</f>
        <v>Plang Pla</v>
      </c>
      <c r="C79" s="15"/>
      <c r="D79" s="12">
        <v>1</v>
      </c>
      <c r="E79" s="13">
        <v>5</v>
      </c>
      <c r="F79" s="14"/>
      <c r="G79" s="13">
        <f t="shared" si="3"/>
        <v>5</v>
      </c>
      <c r="H79" s="13">
        <f t="shared" si="4"/>
        <v>6</v>
      </c>
      <c r="I79" s="19">
        <f t="shared" si="5"/>
        <v>450000</v>
      </c>
      <c r="J79" s="20"/>
      <c r="L79" s="18" t="str">
        <f>'[2]TTL tổ 11'!B79</f>
        <v>Non Art</v>
      </c>
    </row>
    <row r="80" spans="1:12" ht="15.75" hidden="1">
      <c r="A80" s="7">
        <f>'TTTL tổ 6'!A84</f>
        <v>75</v>
      </c>
      <c r="B80" s="8" t="str">
        <f>'TTTL tổ 6'!B84</f>
        <v>So Khach</v>
      </c>
      <c r="C80" s="15"/>
      <c r="D80" s="12">
        <v>1</v>
      </c>
      <c r="E80" s="13">
        <v>7</v>
      </c>
      <c r="F80" s="14"/>
      <c r="G80" s="13">
        <f t="shared" si="3"/>
        <v>7</v>
      </c>
      <c r="H80" s="13">
        <f t="shared" si="4"/>
        <v>8</v>
      </c>
      <c r="I80" s="19">
        <f t="shared" si="5"/>
        <v>600000</v>
      </c>
      <c r="J80" s="20"/>
      <c r="L80" s="18" t="str">
        <f>'[2]TTL tổ 11'!B80</f>
        <v>Em Nau</v>
      </c>
    </row>
    <row r="81" spans="1:12" ht="15.75" hidden="1">
      <c r="A81" s="7">
        <f>'TTTL tổ 6'!A85</f>
        <v>76</v>
      </c>
      <c r="B81" s="8" t="str">
        <f>'TTTL tổ 6'!B85</f>
        <v>Sem Ka</v>
      </c>
      <c r="C81" s="15"/>
      <c r="D81" s="12">
        <v>1</v>
      </c>
      <c r="E81" s="13">
        <v>5</v>
      </c>
      <c r="F81" s="14"/>
      <c r="G81" s="13">
        <f t="shared" si="3"/>
        <v>5</v>
      </c>
      <c r="H81" s="13">
        <f t="shared" si="4"/>
        <v>6</v>
      </c>
      <c r="I81" s="19">
        <f t="shared" si="5"/>
        <v>450000</v>
      </c>
      <c r="J81" s="20"/>
      <c r="L81" s="18" t="str">
        <f>'[2]TTL tổ 11'!B81</f>
        <v>Danh Vy ra</v>
      </c>
    </row>
    <row r="82" spans="1:12" ht="15.75" hidden="1">
      <c r="A82" s="7">
        <f>'TTTL tổ 6'!A86</f>
        <v>77</v>
      </c>
      <c r="B82" s="8" t="str">
        <f>'TTTL tổ 6'!B86</f>
        <v>Long Loi</v>
      </c>
      <c r="C82" s="15"/>
      <c r="D82" s="12">
        <v>1</v>
      </c>
      <c r="E82" s="13">
        <v>5</v>
      </c>
      <c r="F82" s="14"/>
      <c r="G82" s="13">
        <f t="shared" si="3"/>
        <v>5</v>
      </c>
      <c r="H82" s="13">
        <f t="shared" si="4"/>
        <v>6</v>
      </c>
      <c r="I82" s="19">
        <f t="shared" si="5"/>
        <v>450000</v>
      </c>
      <c r="J82" s="20"/>
      <c r="L82" s="18" t="str">
        <f>'[2]TTL tổ 11'!B82</f>
        <v>Han Sây Ha</v>
      </c>
    </row>
    <row r="83" spans="1:12" ht="15.75" hidden="1">
      <c r="A83" s="7">
        <f>'TTTL tổ 6'!A87</f>
        <v>78</v>
      </c>
      <c r="B83" s="8" t="str">
        <f>'TTTL tổ 6'!B87</f>
        <v>Phon Kren</v>
      </c>
      <c r="C83" s="15"/>
      <c r="D83" s="12">
        <v>1</v>
      </c>
      <c r="E83" s="13">
        <v>6</v>
      </c>
      <c r="F83" s="14"/>
      <c r="G83" s="13">
        <f t="shared" si="3"/>
        <v>6</v>
      </c>
      <c r="H83" s="13">
        <f t="shared" si="4"/>
        <v>7</v>
      </c>
      <c r="I83" s="19">
        <f t="shared" si="5"/>
        <v>525000</v>
      </c>
      <c r="J83" s="20"/>
      <c r="L83" s="18" t="str">
        <f>'[2]TTL tổ 11'!B83</f>
        <v>At Thi Đa</v>
      </c>
    </row>
    <row r="84" spans="1:12" ht="15.75" hidden="1">
      <c r="A84" s="7">
        <f>'TTTL tổ 6'!A88</f>
        <v>79</v>
      </c>
      <c r="B84" s="8" t="str">
        <f>'TTTL tổ 6'!B88</f>
        <v>Chhin Chhi</v>
      </c>
      <c r="C84" s="15"/>
      <c r="D84" s="12">
        <v>1</v>
      </c>
      <c r="E84" s="13">
        <v>6</v>
      </c>
      <c r="F84" s="14"/>
      <c r="G84" s="13">
        <f t="shared" si="3"/>
        <v>6</v>
      </c>
      <c r="H84" s="13">
        <f t="shared" si="4"/>
        <v>7</v>
      </c>
      <c r="I84" s="19">
        <f t="shared" si="5"/>
        <v>525000</v>
      </c>
      <c r="J84" s="20"/>
      <c r="L84" s="18" t="str">
        <f>'[2]TTL tổ 11'!B84</f>
        <v>So Nha</v>
      </c>
    </row>
    <row r="85" spans="1:12" ht="15.75" hidden="1">
      <c r="A85" s="7">
        <f>'TTTL tổ 6'!A89</f>
        <v>80</v>
      </c>
      <c r="B85" s="8" t="str">
        <f>'TTTL tổ 6'!B89</f>
        <v>Chhin Lư</v>
      </c>
      <c r="C85" s="15"/>
      <c r="D85" s="12">
        <v>1</v>
      </c>
      <c r="E85" s="13">
        <v>5</v>
      </c>
      <c r="F85" s="14"/>
      <c r="G85" s="13">
        <f t="shared" si="3"/>
        <v>5</v>
      </c>
      <c r="H85" s="13">
        <f t="shared" si="4"/>
        <v>6</v>
      </c>
      <c r="I85" s="19">
        <f t="shared" si="5"/>
        <v>450000</v>
      </c>
      <c r="J85" s="20"/>
      <c r="L85" s="18" t="str">
        <f>'[2]TTL tổ 11'!B85</f>
        <v>Seng Pang</v>
      </c>
    </row>
    <row r="86" spans="1:12" ht="15.75" hidden="1">
      <c r="A86" s="7">
        <f>'TTTL tổ 6'!A90</f>
        <v>81</v>
      </c>
      <c r="B86" s="8" t="str">
        <f>'TTTL tổ 6'!B90</f>
        <v>Ôi Vut</v>
      </c>
      <c r="C86" s="15"/>
      <c r="D86" s="15">
        <v>1</v>
      </c>
      <c r="E86" s="13">
        <v>6</v>
      </c>
      <c r="F86" s="14">
        <v>1</v>
      </c>
      <c r="G86" s="13">
        <f t="shared" si="3"/>
        <v>7</v>
      </c>
      <c r="H86" s="13">
        <f t="shared" si="4"/>
        <v>7</v>
      </c>
      <c r="I86" s="19">
        <f t="shared" si="5"/>
        <v>525000</v>
      </c>
      <c r="J86" s="20"/>
      <c r="L86" s="18"/>
    </row>
    <row r="87" spans="1:12" ht="15.75" hidden="1">
      <c r="A87" s="7">
        <f>'TTTL tổ 6'!A91</f>
        <v>82</v>
      </c>
      <c r="B87" s="8" t="str">
        <f>'TTTL tổ 6'!B91</f>
        <v>Pin Thon</v>
      </c>
      <c r="C87" s="15"/>
      <c r="D87" s="15">
        <v>1</v>
      </c>
      <c r="E87" s="13">
        <v>6</v>
      </c>
      <c r="F87" s="14"/>
      <c r="G87" s="13">
        <f t="shared" si="3"/>
        <v>6</v>
      </c>
      <c r="H87" s="13">
        <f t="shared" si="4"/>
        <v>7</v>
      </c>
      <c r="I87" s="19">
        <f t="shared" si="5"/>
        <v>525000</v>
      </c>
      <c r="J87" s="20"/>
      <c r="L87" s="18"/>
    </row>
    <row r="88" spans="1:12" ht="15.75" hidden="1">
      <c r="A88" s="7">
        <f>'TTTL tổ 6'!A92</f>
        <v>83</v>
      </c>
      <c r="B88" s="8" t="str">
        <f>'TTTL tổ 6'!B92</f>
        <v>Mau Số Nat</v>
      </c>
      <c r="C88" s="15"/>
      <c r="D88" s="15">
        <v>1</v>
      </c>
      <c r="E88" s="13">
        <v>7</v>
      </c>
      <c r="F88" s="14"/>
      <c r="G88" s="13">
        <f t="shared" si="3"/>
        <v>7</v>
      </c>
      <c r="H88" s="13">
        <f t="shared" si="4"/>
        <v>8</v>
      </c>
      <c r="I88" s="19">
        <f t="shared" si="5"/>
        <v>600000</v>
      </c>
      <c r="J88" s="20"/>
      <c r="L88" s="18"/>
    </row>
    <row r="89" spans="1:12" ht="15.75" hidden="1">
      <c r="A89" s="7">
        <f>'TTTL tổ 6'!A93</f>
        <v>84</v>
      </c>
      <c r="B89" s="8" t="str">
        <f>'TTTL tổ 6'!B93</f>
        <v>Kim In</v>
      </c>
      <c r="C89" s="15"/>
      <c r="D89" s="12">
        <v>1</v>
      </c>
      <c r="E89" s="13">
        <v>5</v>
      </c>
      <c r="F89" s="14">
        <v>1</v>
      </c>
      <c r="G89" s="13">
        <f t="shared" si="3"/>
        <v>6</v>
      </c>
      <c r="H89" s="13">
        <f t="shared" si="4"/>
        <v>6</v>
      </c>
      <c r="I89" s="19">
        <f t="shared" si="5"/>
        <v>450000</v>
      </c>
      <c r="J89" s="20"/>
      <c r="L89" s="18"/>
    </row>
    <row r="90" spans="1:12" ht="15.75" hidden="1">
      <c r="A90" s="7">
        <f>'TTTL tổ 6'!A94</f>
        <v>85</v>
      </c>
      <c r="B90" s="8" t="str">
        <f>'TTTL tổ 6'!B94</f>
        <v>Tô Ry Han</v>
      </c>
      <c r="C90" s="15"/>
      <c r="D90" s="12">
        <v>1</v>
      </c>
      <c r="E90" s="13">
        <v>5</v>
      </c>
      <c r="F90" s="14"/>
      <c r="G90" s="13">
        <f t="shared" si="3"/>
        <v>5</v>
      </c>
      <c r="H90" s="13">
        <f t="shared" si="4"/>
        <v>6</v>
      </c>
      <c r="I90" s="19">
        <f t="shared" si="5"/>
        <v>450000</v>
      </c>
      <c r="J90" s="20"/>
      <c r="L90" s="18"/>
    </row>
    <row r="91" spans="1:12" ht="15.75" hidden="1">
      <c r="A91" s="7">
        <f>'TTTL tổ 6'!A95</f>
        <v>86</v>
      </c>
      <c r="B91" s="8" t="str">
        <f>'TTTL tổ 6'!B95</f>
        <v>Chhiên Bô Ri</v>
      </c>
      <c r="C91" s="15"/>
      <c r="D91" s="12">
        <v>1</v>
      </c>
      <c r="E91" s="13">
        <v>5</v>
      </c>
      <c r="F91" s="14"/>
      <c r="G91" s="13">
        <f t="shared" si="3"/>
        <v>5</v>
      </c>
      <c r="H91" s="13">
        <f t="shared" si="4"/>
        <v>6</v>
      </c>
      <c r="I91" s="19">
        <f t="shared" si="5"/>
        <v>450000</v>
      </c>
      <c r="J91" s="20"/>
      <c r="L91" s="18"/>
    </row>
    <row r="92" spans="1:12" ht="15.75" hidden="1">
      <c r="A92" s="7">
        <f>'TTTL tổ 6'!A96</f>
        <v>87</v>
      </c>
      <c r="B92" s="8" t="str">
        <f>'TTTL tổ 6'!B96</f>
        <v>Lunh Chhok</v>
      </c>
      <c r="C92" s="15"/>
      <c r="D92" s="12">
        <v>1</v>
      </c>
      <c r="E92" s="13">
        <v>5</v>
      </c>
      <c r="F92" s="14"/>
      <c r="G92" s="13">
        <f t="shared" si="3"/>
        <v>5</v>
      </c>
      <c r="H92" s="13">
        <f t="shared" si="4"/>
        <v>6</v>
      </c>
      <c r="I92" s="19">
        <f t="shared" si="5"/>
        <v>450000</v>
      </c>
      <c r="J92" s="20"/>
      <c r="L92" s="18"/>
    </row>
    <row r="93" spans="1:12" ht="15.75" hidden="1">
      <c r="A93" s="7">
        <f>'TTTL tổ 6'!A97</f>
        <v>88</v>
      </c>
      <c r="B93" s="8" t="str">
        <f>'TTTL tổ 6'!B97</f>
        <v>Pôk Piêng</v>
      </c>
      <c r="C93" s="15"/>
      <c r="D93" s="15">
        <v>1</v>
      </c>
      <c r="E93" s="13">
        <v>7</v>
      </c>
      <c r="F93" s="14"/>
      <c r="G93" s="13">
        <f t="shared" si="3"/>
        <v>7</v>
      </c>
      <c r="H93" s="13">
        <f t="shared" si="4"/>
        <v>8</v>
      </c>
      <c r="I93" s="19">
        <f t="shared" si="5"/>
        <v>600000</v>
      </c>
      <c r="J93" s="20"/>
      <c r="L93" s="18"/>
    </row>
    <row r="94" spans="1:12" ht="15.75" hidden="1">
      <c r="A94" s="7">
        <f>'TTTL tổ 6'!A98</f>
        <v>89</v>
      </c>
      <c r="B94" s="8" t="str">
        <f>'TTTL tổ 6'!B98</f>
        <v>Vôn I Ca</v>
      </c>
      <c r="C94" s="15"/>
      <c r="D94" s="12">
        <v>1</v>
      </c>
      <c r="E94" s="13">
        <v>7</v>
      </c>
      <c r="F94" s="14"/>
      <c r="G94" s="13">
        <f t="shared" si="3"/>
        <v>7</v>
      </c>
      <c r="H94" s="13">
        <f t="shared" si="4"/>
        <v>8</v>
      </c>
      <c r="I94" s="19">
        <f t="shared" si="5"/>
        <v>600000</v>
      </c>
      <c r="J94" s="20"/>
      <c r="L94" s="18"/>
    </row>
    <row r="95" spans="1:12" ht="15.75" hidden="1">
      <c r="A95" s="7">
        <f>'TTTL tổ 6'!A99</f>
        <v>90</v>
      </c>
      <c r="B95" s="8" t="str">
        <f>'TTTL tổ 6'!B99</f>
        <v>Chăn Phin</v>
      </c>
      <c r="C95" s="15"/>
      <c r="D95" s="12">
        <v>1</v>
      </c>
      <c r="E95" s="13">
        <v>5</v>
      </c>
      <c r="F95" s="14">
        <v>2</v>
      </c>
      <c r="G95" s="13">
        <f t="shared" si="3"/>
        <v>7</v>
      </c>
      <c r="H95" s="13">
        <f t="shared" si="4"/>
        <v>6</v>
      </c>
      <c r="I95" s="19">
        <f t="shared" si="5"/>
        <v>450000</v>
      </c>
      <c r="J95" s="20"/>
      <c r="L95" s="18"/>
    </row>
    <row r="96" spans="1:12" ht="15.75" hidden="1">
      <c r="A96" s="7">
        <f>'TTTL tổ 6'!A100</f>
        <v>94</v>
      </c>
      <c r="B96" s="8" t="str">
        <f>'TTTL tổ 6'!B100</f>
        <v>Sa Li Đa</v>
      </c>
      <c r="C96" s="15"/>
      <c r="D96" s="12">
        <v>1</v>
      </c>
      <c r="E96" s="13">
        <v>5</v>
      </c>
      <c r="F96" s="14">
        <v>2</v>
      </c>
      <c r="G96" s="13">
        <f t="shared" si="3"/>
        <v>7</v>
      </c>
      <c r="H96" s="13">
        <f t="shared" si="4"/>
        <v>6</v>
      </c>
      <c r="I96" s="19">
        <f t="shared" si="5"/>
        <v>450000</v>
      </c>
      <c r="J96" s="20"/>
      <c r="L96" s="18"/>
    </row>
    <row r="97" spans="1:12" ht="15.75" hidden="1">
      <c r="A97" s="7">
        <f>'TTTL tổ 6'!A101</f>
        <v>95</v>
      </c>
      <c r="B97" s="8" t="str">
        <f>'TTTL tổ 6'!B101</f>
        <v>Thô Thon</v>
      </c>
      <c r="C97" s="15"/>
      <c r="D97" s="12">
        <v>1</v>
      </c>
      <c r="E97" s="13">
        <v>5</v>
      </c>
      <c r="F97" s="14">
        <v>1</v>
      </c>
      <c r="G97" s="13">
        <f t="shared" si="3"/>
        <v>6</v>
      </c>
      <c r="H97" s="13">
        <f t="shared" si="4"/>
        <v>6</v>
      </c>
      <c r="I97" s="19">
        <f t="shared" si="5"/>
        <v>450000</v>
      </c>
      <c r="J97" s="20"/>
      <c r="L97" s="18"/>
    </row>
    <row r="98" spans="1:12" ht="15.75" hidden="1">
      <c r="A98" s="7">
        <f>'TTTL tổ 6'!A102</f>
        <v>96</v>
      </c>
      <c r="B98" s="8" t="str">
        <f>'TTTL tổ 6'!B102</f>
        <v>Sô Lai</v>
      </c>
      <c r="C98" s="15"/>
      <c r="D98" s="12">
        <v>1</v>
      </c>
      <c r="E98" s="13">
        <v>5</v>
      </c>
      <c r="F98" s="14"/>
      <c r="G98" s="13">
        <f t="shared" si="3"/>
        <v>5</v>
      </c>
      <c r="H98" s="13">
        <f t="shared" si="4"/>
        <v>6</v>
      </c>
      <c r="I98" s="19">
        <f t="shared" si="5"/>
        <v>450000</v>
      </c>
      <c r="J98" s="20"/>
      <c r="L98" s="18"/>
    </row>
    <row r="99" spans="1:12" ht="15.75" hidden="1">
      <c r="A99" s="7">
        <f>'TTTL tổ 6'!A103</f>
        <v>97</v>
      </c>
      <c r="B99" s="8" t="str">
        <f>'TTTL tổ 6'!B103</f>
        <v>Vay Hâm</v>
      </c>
      <c r="C99" s="15"/>
      <c r="D99" s="12">
        <v>1</v>
      </c>
      <c r="E99" s="13">
        <v>5</v>
      </c>
      <c r="F99" s="14"/>
      <c r="G99" s="13">
        <f t="shared" si="3"/>
        <v>5</v>
      </c>
      <c r="H99" s="13">
        <f t="shared" si="4"/>
        <v>6</v>
      </c>
      <c r="I99" s="19">
        <f t="shared" si="5"/>
        <v>450000</v>
      </c>
      <c r="J99" s="20"/>
      <c r="L99" s="18"/>
    </row>
    <row r="100" spans="1:12" ht="15.75" hidden="1">
      <c r="A100" s="7">
        <f>'TTTL tổ 6'!A104</f>
        <v>98</v>
      </c>
      <c r="B100" s="8" t="str">
        <f>'TTTL tổ 6'!B104</f>
        <v>Nhêp Vên</v>
      </c>
      <c r="C100" s="15"/>
      <c r="D100" s="12">
        <v>1</v>
      </c>
      <c r="E100" s="13">
        <v>5</v>
      </c>
      <c r="F100" s="14"/>
      <c r="G100" s="13">
        <f t="shared" si="3"/>
        <v>5</v>
      </c>
      <c r="H100" s="13">
        <f t="shared" si="4"/>
        <v>6</v>
      </c>
      <c r="I100" s="19">
        <f t="shared" si="5"/>
        <v>450000</v>
      </c>
      <c r="J100" s="20"/>
      <c r="L100" s="18"/>
    </row>
    <row r="101" spans="1:12" ht="15.75" hidden="1">
      <c r="A101" s="7">
        <f>'TTTL tổ 6'!A105</f>
        <v>99</v>
      </c>
      <c r="B101" s="8" t="str">
        <f>'TTTL tổ 6'!B105</f>
        <v>Uôn Ra</v>
      </c>
      <c r="C101" s="15"/>
      <c r="D101" s="12">
        <v>1</v>
      </c>
      <c r="E101" s="13">
        <v>5</v>
      </c>
      <c r="F101" s="14"/>
      <c r="G101" s="13">
        <f t="shared" si="3"/>
        <v>5</v>
      </c>
      <c r="H101" s="13">
        <f t="shared" si="4"/>
        <v>6</v>
      </c>
      <c r="I101" s="19">
        <f t="shared" si="5"/>
        <v>450000</v>
      </c>
      <c r="J101" s="20"/>
      <c r="L101" s="18"/>
    </row>
    <row r="102" spans="1:12" ht="15.75" hidden="1">
      <c r="A102" s="7">
        <f>'TTTL tổ 6'!A106</f>
        <v>100</v>
      </c>
      <c r="B102" s="8" t="str">
        <f>'TTTL tổ 6'!B106</f>
        <v>Chhiêt Phin</v>
      </c>
      <c r="C102" s="15"/>
      <c r="D102" s="12">
        <v>1</v>
      </c>
      <c r="E102" s="13">
        <v>5</v>
      </c>
      <c r="F102" s="14">
        <v>4</v>
      </c>
      <c r="G102" s="13">
        <f t="shared" si="3"/>
        <v>9</v>
      </c>
      <c r="H102" s="13">
        <f t="shared" si="4"/>
        <v>6</v>
      </c>
      <c r="I102" s="19">
        <f t="shared" si="5"/>
        <v>450000</v>
      </c>
      <c r="J102" s="20"/>
      <c r="L102" s="18"/>
    </row>
    <row r="103" spans="1:12" ht="15.75" hidden="1">
      <c r="A103" s="7">
        <f>'TTTL tổ 6'!A107</f>
        <v>101</v>
      </c>
      <c r="B103" s="8" t="str">
        <f>'TTTL tổ 6'!B107</f>
        <v>Chhông Tăng Hao</v>
      </c>
      <c r="C103" s="15"/>
      <c r="D103" s="12">
        <v>1</v>
      </c>
      <c r="E103" s="13">
        <v>5</v>
      </c>
      <c r="F103" s="14">
        <v>4</v>
      </c>
      <c r="G103" s="13">
        <f t="shared" si="3"/>
        <v>9</v>
      </c>
      <c r="H103" s="13">
        <f t="shared" si="4"/>
        <v>6</v>
      </c>
      <c r="I103" s="19">
        <f t="shared" si="5"/>
        <v>450000</v>
      </c>
      <c r="J103" s="20"/>
      <c r="L103" s="18"/>
    </row>
    <row r="104" spans="1:12" ht="15.75" hidden="1">
      <c r="A104" s="7">
        <f>'TTTL tổ 6'!A108</f>
        <v>102</v>
      </c>
      <c r="B104" s="8" t="str">
        <f>'TTTL tổ 6'!B108</f>
        <v>Pho Than</v>
      </c>
      <c r="C104" s="15"/>
      <c r="D104" s="12">
        <v>1</v>
      </c>
      <c r="E104" s="13">
        <v>5</v>
      </c>
      <c r="F104" s="14"/>
      <c r="G104" s="13">
        <f t="shared" si="3"/>
        <v>5</v>
      </c>
      <c r="H104" s="13">
        <f t="shared" si="4"/>
        <v>6</v>
      </c>
      <c r="I104" s="19">
        <f t="shared" si="5"/>
        <v>450000</v>
      </c>
      <c r="J104" s="20"/>
      <c r="L104" s="18"/>
    </row>
    <row r="105" spans="1:12" ht="15.75" hidden="1">
      <c r="A105" s="7">
        <f>'TTTL tổ 6'!A109</f>
        <v>103</v>
      </c>
      <c r="B105" s="8" t="str">
        <f>'TTTL tổ 6'!B109</f>
        <v>Mak Von</v>
      </c>
      <c r="C105" s="15"/>
      <c r="D105" s="12">
        <v>1</v>
      </c>
      <c r="E105" s="13">
        <v>5</v>
      </c>
      <c r="F105" s="14"/>
      <c r="G105" s="13">
        <f t="shared" si="3"/>
        <v>5</v>
      </c>
      <c r="H105" s="13">
        <f t="shared" si="4"/>
        <v>6</v>
      </c>
      <c r="I105" s="19">
        <f t="shared" si="5"/>
        <v>450000</v>
      </c>
      <c r="J105" s="20"/>
      <c r="L105" s="18"/>
    </row>
    <row r="106" spans="1:12" ht="15.75" hidden="1">
      <c r="A106" s="7">
        <f>'TTTL tổ 6'!A110</f>
        <v>104</v>
      </c>
      <c r="B106" s="8" t="str">
        <f>'TTTL tổ 6'!B110</f>
        <v>Sôk Tit</v>
      </c>
      <c r="C106" s="15"/>
      <c r="D106" s="12">
        <v>1</v>
      </c>
      <c r="E106" s="13">
        <v>5</v>
      </c>
      <c r="F106" s="14">
        <v>2</v>
      </c>
      <c r="G106" s="13">
        <f t="shared" si="3"/>
        <v>7</v>
      </c>
      <c r="H106" s="13">
        <f t="shared" si="4"/>
        <v>6</v>
      </c>
      <c r="I106" s="19">
        <f t="shared" si="5"/>
        <v>450000</v>
      </c>
      <c r="J106" s="20"/>
      <c r="L106" s="18"/>
    </row>
    <row r="107" spans="1:12" ht="15.75" hidden="1">
      <c r="A107" s="7">
        <f>'TTTL tổ 6'!A111</f>
        <v>105</v>
      </c>
      <c r="B107" s="8" t="str">
        <f>'TTTL tổ 6'!B111</f>
        <v>Na Chăn Ra</v>
      </c>
      <c r="C107" s="15"/>
      <c r="D107" s="12">
        <v>1</v>
      </c>
      <c r="E107" s="13">
        <v>4</v>
      </c>
      <c r="F107" s="14"/>
      <c r="G107" s="13">
        <f t="shared" si="3"/>
        <v>4</v>
      </c>
      <c r="H107" s="13">
        <f t="shared" si="4"/>
        <v>5</v>
      </c>
      <c r="I107" s="19">
        <f t="shared" si="5"/>
        <v>375000</v>
      </c>
      <c r="J107" s="20"/>
      <c r="L107" s="18"/>
    </row>
    <row r="108" spans="1:12" ht="15.75" hidden="1">
      <c r="A108" s="7">
        <f>'TTTL tổ 6'!A112</f>
        <v>106</v>
      </c>
      <c r="B108" s="8" t="str">
        <f>'TTTL tổ 6'!B112</f>
        <v>Von Khôi</v>
      </c>
      <c r="C108" s="15"/>
      <c r="D108" s="12">
        <v>1</v>
      </c>
      <c r="E108" s="13">
        <v>7</v>
      </c>
      <c r="F108" s="14">
        <v>2</v>
      </c>
      <c r="G108" s="13">
        <f t="shared" si="3"/>
        <v>9</v>
      </c>
      <c r="H108" s="13">
        <f t="shared" si="4"/>
        <v>8</v>
      </c>
      <c r="I108" s="19">
        <f t="shared" si="5"/>
        <v>600000</v>
      </c>
      <c r="J108" s="20"/>
      <c r="L108" s="18"/>
    </row>
    <row r="109" spans="1:12" ht="15.75" hidden="1">
      <c r="A109" s="7">
        <f>'TTTL tổ 6'!A113</f>
        <v>107</v>
      </c>
      <c r="B109" s="8" t="str">
        <f>'TTTL tổ 6'!B113</f>
        <v>Son Chom Rơn</v>
      </c>
      <c r="C109" s="15"/>
      <c r="D109" s="12">
        <v>1</v>
      </c>
      <c r="E109" s="13">
        <v>7</v>
      </c>
      <c r="F109" s="14">
        <v>2</v>
      </c>
      <c r="G109" s="13">
        <f t="shared" si="3"/>
        <v>9</v>
      </c>
      <c r="H109" s="13">
        <f t="shared" si="4"/>
        <v>8</v>
      </c>
      <c r="I109" s="19">
        <f t="shared" si="5"/>
        <v>600000</v>
      </c>
      <c r="J109" s="20"/>
      <c r="L109" s="18"/>
    </row>
    <row r="110" spans="1:12" ht="15.75" hidden="1">
      <c r="A110" s="7">
        <f>'TTTL tổ 6'!A114</f>
        <v>108</v>
      </c>
      <c r="B110" s="8" t="str">
        <f>'TTTL tổ 6'!B114</f>
        <v>Chhon Ron</v>
      </c>
      <c r="C110" s="15"/>
      <c r="D110" s="12">
        <v>1</v>
      </c>
      <c r="E110" s="13">
        <v>6</v>
      </c>
      <c r="F110" s="14"/>
      <c r="G110" s="13">
        <f t="shared" si="3"/>
        <v>6</v>
      </c>
      <c r="H110" s="13">
        <f t="shared" si="4"/>
        <v>7</v>
      </c>
      <c r="I110" s="19">
        <f t="shared" si="5"/>
        <v>525000</v>
      </c>
      <c r="J110" s="20"/>
    </row>
    <row r="111" spans="1:12" ht="15.75" hidden="1">
      <c r="A111" s="7">
        <f>'TTTL tổ 6'!A115</f>
        <v>109</v>
      </c>
      <c r="B111" s="8" t="str">
        <f>'TTTL tổ 6'!B115</f>
        <v>Hum Ni</v>
      </c>
      <c r="C111" s="15"/>
      <c r="D111" s="12">
        <v>1</v>
      </c>
      <c r="E111" s="13">
        <v>6</v>
      </c>
      <c r="F111" s="14"/>
      <c r="G111" s="13">
        <f t="shared" si="3"/>
        <v>6</v>
      </c>
      <c r="H111" s="13">
        <f t="shared" si="4"/>
        <v>7</v>
      </c>
      <c r="I111" s="19">
        <f t="shared" si="5"/>
        <v>525000</v>
      </c>
      <c r="J111" s="20"/>
    </row>
    <row r="112" spans="1:12" ht="15.75" hidden="1">
      <c r="A112" s="7">
        <f>'TTTL tổ 6'!A116</f>
        <v>110</v>
      </c>
      <c r="B112" s="8" t="str">
        <f>'TTTL tổ 6'!B116</f>
        <v>Sô Srey Lek</v>
      </c>
      <c r="C112" s="15"/>
      <c r="D112" s="12">
        <v>1</v>
      </c>
      <c r="E112" s="13">
        <v>6</v>
      </c>
      <c r="F112" s="14"/>
      <c r="G112" s="13">
        <f t="shared" si="3"/>
        <v>6</v>
      </c>
      <c r="H112" s="13">
        <f t="shared" si="4"/>
        <v>7</v>
      </c>
      <c r="I112" s="19">
        <f t="shared" si="5"/>
        <v>525000</v>
      </c>
      <c r="J112" s="20"/>
    </row>
    <row r="113" spans="1:10" ht="15.75" hidden="1">
      <c r="A113" s="7">
        <f>'TTTL tổ 6'!A117</f>
        <v>111</v>
      </c>
      <c r="B113" s="8" t="str">
        <f>'TTTL tổ 6'!B117</f>
        <v>Chươn Ray</v>
      </c>
      <c r="C113" s="15"/>
      <c r="D113" s="12">
        <v>1</v>
      </c>
      <c r="E113" s="13">
        <v>6</v>
      </c>
      <c r="F113" s="14">
        <v>2</v>
      </c>
      <c r="G113" s="13">
        <f t="shared" si="3"/>
        <v>8</v>
      </c>
      <c r="H113" s="13">
        <f t="shared" si="4"/>
        <v>7</v>
      </c>
      <c r="I113" s="19">
        <f t="shared" si="5"/>
        <v>525000</v>
      </c>
      <c r="J113" s="20"/>
    </row>
    <row r="114" spans="1:10" ht="15.75" hidden="1">
      <c r="A114" s="7">
        <f>'TTTL tổ 6'!A118</f>
        <v>112</v>
      </c>
      <c r="B114" s="8" t="str">
        <f>'TTTL tổ 6'!B118</f>
        <v>Tit Ty</v>
      </c>
      <c r="C114" s="15"/>
      <c r="D114" s="12">
        <v>1</v>
      </c>
      <c r="E114" s="13">
        <v>6</v>
      </c>
      <c r="F114" s="14"/>
      <c r="G114" s="13">
        <f t="shared" si="3"/>
        <v>6</v>
      </c>
      <c r="H114" s="13">
        <f t="shared" si="4"/>
        <v>7</v>
      </c>
      <c r="I114" s="19">
        <f t="shared" si="5"/>
        <v>525000</v>
      </c>
      <c r="J114" s="20"/>
    </row>
    <row r="115" spans="1:10" ht="15.75" hidden="1">
      <c r="A115" s="7">
        <f>'TTTL tổ 6'!A119</f>
        <v>113</v>
      </c>
      <c r="B115" s="8" t="str">
        <f>'TTTL tổ 6'!B119</f>
        <v>Buôn Số Bân</v>
      </c>
      <c r="C115" s="15"/>
      <c r="D115" s="12">
        <v>1</v>
      </c>
      <c r="E115" s="13">
        <v>6</v>
      </c>
      <c r="F115" s="14"/>
      <c r="G115" s="13">
        <f t="shared" si="3"/>
        <v>6</v>
      </c>
      <c r="H115" s="13">
        <f t="shared" si="4"/>
        <v>7</v>
      </c>
      <c r="I115" s="19">
        <f t="shared" si="5"/>
        <v>525000</v>
      </c>
      <c r="J115" s="20"/>
    </row>
    <row r="116" spans="1:10" ht="15.75" hidden="1">
      <c r="A116" s="7">
        <f>'TTTL tổ 6'!A120</f>
        <v>114</v>
      </c>
      <c r="B116" s="8" t="str">
        <f>'TTTL tổ 6'!B120</f>
        <v>An Vit Chia</v>
      </c>
      <c r="C116" s="15"/>
      <c r="D116" s="12">
        <v>1</v>
      </c>
      <c r="E116" s="13">
        <v>6</v>
      </c>
      <c r="F116" s="14"/>
      <c r="G116" s="13">
        <f t="shared" si="3"/>
        <v>6</v>
      </c>
      <c r="H116" s="13">
        <f t="shared" si="4"/>
        <v>7</v>
      </c>
      <c r="I116" s="19">
        <f t="shared" si="5"/>
        <v>525000</v>
      </c>
      <c r="J116" s="20"/>
    </row>
    <row r="117" spans="1:10" ht="15.75" hidden="1">
      <c r="A117" s="7">
        <f>'TTTL tổ 6'!A121</f>
        <v>115</v>
      </c>
      <c r="B117" s="8" t="str">
        <f>'TTTL tổ 6'!B121</f>
        <v>Don Doi</v>
      </c>
      <c r="C117" s="15"/>
      <c r="D117" s="12">
        <v>1</v>
      </c>
      <c r="E117" s="13">
        <v>6</v>
      </c>
      <c r="F117" s="14">
        <v>2</v>
      </c>
      <c r="G117" s="13">
        <f t="shared" si="3"/>
        <v>8</v>
      </c>
      <c r="H117" s="13">
        <f t="shared" si="4"/>
        <v>7</v>
      </c>
      <c r="I117" s="19">
        <f t="shared" si="5"/>
        <v>525000</v>
      </c>
      <c r="J117" s="20"/>
    </row>
    <row r="118" spans="1:10" ht="15.75" hidden="1">
      <c r="A118" s="7">
        <f>'TTTL tổ 6'!A122</f>
        <v>116</v>
      </c>
      <c r="B118" s="8" t="str">
        <f>'TTTL tổ 6'!B122</f>
        <v>Rim Hay</v>
      </c>
      <c r="C118" s="15"/>
      <c r="D118" s="12">
        <v>1</v>
      </c>
      <c r="E118" s="13">
        <v>4</v>
      </c>
      <c r="F118" s="14"/>
      <c r="G118" s="13">
        <f t="shared" si="3"/>
        <v>4</v>
      </c>
      <c r="H118" s="13">
        <f t="shared" si="4"/>
        <v>5</v>
      </c>
      <c r="I118" s="19">
        <f t="shared" si="5"/>
        <v>375000</v>
      </c>
      <c r="J118" s="20"/>
    </row>
    <row r="119" spans="1:10" ht="15.75" hidden="1">
      <c r="A119" s="7">
        <f>'TTTL tổ 6'!A123</f>
        <v>117</v>
      </c>
      <c r="B119" s="8" t="str">
        <f>'TTTL tổ 6'!B123</f>
        <v>Văn Sôk</v>
      </c>
      <c r="C119" s="15"/>
      <c r="D119" s="12">
        <v>1</v>
      </c>
      <c r="E119" s="13">
        <v>4</v>
      </c>
      <c r="F119" s="14"/>
      <c r="G119" s="13">
        <f t="shared" si="3"/>
        <v>4</v>
      </c>
      <c r="H119" s="13">
        <f t="shared" si="4"/>
        <v>5</v>
      </c>
      <c r="I119" s="19">
        <f t="shared" si="5"/>
        <v>375000</v>
      </c>
      <c r="J119" s="20"/>
    </row>
    <row r="120" spans="1:10" ht="15.75" hidden="1">
      <c r="A120" s="7">
        <f>'TTTL tổ 6'!A124</f>
        <v>118</v>
      </c>
      <c r="B120" s="8" t="str">
        <f>'TTTL tổ 6'!B124</f>
        <v>Bôl Sât</v>
      </c>
      <c r="C120" s="15"/>
      <c r="D120" s="12">
        <v>1</v>
      </c>
      <c r="E120" s="13">
        <v>4</v>
      </c>
      <c r="F120" s="14"/>
      <c r="G120" s="13">
        <f t="shared" si="3"/>
        <v>4</v>
      </c>
      <c r="H120" s="13">
        <f t="shared" si="4"/>
        <v>5</v>
      </c>
      <c r="I120" s="19">
        <f t="shared" si="5"/>
        <v>375000</v>
      </c>
      <c r="J120" s="20"/>
    </row>
    <row r="121" spans="1:10" ht="15.75" hidden="1">
      <c r="A121" s="7">
        <f>'TTTL tổ 6'!A125</f>
        <v>119</v>
      </c>
      <c r="B121" s="8" t="str">
        <f>'TTTL tổ 6'!B125</f>
        <v>Hang Sât</v>
      </c>
      <c r="C121" s="15"/>
      <c r="D121" s="12">
        <v>1</v>
      </c>
      <c r="E121" s="13">
        <v>4</v>
      </c>
      <c r="F121" s="14"/>
      <c r="G121" s="13">
        <f t="shared" si="3"/>
        <v>4</v>
      </c>
      <c r="H121" s="13">
        <f t="shared" si="4"/>
        <v>5</v>
      </c>
      <c r="I121" s="19">
        <f t="shared" si="5"/>
        <v>375000</v>
      </c>
      <c r="J121" s="20"/>
    </row>
    <row r="122" spans="1:10" ht="15.75" hidden="1">
      <c r="A122" s="7">
        <f>'TTTL tổ 6'!A126</f>
        <v>120</v>
      </c>
      <c r="B122" s="8" t="str">
        <f>'TTTL tổ 6'!B126</f>
        <v>Si Sa Ly</v>
      </c>
      <c r="C122" s="15"/>
      <c r="D122" s="12">
        <v>1</v>
      </c>
      <c r="E122" s="13">
        <v>4</v>
      </c>
      <c r="F122" s="14"/>
      <c r="G122" s="13">
        <f t="shared" si="3"/>
        <v>4</v>
      </c>
      <c r="H122" s="13">
        <f t="shared" si="4"/>
        <v>5</v>
      </c>
      <c r="I122" s="19">
        <f t="shared" si="5"/>
        <v>375000</v>
      </c>
      <c r="J122" s="20"/>
    </row>
    <row r="123" spans="1:10" ht="15.75" hidden="1">
      <c r="A123" s="7">
        <f>'TTTL tổ 6'!A127</f>
        <v>121</v>
      </c>
      <c r="B123" s="8" t="str">
        <f>'TTTL tổ 6'!B127</f>
        <v>Son Pha Ry</v>
      </c>
      <c r="C123" s="15"/>
      <c r="D123" s="12">
        <v>1</v>
      </c>
      <c r="E123" s="13">
        <v>4</v>
      </c>
      <c r="F123" s="14"/>
      <c r="G123" s="13">
        <f t="shared" si="3"/>
        <v>4</v>
      </c>
      <c r="H123" s="13">
        <f t="shared" si="4"/>
        <v>5</v>
      </c>
      <c r="I123" s="19">
        <f t="shared" si="5"/>
        <v>375000</v>
      </c>
      <c r="J123" s="20"/>
    </row>
    <row r="124" spans="1:10" ht="15.75" hidden="1">
      <c r="A124" s="7">
        <f>'TTTL tổ 6'!A128</f>
        <v>122</v>
      </c>
      <c r="B124" s="8" t="str">
        <f>'TTTL tổ 6'!B128</f>
        <v>Bun Na Sua</v>
      </c>
      <c r="C124" s="15"/>
      <c r="D124" s="12">
        <v>1</v>
      </c>
      <c r="E124" s="13">
        <v>4</v>
      </c>
      <c r="F124" s="14"/>
      <c r="G124" s="13">
        <f t="shared" si="3"/>
        <v>4</v>
      </c>
      <c r="H124" s="13">
        <f t="shared" si="4"/>
        <v>5</v>
      </c>
      <c r="I124" s="19">
        <f t="shared" si="5"/>
        <v>375000</v>
      </c>
      <c r="J124" s="20"/>
    </row>
    <row r="125" spans="1:10" ht="15.75" hidden="1">
      <c r="A125" s="7">
        <f>'TTTL tổ 6'!A129</f>
        <v>123</v>
      </c>
      <c r="B125" s="8" t="str">
        <f>'TTTL tổ 6'!B129</f>
        <v>Rươn Ui</v>
      </c>
      <c r="C125" s="15"/>
      <c r="D125" s="12">
        <v>1</v>
      </c>
      <c r="E125" s="13">
        <v>4</v>
      </c>
      <c r="F125" s="14">
        <v>4</v>
      </c>
      <c r="G125" s="13">
        <f t="shared" si="3"/>
        <v>8</v>
      </c>
      <c r="H125" s="13">
        <f t="shared" si="4"/>
        <v>5</v>
      </c>
      <c r="I125" s="19">
        <f t="shared" si="5"/>
        <v>375000</v>
      </c>
      <c r="J125" s="20"/>
    </row>
    <row r="126" spans="1:10" ht="15.75" hidden="1">
      <c r="A126" s="7">
        <f>'TTTL tổ 6'!A130</f>
        <v>124</v>
      </c>
      <c r="B126" s="8" t="str">
        <f>'TTTL tổ 6'!B130</f>
        <v>Phat Pheap</v>
      </c>
      <c r="C126" s="15"/>
      <c r="D126" s="12">
        <v>1</v>
      </c>
      <c r="E126" s="13">
        <v>4</v>
      </c>
      <c r="F126" s="14">
        <v>4</v>
      </c>
      <c r="G126" s="13">
        <f t="shared" si="3"/>
        <v>8</v>
      </c>
      <c r="H126" s="13">
        <f t="shared" si="4"/>
        <v>5</v>
      </c>
      <c r="I126" s="19">
        <f t="shared" si="5"/>
        <v>375000</v>
      </c>
      <c r="J126" s="20"/>
    </row>
    <row r="127" spans="1:10" ht="15.75" hidden="1">
      <c r="A127" s="7">
        <f>'TTTL tổ 6'!A131</f>
        <v>125</v>
      </c>
      <c r="B127" s="8" t="str">
        <f>'TTTL tổ 6'!B131</f>
        <v>Coi Pheak Co Đây</v>
      </c>
      <c r="C127" s="15"/>
      <c r="D127" s="12">
        <v>1</v>
      </c>
      <c r="E127" s="13">
        <v>4</v>
      </c>
      <c r="F127" s="14"/>
      <c r="G127" s="13">
        <f t="shared" si="3"/>
        <v>4</v>
      </c>
      <c r="H127" s="13">
        <f t="shared" si="4"/>
        <v>5</v>
      </c>
      <c r="I127" s="19">
        <f t="shared" si="5"/>
        <v>375000</v>
      </c>
      <c r="J127" s="20"/>
    </row>
    <row r="128" spans="1:10" ht="15.75" hidden="1">
      <c r="A128" s="7">
        <f>'TTTL tổ 6'!A132</f>
        <v>126</v>
      </c>
      <c r="B128" s="8" t="str">
        <f>'TTTL tổ 6'!B132</f>
        <v>Thiêt Pok</v>
      </c>
      <c r="C128" s="15"/>
      <c r="D128" s="12">
        <v>1</v>
      </c>
      <c r="E128" s="13">
        <v>4</v>
      </c>
      <c r="F128" s="14"/>
      <c r="G128" s="13">
        <f t="shared" si="3"/>
        <v>4</v>
      </c>
      <c r="H128" s="13">
        <f t="shared" si="4"/>
        <v>5</v>
      </c>
      <c r="I128" s="19">
        <f t="shared" si="5"/>
        <v>375000</v>
      </c>
      <c r="J128" s="20"/>
    </row>
    <row r="129" spans="1:10" ht="15.75" hidden="1">
      <c r="A129" s="7">
        <f>'TTTL tổ 6'!A133</f>
        <v>127</v>
      </c>
      <c r="B129" s="8" t="str">
        <f>'TTTL tổ 6'!B133</f>
        <v>Vi Chât</v>
      </c>
      <c r="C129" s="15"/>
      <c r="D129" s="12">
        <v>1</v>
      </c>
      <c r="E129" s="13">
        <v>4</v>
      </c>
      <c r="F129" s="14"/>
      <c r="G129" s="13">
        <f t="shared" si="3"/>
        <v>4</v>
      </c>
      <c r="H129" s="13">
        <f t="shared" si="4"/>
        <v>5</v>
      </c>
      <c r="I129" s="19">
        <f t="shared" si="5"/>
        <v>375000</v>
      </c>
      <c r="J129" s="20"/>
    </row>
    <row r="130" spans="1:10" ht="15.75" hidden="1">
      <c r="A130" s="7">
        <f>'TTTL tổ 6'!A134</f>
        <v>128</v>
      </c>
      <c r="B130" s="8" t="str">
        <f>'TTTL tổ 6'!B134</f>
        <v>Om Hêng</v>
      </c>
      <c r="C130" s="15"/>
      <c r="D130" s="12">
        <v>1</v>
      </c>
      <c r="E130" s="13">
        <v>4</v>
      </c>
      <c r="F130" s="14"/>
      <c r="G130" s="13">
        <f t="shared" si="3"/>
        <v>4</v>
      </c>
      <c r="H130" s="13">
        <f t="shared" si="4"/>
        <v>5</v>
      </c>
      <c r="I130" s="19">
        <f t="shared" si="5"/>
        <v>375000</v>
      </c>
      <c r="J130" s="20"/>
    </row>
    <row r="131" spans="1:10" ht="15.75" hidden="1">
      <c r="A131" s="7">
        <f>'TTTL tổ 6'!A135</f>
        <v>129</v>
      </c>
      <c r="B131" s="8" t="str">
        <f>'TTTL tổ 6'!B135</f>
        <v>Son Pha</v>
      </c>
      <c r="C131" s="15"/>
      <c r="D131" s="12">
        <v>1</v>
      </c>
      <c r="E131" s="13">
        <v>4</v>
      </c>
      <c r="F131" s="14"/>
      <c r="G131" s="13">
        <f t="shared" si="3"/>
        <v>4</v>
      </c>
      <c r="H131" s="13">
        <f t="shared" si="4"/>
        <v>5</v>
      </c>
      <c r="I131" s="19">
        <f t="shared" si="5"/>
        <v>375000</v>
      </c>
      <c r="J131" s="20"/>
    </row>
    <row r="132" spans="1:10" ht="15.75" hidden="1">
      <c r="A132" s="7">
        <f>'TTTL tổ 6'!A136</f>
        <v>130</v>
      </c>
      <c r="B132" s="8" t="str">
        <f>'TTTL tổ 6'!B136</f>
        <v>Chhum Chhương</v>
      </c>
      <c r="C132" s="15"/>
      <c r="D132" s="12">
        <v>1</v>
      </c>
      <c r="E132" s="13">
        <v>4</v>
      </c>
      <c r="F132" s="14"/>
      <c r="G132" s="13">
        <f t="shared" si="3"/>
        <v>4</v>
      </c>
      <c r="H132" s="13">
        <f t="shared" si="4"/>
        <v>5</v>
      </c>
      <c r="I132" s="19">
        <f t="shared" si="5"/>
        <v>375000</v>
      </c>
      <c r="J132" s="20"/>
    </row>
    <row r="133" spans="1:10" ht="28.5" hidden="1">
      <c r="A133" s="7">
        <f>'TTTL tổ 6'!A137</f>
        <v>131</v>
      </c>
      <c r="B133" s="8" t="str">
        <f>'TTTL tổ 6'!B137</f>
        <v>Chhương So Rây Tuch</v>
      </c>
      <c r="C133" s="15"/>
      <c r="D133" s="12">
        <v>1</v>
      </c>
      <c r="E133" s="13">
        <v>4</v>
      </c>
      <c r="F133" s="14">
        <v>2</v>
      </c>
      <c r="G133" s="13">
        <f t="shared" si="3"/>
        <v>6</v>
      </c>
      <c r="H133" s="13">
        <f t="shared" si="4"/>
        <v>5</v>
      </c>
      <c r="I133" s="19">
        <f t="shared" si="5"/>
        <v>375000</v>
      </c>
      <c r="J133" s="20"/>
    </row>
    <row r="134" spans="1:10" ht="28.5" hidden="1">
      <c r="A134" s="7">
        <f>'TTTL tổ 6'!A138</f>
        <v>132</v>
      </c>
      <c r="B134" s="8" t="str">
        <f>'TTTL tổ 6'!B138</f>
        <v>Chhương So Rây Tôp</v>
      </c>
      <c r="C134" s="15"/>
      <c r="D134" s="12">
        <v>1</v>
      </c>
      <c r="E134" s="13">
        <v>4</v>
      </c>
      <c r="F134" s="14"/>
      <c r="G134" s="13">
        <f t="shared" si="3"/>
        <v>4</v>
      </c>
      <c r="H134" s="13">
        <f t="shared" si="4"/>
        <v>5</v>
      </c>
      <c r="I134" s="19">
        <f t="shared" si="5"/>
        <v>375000</v>
      </c>
      <c r="J134" s="20"/>
    </row>
    <row r="135" spans="1:10" ht="15.75" hidden="1">
      <c r="A135" s="7">
        <f>'TTTL tổ 6'!A139</f>
        <v>133</v>
      </c>
      <c r="B135" s="8" t="str">
        <f>'TTTL tổ 6'!B139</f>
        <v>Chhương Chhan</v>
      </c>
      <c r="C135" s="15"/>
      <c r="D135" s="12">
        <v>1</v>
      </c>
      <c r="E135" s="13">
        <v>4</v>
      </c>
      <c r="F135" s="14">
        <v>2</v>
      </c>
      <c r="G135" s="13">
        <f t="shared" si="3"/>
        <v>6</v>
      </c>
      <c r="H135" s="13">
        <f t="shared" si="4"/>
        <v>5</v>
      </c>
      <c r="I135" s="19">
        <f t="shared" si="5"/>
        <v>375000</v>
      </c>
      <c r="J135" s="20"/>
    </row>
    <row r="136" spans="1:10" ht="15.75" hidden="1">
      <c r="A136" s="7">
        <f>'TTTL tổ 6'!A140</f>
        <v>134</v>
      </c>
      <c r="B136" s="8" t="str">
        <f>'TTTL tổ 6'!B140</f>
        <v>Sim Đa</v>
      </c>
      <c r="C136" s="15"/>
      <c r="D136" s="12">
        <v>1</v>
      </c>
      <c r="E136" s="13">
        <v>4</v>
      </c>
      <c r="F136" s="14"/>
      <c r="G136" s="13">
        <f t="shared" si="3"/>
        <v>4</v>
      </c>
      <c r="H136" s="13">
        <f t="shared" si="4"/>
        <v>5</v>
      </c>
      <c r="I136" s="19">
        <f t="shared" si="5"/>
        <v>375000</v>
      </c>
      <c r="J136" s="20"/>
    </row>
    <row r="137" spans="1:10" ht="15.75" hidden="1">
      <c r="A137" s="7">
        <f>'TTTL tổ 6'!A141</f>
        <v>135</v>
      </c>
      <c r="B137" s="8" t="str">
        <f>'TTTL tổ 6'!B141</f>
        <v>Em Leak</v>
      </c>
      <c r="C137" s="15"/>
      <c r="D137" s="12">
        <v>1</v>
      </c>
      <c r="E137" s="13">
        <v>4</v>
      </c>
      <c r="F137" s="14"/>
      <c r="G137" s="13">
        <f t="shared" si="3"/>
        <v>4</v>
      </c>
      <c r="H137" s="13">
        <f t="shared" si="4"/>
        <v>5</v>
      </c>
      <c r="I137" s="19">
        <f t="shared" si="5"/>
        <v>375000</v>
      </c>
      <c r="J137" s="20"/>
    </row>
    <row r="138" spans="1:10" ht="15.75" hidden="1">
      <c r="A138" s="7">
        <f>'TTTL tổ 6'!A142</f>
        <v>136</v>
      </c>
      <c r="B138" s="8" t="str">
        <f>'TTTL tổ 6'!B142</f>
        <v>Hiên So Rây Phoăs</v>
      </c>
      <c r="C138" s="15"/>
      <c r="D138" s="12">
        <v>1</v>
      </c>
      <c r="E138" s="13">
        <v>4</v>
      </c>
      <c r="F138" s="14"/>
      <c r="G138" s="13">
        <f t="shared" si="3"/>
        <v>4</v>
      </c>
      <c r="H138" s="13">
        <f t="shared" si="4"/>
        <v>5</v>
      </c>
      <c r="I138" s="19">
        <f t="shared" si="5"/>
        <v>375000</v>
      </c>
      <c r="J138" s="20"/>
    </row>
    <row r="139" spans="1:10" ht="15.75" hidden="1">
      <c r="A139" s="7">
        <f>'TTTL tổ 6'!A143</f>
        <v>137</v>
      </c>
      <c r="B139" s="8" t="str">
        <f>'TTTL tổ 6'!B143</f>
        <v>Kho Li Chi Von</v>
      </c>
      <c r="C139" s="15"/>
      <c r="D139" s="12">
        <v>1</v>
      </c>
      <c r="E139" s="13">
        <v>3</v>
      </c>
      <c r="F139" s="14"/>
      <c r="G139" s="13">
        <f t="shared" si="3"/>
        <v>3</v>
      </c>
      <c r="H139" s="13">
        <f t="shared" si="4"/>
        <v>4</v>
      </c>
      <c r="I139" s="19">
        <f t="shared" si="5"/>
        <v>300000</v>
      </c>
      <c r="J139" s="20"/>
    </row>
    <row r="140" spans="1:10" s="4" customFormat="1" hidden="1">
      <c r="A140" s="7">
        <f>'TTTL tổ 6'!A144</f>
        <v>138</v>
      </c>
      <c r="B140" s="8" t="str">
        <f>'TTTL tổ 6'!B144</f>
        <v>Hia Hây</v>
      </c>
      <c r="C140" s="21"/>
      <c r="D140" s="12">
        <v>1</v>
      </c>
      <c r="E140" s="13">
        <v>3</v>
      </c>
      <c r="F140" s="22"/>
      <c r="G140" s="13">
        <f t="shared" si="3"/>
        <v>3</v>
      </c>
      <c r="H140" s="13">
        <f t="shared" si="4"/>
        <v>4</v>
      </c>
      <c r="I140" s="19">
        <f t="shared" si="5"/>
        <v>300000</v>
      </c>
      <c r="J140" s="25"/>
    </row>
    <row r="141" spans="1:10" ht="15.75" hidden="1">
      <c r="A141" s="7">
        <f>'TTTL tổ 6'!A145</f>
        <v>139</v>
      </c>
      <c r="B141" s="8" t="str">
        <f>'TTTL tổ 6'!B145</f>
        <v>Ien Tôk</v>
      </c>
      <c r="C141" s="15"/>
      <c r="D141" s="12">
        <v>1</v>
      </c>
      <c r="E141" s="13">
        <v>3</v>
      </c>
      <c r="F141" s="14"/>
      <c r="G141" s="13">
        <f t="shared" si="3"/>
        <v>3</v>
      </c>
      <c r="H141" s="13">
        <f t="shared" si="4"/>
        <v>4</v>
      </c>
      <c r="I141" s="19">
        <f t="shared" si="5"/>
        <v>300000</v>
      </c>
      <c r="J141" s="20"/>
    </row>
    <row r="142" spans="1:10" ht="15.75" hidden="1">
      <c r="A142" s="7">
        <f>'TTTL tổ 6'!A146</f>
        <v>140</v>
      </c>
      <c r="B142" s="8" t="str">
        <f>'TTTL tổ 6'!B146</f>
        <v>Mon Môn</v>
      </c>
      <c r="C142" s="15"/>
      <c r="D142" s="12">
        <v>1</v>
      </c>
      <c r="E142" s="13">
        <v>3</v>
      </c>
      <c r="F142" s="14">
        <v>3</v>
      </c>
      <c r="G142" s="13">
        <f t="shared" si="3"/>
        <v>6</v>
      </c>
      <c r="H142" s="13">
        <f t="shared" si="4"/>
        <v>4</v>
      </c>
      <c r="I142" s="19">
        <f t="shared" si="5"/>
        <v>300000</v>
      </c>
      <c r="J142" s="20"/>
    </row>
    <row r="143" spans="1:10" ht="15.75" hidden="1">
      <c r="A143" s="7">
        <f>'TTTL tổ 6'!A147</f>
        <v>141</v>
      </c>
      <c r="B143" s="8" t="str">
        <f>'TTTL tổ 6'!B147</f>
        <v>Pi Khim</v>
      </c>
      <c r="C143" s="15"/>
      <c r="D143" s="12">
        <v>1</v>
      </c>
      <c r="E143" s="13">
        <v>3</v>
      </c>
      <c r="F143" s="14"/>
      <c r="G143" s="13">
        <f t="shared" si="3"/>
        <v>3</v>
      </c>
      <c r="H143" s="13">
        <f t="shared" si="4"/>
        <v>4</v>
      </c>
      <c r="I143" s="19">
        <f t="shared" si="5"/>
        <v>300000</v>
      </c>
      <c r="J143" s="20"/>
    </row>
    <row r="144" spans="1:10" ht="15.75" hidden="1">
      <c r="A144" s="7">
        <f>'TTTL tổ 6'!A148</f>
        <v>142</v>
      </c>
      <c r="B144" s="8" t="str">
        <f>'TTTL tổ 6'!B148</f>
        <v>Em Số Kha</v>
      </c>
      <c r="C144" s="15"/>
      <c r="D144" s="12">
        <v>1</v>
      </c>
      <c r="E144" s="13">
        <v>3</v>
      </c>
      <c r="F144" s="14">
        <v>2</v>
      </c>
      <c r="G144" s="13">
        <f t="shared" ref="G144:G207" si="6">E144+F144</f>
        <v>5</v>
      </c>
      <c r="H144" s="13">
        <f t="shared" ref="H144:H207" si="7">D144+E144</f>
        <v>4</v>
      </c>
      <c r="I144" s="19">
        <f t="shared" ref="I144:I207" si="8">H144*75000</f>
        <v>300000</v>
      </c>
      <c r="J144" s="20"/>
    </row>
    <row r="145" spans="1:10" ht="15.75" hidden="1">
      <c r="A145" s="7">
        <f>'TTTL tổ 6'!A149</f>
        <v>143</v>
      </c>
      <c r="B145" s="8" t="str">
        <f>'TTTL tổ 6'!B149</f>
        <v>Sau Chea</v>
      </c>
      <c r="C145" s="15"/>
      <c r="D145" s="12">
        <v>1</v>
      </c>
      <c r="E145" s="13">
        <v>3</v>
      </c>
      <c r="F145" s="14"/>
      <c r="G145" s="13">
        <f t="shared" si="6"/>
        <v>3</v>
      </c>
      <c r="H145" s="13">
        <f t="shared" si="7"/>
        <v>4</v>
      </c>
      <c r="I145" s="19">
        <f t="shared" si="8"/>
        <v>300000</v>
      </c>
      <c r="J145" s="20"/>
    </row>
    <row r="146" spans="1:10" ht="15.75" hidden="1">
      <c r="A146" s="7">
        <f>'TTTL tổ 6'!A150</f>
        <v>144</v>
      </c>
      <c r="B146" s="8" t="str">
        <f>'TTTL tổ 6'!B150</f>
        <v>Phôn Puth</v>
      </c>
      <c r="C146" s="15"/>
      <c r="D146" s="12">
        <v>1</v>
      </c>
      <c r="E146" s="13">
        <v>3</v>
      </c>
      <c r="F146" s="14"/>
      <c r="G146" s="13">
        <f t="shared" si="6"/>
        <v>3</v>
      </c>
      <c r="H146" s="13">
        <f t="shared" si="7"/>
        <v>4</v>
      </c>
      <c r="I146" s="19">
        <f t="shared" si="8"/>
        <v>300000</v>
      </c>
      <c r="J146" s="20"/>
    </row>
    <row r="147" spans="1:10" ht="15.75" hidden="1">
      <c r="A147" s="7">
        <f>'TTTL tổ 6'!A151</f>
        <v>145</v>
      </c>
      <c r="B147" s="8" t="str">
        <f>'TTTL tổ 6'!B151</f>
        <v>Pok Khên</v>
      </c>
      <c r="C147" s="15"/>
      <c r="D147" s="12">
        <v>1</v>
      </c>
      <c r="E147" s="13">
        <v>3</v>
      </c>
      <c r="F147" s="14"/>
      <c r="G147" s="13">
        <f t="shared" si="6"/>
        <v>3</v>
      </c>
      <c r="H147" s="13">
        <f t="shared" si="7"/>
        <v>4</v>
      </c>
      <c r="I147" s="19">
        <f t="shared" si="8"/>
        <v>300000</v>
      </c>
      <c r="J147" s="20"/>
    </row>
    <row r="148" spans="1:10" ht="15.75" hidden="1">
      <c r="A148" s="7">
        <f>'TTTL tổ 6'!A152</f>
        <v>146</v>
      </c>
      <c r="B148" s="8" t="str">
        <f>'TTTL tổ 6'!B152</f>
        <v>Khôm Số Kha</v>
      </c>
      <c r="C148" s="15"/>
      <c r="D148" s="12">
        <v>1</v>
      </c>
      <c r="E148" s="13">
        <v>3</v>
      </c>
      <c r="F148" s="14">
        <v>1</v>
      </c>
      <c r="G148" s="13">
        <f t="shared" si="6"/>
        <v>4</v>
      </c>
      <c r="H148" s="13">
        <f t="shared" si="7"/>
        <v>4</v>
      </c>
      <c r="I148" s="19">
        <f t="shared" si="8"/>
        <v>300000</v>
      </c>
      <c r="J148" s="20"/>
    </row>
    <row r="149" spans="1:10" ht="15.75" hidden="1">
      <c r="A149" s="7">
        <f>'TTTL tổ 6'!A153</f>
        <v>147</v>
      </c>
      <c r="B149" s="8" t="str">
        <f>'TTTL tổ 6'!B153</f>
        <v>Ti Chân Đa</v>
      </c>
      <c r="C149" s="15"/>
      <c r="D149" s="12">
        <v>1</v>
      </c>
      <c r="E149" s="13">
        <v>3</v>
      </c>
      <c r="F149" s="14"/>
      <c r="G149" s="13">
        <f t="shared" si="6"/>
        <v>3</v>
      </c>
      <c r="H149" s="13">
        <f t="shared" si="7"/>
        <v>4</v>
      </c>
      <c r="I149" s="19">
        <f t="shared" si="8"/>
        <v>300000</v>
      </c>
      <c r="J149" s="20"/>
    </row>
    <row r="150" spans="1:10" ht="15.75" hidden="1">
      <c r="A150" s="7">
        <f>'TTTL tổ 6'!A154</f>
        <v>148</v>
      </c>
      <c r="B150" s="8" t="str">
        <f>'TTTL tổ 6'!B154</f>
        <v>Hêng Thia Ry</v>
      </c>
      <c r="C150" s="15"/>
      <c r="D150" s="12">
        <v>1</v>
      </c>
      <c r="E150" s="13">
        <v>3</v>
      </c>
      <c r="F150" s="14">
        <v>2</v>
      </c>
      <c r="G150" s="13">
        <f t="shared" si="6"/>
        <v>5</v>
      </c>
      <c r="H150" s="13">
        <f t="shared" si="7"/>
        <v>4</v>
      </c>
      <c r="I150" s="19">
        <f t="shared" si="8"/>
        <v>300000</v>
      </c>
      <c r="J150" s="20"/>
    </row>
    <row r="151" spans="1:10" ht="15.75" hidden="1">
      <c r="A151" s="7">
        <f>'TTTL tổ 6'!A155</f>
        <v>149</v>
      </c>
      <c r="B151" s="8" t="str">
        <f>'TTTL tổ 6'!B155</f>
        <v>Ôn Ni Cô</v>
      </c>
      <c r="C151" s="15"/>
      <c r="D151" s="12">
        <v>1</v>
      </c>
      <c r="E151" s="13">
        <v>3</v>
      </c>
      <c r="F151" s="14"/>
      <c r="G151" s="13">
        <f t="shared" si="6"/>
        <v>3</v>
      </c>
      <c r="H151" s="13">
        <f t="shared" si="7"/>
        <v>4</v>
      </c>
      <c r="I151" s="19">
        <f t="shared" si="8"/>
        <v>300000</v>
      </c>
      <c r="J151" s="20"/>
    </row>
    <row r="152" spans="1:10" ht="15.75" hidden="1">
      <c r="A152" s="7">
        <f>'TTTL tổ 6'!A156</f>
        <v>150</v>
      </c>
      <c r="B152" s="8" t="str">
        <f>'TTTL tổ 6'!B156</f>
        <v>Sim Hêng</v>
      </c>
      <c r="C152" s="15"/>
      <c r="D152" s="12">
        <v>1</v>
      </c>
      <c r="E152" s="13">
        <v>3</v>
      </c>
      <c r="F152" s="14"/>
      <c r="G152" s="13">
        <f t="shared" si="6"/>
        <v>3</v>
      </c>
      <c r="H152" s="13">
        <f t="shared" si="7"/>
        <v>4</v>
      </c>
      <c r="I152" s="19">
        <f t="shared" si="8"/>
        <v>300000</v>
      </c>
      <c r="J152" s="20"/>
    </row>
    <row r="153" spans="1:10" ht="15.75" hidden="1">
      <c r="A153" s="7">
        <f>'TTTL tổ 6'!A157</f>
        <v>151</v>
      </c>
      <c r="B153" s="8" t="str">
        <f>'TTTL tổ 6'!B157</f>
        <v>Hêng Liêu</v>
      </c>
      <c r="C153" s="15"/>
      <c r="D153" s="12">
        <v>1</v>
      </c>
      <c r="E153" s="13">
        <v>3</v>
      </c>
      <c r="F153" s="14"/>
      <c r="G153" s="13">
        <f t="shared" si="6"/>
        <v>3</v>
      </c>
      <c r="H153" s="13">
        <f t="shared" si="7"/>
        <v>4</v>
      </c>
      <c r="I153" s="19">
        <f t="shared" si="8"/>
        <v>300000</v>
      </c>
      <c r="J153" s="20"/>
    </row>
    <row r="154" spans="1:10" ht="15.75" hidden="1">
      <c r="A154" s="7">
        <f>'TTTL tổ 6'!A158</f>
        <v>152</v>
      </c>
      <c r="B154" s="8" t="str">
        <f>'TTTL tổ 6'!B158</f>
        <v>Bun Viêt</v>
      </c>
      <c r="C154" s="15"/>
      <c r="D154" s="12">
        <v>1</v>
      </c>
      <c r="E154" s="13">
        <v>3</v>
      </c>
      <c r="F154" s="14"/>
      <c r="G154" s="13">
        <f t="shared" si="6"/>
        <v>3</v>
      </c>
      <c r="H154" s="13">
        <f t="shared" si="7"/>
        <v>4</v>
      </c>
      <c r="I154" s="19">
        <f t="shared" si="8"/>
        <v>300000</v>
      </c>
      <c r="J154" s="20"/>
    </row>
    <row r="155" spans="1:10" ht="15.75" hidden="1">
      <c r="A155" s="7">
        <f>'TTTL tổ 6'!A159</f>
        <v>153</v>
      </c>
      <c r="B155" s="8" t="str">
        <f>'TTTL tổ 6'!B159</f>
        <v>Em Sa Run</v>
      </c>
      <c r="C155" s="15"/>
      <c r="D155" s="12">
        <v>1</v>
      </c>
      <c r="E155" s="13">
        <v>5</v>
      </c>
      <c r="F155" s="14"/>
      <c r="G155" s="13">
        <f t="shared" si="6"/>
        <v>5</v>
      </c>
      <c r="H155" s="13">
        <f t="shared" si="7"/>
        <v>6</v>
      </c>
      <c r="I155" s="19">
        <f t="shared" si="8"/>
        <v>450000</v>
      </c>
      <c r="J155" s="20"/>
    </row>
    <row r="156" spans="1:10" ht="15.75" hidden="1">
      <c r="A156" s="7">
        <f>'TTTL tổ 6'!A160</f>
        <v>154</v>
      </c>
      <c r="B156" s="8" t="str">
        <f>'TTTL tổ 6'!B160</f>
        <v>Hêng Hông</v>
      </c>
      <c r="C156" s="15"/>
      <c r="D156" s="12">
        <v>1</v>
      </c>
      <c r="E156" s="13">
        <v>4</v>
      </c>
      <c r="F156" s="14"/>
      <c r="G156" s="13">
        <f t="shared" si="6"/>
        <v>4</v>
      </c>
      <c r="H156" s="13">
        <f t="shared" si="7"/>
        <v>5</v>
      </c>
      <c r="I156" s="19">
        <f t="shared" si="8"/>
        <v>375000</v>
      </c>
      <c r="J156" s="20"/>
    </row>
    <row r="157" spans="1:10" ht="15.75" hidden="1">
      <c r="A157" s="7">
        <f>'TTTL tổ 6'!A161</f>
        <v>155</v>
      </c>
      <c r="B157" s="8" t="str">
        <f>'TTTL tổ 6'!B161</f>
        <v>Sươn Sim</v>
      </c>
      <c r="C157" s="15"/>
      <c r="D157" s="12">
        <v>1</v>
      </c>
      <c r="E157" s="13">
        <v>4</v>
      </c>
      <c r="F157" s="14"/>
      <c r="G157" s="13">
        <f t="shared" si="6"/>
        <v>4</v>
      </c>
      <c r="H157" s="13">
        <f t="shared" si="7"/>
        <v>5</v>
      </c>
      <c r="I157" s="19">
        <f t="shared" si="8"/>
        <v>375000</v>
      </c>
      <c r="J157" s="20"/>
    </row>
    <row r="158" spans="1:10" ht="15.75" hidden="1">
      <c r="A158" s="7">
        <f>'TTTL tổ 6'!A162</f>
        <v>156</v>
      </c>
      <c r="B158" s="8" t="str">
        <f>'TTTL tổ 6'!B162</f>
        <v>Phu Ngaol</v>
      </c>
      <c r="C158" s="15"/>
      <c r="D158" s="12">
        <v>1</v>
      </c>
      <c r="E158" s="13">
        <v>4</v>
      </c>
      <c r="F158" s="14"/>
      <c r="G158" s="13">
        <f t="shared" si="6"/>
        <v>4</v>
      </c>
      <c r="H158" s="13">
        <f t="shared" si="7"/>
        <v>5</v>
      </c>
      <c r="I158" s="19">
        <f t="shared" si="8"/>
        <v>375000</v>
      </c>
      <c r="J158" s="20"/>
    </row>
    <row r="159" spans="1:10" ht="15.75" hidden="1">
      <c r="A159" s="7">
        <f>'TTTL tổ 6'!A163</f>
        <v>157</v>
      </c>
      <c r="B159" s="8" t="str">
        <f>'TTTL tổ 6'!B163</f>
        <v>Phan Liep</v>
      </c>
      <c r="C159" s="15"/>
      <c r="D159" s="12">
        <v>1</v>
      </c>
      <c r="E159" s="13">
        <v>4</v>
      </c>
      <c r="F159" s="14"/>
      <c r="G159" s="13">
        <f t="shared" si="6"/>
        <v>4</v>
      </c>
      <c r="H159" s="13">
        <f t="shared" si="7"/>
        <v>5</v>
      </c>
      <c r="I159" s="19">
        <f t="shared" si="8"/>
        <v>375000</v>
      </c>
      <c r="J159" s="20"/>
    </row>
    <row r="160" spans="1:10" ht="15.75" hidden="1">
      <c r="A160" s="7">
        <f>'TTTL tổ 6'!A164</f>
        <v>158</v>
      </c>
      <c r="B160" s="8" t="str">
        <f>'TTTL tổ 6'!B164</f>
        <v>Viêt Mum</v>
      </c>
      <c r="C160" s="15"/>
      <c r="D160" s="12">
        <v>1</v>
      </c>
      <c r="E160" s="13">
        <v>4</v>
      </c>
      <c r="F160" s="14">
        <v>1</v>
      </c>
      <c r="G160" s="13">
        <f t="shared" si="6"/>
        <v>5</v>
      </c>
      <c r="H160" s="13">
        <f t="shared" si="7"/>
        <v>5</v>
      </c>
      <c r="I160" s="19">
        <f t="shared" si="8"/>
        <v>375000</v>
      </c>
      <c r="J160" s="20"/>
    </row>
    <row r="161" spans="1:10" ht="15.75" hidden="1">
      <c r="A161" s="7">
        <f>'TTTL tổ 6'!A165</f>
        <v>159</v>
      </c>
      <c r="B161" s="8" t="str">
        <f>'TTTL tổ 6'!B165</f>
        <v>Kha Phon</v>
      </c>
      <c r="C161" s="15"/>
      <c r="D161" s="12">
        <v>1</v>
      </c>
      <c r="E161" s="13">
        <v>4</v>
      </c>
      <c r="F161" s="14"/>
      <c r="G161" s="13">
        <f t="shared" si="6"/>
        <v>4</v>
      </c>
      <c r="H161" s="13">
        <f t="shared" si="7"/>
        <v>5</v>
      </c>
      <c r="I161" s="19">
        <f t="shared" si="8"/>
        <v>375000</v>
      </c>
      <c r="J161" s="20"/>
    </row>
    <row r="162" spans="1:10" ht="15.75" hidden="1">
      <c r="A162" s="7">
        <f>'TTTL tổ 6'!A166</f>
        <v>160</v>
      </c>
      <c r="B162" s="8" t="str">
        <f>'TTTL tổ 6'!B166</f>
        <v>Sông Nhanh</v>
      </c>
      <c r="C162" s="15"/>
      <c r="D162" s="12">
        <v>1</v>
      </c>
      <c r="E162" s="13">
        <v>4</v>
      </c>
      <c r="F162" s="14"/>
      <c r="G162" s="13">
        <f t="shared" si="6"/>
        <v>4</v>
      </c>
      <c r="H162" s="13">
        <f t="shared" si="7"/>
        <v>5</v>
      </c>
      <c r="I162" s="19">
        <f t="shared" si="8"/>
        <v>375000</v>
      </c>
      <c r="J162" s="20"/>
    </row>
    <row r="163" spans="1:10" ht="15.75" hidden="1">
      <c r="A163" s="7">
        <f>'TTTL tổ 6'!A167</f>
        <v>161</v>
      </c>
      <c r="B163" s="8" t="str">
        <f>'TTTL tổ 6'!B167</f>
        <v>Cop Chăn Ni</v>
      </c>
      <c r="C163" s="15"/>
      <c r="D163" s="12">
        <v>1</v>
      </c>
      <c r="E163" s="13">
        <v>4</v>
      </c>
      <c r="F163" s="14"/>
      <c r="G163" s="13">
        <f t="shared" si="6"/>
        <v>4</v>
      </c>
      <c r="H163" s="13">
        <f t="shared" si="7"/>
        <v>5</v>
      </c>
      <c r="I163" s="19">
        <f t="shared" si="8"/>
        <v>375000</v>
      </c>
      <c r="J163" s="20"/>
    </row>
    <row r="164" spans="1:10" ht="15.75" hidden="1">
      <c r="A164" s="7">
        <f>'TTTL tổ 6'!A168</f>
        <v>198</v>
      </c>
      <c r="B164" s="8" t="str">
        <f>'TTTL tổ 6'!B168</f>
        <v>Sun Chăn</v>
      </c>
      <c r="C164" s="15"/>
      <c r="D164" s="12">
        <v>1</v>
      </c>
      <c r="E164" s="13">
        <v>4</v>
      </c>
      <c r="F164" s="14"/>
      <c r="G164" s="13">
        <f t="shared" si="6"/>
        <v>4</v>
      </c>
      <c r="H164" s="13">
        <f t="shared" si="7"/>
        <v>5</v>
      </c>
      <c r="I164" s="19">
        <f t="shared" si="8"/>
        <v>375000</v>
      </c>
      <c r="J164" s="20"/>
    </row>
    <row r="165" spans="1:10" ht="15.75" hidden="1">
      <c r="A165" s="7">
        <f>'TTTL tổ 6'!A169</f>
        <v>199</v>
      </c>
      <c r="B165" s="8" t="str">
        <f>'TTTL tổ 6'!B169</f>
        <v>Sươn Cưm I</v>
      </c>
      <c r="C165" s="15"/>
      <c r="D165" s="12">
        <v>1</v>
      </c>
      <c r="E165" s="13">
        <v>4</v>
      </c>
      <c r="F165" s="14"/>
      <c r="G165" s="13">
        <f t="shared" si="6"/>
        <v>4</v>
      </c>
      <c r="H165" s="13">
        <f t="shared" si="7"/>
        <v>5</v>
      </c>
      <c r="I165" s="19">
        <f t="shared" si="8"/>
        <v>375000</v>
      </c>
      <c r="J165" s="20"/>
    </row>
    <row r="166" spans="1:10" ht="15.75" hidden="1">
      <c r="A166" s="7">
        <f>'TTTL tổ 6'!A170</f>
        <v>200</v>
      </c>
      <c r="B166" s="8" t="str">
        <f>'TTTL tổ 6'!B170</f>
        <v>Liên Răn</v>
      </c>
      <c r="C166" s="15"/>
      <c r="D166" s="12">
        <v>1</v>
      </c>
      <c r="E166" s="13">
        <v>4</v>
      </c>
      <c r="F166" s="14"/>
      <c r="G166" s="13">
        <f t="shared" si="6"/>
        <v>4</v>
      </c>
      <c r="H166" s="13">
        <f t="shared" si="7"/>
        <v>5</v>
      </c>
      <c r="I166" s="19">
        <f t="shared" si="8"/>
        <v>375000</v>
      </c>
      <c r="J166" s="20"/>
    </row>
    <row r="167" spans="1:10" ht="15.75" hidden="1">
      <c r="A167" s="7">
        <f>'TTTL tổ 6'!A171</f>
        <v>201</v>
      </c>
      <c r="B167" s="8" t="str">
        <f>'TTTL tổ 6'!B171</f>
        <v>Ôl Sa Rat</v>
      </c>
      <c r="C167" s="15"/>
      <c r="D167" s="12">
        <v>1</v>
      </c>
      <c r="E167" s="13">
        <v>4</v>
      </c>
      <c r="F167" s="14">
        <v>2</v>
      </c>
      <c r="G167" s="13">
        <f t="shared" si="6"/>
        <v>6</v>
      </c>
      <c r="H167" s="13">
        <f t="shared" si="7"/>
        <v>5</v>
      </c>
      <c r="I167" s="19">
        <f t="shared" si="8"/>
        <v>375000</v>
      </c>
      <c r="J167" s="20"/>
    </row>
    <row r="168" spans="1:10" ht="15.75" hidden="1">
      <c r="A168" s="7">
        <f>'TTTL tổ 6'!A172</f>
        <v>202</v>
      </c>
      <c r="B168" s="8" t="str">
        <f>'TTTL tổ 6'!B172</f>
        <v>Khim Khin</v>
      </c>
      <c r="C168" s="15"/>
      <c r="D168" s="12">
        <v>1</v>
      </c>
      <c r="E168" s="13">
        <v>5</v>
      </c>
      <c r="F168" s="14"/>
      <c r="G168" s="13">
        <f t="shared" si="6"/>
        <v>5</v>
      </c>
      <c r="H168" s="13">
        <f t="shared" si="7"/>
        <v>6</v>
      </c>
      <c r="I168" s="19">
        <f t="shared" si="8"/>
        <v>450000</v>
      </c>
      <c r="J168" s="20"/>
    </row>
    <row r="169" spans="1:10" ht="15.75" hidden="1">
      <c r="A169" s="7">
        <f>'TTTL tổ 6'!A173</f>
        <v>203</v>
      </c>
      <c r="B169" s="8" t="str">
        <f>'TTTL tổ 6'!B173</f>
        <v>Ra Rắt</v>
      </c>
      <c r="C169" s="15"/>
      <c r="D169" s="12">
        <v>1</v>
      </c>
      <c r="E169" s="13">
        <v>5</v>
      </c>
      <c r="F169" s="14"/>
      <c r="G169" s="13">
        <f t="shared" si="6"/>
        <v>5</v>
      </c>
      <c r="H169" s="13">
        <f t="shared" si="7"/>
        <v>6</v>
      </c>
      <c r="I169" s="19">
        <f t="shared" si="8"/>
        <v>450000</v>
      </c>
      <c r="J169" s="20"/>
    </row>
    <row r="170" spans="1:10" ht="15.75" hidden="1">
      <c r="A170" s="7">
        <f>'TTTL tổ 6'!A174</f>
        <v>204</v>
      </c>
      <c r="B170" s="8" t="str">
        <f>'TTTL tổ 6'!B174</f>
        <v>Vanh Va</v>
      </c>
      <c r="C170" s="15"/>
      <c r="D170" s="12">
        <v>1</v>
      </c>
      <c r="E170" s="13">
        <v>4</v>
      </c>
      <c r="F170" s="14"/>
      <c r="G170" s="13">
        <f t="shared" si="6"/>
        <v>4</v>
      </c>
      <c r="H170" s="13">
        <f t="shared" si="7"/>
        <v>5</v>
      </c>
      <c r="I170" s="19">
        <f t="shared" si="8"/>
        <v>375000</v>
      </c>
      <c r="J170" s="20"/>
    </row>
    <row r="171" spans="1:10" ht="15.75" hidden="1">
      <c r="A171" s="7">
        <f>'TTTL tổ 6'!A175</f>
        <v>205</v>
      </c>
      <c r="B171" s="8" t="str">
        <f>'TTTL tổ 6'!B175</f>
        <v>Pư Pia</v>
      </c>
      <c r="C171" s="15"/>
      <c r="D171" s="12">
        <v>1</v>
      </c>
      <c r="E171" s="13">
        <v>4</v>
      </c>
      <c r="F171" s="14"/>
      <c r="G171" s="13">
        <f t="shared" si="6"/>
        <v>4</v>
      </c>
      <c r="H171" s="13">
        <f t="shared" si="7"/>
        <v>5</v>
      </c>
      <c r="I171" s="19">
        <f t="shared" si="8"/>
        <v>375000</v>
      </c>
      <c r="J171" s="20"/>
    </row>
    <row r="172" spans="1:10" ht="15.75" hidden="1">
      <c r="A172" s="7">
        <f>'TTTL tổ 6'!A176</f>
        <v>206</v>
      </c>
      <c r="B172" s="8" t="str">
        <f>'TTTL tổ 6'!B176</f>
        <v>Kô Sal</v>
      </c>
      <c r="C172" s="15"/>
      <c r="D172" s="12">
        <v>1</v>
      </c>
      <c r="E172" s="13">
        <v>4</v>
      </c>
      <c r="F172" s="14">
        <v>2</v>
      </c>
      <c r="G172" s="13">
        <f t="shared" si="6"/>
        <v>6</v>
      </c>
      <c r="H172" s="13">
        <f t="shared" si="7"/>
        <v>5</v>
      </c>
      <c r="I172" s="19">
        <f t="shared" si="8"/>
        <v>375000</v>
      </c>
      <c r="J172" s="20"/>
    </row>
    <row r="173" spans="1:10" ht="15.75" hidden="1">
      <c r="A173" s="7">
        <f>'TTTL tổ 6'!A177</f>
        <v>207</v>
      </c>
      <c r="B173" s="8" t="str">
        <f>'TTTL tổ 6'!B177</f>
        <v>Siên Viên</v>
      </c>
      <c r="C173" s="15"/>
      <c r="D173" s="12">
        <v>1</v>
      </c>
      <c r="E173" s="13">
        <v>4</v>
      </c>
      <c r="F173" s="14"/>
      <c r="G173" s="13">
        <f t="shared" si="6"/>
        <v>4</v>
      </c>
      <c r="H173" s="13">
        <f t="shared" si="7"/>
        <v>5</v>
      </c>
      <c r="I173" s="19">
        <f t="shared" si="8"/>
        <v>375000</v>
      </c>
      <c r="J173" s="20"/>
    </row>
    <row r="174" spans="1:10" ht="15.75" hidden="1">
      <c r="A174" s="7">
        <f>'TTTL tổ 6'!A178</f>
        <v>208</v>
      </c>
      <c r="B174" s="8" t="str">
        <f>'TTTL tổ 6'!B178</f>
        <v>Mau Song</v>
      </c>
      <c r="C174" s="15"/>
      <c r="D174" s="12">
        <v>1</v>
      </c>
      <c r="E174" s="13">
        <v>4</v>
      </c>
      <c r="F174" s="14"/>
      <c r="G174" s="13">
        <f t="shared" si="6"/>
        <v>4</v>
      </c>
      <c r="H174" s="13">
        <f t="shared" si="7"/>
        <v>5</v>
      </c>
      <c r="I174" s="19">
        <f t="shared" si="8"/>
        <v>375000</v>
      </c>
      <c r="J174" s="20"/>
    </row>
    <row r="175" spans="1:10" ht="15.75" hidden="1">
      <c r="A175" s="7">
        <f>'TTTL tổ 6'!A179</f>
        <v>209</v>
      </c>
      <c r="B175" s="8" t="str">
        <f>'TTTL tổ 6'!B179</f>
        <v>Thuươn Thin</v>
      </c>
      <c r="C175" s="15"/>
      <c r="D175" s="12">
        <v>1</v>
      </c>
      <c r="E175" s="13">
        <v>4</v>
      </c>
      <c r="F175" s="14">
        <v>2</v>
      </c>
      <c r="G175" s="13">
        <f t="shared" si="6"/>
        <v>6</v>
      </c>
      <c r="H175" s="13">
        <f t="shared" si="7"/>
        <v>5</v>
      </c>
      <c r="I175" s="19">
        <f t="shared" si="8"/>
        <v>375000</v>
      </c>
      <c r="J175" s="20"/>
    </row>
    <row r="176" spans="1:10" ht="15.75" hidden="1">
      <c r="A176" s="7">
        <f>'TTTL tổ 6'!A180</f>
        <v>210</v>
      </c>
      <c r="B176" s="8" t="str">
        <f>'TTTL tổ 6'!B180</f>
        <v>Soc Chia</v>
      </c>
      <c r="C176" s="15"/>
      <c r="D176" s="12">
        <v>1</v>
      </c>
      <c r="E176" s="13">
        <v>4</v>
      </c>
      <c r="F176" s="14">
        <v>1</v>
      </c>
      <c r="G176" s="13">
        <f t="shared" si="6"/>
        <v>5</v>
      </c>
      <c r="H176" s="13">
        <f t="shared" si="7"/>
        <v>5</v>
      </c>
      <c r="I176" s="19">
        <f t="shared" si="8"/>
        <v>375000</v>
      </c>
      <c r="J176" s="20"/>
    </row>
    <row r="177" spans="1:10" ht="15.75" hidden="1">
      <c r="A177" s="7">
        <f>'TTTL tổ 6'!A181</f>
        <v>211</v>
      </c>
      <c r="B177" s="8" t="str">
        <f>'TTTL tổ 6'!B181</f>
        <v>Soc Khêng</v>
      </c>
      <c r="C177" s="15"/>
      <c r="D177" s="12">
        <v>1</v>
      </c>
      <c r="E177" s="13">
        <v>5</v>
      </c>
      <c r="F177" s="14"/>
      <c r="G177" s="13">
        <f t="shared" si="6"/>
        <v>5</v>
      </c>
      <c r="H177" s="13">
        <f t="shared" si="7"/>
        <v>6</v>
      </c>
      <c r="I177" s="19">
        <f t="shared" si="8"/>
        <v>450000</v>
      </c>
      <c r="J177" s="20"/>
    </row>
    <row r="178" spans="1:10" ht="15.75" hidden="1">
      <c r="A178" s="7">
        <f>'TTTL tổ 6'!A182</f>
        <v>212</v>
      </c>
      <c r="B178" s="8" t="str">
        <f>'TTTL tổ 6'!B182</f>
        <v>Som At</v>
      </c>
      <c r="C178" s="15"/>
      <c r="D178" s="12">
        <v>1</v>
      </c>
      <c r="E178" s="13">
        <v>5</v>
      </c>
      <c r="F178" s="14"/>
      <c r="G178" s="13">
        <f t="shared" si="6"/>
        <v>5</v>
      </c>
      <c r="H178" s="13">
        <f t="shared" si="7"/>
        <v>6</v>
      </c>
      <c r="I178" s="19">
        <f t="shared" si="8"/>
        <v>450000</v>
      </c>
      <c r="J178" s="20"/>
    </row>
    <row r="179" spans="1:10" ht="15.75" hidden="1">
      <c r="A179" s="7">
        <f>'TTTL tổ 6'!A183</f>
        <v>213</v>
      </c>
      <c r="B179" s="8" t="str">
        <f>'TTTL tổ 6'!B183</f>
        <v>Hô Hôi</v>
      </c>
      <c r="C179" s="15"/>
      <c r="D179" s="12">
        <v>1</v>
      </c>
      <c r="E179" s="13">
        <v>4</v>
      </c>
      <c r="F179" s="14"/>
      <c r="G179" s="13">
        <f t="shared" si="6"/>
        <v>4</v>
      </c>
      <c r="H179" s="13">
        <f t="shared" si="7"/>
        <v>5</v>
      </c>
      <c r="I179" s="19">
        <f t="shared" si="8"/>
        <v>375000</v>
      </c>
      <c r="J179" s="20"/>
    </row>
    <row r="180" spans="1:10" ht="15.75" hidden="1">
      <c r="A180" s="7">
        <f>'TTTL tổ 6'!A184</f>
        <v>214</v>
      </c>
      <c r="B180" s="8" t="str">
        <f>'TTTL tổ 6'!B184</f>
        <v>Hô Hai</v>
      </c>
      <c r="C180" s="15"/>
      <c r="D180" s="12">
        <v>1</v>
      </c>
      <c r="E180" s="13">
        <v>4</v>
      </c>
      <c r="F180" s="14">
        <v>1</v>
      </c>
      <c r="G180" s="13">
        <f t="shared" si="6"/>
        <v>5</v>
      </c>
      <c r="H180" s="13">
        <f t="shared" si="7"/>
        <v>5</v>
      </c>
      <c r="I180" s="19">
        <f t="shared" si="8"/>
        <v>375000</v>
      </c>
      <c r="J180" s="20"/>
    </row>
    <row r="181" spans="1:10" ht="15.75" hidden="1">
      <c r="A181" s="7">
        <f>'TTTL tổ 6'!A185</f>
        <v>215</v>
      </c>
      <c r="B181" s="8" t="str">
        <f>'TTTL tổ 6'!B185</f>
        <v>Phiêp Phol</v>
      </c>
      <c r="C181" s="15"/>
      <c r="D181" s="12">
        <v>1</v>
      </c>
      <c r="E181" s="13">
        <v>4</v>
      </c>
      <c r="F181" s="14"/>
      <c r="G181" s="13">
        <f t="shared" si="6"/>
        <v>4</v>
      </c>
      <c r="H181" s="13">
        <f t="shared" si="7"/>
        <v>5</v>
      </c>
      <c r="I181" s="19">
        <f t="shared" si="8"/>
        <v>375000</v>
      </c>
      <c r="J181" s="20"/>
    </row>
    <row r="182" spans="1:10" ht="15.75" hidden="1">
      <c r="A182" s="7">
        <f>'TTTL tổ 6'!A186</f>
        <v>216</v>
      </c>
      <c r="B182" s="8" t="str">
        <f>'TTTL tổ 6'!B186</f>
        <v>Keo Mêt</v>
      </c>
      <c r="C182" s="15"/>
      <c r="D182" s="12">
        <v>1</v>
      </c>
      <c r="E182" s="13">
        <v>4</v>
      </c>
      <c r="F182" s="14"/>
      <c r="G182" s="13">
        <f t="shared" si="6"/>
        <v>4</v>
      </c>
      <c r="H182" s="13">
        <f t="shared" si="7"/>
        <v>5</v>
      </c>
      <c r="I182" s="19">
        <f t="shared" si="8"/>
        <v>375000</v>
      </c>
      <c r="J182" s="20"/>
    </row>
    <row r="183" spans="1:10" ht="15.75" hidden="1">
      <c r="A183" s="7">
        <f>'TTTL tổ 6'!A187</f>
        <v>217</v>
      </c>
      <c r="B183" s="8" t="str">
        <f>'TTTL tổ 6'!B187</f>
        <v>Canh Thông</v>
      </c>
      <c r="C183" s="15"/>
      <c r="D183" s="12">
        <v>1</v>
      </c>
      <c r="E183" s="13">
        <v>2</v>
      </c>
      <c r="F183" s="14"/>
      <c r="G183" s="13">
        <f t="shared" si="6"/>
        <v>2</v>
      </c>
      <c r="H183" s="13">
        <f t="shared" si="7"/>
        <v>3</v>
      </c>
      <c r="I183" s="19">
        <f t="shared" si="8"/>
        <v>225000</v>
      </c>
      <c r="J183" s="20"/>
    </row>
    <row r="184" spans="1:10" ht="15.75" hidden="1">
      <c r="A184" s="7">
        <f>'TTTL tổ 6'!A188</f>
        <v>218</v>
      </c>
      <c r="B184" s="8" t="str">
        <f>'TTTL tổ 6'!B188</f>
        <v>Tưc Thia</v>
      </c>
      <c r="C184" s="15"/>
      <c r="D184" s="12">
        <v>1</v>
      </c>
      <c r="E184" s="13">
        <v>3</v>
      </c>
      <c r="F184" s="14">
        <v>2</v>
      </c>
      <c r="G184" s="13">
        <f t="shared" si="6"/>
        <v>5</v>
      </c>
      <c r="H184" s="13">
        <f t="shared" si="7"/>
        <v>4</v>
      </c>
      <c r="I184" s="19">
        <f t="shared" si="8"/>
        <v>300000</v>
      </c>
      <c r="J184" s="20"/>
    </row>
    <row r="185" spans="1:10" ht="15.75" hidden="1">
      <c r="A185" s="7">
        <f>'TTTL tổ 6'!A189</f>
        <v>219</v>
      </c>
      <c r="B185" s="8" t="str">
        <f>'TTTL tổ 6'!B189</f>
        <v>Nho Nhanh</v>
      </c>
      <c r="C185" s="15"/>
      <c r="D185" s="12">
        <v>1</v>
      </c>
      <c r="E185" s="13">
        <v>5</v>
      </c>
      <c r="F185" s="14"/>
      <c r="G185" s="13">
        <f t="shared" si="6"/>
        <v>5</v>
      </c>
      <c r="H185" s="13">
        <f t="shared" si="7"/>
        <v>6</v>
      </c>
      <c r="I185" s="19">
        <f t="shared" si="8"/>
        <v>450000</v>
      </c>
      <c r="J185" s="20"/>
    </row>
    <row r="186" spans="1:10" ht="15.75" hidden="1">
      <c r="A186" s="7">
        <f>'TTTL tổ 6'!A190</f>
        <v>220</v>
      </c>
      <c r="B186" s="8" t="str">
        <f>'TTTL tổ 6'!B190</f>
        <v>Thi Tha</v>
      </c>
      <c r="C186" s="15"/>
      <c r="D186" s="12">
        <v>1</v>
      </c>
      <c r="E186" s="13">
        <v>5</v>
      </c>
      <c r="F186" s="14"/>
      <c r="G186" s="13">
        <f t="shared" si="6"/>
        <v>5</v>
      </c>
      <c r="H186" s="13">
        <f t="shared" si="7"/>
        <v>6</v>
      </c>
      <c r="I186" s="19">
        <f t="shared" si="8"/>
        <v>450000</v>
      </c>
      <c r="J186" s="20"/>
    </row>
    <row r="187" spans="1:10" ht="15.75" hidden="1">
      <c r="A187" s="7">
        <f>'TTTL tổ 6'!A191</f>
        <v>221</v>
      </c>
      <c r="B187" s="8" t="str">
        <f>'TTTL tổ 6'!B191</f>
        <v>Đoc Khlay</v>
      </c>
      <c r="C187" s="15"/>
      <c r="D187" s="12">
        <v>1</v>
      </c>
      <c r="E187" s="13">
        <v>3</v>
      </c>
      <c r="F187" s="14"/>
      <c r="G187" s="13">
        <f t="shared" si="6"/>
        <v>3</v>
      </c>
      <c r="H187" s="13">
        <f t="shared" si="7"/>
        <v>4</v>
      </c>
      <c r="I187" s="19">
        <f t="shared" si="8"/>
        <v>300000</v>
      </c>
      <c r="J187" s="20"/>
    </row>
    <row r="188" spans="1:10" ht="15.75" hidden="1">
      <c r="A188" s="7">
        <f>'TTTL tổ 6'!A192</f>
        <v>222</v>
      </c>
      <c r="B188" s="8" t="str">
        <f>'TTTL tổ 6'!B192</f>
        <v>Mit Kiêm</v>
      </c>
      <c r="C188" s="15"/>
      <c r="D188" s="12">
        <v>1</v>
      </c>
      <c r="E188" s="13">
        <v>3</v>
      </c>
      <c r="F188" s="14"/>
      <c r="G188" s="13">
        <f t="shared" si="6"/>
        <v>3</v>
      </c>
      <c r="H188" s="13">
        <f t="shared" si="7"/>
        <v>4</v>
      </c>
      <c r="I188" s="19">
        <f t="shared" si="8"/>
        <v>300000</v>
      </c>
      <c r="J188" s="20"/>
    </row>
    <row r="189" spans="1:10" ht="15.75" hidden="1">
      <c r="A189" s="7">
        <f>'TTTL tổ 6'!A193</f>
        <v>223</v>
      </c>
      <c r="B189" s="8" t="str">
        <f>'TTTL tổ 6'!B193</f>
        <v>Kan Khêt</v>
      </c>
      <c r="C189" s="15"/>
      <c r="D189" s="12">
        <v>1</v>
      </c>
      <c r="E189" s="13">
        <v>2</v>
      </c>
      <c r="F189" s="14"/>
      <c r="G189" s="13">
        <f t="shared" si="6"/>
        <v>2</v>
      </c>
      <c r="H189" s="13">
        <f t="shared" si="7"/>
        <v>3</v>
      </c>
      <c r="I189" s="19">
        <f t="shared" si="8"/>
        <v>225000</v>
      </c>
      <c r="J189" s="20"/>
    </row>
    <row r="190" spans="1:10" ht="15.75" hidden="1">
      <c r="A190" s="7">
        <f>'TTTL tổ 6'!A194</f>
        <v>224</v>
      </c>
      <c r="B190" s="8" t="str">
        <f>'TTTL tổ 6'!B194</f>
        <v>Um Ra</v>
      </c>
      <c r="C190" s="15"/>
      <c r="D190" s="12">
        <v>1</v>
      </c>
      <c r="E190" s="13">
        <v>2</v>
      </c>
      <c r="F190" s="14"/>
      <c r="G190" s="13">
        <f t="shared" si="6"/>
        <v>2</v>
      </c>
      <c r="H190" s="13">
        <f t="shared" si="7"/>
        <v>3</v>
      </c>
      <c r="I190" s="19">
        <f t="shared" si="8"/>
        <v>225000</v>
      </c>
      <c r="J190" s="20"/>
    </row>
    <row r="191" spans="1:10" ht="15.75" hidden="1">
      <c r="A191" s="7">
        <f>'TTTL tổ 6'!A195</f>
        <v>225</v>
      </c>
      <c r="B191" s="8" t="str">
        <f>'TTTL tổ 6'!B195</f>
        <v>Moi Poi</v>
      </c>
      <c r="C191" s="15"/>
      <c r="D191" s="12">
        <v>1</v>
      </c>
      <c r="E191" s="13">
        <v>2</v>
      </c>
      <c r="F191" s="14"/>
      <c r="G191" s="13">
        <f t="shared" si="6"/>
        <v>2</v>
      </c>
      <c r="H191" s="13">
        <f t="shared" si="7"/>
        <v>3</v>
      </c>
      <c r="I191" s="19">
        <f t="shared" si="8"/>
        <v>225000</v>
      </c>
      <c r="J191" s="20"/>
    </row>
    <row r="192" spans="1:10" ht="15.75" hidden="1">
      <c r="A192" s="7">
        <f>'TTTL tổ 6'!A196</f>
        <v>226</v>
      </c>
      <c r="B192" s="8" t="str">
        <f>'TTTL tổ 6'!B196</f>
        <v>San Sinh</v>
      </c>
      <c r="C192" s="15"/>
      <c r="D192" s="12">
        <v>1</v>
      </c>
      <c r="E192" s="13">
        <v>1</v>
      </c>
      <c r="F192" s="14"/>
      <c r="G192" s="13">
        <f t="shared" si="6"/>
        <v>1</v>
      </c>
      <c r="H192" s="13">
        <f t="shared" si="7"/>
        <v>2</v>
      </c>
      <c r="I192" s="19">
        <f t="shared" si="8"/>
        <v>150000</v>
      </c>
      <c r="J192" s="20"/>
    </row>
    <row r="193" spans="1:10" ht="15.75" hidden="1">
      <c r="A193" s="7">
        <f>'TTTL tổ 6'!A197</f>
        <v>227</v>
      </c>
      <c r="B193" s="8" t="str">
        <f>'TTTL tổ 6'!B197</f>
        <v>Nhoc Nho</v>
      </c>
      <c r="C193" s="15"/>
      <c r="D193" s="12">
        <v>1</v>
      </c>
      <c r="E193" s="13">
        <v>1</v>
      </c>
      <c r="F193" s="14"/>
      <c r="G193" s="13">
        <f t="shared" si="6"/>
        <v>1</v>
      </c>
      <c r="H193" s="13">
        <f t="shared" si="7"/>
        <v>2</v>
      </c>
      <c r="I193" s="19">
        <f t="shared" si="8"/>
        <v>150000</v>
      </c>
      <c r="J193" s="20"/>
    </row>
    <row r="194" spans="1:10" ht="15.75" hidden="1">
      <c r="A194" s="7">
        <f>'TTTL tổ 6'!A198</f>
        <v>228</v>
      </c>
      <c r="B194" s="8" t="str">
        <f>'TTTL tổ 6'!B198</f>
        <v>Khet Hên</v>
      </c>
      <c r="C194" s="15"/>
      <c r="D194" s="12">
        <v>1</v>
      </c>
      <c r="E194" s="13">
        <v>2</v>
      </c>
      <c r="F194" s="14">
        <v>1</v>
      </c>
      <c r="G194" s="13">
        <f t="shared" si="6"/>
        <v>3</v>
      </c>
      <c r="H194" s="13">
        <f t="shared" si="7"/>
        <v>3</v>
      </c>
      <c r="I194" s="19">
        <f t="shared" si="8"/>
        <v>225000</v>
      </c>
      <c r="J194" s="20"/>
    </row>
    <row r="195" spans="1:10" ht="15.75" hidden="1">
      <c r="A195" s="7">
        <f>'TTTL tổ 6'!A199</f>
        <v>229</v>
      </c>
      <c r="B195" s="8" t="str">
        <f>'TTTL tổ 6'!B199</f>
        <v>Sau Pư</v>
      </c>
      <c r="C195" s="15"/>
      <c r="D195" s="12">
        <v>1</v>
      </c>
      <c r="E195" s="13">
        <v>1</v>
      </c>
      <c r="F195" s="14"/>
      <c r="G195" s="13">
        <f t="shared" si="6"/>
        <v>1</v>
      </c>
      <c r="H195" s="13">
        <f t="shared" si="7"/>
        <v>2</v>
      </c>
      <c r="I195" s="19">
        <f t="shared" si="8"/>
        <v>150000</v>
      </c>
      <c r="J195" s="20"/>
    </row>
    <row r="196" spans="1:10" ht="15.75" hidden="1">
      <c r="A196" s="7">
        <f>'TTTL tổ 6'!A200</f>
        <v>230</v>
      </c>
      <c r="B196" s="8" t="str">
        <f>'TTTL tổ 6'!B200</f>
        <v>Pư Nha</v>
      </c>
      <c r="C196" s="15"/>
      <c r="D196" s="12">
        <v>1</v>
      </c>
      <c r="E196" s="13">
        <v>1</v>
      </c>
      <c r="F196" s="14">
        <v>1</v>
      </c>
      <c r="G196" s="13">
        <f t="shared" si="6"/>
        <v>2</v>
      </c>
      <c r="H196" s="13">
        <f t="shared" si="7"/>
        <v>2</v>
      </c>
      <c r="I196" s="19">
        <f t="shared" si="8"/>
        <v>150000</v>
      </c>
      <c r="J196" s="20"/>
    </row>
    <row r="197" spans="1:10" ht="15.75" hidden="1">
      <c r="A197" s="7">
        <f>'TTTL tổ 6'!A201</f>
        <v>231</v>
      </c>
      <c r="B197" s="8" t="str">
        <f>'TTTL tổ 6'!B201</f>
        <v xml:space="preserve">Noi Hên </v>
      </c>
      <c r="C197" s="15"/>
      <c r="D197" s="12">
        <v>1</v>
      </c>
      <c r="E197" s="13">
        <v>1</v>
      </c>
      <c r="F197" s="14"/>
      <c r="G197" s="13">
        <f t="shared" si="6"/>
        <v>1</v>
      </c>
      <c r="H197" s="13">
        <f t="shared" si="7"/>
        <v>2</v>
      </c>
      <c r="I197" s="19">
        <f t="shared" si="8"/>
        <v>150000</v>
      </c>
      <c r="J197" s="20"/>
    </row>
    <row r="198" spans="1:10" ht="15.75" hidden="1">
      <c r="A198" s="7">
        <f>'TTTL tổ 6'!A202</f>
        <v>232</v>
      </c>
      <c r="B198" s="8" t="str">
        <f>'TTTL tổ 6'!B202</f>
        <v>Noi Hiên</v>
      </c>
      <c r="C198" s="15"/>
      <c r="D198" s="12">
        <v>1</v>
      </c>
      <c r="E198" s="13">
        <v>1</v>
      </c>
      <c r="F198" s="14">
        <v>2</v>
      </c>
      <c r="G198" s="13">
        <f t="shared" si="6"/>
        <v>3</v>
      </c>
      <c r="H198" s="13">
        <f t="shared" si="7"/>
        <v>2</v>
      </c>
      <c r="I198" s="19">
        <f t="shared" si="8"/>
        <v>150000</v>
      </c>
      <c r="J198" s="20"/>
    </row>
    <row r="199" spans="1:10" ht="15.75" hidden="1">
      <c r="A199" s="7">
        <f>'TTTL tổ 6'!A203</f>
        <v>233</v>
      </c>
      <c r="B199" s="8" t="str">
        <f>'TTTL tổ 6'!B203</f>
        <v>Đa Linh</v>
      </c>
      <c r="C199" s="15"/>
      <c r="D199" s="12">
        <v>1</v>
      </c>
      <c r="E199" s="13">
        <v>1</v>
      </c>
      <c r="F199" s="14"/>
      <c r="G199" s="13">
        <f t="shared" si="6"/>
        <v>1</v>
      </c>
      <c r="H199" s="13">
        <f t="shared" si="7"/>
        <v>2</v>
      </c>
      <c r="I199" s="19">
        <f t="shared" si="8"/>
        <v>150000</v>
      </c>
      <c r="J199" s="20"/>
    </row>
    <row r="200" spans="1:10" ht="15.75" hidden="1">
      <c r="A200" s="7">
        <f>'TTTL tổ 6'!A204</f>
        <v>234</v>
      </c>
      <c r="B200" s="8" t="str">
        <f>'TTTL tổ 6'!B204</f>
        <v>Khach Năk</v>
      </c>
      <c r="C200" s="15"/>
      <c r="D200" s="12">
        <v>1</v>
      </c>
      <c r="E200" s="13">
        <v>2</v>
      </c>
      <c r="F200" s="14"/>
      <c r="G200" s="13">
        <f t="shared" si="6"/>
        <v>2</v>
      </c>
      <c r="H200" s="13">
        <f t="shared" si="7"/>
        <v>3</v>
      </c>
      <c r="I200" s="19">
        <f t="shared" si="8"/>
        <v>225000</v>
      </c>
      <c r="J200" s="20"/>
    </row>
    <row r="201" spans="1:10" ht="15.75" hidden="1">
      <c r="A201" s="7">
        <f>'TTTL tổ 6'!A205</f>
        <v>235</v>
      </c>
      <c r="B201" s="8" t="str">
        <f>'TTTL tổ 6'!B205</f>
        <v>Soc Liêp</v>
      </c>
      <c r="C201" s="15"/>
      <c r="D201" s="12">
        <v>1</v>
      </c>
      <c r="E201" s="13">
        <v>1</v>
      </c>
      <c r="F201" s="14">
        <v>1</v>
      </c>
      <c r="G201" s="13">
        <f t="shared" si="6"/>
        <v>2</v>
      </c>
      <c r="H201" s="13">
        <f t="shared" si="7"/>
        <v>2</v>
      </c>
      <c r="I201" s="19">
        <f t="shared" si="8"/>
        <v>150000</v>
      </c>
      <c r="J201" s="20"/>
    </row>
    <row r="202" spans="1:10" ht="15.75" hidden="1">
      <c r="A202" s="7">
        <f>'TTTL tổ 6'!A206</f>
        <v>236</v>
      </c>
      <c r="B202" s="8" t="str">
        <f>'TTTL tổ 6'!B206</f>
        <v>Som Phos</v>
      </c>
      <c r="C202" s="15"/>
      <c r="D202" s="12">
        <v>1</v>
      </c>
      <c r="E202" s="13">
        <v>1</v>
      </c>
      <c r="F202" s="14">
        <v>2</v>
      </c>
      <c r="G202" s="13">
        <f t="shared" si="6"/>
        <v>3</v>
      </c>
      <c r="H202" s="13">
        <f t="shared" si="7"/>
        <v>2</v>
      </c>
      <c r="I202" s="19">
        <f t="shared" si="8"/>
        <v>150000</v>
      </c>
      <c r="J202" s="20"/>
    </row>
    <row r="203" spans="1:10" ht="15.75" hidden="1">
      <c r="A203" s="7">
        <f>'TTTL tổ 6'!A207</f>
        <v>237</v>
      </c>
      <c r="B203" s="8" t="str">
        <f>'TTTL tổ 6'!B207</f>
        <v>An Tich</v>
      </c>
      <c r="C203" s="15"/>
      <c r="D203" s="12">
        <v>1</v>
      </c>
      <c r="E203" s="13">
        <v>1</v>
      </c>
      <c r="F203" s="14"/>
      <c r="G203" s="13">
        <f t="shared" si="6"/>
        <v>1</v>
      </c>
      <c r="H203" s="13">
        <f t="shared" si="7"/>
        <v>2</v>
      </c>
      <c r="I203" s="19">
        <f t="shared" si="8"/>
        <v>150000</v>
      </c>
      <c r="J203" s="20"/>
    </row>
    <row r="204" spans="1:10" ht="15.75" hidden="1">
      <c r="A204" s="7">
        <f>'TTTL tổ 6'!A208</f>
        <v>238</v>
      </c>
      <c r="B204" s="8" t="str">
        <f>'TTTL tổ 6'!B208</f>
        <v>Khu Khia</v>
      </c>
      <c r="C204" s="15"/>
      <c r="D204" s="12">
        <v>1</v>
      </c>
      <c r="E204" s="13">
        <v>3</v>
      </c>
      <c r="F204" s="14"/>
      <c r="G204" s="13">
        <f t="shared" si="6"/>
        <v>3</v>
      </c>
      <c r="H204" s="13">
        <f t="shared" si="7"/>
        <v>4</v>
      </c>
      <c r="I204" s="19">
        <f t="shared" si="8"/>
        <v>300000</v>
      </c>
      <c r="J204" s="20"/>
    </row>
    <row r="205" spans="1:10" ht="15.75" hidden="1">
      <c r="A205" s="7">
        <f>'TTTL tổ 6'!A209</f>
        <v>239</v>
      </c>
      <c r="B205" s="8" t="str">
        <f>'TTTL tổ 6'!B209</f>
        <v>Chom Chau</v>
      </c>
      <c r="C205" s="15"/>
      <c r="D205" s="12">
        <v>1</v>
      </c>
      <c r="E205" s="13">
        <v>2</v>
      </c>
      <c r="F205" s="14">
        <v>2</v>
      </c>
      <c r="G205" s="13">
        <f t="shared" si="6"/>
        <v>4</v>
      </c>
      <c r="H205" s="13">
        <f t="shared" si="7"/>
        <v>3</v>
      </c>
      <c r="I205" s="19">
        <f t="shared" si="8"/>
        <v>225000</v>
      </c>
      <c r="J205" s="20"/>
    </row>
    <row r="206" spans="1:10" ht="15.75" hidden="1">
      <c r="A206" s="7">
        <f>'TTTL tổ 6'!A210</f>
        <v>240</v>
      </c>
      <c r="B206" s="8" t="str">
        <f>'TTTL tổ 6'!B210</f>
        <v>La Chanh Đa</v>
      </c>
      <c r="C206" s="15"/>
      <c r="D206" s="12">
        <v>1</v>
      </c>
      <c r="E206" s="13">
        <v>1</v>
      </c>
      <c r="F206" s="14"/>
      <c r="G206" s="13">
        <f t="shared" si="6"/>
        <v>1</v>
      </c>
      <c r="H206" s="13">
        <f t="shared" si="7"/>
        <v>2</v>
      </c>
      <c r="I206" s="19">
        <f t="shared" si="8"/>
        <v>150000</v>
      </c>
      <c r="J206" s="20"/>
    </row>
    <row r="207" spans="1:10" ht="15.75" hidden="1">
      <c r="A207" s="7">
        <f>'TTTL tổ 6'!A211</f>
        <v>241</v>
      </c>
      <c r="B207" s="8" t="str">
        <f>'TTTL tổ 6'!B211</f>
        <v>Mat Khanh</v>
      </c>
      <c r="C207" s="15"/>
      <c r="D207" s="12">
        <v>1</v>
      </c>
      <c r="E207" s="13">
        <v>2</v>
      </c>
      <c r="F207" s="14"/>
      <c r="G207" s="13">
        <f t="shared" si="6"/>
        <v>2</v>
      </c>
      <c r="H207" s="13">
        <f t="shared" si="7"/>
        <v>3</v>
      </c>
      <c r="I207" s="19">
        <f t="shared" si="8"/>
        <v>225000</v>
      </c>
      <c r="J207" s="20"/>
    </row>
    <row r="208" spans="1:10" ht="15.75" hidden="1">
      <c r="A208" s="7">
        <f>'TTTL tổ 6'!A212</f>
        <v>242</v>
      </c>
      <c r="B208" s="8" t="str">
        <f>'TTTL tổ 6'!B212</f>
        <v>Dang Sô Da</v>
      </c>
      <c r="C208" s="15"/>
      <c r="D208" s="12">
        <v>1</v>
      </c>
      <c r="E208" s="13">
        <v>1</v>
      </c>
      <c r="F208" s="14"/>
      <c r="G208" s="13">
        <f t="shared" ref="G208:G271" si="9">E208+F208</f>
        <v>1</v>
      </c>
      <c r="H208" s="13">
        <f t="shared" ref="H208:H271" si="10">D208+E208</f>
        <v>2</v>
      </c>
      <c r="I208" s="19">
        <f t="shared" ref="I208:I271" si="11">H208*75000</f>
        <v>150000</v>
      </c>
      <c r="J208" s="20"/>
    </row>
    <row r="209" spans="1:10" ht="15.75" hidden="1">
      <c r="A209" s="7">
        <f>'TTTL tổ 6'!A213</f>
        <v>243</v>
      </c>
      <c r="B209" s="8" t="str">
        <f>'TTTL tổ 6'!B213</f>
        <v>Hon Sua</v>
      </c>
      <c r="C209" s="15"/>
      <c r="D209" s="12">
        <v>1</v>
      </c>
      <c r="E209" s="13">
        <v>2</v>
      </c>
      <c r="F209" s="14"/>
      <c r="G209" s="13">
        <f t="shared" si="9"/>
        <v>2</v>
      </c>
      <c r="H209" s="13">
        <f t="shared" si="10"/>
        <v>3</v>
      </c>
      <c r="I209" s="19">
        <f t="shared" si="11"/>
        <v>225000</v>
      </c>
      <c r="J209" s="20"/>
    </row>
    <row r="210" spans="1:10" ht="15.75" hidden="1">
      <c r="A210" s="7">
        <f>'TTTL tổ 6'!A214</f>
        <v>244</v>
      </c>
      <c r="B210" s="8" t="str">
        <f>'TTTL tổ 6'!B214</f>
        <v>Đoc Sreng</v>
      </c>
      <c r="C210" s="15"/>
      <c r="D210" s="12">
        <v>1</v>
      </c>
      <c r="E210" s="13"/>
      <c r="F210" s="14">
        <v>2</v>
      </c>
      <c r="G210" s="13">
        <f t="shared" si="9"/>
        <v>2</v>
      </c>
      <c r="H210" s="13">
        <f t="shared" si="10"/>
        <v>1</v>
      </c>
      <c r="I210" s="19">
        <f t="shared" si="11"/>
        <v>75000</v>
      </c>
      <c r="J210" s="20"/>
    </row>
    <row r="211" spans="1:10" ht="15.75" hidden="1">
      <c r="A211" s="7">
        <f>'TTTL tổ 6'!A215</f>
        <v>245</v>
      </c>
      <c r="B211" s="8" t="str">
        <f>'TTTL tổ 6'!B215</f>
        <v>Vit Kim</v>
      </c>
      <c r="C211" s="15"/>
      <c r="D211" s="12">
        <v>1</v>
      </c>
      <c r="E211" s="13">
        <v>1</v>
      </c>
      <c r="F211" s="14"/>
      <c r="G211" s="13">
        <f t="shared" si="9"/>
        <v>1</v>
      </c>
      <c r="H211" s="13">
        <f t="shared" si="10"/>
        <v>2</v>
      </c>
      <c r="I211" s="19">
        <f t="shared" si="11"/>
        <v>150000</v>
      </c>
      <c r="J211" s="20"/>
    </row>
    <row r="212" spans="1:10" ht="15.75" hidden="1">
      <c r="A212" s="7">
        <f>'TTTL tổ 6'!A216</f>
        <v>246</v>
      </c>
      <c r="B212" s="8" t="str">
        <f>'TTTL tổ 6'!B216</f>
        <v>Ko Kot</v>
      </c>
      <c r="C212" s="15">
        <v>1</v>
      </c>
      <c r="D212" s="12">
        <v>1</v>
      </c>
      <c r="E212" s="13"/>
      <c r="F212" s="14">
        <v>2</v>
      </c>
      <c r="G212" s="13">
        <f t="shared" si="9"/>
        <v>2</v>
      </c>
      <c r="H212" s="13">
        <f t="shared" si="10"/>
        <v>1</v>
      </c>
      <c r="I212" s="19">
        <f t="shared" si="11"/>
        <v>75000</v>
      </c>
      <c r="J212" s="20"/>
    </row>
    <row r="213" spans="1:10" ht="15.75" hidden="1">
      <c r="A213" s="7">
        <f>'TTTL tổ 6'!A217</f>
        <v>247</v>
      </c>
      <c r="B213" s="8" t="str">
        <f>'TTTL tổ 6'!B217</f>
        <v>Nay Phi</v>
      </c>
      <c r="C213" s="15"/>
      <c r="D213" s="12">
        <v>1</v>
      </c>
      <c r="E213" s="13">
        <v>2</v>
      </c>
      <c r="F213" s="14"/>
      <c r="G213" s="13">
        <f t="shared" si="9"/>
        <v>2</v>
      </c>
      <c r="H213" s="13">
        <f t="shared" si="10"/>
        <v>3</v>
      </c>
      <c r="I213" s="19">
        <f t="shared" si="11"/>
        <v>225000</v>
      </c>
      <c r="J213" s="20"/>
    </row>
    <row r="214" spans="1:10" ht="15.75" hidden="1">
      <c r="A214" s="7">
        <f>'TTTL tổ 6'!A218</f>
        <v>248</v>
      </c>
      <c r="B214" s="8" t="str">
        <f>'TTTL tổ 6'!B218</f>
        <v>Chên Nôn</v>
      </c>
      <c r="C214" s="15"/>
      <c r="D214" s="12">
        <v>1</v>
      </c>
      <c r="E214" s="13"/>
      <c r="F214" s="14"/>
      <c r="G214" s="13">
        <f t="shared" si="9"/>
        <v>0</v>
      </c>
      <c r="H214" s="13">
        <f t="shared" si="10"/>
        <v>1</v>
      </c>
      <c r="I214" s="19">
        <f t="shared" si="11"/>
        <v>75000</v>
      </c>
      <c r="J214" s="20"/>
    </row>
    <row r="215" spans="1:10" ht="15.75" hidden="1">
      <c r="A215" s="7">
        <f>'TTTL tổ 6'!A219</f>
        <v>249</v>
      </c>
      <c r="B215" s="8" t="str">
        <f>'TTTL tổ 6'!B219</f>
        <v>Sau So Rây Nuch</v>
      </c>
      <c r="C215" s="15"/>
      <c r="D215" s="12">
        <v>1</v>
      </c>
      <c r="E215" s="13"/>
      <c r="F215" s="14">
        <v>1</v>
      </c>
      <c r="G215" s="13">
        <f t="shared" si="9"/>
        <v>1</v>
      </c>
      <c r="H215" s="13">
        <f t="shared" si="10"/>
        <v>1</v>
      </c>
      <c r="I215" s="19">
        <f t="shared" si="11"/>
        <v>75000</v>
      </c>
      <c r="J215" s="20"/>
    </row>
    <row r="216" spans="1:10" ht="15.75" hidden="1">
      <c r="A216" s="7">
        <f>'TTTL tổ 6'!A220</f>
        <v>250</v>
      </c>
      <c r="B216" s="8" t="str">
        <f>'TTTL tổ 6'!B220</f>
        <v>Muôn Khut</v>
      </c>
      <c r="C216" s="15"/>
      <c r="D216" s="12">
        <v>1</v>
      </c>
      <c r="E216" s="13">
        <v>3</v>
      </c>
      <c r="F216" s="14">
        <v>2</v>
      </c>
      <c r="G216" s="13">
        <f t="shared" si="9"/>
        <v>5</v>
      </c>
      <c r="H216" s="13">
        <f t="shared" si="10"/>
        <v>4</v>
      </c>
      <c r="I216" s="19">
        <f t="shared" si="11"/>
        <v>300000</v>
      </c>
      <c r="J216" s="20"/>
    </row>
    <row r="217" spans="1:10" ht="15.75" hidden="1">
      <c r="A217" s="7">
        <f>'TTTL tổ 6'!A221</f>
        <v>251</v>
      </c>
      <c r="B217" s="8" t="str">
        <f>'TTTL tổ 6'!B221</f>
        <v>Phuc Phơm</v>
      </c>
      <c r="C217" s="15"/>
      <c r="D217" s="12">
        <v>1</v>
      </c>
      <c r="E217" s="13"/>
      <c r="F217" s="14"/>
      <c r="G217" s="13">
        <f t="shared" si="9"/>
        <v>0</v>
      </c>
      <c r="H217" s="13">
        <f t="shared" si="10"/>
        <v>1</v>
      </c>
      <c r="I217" s="19">
        <f t="shared" si="11"/>
        <v>75000</v>
      </c>
      <c r="J217" s="20"/>
    </row>
    <row r="218" spans="1:10" ht="15.75" hidden="1">
      <c r="A218" s="7">
        <f>'TTTL tổ 6'!A222</f>
        <v>252</v>
      </c>
      <c r="B218" s="8" t="str">
        <f>'TTTL tổ 6'!B222</f>
        <v>Nha Phol</v>
      </c>
      <c r="C218" s="15"/>
      <c r="D218" s="12">
        <v>1</v>
      </c>
      <c r="E218" s="13">
        <v>2</v>
      </c>
      <c r="F218" s="14">
        <v>2</v>
      </c>
      <c r="G218" s="13">
        <f t="shared" si="9"/>
        <v>4</v>
      </c>
      <c r="H218" s="13">
        <f t="shared" si="10"/>
        <v>3</v>
      </c>
      <c r="I218" s="19">
        <f t="shared" si="11"/>
        <v>225000</v>
      </c>
      <c r="J218" s="20"/>
    </row>
    <row r="219" spans="1:10" ht="15.75" hidden="1">
      <c r="A219" s="7">
        <f>'TTTL tổ 6'!A223</f>
        <v>253</v>
      </c>
      <c r="B219" s="8" t="str">
        <f>'TTTL tổ 6'!B223</f>
        <v>Phan Hum</v>
      </c>
      <c r="C219" s="15">
        <v>1</v>
      </c>
      <c r="D219" s="12"/>
      <c r="E219" s="13">
        <v>1</v>
      </c>
      <c r="F219" s="14"/>
      <c r="G219" s="13">
        <f t="shared" si="9"/>
        <v>1</v>
      </c>
      <c r="H219" s="13">
        <f t="shared" si="10"/>
        <v>1</v>
      </c>
      <c r="I219" s="19">
        <f t="shared" si="11"/>
        <v>75000</v>
      </c>
      <c r="J219" s="20"/>
    </row>
    <row r="220" spans="1:10" ht="15.75" hidden="1">
      <c r="A220" s="7">
        <f>'TTTL tổ 6'!A224</f>
        <v>254</v>
      </c>
      <c r="B220" s="8" t="str">
        <f>'TTTL tổ 6'!B224</f>
        <v>Mau Nêng</v>
      </c>
      <c r="C220" s="15"/>
      <c r="D220" s="12"/>
      <c r="E220" s="13"/>
      <c r="F220" s="14"/>
      <c r="G220" s="13">
        <f t="shared" si="9"/>
        <v>0</v>
      </c>
      <c r="H220" s="13">
        <f t="shared" si="10"/>
        <v>0</v>
      </c>
      <c r="I220" s="19">
        <f t="shared" si="11"/>
        <v>0</v>
      </c>
      <c r="J220" s="20"/>
    </row>
    <row r="221" spans="1:10" ht="15.75" hidden="1">
      <c r="A221" s="7">
        <f>'TTTL tổ 6'!A225</f>
        <v>255</v>
      </c>
      <c r="B221" s="8" t="str">
        <f>'TTTL tổ 6'!B225</f>
        <v>Soc Kon</v>
      </c>
      <c r="C221" s="15"/>
      <c r="D221" s="12"/>
      <c r="E221" s="13">
        <v>2</v>
      </c>
      <c r="F221" s="14"/>
      <c r="G221" s="13">
        <f t="shared" si="9"/>
        <v>2</v>
      </c>
      <c r="H221" s="13">
        <f t="shared" si="10"/>
        <v>2</v>
      </c>
      <c r="I221" s="19">
        <f t="shared" si="11"/>
        <v>150000</v>
      </c>
      <c r="J221" s="20"/>
    </row>
    <row r="222" spans="1:10" ht="15.75" hidden="1">
      <c r="A222" s="7">
        <f>'TTTL tổ 6'!A226</f>
        <v>256</v>
      </c>
      <c r="B222" s="8" t="str">
        <f>'TTTL tổ 6'!B226</f>
        <v>Mau Sau</v>
      </c>
      <c r="C222" s="15"/>
      <c r="D222" s="12">
        <v>1</v>
      </c>
      <c r="E222" s="13">
        <v>2</v>
      </c>
      <c r="F222" s="14"/>
      <c r="G222" s="13">
        <f t="shared" si="9"/>
        <v>2</v>
      </c>
      <c r="H222" s="13">
        <f t="shared" si="10"/>
        <v>3</v>
      </c>
      <c r="I222" s="19">
        <f t="shared" si="11"/>
        <v>225000</v>
      </c>
      <c r="J222" s="20"/>
    </row>
    <row r="223" spans="1:10" ht="15.75" hidden="1">
      <c r="A223" s="7">
        <f>'TTTL tổ 6'!A227</f>
        <v>257</v>
      </c>
      <c r="B223" s="8" t="str">
        <f>'TTTL tổ 6'!B227</f>
        <v>ưa Im</v>
      </c>
      <c r="C223" s="15"/>
      <c r="D223" s="12"/>
      <c r="E223" s="13">
        <v>1</v>
      </c>
      <c r="F223" s="14">
        <v>2</v>
      </c>
      <c r="G223" s="13">
        <f t="shared" si="9"/>
        <v>3</v>
      </c>
      <c r="H223" s="13">
        <f t="shared" si="10"/>
        <v>1</v>
      </c>
      <c r="I223" s="19">
        <f t="shared" si="11"/>
        <v>75000</v>
      </c>
      <c r="J223" s="20"/>
    </row>
    <row r="224" spans="1:10" ht="15.75" hidden="1">
      <c r="A224" s="7">
        <f>'TTTL tổ 6'!A228</f>
        <v>258</v>
      </c>
      <c r="B224" s="8" t="str">
        <f>'TTTL tổ 6'!B228</f>
        <v>Sa Rinh</v>
      </c>
      <c r="C224" s="15"/>
      <c r="D224" s="12"/>
      <c r="E224" s="13"/>
      <c r="F224" s="14"/>
      <c r="G224" s="13">
        <f t="shared" si="9"/>
        <v>0</v>
      </c>
      <c r="H224" s="13">
        <f t="shared" si="10"/>
        <v>0</v>
      </c>
      <c r="I224" s="19">
        <f t="shared" si="11"/>
        <v>0</v>
      </c>
      <c r="J224" s="20"/>
    </row>
    <row r="225" spans="1:10" ht="15.75" hidden="1">
      <c r="A225" s="7">
        <f>'TTTL tổ 6'!A229</f>
        <v>259</v>
      </c>
      <c r="B225" s="8" t="str">
        <f>'TTTL tổ 6'!B229</f>
        <v>Na Som Ol</v>
      </c>
      <c r="C225" s="15"/>
      <c r="D225" s="12"/>
      <c r="E225" s="13"/>
      <c r="F225" s="14"/>
      <c r="G225" s="13">
        <f t="shared" si="9"/>
        <v>0</v>
      </c>
      <c r="H225" s="13">
        <f t="shared" si="10"/>
        <v>0</v>
      </c>
      <c r="I225" s="19">
        <f t="shared" si="11"/>
        <v>0</v>
      </c>
      <c r="J225" s="20"/>
    </row>
    <row r="226" spans="1:10" ht="15.75" hidden="1">
      <c r="A226" s="7">
        <f>'TTTL tổ 6'!A230</f>
        <v>260</v>
      </c>
      <c r="B226" s="8" t="str">
        <f>'TTTL tổ 6'!B230</f>
        <v>Song Sat</v>
      </c>
      <c r="C226" s="15"/>
      <c r="D226" s="12"/>
      <c r="E226" s="13">
        <v>1</v>
      </c>
      <c r="F226" s="14"/>
      <c r="G226" s="13">
        <f t="shared" si="9"/>
        <v>1</v>
      </c>
      <c r="H226" s="13">
        <f t="shared" si="10"/>
        <v>1</v>
      </c>
      <c r="I226" s="19">
        <f t="shared" si="11"/>
        <v>75000</v>
      </c>
      <c r="J226" s="20"/>
    </row>
    <row r="227" spans="1:10" ht="15.75" hidden="1">
      <c r="A227" s="7">
        <f>'TTTL tổ 6'!A231</f>
        <v>261</v>
      </c>
      <c r="B227" s="8" t="str">
        <f>'TTTL tổ 6'!B231</f>
        <v>Kom Tum</v>
      </c>
      <c r="C227" s="15"/>
      <c r="D227" s="12">
        <v>1</v>
      </c>
      <c r="E227" s="13"/>
      <c r="F227" s="14"/>
      <c r="G227" s="13">
        <f t="shared" si="9"/>
        <v>0</v>
      </c>
      <c r="H227" s="13">
        <f t="shared" si="10"/>
        <v>1</v>
      </c>
      <c r="I227" s="19">
        <f t="shared" si="11"/>
        <v>75000</v>
      </c>
      <c r="J227" s="20"/>
    </row>
    <row r="228" spans="1:10" ht="15.75" hidden="1">
      <c r="A228" s="7">
        <f>'TTTL tổ 6'!A232</f>
        <v>262</v>
      </c>
      <c r="B228" s="8" t="str">
        <f>'TTTL tổ 6'!B232</f>
        <v>Lay Pư</v>
      </c>
      <c r="C228" s="15"/>
      <c r="D228" s="12"/>
      <c r="E228" s="13"/>
      <c r="F228" s="14"/>
      <c r="G228" s="13">
        <f t="shared" si="9"/>
        <v>0</v>
      </c>
      <c r="H228" s="13">
        <f t="shared" si="10"/>
        <v>0</v>
      </c>
      <c r="I228" s="19">
        <f t="shared" si="11"/>
        <v>0</v>
      </c>
      <c r="J228" s="20"/>
    </row>
    <row r="229" spans="1:10" ht="15.75" hidden="1">
      <c r="A229" s="7">
        <f>'TTTL tổ 6'!A233</f>
        <v>263</v>
      </c>
      <c r="B229" s="8" t="str">
        <f>'TTTL tổ 6'!B233</f>
        <v>Doi Sang</v>
      </c>
      <c r="C229" s="15">
        <v>1</v>
      </c>
      <c r="D229" s="12"/>
      <c r="E229" s="13">
        <v>2</v>
      </c>
      <c r="F229" s="14"/>
      <c r="G229" s="13">
        <f t="shared" si="9"/>
        <v>2</v>
      </c>
      <c r="H229" s="13">
        <f t="shared" si="10"/>
        <v>2</v>
      </c>
      <c r="I229" s="19">
        <f t="shared" si="11"/>
        <v>150000</v>
      </c>
      <c r="J229" s="20"/>
    </row>
    <row r="230" spans="1:10" ht="15.75" hidden="1">
      <c r="A230" s="7">
        <f>'TTTL tổ 6'!A234</f>
        <v>264</v>
      </c>
      <c r="B230" s="8" t="str">
        <f>'TTTL tổ 6'!B234</f>
        <v>Tol Kha</v>
      </c>
      <c r="C230" s="15"/>
      <c r="D230" s="12">
        <v>1</v>
      </c>
      <c r="E230" s="13"/>
      <c r="F230" s="14"/>
      <c r="G230" s="13">
        <f t="shared" si="9"/>
        <v>0</v>
      </c>
      <c r="H230" s="13">
        <f t="shared" si="10"/>
        <v>1</v>
      </c>
      <c r="I230" s="19">
        <f t="shared" si="11"/>
        <v>75000</v>
      </c>
      <c r="J230" s="20"/>
    </row>
    <row r="231" spans="1:10" ht="15.75" hidden="1">
      <c r="A231" s="7">
        <f>'TTTL tổ 6'!A235</f>
        <v>265</v>
      </c>
      <c r="B231" s="8" t="str">
        <f>'TTTL tổ 6'!B235</f>
        <v>Son Lay</v>
      </c>
      <c r="C231" s="15"/>
      <c r="D231" s="12"/>
      <c r="E231" s="13">
        <v>1</v>
      </c>
      <c r="F231" s="14"/>
      <c r="G231" s="13">
        <f t="shared" si="9"/>
        <v>1</v>
      </c>
      <c r="H231" s="13">
        <f t="shared" si="10"/>
        <v>1</v>
      </c>
      <c r="I231" s="19">
        <f t="shared" si="11"/>
        <v>75000</v>
      </c>
      <c r="J231" s="20"/>
    </row>
    <row r="232" spans="1:10" ht="15.75" hidden="1">
      <c r="A232" s="7">
        <f>'TTTL tổ 6'!A236</f>
        <v>266</v>
      </c>
      <c r="B232" s="8" t="str">
        <f>'TTTL tổ 6'!B236</f>
        <v>Bôi Sât</v>
      </c>
      <c r="C232" s="15"/>
      <c r="D232" s="12"/>
      <c r="E232" s="13"/>
      <c r="F232" s="14"/>
      <c r="G232" s="13">
        <f t="shared" si="9"/>
        <v>0</v>
      </c>
      <c r="H232" s="13">
        <f t="shared" si="10"/>
        <v>0</v>
      </c>
      <c r="I232" s="19">
        <f t="shared" si="11"/>
        <v>0</v>
      </c>
      <c r="J232" s="20"/>
    </row>
    <row r="233" spans="1:10" ht="15.75" hidden="1">
      <c r="A233" s="7">
        <f>'TTTL tổ 6'!A237</f>
        <v>267</v>
      </c>
      <c r="B233" s="8" t="str">
        <f>'TTTL tổ 6'!B237</f>
        <v>Cuông Số Khôn</v>
      </c>
      <c r="C233" s="15"/>
      <c r="D233" s="12"/>
      <c r="E233" s="13">
        <v>1</v>
      </c>
      <c r="F233" s="14">
        <v>2</v>
      </c>
      <c r="G233" s="13">
        <f t="shared" si="9"/>
        <v>3</v>
      </c>
      <c r="H233" s="13">
        <f t="shared" si="10"/>
        <v>1</v>
      </c>
      <c r="I233" s="19">
        <f t="shared" si="11"/>
        <v>75000</v>
      </c>
      <c r="J233" s="20"/>
    </row>
    <row r="234" spans="1:10" ht="15.75" hidden="1">
      <c r="A234" s="7">
        <f>'TTTL tổ 6'!A238</f>
        <v>268</v>
      </c>
      <c r="B234" s="8" t="str">
        <f>'TTTL tổ 6'!B238</f>
        <v>Cuông Số Kia</v>
      </c>
      <c r="C234" s="15"/>
      <c r="D234" s="12"/>
      <c r="E234" s="13"/>
      <c r="F234" s="14"/>
      <c r="G234" s="13">
        <f t="shared" si="9"/>
        <v>0</v>
      </c>
      <c r="H234" s="13">
        <f t="shared" si="10"/>
        <v>0</v>
      </c>
      <c r="I234" s="19">
        <f t="shared" si="11"/>
        <v>0</v>
      </c>
      <c r="J234" s="20"/>
    </row>
    <row r="235" spans="1:10" ht="15.75" hidden="1">
      <c r="A235" s="7">
        <f>'TTTL tổ 6'!A239</f>
        <v>269</v>
      </c>
      <c r="B235" s="8" t="str">
        <f>'TTTL tổ 6'!B239</f>
        <v>Cuông Số Khôm</v>
      </c>
      <c r="C235" s="15"/>
      <c r="D235" s="12"/>
      <c r="E235" s="13"/>
      <c r="F235" s="14"/>
      <c r="G235" s="13">
        <f t="shared" si="9"/>
        <v>0</v>
      </c>
      <c r="H235" s="13">
        <f t="shared" si="10"/>
        <v>0</v>
      </c>
      <c r="I235" s="19">
        <f t="shared" si="11"/>
        <v>0</v>
      </c>
      <c r="J235" s="20"/>
    </row>
    <row r="236" spans="1:10" ht="15.75" hidden="1">
      <c r="A236" s="7">
        <f>'TTTL tổ 6'!A240</f>
        <v>270</v>
      </c>
      <c r="B236" s="8" t="str">
        <f>'TTTL tổ 6'!B240</f>
        <v>Cuông Số Khêng</v>
      </c>
      <c r="C236" s="15"/>
      <c r="D236" s="12">
        <v>1</v>
      </c>
      <c r="E236" s="13">
        <v>2</v>
      </c>
      <c r="F236" s="14">
        <v>1</v>
      </c>
      <c r="G236" s="13">
        <f t="shared" si="9"/>
        <v>3</v>
      </c>
      <c r="H236" s="13">
        <f t="shared" si="10"/>
        <v>3</v>
      </c>
      <c r="I236" s="19">
        <f t="shared" si="11"/>
        <v>225000</v>
      </c>
      <c r="J236" s="20"/>
    </row>
    <row r="237" spans="1:10" ht="15.75" hidden="1">
      <c r="A237" s="7">
        <f>'TTTL tổ 6'!A241</f>
        <v>271</v>
      </c>
      <c r="B237" s="8" t="str">
        <f>'TTTL tổ 6'!B241</f>
        <v>Tha Phea Rum</v>
      </c>
      <c r="C237" s="15"/>
      <c r="D237" s="12"/>
      <c r="E237" s="13">
        <v>2</v>
      </c>
      <c r="F237" s="14"/>
      <c r="G237" s="13">
        <f t="shared" si="9"/>
        <v>2</v>
      </c>
      <c r="H237" s="13">
        <f t="shared" si="10"/>
        <v>2</v>
      </c>
      <c r="I237" s="19">
        <f t="shared" si="11"/>
        <v>150000</v>
      </c>
      <c r="J237" s="20"/>
    </row>
    <row r="238" spans="1:10" ht="57.75" hidden="1">
      <c r="A238" s="7" t="str">
        <f>'TTTL tổ 6'!A242</f>
        <v>TỔNG CỘNG</v>
      </c>
      <c r="B238" s="8" t="str">
        <f>'TTTL tổ 6'!B242</f>
        <v>Hiêng Số Chea</v>
      </c>
      <c r="C238" s="15"/>
      <c r="D238" s="12"/>
      <c r="E238" s="13">
        <v>2</v>
      </c>
      <c r="F238" s="14">
        <v>3</v>
      </c>
      <c r="G238" s="13">
        <f t="shared" si="9"/>
        <v>5</v>
      </c>
      <c r="H238" s="13">
        <f t="shared" si="10"/>
        <v>2</v>
      </c>
      <c r="I238" s="19">
        <f t="shared" si="11"/>
        <v>150000</v>
      </c>
      <c r="J238" s="20"/>
    </row>
    <row r="239" spans="1:10" ht="15.75" hidden="1">
      <c r="A239" s="7">
        <f>'TTTL tổ 6'!A243</f>
        <v>0</v>
      </c>
      <c r="B239" s="8" t="str">
        <f>'TTTL tổ 6'!B243</f>
        <v>Sat Nơ</v>
      </c>
      <c r="C239" s="15"/>
      <c r="D239" s="12"/>
      <c r="E239" s="13">
        <v>2</v>
      </c>
      <c r="F239" s="14"/>
      <c r="G239" s="13">
        <f t="shared" si="9"/>
        <v>2</v>
      </c>
      <c r="H239" s="13">
        <f t="shared" si="10"/>
        <v>2</v>
      </c>
      <c r="I239" s="19">
        <f t="shared" si="11"/>
        <v>150000</v>
      </c>
      <c r="J239" s="20"/>
    </row>
    <row r="240" spans="1:10" ht="15.75" hidden="1">
      <c r="A240" s="7">
        <f>'TTTL tổ 6'!A244</f>
        <v>0</v>
      </c>
      <c r="B240" s="8" t="str">
        <f>'TTTL tổ 6'!B244</f>
        <v>Ươn Phea Rum</v>
      </c>
      <c r="C240" s="15"/>
      <c r="D240" s="12"/>
      <c r="E240" s="13"/>
      <c r="F240" s="14"/>
      <c r="G240" s="13">
        <f t="shared" si="9"/>
        <v>0</v>
      </c>
      <c r="H240" s="13">
        <f t="shared" si="10"/>
        <v>0</v>
      </c>
      <c r="I240" s="19">
        <f t="shared" si="11"/>
        <v>0</v>
      </c>
      <c r="J240" s="20"/>
    </row>
    <row r="241" spans="1:10" ht="86.25" hidden="1">
      <c r="A241" s="7" t="str">
        <f>'TTTL tổ 6'!A245</f>
        <v>ĐƠN VỊ THỰC HIỆN</v>
      </c>
      <c r="B241" s="8" t="str">
        <f>'TTTL tổ 6'!B245</f>
        <v>Đông Số Cư</v>
      </c>
      <c r="C241" s="15"/>
      <c r="D241" s="12"/>
      <c r="E241" s="13">
        <v>1</v>
      </c>
      <c r="F241" s="14"/>
      <c r="G241" s="13">
        <f t="shared" si="9"/>
        <v>1</v>
      </c>
      <c r="H241" s="13">
        <f t="shared" si="10"/>
        <v>1</v>
      </c>
      <c r="I241" s="19">
        <f t="shared" si="11"/>
        <v>75000</v>
      </c>
      <c r="J241" s="20"/>
    </row>
    <row r="242" spans="1:10" ht="15.75" hidden="1">
      <c r="A242" s="7">
        <f>'TTTL tổ 6'!A246</f>
        <v>0</v>
      </c>
      <c r="B242" s="8" t="str">
        <f>'TTTL tổ 6'!B246</f>
        <v>Su Số Sêng</v>
      </c>
      <c r="C242" s="15"/>
      <c r="D242" s="12">
        <v>1</v>
      </c>
      <c r="E242" s="13"/>
      <c r="F242" s="14"/>
      <c r="G242" s="13">
        <f t="shared" si="9"/>
        <v>0</v>
      </c>
      <c r="H242" s="13">
        <f t="shared" si="10"/>
        <v>1</v>
      </c>
      <c r="I242" s="19">
        <f t="shared" si="11"/>
        <v>75000</v>
      </c>
      <c r="J242" s="20"/>
    </row>
    <row r="243" spans="1:10" ht="15.75" hidden="1">
      <c r="A243" s="7">
        <f>'TTTL tổ 6'!A247</f>
        <v>0</v>
      </c>
      <c r="B243" s="8" t="str">
        <f>'TTTL tổ 6'!B247</f>
        <v>Cư So Rây Nich</v>
      </c>
      <c r="C243" s="15"/>
      <c r="D243" s="12"/>
      <c r="E243" s="13">
        <v>1</v>
      </c>
      <c r="F243" s="14"/>
      <c r="G243" s="13">
        <f t="shared" si="9"/>
        <v>1</v>
      </c>
      <c r="H243" s="13">
        <f t="shared" si="10"/>
        <v>1</v>
      </c>
      <c r="I243" s="19">
        <f t="shared" si="11"/>
        <v>75000</v>
      </c>
      <c r="J243" s="20"/>
    </row>
    <row r="244" spans="1:10" ht="15.75" hidden="1">
      <c r="A244" s="7">
        <f>'TTTL tổ 6'!A248</f>
        <v>0</v>
      </c>
      <c r="B244" s="8" t="str">
        <f>'TTTL tổ 6'!B248</f>
        <v>Tô Ria Sam</v>
      </c>
      <c r="C244" s="15"/>
      <c r="D244" s="12"/>
      <c r="E244" s="13">
        <v>1</v>
      </c>
      <c r="F244" s="14">
        <v>2</v>
      </c>
      <c r="G244" s="13">
        <f t="shared" si="9"/>
        <v>3</v>
      </c>
      <c r="H244" s="13">
        <f t="shared" si="10"/>
        <v>1</v>
      </c>
      <c r="I244" s="19">
        <f t="shared" si="11"/>
        <v>75000</v>
      </c>
      <c r="J244" s="20"/>
    </row>
    <row r="245" spans="1:10" ht="15.75" hidden="1">
      <c r="A245" s="7">
        <f>'TTTL tổ 6'!A249</f>
        <v>0</v>
      </c>
      <c r="B245" s="8" t="str">
        <f>'TTTL tổ 6'!B249</f>
        <v>Đông Chân Na</v>
      </c>
      <c r="C245" s="15"/>
      <c r="D245" s="12"/>
      <c r="E245" s="13"/>
      <c r="F245" s="14"/>
      <c r="G245" s="13">
        <f t="shared" si="9"/>
        <v>0</v>
      </c>
      <c r="H245" s="13">
        <f t="shared" si="10"/>
        <v>0</v>
      </c>
      <c r="I245" s="19">
        <f t="shared" si="11"/>
        <v>0</v>
      </c>
      <c r="J245" s="20"/>
    </row>
    <row r="246" spans="1:10" ht="43.5" hidden="1">
      <c r="A246" s="7" t="str">
        <f>'TTTL tổ 6'!A250</f>
        <v>Ngô Đình Anh</v>
      </c>
      <c r="B246" s="8" t="str">
        <f>'TTTL tổ 6'!B250</f>
        <v>Đông Chơm Rơn</v>
      </c>
      <c r="C246" s="15">
        <v>1</v>
      </c>
      <c r="D246" s="12">
        <v>1</v>
      </c>
      <c r="E246" s="13">
        <v>2</v>
      </c>
      <c r="F246" s="14">
        <v>3</v>
      </c>
      <c r="G246" s="13">
        <f t="shared" si="9"/>
        <v>5</v>
      </c>
      <c r="H246" s="13">
        <f t="shared" si="10"/>
        <v>3</v>
      </c>
      <c r="I246" s="19">
        <f t="shared" si="11"/>
        <v>225000</v>
      </c>
      <c r="J246" s="20"/>
    </row>
    <row r="247" spans="1:10" ht="15.75" hidden="1">
      <c r="A247" s="7">
        <f>'TTTL tổ 6'!A251</f>
        <v>0</v>
      </c>
      <c r="B247" s="8" t="str">
        <f>'TTTL tổ 6'!B251</f>
        <v>Đông Số Chân</v>
      </c>
      <c r="C247" s="15"/>
      <c r="D247" s="12">
        <v>1</v>
      </c>
      <c r="E247" s="13"/>
      <c r="F247" s="14">
        <v>1</v>
      </c>
      <c r="G247" s="13">
        <f t="shared" si="9"/>
        <v>1</v>
      </c>
      <c r="H247" s="13">
        <f t="shared" si="10"/>
        <v>1</v>
      </c>
      <c r="I247" s="19">
        <f t="shared" si="11"/>
        <v>75000</v>
      </c>
      <c r="J247" s="20"/>
    </row>
    <row r="248" spans="1:10" ht="15.75" hidden="1">
      <c r="A248" s="7">
        <f>'TTTL tổ 6'!A252</f>
        <v>0</v>
      </c>
      <c r="B248" s="8" t="str">
        <f>'TTTL tổ 6'!B252</f>
        <v>Bu San</v>
      </c>
      <c r="C248" s="15"/>
      <c r="D248" s="12"/>
      <c r="E248" s="13"/>
      <c r="F248" s="14"/>
      <c r="G248" s="13">
        <f t="shared" si="9"/>
        <v>0</v>
      </c>
      <c r="H248" s="13">
        <f t="shared" si="10"/>
        <v>0</v>
      </c>
      <c r="I248" s="19">
        <f t="shared" si="11"/>
        <v>0</v>
      </c>
      <c r="J248" s="20"/>
    </row>
    <row r="249" spans="1:10" ht="15.75" hidden="1">
      <c r="A249" s="7">
        <f>'TTTL tổ 6'!A253</f>
        <v>0</v>
      </c>
      <c r="B249" s="8" t="str">
        <f>'TTTL tổ 6'!B253</f>
        <v>Chôn Số Rây</v>
      </c>
      <c r="C249" s="15"/>
      <c r="D249" s="12"/>
      <c r="E249" s="13"/>
      <c r="F249" s="14">
        <v>1</v>
      </c>
      <c r="G249" s="13">
        <f t="shared" si="9"/>
        <v>1</v>
      </c>
      <c r="H249" s="13">
        <f t="shared" si="10"/>
        <v>0</v>
      </c>
      <c r="I249" s="19">
        <f t="shared" si="11"/>
        <v>0</v>
      </c>
      <c r="J249" s="20"/>
    </row>
    <row r="250" spans="1:10" ht="15.75" hidden="1">
      <c r="A250" s="7">
        <f>'TTTL tổ 6'!A254</f>
        <v>0</v>
      </c>
      <c r="B250" s="8" t="str">
        <f>'TTTL tổ 6'!B254</f>
        <v>Su Số Si</v>
      </c>
      <c r="C250" s="15"/>
      <c r="D250" s="12">
        <v>1</v>
      </c>
      <c r="E250" s="13">
        <v>2</v>
      </c>
      <c r="F250" s="14"/>
      <c r="G250" s="13">
        <f t="shared" si="9"/>
        <v>2</v>
      </c>
      <c r="H250" s="13">
        <f t="shared" si="10"/>
        <v>3</v>
      </c>
      <c r="I250" s="19">
        <f t="shared" si="11"/>
        <v>225000</v>
      </c>
      <c r="J250" s="20"/>
    </row>
    <row r="251" spans="1:10" ht="15.75" hidden="1">
      <c r="A251" s="7">
        <f>'TTTL tổ 6'!A255</f>
        <v>0</v>
      </c>
      <c r="B251" s="8" t="str">
        <f>'TTTL tổ 6'!B255</f>
        <v>Hông Som Nang</v>
      </c>
      <c r="C251" s="15"/>
      <c r="D251" s="12"/>
      <c r="E251" s="13">
        <v>1</v>
      </c>
      <c r="F251" s="14">
        <v>2</v>
      </c>
      <c r="G251" s="13">
        <f t="shared" si="9"/>
        <v>3</v>
      </c>
      <c r="H251" s="13">
        <f t="shared" si="10"/>
        <v>1</v>
      </c>
      <c r="I251" s="19">
        <f t="shared" si="11"/>
        <v>75000</v>
      </c>
      <c r="J251" s="20"/>
    </row>
    <row r="252" spans="1:10" ht="15.75" hidden="1">
      <c r="A252" s="7">
        <f>'TTTL tổ 6'!A256</f>
        <v>0</v>
      </c>
      <c r="B252" s="8" t="str">
        <f>'TTTL tổ 6'!B256</f>
        <v>Chem Dôn</v>
      </c>
      <c r="C252" s="15"/>
      <c r="D252" s="12"/>
      <c r="E252" s="13">
        <v>3</v>
      </c>
      <c r="F252" s="14"/>
      <c r="G252" s="13">
        <f t="shared" si="9"/>
        <v>3</v>
      </c>
      <c r="H252" s="13">
        <f t="shared" si="10"/>
        <v>3</v>
      </c>
      <c r="I252" s="19">
        <f t="shared" si="11"/>
        <v>225000</v>
      </c>
      <c r="J252" s="20"/>
    </row>
    <row r="253" spans="1:10" ht="15.75" hidden="1">
      <c r="A253" s="7">
        <f>'TTTL tổ 6'!A257</f>
        <v>0</v>
      </c>
      <c r="B253" s="8" t="str">
        <f>'TTTL tổ 6'!B257</f>
        <v>Hiêng Số Thum</v>
      </c>
      <c r="C253" s="15"/>
      <c r="D253" s="12"/>
      <c r="E253" s="13">
        <v>1</v>
      </c>
      <c r="F253" s="14">
        <v>1</v>
      </c>
      <c r="G253" s="13">
        <f t="shared" si="9"/>
        <v>2</v>
      </c>
      <c r="H253" s="13">
        <f t="shared" si="10"/>
        <v>1</v>
      </c>
      <c r="I253" s="19">
        <f t="shared" si="11"/>
        <v>75000</v>
      </c>
      <c r="J253" s="20"/>
    </row>
    <row r="254" spans="1:10" ht="15.75" hidden="1">
      <c r="A254" s="7">
        <f>'TTTL tổ 6'!A258</f>
        <v>0</v>
      </c>
      <c r="B254" s="8" t="str">
        <f>'TTTL tổ 6'!B258</f>
        <v>Suông Thin</v>
      </c>
      <c r="C254" s="15"/>
      <c r="D254" s="12">
        <v>1</v>
      </c>
      <c r="E254" s="13"/>
      <c r="F254" s="14"/>
      <c r="G254" s="13">
        <f t="shared" si="9"/>
        <v>0</v>
      </c>
      <c r="H254" s="13">
        <f t="shared" si="10"/>
        <v>1</v>
      </c>
      <c r="I254" s="19">
        <f t="shared" si="11"/>
        <v>75000</v>
      </c>
      <c r="J254" s="20"/>
    </row>
    <row r="255" spans="1:10" ht="15.75" hidden="1">
      <c r="A255" s="7">
        <f>'TTTL tổ 6'!A259</f>
        <v>0</v>
      </c>
      <c r="B255" s="8" t="str">
        <f>'TTTL tổ 6'!B259</f>
        <v>Kông Long</v>
      </c>
      <c r="C255" s="15">
        <v>1</v>
      </c>
      <c r="D255" s="12"/>
      <c r="E255" s="13">
        <v>1</v>
      </c>
      <c r="F255" s="14">
        <v>1</v>
      </c>
      <c r="G255" s="13">
        <f t="shared" si="9"/>
        <v>2</v>
      </c>
      <c r="H255" s="13">
        <f t="shared" si="10"/>
        <v>1</v>
      </c>
      <c r="I255" s="19">
        <f t="shared" si="11"/>
        <v>75000</v>
      </c>
      <c r="J255" s="20"/>
    </row>
    <row r="256" spans="1:10" ht="15.75" hidden="1">
      <c r="A256" s="7">
        <f>'TTTL tổ 6'!A260</f>
        <v>0</v>
      </c>
      <c r="B256" s="8" t="str">
        <f>'TTTL tổ 6'!B260</f>
        <v>Dưm Sim</v>
      </c>
      <c r="C256" s="15"/>
      <c r="D256" s="12">
        <v>1</v>
      </c>
      <c r="E256" s="13">
        <v>1</v>
      </c>
      <c r="F256" s="14"/>
      <c r="G256" s="13">
        <f t="shared" si="9"/>
        <v>1</v>
      </c>
      <c r="H256" s="13">
        <f t="shared" si="10"/>
        <v>2</v>
      </c>
      <c r="I256" s="19">
        <f t="shared" si="11"/>
        <v>150000</v>
      </c>
      <c r="J256" s="20"/>
    </row>
    <row r="257" spans="1:10" ht="15.75" hidden="1">
      <c r="A257" s="7">
        <f>'TTTL tổ 6'!A261</f>
        <v>0</v>
      </c>
      <c r="B257" s="8" t="str">
        <f>'TTTL tổ 6'!B261</f>
        <v>Sat Nin</v>
      </c>
      <c r="C257" s="15"/>
      <c r="D257" s="12">
        <v>1</v>
      </c>
      <c r="E257" s="13">
        <v>2</v>
      </c>
      <c r="F257" s="14"/>
      <c r="G257" s="13">
        <f t="shared" si="9"/>
        <v>2</v>
      </c>
      <c r="H257" s="13">
        <f t="shared" si="10"/>
        <v>3</v>
      </c>
      <c r="I257" s="19">
        <f t="shared" si="11"/>
        <v>225000</v>
      </c>
      <c r="J257" s="20"/>
    </row>
    <row r="258" spans="1:10" ht="28.5" hidden="1">
      <c r="A258" s="7">
        <f>'TTTL tổ 6'!A262</f>
        <v>0</v>
      </c>
      <c r="B258" s="8" t="str">
        <f>'TTTL tổ 6'!B262</f>
        <v>Ngat Chhay So Rêng</v>
      </c>
      <c r="C258" s="15">
        <v>1</v>
      </c>
      <c r="D258" s="12">
        <v>1</v>
      </c>
      <c r="E258" s="13">
        <v>2</v>
      </c>
      <c r="F258" s="14">
        <v>1</v>
      </c>
      <c r="G258" s="13">
        <f t="shared" si="9"/>
        <v>3</v>
      </c>
      <c r="H258" s="13">
        <f t="shared" si="10"/>
        <v>3</v>
      </c>
      <c r="I258" s="19">
        <f t="shared" si="11"/>
        <v>225000</v>
      </c>
      <c r="J258" s="20"/>
    </row>
    <row r="259" spans="1:10" ht="15.75" hidden="1">
      <c r="A259" s="7">
        <f>'TTTL tổ 6'!A263</f>
        <v>0</v>
      </c>
      <c r="B259" s="8" t="str">
        <f>'TTTL tổ 6'!B263</f>
        <v>Dêt Số Khăn</v>
      </c>
      <c r="C259" s="15"/>
      <c r="D259" s="12">
        <v>1</v>
      </c>
      <c r="E259" s="13">
        <v>1</v>
      </c>
      <c r="F259" s="14"/>
      <c r="G259" s="13">
        <f t="shared" si="9"/>
        <v>1</v>
      </c>
      <c r="H259" s="13">
        <f t="shared" si="10"/>
        <v>2</v>
      </c>
      <c r="I259" s="19">
        <f t="shared" si="11"/>
        <v>150000</v>
      </c>
      <c r="J259" s="20"/>
    </row>
    <row r="260" spans="1:10" ht="15.75" hidden="1">
      <c r="A260" s="7">
        <f>'TTTL tổ 6'!A264</f>
        <v>0</v>
      </c>
      <c r="B260" s="8" t="str">
        <f>'TTTL tổ 6'!B264</f>
        <v>Chuôn Số May</v>
      </c>
      <c r="C260" s="15"/>
      <c r="D260" s="12"/>
      <c r="E260" s="13">
        <v>1</v>
      </c>
      <c r="F260" s="14"/>
      <c r="G260" s="13">
        <f t="shared" si="9"/>
        <v>1</v>
      </c>
      <c r="H260" s="13">
        <f t="shared" si="10"/>
        <v>1</v>
      </c>
      <c r="I260" s="19">
        <f t="shared" si="11"/>
        <v>75000</v>
      </c>
      <c r="J260" s="20"/>
    </row>
    <row r="261" spans="1:10" ht="15.75" hidden="1">
      <c r="A261" s="7">
        <f>'TTTL tổ 6'!A265</f>
        <v>0</v>
      </c>
      <c r="B261" s="8" t="str">
        <f>'TTTL tổ 6'!B265</f>
        <v>Su Si Pâu</v>
      </c>
      <c r="C261" s="15"/>
      <c r="D261" s="12">
        <v>1</v>
      </c>
      <c r="E261" s="13"/>
      <c r="F261" s="14"/>
      <c r="G261" s="13">
        <f t="shared" si="9"/>
        <v>0</v>
      </c>
      <c r="H261" s="13">
        <f t="shared" si="10"/>
        <v>1</v>
      </c>
      <c r="I261" s="19">
        <f t="shared" si="11"/>
        <v>75000</v>
      </c>
      <c r="J261" s="20"/>
    </row>
    <row r="262" spans="1:10" ht="15.75" hidden="1">
      <c r="A262" s="7">
        <f>'TTTL tổ 6'!A266</f>
        <v>0</v>
      </c>
      <c r="B262" s="8" t="str">
        <f>'TTTL tổ 6'!B266</f>
        <v>Hôi Rot Tha</v>
      </c>
      <c r="C262" s="15"/>
      <c r="D262" s="12"/>
      <c r="E262" s="13">
        <v>1</v>
      </c>
      <c r="F262" s="14">
        <v>1</v>
      </c>
      <c r="G262" s="13">
        <f t="shared" si="9"/>
        <v>2</v>
      </c>
      <c r="H262" s="13">
        <f t="shared" si="10"/>
        <v>1</v>
      </c>
      <c r="I262" s="19">
        <f t="shared" si="11"/>
        <v>75000</v>
      </c>
      <c r="J262" s="20"/>
    </row>
    <row r="263" spans="1:10" ht="15.75" hidden="1">
      <c r="A263" s="7">
        <f>'TTTL tổ 6'!A267</f>
        <v>0</v>
      </c>
      <c r="B263" s="8" t="str">
        <f>'TTTL tổ 6'!B267</f>
        <v>Chôn Số Chea</v>
      </c>
      <c r="C263" s="15">
        <v>1</v>
      </c>
      <c r="D263" s="12"/>
      <c r="E263" s="13">
        <v>1</v>
      </c>
      <c r="F263" s="14"/>
      <c r="G263" s="13">
        <f t="shared" si="9"/>
        <v>1</v>
      </c>
      <c r="H263" s="13">
        <f t="shared" si="10"/>
        <v>1</v>
      </c>
      <c r="I263" s="19">
        <f t="shared" si="11"/>
        <v>75000</v>
      </c>
      <c r="J263" s="20"/>
    </row>
    <row r="264" spans="1:10" ht="15.75" hidden="1">
      <c r="A264" s="7">
        <f>'TTTL tổ 6'!A268</f>
        <v>0</v>
      </c>
      <c r="B264" s="8" t="str">
        <f>'TTTL tổ 6'!B268</f>
        <v>Chôn Số Chên</v>
      </c>
      <c r="C264" s="15"/>
      <c r="D264" s="12"/>
      <c r="E264" s="13">
        <v>1</v>
      </c>
      <c r="F264" s="14"/>
      <c r="G264" s="13">
        <f t="shared" si="9"/>
        <v>1</v>
      </c>
      <c r="H264" s="13">
        <f t="shared" si="10"/>
        <v>1</v>
      </c>
      <c r="I264" s="19">
        <f t="shared" si="11"/>
        <v>75000</v>
      </c>
      <c r="J264" s="20"/>
    </row>
    <row r="265" spans="1:10" ht="15.75" hidden="1">
      <c r="A265" s="7">
        <f>'TTTL tổ 6'!A269</f>
        <v>0</v>
      </c>
      <c r="B265" s="8" t="str">
        <f>'TTTL tổ 6'!B269</f>
        <v>Don Rot</v>
      </c>
      <c r="C265" s="15"/>
      <c r="D265" s="12">
        <v>1</v>
      </c>
      <c r="E265" s="13"/>
      <c r="F265" s="14">
        <v>3</v>
      </c>
      <c r="G265" s="13">
        <f t="shared" si="9"/>
        <v>3</v>
      </c>
      <c r="H265" s="13">
        <f t="shared" si="10"/>
        <v>1</v>
      </c>
      <c r="I265" s="19">
        <f t="shared" si="11"/>
        <v>75000</v>
      </c>
      <c r="J265" s="20"/>
    </row>
    <row r="266" spans="1:10" ht="15.75" hidden="1">
      <c r="A266" s="7">
        <f>'TTTL tổ 6'!A270</f>
        <v>0</v>
      </c>
      <c r="B266" s="8" t="str">
        <f>'TTTL tổ 6'!B270</f>
        <v xml:space="preserve">Don So Rây </v>
      </c>
      <c r="C266" s="15"/>
      <c r="D266" s="12"/>
      <c r="E266" s="13">
        <v>1</v>
      </c>
      <c r="F266" s="14"/>
      <c r="G266" s="13">
        <f t="shared" si="9"/>
        <v>1</v>
      </c>
      <c r="H266" s="13">
        <f t="shared" si="10"/>
        <v>1</v>
      </c>
      <c r="I266" s="19">
        <f t="shared" si="11"/>
        <v>75000</v>
      </c>
      <c r="J266" s="20"/>
    </row>
    <row r="267" spans="1:10" ht="15.75" hidden="1">
      <c r="A267" s="7">
        <f>'TTTL tổ 6'!A271</f>
        <v>0</v>
      </c>
      <c r="B267" s="8" t="str">
        <f>'TTTL tổ 6'!B271</f>
        <v>Kuông Som Ươn</v>
      </c>
      <c r="C267" s="15"/>
      <c r="D267" s="12"/>
      <c r="E267" s="13">
        <v>1</v>
      </c>
      <c r="F267" s="14"/>
      <c r="G267" s="13">
        <f t="shared" si="9"/>
        <v>1</v>
      </c>
      <c r="H267" s="13">
        <f t="shared" si="10"/>
        <v>1</v>
      </c>
      <c r="I267" s="19">
        <f t="shared" si="11"/>
        <v>75000</v>
      </c>
      <c r="J267" s="20"/>
    </row>
    <row r="268" spans="1:10" ht="15.75" hidden="1">
      <c r="A268" s="7">
        <f>'TTTL tổ 6'!A272</f>
        <v>0</v>
      </c>
      <c r="B268" s="8" t="str">
        <f>'TTTL tổ 6'!B272</f>
        <v>Manh Mêt</v>
      </c>
      <c r="C268" s="15"/>
      <c r="D268" s="12"/>
      <c r="E268" s="13">
        <v>2</v>
      </c>
      <c r="F268" s="14">
        <v>1</v>
      </c>
      <c r="G268" s="13">
        <f t="shared" si="9"/>
        <v>3</v>
      </c>
      <c r="H268" s="13">
        <f t="shared" si="10"/>
        <v>2</v>
      </c>
      <c r="I268" s="19">
        <f t="shared" si="11"/>
        <v>150000</v>
      </c>
      <c r="J268" s="20"/>
    </row>
    <row r="269" spans="1:10" ht="15.75" hidden="1">
      <c r="A269" s="7">
        <f>'TTTL tổ 6'!A273</f>
        <v>0</v>
      </c>
      <c r="B269" s="8" t="str">
        <f>'TTTL tổ 6'!B273</f>
        <v>Manh Mon</v>
      </c>
      <c r="C269" s="15"/>
      <c r="D269" s="12"/>
      <c r="E269" s="13">
        <v>1</v>
      </c>
      <c r="F269" s="14"/>
      <c r="G269" s="13">
        <f t="shared" si="9"/>
        <v>1</v>
      </c>
      <c r="H269" s="13">
        <f t="shared" si="10"/>
        <v>1</v>
      </c>
      <c r="I269" s="19">
        <f t="shared" si="11"/>
        <v>75000</v>
      </c>
      <c r="J269" s="20"/>
    </row>
    <row r="270" spans="1:10" ht="15.75" hidden="1">
      <c r="A270" s="7">
        <f>'TTTL tổ 6'!A274</f>
        <v>0</v>
      </c>
      <c r="B270" s="8" t="str">
        <f>'TTTL tổ 6'!B274</f>
        <v>Kuông Thươn</v>
      </c>
      <c r="C270" s="15"/>
      <c r="D270" s="12">
        <v>1</v>
      </c>
      <c r="E270" s="13"/>
      <c r="F270" s="14"/>
      <c r="G270" s="13">
        <f t="shared" si="9"/>
        <v>0</v>
      </c>
      <c r="H270" s="13">
        <f t="shared" si="10"/>
        <v>1</v>
      </c>
      <c r="I270" s="19">
        <f t="shared" si="11"/>
        <v>75000</v>
      </c>
      <c r="J270" s="20"/>
    </row>
    <row r="271" spans="1:10" ht="15.75" hidden="1">
      <c r="A271" s="7">
        <f>'TTTL tổ 6'!A275</f>
        <v>0</v>
      </c>
      <c r="B271" s="8" t="str">
        <f>'TTTL tổ 6'!B275</f>
        <v>Manh So Rây Răn</v>
      </c>
      <c r="C271" s="15"/>
      <c r="D271" s="12">
        <v>1</v>
      </c>
      <c r="E271" s="13"/>
      <c r="F271" s="14"/>
      <c r="G271" s="13">
        <f t="shared" si="9"/>
        <v>0</v>
      </c>
      <c r="H271" s="13">
        <f t="shared" si="10"/>
        <v>1</v>
      </c>
      <c r="I271" s="19">
        <f t="shared" si="11"/>
        <v>75000</v>
      </c>
      <c r="J271" s="20"/>
    </row>
    <row r="272" spans="1:10" ht="15.75" hidden="1">
      <c r="A272" s="7">
        <f>'TTTL tổ 6'!A276</f>
        <v>0</v>
      </c>
      <c r="B272" s="8" t="str">
        <f>'TTTL tổ 6'!B276</f>
        <v>Sau Chon Rôn</v>
      </c>
      <c r="C272" s="15"/>
      <c r="D272" s="12"/>
      <c r="E272" s="13">
        <v>1</v>
      </c>
      <c r="F272" s="14">
        <v>1</v>
      </c>
      <c r="G272" s="13">
        <f>E272+F272</f>
        <v>2</v>
      </c>
      <c r="H272" s="13">
        <f>D272+E272</f>
        <v>1</v>
      </c>
      <c r="I272" s="19">
        <f>H272*75000</f>
        <v>75000</v>
      </c>
      <c r="J272" s="20"/>
    </row>
    <row r="273" spans="1:10" ht="15.75" hidden="1">
      <c r="A273" s="7">
        <f>'TTTL tổ 6'!A277</f>
        <v>0</v>
      </c>
      <c r="B273" s="8" t="str">
        <f>'TTTL tổ 6'!B277</f>
        <v>Chhôn Chhên</v>
      </c>
      <c r="C273" s="15"/>
      <c r="D273" s="12"/>
      <c r="E273" s="13">
        <v>1</v>
      </c>
      <c r="F273" s="14"/>
      <c r="G273" s="13">
        <f>E273+F273</f>
        <v>1</v>
      </c>
      <c r="H273" s="13">
        <f>D273+E273</f>
        <v>1</v>
      </c>
      <c r="I273" s="19">
        <f>H273*75000</f>
        <v>75000</v>
      </c>
      <c r="J273" s="20"/>
    </row>
    <row r="274" spans="1:10" ht="15.75">
      <c r="A274" s="1100" t="s">
        <v>267</v>
      </c>
      <c r="B274" s="1101"/>
      <c r="C274" s="23">
        <f t="shared" ref="C274:I274" si="12">SUM(C6:C273)</f>
        <v>10</v>
      </c>
      <c r="D274" s="23">
        <f t="shared" si="12"/>
        <v>230</v>
      </c>
      <c r="E274" s="23">
        <f t="shared" si="12"/>
        <v>990</v>
      </c>
      <c r="F274" s="23">
        <f t="shared" si="12"/>
        <v>126</v>
      </c>
      <c r="G274" s="23">
        <f t="shared" si="12"/>
        <v>1076</v>
      </c>
      <c r="H274" s="23">
        <f t="shared" si="12"/>
        <v>1220</v>
      </c>
      <c r="I274" s="23">
        <f t="shared" si="12"/>
        <v>91500000</v>
      </c>
      <c r="J274" s="26"/>
    </row>
    <row r="276" spans="1:10">
      <c r="E276" s="24"/>
      <c r="F276" s="24"/>
      <c r="G276" s="24"/>
      <c r="H276" s="912" t="s">
        <v>822</v>
      </c>
      <c r="I276" s="912"/>
      <c r="J276" s="912"/>
    </row>
    <row r="277" spans="1:10">
      <c r="E277" s="3"/>
      <c r="F277" s="3"/>
      <c r="G277" s="3"/>
      <c r="H277" s="913" t="s">
        <v>269</v>
      </c>
      <c r="I277" s="913"/>
      <c r="J277" s="913"/>
    </row>
  </sheetData>
  <mergeCells count="12">
    <mergeCell ref="A1:J1"/>
    <mergeCell ref="A2:J2"/>
    <mergeCell ref="C4:D4"/>
    <mergeCell ref="E4:G4"/>
    <mergeCell ref="A274:B274"/>
    <mergeCell ref="H276:J276"/>
    <mergeCell ref="H277:J277"/>
    <mergeCell ref="A4:A5"/>
    <mergeCell ref="B4:B5"/>
    <mergeCell ref="H4:H5"/>
    <mergeCell ref="I4:I5"/>
    <mergeCell ref="J4:J5"/>
  </mergeCells>
  <pageMargins left="0.69930555555555596" right="0.69930555555555596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WWF286"/>
  <sheetViews>
    <sheetView view="pageBreakPreview" zoomScaleNormal="100" zoomScaleSheetLayoutView="100" workbookViewId="0">
      <pane xSplit="2" ySplit="8" topLeftCell="G59" activePane="bottomRight" state="frozen"/>
      <selection pane="topRight"/>
      <selection pane="bottomLeft"/>
      <selection pane="bottomRight" activeCell="N282" sqref="N282"/>
    </sheetView>
  </sheetViews>
  <sheetFormatPr defaultColWidth="9" defaultRowHeight="14.25"/>
  <cols>
    <col min="1" max="1" width="4.7109375" style="81" customWidth="1"/>
    <col min="2" max="2" width="12.28515625" style="81" customWidth="1"/>
    <col min="3" max="3" width="7.5703125" style="81" hidden="1" customWidth="1"/>
    <col min="4" max="4" width="8.42578125" style="81" hidden="1" customWidth="1"/>
    <col min="5" max="5" width="7.7109375" style="81" hidden="1" customWidth="1"/>
    <col min="6" max="6" width="8.140625" style="81" hidden="1" customWidth="1"/>
    <col min="7" max="7" width="9.7109375" style="116" customWidth="1"/>
    <col min="8" max="8" width="10.42578125" style="81" customWidth="1"/>
    <col min="9" max="9" width="8.140625" style="81" hidden="1" customWidth="1"/>
    <col min="10" max="10" width="9.5703125" style="81" hidden="1" customWidth="1"/>
    <col min="11" max="11" width="9.5703125" style="81" customWidth="1"/>
    <col min="12" max="12" width="8.140625" style="81" customWidth="1"/>
    <col min="13" max="13" width="8.140625" style="81" hidden="1" customWidth="1"/>
    <col min="14" max="14" width="8" style="81" hidden="1" customWidth="1"/>
    <col min="15" max="15" width="9.42578125" style="81" customWidth="1"/>
    <col min="16" max="16" width="9.5703125" style="81" customWidth="1"/>
    <col min="17" max="17" width="7.140625" style="81" hidden="1" customWidth="1"/>
    <col min="18" max="18" width="8.140625" style="81" hidden="1" customWidth="1"/>
    <col min="19" max="19" width="8.140625" style="81" customWidth="1"/>
    <col min="20" max="20" width="8.28515625" style="81" customWidth="1"/>
    <col min="21" max="21" width="8.140625" style="81" hidden="1" customWidth="1"/>
    <col min="22" max="22" width="9.5703125" style="81" hidden="1" customWidth="1"/>
    <col min="23" max="23" width="7.85546875" style="81" hidden="1" customWidth="1"/>
    <col min="24" max="24" width="9" style="81" hidden="1" customWidth="1"/>
    <col min="25" max="25" width="8.5703125" style="81" hidden="1" customWidth="1"/>
    <col min="26" max="26" width="10.140625" style="81" hidden="1" customWidth="1"/>
    <col min="27" max="27" width="6.28515625" style="81" customWidth="1"/>
    <col min="28" max="28" width="7.140625" style="81" customWidth="1"/>
    <col min="29" max="29" width="9.5703125" style="81" customWidth="1"/>
    <col min="30" max="30" width="12.85546875" style="81" customWidth="1"/>
    <col min="31" max="31" width="11.140625" style="81" customWidth="1"/>
    <col min="32" max="32" width="13.42578125" style="81" customWidth="1"/>
    <col min="33" max="33" width="10.42578125" style="81" customWidth="1"/>
    <col min="34" max="35" width="9.140625" style="81"/>
    <col min="36" max="36" width="9.140625" style="81" hidden="1" customWidth="1"/>
    <col min="37" max="258" width="9.140625" style="81"/>
    <col min="259" max="259" width="4.7109375" style="81" customWidth="1"/>
    <col min="260" max="260" width="11.5703125" style="81" customWidth="1"/>
    <col min="261" max="261" width="7.5703125" style="81" customWidth="1"/>
    <col min="262" max="262" width="6.85546875" style="81" customWidth="1"/>
    <col min="263" max="263" width="7.7109375" style="81" customWidth="1"/>
    <col min="264" max="264" width="7.140625" style="81" customWidth="1"/>
    <col min="265" max="265" width="7.7109375" style="81" customWidth="1"/>
    <col min="266" max="266" width="7.5703125" style="81" customWidth="1"/>
    <col min="267" max="267" width="8.140625" style="81" customWidth="1"/>
    <col min="268" max="268" width="8.28515625" style="81" customWidth="1"/>
    <col min="269" max="269" width="7" style="81" customWidth="1"/>
    <col min="270" max="270" width="7.140625" style="81" customWidth="1"/>
    <col min="271" max="271" width="7.42578125" style="81" customWidth="1"/>
    <col min="272" max="272" width="7.28515625" style="81" customWidth="1"/>
    <col min="273" max="280" width="9" style="81" hidden="1" customWidth="1"/>
    <col min="281" max="281" width="7.42578125" style="81" customWidth="1"/>
    <col min="282" max="282" width="7.5703125" style="81" customWidth="1"/>
    <col min="283" max="283" width="7.28515625" style="81" customWidth="1"/>
    <col min="284" max="284" width="7.85546875" style="81" customWidth="1"/>
    <col min="285" max="285" width="8.7109375" style="81" customWidth="1"/>
    <col min="286" max="286" width="7.85546875" style="81" customWidth="1"/>
    <col min="287" max="287" width="11.140625" style="81" customWidth="1"/>
    <col min="288" max="514" width="9.140625" style="81"/>
    <col min="515" max="515" width="4.7109375" style="81" customWidth="1"/>
    <col min="516" max="516" width="11.5703125" style="81" customWidth="1"/>
    <col min="517" max="517" width="7.5703125" style="81" customWidth="1"/>
    <col min="518" max="518" width="6.85546875" style="81" customWidth="1"/>
    <col min="519" max="519" width="7.7109375" style="81" customWidth="1"/>
    <col min="520" max="520" width="7.140625" style="81" customWidth="1"/>
    <col min="521" max="521" width="7.7109375" style="81" customWidth="1"/>
    <col min="522" max="522" width="7.5703125" style="81" customWidth="1"/>
    <col min="523" max="523" width="8.140625" style="81" customWidth="1"/>
    <col min="524" max="524" width="8.28515625" style="81" customWidth="1"/>
    <col min="525" max="525" width="7" style="81" customWidth="1"/>
    <col min="526" max="526" width="7.140625" style="81" customWidth="1"/>
    <col min="527" max="527" width="7.42578125" style="81" customWidth="1"/>
    <col min="528" max="528" width="7.28515625" style="81" customWidth="1"/>
    <col min="529" max="536" width="9" style="81" hidden="1" customWidth="1"/>
    <col min="537" max="537" width="7.42578125" style="81" customWidth="1"/>
    <col min="538" max="538" width="7.5703125" style="81" customWidth="1"/>
    <col min="539" max="539" width="7.28515625" style="81" customWidth="1"/>
    <col min="540" max="540" width="7.85546875" style="81" customWidth="1"/>
    <col min="541" max="541" width="8.7109375" style="81" customWidth="1"/>
    <col min="542" max="542" width="7.85546875" style="81" customWidth="1"/>
    <col min="543" max="543" width="11.140625" style="81" customWidth="1"/>
    <col min="544" max="770" width="9.140625" style="81"/>
    <col min="771" max="771" width="4.7109375" style="81" customWidth="1"/>
    <col min="772" max="772" width="11.5703125" style="81" customWidth="1"/>
    <col min="773" max="773" width="7.5703125" style="81" customWidth="1"/>
    <col min="774" max="774" width="6.85546875" style="81" customWidth="1"/>
    <col min="775" max="775" width="7.7109375" style="81" customWidth="1"/>
    <col min="776" max="776" width="7.140625" style="81" customWidth="1"/>
    <col min="777" max="777" width="7.7109375" style="81" customWidth="1"/>
    <col min="778" max="778" width="7.5703125" style="81" customWidth="1"/>
    <col min="779" max="779" width="8.140625" style="81" customWidth="1"/>
    <col min="780" max="780" width="8.28515625" style="81" customWidth="1"/>
    <col min="781" max="781" width="7" style="81" customWidth="1"/>
    <col min="782" max="782" width="7.140625" style="81" customWidth="1"/>
    <col min="783" max="783" width="7.42578125" style="81" customWidth="1"/>
    <col min="784" max="784" width="7.28515625" style="81" customWidth="1"/>
    <col min="785" max="792" width="9" style="81" hidden="1" customWidth="1"/>
    <col min="793" max="793" width="7.42578125" style="81" customWidth="1"/>
    <col min="794" max="794" width="7.5703125" style="81" customWidth="1"/>
    <col min="795" max="795" width="7.28515625" style="81" customWidth="1"/>
    <col min="796" max="796" width="7.85546875" style="81" customWidth="1"/>
    <col min="797" max="797" width="8.7109375" style="81" customWidth="1"/>
    <col min="798" max="798" width="7.85546875" style="81" customWidth="1"/>
    <col min="799" max="799" width="11.140625" style="81" customWidth="1"/>
    <col min="800" max="1026" width="9.140625" style="81"/>
    <col min="1027" max="1027" width="4.7109375" style="81" customWidth="1"/>
    <col min="1028" max="1028" width="11.5703125" style="81" customWidth="1"/>
    <col min="1029" max="1029" width="7.5703125" style="81" customWidth="1"/>
    <col min="1030" max="1030" width="6.85546875" style="81" customWidth="1"/>
    <col min="1031" max="1031" width="7.7109375" style="81" customWidth="1"/>
    <col min="1032" max="1032" width="7.140625" style="81" customWidth="1"/>
    <col min="1033" max="1033" width="7.7109375" style="81" customWidth="1"/>
    <col min="1034" max="1034" width="7.5703125" style="81" customWidth="1"/>
    <col min="1035" max="1035" width="8.140625" style="81" customWidth="1"/>
    <col min="1036" max="1036" width="8.28515625" style="81" customWidth="1"/>
    <col min="1037" max="1037" width="7" style="81" customWidth="1"/>
    <col min="1038" max="1038" width="7.140625" style="81" customWidth="1"/>
    <col min="1039" max="1039" width="7.42578125" style="81" customWidth="1"/>
    <col min="1040" max="1040" width="7.28515625" style="81" customWidth="1"/>
    <col min="1041" max="1048" width="9" style="81" hidden="1" customWidth="1"/>
    <col min="1049" max="1049" width="7.42578125" style="81" customWidth="1"/>
    <col min="1050" max="1050" width="7.5703125" style="81" customWidth="1"/>
    <col min="1051" max="1051" width="7.28515625" style="81" customWidth="1"/>
    <col min="1052" max="1052" width="7.85546875" style="81" customWidth="1"/>
    <col min="1053" max="1053" width="8.7109375" style="81" customWidth="1"/>
    <col min="1054" max="1054" width="7.85546875" style="81" customWidth="1"/>
    <col min="1055" max="1055" width="11.140625" style="81" customWidth="1"/>
    <col min="1056" max="1282" width="9.140625" style="81"/>
    <col min="1283" max="1283" width="4.7109375" style="81" customWidth="1"/>
    <col min="1284" max="1284" width="11.5703125" style="81" customWidth="1"/>
    <col min="1285" max="1285" width="7.5703125" style="81" customWidth="1"/>
    <col min="1286" max="1286" width="6.85546875" style="81" customWidth="1"/>
    <col min="1287" max="1287" width="7.7109375" style="81" customWidth="1"/>
    <col min="1288" max="1288" width="7.140625" style="81" customWidth="1"/>
    <col min="1289" max="1289" width="7.7109375" style="81" customWidth="1"/>
    <col min="1290" max="1290" width="7.5703125" style="81" customWidth="1"/>
    <col min="1291" max="1291" width="8.140625" style="81" customWidth="1"/>
    <col min="1292" max="1292" width="8.28515625" style="81" customWidth="1"/>
    <col min="1293" max="1293" width="7" style="81" customWidth="1"/>
    <col min="1294" max="1294" width="7.140625" style="81" customWidth="1"/>
    <col min="1295" max="1295" width="7.42578125" style="81" customWidth="1"/>
    <col min="1296" max="1296" width="7.28515625" style="81" customWidth="1"/>
    <col min="1297" max="1304" width="9" style="81" hidden="1" customWidth="1"/>
    <col min="1305" max="1305" width="7.42578125" style="81" customWidth="1"/>
    <col min="1306" max="1306" width="7.5703125" style="81" customWidth="1"/>
    <col min="1307" max="1307" width="7.28515625" style="81" customWidth="1"/>
    <col min="1308" max="1308" width="7.85546875" style="81" customWidth="1"/>
    <col min="1309" max="1309" width="8.7109375" style="81" customWidth="1"/>
    <col min="1310" max="1310" width="7.85546875" style="81" customWidth="1"/>
    <col min="1311" max="1311" width="11.140625" style="81" customWidth="1"/>
    <col min="1312" max="1538" width="9.140625" style="81"/>
    <col min="1539" max="1539" width="4.7109375" style="81" customWidth="1"/>
    <col min="1540" max="1540" width="11.5703125" style="81" customWidth="1"/>
    <col min="1541" max="1541" width="7.5703125" style="81" customWidth="1"/>
    <col min="1542" max="1542" width="6.85546875" style="81" customWidth="1"/>
    <col min="1543" max="1543" width="7.7109375" style="81" customWidth="1"/>
    <col min="1544" max="1544" width="7.140625" style="81" customWidth="1"/>
    <col min="1545" max="1545" width="7.7109375" style="81" customWidth="1"/>
    <col min="1546" max="1546" width="7.5703125" style="81" customWidth="1"/>
    <col min="1547" max="1547" width="8.140625" style="81" customWidth="1"/>
    <col min="1548" max="1548" width="8.28515625" style="81" customWidth="1"/>
    <col min="1549" max="1549" width="7" style="81" customWidth="1"/>
    <col min="1550" max="1550" width="7.140625" style="81" customWidth="1"/>
    <col min="1551" max="1551" width="7.42578125" style="81" customWidth="1"/>
    <col min="1552" max="1552" width="7.28515625" style="81" customWidth="1"/>
    <col min="1553" max="1560" width="9" style="81" hidden="1" customWidth="1"/>
    <col min="1561" max="1561" width="7.42578125" style="81" customWidth="1"/>
    <col min="1562" max="1562" width="7.5703125" style="81" customWidth="1"/>
    <col min="1563" max="1563" width="7.28515625" style="81" customWidth="1"/>
    <col min="1564" max="1564" width="7.85546875" style="81" customWidth="1"/>
    <col min="1565" max="1565" width="8.7109375" style="81" customWidth="1"/>
    <col min="1566" max="1566" width="7.85546875" style="81" customWidth="1"/>
    <col min="1567" max="1567" width="11.140625" style="81" customWidth="1"/>
    <col min="1568" max="1794" width="9.140625" style="81"/>
    <col min="1795" max="1795" width="4.7109375" style="81" customWidth="1"/>
    <col min="1796" max="1796" width="11.5703125" style="81" customWidth="1"/>
    <col min="1797" max="1797" width="7.5703125" style="81" customWidth="1"/>
    <col min="1798" max="1798" width="6.85546875" style="81" customWidth="1"/>
    <col min="1799" max="1799" width="7.7109375" style="81" customWidth="1"/>
    <col min="1800" max="1800" width="7.140625" style="81" customWidth="1"/>
    <col min="1801" max="1801" width="7.7109375" style="81" customWidth="1"/>
    <col min="1802" max="1802" width="7.5703125" style="81" customWidth="1"/>
    <col min="1803" max="1803" width="8.140625" style="81" customWidth="1"/>
    <col min="1804" max="1804" width="8.28515625" style="81" customWidth="1"/>
    <col min="1805" max="1805" width="7" style="81" customWidth="1"/>
    <col min="1806" max="1806" width="7.140625" style="81" customWidth="1"/>
    <col min="1807" max="1807" width="7.42578125" style="81" customWidth="1"/>
    <col min="1808" max="1808" width="7.28515625" style="81" customWidth="1"/>
    <col min="1809" max="1816" width="9" style="81" hidden="1" customWidth="1"/>
    <col min="1817" max="1817" width="7.42578125" style="81" customWidth="1"/>
    <col min="1818" max="1818" width="7.5703125" style="81" customWidth="1"/>
    <col min="1819" max="1819" width="7.28515625" style="81" customWidth="1"/>
    <col min="1820" max="1820" width="7.85546875" style="81" customWidth="1"/>
    <col min="1821" max="1821" width="8.7109375" style="81" customWidth="1"/>
    <col min="1822" max="1822" width="7.85546875" style="81" customWidth="1"/>
    <col min="1823" max="1823" width="11.140625" style="81" customWidth="1"/>
    <col min="1824" max="2050" width="9.140625" style="81"/>
    <col min="2051" max="2051" width="4.7109375" style="81" customWidth="1"/>
    <col min="2052" max="2052" width="11.5703125" style="81" customWidth="1"/>
    <col min="2053" max="2053" width="7.5703125" style="81" customWidth="1"/>
    <col min="2054" max="2054" width="6.85546875" style="81" customWidth="1"/>
    <col min="2055" max="2055" width="7.7109375" style="81" customWidth="1"/>
    <col min="2056" max="2056" width="7.140625" style="81" customWidth="1"/>
    <col min="2057" max="2057" width="7.7109375" style="81" customWidth="1"/>
    <col min="2058" max="2058" width="7.5703125" style="81" customWidth="1"/>
    <col min="2059" max="2059" width="8.140625" style="81" customWidth="1"/>
    <col min="2060" max="2060" width="8.28515625" style="81" customWidth="1"/>
    <col min="2061" max="2061" width="7" style="81" customWidth="1"/>
    <col min="2062" max="2062" width="7.140625" style="81" customWidth="1"/>
    <col min="2063" max="2063" width="7.42578125" style="81" customWidth="1"/>
    <col min="2064" max="2064" width="7.28515625" style="81" customWidth="1"/>
    <col min="2065" max="2072" width="9" style="81" hidden="1" customWidth="1"/>
    <col min="2073" max="2073" width="7.42578125" style="81" customWidth="1"/>
    <col min="2074" max="2074" width="7.5703125" style="81" customWidth="1"/>
    <col min="2075" max="2075" width="7.28515625" style="81" customWidth="1"/>
    <col min="2076" max="2076" width="7.85546875" style="81" customWidth="1"/>
    <col min="2077" max="2077" width="8.7109375" style="81" customWidth="1"/>
    <col min="2078" max="2078" width="7.85546875" style="81" customWidth="1"/>
    <col min="2079" max="2079" width="11.140625" style="81" customWidth="1"/>
    <col min="2080" max="2306" width="9.140625" style="81"/>
    <col min="2307" max="2307" width="4.7109375" style="81" customWidth="1"/>
    <col min="2308" max="2308" width="11.5703125" style="81" customWidth="1"/>
    <col min="2309" max="2309" width="7.5703125" style="81" customWidth="1"/>
    <col min="2310" max="2310" width="6.85546875" style="81" customWidth="1"/>
    <col min="2311" max="2311" width="7.7109375" style="81" customWidth="1"/>
    <col min="2312" max="2312" width="7.140625" style="81" customWidth="1"/>
    <col min="2313" max="2313" width="7.7109375" style="81" customWidth="1"/>
    <col min="2314" max="2314" width="7.5703125" style="81" customWidth="1"/>
    <col min="2315" max="2315" width="8.140625" style="81" customWidth="1"/>
    <col min="2316" max="2316" width="8.28515625" style="81" customWidth="1"/>
    <col min="2317" max="2317" width="7" style="81" customWidth="1"/>
    <col min="2318" max="2318" width="7.140625" style="81" customWidth="1"/>
    <col min="2319" max="2319" width="7.42578125" style="81" customWidth="1"/>
    <col min="2320" max="2320" width="7.28515625" style="81" customWidth="1"/>
    <col min="2321" max="2328" width="9" style="81" hidden="1" customWidth="1"/>
    <col min="2329" max="2329" width="7.42578125" style="81" customWidth="1"/>
    <col min="2330" max="2330" width="7.5703125" style="81" customWidth="1"/>
    <col min="2331" max="2331" width="7.28515625" style="81" customWidth="1"/>
    <col min="2332" max="2332" width="7.85546875" style="81" customWidth="1"/>
    <col min="2333" max="2333" width="8.7109375" style="81" customWidth="1"/>
    <col min="2334" max="2334" width="7.85546875" style="81" customWidth="1"/>
    <col min="2335" max="2335" width="11.140625" style="81" customWidth="1"/>
    <col min="2336" max="2562" width="9.140625" style="81"/>
    <col min="2563" max="2563" width="4.7109375" style="81" customWidth="1"/>
    <col min="2564" max="2564" width="11.5703125" style="81" customWidth="1"/>
    <col min="2565" max="2565" width="7.5703125" style="81" customWidth="1"/>
    <col min="2566" max="2566" width="6.85546875" style="81" customWidth="1"/>
    <col min="2567" max="2567" width="7.7109375" style="81" customWidth="1"/>
    <col min="2568" max="2568" width="7.140625" style="81" customWidth="1"/>
    <col min="2569" max="2569" width="7.7109375" style="81" customWidth="1"/>
    <col min="2570" max="2570" width="7.5703125" style="81" customWidth="1"/>
    <col min="2571" max="2571" width="8.140625" style="81" customWidth="1"/>
    <col min="2572" max="2572" width="8.28515625" style="81" customWidth="1"/>
    <col min="2573" max="2573" width="7" style="81" customWidth="1"/>
    <col min="2574" max="2574" width="7.140625" style="81" customWidth="1"/>
    <col min="2575" max="2575" width="7.42578125" style="81" customWidth="1"/>
    <col min="2576" max="2576" width="7.28515625" style="81" customWidth="1"/>
    <col min="2577" max="2584" width="9" style="81" hidden="1" customWidth="1"/>
    <col min="2585" max="2585" width="7.42578125" style="81" customWidth="1"/>
    <col min="2586" max="2586" width="7.5703125" style="81" customWidth="1"/>
    <col min="2587" max="2587" width="7.28515625" style="81" customWidth="1"/>
    <col min="2588" max="2588" width="7.85546875" style="81" customWidth="1"/>
    <col min="2589" max="2589" width="8.7109375" style="81" customWidth="1"/>
    <col min="2590" max="2590" width="7.85546875" style="81" customWidth="1"/>
    <col min="2591" max="2591" width="11.140625" style="81" customWidth="1"/>
    <col min="2592" max="2818" width="9.140625" style="81"/>
    <col min="2819" max="2819" width="4.7109375" style="81" customWidth="1"/>
    <col min="2820" max="2820" width="11.5703125" style="81" customWidth="1"/>
    <col min="2821" max="2821" width="7.5703125" style="81" customWidth="1"/>
    <col min="2822" max="2822" width="6.85546875" style="81" customWidth="1"/>
    <col min="2823" max="2823" width="7.7109375" style="81" customWidth="1"/>
    <col min="2824" max="2824" width="7.140625" style="81" customWidth="1"/>
    <col min="2825" max="2825" width="7.7109375" style="81" customWidth="1"/>
    <col min="2826" max="2826" width="7.5703125" style="81" customWidth="1"/>
    <col min="2827" max="2827" width="8.140625" style="81" customWidth="1"/>
    <col min="2828" max="2828" width="8.28515625" style="81" customWidth="1"/>
    <col min="2829" max="2829" width="7" style="81" customWidth="1"/>
    <col min="2830" max="2830" width="7.140625" style="81" customWidth="1"/>
    <col min="2831" max="2831" width="7.42578125" style="81" customWidth="1"/>
    <col min="2832" max="2832" width="7.28515625" style="81" customWidth="1"/>
    <col min="2833" max="2840" width="9" style="81" hidden="1" customWidth="1"/>
    <col min="2841" max="2841" width="7.42578125" style="81" customWidth="1"/>
    <col min="2842" max="2842" width="7.5703125" style="81" customWidth="1"/>
    <col min="2843" max="2843" width="7.28515625" style="81" customWidth="1"/>
    <col min="2844" max="2844" width="7.85546875" style="81" customWidth="1"/>
    <col min="2845" max="2845" width="8.7109375" style="81" customWidth="1"/>
    <col min="2846" max="2846" width="7.85546875" style="81" customWidth="1"/>
    <col min="2847" max="2847" width="11.140625" style="81" customWidth="1"/>
    <col min="2848" max="3074" width="9.140625" style="81"/>
    <col min="3075" max="3075" width="4.7109375" style="81" customWidth="1"/>
    <col min="3076" max="3076" width="11.5703125" style="81" customWidth="1"/>
    <col min="3077" max="3077" width="7.5703125" style="81" customWidth="1"/>
    <col min="3078" max="3078" width="6.85546875" style="81" customWidth="1"/>
    <col min="3079" max="3079" width="7.7109375" style="81" customWidth="1"/>
    <col min="3080" max="3080" width="7.140625" style="81" customWidth="1"/>
    <col min="3081" max="3081" width="7.7109375" style="81" customWidth="1"/>
    <col min="3082" max="3082" width="7.5703125" style="81" customWidth="1"/>
    <col min="3083" max="3083" width="8.140625" style="81" customWidth="1"/>
    <col min="3084" max="3084" width="8.28515625" style="81" customWidth="1"/>
    <col min="3085" max="3085" width="7" style="81" customWidth="1"/>
    <col min="3086" max="3086" width="7.140625" style="81" customWidth="1"/>
    <col min="3087" max="3087" width="7.42578125" style="81" customWidth="1"/>
    <col min="3088" max="3088" width="7.28515625" style="81" customWidth="1"/>
    <col min="3089" max="3096" width="9" style="81" hidden="1" customWidth="1"/>
    <col min="3097" max="3097" width="7.42578125" style="81" customWidth="1"/>
    <col min="3098" max="3098" width="7.5703125" style="81" customWidth="1"/>
    <col min="3099" max="3099" width="7.28515625" style="81" customWidth="1"/>
    <col min="3100" max="3100" width="7.85546875" style="81" customWidth="1"/>
    <col min="3101" max="3101" width="8.7109375" style="81" customWidth="1"/>
    <col min="3102" max="3102" width="7.85546875" style="81" customWidth="1"/>
    <col min="3103" max="3103" width="11.140625" style="81" customWidth="1"/>
    <col min="3104" max="3330" width="9.140625" style="81"/>
    <col min="3331" max="3331" width="4.7109375" style="81" customWidth="1"/>
    <col min="3332" max="3332" width="11.5703125" style="81" customWidth="1"/>
    <col min="3333" max="3333" width="7.5703125" style="81" customWidth="1"/>
    <col min="3334" max="3334" width="6.85546875" style="81" customWidth="1"/>
    <col min="3335" max="3335" width="7.7109375" style="81" customWidth="1"/>
    <col min="3336" max="3336" width="7.140625" style="81" customWidth="1"/>
    <col min="3337" max="3337" width="7.7109375" style="81" customWidth="1"/>
    <col min="3338" max="3338" width="7.5703125" style="81" customWidth="1"/>
    <col min="3339" max="3339" width="8.140625" style="81" customWidth="1"/>
    <col min="3340" max="3340" width="8.28515625" style="81" customWidth="1"/>
    <col min="3341" max="3341" width="7" style="81" customWidth="1"/>
    <col min="3342" max="3342" width="7.140625" style="81" customWidth="1"/>
    <col min="3343" max="3343" width="7.42578125" style="81" customWidth="1"/>
    <col min="3344" max="3344" width="7.28515625" style="81" customWidth="1"/>
    <col min="3345" max="3352" width="9" style="81" hidden="1" customWidth="1"/>
    <col min="3353" max="3353" width="7.42578125" style="81" customWidth="1"/>
    <col min="3354" max="3354" width="7.5703125" style="81" customWidth="1"/>
    <col min="3355" max="3355" width="7.28515625" style="81" customWidth="1"/>
    <col min="3356" max="3356" width="7.85546875" style="81" customWidth="1"/>
    <col min="3357" max="3357" width="8.7109375" style="81" customWidth="1"/>
    <col min="3358" max="3358" width="7.85546875" style="81" customWidth="1"/>
    <col min="3359" max="3359" width="11.140625" style="81" customWidth="1"/>
    <col min="3360" max="3586" width="9.140625" style="81"/>
    <col min="3587" max="3587" width="4.7109375" style="81" customWidth="1"/>
    <col min="3588" max="3588" width="11.5703125" style="81" customWidth="1"/>
    <col min="3589" max="3589" width="7.5703125" style="81" customWidth="1"/>
    <col min="3590" max="3590" width="6.85546875" style="81" customWidth="1"/>
    <col min="3591" max="3591" width="7.7109375" style="81" customWidth="1"/>
    <col min="3592" max="3592" width="7.140625" style="81" customWidth="1"/>
    <col min="3593" max="3593" width="7.7109375" style="81" customWidth="1"/>
    <col min="3594" max="3594" width="7.5703125" style="81" customWidth="1"/>
    <col min="3595" max="3595" width="8.140625" style="81" customWidth="1"/>
    <col min="3596" max="3596" width="8.28515625" style="81" customWidth="1"/>
    <col min="3597" max="3597" width="7" style="81" customWidth="1"/>
    <col min="3598" max="3598" width="7.140625" style="81" customWidth="1"/>
    <col min="3599" max="3599" width="7.42578125" style="81" customWidth="1"/>
    <col min="3600" max="3600" width="7.28515625" style="81" customWidth="1"/>
    <col min="3601" max="3608" width="9" style="81" hidden="1" customWidth="1"/>
    <col min="3609" max="3609" width="7.42578125" style="81" customWidth="1"/>
    <col min="3610" max="3610" width="7.5703125" style="81" customWidth="1"/>
    <col min="3611" max="3611" width="7.28515625" style="81" customWidth="1"/>
    <col min="3612" max="3612" width="7.85546875" style="81" customWidth="1"/>
    <col min="3613" max="3613" width="8.7109375" style="81" customWidth="1"/>
    <col min="3614" max="3614" width="7.85546875" style="81" customWidth="1"/>
    <col min="3615" max="3615" width="11.140625" style="81" customWidth="1"/>
    <col min="3616" max="3842" width="9.140625" style="81"/>
    <col min="3843" max="3843" width="4.7109375" style="81" customWidth="1"/>
    <col min="3844" max="3844" width="11.5703125" style="81" customWidth="1"/>
    <col min="3845" max="3845" width="7.5703125" style="81" customWidth="1"/>
    <col min="3846" max="3846" width="6.85546875" style="81" customWidth="1"/>
    <col min="3847" max="3847" width="7.7109375" style="81" customWidth="1"/>
    <col min="3848" max="3848" width="7.140625" style="81" customWidth="1"/>
    <col min="3849" max="3849" width="7.7109375" style="81" customWidth="1"/>
    <col min="3850" max="3850" width="7.5703125" style="81" customWidth="1"/>
    <col min="3851" max="3851" width="8.140625" style="81" customWidth="1"/>
    <col min="3852" max="3852" width="8.28515625" style="81" customWidth="1"/>
    <col min="3853" max="3853" width="7" style="81" customWidth="1"/>
    <col min="3854" max="3854" width="7.140625" style="81" customWidth="1"/>
    <col min="3855" max="3855" width="7.42578125" style="81" customWidth="1"/>
    <col min="3856" max="3856" width="7.28515625" style="81" customWidth="1"/>
    <col min="3857" max="3864" width="9" style="81" hidden="1" customWidth="1"/>
    <col min="3865" max="3865" width="7.42578125" style="81" customWidth="1"/>
    <col min="3866" max="3866" width="7.5703125" style="81" customWidth="1"/>
    <col min="3867" max="3867" width="7.28515625" style="81" customWidth="1"/>
    <col min="3868" max="3868" width="7.85546875" style="81" customWidth="1"/>
    <col min="3869" max="3869" width="8.7109375" style="81" customWidth="1"/>
    <col min="3870" max="3870" width="7.85546875" style="81" customWidth="1"/>
    <col min="3871" max="3871" width="11.140625" style="81" customWidth="1"/>
    <col min="3872" max="4098" width="9.140625" style="81"/>
    <col min="4099" max="4099" width="4.7109375" style="81" customWidth="1"/>
    <col min="4100" max="4100" width="11.5703125" style="81" customWidth="1"/>
    <col min="4101" max="4101" width="7.5703125" style="81" customWidth="1"/>
    <col min="4102" max="4102" width="6.85546875" style="81" customWidth="1"/>
    <col min="4103" max="4103" width="7.7109375" style="81" customWidth="1"/>
    <col min="4104" max="4104" width="7.140625" style="81" customWidth="1"/>
    <col min="4105" max="4105" width="7.7109375" style="81" customWidth="1"/>
    <col min="4106" max="4106" width="7.5703125" style="81" customWidth="1"/>
    <col min="4107" max="4107" width="8.140625" style="81" customWidth="1"/>
    <col min="4108" max="4108" width="8.28515625" style="81" customWidth="1"/>
    <col min="4109" max="4109" width="7" style="81" customWidth="1"/>
    <col min="4110" max="4110" width="7.140625" style="81" customWidth="1"/>
    <col min="4111" max="4111" width="7.42578125" style="81" customWidth="1"/>
    <col min="4112" max="4112" width="7.28515625" style="81" customWidth="1"/>
    <col min="4113" max="4120" width="9" style="81" hidden="1" customWidth="1"/>
    <col min="4121" max="4121" width="7.42578125" style="81" customWidth="1"/>
    <col min="4122" max="4122" width="7.5703125" style="81" customWidth="1"/>
    <col min="4123" max="4123" width="7.28515625" style="81" customWidth="1"/>
    <col min="4124" max="4124" width="7.85546875" style="81" customWidth="1"/>
    <col min="4125" max="4125" width="8.7109375" style="81" customWidth="1"/>
    <col min="4126" max="4126" width="7.85546875" style="81" customWidth="1"/>
    <col min="4127" max="4127" width="11.140625" style="81" customWidth="1"/>
    <col min="4128" max="4354" width="9.140625" style="81"/>
    <col min="4355" max="4355" width="4.7109375" style="81" customWidth="1"/>
    <col min="4356" max="4356" width="11.5703125" style="81" customWidth="1"/>
    <col min="4357" max="4357" width="7.5703125" style="81" customWidth="1"/>
    <col min="4358" max="4358" width="6.85546875" style="81" customWidth="1"/>
    <col min="4359" max="4359" width="7.7109375" style="81" customWidth="1"/>
    <col min="4360" max="4360" width="7.140625" style="81" customWidth="1"/>
    <col min="4361" max="4361" width="7.7109375" style="81" customWidth="1"/>
    <col min="4362" max="4362" width="7.5703125" style="81" customWidth="1"/>
    <col min="4363" max="4363" width="8.140625" style="81" customWidth="1"/>
    <col min="4364" max="4364" width="8.28515625" style="81" customWidth="1"/>
    <col min="4365" max="4365" width="7" style="81" customWidth="1"/>
    <col min="4366" max="4366" width="7.140625" style="81" customWidth="1"/>
    <col min="4367" max="4367" width="7.42578125" style="81" customWidth="1"/>
    <col min="4368" max="4368" width="7.28515625" style="81" customWidth="1"/>
    <col min="4369" max="4376" width="9" style="81" hidden="1" customWidth="1"/>
    <col min="4377" max="4377" width="7.42578125" style="81" customWidth="1"/>
    <col min="4378" max="4378" width="7.5703125" style="81" customWidth="1"/>
    <col min="4379" max="4379" width="7.28515625" style="81" customWidth="1"/>
    <col min="4380" max="4380" width="7.85546875" style="81" customWidth="1"/>
    <col min="4381" max="4381" width="8.7109375" style="81" customWidth="1"/>
    <col min="4382" max="4382" width="7.85546875" style="81" customWidth="1"/>
    <col min="4383" max="4383" width="11.140625" style="81" customWidth="1"/>
    <col min="4384" max="4610" width="9.140625" style="81"/>
    <col min="4611" max="4611" width="4.7109375" style="81" customWidth="1"/>
    <col min="4612" max="4612" width="11.5703125" style="81" customWidth="1"/>
    <col min="4613" max="4613" width="7.5703125" style="81" customWidth="1"/>
    <col min="4614" max="4614" width="6.85546875" style="81" customWidth="1"/>
    <col min="4615" max="4615" width="7.7109375" style="81" customWidth="1"/>
    <col min="4616" max="4616" width="7.140625" style="81" customWidth="1"/>
    <col min="4617" max="4617" width="7.7109375" style="81" customWidth="1"/>
    <col min="4618" max="4618" width="7.5703125" style="81" customWidth="1"/>
    <col min="4619" max="4619" width="8.140625" style="81" customWidth="1"/>
    <col min="4620" max="4620" width="8.28515625" style="81" customWidth="1"/>
    <col min="4621" max="4621" width="7" style="81" customWidth="1"/>
    <col min="4622" max="4622" width="7.140625" style="81" customWidth="1"/>
    <col min="4623" max="4623" width="7.42578125" style="81" customWidth="1"/>
    <col min="4624" max="4624" width="7.28515625" style="81" customWidth="1"/>
    <col min="4625" max="4632" width="9" style="81" hidden="1" customWidth="1"/>
    <col min="4633" max="4633" width="7.42578125" style="81" customWidth="1"/>
    <col min="4634" max="4634" width="7.5703125" style="81" customWidth="1"/>
    <col min="4635" max="4635" width="7.28515625" style="81" customWidth="1"/>
    <col min="4636" max="4636" width="7.85546875" style="81" customWidth="1"/>
    <col min="4637" max="4637" width="8.7109375" style="81" customWidth="1"/>
    <col min="4638" max="4638" width="7.85546875" style="81" customWidth="1"/>
    <col min="4639" max="4639" width="11.140625" style="81" customWidth="1"/>
    <col min="4640" max="4866" width="9.140625" style="81"/>
    <col min="4867" max="4867" width="4.7109375" style="81" customWidth="1"/>
    <col min="4868" max="4868" width="11.5703125" style="81" customWidth="1"/>
    <col min="4869" max="4869" width="7.5703125" style="81" customWidth="1"/>
    <col min="4870" max="4870" width="6.85546875" style="81" customWidth="1"/>
    <col min="4871" max="4871" width="7.7109375" style="81" customWidth="1"/>
    <col min="4872" max="4872" width="7.140625" style="81" customWidth="1"/>
    <col min="4873" max="4873" width="7.7109375" style="81" customWidth="1"/>
    <col min="4874" max="4874" width="7.5703125" style="81" customWidth="1"/>
    <col min="4875" max="4875" width="8.140625" style="81" customWidth="1"/>
    <col min="4876" max="4876" width="8.28515625" style="81" customWidth="1"/>
    <col min="4877" max="4877" width="7" style="81" customWidth="1"/>
    <col min="4878" max="4878" width="7.140625" style="81" customWidth="1"/>
    <col min="4879" max="4879" width="7.42578125" style="81" customWidth="1"/>
    <col min="4880" max="4880" width="7.28515625" style="81" customWidth="1"/>
    <col min="4881" max="4888" width="9" style="81" hidden="1" customWidth="1"/>
    <col min="4889" max="4889" width="7.42578125" style="81" customWidth="1"/>
    <col min="4890" max="4890" width="7.5703125" style="81" customWidth="1"/>
    <col min="4891" max="4891" width="7.28515625" style="81" customWidth="1"/>
    <col min="4892" max="4892" width="7.85546875" style="81" customWidth="1"/>
    <col min="4893" max="4893" width="8.7109375" style="81" customWidth="1"/>
    <col min="4894" max="4894" width="7.85546875" style="81" customWidth="1"/>
    <col min="4895" max="4895" width="11.140625" style="81" customWidth="1"/>
    <col min="4896" max="5122" width="9.140625" style="81"/>
    <col min="5123" max="5123" width="4.7109375" style="81" customWidth="1"/>
    <col min="5124" max="5124" width="11.5703125" style="81" customWidth="1"/>
    <col min="5125" max="5125" width="7.5703125" style="81" customWidth="1"/>
    <col min="5126" max="5126" width="6.85546875" style="81" customWidth="1"/>
    <col min="5127" max="5127" width="7.7109375" style="81" customWidth="1"/>
    <col min="5128" max="5128" width="7.140625" style="81" customWidth="1"/>
    <col min="5129" max="5129" width="7.7109375" style="81" customWidth="1"/>
    <col min="5130" max="5130" width="7.5703125" style="81" customWidth="1"/>
    <col min="5131" max="5131" width="8.140625" style="81" customWidth="1"/>
    <col min="5132" max="5132" width="8.28515625" style="81" customWidth="1"/>
    <col min="5133" max="5133" width="7" style="81" customWidth="1"/>
    <col min="5134" max="5134" width="7.140625" style="81" customWidth="1"/>
    <col min="5135" max="5135" width="7.42578125" style="81" customWidth="1"/>
    <col min="5136" max="5136" width="7.28515625" style="81" customWidth="1"/>
    <col min="5137" max="5144" width="9" style="81" hidden="1" customWidth="1"/>
    <col min="5145" max="5145" width="7.42578125" style="81" customWidth="1"/>
    <col min="5146" max="5146" width="7.5703125" style="81" customWidth="1"/>
    <col min="5147" max="5147" width="7.28515625" style="81" customWidth="1"/>
    <col min="5148" max="5148" width="7.85546875" style="81" customWidth="1"/>
    <col min="5149" max="5149" width="8.7109375" style="81" customWidth="1"/>
    <col min="5150" max="5150" width="7.85546875" style="81" customWidth="1"/>
    <col min="5151" max="5151" width="11.140625" style="81" customWidth="1"/>
    <col min="5152" max="5378" width="9.140625" style="81"/>
    <col min="5379" max="5379" width="4.7109375" style="81" customWidth="1"/>
    <col min="5380" max="5380" width="11.5703125" style="81" customWidth="1"/>
    <col min="5381" max="5381" width="7.5703125" style="81" customWidth="1"/>
    <col min="5382" max="5382" width="6.85546875" style="81" customWidth="1"/>
    <col min="5383" max="5383" width="7.7109375" style="81" customWidth="1"/>
    <col min="5384" max="5384" width="7.140625" style="81" customWidth="1"/>
    <col min="5385" max="5385" width="7.7109375" style="81" customWidth="1"/>
    <col min="5386" max="5386" width="7.5703125" style="81" customWidth="1"/>
    <col min="5387" max="5387" width="8.140625" style="81" customWidth="1"/>
    <col min="5388" max="5388" width="8.28515625" style="81" customWidth="1"/>
    <col min="5389" max="5389" width="7" style="81" customWidth="1"/>
    <col min="5390" max="5390" width="7.140625" style="81" customWidth="1"/>
    <col min="5391" max="5391" width="7.42578125" style="81" customWidth="1"/>
    <col min="5392" max="5392" width="7.28515625" style="81" customWidth="1"/>
    <col min="5393" max="5400" width="9" style="81" hidden="1" customWidth="1"/>
    <col min="5401" max="5401" width="7.42578125" style="81" customWidth="1"/>
    <col min="5402" max="5402" width="7.5703125" style="81" customWidth="1"/>
    <col min="5403" max="5403" width="7.28515625" style="81" customWidth="1"/>
    <col min="5404" max="5404" width="7.85546875" style="81" customWidth="1"/>
    <col min="5405" max="5405" width="8.7109375" style="81" customWidth="1"/>
    <col min="5406" max="5406" width="7.85546875" style="81" customWidth="1"/>
    <col min="5407" max="5407" width="11.140625" style="81" customWidth="1"/>
    <col min="5408" max="5634" width="9.140625" style="81"/>
    <col min="5635" max="5635" width="4.7109375" style="81" customWidth="1"/>
    <col min="5636" max="5636" width="11.5703125" style="81" customWidth="1"/>
    <col min="5637" max="5637" width="7.5703125" style="81" customWidth="1"/>
    <col min="5638" max="5638" width="6.85546875" style="81" customWidth="1"/>
    <col min="5639" max="5639" width="7.7109375" style="81" customWidth="1"/>
    <col min="5640" max="5640" width="7.140625" style="81" customWidth="1"/>
    <col min="5641" max="5641" width="7.7109375" style="81" customWidth="1"/>
    <col min="5642" max="5642" width="7.5703125" style="81" customWidth="1"/>
    <col min="5643" max="5643" width="8.140625" style="81" customWidth="1"/>
    <col min="5644" max="5644" width="8.28515625" style="81" customWidth="1"/>
    <col min="5645" max="5645" width="7" style="81" customWidth="1"/>
    <col min="5646" max="5646" width="7.140625" style="81" customWidth="1"/>
    <col min="5647" max="5647" width="7.42578125" style="81" customWidth="1"/>
    <col min="5648" max="5648" width="7.28515625" style="81" customWidth="1"/>
    <col min="5649" max="5656" width="9" style="81" hidden="1" customWidth="1"/>
    <col min="5657" max="5657" width="7.42578125" style="81" customWidth="1"/>
    <col min="5658" max="5658" width="7.5703125" style="81" customWidth="1"/>
    <col min="5659" max="5659" width="7.28515625" style="81" customWidth="1"/>
    <col min="5660" max="5660" width="7.85546875" style="81" customWidth="1"/>
    <col min="5661" max="5661" width="8.7109375" style="81" customWidth="1"/>
    <col min="5662" max="5662" width="7.85546875" style="81" customWidth="1"/>
    <col min="5663" max="5663" width="11.140625" style="81" customWidth="1"/>
    <col min="5664" max="5890" width="9.140625" style="81"/>
    <col min="5891" max="5891" width="4.7109375" style="81" customWidth="1"/>
    <col min="5892" max="5892" width="11.5703125" style="81" customWidth="1"/>
    <col min="5893" max="5893" width="7.5703125" style="81" customWidth="1"/>
    <col min="5894" max="5894" width="6.85546875" style="81" customWidth="1"/>
    <col min="5895" max="5895" width="7.7109375" style="81" customWidth="1"/>
    <col min="5896" max="5896" width="7.140625" style="81" customWidth="1"/>
    <col min="5897" max="5897" width="7.7109375" style="81" customWidth="1"/>
    <col min="5898" max="5898" width="7.5703125" style="81" customWidth="1"/>
    <col min="5899" max="5899" width="8.140625" style="81" customWidth="1"/>
    <col min="5900" max="5900" width="8.28515625" style="81" customWidth="1"/>
    <col min="5901" max="5901" width="7" style="81" customWidth="1"/>
    <col min="5902" max="5902" width="7.140625" style="81" customWidth="1"/>
    <col min="5903" max="5903" width="7.42578125" style="81" customWidth="1"/>
    <col min="5904" max="5904" width="7.28515625" style="81" customWidth="1"/>
    <col min="5905" max="5912" width="9" style="81" hidden="1" customWidth="1"/>
    <col min="5913" max="5913" width="7.42578125" style="81" customWidth="1"/>
    <col min="5914" max="5914" width="7.5703125" style="81" customWidth="1"/>
    <col min="5915" max="5915" width="7.28515625" style="81" customWidth="1"/>
    <col min="5916" max="5916" width="7.85546875" style="81" customWidth="1"/>
    <col min="5917" max="5917" width="8.7109375" style="81" customWidth="1"/>
    <col min="5918" max="5918" width="7.85546875" style="81" customWidth="1"/>
    <col min="5919" max="5919" width="11.140625" style="81" customWidth="1"/>
    <col min="5920" max="6146" width="9.140625" style="81"/>
    <col min="6147" max="6147" width="4.7109375" style="81" customWidth="1"/>
    <col min="6148" max="6148" width="11.5703125" style="81" customWidth="1"/>
    <col min="6149" max="6149" width="7.5703125" style="81" customWidth="1"/>
    <col min="6150" max="6150" width="6.85546875" style="81" customWidth="1"/>
    <col min="6151" max="6151" width="7.7109375" style="81" customWidth="1"/>
    <col min="6152" max="6152" width="7.140625" style="81" customWidth="1"/>
    <col min="6153" max="6153" width="7.7109375" style="81" customWidth="1"/>
    <col min="6154" max="6154" width="7.5703125" style="81" customWidth="1"/>
    <col min="6155" max="6155" width="8.140625" style="81" customWidth="1"/>
    <col min="6156" max="6156" width="8.28515625" style="81" customWidth="1"/>
    <col min="6157" max="6157" width="7" style="81" customWidth="1"/>
    <col min="6158" max="6158" width="7.140625" style="81" customWidth="1"/>
    <col min="6159" max="6159" width="7.42578125" style="81" customWidth="1"/>
    <col min="6160" max="6160" width="7.28515625" style="81" customWidth="1"/>
    <col min="6161" max="6168" width="9" style="81" hidden="1" customWidth="1"/>
    <col min="6169" max="6169" width="7.42578125" style="81" customWidth="1"/>
    <col min="6170" max="6170" width="7.5703125" style="81" customWidth="1"/>
    <col min="6171" max="6171" width="7.28515625" style="81" customWidth="1"/>
    <col min="6172" max="6172" width="7.85546875" style="81" customWidth="1"/>
    <col min="6173" max="6173" width="8.7109375" style="81" customWidth="1"/>
    <col min="6174" max="6174" width="7.85546875" style="81" customWidth="1"/>
    <col min="6175" max="6175" width="11.140625" style="81" customWidth="1"/>
    <col min="6176" max="6402" width="9.140625" style="81"/>
    <col min="6403" max="6403" width="4.7109375" style="81" customWidth="1"/>
    <col min="6404" max="6404" width="11.5703125" style="81" customWidth="1"/>
    <col min="6405" max="6405" width="7.5703125" style="81" customWidth="1"/>
    <col min="6406" max="6406" width="6.85546875" style="81" customWidth="1"/>
    <col min="6407" max="6407" width="7.7109375" style="81" customWidth="1"/>
    <col min="6408" max="6408" width="7.140625" style="81" customWidth="1"/>
    <col min="6409" max="6409" width="7.7109375" style="81" customWidth="1"/>
    <col min="6410" max="6410" width="7.5703125" style="81" customWidth="1"/>
    <col min="6411" max="6411" width="8.140625" style="81" customWidth="1"/>
    <col min="6412" max="6412" width="8.28515625" style="81" customWidth="1"/>
    <col min="6413" max="6413" width="7" style="81" customWidth="1"/>
    <col min="6414" max="6414" width="7.140625" style="81" customWidth="1"/>
    <col min="6415" max="6415" width="7.42578125" style="81" customWidth="1"/>
    <col min="6416" max="6416" width="7.28515625" style="81" customWidth="1"/>
    <col min="6417" max="6424" width="9" style="81" hidden="1" customWidth="1"/>
    <col min="6425" max="6425" width="7.42578125" style="81" customWidth="1"/>
    <col min="6426" max="6426" width="7.5703125" style="81" customWidth="1"/>
    <col min="6427" max="6427" width="7.28515625" style="81" customWidth="1"/>
    <col min="6428" max="6428" width="7.85546875" style="81" customWidth="1"/>
    <col min="6429" max="6429" width="8.7109375" style="81" customWidth="1"/>
    <col min="6430" max="6430" width="7.85546875" style="81" customWidth="1"/>
    <col min="6431" max="6431" width="11.140625" style="81" customWidth="1"/>
    <col min="6432" max="6658" width="9.140625" style="81"/>
    <col min="6659" max="6659" width="4.7109375" style="81" customWidth="1"/>
    <col min="6660" max="6660" width="11.5703125" style="81" customWidth="1"/>
    <col min="6661" max="6661" width="7.5703125" style="81" customWidth="1"/>
    <col min="6662" max="6662" width="6.85546875" style="81" customWidth="1"/>
    <col min="6663" max="6663" width="7.7109375" style="81" customWidth="1"/>
    <col min="6664" max="6664" width="7.140625" style="81" customWidth="1"/>
    <col min="6665" max="6665" width="7.7109375" style="81" customWidth="1"/>
    <col min="6666" max="6666" width="7.5703125" style="81" customWidth="1"/>
    <col min="6667" max="6667" width="8.140625" style="81" customWidth="1"/>
    <col min="6668" max="6668" width="8.28515625" style="81" customWidth="1"/>
    <col min="6669" max="6669" width="7" style="81" customWidth="1"/>
    <col min="6670" max="6670" width="7.140625" style="81" customWidth="1"/>
    <col min="6671" max="6671" width="7.42578125" style="81" customWidth="1"/>
    <col min="6672" max="6672" width="7.28515625" style="81" customWidth="1"/>
    <col min="6673" max="6680" width="9" style="81" hidden="1" customWidth="1"/>
    <col min="6681" max="6681" width="7.42578125" style="81" customWidth="1"/>
    <col min="6682" max="6682" width="7.5703125" style="81" customWidth="1"/>
    <col min="6683" max="6683" width="7.28515625" style="81" customWidth="1"/>
    <col min="6684" max="6684" width="7.85546875" style="81" customWidth="1"/>
    <col min="6685" max="6685" width="8.7109375" style="81" customWidth="1"/>
    <col min="6686" max="6686" width="7.85546875" style="81" customWidth="1"/>
    <col min="6687" max="6687" width="11.140625" style="81" customWidth="1"/>
    <col min="6688" max="6914" width="9.140625" style="81"/>
    <col min="6915" max="6915" width="4.7109375" style="81" customWidth="1"/>
    <col min="6916" max="6916" width="11.5703125" style="81" customWidth="1"/>
    <col min="6917" max="6917" width="7.5703125" style="81" customWidth="1"/>
    <col min="6918" max="6918" width="6.85546875" style="81" customWidth="1"/>
    <col min="6919" max="6919" width="7.7109375" style="81" customWidth="1"/>
    <col min="6920" max="6920" width="7.140625" style="81" customWidth="1"/>
    <col min="6921" max="6921" width="7.7109375" style="81" customWidth="1"/>
    <col min="6922" max="6922" width="7.5703125" style="81" customWidth="1"/>
    <col min="6923" max="6923" width="8.140625" style="81" customWidth="1"/>
    <col min="6924" max="6924" width="8.28515625" style="81" customWidth="1"/>
    <col min="6925" max="6925" width="7" style="81" customWidth="1"/>
    <col min="6926" max="6926" width="7.140625" style="81" customWidth="1"/>
    <col min="6927" max="6927" width="7.42578125" style="81" customWidth="1"/>
    <col min="6928" max="6928" width="7.28515625" style="81" customWidth="1"/>
    <col min="6929" max="6936" width="9" style="81" hidden="1" customWidth="1"/>
    <col min="6937" max="6937" width="7.42578125" style="81" customWidth="1"/>
    <col min="6938" max="6938" width="7.5703125" style="81" customWidth="1"/>
    <col min="6939" max="6939" width="7.28515625" style="81" customWidth="1"/>
    <col min="6940" max="6940" width="7.85546875" style="81" customWidth="1"/>
    <col min="6941" max="6941" width="8.7109375" style="81" customWidth="1"/>
    <col min="6942" max="6942" width="7.85546875" style="81" customWidth="1"/>
    <col min="6943" max="6943" width="11.140625" style="81" customWidth="1"/>
    <col min="6944" max="7170" width="9.140625" style="81"/>
    <col min="7171" max="7171" width="4.7109375" style="81" customWidth="1"/>
    <col min="7172" max="7172" width="11.5703125" style="81" customWidth="1"/>
    <col min="7173" max="7173" width="7.5703125" style="81" customWidth="1"/>
    <col min="7174" max="7174" width="6.85546875" style="81" customWidth="1"/>
    <col min="7175" max="7175" width="7.7109375" style="81" customWidth="1"/>
    <col min="7176" max="7176" width="7.140625" style="81" customWidth="1"/>
    <col min="7177" max="7177" width="7.7109375" style="81" customWidth="1"/>
    <col min="7178" max="7178" width="7.5703125" style="81" customWidth="1"/>
    <col min="7179" max="7179" width="8.140625" style="81" customWidth="1"/>
    <col min="7180" max="7180" width="8.28515625" style="81" customWidth="1"/>
    <col min="7181" max="7181" width="7" style="81" customWidth="1"/>
    <col min="7182" max="7182" width="7.140625" style="81" customWidth="1"/>
    <col min="7183" max="7183" width="7.42578125" style="81" customWidth="1"/>
    <col min="7184" max="7184" width="7.28515625" style="81" customWidth="1"/>
    <col min="7185" max="7192" width="9" style="81" hidden="1" customWidth="1"/>
    <col min="7193" max="7193" width="7.42578125" style="81" customWidth="1"/>
    <col min="7194" max="7194" width="7.5703125" style="81" customWidth="1"/>
    <col min="7195" max="7195" width="7.28515625" style="81" customWidth="1"/>
    <col min="7196" max="7196" width="7.85546875" style="81" customWidth="1"/>
    <col min="7197" max="7197" width="8.7109375" style="81" customWidth="1"/>
    <col min="7198" max="7198" width="7.85546875" style="81" customWidth="1"/>
    <col min="7199" max="7199" width="11.140625" style="81" customWidth="1"/>
    <col min="7200" max="7426" width="9.140625" style="81"/>
    <col min="7427" max="7427" width="4.7109375" style="81" customWidth="1"/>
    <col min="7428" max="7428" width="11.5703125" style="81" customWidth="1"/>
    <col min="7429" max="7429" width="7.5703125" style="81" customWidth="1"/>
    <col min="7430" max="7430" width="6.85546875" style="81" customWidth="1"/>
    <col min="7431" max="7431" width="7.7109375" style="81" customWidth="1"/>
    <col min="7432" max="7432" width="7.140625" style="81" customWidth="1"/>
    <col min="7433" max="7433" width="7.7109375" style="81" customWidth="1"/>
    <col min="7434" max="7434" width="7.5703125" style="81" customWidth="1"/>
    <col min="7435" max="7435" width="8.140625" style="81" customWidth="1"/>
    <col min="7436" max="7436" width="8.28515625" style="81" customWidth="1"/>
    <col min="7437" max="7437" width="7" style="81" customWidth="1"/>
    <col min="7438" max="7438" width="7.140625" style="81" customWidth="1"/>
    <col min="7439" max="7439" width="7.42578125" style="81" customWidth="1"/>
    <col min="7440" max="7440" width="7.28515625" style="81" customWidth="1"/>
    <col min="7441" max="7448" width="9" style="81" hidden="1" customWidth="1"/>
    <col min="7449" max="7449" width="7.42578125" style="81" customWidth="1"/>
    <col min="7450" max="7450" width="7.5703125" style="81" customWidth="1"/>
    <col min="7451" max="7451" width="7.28515625" style="81" customWidth="1"/>
    <col min="7452" max="7452" width="7.85546875" style="81" customWidth="1"/>
    <col min="7453" max="7453" width="8.7109375" style="81" customWidth="1"/>
    <col min="7454" max="7454" width="7.85546875" style="81" customWidth="1"/>
    <col min="7455" max="7455" width="11.140625" style="81" customWidth="1"/>
    <col min="7456" max="7682" width="9.140625" style="81"/>
    <col min="7683" max="7683" width="4.7109375" style="81" customWidth="1"/>
    <col min="7684" max="7684" width="11.5703125" style="81" customWidth="1"/>
    <col min="7685" max="7685" width="7.5703125" style="81" customWidth="1"/>
    <col min="7686" max="7686" width="6.85546875" style="81" customWidth="1"/>
    <col min="7687" max="7687" width="7.7109375" style="81" customWidth="1"/>
    <col min="7688" max="7688" width="7.140625" style="81" customWidth="1"/>
    <col min="7689" max="7689" width="7.7109375" style="81" customWidth="1"/>
    <col min="7690" max="7690" width="7.5703125" style="81" customWidth="1"/>
    <col min="7691" max="7691" width="8.140625" style="81" customWidth="1"/>
    <col min="7692" max="7692" width="8.28515625" style="81" customWidth="1"/>
    <col min="7693" max="7693" width="7" style="81" customWidth="1"/>
    <col min="7694" max="7694" width="7.140625" style="81" customWidth="1"/>
    <col min="7695" max="7695" width="7.42578125" style="81" customWidth="1"/>
    <col min="7696" max="7696" width="7.28515625" style="81" customWidth="1"/>
    <col min="7697" max="7704" width="9" style="81" hidden="1" customWidth="1"/>
    <col min="7705" max="7705" width="7.42578125" style="81" customWidth="1"/>
    <col min="7706" max="7706" width="7.5703125" style="81" customWidth="1"/>
    <col min="7707" max="7707" width="7.28515625" style="81" customWidth="1"/>
    <col min="7708" max="7708" width="7.85546875" style="81" customWidth="1"/>
    <col min="7709" max="7709" width="8.7109375" style="81" customWidth="1"/>
    <col min="7710" max="7710" width="7.85546875" style="81" customWidth="1"/>
    <col min="7711" max="7711" width="11.140625" style="81" customWidth="1"/>
    <col min="7712" max="7938" width="9.140625" style="81"/>
    <col min="7939" max="7939" width="4.7109375" style="81" customWidth="1"/>
    <col min="7940" max="7940" width="11.5703125" style="81" customWidth="1"/>
    <col min="7941" max="7941" width="7.5703125" style="81" customWidth="1"/>
    <col min="7942" max="7942" width="6.85546875" style="81" customWidth="1"/>
    <col min="7943" max="7943" width="7.7109375" style="81" customWidth="1"/>
    <col min="7944" max="7944" width="7.140625" style="81" customWidth="1"/>
    <col min="7945" max="7945" width="7.7109375" style="81" customWidth="1"/>
    <col min="7946" max="7946" width="7.5703125" style="81" customWidth="1"/>
    <col min="7947" max="7947" width="8.140625" style="81" customWidth="1"/>
    <col min="7948" max="7948" width="8.28515625" style="81" customWidth="1"/>
    <col min="7949" max="7949" width="7" style="81" customWidth="1"/>
    <col min="7950" max="7950" width="7.140625" style="81" customWidth="1"/>
    <col min="7951" max="7951" width="7.42578125" style="81" customWidth="1"/>
    <col min="7952" max="7952" width="7.28515625" style="81" customWidth="1"/>
    <col min="7953" max="7960" width="9" style="81" hidden="1" customWidth="1"/>
    <col min="7961" max="7961" width="7.42578125" style="81" customWidth="1"/>
    <col min="7962" max="7962" width="7.5703125" style="81" customWidth="1"/>
    <col min="7963" max="7963" width="7.28515625" style="81" customWidth="1"/>
    <col min="7964" max="7964" width="7.85546875" style="81" customWidth="1"/>
    <col min="7965" max="7965" width="8.7109375" style="81" customWidth="1"/>
    <col min="7966" max="7966" width="7.85546875" style="81" customWidth="1"/>
    <col min="7967" max="7967" width="11.140625" style="81" customWidth="1"/>
    <col min="7968" max="8194" width="9.140625" style="81"/>
    <col min="8195" max="8195" width="4.7109375" style="81" customWidth="1"/>
    <col min="8196" max="8196" width="11.5703125" style="81" customWidth="1"/>
    <col min="8197" max="8197" width="7.5703125" style="81" customWidth="1"/>
    <col min="8198" max="8198" width="6.85546875" style="81" customWidth="1"/>
    <col min="8199" max="8199" width="7.7109375" style="81" customWidth="1"/>
    <col min="8200" max="8200" width="7.140625" style="81" customWidth="1"/>
    <col min="8201" max="8201" width="7.7109375" style="81" customWidth="1"/>
    <col min="8202" max="8202" width="7.5703125" style="81" customWidth="1"/>
    <col min="8203" max="8203" width="8.140625" style="81" customWidth="1"/>
    <col min="8204" max="8204" width="8.28515625" style="81" customWidth="1"/>
    <col min="8205" max="8205" width="7" style="81" customWidth="1"/>
    <col min="8206" max="8206" width="7.140625" style="81" customWidth="1"/>
    <col min="8207" max="8207" width="7.42578125" style="81" customWidth="1"/>
    <col min="8208" max="8208" width="7.28515625" style="81" customWidth="1"/>
    <col min="8209" max="8216" width="9" style="81" hidden="1" customWidth="1"/>
    <col min="8217" max="8217" width="7.42578125" style="81" customWidth="1"/>
    <col min="8218" max="8218" width="7.5703125" style="81" customWidth="1"/>
    <col min="8219" max="8219" width="7.28515625" style="81" customWidth="1"/>
    <col min="8220" max="8220" width="7.85546875" style="81" customWidth="1"/>
    <col min="8221" max="8221" width="8.7109375" style="81" customWidth="1"/>
    <col min="8222" max="8222" width="7.85546875" style="81" customWidth="1"/>
    <col min="8223" max="8223" width="11.140625" style="81" customWidth="1"/>
    <col min="8224" max="8450" width="9.140625" style="81"/>
    <col min="8451" max="8451" width="4.7109375" style="81" customWidth="1"/>
    <col min="8452" max="8452" width="11.5703125" style="81" customWidth="1"/>
    <col min="8453" max="8453" width="7.5703125" style="81" customWidth="1"/>
    <col min="8454" max="8454" width="6.85546875" style="81" customWidth="1"/>
    <col min="8455" max="8455" width="7.7109375" style="81" customWidth="1"/>
    <col min="8456" max="8456" width="7.140625" style="81" customWidth="1"/>
    <col min="8457" max="8457" width="7.7109375" style="81" customWidth="1"/>
    <col min="8458" max="8458" width="7.5703125" style="81" customWidth="1"/>
    <col min="8459" max="8459" width="8.140625" style="81" customWidth="1"/>
    <col min="8460" max="8460" width="8.28515625" style="81" customWidth="1"/>
    <col min="8461" max="8461" width="7" style="81" customWidth="1"/>
    <col min="8462" max="8462" width="7.140625" style="81" customWidth="1"/>
    <col min="8463" max="8463" width="7.42578125" style="81" customWidth="1"/>
    <col min="8464" max="8464" width="7.28515625" style="81" customWidth="1"/>
    <col min="8465" max="8472" width="9" style="81" hidden="1" customWidth="1"/>
    <col min="8473" max="8473" width="7.42578125" style="81" customWidth="1"/>
    <col min="8474" max="8474" width="7.5703125" style="81" customWidth="1"/>
    <col min="8475" max="8475" width="7.28515625" style="81" customWidth="1"/>
    <col min="8476" max="8476" width="7.85546875" style="81" customWidth="1"/>
    <col min="8477" max="8477" width="8.7109375" style="81" customWidth="1"/>
    <col min="8478" max="8478" width="7.85546875" style="81" customWidth="1"/>
    <col min="8479" max="8479" width="11.140625" style="81" customWidth="1"/>
    <col min="8480" max="8706" width="9.140625" style="81"/>
    <col min="8707" max="8707" width="4.7109375" style="81" customWidth="1"/>
    <col min="8708" max="8708" width="11.5703125" style="81" customWidth="1"/>
    <col min="8709" max="8709" width="7.5703125" style="81" customWidth="1"/>
    <col min="8710" max="8710" width="6.85546875" style="81" customWidth="1"/>
    <col min="8711" max="8711" width="7.7109375" style="81" customWidth="1"/>
    <col min="8712" max="8712" width="7.140625" style="81" customWidth="1"/>
    <col min="8713" max="8713" width="7.7109375" style="81" customWidth="1"/>
    <col min="8714" max="8714" width="7.5703125" style="81" customWidth="1"/>
    <col min="8715" max="8715" width="8.140625" style="81" customWidth="1"/>
    <col min="8716" max="8716" width="8.28515625" style="81" customWidth="1"/>
    <col min="8717" max="8717" width="7" style="81" customWidth="1"/>
    <col min="8718" max="8718" width="7.140625" style="81" customWidth="1"/>
    <col min="8719" max="8719" width="7.42578125" style="81" customWidth="1"/>
    <col min="8720" max="8720" width="7.28515625" style="81" customWidth="1"/>
    <col min="8721" max="8728" width="9" style="81" hidden="1" customWidth="1"/>
    <col min="8729" max="8729" width="7.42578125" style="81" customWidth="1"/>
    <col min="8730" max="8730" width="7.5703125" style="81" customWidth="1"/>
    <col min="8731" max="8731" width="7.28515625" style="81" customWidth="1"/>
    <col min="8732" max="8732" width="7.85546875" style="81" customWidth="1"/>
    <col min="8733" max="8733" width="8.7109375" style="81" customWidth="1"/>
    <col min="8734" max="8734" width="7.85546875" style="81" customWidth="1"/>
    <col min="8735" max="8735" width="11.140625" style="81" customWidth="1"/>
    <col min="8736" max="8962" width="9.140625" style="81"/>
    <col min="8963" max="8963" width="4.7109375" style="81" customWidth="1"/>
    <col min="8964" max="8964" width="11.5703125" style="81" customWidth="1"/>
    <col min="8965" max="8965" width="7.5703125" style="81" customWidth="1"/>
    <col min="8966" max="8966" width="6.85546875" style="81" customWidth="1"/>
    <col min="8967" max="8967" width="7.7109375" style="81" customWidth="1"/>
    <col min="8968" max="8968" width="7.140625" style="81" customWidth="1"/>
    <col min="8969" max="8969" width="7.7109375" style="81" customWidth="1"/>
    <col min="8970" max="8970" width="7.5703125" style="81" customWidth="1"/>
    <col min="8971" max="8971" width="8.140625" style="81" customWidth="1"/>
    <col min="8972" max="8972" width="8.28515625" style="81" customWidth="1"/>
    <col min="8973" max="8973" width="7" style="81" customWidth="1"/>
    <col min="8974" max="8974" width="7.140625" style="81" customWidth="1"/>
    <col min="8975" max="8975" width="7.42578125" style="81" customWidth="1"/>
    <col min="8976" max="8976" width="7.28515625" style="81" customWidth="1"/>
    <col min="8977" max="8984" width="9" style="81" hidden="1" customWidth="1"/>
    <col min="8985" max="8985" width="7.42578125" style="81" customWidth="1"/>
    <col min="8986" max="8986" width="7.5703125" style="81" customWidth="1"/>
    <col min="8987" max="8987" width="7.28515625" style="81" customWidth="1"/>
    <col min="8988" max="8988" width="7.85546875" style="81" customWidth="1"/>
    <col min="8989" max="8989" width="8.7109375" style="81" customWidth="1"/>
    <col min="8990" max="8990" width="7.85546875" style="81" customWidth="1"/>
    <col min="8991" max="8991" width="11.140625" style="81" customWidth="1"/>
    <col min="8992" max="9218" width="9.140625" style="81"/>
    <col min="9219" max="9219" width="4.7109375" style="81" customWidth="1"/>
    <col min="9220" max="9220" width="11.5703125" style="81" customWidth="1"/>
    <col min="9221" max="9221" width="7.5703125" style="81" customWidth="1"/>
    <col min="9222" max="9222" width="6.85546875" style="81" customWidth="1"/>
    <col min="9223" max="9223" width="7.7109375" style="81" customWidth="1"/>
    <col min="9224" max="9224" width="7.140625" style="81" customWidth="1"/>
    <col min="9225" max="9225" width="7.7109375" style="81" customWidth="1"/>
    <col min="9226" max="9226" width="7.5703125" style="81" customWidth="1"/>
    <col min="9227" max="9227" width="8.140625" style="81" customWidth="1"/>
    <col min="9228" max="9228" width="8.28515625" style="81" customWidth="1"/>
    <col min="9229" max="9229" width="7" style="81" customWidth="1"/>
    <col min="9230" max="9230" width="7.140625" style="81" customWidth="1"/>
    <col min="9231" max="9231" width="7.42578125" style="81" customWidth="1"/>
    <col min="9232" max="9232" width="7.28515625" style="81" customWidth="1"/>
    <col min="9233" max="9240" width="9" style="81" hidden="1" customWidth="1"/>
    <col min="9241" max="9241" width="7.42578125" style="81" customWidth="1"/>
    <col min="9242" max="9242" width="7.5703125" style="81" customWidth="1"/>
    <col min="9243" max="9243" width="7.28515625" style="81" customWidth="1"/>
    <col min="9244" max="9244" width="7.85546875" style="81" customWidth="1"/>
    <col min="9245" max="9245" width="8.7109375" style="81" customWidth="1"/>
    <col min="9246" max="9246" width="7.85546875" style="81" customWidth="1"/>
    <col min="9247" max="9247" width="11.140625" style="81" customWidth="1"/>
    <col min="9248" max="9474" width="9.140625" style="81"/>
    <col min="9475" max="9475" width="4.7109375" style="81" customWidth="1"/>
    <col min="9476" max="9476" width="11.5703125" style="81" customWidth="1"/>
    <col min="9477" max="9477" width="7.5703125" style="81" customWidth="1"/>
    <col min="9478" max="9478" width="6.85546875" style="81" customWidth="1"/>
    <col min="9479" max="9479" width="7.7109375" style="81" customWidth="1"/>
    <col min="9480" max="9480" width="7.140625" style="81" customWidth="1"/>
    <col min="9481" max="9481" width="7.7109375" style="81" customWidth="1"/>
    <col min="9482" max="9482" width="7.5703125" style="81" customWidth="1"/>
    <col min="9483" max="9483" width="8.140625" style="81" customWidth="1"/>
    <col min="9484" max="9484" width="8.28515625" style="81" customWidth="1"/>
    <col min="9485" max="9485" width="7" style="81" customWidth="1"/>
    <col min="9486" max="9486" width="7.140625" style="81" customWidth="1"/>
    <col min="9487" max="9487" width="7.42578125" style="81" customWidth="1"/>
    <col min="9488" max="9488" width="7.28515625" style="81" customWidth="1"/>
    <col min="9489" max="9496" width="9" style="81" hidden="1" customWidth="1"/>
    <col min="9497" max="9497" width="7.42578125" style="81" customWidth="1"/>
    <col min="9498" max="9498" width="7.5703125" style="81" customWidth="1"/>
    <col min="9499" max="9499" width="7.28515625" style="81" customWidth="1"/>
    <col min="9500" max="9500" width="7.85546875" style="81" customWidth="1"/>
    <col min="9501" max="9501" width="8.7109375" style="81" customWidth="1"/>
    <col min="9502" max="9502" width="7.85546875" style="81" customWidth="1"/>
    <col min="9503" max="9503" width="11.140625" style="81" customWidth="1"/>
    <col min="9504" max="9730" width="9.140625" style="81"/>
    <col min="9731" max="9731" width="4.7109375" style="81" customWidth="1"/>
    <col min="9732" max="9732" width="11.5703125" style="81" customWidth="1"/>
    <col min="9733" max="9733" width="7.5703125" style="81" customWidth="1"/>
    <col min="9734" max="9734" width="6.85546875" style="81" customWidth="1"/>
    <col min="9735" max="9735" width="7.7109375" style="81" customWidth="1"/>
    <col min="9736" max="9736" width="7.140625" style="81" customWidth="1"/>
    <col min="9737" max="9737" width="7.7109375" style="81" customWidth="1"/>
    <col min="9738" max="9738" width="7.5703125" style="81" customWidth="1"/>
    <col min="9739" max="9739" width="8.140625" style="81" customWidth="1"/>
    <col min="9740" max="9740" width="8.28515625" style="81" customWidth="1"/>
    <col min="9741" max="9741" width="7" style="81" customWidth="1"/>
    <col min="9742" max="9742" width="7.140625" style="81" customWidth="1"/>
    <col min="9743" max="9743" width="7.42578125" style="81" customWidth="1"/>
    <col min="9744" max="9744" width="7.28515625" style="81" customWidth="1"/>
    <col min="9745" max="9752" width="9" style="81" hidden="1" customWidth="1"/>
    <col min="9753" max="9753" width="7.42578125" style="81" customWidth="1"/>
    <col min="9754" max="9754" width="7.5703125" style="81" customWidth="1"/>
    <col min="9755" max="9755" width="7.28515625" style="81" customWidth="1"/>
    <col min="9756" max="9756" width="7.85546875" style="81" customWidth="1"/>
    <col min="9757" max="9757" width="8.7109375" style="81" customWidth="1"/>
    <col min="9758" max="9758" width="7.85546875" style="81" customWidth="1"/>
    <col min="9759" max="9759" width="11.140625" style="81" customWidth="1"/>
    <col min="9760" max="9986" width="9.140625" style="81"/>
    <col min="9987" max="9987" width="4.7109375" style="81" customWidth="1"/>
    <col min="9988" max="9988" width="11.5703125" style="81" customWidth="1"/>
    <col min="9989" max="9989" width="7.5703125" style="81" customWidth="1"/>
    <col min="9990" max="9990" width="6.85546875" style="81" customWidth="1"/>
    <col min="9991" max="9991" width="7.7109375" style="81" customWidth="1"/>
    <col min="9992" max="9992" width="7.140625" style="81" customWidth="1"/>
    <col min="9993" max="9993" width="7.7109375" style="81" customWidth="1"/>
    <col min="9994" max="9994" width="7.5703125" style="81" customWidth="1"/>
    <col min="9995" max="9995" width="8.140625" style="81" customWidth="1"/>
    <col min="9996" max="9996" width="8.28515625" style="81" customWidth="1"/>
    <col min="9997" max="9997" width="7" style="81" customWidth="1"/>
    <col min="9998" max="9998" width="7.140625" style="81" customWidth="1"/>
    <col min="9999" max="9999" width="7.42578125" style="81" customWidth="1"/>
    <col min="10000" max="10000" width="7.28515625" style="81" customWidth="1"/>
    <col min="10001" max="10008" width="9" style="81" hidden="1" customWidth="1"/>
    <col min="10009" max="10009" width="7.42578125" style="81" customWidth="1"/>
    <col min="10010" max="10010" width="7.5703125" style="81" customWidth="1"/>
    <col min="10011" max="10011" width="7.28515625" style="81" customWidth="1"/>
    <col min="10012" max="10012" width="7.85546875" style="81" customWidth="1"/>
    <col min="10013" max="10013" width="8.7109375" style="81" customWidth="1"/>
    <col min="10014" max="10014" width="7.85546875" style="81" customWidth="1"/>
    <col min="10015" max="10015" width="11.140625" style="81" customWidth="1"/>
    <col min="10016" max="10242" width="9.140625" style="81"/>
    <col min="10243" max="10243" width="4.7109375" style="81" customWidth="1"/>
    <col min="10244" max="10244" width="11.5703125" style="81" customWidth="1"/>
    <col min="10245" max="10245" width="7.5703125" style="81" customWidth="1"/>
    <col min="10246" max="10246" width="6.85546875" style="81" customWidth="1"/>
    <col min="10247" max="10247" width="7.7109375" style="81" customWidth="1"/>
    <col min="10248" max="10248" width="7.140625" style="81" customWidth="1"/>
    <col min="10249" max="10249" width="7.7109375" style="81" customWidth="1"/>
    <col min="10250" max="10250" width="7.5703125" style="81" customWidth="1"/>
    <col min="10251" max="10251" width="8.140625" style="81" customWidth="1"/>
    <col min="10252" max="10252" width="8.28515625" style="81" customWidth="1"/>
    <col min="10253" max="10253" width="7" style="81" customWidth="1"/>
    <col min="10254" max="10254" width="7.140625" style="81" customWidth="1"/>
    <col min="10255" max="10255" width="7.42578125" style="81" customWidth="1"/>
    <col min="10256" max="10256" width="7.28515625" style="81" customWidth="1"/>
    <col min="10257" max="10264" width="9" style="81" hidden="1" customWidth="1"/>
    <col min="10265" max="10265" width="7.42578125" style="81" customWidth="1"/>
    <col min="10266" max="10266" width="7.5703125" style="81" customWidth="1"/>
    <col min="10267" max="10267" width="7.28515625" style="81" customWidth="1"/>
    <col min="10268" max="10268" width="7.85546875" style="81" customWidth="1"/>
    <col min="10269" max="10269" width="8.7109375" style="81" customWidth="1"/>
    <col min="10270" max="10270" width="7.85546875" style="81" customWidth="1"/>
    <col min="10271" max="10271" width="11.140625" style="81" customWidth="1"/>
    <col min="10272" max="10498" width="9.140625" style="81"/>
    <col min="10499" max="10499" width="4.7109375" style="81" customWidth="1"/>
    <col min="10500" max="10500" width="11.5703125" style="81" customWidth="1"/>
    <col min="10501" max="10501" width="7.5703125" style="81" customWidth="1"/>
    <col min="10502" max="10502" width="6.85546875" style="81" customWidth="1"/>
    <col min="10503" max="10503" width="7.7109375" style="81" customWidth="1"/>
    <col min="10504" max="10504" width="7.140625" style="81" customWidth="1"/>
    <col min="10505" max="10505" width="7.7109375" style="81" customWidth="1"/>
    <col min="10506" max="10506" width="7.5703125" style="81" customWidth="1"/>
    <col min="10507" max="10507" width="8.140625" style="81" customWidth="1"/>
    <col min="10508" max="10508" width="8.28515625" style="81" customWidth="1"/>
    <col min="10509" max="10509" width="7" style="81" customWidth="1"/>
    <col min="10510" max="10510" width="7.140625" style="81" customWidth="1"/>
    <col min="10511" max="10511" width="7.42578125" style="81" customWidth="1"/>
    <col min="10512" max="10512" width="7.28515625" style="81" customWidth="1"/>
    <col min="10513" max="10520" width="9" style="81" hidden="1" customWidth="1"/>
    <col min="10521" max="10521" width="7.42578125" style="81" customWidth="1"/>
    <col min="10522" max="10522" width="7.5703125" style="81" customWidth="1"/>
    <col min="10523" max="10523" width="7.28515625" style="81" customWidth="1"/>
    <col min="10524" max="10524" width="7.85546875" style="81" customWidth="1"/>
    <col min="10525" max="10525" width="8.7109375" style="81" customWidth="1"/>
    <col min="10526" max="10526" width="7.85546875" style="81" customWidth="1"/>
    <col min="10527" max="10527" width="11.140625" style="81" customWidth="1"/>
    <col min="10528" max="10754" width="9.140625" style="81"/>
    <col min="10755" max="10755" width="4.7109375" style="81" customWidth="1"/>
    <col min="10756" max="10756" width="11.5703125" style="81" customWidth="1"/>
    <col min="10757" max="10757" width="7.5703125" style="81" customWidth="1"/>
    <col min="10758" max="10758" width="6.85546875" style="81" customWidth="1"/>
    <col min="10759" max="10759" width="7.7109375" style="81" customWidth="1"/>
    <col min="10760" max="10760" width="7.140625" style="81" customWidth="1"/>
    <col min="10761" max="10761" width="7.7109375" style="81" customWidth="1"/>
    <col min="10762" max="10762" width="7.5703125" style="81" customWidth="1"/>
    <col min="10763" max="10763" width="8.140625" style="81" customWidth="1"/>
    <col min="10764" max="10764" width="8.28515625" style="81" customWidth="1"/>
    <col min="10765" max="10765" width="7" style="81" customWidth="1"/>
    <col min="10766" max="10766" width="7.140625" style="81" customWidth="1"/>
    <col min="10767" max="10767" width="7.42578125" style="81" customWidth="1"/>
    <col min="10768" max="10768" width="7.28515625" style="81" customWidth="1"/>
    <col min="10769" max="10776" width="9" style="81" hidden="1" customWidth="1"/>
    <col min="10777" max="10777" width="7.42578125" style="81" customWidth="1"/>
    <col min="10778" max="10778" width="7.5703125" style="81" customWidth="1"/>
    <col min="10779" max="10779" width="7.28515625" style="81" customWidth="1"/>
    <col min="10780" max="10780" width="7.85546875" style="81" customWidth="1"/>
    <col min="10781" max="10781" width="8.7109375" style="81" customWidth="1"/>
    <col min="10782" max="10782" width="7.85546875" style="81" customWidth="1"/>
    <col min="10783" max="10783" width="11.140625" style="81" customWidth="1"/>
    <col min="10784" max="11010" width="9.140625" style="81"/>
    <col min="11011" max="11011" width="4.7109375" style="81" customWidth="1"/>
    <col min="11012" max="11012" width="11.5703125" style="81" customWidth="1"/>
    <col min="11013" max="11013" width="7.5703125" style="81" customWidth="1"/>
    <col min="11014" max="11014" width="6.85546875" style="81" customWidth="1"/>
    <col min="11015" max="11015" width="7.7109375" style="81" customWidth="1"/>
    <col min="11016" max="11016" width="7.140625" style="81" customWidth="1"/>
    <col min="11017" max="11017" width="7.7109375" style="81" customWidth="1"/>
    <col min="11018" max="11018" width="7.5703125" style="81" customWidth="1"/>
    <col min="11019" max="11019" width="8.140625" style="81" customWidth="1"/>
    <col min="11020" max="11020" width="8.28515625" style="81" customWidth="1"/>
    <col min="11021" max="11021" width="7" style="81" customWidth="1"/>
    <col min="11022" max="11022" width="7.140625" style="81" customWidth="1"/>
    <col min="11023" max="11023" width="7.42578125" style="81" customWidth="1"/>
    <col min="11024" max="11024" width="7.28515625" style="81" customWidth="1"/>
    <col min="11025" max="11032" width="9" style="81" hidden="1" customWidth="1"/>
    <col min="11033" max="11033" width="7.42578125" style="81" customWidth="1"/>
    <col min="11034" max="11034" width="7.5703125" style="81" customWidth="1"/>
    <col min="11035" max="11035" width="7.28515625" style="81" customWidth="1"/>
    <col min="11036" max="11036" width="7.85546875" style="81" customWidth="1"/>
    <col min="11037" max="11037" width="8.7109375" style="81" customWidth="1"/>
    <col min="11038" max="11038" width="7.85546875" style="81" customWidth="1"/>
    <col min="11039" max="11039" width="11.140625" style="81" customWidth="1"/>
    <col min="11040" max="11266" width="9.140625" style="81"/>
    <col min="11267" max="11267" width="4.7109375" style="81" customWidth="1"/>
    <col min="11268" max="11268" width="11.5703125" style="81" customWidth="1"/>
    <col min="11269" max="11269" width="7.5703125" style="81" customWidth="1"/>
    <col min="11270" max="11270" width="6.85546875" style="81" customWidth="1"/>
    <col min="11271" max="11271" width="7.7109375" style="81" customWidth="1"/>
    <col min="11272" max="11272" width="7.140625" style="81" customWidth="1"/>
    <col min="11273" max="11273" width="7.7109375" style="81" customWidth="1"/>
    <col min="11274" max="11274" width="7.5703125" style="81" customWidth="1"/>
    <col min="11275" max="11275" width="8.140625" style="81" customWidth="1"/>
    <col min="11276" max="11276" width="8.28515625" style="81" customWidth="1"/>
    <col min="11277" max="11277" width="7" style="81" customWidth="1"/>
    <col min="11278" max="11278" width="7.140625" style="81" customWidth="1"/>
    <col min="11279" max="11279" width="7.42578125" style="81" customWidth="1"/>
    <col min="11280" max="11280" width="7.28515625" style="81" customWidth="1"/>
    <col min="11281" max="11288" width="9" style="81" hidden="1" customWidth="1"/>
    <col min="11289" max="11289" width="7.42578125" style="81" customWidth="1"/>
    <col min="11290" max="11290" width="7.5703125" style="81" customWidth="1"/>
    <col min="11291" max="11291" width="7.28515625" style="81" customWidth="1"/>
    <col min="11292" max="11292" width="7.85546875" style="81" customWidth="1"/>
    <col min="11293" max="11293" width="8.7109375" style="81" customWidth="1"/>
    <col min="11294" max="11294" width="7.85546875" style="81" customWidth="1"/>
    <col min="11295" max="11295" width="11.140625" style="81" customWidth="1"/>
    <col min="11296" max="11522" width="9.140625" style="81"/>
    <col min="11523" max="11523" width="4.7109375" style="81" customWidth="1"/>
    <col min="11524" max="11524" width="11.5703125" style="81" customWidth="1"/>
    <col min="11525" max="11525" width="7.5703125" style="81" customWidth="1"/>
    <col min="11526" max="11526" width="6.85546875" style="81" customWidth="1"/>
    <col min="11527" max="11527" width="7.7109375" style="81" customWidth="1"/>
    <col min="11528" max="11528" width="7.140625" style="81" customWidth="1"/>
    <col min="11529" max="11529" width="7.7109375" style="81" customWidth="1"/>
    <col min="11530" max="11530" width="7.5703125" style="81" customWidth="1"/>
    <col min="11531" max="11531" width="8.140625" style="81" customWidth="1"/>
    <col min="11532" max="11532" width="8.28515625" style="81" customWidth="1"/>
    <col min="11533" max="11533" width="7" style="81" customWidth="1"/>
    <col min="11534" max="11534" width="7.140625" style="81" customWidth="1"/>
    <col min="11535" max="11535" width="7.42578125" style="81" customWidth="1"/>
    <col min="11536" max="11536" width="7.28515625" style="81" customWidth="1"/>
    <col min="11537" max="11544" width="9" style="81" hidden="1" customWidth="1"/>
    <col min="11545" max="11545" width="7.42578125" style="81" customWidth="1"/>
    <col min="11546" max="11546" width="7.5703125" style="81" customWidth="1"/>
    <col min="11547" max="11547" width="7.28515625" style="81" customWidth="1"/>
    <col min="11548" max="11548" width="7.85546875" style="81" customWidth="1"/>
    <col min="11549" max="11549" width="8.7109375" style="81" customWidth="1"/>
    <col min="11550" max="11550" width="7.85546875" style="81" customWidth="1"/>
    <col min="11551" max="11551" width="11.140625" style="81" customWidth="1"/>
    <col min="11552" max="11778" width="9.140625" style="81"/>
    <col min="11779" max="11779" width="4.7109375" style="81" customWidth="1"/>
    <col min="11780" max="11780" width="11.5703125" style="81" customWidth="1"/>
    <col min="11781" max="11781" width="7.5703125" style="81" customWidth="1"/>
    <col min="11782" max="11782" width="6.85546875" style="81" customWidth="1"/>
    <col min="11783" max="11783" width="7.7109375" style="81" customWidth="1"/>
    <col min="11784" max="11784" width="7.140625" style="81" customWidth="1"/>
    <col min="11785" max="11785" width="7.7109375" style="81" customWidth="1"/>
    <col min="11786" max="11786" width="7.5703125" style="81" customWidth="1"/>
    <col min="11787" max="11787" width="8.140625" style="81" customWidth="1"/>
    <col min="11788" max="11788" width="8.28515625" style="81" customWidth="1"/>
    <col min="11789" max="11789" width="7" style="81" customWidth="1"/>
    <col min="11790" max="11790" width="7.140625" style="81" customWidth="1"/>
    <col min="11791" max="11791" width="7.42578125" style="81" customWidth="1"/>
    <col min="11792" max="11792" width="7.28515625" style="81" customWidth="1"/>
    <col min="11793" max="11800" width="9" style="81" hidden="1" customWidth="1"/>
    <col min="11801" max="11801" width="7.42578125" style="81" customWidth="1"/>
    <col min="11802" max="11802" width="7.5703125" style="81" customWidth="1"/>
    <col min="11803" max="11803" width="7.28515625" style="81" customWidth="1"/>
    <col min="11804" max="11804" width="7.85546875" style="81" customWidth="1"/>
    <col min="11805" max="11805" width="8.7109375" style="81" customWidth="1"/>
    <col min="11806" max="11806" width="7.85546875" style="81" customWidth="1"/>
    <col min="11807" max="11807" width="11.140625" style="81" customWidth="1"/>
    <col min="11808" max="12034" width="9.140625" style="81"/>
    <col min="12035" max="12035" width="4.7109375" style="81" customWidth="1"/>
    <col min="12036" max="12036" width="11.5703125" style="81" customWidth="1"/>
    <col min="12037" max="12037" width="7.5703125" style="81" customWidth="1"/>
    <col min="12038" max="12038" width="6.85546875" style="81" customWidth="1"/>
    <col min="12039" max="12039" width="7.7109375" style="81" customWidth="1"/>
    <col min="12040" max="12040" width="7.140625" style="81" customWidth="1"/>
    <col min="12041" max="12041" width="7.7109375" style="81" customWidth="1"/>
    <col min="12042" max="12042" width="7.5703125" style="81" customWidth="1"/>
    <col min="12043" max="12043" width="8.140625" style="81" customWidth="1"/>
    <col min="12044" max="12044" width="8.28515625" style="81" customWidth="1"/>
    <col min="12045" max="12045" width="7" style="81" customWidth="1"/>
    <col min="12046" max="12046" width="7.140625" style="81" customWidth="1"/>
    <col min="12047" max="12047" width="7.42578125" style="81" customWidth="1"/>
    <col min="12048" max="12048" width="7.28515625" style="81" customWidth="1"/>
    <col min="12049" max="12056" width="9" style="81" hidden="1" customWidth="1"/>
    <col min="12057" max="12057" width="7.42578125" style="81" customWidth="1"/>
    <col min="12058" max="12058" width="7.5703125" style="81" customWidth="1"/>
    <col min="12059" max="12059" width="7.28515625" style="81" customWidth="1"/>
    <col min="12060" max="12060" width="7.85546875" style="81" customWidth="1"/>
    <col min="12061" max="12061" width="8.7109375" style="81" customWidth="1"/>
    <col min="12062" max="12062" width="7.85546875" style="81" customWidth="1"/>
    <col min="12063" max="12063" width="11.140625" style="81" customWidth="1"/>
    <col min="12064" max="12290" width="9.140625" style="81"/>
    <col min="12291" max="12291" width="4.7109375" style="81" customWidth="1"/>
    <col min="12292" max="12292" width="11.5703125" style="81" customWidth="1"/>
    <col min="12293" max="12293" width="7.5703125" style="81" customWidth="1"/>
    <col min="12294" max="12294" width="6.85546875" style="81" customWidth="1"/>
    <col min="12295" max="12295" width="7.7109375" style="81" customWidth="1"/>
    <col min="12296" max="12296" width="7.140625" style="81" customWidth="1"/>
    <col min="12297" max="12297" width="7.7109375" style="81" customWidth="1"/>
    <col min="12298" max="12298" width="7.5703125" style="81" customWidth="1"/>
    <col min="12299" max="12299" width="8.140625" style="81" customWidth="1"/>
    <col min="12300" max="12300" width="8.28515625" style="81" customWidth="1"/>
    <col min="12301" max="12301" width="7" style="81" customWidth="1"/>
    <col min="12302" max="12302" width="7.140625" style="81" customWidth="1"/>
    <col min="12303" max="12303" width="7.42578125" style="81" customWidth="1"/>
    <col min="12304" max="12304" width="7.28515625" style="81" customWidth="1"/>
    <col min="12305" max="12312" width="9" style="81" hidden="1" customWidth="1"/>
    <col min="12313" max="12313" width="7.42578125" style="81" customWidth="1"/>
    <col min="12314" max="12314" width="7.5703125" style="81" customWidth="1"/>
    <col min="12315" max="12315" width="7.28515625" style="81" customWidth="1"/>
    <col min="12316" max="12316" width="7.85546875" style="81" customWidth="1"/>
    <col min="12317" max="12317" width="8.7109375" style="81" customWidth="1"/>
    <col min="12318" max="12318" width="7.85546875" style="81" customWidth="1"/>
    <col min="12319" max="12319" width="11.140625" style="81" customWidth="1"/>
    <col min="12320" max="12546" width="9.140625" style="81"/>
    <col min="12547" max="12547" width="4.7109375" style="81" customWidth="1"/>
    <col min="12548" max="12548" width="11.5703125" style="81" customWidth="1"/>
    <col min="12549" max="12549" width="7.5703125" style="81" customWidth="1"/>
    <col min="12550" max="12550" width="6.85546875" style="81" customWidth="1"/>
    <col min="12551" max="12551" width="7.7109375" style="81" customWidth="1"/>
    <col min="12552" max="12552" width="7.140625" style="81" customWidth="1"/>
    <col min="12553" max="12553" width="7.7109375" style="81" customWidth="1"/>
    <col min="12554" max="12554" width="7.5703125" style="81" customWidth="1"/>
    <col min="12555" max="12555" width="8.140625" style="81" customWidth="1"/>
    <col min="12556" max="12556" width="8.28515625" style="81" customWidth="1"/>
    <col min="12557" max="12557" width="7" style="81" customWidth="1"/>
    <col min="12558" max="12558" width="7.140625" style="81" customWidth="1"/>
    <col min="12559" max="12559" width="7.42578125" style="81" customWidth="1"/>
    <col min="12560" max="12560" width="7.28515625" style="81" customWidth="1"/>
    <col min="12561" max="12568" width="9" style="81" hidden="1" customWidth="1"/>
    <col min="12569" max="12569" width="7.42578125" style="81" customWidth="1"/>
    <col min="12570" max="12570" width="7.5703125" style="81" customWidth="1"/>
    <col min="12571" max="12571" width="7.28515625" style="81" customWidth="1"/>
    <col min="12572" max="12572" width="7.85546875" style="81" customWidth="1"/>
    <col min="12573" max="12573" width="8.7109375" style="81" customWidth="1"/>
    <col min="12574" max="12574" width="7.85546875" style="81" customWidth="1"/>
    <col min="12575" max="12575" width="11.140625" style="81" customWidth="1"/>
    <col min="12576" max="12802" width="9.140625" style="81"/>
    <col min="12803" max="12803" width="4.7109375" style="81" customWidth="1"/>
    <col min="12804" max="12804" width="11.5703125" style="81" customWidth="1"/>
    <col min="12805" max="12805" width="7.5703125" style="81" customWidth="1"/>
    <col min="12806" max="12806" width="6.85546875" style="81" customWidth="1"/>
    <col min="12807" max="12807" width="7.7109375" style="81" customWidth="1"/>
    <col min="12808" max="12808" width="7.140625" style="81" customWidth="1"/>
    <col min="12809" max="12809" width="7.7109375" style="81" customWidth="1"/>
    <col min="12810" max="12810" width="7.5703125" style="81" customWidth="1"/>
    <col min="12811" max="12811" width="8.140625" style="81" customWidth="1"/>
    <col min="12812" max="12812" width="8.28515625" style="81" customWidth="1"/>
    <col min="12813" max="12813" width="7" style="81" customWidth="1"/>
    <col min="12814" max="12814" width="7.140625" style="81" customWidth="1"/>
    <col min="12815" max="12815" width="7.42578125" style="81" customWidth="1"/>
    <col min="12816" max="12816" width="7.28515625" style="81" customWidth="1"/>
    <col min="12817" max="12824" width="9" style="81" hidden="1" customWidth="1"/>
    <col min="12825" max="12825" width="7.42578125" style="81" customWidth="1"/>
    <col min="12826" max="12826" width="7.5703125" style="81" customWidth="1"/>
    <col min="12827" max="12827" width="7.28515625" style="81" customWidth="1"/>
    <col min="12828" max="12828" width="7.85546875" style="81" customWidth="1"/>
    <col min="12829" max="12829" width="8.7109375" style="81" customWidth="1"/>
    <col min="12830" max="12830" width="7.85546875" style="81" customWidth="1"/>
    <col min="12831" max="12831" width="11.140625" style="81" customWidth="1"/>
    <col min="12832" max="13058" width="9.140625" style="81"/>
    <col min="13059" max="13059" width="4.7109375" style="81" customWidth="1"/>
    <col min="13060" max="13060" width="11.5703125" style="81" customWidth="1"/>
    <col min="13061" max="13061" width="7.5703125" style="81" customWidth="1"/>
    <col min="13062" max="13062" width="6.85546875" style="81" customWidth="1"/>
    <col min="13063" max="13063" width="7.7109375" style="81" customWidth="1"/>
    <col min="13064" max="13064" width="7.140625" style="81" customWidth="1"/>
    <col min="13065" max="13065" width="7.7109375" style="81" customWidth="1"/>
    <col min="13066" max="13066" width="7.5703125" style="81" customWidth="1"/>
    <col min="13067" max="13067" width="8.140625" style="81" customWidth="1"/>
    <col min="13068" max="13068" width="8.28515625" style="81" customWidth="1"/>
    <col min="13069" max="13069" width="7" style="81" customWidth="1"/>
    <col min="13070" max="13070" width="7.140625" style="81" customWidth="1"/>
    <col min="13071" max="13071" width="7.42578125" style="81" customWidth="1"/>
    <col min="13072" max="13072" width="7.28515625" style="81" customWidth="1"/>
    <col min="13073" max="13080" width="9" style="81" hidden="1" customWidth="1"/>
    <col min="13081" max="13081" width="7.42578125" style="81" customWidth="1"/>
    <col min="13082" max="13082" width="7.5703125" style="81" customWidth="1"/>
    <col min="13083" max="13083" width="7.28515625" style="81" customWidth="1"/>
    <col min="13084" max="13084" width="7.85546875" style="81" customWidth="1"/>
    <col min="13085" max="13085" width="8.7109375" style="81" customWidth="1"/>
    <col min="13086" max="13086" width="7.85546875" style="81" customWidth="1"/>
    <col min="13087" max="13087" width="11.140625" style="81" customWidth="1"/>
    <col min="13088" max="13314" width="9.140625" style="81"/>
    <col min="13315" max="13315" width="4.7109375" style="81" customWidth="1"/>
    <col min="13316" max="13316" width="11.5703125" style="81" customWidth="1"/>
    <col min="13317" max="13317" width="7.5703125" style="81" customWidth="1"/>
    <col min="13318" max="13318" width="6.85546875" style="81" customWidth="1"/>
    <col min="13319" max="13319" width="7.7109375" style="81" customWidth="1"/>
    <col min="13320" max="13320" width="7.140625" style="81" customWidth="1"/>
    <col min="13321" max="13321" width="7.7109375" style="81" customWidth="1"/>
    <col min="13322" max="13322" width="7.5703125" style="81" customWidth="1"/>
    <col min="13323" max="13323" width="8.140625" style="81" customWidth="1"/>
    <col min="13324" max="13324" width="8.28515625" style="81" customWidth="1"/>
    <col min="13325" max="13325" width="7" style="81" customWidth="1"/>
    <col min="13326" max="13326" width="7.140625" style="81" customWidth="1"/>
    <col min="13327" max="13327" width="7.42578125" style="81" customWidth="1"/>
    <col min="13328" max="13328" width="7.28515625" style="81" customWidth="1"/>
    <col min="13329" max="13336" width="9" style="81" hidden="1" customWidth="1"/>
    <col min="13337" max="13337" width="7.42578125" style="81" customWidth="1"/>
    <col min="13338" max="13338" width="7.5703125" style="81" customWidth="1"/>
    <col min="13339" max="13339" width="7.28515625" style="81" customWidth="1"/>
    <col min="13340" max="13340" width="7.85546875" style="81" customWidth="1"/>
    <col min="13341" max="13341" width="8.7109375" style="81" customWidth="1"/>
    <col min="13342" max="13342" width="7.85546875" style="81" customWidth="1"/>
    <col min="13343" max="13343" width="11.140625" style="81" customWidth="1"/>
    <col min="13344" max="13570" width="9.140625" style="81"/>
    <col min="13571" max="13571" width="4.7109375" style="81" customWidth="1"/>
    <col min="13572" max="13572" width="11.5703125" style="81" customWidth="1"/>
    <col min="13573" max="13573" width="7.5703125" style="81" customWidth="1"/>
    <col min="13574" max="13574" width="6.85546875" style="81" customWidth="1"/>
    <col min="13575" max="13575" width="7.7109375" style="81" customWidth="1"/>
    <col min="13576" max="13576" width="7.140625" style="81" customWidth="1"/>
    <col min="13577" max="13577" width="7.7109375" style="81" customWidth="1"/>
    <col min="13578" max="13578" width="7.5703125" style="81" customWidth="1"/>
    <col min="13579" max="13579" width="8.140625" style="81" customWidth="1"/>
    <col min="13580" max="13580" width="8.28515625" style="81" customWidth="1"/>
    <col min="13581" max="13581" width="7" style="81" customWidth="1"/>
    <col min="13582" max="13582" width="7.140625" style="81" customWidth="1"/>
    <col min="13583" max="13583" width="7.42578125" style="81" customWidth="1"/>
    <col min="13584" max="13584" width="7.28515625" style="81" customWidth="1"/>
    <col min="13585" max="13592" width="9" style="81" hidden="1" customWidth="1"/>
    <col min="13593" max="13593" width="7.42578125" style="81" customWidth="1"/>
    <col min="13594" max="13594" width="7.5703125" style="81" customWidth="1"/>
    <col min="13595" max="13595" width="7.28515625" style="81" customWidth="1"/>
    <col min="13596" max="13596" width="7.85546875" style="81" customWidth="1"/>
    <col min="13597" max="13597" width="8.7109375" style="81" customWidth="1"/>
    <col min="13598" max="13598" width="7.85546875" style="81" customWidth="1"/>
    <col min="13599" max="13599" width="11.140625" style="81" customWidth="1"/>
    <col min="13600" max="13826" width="9.140625" style="81"/>
    <col min="13827" max="13827" width="4.7109375" style="81" customWidth="1"/>
    <col min="13828" max="13828" width="11.5703125" style="81" customWidth="1"/>
    <col min="13829" max="13829" width="7.5703125" style="81" customWidth="1"/>
    <col min="13830" max="13830" width="6.85546875" style="81" customWidth="1"/>
    <col min="13831" max="13831" width="7.7109375" style="81" customWidth="1"/>
    <col min="13832" max="13832" width="7.140625" style="81" customWidth="1"/>
    <col min="13833" max="13833" width="7.7109375" style="81" customWidth="1"/>
    <col min="13834" max="13834" width="7.5703125" style="81" customWidth="1"/>
    <col min="13835" max="13835" width="8.140625" style="81" customWidth="1"/>
    <col min="13836" max="13836" width="8.28515625" style="81" customWidth="1"/>
    <col min="13837" max="13837" width="7" style="81" customWidth="1"/>
    <col min="13838" max="13838" width="7.140625" style="81" customWidth="1"/>
    <col min="13839" max="13839" width="7.42578125" style="81" customWidth="1"/>
    <col min="13840" max="13840" width="7.28515625" style="81" customWidth="1"/>
    <col min="13841" max="13848" width="9" style="81" hidden="1" customWidth="1"/>
    <col min="13849" max="13849" width="7.42578125" style="81" customWidth="1"/>
    <col min="13850" max="13850" width="7.5703125" style="81" customWidth="1"/>
    <col min="13851" max="13851" width="7.28515625" style="81" customWidth="1"/>
    <col min="13852" max="13852" width="7.85546875" style="81" customWidth="1"/>
    <col min="13853" max="13853" width="8.7109375" style="81" customWidth="1"/>
    <col min="13854" max="13854" width="7.85546875" style="81" customWidth="1"/>
    <col min="13855" max="13855" width="11.140625" style="81" customWidth="1"/>
    <col min="13856" max="14082" width="9.140625" style="81"/>
    <col min="14083" max="14083" width="4.7109375" style="81" customWidth="1"/>
    <col min="14084" max="14084" width="11.5703125" style="81" customWidth="1"/>
    <col min="14085" max="14085" width="7.5703125" style="81" customWidth="1"/>
    <col min="14086" max="14086" width="6.85546875" style="81" customWidth="1"/>
    <col min="14087" max="14087" width="7.7109375" style="81" customWidth="1"/>
    <col min="14088" max="14088" width="7.140625" style="81" customWidth="1"/>
    <col min="14089" max="14089" width="7.7109375" style="81" customWidth="1"/>
    <col min="14090" max="14090" width="7.5703125" style="81" customWidth="1"/>
    <col min="14091" max="14091" width="8.140625" style="81" customWidth="1"/>
    <col min="14092" max="14092" width="8.28515625" style="81" customWidth="1"/>
    <col min="14093" max="14093" width="7" style="81" customWidth="1"/>
    <col min="14094" max="14094" width="7.140625" style="81" customWidth="1"/>
    <col min="14095" max="14095" width="7.42578125" style="81" customWidth="1"/>
    <col min="14096" max="14096" width="7.28515625" style="81" customWidth="1"/>
    <col min="14097" max="14104" width="9" style="81" hidden="1" customWidth="1"/>
    <col min="14105" max="14105" width="7.42578125" style="81" customWidth="1"/>
    <col min="14106" max="14106" width="7.5703125" style="81" customWidth="1"/>
    <col min="14107" max="14107" width="7.28515625" style="81" customWidth="1"/>
    <col min="14108" max="14108" width="7.85546875" style="81" customWidth="1"/>
    <col min="14109" max="14109" width="8.7109375" style="81" customWidth="1"/>
    <col min="14110" max="14110" width="7.85546875" style="81" customWidth="1"/>
    <col min="14111" max="14111" width="11.140625" style="81" customWidth="1"/>
    <col min="14112" max="14338" width="9.140625" style="81"/>
    <col min="14339" max="14339" width="4.7109375" style="81" customWidth="1"/>
    <col min="14340" max="14340" width="11.5703125" style="81" customWidth="1"/>
    <col min="14341" max="14341" width="7.5703125" style="81" customWidth="1"/>
    <col min="14342" max="14342" width="6.85546875" style="81" customWidth="1"/>
    <col min="14343" max="14343" width="7.7109375" style="81" customWidth="1"/>
    <col min="14344" max="14344" width="7.140625" style="81" customWidth="1"/>
    <col min="14345" max="14345" width="7.7109375" style="81" customWidth="1"/>
    <col min="14346" max="14346" width="7.5703125" style="81" customWidth="1"/>
    <col min="14347" max="14347" width="8.140625" style="81" customWidth="1"/>
    <col min="14348" max="14348" width="8.28515625" style="81" customWidth="1"/>
    <col min="14349" max="14349" width="7" style="81" customWidth="1"/>
    <col min="14350" max="14350" width="7.140625" style="81" customWidth="1"/>
    <col min="14351" max="14351" width="7.42578125" style="81" customWidth="1"/>
    <col min="14352" max="14352" width="7.28515625" style="81" customWidth="1"/>
    <col min="14353" max="14360" width="9" style="81" hidden="1" customWidth="1"/>
    <col min="14361" max="14361" width="7.42578125" style="81" customWidth="1"/>
    <col min="14362" max="14362" width="7.5703125" style="81" customWidth="1"/>
    <col min="14363" max="14363" width="7.28515625" style="81" customWidth="1"/>
    <col min="14364" max="14364" width="7.85546875" style="81" customWidth="1"/>
    <col min="14365" max="14365" width="8.7109375" style="81" customWidth="1"/>
    <col min="14366" max="14366" width="7.85546875" style="81" customWidth="1"/>
    <col min="14367" max="14367" width="11.140625" style="81" customWidth="1"/>
    <col min="14368" max="14594" width="9.140625" style="81"/>
    <col min="14595" max="14595" width="4.7109375" style="81" customWidth="1"/>
    <col min="14596" max="14596" width="11.5703125" style="81" customWidth="1"/>
    <col min="14597" max="14597" width="7.5703125" style="81" customWidth="1"/>
    <col min="14598" max="14598" width="6.85546875" style="81" customWidth="1"/>
    <col min="14599" max="14599" width="7.7109375" style="81" customWidth="1"/>
    <col min="14600" max="14600" width="7.140625" style="81" customWidth="1"/>
    <col min="14601" max="14601" width="7.7109375" style="81" customWidth="1"/>
    <col min="14602" max="14602" width="7.5703125" style="81" customWidth="1"/>
    <col min="14603" max="14603" width="8.140625" style="81" customWidth="1"/>
    <col min="14604" max="14604" width="8.28515625" style="81" customWidth="1"/>
    <col min="14605" max="14605" width="7" style="81" customWidth="1"/>
    <col min="14606" max="14606" width="7.140625" style="81" customWidth="1"/>
    <col min="14607" max="14607" width="7.42578125" style="81" customWidth="1"/>
    <col min="14608" max="14608" width="7.28515625" style="81" customWidth="1"/>
    <col min="14609" max="14616" width="9" style="81" hidden="1" customWidth="1"/>
    <col min="14617" max="14617" width="7.42578125" style="81" customWidth="1"/>
    <col min="14618" max="14618" width="7.5703125" style="81" customWidth="1"/>
    <col min="14619" max="14619" width="7.28515625" style="81" customWidth="1"/>
    <col min="14620" max="14620" width="7.85546875" style="81" customWidth="1"/>
    <col min="14621" max="14621" width="8.7109375" style="81" customWidth="1"/>
    <col min="14622" max="14622" width="7.85546875" style="81" customWidth="1"/>
    <col min="14623" max="14623" width="11.140625" style="81" customWidth="1"/>
    <col min="14624" max="14850" width="9.140625" style="81"/>
    <col min="14851" max="14851" width="4.7109375" style="81" customWidth="1"/>
    <col min="14852" max="14852" width="11.5703125" style="81" customWidth="1"/>
    <col min="14853" max="14853" width="7.5703125" style="81" customWidth="1"/>
    <col min="14854" max="14854" width="6.85546875" style="81" customWidth="1"/>
    <col min="14855" max="14855" width="7.7109375" style="81" customWidth="1"/>
    <col min="14856" max="14856" width="7.140625" style="81" customWidth="1"/>
    <col min="14857" max="14857" width="7.7109375" style="81" customWidth="1"/>
    <col min="14858" max="14858" width="7.5703125" style="81" customWidth="1"/>
    <col min="14859" max="14859" width="8.140625" style="81" customWidth="1"/>
    <col min="14860" max="14860" width="8.28515625" style="81" customWidth="1"/>
    <col min="14861" max="14861" width="7" style="81" customWidth="1"/>
    <col min="14862" max="14862" width="7.140625" style="81" customWidth="1"/>
    <col min="14863" max="14863" width="7.42578125" style="81" customWidth="1"/>
    <col min="14864" max="14864" width="7.28515625" style="81" customWidth="1"/>
    <col min="14865" max="14872" width="9" style="81" hidden="1" customWidth="1"/>
    <col min="14873" max="14873" width="7.42578125" style="81" customWidth="1"/>
    <col min="14874" max="14874" width="7.5703125" style="81" customWidth="1"/>
    <col min="14875" max="14875" width="7.28515625" style="81" customWidth="1"/>
    <col min="14876" max="14876" width="7.85546875" style="81" customWidth="1"/>
    <col min="14877" max="14877" width="8.7109375" style="81" customWidth="1"/>
    <col min="14878" max="14878" width="7.85546875" style="81" customWidth="1"/>
    <col min="14879" max="14879" width="11.140625" style="81" customWidth="1"/>
    <col min="14880" max="15106" width="9.140625" style="81"/>
    <col min="15107" max="15107" width="4.7109375" style="81" customWidth="1"/>
    <col min="15108" max="15108" width="11.5703125" style="81" customWidth="1"/>
    <col min="15109" max="15109" width="7.5703125" style="81" customWidth="1"/>
    <col min="15110" max="15110" width="6.85546875" style="81" customWidth="1"/>
    <col min="15111" max="15111" width="7.7109375" style="81" customWidth="1"/>
    <col min="15112" max="15112" width="7.140625" style="81" customWidth="1"/>
    <col min="15113" max="15113" width="7.7109375" style="81" customWidth="1"/>
    <col min="15114" max="15114" width="7.5703125" style="81" customWidth="1"/>
    <col min="15115" max="15115" width="8.140625" style="81" customWidth="1"/>
    <col min="15116" max="15116" width="8.28515625" style="81" customWidth="1"/>
    <col min="15117" max="15117" width="7" style="81" customWidth="1"/>
    <col min="15118" max="15118" width="7.140625" style="81" customWidth="1"/>
    <col min="15119" max="15119" width="7.42578125" style="81" customWidth="1"/>
    <col min="15120" max="15120" width="7.28515625" style="81" customWidth="1"/>
    <col min="15121" max="15128" width="9" style="81" hidden="1" customWidth="1"/>
    <col min="15129" max="15129" width="7.42578125" style="81" customWidth="1"/>
    <col min="15130" max="15130" width="7.5703125" style="81" customWidth="1"/>
    <col min="15131" max="15131" width="7.28515625" style="81" customWidth="1"/>
    <col min="15132" max="15132" width="7.85546875" style="81" customWidth="1"/>
    <col min="15133" max="15133" width="8.7109375" style="81" customWidth="1"/>
    <col min="15134" max="15134" width="7.85546875" style="81" customWidth="1"/>
    <col min="15135" max="15135" width="11.140625" style="81" customWidth="1"/>
    <col min="15136" max="15362" width="9.140625" style="81"/>
    <col min="15363" max="15363" width="4.7109375" style="81" customWidth="1"/>
    <col min="15364" max="15364" width="11.5703125" style="81" customWidth="1"/>
    <col min="15365" max="15365" width="7.5703125" style="81" customWidth="1"/>
    <col min="15366" max="15366" width="6.85546875" style="81" customWidth="1"/>
    <col min="15367" max="15367" width="7.7109375" style="81" customWidth="1"/>
    <col min="15368" max="15368" width="7.140625" style="81" customWidth="1"/>
    <col min="15369" max="15369" width="7.7109375" style="81" customWidth="1"/>
    <col min="15370" max="15370" width="7.5703125" style="81" customWidth="1"/>
    <col min="15371" max="15371" width="8.140625" style="81" customWidth="1"/>
    <col min="15372" max="15372" width="8.28515625" style="81" customWidth="1"/>
    <col min="15373" max="15373" width="7" style="81" customWidth="1"/>
    <col min="15374" max="15374" width="7.140625" style="81" customWidth="1"/>
    <col min="15375" max="15375" width="7.42578125" style="81" customWidth="1"/>
    <col min="15376" max="15376" width="7.28515625" style="81" customWidth="1"/>
    <col min="15377" max="15384" width="9" style="81" hidden="1" customWidth="1"/>
    <col min="15385" max="15385" width="7.42578125" style="81" customWidth="1"/>
    <col min="15386" max="15386" width="7.5703125" style="81" customWidth="1"/>
    <col min="15387" max="15387" width="7.28515625" style="81" customWidth="1"/>
    <col min="15388" max="15388" width="7.85546875" style="81" customWidth="1"/>
    <col min="15389" max="15389" width="8.7109375" style="81" customWidth="1"/>
    <col min="15390" max="15390" width="7.85546875" style="81" customWidth="1"/>
    <col min="15391" max="15391" width="11.140625" style="81" customWidth="1"/>
    <col min="15392" max="15618" width="9.140625" style="81"/>
    <col min="15619" max="15619" width="4.7109375" style="81" customWidth="1"/>
    <col min="15620" max="15620" width="11.5703125" style="81" customWidth="1"/>
    <col min="15621" max="15621" width="7.5703125" style="81" customWidth="1"/>
    <col min="15622" max="15622" width="6.85546875" style="81" customWidth="1"/>
    <col min="15623" max="15623" width="7.7109375" style="81" customWidth="1"/>
    <col min="15624" max="15624" width="7.140625" style="81" customWidth="1"/>
    <col min="15625" max="15625" width="7.7109375" style="81" customWidth="1"/>
    <col min="15626" max="15626" width="7.5703125" style="81" customWidth="1"/>
    <col min="15627" max="15627" width="8.140625" style="81" customWidth="1"/>
    <col min="15628" max="15628" width="8.28515625" style="81" customWidth="1"/>
    <col min="15629" max="15629" width="7" style="81" customWidth="1"/>
    <col min="15630" max="15630" width="7.140625" style="81" customWidth="1"/>
    <col min="15631" max="15631" width="7.42578125" style="81" customWidth="1"/>
    <col min="15632" max="15632" width="7.28515625" style="81" customWidth="1"/>
    <col min="15633" max="15640" width="9" style="81" hidden="1" customWidth="1"/>
    <col min="15641" max="15641" width="7.42578125" style="81" customWidth="1"/>
    <col min="15642" max="15642" width="7.5703125" style="81" customWidth="1"/>
    <col min="15643" max="15643" width="7.28515625" style="81" customWidth="1"/>
    <col min="15644" max="15644" width="7.85546875" style="81" customWidth="1"/>
    <col min="15645" max="15645" width="8.7109375" style="81" customWidth="1"/>
    <col min="15646" max="15646" width="7.85546875" style="81" customWidth="1"/>
    <col min="15647" max="15647" width="11.140625" style="81" customWidth="1"/>
    <col min="15648" max="15874" width="9.140625" style="81"/>
    <col min="15875" max="15875" width="4.7109375" style="81" customWidth="1"/>
    <col min="15876" max="15876" width="11.5703125" style="81" customWidth="1"/>
    <col min="15877" max="15877" width="7.5703125" style="81" customWidth="1"/>
    <col min="15878" max="15878" width="6.85546875" style="81" customWidth="1"/>
    <col min="15879" max="15879" width="7.7109375" style="81" customWidth="1"/>
    <col min="15880" max="15880" width="7.140625" style="81" customWidth="1"/>
    <col min="15881" max="15881" width="7.7109375" style="81" customWidth="1"/>
    <col min="15882" max="15882" width="7.5703125" style="81" customWidth="1"/>
    <col min="15883" max="15883" width="8.140625" style="81" customWidth="1"/>
    <col min="15884" max="15884" width="8.28515625" style="81" customWidth="1"/>
    <col min="15885" max="15885" width="7" style="81" customWidth="1"/>
    <col min="15886" max="15886" width="7.140625" style="81" customWidth="1"/>
    <col min="15887" max="15887" width="7.42578125" style="81" customWidth="1"/>
    <col min="15888" max="15888" width="7.28515625" style="81" customWidth="1"/>
    <col min="15889" max="15896" width="9" style="81" hidden="1" customWidth="1"/>
    <col min="15897" max="15897" width="7.42578125" style="81" customWidth="1"/>
    <col min="15898" max="15898" width="7.5703125" style="81" customWidth="1"/>
    <col min="15899" max="15899" width="7.28515625" style="81" customWidth="1"/>
    <col min="15900" max="15900" width="7.85546875" style="81" customWidth="1"/>
    <col min="15901" max="15901" width="8.7109375" style="81" customWidth="1"/>
    <col min="15902" max="15902" width="7.85546875" style="81" customWidth="1"/>
    <col min="15903" max="15903" width="11.140625" style="81" customWidth="1"/>
    <col min="15904" max="16130" width="9.140625" style="81"/>
    <col min="16131" max="16131" width="4.7109375" style="81" customWidth="1"/>
    <col min="16132" max="16132" width="11.5703125" style="81" customWidth="1"/>
    <col min="16133" max="16133" width="7.5703125" style="81" customWidth="1"/>
    <col min="16134" max="16134" width="6.85546875" style="81" customWidth="1"/>
    <col min="16135" max="16135" width="7.7109375" style="81" customWidth="1"/>
    <col min="16136" max="16136" width="7.140625" style="81" customWidth="1"/>
    <col min="16137" max="16137" width="7.7109375" style="81" customWidth="1"/>
    <col min="16138" max="16138" width="7.5703125" style="81" customWidth="1"/>
    <col min="16139" max="16139" width="8.140625" style="81" customWidth="1"/>
    <col min="16140" max="16140" width="8.28515625" style="81" customWidth="1"/>
    <col min="16141" max="16141" width="7" style="81" customWidth="1"/>
    <col min="16142" max="16142" width="7.140625" style="81" customWidth="1"/>
    <col min="16143" max="16143" width="7.42578125" style="81" customWidth="1"/>
    <col min="16144" max="16144" width="7.28515625" style="81" customWidth="1"/>
    <col min="16145" max="16152" width="9" style="81" hidden="1" customWidth="1"/>
    <col min="16153" max="16153" width="7.42578125" style="81" customWidth="1"/>
    <col min="16154" max="16154" width="7.5703125" style="81" customWidth="1"/>
    <col min="16155" max="16155" width="7.28515625" style="81" customWidth="1"/>
    <col min="16156" max="16156" width="7.85546875" style="81" customWidth="1"/>
    <col min="16157" max="16157" width="8.7109375" style="81" customWidth="1"/>
    <col min="16158" max="16158" width="7.85546875" style="81" customWidth="1"/>
    <col min="16159" max="16159" width="11.140625" style="81" customWidth="1"/>
    <col min="16160" max="16384" width="9.140625" style="81"/>
  </cols>
  <sheetData>
    <row r="1" spans="1:36" s="68" customFormat="1" ht="17.25" customHeight="1">
      <c r="A1" s="33" t="s">
        <v>87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71"/>
      <c r="T1" s="828" t="s">
        <v>88</v>
      </c>
      <c r="U1" s="828"/>
      <c r="V1" s="828"/>
      <c r="W1" s="828"/>
      <c r="X1" s="828"/>
      <c r="Y1" s="828"/>
      <c r="Z1" s="828"/>
      <c r="AA1" s="828"/>
      <c r="AB1" s="828"/>
      <c r="AC1" s="828"/>
      <c r="AD1" s="33"/>
    </row>
    <row r="2" spans="1:36" s="68" customFormat="1" ht="18" customHeight="1">
      <c r="A2" s="117" t="s">
        <v>89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82"/>
      <c r="T2" s="1096" t="s">
        <v>90</v>
      </c>
      <c r="U2" s="1096"/>
      <c r="V2" s="1096"/>
      <c r="W2" s="1096"/>
      <c r="X2" s="1096"/>
      <c r="Y2" s="1096"/>
      <c r="Z2" s="1096"/>
      <c r="AA2" s="1096"/>
      <c r="AB2" s="1096"/>
      <c r="AC2" s="1096"/>
      <c r="AD2" s="117"/>
    </row>
    <row r="3" spans="1:36" s="35" customFormat="1" ht="15.75" customHeight="1">
      <c r="A3" s="83"/>
      <c r="B3" s="83"/>
      <c r="C3" s="83"/>
      <c r="D3" s="83"/>
      <c r="E3" s="83"/>
      <c r="F3" s="83"/>
      <c r="G3" s="118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126"/>
      <c r="Z3" s="126"/>
      <c r="AA3" s="126"/>
      <c r="AB3" s="126"/>
      <c r="AC3" s="126"/>
      <c r="AD3" s="126"/>
    </row>
    <row r="4" spans="1:36" s="28" customFormat="1" ht="25.5" customHeight="1">
      <c r="A4" s="893" t="s">
        <v>823</v>
      </c>
      <c r="B4" s="893"/>
      <c r="C4" s="893"/>
      <c r="D4" s="893"/>
      <c r="E4" s="893"/>
      <c r="F4" s="893"/>
      <c r="G4" s="893"/>
      <c r="H4" s="893"/>
      <c r="I4" s="893"/>
      <c r="J4" s="893"/>
      <c r="K4" s="893"/>
      <c r="L4" s="893"/>
      <c r="M4" s="893"/>
      <c r="N4" s="893"/>
      <c r="O4" s="893"/>
      <c r="P4" s="893"/>
      <c r="Q4" s="893"/>
      <c r="R4" s="893"/>
      <c r="S4" s="893"/>
      <c r="T4" s="893"/>
      <c r="U4" s="893"/>
      <c r="V4" s="893"/>
      <c r="W4" s="893"/>
      <c r="X4" s="893"/>
      <c r="Y4" s="893"/>
      <c r="Z4" s="893"/>
      <c r="AA4" s="893"/>
      <c r="AB4" s="893"/>
      <c r="AC4" s="893"/>
      <c r="AD4" s="893"/>
    </row>
    <row r="5" spans="1:36" s="28" customFormat="1" ht="21" customHeight="1">
      <c r="A5" s="893" t="s">
        <v>386</v>
      </c>
      <c r="B5" s="893"/>
      <c r="C5" s="893"/>
      <c r="D5" s="893"/>
      <c r="E5" s="893"/>
      <c r="F5" s="893"/>
      <c r="G5" s="893"/>
      <c r="H5" s="893"/>
      <c r="I5" s="893"/>
      <c r="J5" s="893"/>
      <c r="K5" s="893"/>
      <c r="L5" s="893"/>
      <c r="M5" s="893"/>
      <c r="N5" s="893"/>
      <c r="O5" s="893"/>
      <c r="P5" s="893"/>
      <c r="Q5" s="893"/>
      <c r="R5" s="893"/>
      <c r="S5" s="893"/>
      <c r="T5" s="893"/>
      <c r="U5" s="893"/>
      <c r="V5" s="893"/>
      <c r="W5" s="893"/>
      <c r="X5" s="893"/>
      <c r="Y5" s="893"/>
      <c r="Z5" s="893"/>
      <c r="AA5" s="893"/>
      <c r="AB5" s="893"/>
      <c r="AC5" s="893"/>
      <c r="AD5" s="893"/>
    </row>
    <row r="6" spans="1:36" ht="17.25" customHeight="1">
      <c r="AD6" s="92"/>
    </row>
    <row r="7" spans="1:36" s="35" customFormat="1" ht="61.5" customHeight="1">
      <c r="A7" s="1086" t="s">
        <v>93</v>
      </c>
      <c r="B7" s="1088" t="s">
        <v>94</v>
      </c>
      <c r="C7" s="1031" t="s">
        <v>33</v>
      </c>
      <c r="D7" s="1032"/>
      <c r="E7" s="1031" t="s">
        <v>376</v>
      </c>
      <c r="F7" s="1032"/>
      <c r="G7" s="1031" t="s">
        <v>454</v>
      </c>
      <c r="H7" s="1032"/>
      <c r="I7" s="1031" t="s">
        <v>108</v>
      </c>
      <c r="J7" s="1032"/>
      <c r="K7" s="1031" t="s">
        <v>824</v>
      </c>
      <c r="L7" s="1032"/>
      <c r="M7" s="1031" t="s">
        <v>38</v>
      </c>
      <c r="N7" s="1032"/>
      <c r="O7" s="1031" t="s">
        <v>537</v>
      </c>
      <c r="P7" s="1032"/>
      <c r="Q7" s="1031" t="s">
        <v>114</v>
      </c>
      <c r="R7" s="1032"/>
      <c r="S7" s="1031" t="s">
        <v>825</v>
      </c>
      <c r="T7" s="1032"/>
      <c r="U7" s="1031" t="s">
        <v>826</v>
      </c>
      <c r="V7" s="1032"/>
      <c r="W7" s="1031" t="s">
        <v>112</v>
      </c>
      <c r="X7" s="1032"/>
      <c r="Y7" s="1031" t="s">
        <v>379</v>
      </c>
      <c r="Z7" s="1032"/>
      <c r="AA7" s="1031" t="s">
        <v>543</v>
      </c>
      <c r="AB7" s="1032"/>
      <c r="AC7" s="1003" t="s">
        <v>544</v>
      </c>
      <c r="AD7" s="1091" t="s">
        <v>243</v>
      </c>
    </row>
    <row r="8" spans="1:36" s="35" customFormat="1" ht="32.25" customHeight="1">
      <c r="A8" s="1087"/>
      <c r="B8" s="1089"/>
      <c r="C8" s="84" t="s">
        <v>545</v>
      </c>
      <c r="D8" s="84" t="s">
        <v>47</v>
      </c>
      <c r="E8" s="84" t="s">
        <v>545</v>
      </c>
      <c r="F8" s="84" t="s">
        <v>47</v>
      </c>
      <c r="G8" s="119" t="s">
        <v>545</v>
      </c>
      <c r="H8" s="84" t="s">
        <v>47</v>
      </c>
      <c r="I8" s="84" t="s">
        <v>545</v>
      </c>
      <c r="J8" s="84" t="s">
        <v>47</v>
      </c>
      <c r="K8" s="84" t="s">
        <v>545</v>
      </c>
      <c r="L8" s="84" t="s">
        <v>47</v>
      </c>
      <c r="M8" s="84" t="s">
        <v>545</v>
      </c>
      <c r="N8" s="84" t="s">
        <v>47</v>
      </c>
      <c r="O8" s="84" t="s">
        <v>545</v>
      </c>
      <c r="P8" s="84" t="s">
        <v>47</v>
      </c>
      <c r="Q8" s="84" t="s">
        <v>545</v>
      </c>
      <c r="R8" s="84" t="s">
        <v>47</v>
      </c>
      <c r="S8" s="84" t="s">
        <v>545</v>
      </c>
      <c r="T8" s="84" t="s">
        <v>47</v>
      </c>
      <c r="U8" s="84" t="s">
        <v>545</v>
      </c>
      <c r="V8" s="84" t="s">
        <v>47</v>
      </c>
      <c r="W8" s="84" t="s">
        <v>545</v>
      </c>
      <c r="X8" s="84" t="s">
        <v>47</v>
      </c>
      <c r="Y8" s="84" t="s">
        <v>545</v>
      </c>
      <c r="Z8" s="84" t="s">
        <v>47</v>
      </c>
      <c r="AA8" s="84" t="s">
        <v>545</v>
      </c>
      <c r="AB8" s="84" t="s">
        <v>47</v>
      </c>
      <c r="AC8" s="1090"/>
      <c r="AD8" s="1092"/>
    </row>
    <row r="9" spans="1:36" s="35" customFormat="1" ht="27" customHeight="1">
      <c r="A9" s="120">
        <v>1</v>
      </c>
      <c r="B9" s="121" t="s">
        <v>827</v>
      </c>
      <c r="C9" s="87">
        <v>0</v>
      </c>
      <c r="D9" s="88">
        <f>C9*3.5</f>
        <v>0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 s="89">
        <v>0</v>
      </c>
      <c r="K9" s="89">
        <v>0</v>
      </c>
      <c r="L9" s="89">
        <v>0</v>
      </c>
      <c r="M9" s="89">
        <v>0</v>
      </c>
      <c r="N9" s="89">
        <v>0</v>
      </c>
      <c r="O9" s="89">
        <v>0</v>
      </c>
      <c r="P9" s="89">
        <v>0</v>
      </c>
      <c r="Q9" s="89">
        <v>0</v>
      </c>
      <c r="R9" s="89">
        <v>0</v>
      </c>
      <c r="S9" s="89">
        <v>0</v>
      </c>
      <c r="T9" s="89">
        <f>S9*0.5</f>
        <v>0</v>
      </c>
      <c r="U9" s="89">
        <v>0</v>
      </c>
      <c r="V9" s="89">
        <v>0</v>
      </c>
      <c r="W9" s="89">
        <v>0</v>
      </c>
      <c r="X9" s="89">
        <v>0</v>
      </c>
      <c r="Y9" s="89">
        <v>0</v>
      </c>
      <c r="Z9" s="89">
        <v>0</v>
      </c>
      <c r="AA9" s="89">
        <v>0</v>
      </c>
      <c r="AB9" s="89">
        <v>0</v>
      </c>
      <c r="AC9" s="93">
        <f t="shared" ref="AC9:AC25" si="0">Z9+X9+V9+J9+H9+F9+D9+AB9+N9+L9+P9+R9+AJ9+T9</f>
        <v>0</v>
      </c>
      <c r="AD9" s="127"/>
    </row>
    <row r="10" spans="1:36" s="80" customFormat="1" ht="27" customHeight="1">
      <c r="A10" s="122">
        <v>2</v>
      </c>
      <c r="B10" s="123" t="s">
        <v>750</v>
      </c>
      <c r="C10" s="87">
        <v>0</v>
      </c>
      <c r="D10" s="88">
        <f>C10*3.5</f>
        <v>0</v>
      </c>
      <c r="E10" s="87">
        <v>0</v>
      </c>
      <c r="F10" s="88">
        <f>E10*6</f>
        <v>0</v>
      </c>
      <c r="G10" s="89">
        <v>0</v>
      </c>
      <c r="H10" s="88">
        <f t="shared" ref="H10:H15" si="1">G10*2.45</f>
        <v>0</v>
      </c>
      <c r="I10" s="89">
        <v>0</v>
      </c>
      <c r="J10" s="89">
        <f>I10/25</f>
        <v>0</v>
      </c>
      <c r="K10" s="89">
        <v>0</v>
      </c>
      <c r="L10" s="89">
        <f>K10*0.3</f>
        <v>0</v>
      </c>
      <c r="M10" s="89">
        <v>0</v>
      </c>
      <c r="N10" s="89">
        <f>M10*1</f>
        <v>0</v>
      </c>
      <c r="O10" s="125">
        <v>0</v>
      </c>
      <c r="P10" s="89">
        <f>O10*0.5</f>
        <v>0</v>
      </c>
      <c r="Q10" s="89">
        <v>0</v>
      </c>
      <c r="R10" s="89">
        <f>Q10/25</f>
        <v>0</v>
      </c>
      <c r="S10" s="89">
        <v>0</v>
      </c>
      <c r="T10" s="89">
        <f>S10*0.8</f>
        <v>0</v>
      </c>
      <c r="U10" s="89">
        <v>0</v>
      </c>
      <c r="V10" s="88">
        <f>U10*23</f>
        <v>0</v>
      </c>
      <c r="W10" s="89">
        <v>0</v>
      </c>
      <c r="X10" s="88">
        <f>W10*4.5</f>
        <v>0</v>
      </c>
      <c r="Y10" s="89">
        <v>0</v>
      </c>
      <c r="Z10" s="88">
        <f>Y10*4</f>
        <v>0</v>
      </c>
      <c r="AA10" s="88">
        <v>0</v>
      </c>
      <c r="AB10" s="88">
        <f>AA10*3.75</f>
        <v>0</v>
      </c>
      <c r="AC10" s="93">
        <f t="shared" si="0"/>
        <v>0</v>
      </c>
      <c r="AD10" s="128"/>
    </row>
    <row r="11" spans="1:36" s="80" customFormat="1" ht="27" customHeight="1">
      <c r="A11" s="85">
        <v>3</v>
      </c>
      <c r="B11" s="124" t="s">
        <v>751</v>
      </c>
      <c r="C11" s="87">
        <v>0</v>
      </c>
      <c r="D11" s="88">
        <f t="shared" ref="D11:D74" si="2">C11*3.5</f>
        <v>0</v>
      </c>
      <c r="E11" s="87">
        <v>0</v>
      </c>
      <c r="F11" s="88">
        <f t="shared" ref="F11:F74" si="3">E11*6</f>
        <v>0</v>
      </c>
      <c r="G11" s="89">
        <v>0</v>
      </c>
      <c r="H11" s="88">
        <f t="shared" si="1"/>
        <v>0</v>
      </c>
      <c r="I11" s="89">
        <v>0</v>
      </c>
      <c r="J11" s="89">
        <f t="shared" ref="J11:J57" si="4">I11/25</f>
        <v>0</v>
      </c>
      <c r="K11" s="89">
        <v>0</v>
      </c>
      <c r="L11" s="89">
        <f t="shared" ref="L11:L57" si="5">K11*0.3</f>
        <v>0</v>
      </c>
      <c r="M11" s="89">
        <v>0</v>
      </c>
      <c r="N11" s="89">
        <f t="shared" ref="N11:N74" si="6">M11*1</f>
        <v>0</v>
      </c>
      <c r="O11" s="125">
        <v>0</v>
      </c>
      <c r="P11" s="89">
        <f t="shared" ref="P11:P74" si="7">O11*0.5</f>
        <v>0</v>
      </c>
      <c r="Q11" s="89">
        <v>0</v>
      </c>
      <c r="R11" s="89">
        <f t="shared" ref="R11:R57" si="8">Q11/25</f>
        <v>0</v>
      </c>
      <c r="S11" s="89">
        <v>0</v>
      </c>
      <c r="T11" s="89">
        <f t="shared" ref="T11:T74" si="9">S11*0.8</f>
        <v>0</v>
      </c>
      <c r="U11" s="89">
        <v>0</v>
      </c>
      <c r="V11" s="88">
        <f t="shared" ref="V11:V74" si="10">U11*23</f>
        <v>0</v>
      </c>
      <c r="W11" s="89">
        <v>0</v>
      </c>
      <c r="X11" s="88">
        <f t="shared" ref="X11:X74" si="11">W11*4.5</f>
        <v>0</v>
      </c>
      <c r="Y11" s="89">
        <v>0</v>
      </c>
      <c r="Z11" s="88">
        <f t="shared" ref="Z11:Z74" si="12">Y11*4</f>
        <v>0</v>
      </c>
      <c r="AA11" s="88">
        <v>0</v>
      </c>
      <c r="AB11" s="88">
        <f t="shared" ref="AB11:AB48" si="13">AA11*3.75</f>
        <v>0</v>
      </c>
      <c r="AC11" s="93">
        <f t="shared" si="0"/>
        <v>0</v>
      </c>
      <c r="AD11" s="129"/>
    </row>
    <row r="12" spans="1:36" s="80" customFormat="1" ht="27" customHeight="1">
      <c r="A12" s="122">
        <v>4</v>
      </c>
      <c r="B12" s="86" t="s">
        <v>752</v>
      </c>
      <c r="C12" s="87">
        <v>0</v>
      </c>
      <c r="D12" s="88">
        <f t="shared" si="2"/>
        <v>0</v>
      </c>
      <c r="E12" s="87">
        <v>0</v>
      </c>
      <c r="F12" s="88">
        <f t="shared" si="3"/>
        <v>0</v>
      </c>
      <c r="G12" s="89">
        <v>0</v>
      </c>
      <c r="H12" s="88">
        <f t="shared" si="1"/>
        <v>0</v>
      </c>
      <c r="I12" s="89">
        <v>0</v>
      </c>
      <c r="J12" s="89">
        <f t="shared" si="4"/>
        <v>0</v>
      </c>
      <c r="K12" s="89">
        <v>0</v>
      </c>
      <c r="L12" s="89">
        <f t="shared" si="5"/>
        <v>0</v>
      </c>
      <c r="M12" s="89">
        <v>0</v>
      </c>
      <c r="N12" s="89">
        <f t="shared" si="6"/>
        <v>0</v>
      </c>
      <c r="O12" s="125">
        <v>0</v>
      </c>
      <c r="P12" s="89">
        <f t="shared" si="7"/>
        <v>0</v>
      </c>
      <c r="Q12" s="89">
        <v>0</v>
      </c>
      <c r="R12" s="89">
        <f t="shared" si="8"/>
        <v>0</v>
      </c>
      <c r="S12" s="89">
        <v>0</v>
      </c>
      <c r="T12" s="89">
        <f t="shared" si="9"/>
        <v>0</v>
      </c>
      <c r="U12" s="89">
        <v>0</v>
      </c>
      <c r="V12" s="88">
        <f t="shared" si="10"/>
        <v>0</v>
      </c>
      <c r="W12" s="89">
        <v>0</v>
      </c>
      <c r="X12" s="88">
        <f t="shared" si="11"/>
        <v>0</v>
      </c>
      <c r="Y12" s="89">
        <v>0</v>
      </c>
      <c r="Z12" s="88">
        <f t="shared" si="12"/>
        <v>0</v>
      </c>
      <c r="AA12" s="88">
        <v>0</v>
      </c>
      <c r="AB12" s="88">
        <f t="shared" si="13"/>
        <v>0</v>
      </c>
      <c r="AC12" s="93">
        <f t="shared" si="0"/>
        <v>0</v>
      </c>
      <c r="AD12" s="94"/>
    </row>
    <row r="13" spans="1:36" s="80" customFormat="1" ht="27" customHeight="1">
      <c r="A13" s="85">
        <v>5</v>
      </c>
      <c r="B13" s="86" t="s">
        <v>753</v>
      </c>
      <c r="C13" s="87">
        <v>0</v>
      </c>
      <c r="D13" s="88">
        <f t="shared" si="2"/>
        <v>0</v>
      </c>
      <c r="E13" s="87">
        <v>0</v>
      </c>
      <c r="F13" s="88">
        <f t="shared" si="3"/>
        <v>0</v>
      </c>
      <c r="G13" s="89">
        <v>0</v>
      </c>
      <c r="H13" s="88">
        <f t="shared" si="1"/>
        <v>0</v>
      </c>
      <c r="I13" s="89">
        <v>0</v>
      </c>
      <c r="J13" s="89">
        <f t="shared" si="4"/>
        <v>0</v>
      </c>
      <c r="K13" s="89">
        <v>0</v>
      </c>
      <c r="L13" s="89">
        <f t="shared" si="5"/>
        <v>0</v>
      </c>
      <c r="M13" s="89">
        <v>0</v>
      </c>
      <c r="N13" s="89">
        <f t="shared" si="6"/>
        <v>0</v>
      </c>
      <c r="O13" s="125">
        <v>0</v>
      </c>
      <c r="P13" s="89">
        <f t="shared" si="7"/>
        <v>0</v>
      </c>
      <c r="Q13" s="89">
        <v>0</v>
      </c>
      <c r="R13" s="89">
        <f t="shared" si="8"/>
        <v>0</v>
      </c>
      <c r="S13" s="89">
        <v>0</v>
      </c>
      <c r="T13" s="89">
        <f t="shared" si="9"/>
        <v>0</v>
      </c>
      <c r="U13" s="89">
        <v>0</v>
      </c>
      <c r="V13" s="88">
        <f t="shared" si="10"/>
        <v>0</v>
      </c>
      <c r="W13" s="89">
        <v>0</v>
      </c>
      <c r="X13" s="88">
        <f t="shared" si="11"/>
        <v>0</v>
      </c>
      <c r="Y13" s="89">
        <v>0</v>
      </c>
      <c r="Z13" s="88">
        <f t="shared" si="12"/>
        <v>0</v>
      </c>
      <c r="AA13" s="88">
        <v>0</v>
      </c>
      <c r="AB13" s="88">
        <f t="shared" si="13"/>
        <v>0</v>
      </c>
      <c r="AC13" s="93">
        <f t="shared" si="0"/>
        <v>0</v>
      </c>
      <c r="AD13" s="94"/>
    </row>
    <row r="14" spans="1:36" s="80" customFormat="1" ht="27" customHeight="1">
      <c r="A14" s="122">
        <v>6</v>
      </c>
      <c r="B14" s="90" t="s">
        <v>754</v>
      </c>
      <c r="C14" s="87">
        <v>0</v>
      </c>
      <c r="D14" s="88">
        <f t="shared" si="2"/>
        <v>0</v>
      </c>
      <c r="E14" s="87">
        <v>0</v>
      </c>
      <c r="F14" s="88">
        <f t="shared" si="3"/>
        <v>0</v>
      </c>
      <c r="G14" s="89">
        <v>0</v>
      </c>
      <c r="H14" s="88">
        <f t="shared" si="1"/>
        <v>0</v>
      </c>
      <c r="I14" s="89">
        <v>0</v>
      </c>
      <c r="J14" s="89">
        <f t="shared" si="4"/>
        <v>0</v>
      </c>
      <c r="K14" s="89">
        <v>0</v>
      </c>
      <c r="L14" s="89">
        <f t="shared" si="5"/>
        <v>0</v>
      </c>
      <c r="M14" s="89">
        <v>0</v>
      </c>
      <c r="N14" s="89">
        <f t="shared" si="6"/>
        <v>0</v>
      </c>
      <c r="O14" s="125">
        <v>0</v>
      </c>
      <c r="P14" s="89">
        <f t="shared" si="7"/>
        <v>0</v>
      </c>
      <c r="Q14" s="89">
        <v>0</v>
      </c>
      <c r="R14" s="89">
        <f t="shared" si="8"/>
        <v>0</v>
      </c>
      <c r="S14" s="89">
        <v>0</v>
      </c>
      <c r="T14" s="89">
        <f t="shared" si="9"/>
        <v>0</v>
      </c>
      <c r="U14" s="89">
        <v>0</v>
      </c>
      <c r="V14" s="88">
        <f t="shared" si="10"/>
        <v>0</v>
      </c>
      <c r="W14" s="89">
        <v>0</v>
      </c>
      <c r="X14" s="88">
        <f t="shared" si="11"/>
        <v>0</v>
      </c>
      <c r="Y14" s="89">
        <v>0</v>
      </c>
      <c r="Z14" s="88">
        <f t="shared" si="12"/>
        <v>0</v>
      </c>
      <c r="AA14" s="88">
        <v>0</v>
      </c>
      <c r="AB14" s="88">
        <f t="shared" si="13"/>
        <v>0</v>
      </c>
      <c r="AC14" s="93">
        <f t="shared" si="0"/>
        <v>0</v>
      </c>
      <c r="AD14" s="94"/>
    </row>
    <row r="15" spans="1:36" s="80" customFormat="1" ht="27" customHeight="1">
      <c r="A15" s="85">
        <v>7</v>
      </c>
      <c r="B15" s="90" t="s">
        <v>755</v>
      </c>
      <c r="C15" s="87">
        <v>0</v>
      </c>
      <c r="D15" s="88">
        <f t="shared" si="2"/>
        <v>0</v>
      </c>
      <c r="E15" s="87">
        <v>0</v>
      </c>
      <c r="F15" s="88">
        <f t="shared" si="3"/>
        <v>0</v>
      </c>
      <c r="G15" s="89">
        <v>0</v>
      </c>
      <c r="H15" s="88">
        <f t="shared" si="1"/>
        <v>0</v>
      </c>
      <c r="I15" s="89">
        <v>0</v>
      </c>
      <c r="J15" s="89">
        <f t="shared" si="4"/>
        <v>0</v>
      </c>
      <c r="K15" s="89">
        <v>0</v>
      </c>
      <c r="L15" s="89">
        <f t="shared" si="5"/>
        <v>0</v>
      </c>
      <c r="M15" s="89">
        <v>0</v>
      </c>
      <c r="N15" s="89">
        <f t="shared" si="6"/>
        <v>0</v>
      </c>
      <c r="O15" s="125">
        <v>0</v>
      </c>
      <c r="P15" s="89">
        <f t="shared" si="7"/>
        <v>0</v>
      </c>
      <c r="Q15" s="89">
        <v>0</v>
      </c>
      <c r="R15" s="89">
        <f t="shared" si="8"/>
        <v>0</v>
      </c>
      <c r="S15" s="89">
        <v>0</v>
      </c>
      <c r="T15" s="89">
        <f t="shared" si="9"/>
        <v>0</v>
      </c>
      <c r="U15" s="89">
        <v>0</v>
      </c>
      <c r="V15" s="88">
        <f t="shared" si="10"/>
        <v>0</v>
      </c>
      <c r="W15" s="89">
        <v>0</v>
      </c>
      <c r="X15" s="88">
        <f t="shared" si="11"/>
        <v>0</v>
      </c>
      <c r="Y15" s="89">
        <v>0</v>
      </c>
      <c r="Z15" s="88">
        <f t="shared" si="12"/>
        <v>0</v>
      </c>
      <c r="AA15" s="88">
        <v>0</v>
      </c>
      <c r="AB15" s="88">
        <f t="shared" si="13"/>
        <v>0</v>
      </c>
      <c r="AC15" s="93">
        <f t="shared" si="0"/>
        <v>0</v>
      </c>
      <c r="AD15" s="94"/>
    </row>
    <row r="16" spans="1:36" s="80" customFormat="1" ht="27" customHeight="1">
      <c r="A16" s="122">
        <v>8</v>
      </c>
      <c r="B16" s="86" t="s">
        <v>756</v>
      </c>
      <c r="C16" s="87">
        <v>0</v>
      </c>
      <c r="D16" s="88">
        <f t="shared" si="2"/>
        <v>0</v>
      </c>
      <c r="E16" s="87">
        <v>0</v>
      </c>
      <c r="F16" s="88">
        <f t="shared" si="3"/>
        <v>0</v>
      </c>
      <c r="G16" s="89">
        <v>0</v>
      </c>
      <c r="H16" s="88">
        <f>G16*2.454</f>
        <v>0</v>
      </c>
      <c r="I16" s="89">
        <v>0</v>
      </c>
      <c r="J16" s="89">
        <f t="shared" si="4"/>
        <v>0</v>
      </c>
      <c r="K16" s="89">
        <v>0</v>
      </c>
      <c r="L16" s="89">
        <f t="shared" si="5"/>
        <v>0</v>
      </c>
      <c r="M16" s="89">
        <v>0</v>
      </c>
      <c r="N16" s="89">
        <f t="shared" si="6"/>
        <v>0</v>
      </c>
      <c r="O16" s="125">
        <v>0</v>
      </c>
      <c r="P16" s="89">
        <f t="shared" si="7"/>
        <v>0</v>
      </c>
      <c r="Q16" s="89">
        <v>0</v>
      </c>
      <c r="R16" s="89">
        <f t="shared" si="8"/>
        <v>0</v>
      </c>
      <c r="S16" s="89">
        <v>0</v>
      </c>
      <c r="T16" s="89">
        <f t="shared" si="9"/>
        <v>0</v>
      </c>
      <c r="U16" s="89">
        <v>0</v>
      </c>
      <c r="V16" s="88">
        <f t="shared" si="10"/>
        <v>0</v>
      </c>
      <c r="W16" s="89">
        <v>0</v>
      </c>
      <c r="X16" s="88">
        <f t="shared" si="11"/>
        <v>0</v>
      </c>
      <c r="Y16" s="89">
        <v>0</v>
      </c>
      <c r="Z16" s="88">
        <f t="shared" si="12"/>
        <v>0</v>
      </c>
      <c r="AA16" s="88">
        <v>0</v>
      </c>
      <c r="AB16" s="88">
        <f t="shared" si="13"/>
        <v>0</v>
      </c>
      <c r="AC16" s="93">
        <f t="shared" si="0"/>
        <v>4</v>
      </c>
      <c r="AD16" s="94"/>
      <c r="AJ16" s="80">
        <v>4</v>
      </c>
    </row>
    <row r="17" spans="1:36" s="80" customFormat="1" ht="27" customHeight="1">
      <c r="A17" s="85">
        <v>9</v>
      </c>
      <c r="B17" s="86" t="s">
        <v>757</v>
      </c>
      <c r="C17" s="87">
        <v>0</v>
      </c>
      <c r="D17" s="88">
        <f t="shared" si="2"/>
        <v>0</v>
      </c>
      <c r="E17" s="87">
        <v>0</v>
      </c>
      <c r="F17" s="88">
        <f t="shared" si="3"/>
        <v>0</v>
      </c>
      <c r="G17" s="89">
        <v>0</v>
      </c>
      <c r="H17" s="88">
        <f t="shared" ref="H17:H69" si="14">G17*2.454</f>
        <v>0</v>
      </c>
      <c r="I17" s="89">
        <v>0</v>
      </c>
      <c r="J17" s="89">
        <f t="shared" si="4"/>
        <v>0</v>
      </c>
      <c r="K17" s="89">
        <v>0</v>
      </c>
      <c r="L17" s="89">
        <f t="shared" si="5"/>
        <v>0</v>
      </c>
      <c r="M17" s="89">
        <v>0</v>
      </c>
      <c r="N17" s="89">
        <f t="shared" si="6"/>
        <v>0</v>
      </c>
      <c r="O17" s="125">
        <v>0</v>
      </c>
      <c r="P17" s="89">
        <f t="shared" si="7"/>
        <v>0</v>
      </c>
      <c r="Q17" s="89">
        <v>0</v>
      </c>
      <c r="R17" s="89">
        <f t="shared" si="8"/>
        <v>0</v>
      </c>
      <c r="S17" s="89">
        <v>0</v>
      </c>
      <c r="T17" s="89">
        <f t="shared" si="9"/>
        <v>0</v>
      </c>
      <c r="U17" s="89">
        <v>0</v>
      </c>
      <c r="V17" s="88">
        <f t="shared" si="10"/>
        <v>0</v>
      </c>
      <c r="W17" s="89">
        <v>0</v>
      </c>
      <c r="X17" s="88">
        <f t="shared" si="11"/>
        <v>0</v>
      </c>
      <c r="Y17" s="89">
        <v>0</v>
      </c>
      <c r="Z17" s="88">
        <f t="shared" si="12"/>
        <v>0</v>
      </c>
      <c r="AA17" s="88">
        <v>0</v>
      </c>
      <c r="AB17" s="88">
        <f t="shared" si="13"/>
        <v>0</v>
      </c>
      <c r="AC17" s="93">
        <f t="shared" si="0"/>
        <v>0</v>
      </c>
      <c r="AD17" s="94"/>
    </row>
    <row r="18" spans="1:36" s="80" customFormat="1" ht="27" customHeight="1">
      <c r="A18" s="122">
        <v>10</v>
      </c>
      <c r="B18" s="86" t="s">
        <v>758</v>
      </c>
      <c r="C18" s="87">
        <v>0</v>
      </c>
      <c r="D18" s="88">
        <f t="shared" si="2"/>
        <v>0</v>
      </c>
      <c r="E18" s="87">
        <v>0</v>
      </c>
      <c r="F18" s="88">
        <f t="shared" si="3"/>
        <v>0</v>
      </c>
      <c r="G18" s="89">
        <v>0</v>
      </c>
      <c r="H18" s="88">
        <f t="shared" si="14"/>
        <v>0</v>
      </c>
      <c r="I18" s="89">
        <v>0</v>
      </c>
      <c r="J18" s="89">
        <f t="shared" si="4"/>
        <v>0</v>
      </c>
      <c r="K18" s="89">
        <v>0</v>
      </c>
      <c r="L18" s="89">
        <f t="shared" si="5"/>
        <v>0</v>
      </c>
      <c r="M18" s="89">
        <v>0</v>
      </c>
      <c r="N18" s="89">
        <f t="shared" si="6"/>
        <v>0</v>
      </c>
      <c r="O18" s="125">
        <v>0</v>
      </c>
      <c r="P18" s="89">
        <f t="shared" si="7"/>
        <v>0</v>
      </c>
      <c r="Q18" s="89">
        <v>0</v>
      </c>
      <c r="R18" s="89">
        <f t="shared" si="8"/>
        <v>0</v>
      </c>
      <c r="S18" s="89">
        <v>0</v>
      </c>
      <c r="T18" s="89">
        <f t="shared" si="9"/>
        <v>0</v>
      </c>
      <c r="U18" s="89">
        <v>0</v>
      </c>
      <c r="V18" s="88">
        <f t="shared" si="10"/>
        <v>0</v>
      </c>
      <c r="W18" s="89">
        <v>0</v>
      </c>
      <c r="X18" s="88">
        <f t="shared" si="11"/>
        <v>0</v>
      </c>
      <c r="Y18" s="89">
        <v>0</v>
      </c>
      <c r="Z18" s="88">
        <f t="shared" si="12"/>
        <v>0</v>
      </c>
      <c r="AA18" s="88">
        <v>0</v>
      </c>
      <c r="AB18" s="88">
        <f t="shared" si="13"/>
        <v>0</v>
      </c>
      <c r="AC18" s="93">
        <f t="shared" si="0"/>
        <v>0</v>
      </c>
      <c r="AD18" s="94"/>
    </row>
    <row r="19" spans="1:36" s="80" customFormat="1" ht="27" customHeight="1">
      <c r="A19" s="85">
        <v>11</v>
      </c>
      <c r="B19" s="90" t="s">
        <v>759</v>
      </c>
      <c r="C19" s="87">
        <v>0</v>
      </c>
      <c r="D19" s="88">
        <f t="shared" si="2"/>
        <v>0</v>
      </c>
      <c r="E19" s="87">
        <v>0</v>
      </c>
      <c r="F19" s="88">
        <f t="shared" si="3"/>
        <v>0</v>
      </c>
      <c r="G19" s="89">
        <v>0</v>
      </c>
      <c r="H19" s="88">
        <f t="shared" si="14"/>
        <v>0</v>
      </c>
      <c r="I19" s="89">
        <v>0</v>
      </c>
      <c r="J19" s="89">
        <f t="shared" si="4"/>
        <v>0</v>
      </c>
      <c r="K19" s="89">
        <v>0</v>
      </c>
      <c r="L19" s="89">
        <f t="shared" si="5"/>
        <v>0</v>
      </c>
      <c r="M19" s="89">
        <v>0</v>
      </c>
      <c r="N19" s="89">
        <f t="shared" si="6"/>
        <v>0</v>
      </c>
      <c r="O19" s="125">
        <v>0</v>
      </c>
      <c r="P19" s="89">
        <f t="shared" si="7"/>
        <v>0</v>
      </c>
      <c r="Q19" s="89">
        <v>0</v>
      </c>
      <c r="R19" s="89">
        <f t="shared" si="8"/>
        <v>0</v>
      </c>
      <c r="S19" s="89">
        <v>0</v>
      </c>
      <c r="T19" s="89">
        <f t="shared" si="9"/>
        <v>0</v>
      </c>
      <c r="U19" s="89">
        <v>0</v>
      </c>
      <c r="V19" s="88">
        <f t="shared" si="10"/>
        <v>0</v>
      </c>
      <c r="W19" s="89">
        <v>0</v>
      </c>
      <c r="X19" s="88">
        <f t="shared" si="11"/>
        <v>0</v>
      </c>
      <c r="Y19" s="89">
        <v>0</v>
      </c>
      <c r="Z19" s="88">
        <f t="shared" si="12"/>
        <v>0</v>
      </c>
      <c r="AA19" s="88">
        <v>0</v>
      </c>
      <c r="AB19" s="88">
        <f t="shared" si="13"/>
        <v>0</v>
      </c>
      <c r="AC19" s="93">
        <f t="shared" si="0"/>
        <v>0</v>
      </c>
      <c r="AD19" s="94"/>
    </row>
    <row r="20" spans="1:36" s="80" customFormat="1" ht="27" customHeight="1">
      <c r="A20" s="122">
        <v>12</v>
      </c>
      <c r="B20" s="90" t="s">
        <v>760</v>
      </c>
      <c r="C20" s="87">
        <v>0</v>
      </c>
      <c r="D20" s="88">
        <f t="shared" si="2"/>
        <v>0</v>
      </c>
      <c r="E20" s="87">
        <v>0</v>
      </c>
      <c r="F20" s="88">
        <f t="shared" si="3"/>
        <v>0</v>
      </c>
      <c r="G20" s="89">
        <v>0</v>
      </c>
      <c r="H20" s="88">
        <f t="shared" si="14"/>
        <v>0</v>
      </c>
      <c r="I20" s="89">
        <v>0</v>
      </c>
      <c r="J20" s="89">
        <f t="shared" si="4"/>
        <v>0</v>
      </c>
      <c r="K20" s="89">
        <v>0</v>
      </c>
      <c r="L20" s="89">
        <f t="shared" si="5"/>
        <v>0</v>
      </c>
      <c r="M20" s="89">
        <v>0</v>
      </c>
      <c r="N20" s="89">
        <f t="shared" si="6"/>
        <v>0</v>
      </c>
      <c r="O20" s="125">
        <v>0</v>
      </c>
      <c r="P20" s="89">
        <f t="shared" si="7"/>
        <v>0</v>
      </c>
      <c r="Q20" s="89">
        <v>0</v>
      </c>
      <c r="R20" s="89">
        <f t="shared" si="8"/>
        <v>0</v>
      </c>
      <c r="S20" s="89">
        <v>0</v>
      </c>
      <c r="T20" s="89">
        <f t="shared" si="9"/>
        <v>0</v>
      </c>
      <c r="U20" s="89">
        <v>0</v>
      </c>
      <c r="V20" s="88">
        <f t="shared" si="10"/>
        <v>0</v>
      </c>
      <c r="W20" s="89">
        <v>0</v>
      </c>
      <c r="X20" s="88">
        <f t="shared" si="11"/>
        <v>0</v>
      </c>
      <c r="Y20" s="89">
        <v>0</v>
      </c>
      <c r="Z20" s="88">
        <f t="shared" si="12"/>
        <v>0</v>
      </c>
      <c r="AA20" s="88">
        <v>0</v>
      </c>
      <c r="AB20" s="88">
        <f t="shared" si="13"/>
        <v>0</v>
      </c>
      <c r="AC20" s="93">
        <f t="shared" si="0"/>
        <v>0</v>
      </c>
      <c r="AD20" s="94"/>
    </row>
    <row r="21" spans="1:36" s="80" customFormat="1" ht="27" customHeight="1">
      <c r="A21" s="85">
        <v>13</v>
      </c>
      <c r="B21" s="86" t="s">
        <v>761</v>
      </c>
      <c r="C21" s="87">
        <v>0</v>
      </c>
      <c r="D21" s="88">
        <f t="shared" si="2"/>
        <v>0</v>
      </c>
      <c r="E21" s="87">
        <v>0</v>
      </c>
      <c r="F21" s="88">
        <f t="shared" si="3"/>
        <v>0</v>
      </c>
      <c r="G21" s="89">
        <v>0</v>
      </c>
      <c r="H21" s="88">
        <f t="shared" si="14"/>
        <v>0</v>
      </c>
      <c r="I21" s="89">
        <v>0</v>
      </c>
      <c r="J21" s="89">
        <f t="shared" si="4"/>
        <v>0</v>
      </c>
      <c r="K21" s="89">
        <v>0</v>
      </c>
      <c r="L21" s="89">
        <f t="shared" si="5"/>
        <v>0</v>
      </c>
      <c r="M21" s="89">
        <v>0</v>
      </c>
      <c r="N21" s="89">
        <f t="shared" si="6"/>
        <v>0</v>
      </c>
      <c r="O21" s="125">
        <v>0</v>
      </c>
      <c r="P21" s="89">
        <f t="shared" si="7"/>
        <v>0</v>
      </c>
      <c r="Q21" s="89">
        <v>0</v>
      </c>
      <c r="R21" s="89">
        <f t="shared" si="8"/>
        <v>0</v>
      </c>
      <c r="S21" s="89">
        <v>0</v>
      </c>
      <c r="T21" s="89">
        <f t="shared" si="9"/>
        <v>0</v>
      </c>
      <c r="U21" s="89">
        <v>0</v>
      </c>
      <c r="V21" s="88">
        <f t="shared" si="10"/>
        <v>0</v>
      </c>
      <c r="W21" s="89">
        <v>0</v>
      </c>
      <c r="X21" s="88">
        <f t="shared" si="11"/>
        <v>0</v>
      </c>
      <c r="Y21" s="89">
        <v>0</v>
      </c>
      <c r="Z21" s="88">
        <f t="shared" si="12"/>
        <v>0</v>
      </c>
      <c r="AA21" s="88">
        <v>0</v>
      </c>
      <c r="AB21" s="88">
        <f t="shared" si="13"/>
        <v>0</v>
      </c>
      <c r="AC21" s="93">
        <f t="shared" si="0"/>
        <v>0</v>
      </c>
      <c r="AD21" s="94"/>
    </row>
    <row r="22" spans="1:36" s="80" customFormat="1" ht="27" customHeight="1">
      <c r="A22" s="122">
        <v>14</v>
      </c>
      <c r="B22" s="86" t="s">
        <v>762</v>
      </c>
      <c r="C22" s="87">
        <v>0</v>
      </c>
      <c r="D22" s="88">
        <f t="shared" si="2"/>
        <v>0</v>
      </c>
      <c r="E22" s="87">
        <v>0</v>
      </c>
      <c r="F22" s="88">
        <f t="shared" si="3"/>
        <v>0</v>
      </c>
      <c r="G22" s="89">
        <v>0</v>
      </c>
      <c r="H22" s="88">
        <f t="shared" si="14"/>
        <v>0</v>
      </c>
      <c r="I22" s="89">
        <v>0</v>
      </c>
      <c r="J22" s="89">
        <f t="shared" si="4"/>
        <v>0</v>
      </c>
      <c r="K22" s="89">
        <v>0</v>
      </c>
      <c r="L22" s="89">
        <f t="shared" si="5"/>
        <v>0</v>
      </c>
      <c r="M22" s="89">
        <v>0</v>
      </c>
      <c r="N22" s="89">
        <f t="shared" si="6"/>
        <v>0</v>
      </c>
      <c r="O22" s="125">
        <v>0</v>
      </c>
      <c r="P22" s="89">
        <f t="shared" si="7"/>
        <v>0</v>
      </c>
      <c r="Q22" s="89">
        <v>0</v>
      </c>
      <c r="R22" s="89">
        <f t="shared" si="8"/>
        <v>0</v>
      </c>
      <c r="S22" s="89">
        <v>0</v>
      </c>
      <c r="T22" s="89">
        <f t="shared" si="9"/>
        <v>0</v>
      </c>
      <c r="U22" s="89">
        <v>0</v>
      </c>
      <c r="V22" s="88">
        <f t="shared" si="10"/>
        <v>0</v>
      </c>
      <c r="W22" s="89">
        <v>0</v>
      </c>
      <c r="X22" s="88">
        <f t="shared" si="11"/>
        <v>0</v>
      </c>
      <c r="Y22" s="89">
        <v>0</v>
      </c>
      <c r="Z22" s="88">
        <f t="shared" si="12"/>
        <v>0</v>
      </c>
      <c r="AA22" s="88">
        <v>0</v>
      </c>
      <c r="AB22" s="88">
        <f t="shared" si="13"/>
        <v>0</v>
      </c>
      <c r="AC22" s="93">
        <f t="shared" si="0"/>
        <v>0</v>
      </c>
      <c r="AD22" s="94"/>
    </row>
    <row r="23" spans="1:36" s="80" customFormat="1" ht="27" customHeight="1">
      <c r="A23" s="85">
        <v>15</v>
      </c>
      <c r="B23" s="86" t="s">
        <v>763</v>
      </c>
      <c r="C23" s="87">
        <v>0</v>
      </c>
      <c r="D23" s="88">
        <f t="shared" si="2"/>
        <v>0</v>
      </c>
      <c r="E23" s="87">
        <v>0</v>
      </c>
      <c r="F23" s="88">
        <f t="shared" si="3"/>
        <v>0</v>
      </c>
      <c r="G23" s="89">
        <v>0</v>
      </c>
      <c r="H23" s="88">
        <f t="shared" si="14"/>
        <v>0</v>
      </c>
      <c r="I23" s="89">
        <v>0</v>
      </c>
      <c r="J23" s="89">
        <f t="shared" si="4"/>
        <v>0</v>
      </c>
      <c r="K23" s="89">
        <v>0</v>
      </c>
      <c r="L23" s="89">
        <f t="shared" si="5"/>
        <v>0</v>
      </c>
      <c r="M23" s="89">
        <v>0</v>
      </c>
      <c r="N23" s="89">
        <f t="shared" si="6"/>
        <v>0</v>
      </c>
      <c r="O23" s="125">
        <v>0</v>
      </c>
      <c r="P23" s="89">
        <f t="shared" si="7"/>
        <v>0</v>
      </c>
      <c r="Q23" s="89">
        <v>0</v>
      </c>
      <c r="R23" s="89">
        <f t="shared" si="8"/>
        <v>0</v>
      </c>
      <c r="S23" s="89">
        <v>0</v>
      </c>
      <c r="T23" s="89">
        <f t="shared" si="9"/>
        <v>0</v>
      </c>
      <c r="U23" s="89">
        <v>0</v>
      </c>
      <c r="V23" s="88">
        <f t="shared" si="10"/>
        <v>0</v>
      </c>
      <c r="W23" s="89">
        <v>0</v>
      </c>
      <c r="X23" s="88">
        <f t="shared" si="11"/>
        <v>0</v>
      </c>
      <c r="Y23" s="89">
        <v>0</v>
      </c>
      <c r="Z23" s="88">
        <f t="shared" si="12"/>
        <v>0</v>
      </c>
      <c r="AA23" s="88">
        <v>0</v>
      </c>
      <c r="AB23" s="88">
        <f t="shared" si="13"/>
        <v>0</v>
      </c>
      <c r="AC23" s="93">
        <f t="shared" si="0"/>
        <v>0</v>
      </c>
      <c r="AD23" s="94"/>
    </row>
    <row r="24" spans="1:36" s="80" customFormat="1" ht="27" customHeight="1">
      <c r="A24" s="122">
        <v>16</v>
      </c>
      <c r="B24" s="86" t="s">
        <v>764</v>
      </c>
      <c r="C24" s="87">
        <v>0</v>
      </c>
      <c r="D24" s="88">
        <f t="shared" si="2"/>
        <v>0</v>
      </c>
      <c r="E24" s="87">
        <v>0</v>
      </c>
      <c r="F24" s="88">
        <f t="shared" si="3"/>
        <v>0</v>
      </c>
      <c r="G24" s="89">
        <v>0</v>
      </c>
      <c r="H24" s="88">
        <f t="shared" si="14"/>
        <v>0</v>
      </c>
      <c r="I24" s="89">
        <v>0</v>
      </c>
      <c r="J24" s="89">
        <f t="shared" si="4"/>
        <v>0</v>
      </c>
      <c r="K24" s="89">
        <v>0</v>
      </c>
      <c r="L24" s="89">
        <f t="shared" si="5"/>
        <v>0</v>
      </c>
      <c r="M24" s="89">
        <v>0</v>
      </c>
      <c r="N24" s="89">
        <f t="shared" si="6"/>
        <v>0</v>
      </c>
      <c r="O24" s="125">
        <v>0</v>
      </c>
      <c r="P24" s="89">
        <f t="shared" si="7"/>
        <v>0</v>
      </c>
      <c r="Q24" s="89">
        <v>0</v>
      </c>
      <c r="R24" s="89">
        <f t="shared" si="8"/>
        <v>0</v>
      </c>
      <c r="S24" s="89">
        <v>0</v>
      </c>
      <c r="T24" s="89">
        <f t="shared" si="9"/>
        <v>0</v>
      </c>
      <c r="U24" s="89">
        <v>0</v>
      </c>
      <c r="V24" s="88">
        <f t="shared" si="10"/>
        <v>0</v>
      </c>
      <c r="W24" s="89">
        <v>0</v>
      </c>
      <c r="X24" s="88">
        <f t="shared" si="11"/>
        <v>0</v>
      </c>
      <c r="Y24" s="89">
        <v>0</v>
      </c>
      <c r="Z24" s="88">
        <f t="shared" si="12"/>
        <v>0</v>
      </c>
      <c r="AA24" s="88">
        <v>0</v>
      </c>
      <c r="AB24" s="88">
        <f t="shared" si="13"/>
        <v>0</v>
      </c>
      <c r="AC24" s="93">
        <f t="shared" si="0"/>
        <v>0</v>
      </c>
      <c r="AD24" s="94"/>
    </row>
    <row r="25" spans="1:36" s="80" customFormat="1" ht="27" customHeight="1">
      <c r="A25" s="85">
        <v>17</v>
      </c>
      <c r="B25" s="86" t="s">
        <v>765</v>
      </c>
      <c r="C25" s="87">
        <v>0</v>
      </c>
      <c r="D25" s="88">
        <f t="shared" si="2"/>
        <v>0</v>
      </c>
      <c r="E25" s="87">
        <v>0</v>
      </c>
      <c r="F25" s="88">
        <f t="shared" si="3"/>
        <v>0</v>
      </c>
      <c r="G25" s="89">
        <v>0</v>
      </c>
      <c r="H25" s="88">
        <f t="shared" si="14"/>
        <v>0</v>
      </c>
      <c r="I25" s="89">
        <v>0</v>
      </c>
      <c r="J25" s="89">
        <f t="shared" si="4"/>
        <v>0</v>
      </c>
      <c r="K25" s="89">
        <v>0</v>
      </c>
      <c r="L25" s="89">
        <f t="shared" si="5"/>
        <v>0</v>
      </c>
      <c r="M25" s="89">
        <v>0</v>
      </c>
      <c r="N25" s="89">
        <f t="shared" si="6"/>
        <v>0</v>
      </c>
      <c r="O25" s="125">
        <v>0</v>
      </c>
      <c r="P25" s="89">
        <f t="shared" si="7"/>
        <v>0</v>
      </c>
      <c r="Q25" s="89">
        <v>0</v>
      </c>
      <c r="R25" s="89">
        <f t="shared" si="8"/>
        <v>0</v>
      </c>
      <c r="S25" s="89">
        <v>0</v>
      </c>
      <c r="T25" s="89">
        <f t="shared" si="9"/>
        <v>0</v>
      </c>
      <c r="U25" s="89">
        <v>0</v>
      </c>
      <c r="V25" s="88">
        <f t="shared" si="10"/>
        <v>0</v>
      </c>
      <c r="W25" s="89">
        <v>0</v>
      </c>
      <c r="X25" s="88">
        <f t="shared" si="11"/>
        <v>0</v>
      </c>
      <c r="Y25" s="89">
        <v>0</v>
      </c>
      <c r="Z25" s="88">
        <f t="shared" si="12"/>
        <v>0</v>
      </c>
      <c r="AA25" s="88">
        <v>0</v>
      </c>
      <c r="AB25" s="88">
        <f t="shared" si="13"/>
        <v>0</v>
      </c>
      <c r="AC25" s="93">
        <f t="shared" si="0"/>
        <v>0</v>
      </c>
      <c r="AD25" s="94"/>
    </row>
    <row r="26" spans="1:36" s="79" customFormat="1" ht="27" customHeight="1">
      <c r="A26" s="122">
        <v>18</v>
      </c>
      <c r="B26" s="86" t="s">
        <v>828</v>
      </c>
      <c r="C26" s="87">
        <v>0</v>
      </c>
      <c r="D26" s="88">
        <f t="shared" si="2"/>
        <v>0</v>
      </c>
      <c r="E26" s="87">
        <v>0</v>
      </c>
      <c r="F26" s="88">
        <f t="shared" si="3"/>
        <v>0</v>
      </c>
      <c r="G26" s="89">
        <v>0</v>
      </c>
      <c r="H26" s="88">
        <f t="shared" si="14"/>
        <v>0</v>
      </c>
      <c r="I26" s="89">
        <v>0</v>
      </c>
      <c r="J26" s="89">
        <f t="shared" si="4"/>
        <v>0</v>
      </c>
      <c r="K26" s="89">
        <v>0</v>
      </c>
      <c r="L26" s="89">
        <f t="shared" si="5"/>
        <v>0</v>
      </c>
      <c r="M26" s="89">
        <v>0</v>
      </c>
      <c r="N26" s="89">
        <f t="shared" si="6"/>
        <v>0</v>
      </c>
      <c r="O26" s="125">
        <v>0</v>
      </c>
      <c r="P26" s="89">
        <f t="shared" si="7"/>
        <v>0</v>
      </c>
      <c r="Q26" s="89">
        <v>0</v>
      </c>
      <c r="R26" s="89">
        <f t="shared" si="8"/>
        <v>0</v>
      </c>
      <c r="S26" s="89">
        <v>0</v>
      </c>
      <c r="T26" s="89">
        <f t="shared" si="9"/>
        <v>0</v>
      </c>
      <c r="U26" s="89">
        <v>0</v>
      </c>
      <c r="V26" s="88">
        <f t="shared" si="10"/>
        <v>0</v>
      </c>
      <c r="W26" s="89">
        <v>0</v>
      </c>
      <c r="X26" s="88">
        <f t="shared" si="11"/>
        <v>0</v>
      </c>
      <c r="Y26" s="89">
        <v>0</v>
      </c>
      <c r="Z26" s="88">
        <f t="shared" si="12"/>
        <v>0</v>
      </c>
      <c r="AA26" s="88">
        <v>0</v>
      </c>
      <c r="AB26" s="88">
        <f t="shared" si="13"/>
        <v>0</v>
      </c>
      <c r="AC26" s="93">
        <f t="shared" ref="AC26:AC55" si="15">Z26+X26+V26+J26+H26+F26+D26+AB26+N26+L26+P26+R26+AJ26+T26</f>
        <v>0</v>
      </c>
      <c r="AD26" s="94"/>
    </row>
    <row r="27" spans="1:36" s="79" customFormat="1" ht="27" customHeight="1">
      <c r="A27" s="85">
        <v>19</v>
      </c>
      <c r="B27" s="86" t="s">
        <v>829</v>
      </c>
      <c r="C27" s="87">
        <v>0</v>
      </c>
      <c r="D27" s="88">
        <f t="shared" si="2"/>
        <v>0</v>
      </c>
      <c r="E27" s="87">
        <v>0</v>
      </c>
      <c r="F27" s="88">
        <f t="shared" si="3"/>
        <v>0</v>
      </c>
      <c r="G27" s="89">
        <v>0</v>
      </c>
      <c r="H27" s="88">
        <f t="shared" si="14"/>
        <v>0</v>
      </c>
      <c r="I27" s="89">
        <v>0</v>
      </c>
      <c r="J27" s="89">
        <f t="shared" si="4"/>
        <v>0</v>
      </c>
      <c r="K27" s="89">
        <v>0</v>
      </c>
      <c r="L27" s="89">
        <f t="shared" si="5"/>
        <v>0</v>
      </c>
      <c r="M27" s="89">
        <v>0</v>
      </c>
      <c r="N27" s="89">
        <f t="shared" si="6"/>
        <v>0</v>
      </c>
      <c r="O27" s="125">
        <v>0</v>
      </c>
      <c r="P27" s="89">
        <f t="shared" si="7"/>
        <v>0</v>
      </c>
      <c r="Q27" s="89">
        <v>0</v>
      </c>
      <c r="R27" s="89">
        <f t="shared" si="8"/>
        <v>0</v>
      </c>
      <c r="S27" s="89">
        <v>0</v>
      </c>
      <c r="T27" s="89">
        <f t="shared" si="9"/>
        <v>0</v>
      </c>
      <c r="U27" s="89">
        <v>0</v>
      </c>
      <c r="V27" s="88">
        <f t="shared" si="10"/>
        <v>0</v>
      </c>
      <c r="W27" s="89">
        <v>0</v>
      </c>
      <c r="X27" s="88">
        <f t="shared" si="11"/>
        <v>0</v>
      </c>
      <c r="Y27" s="89">
        <v>0</v>
      </c>
      <c r="Z27" s="88">
        <f t="shared" si="12"/>
        <v>0</v>
      </c>
      <c r="AA27" s="88">
        <v>0</v>
      </c>
      <c r="AB27" s="88">
        <f t="shared" si="13"/>
        <v>0</v>
      </c>
      <c r="AC27" s="93">
        <f t="shared" si="15"/>
        <v>1.23</v>
      </c>
      <c r="AD27" s="94"/>
      <c r="AJ27" s="79">
        <f>1.56-0.33</f>
        <v>1.23</v>
      </c>
    </row>
    <row r="28" spans="1:36" s="79" customFormat="1" ht="27" customHeight="1">
      <c r="A28" s="122">
        <v>20</v>
      </c>
      <c r="B28" s="86" t="s">
        <v>830</v>
      </c>
      <c r="C28" s="87">
        <v>0</v>
      </c>
      <c r="D28" s="88">
        <f t="shared" si="2"/>
        <v>0</v>
      </c>
      <c r="E28" s="87">
        <v>0</v>
      </c>
      <c r="F28" s="88">
        <f t="shared" si="3"/>
        <v>0</v>
      </c>
      <c r="G28" s="89">
        <v>0</v>
      </c>
      <c r="H28" s="88">
        <f t="shared" si="14"/>
        <v>0</v>
      </c>
      <c r="I28" s="89">
        <v>0</v>
      </c>
      <c r="J28" s="89">
        <f t="shared" si="4"/>
        <v>0</v>
      </c>
      <c r="K28" s="89">
        <v>0</v>
      </c>
      <c r="L28" s="89">
        <f t="shared" si="5"/>
        <v>0</v>
      </c>
      <c r="M28" s="89">
        <v>0</v>
      </c>
      <c r="N28" s="89">
        <f t="shared" si="6"/>
        <v>0</v>
      </c>
      <c r="O28" s="125">
        <v>0</v>
      </c>
      <c r="P28" s="89">
        <f t="shared" si="7"/>
        <v>0</v>
      </c>
      <c r="Q28" s="89">
        <v>0</v>
      </c>
      <c r="R28" s="89">
        <f t="shared" si="8"/>
        <v>0</v>
      </c>
      <c r="S28" s="89">
        <v>0</v>
      </c>
      <c r="T28" s="89">
        <f t="shared" si="9"/>
        <v>0</v>
      </c>
      <c r="U28" s="89">
        <v>0</v>
      </c>
      <c r="V28" s="88">
        <f t="shared" si="10"/>
        <v>0</v>
      </c>
      <c r="W28" s="89">
        <v>0</v>
      </c>
      <c r="X28" s="88">
        <f t="shared" si="11"/>
        <v>0</v>
      </c>
      <c r="Y28" s="89">
        <v>0</v>
      </c>
      <c r="Z28" s="88">
        <f t="shared" si="12"/>
        <v>0</v>
      </c>
      <c r="AA28" s="88">
        <v>0</v>
      </c>
      <c r="AB28" s="88">
        <f t="shared" si="13"/>
        <v>0</v>
      </c>
      <c r="AC28" s="93">
        <f t="shared" si="15"/>
        <v>1.56</v>
      </c>
      <c r="AD28" s="94"/>
      <c r="AJ28" s="79">
        <v>1.56</v>
      </c>
    </row>
    <row r="29" spans="1:36" s="79" customFormat="1" ht="27" customHeight="1">
      <c r="A29" s="85">
        <v>21</v>
      </c>
      <c r="B29" s="86" t="s">
        <v>831</v>
      </c>
      <c r="C29" s="87">
        <v>0</v>
      </c>
      <c r="D29" s="88">
        <f t="shared" si="2"/>
        <v>0</v>
      </c>
      <c r="E29" s="87">
        <v>0</v>
      </c>
      <c r="F29" s="88">
        <f t="shared" si="3"/>
        <v>0</v>
      </c>
      <c r="G29" s="89">
        <v>0</v>
      </c>
      <c r="H29" s="88">
        <f t="shared" si="14"/>
        <v>0</v>
      </c>
      <c r="I29" s="89">
        <v>0</v>
      </c>
      <c r="J29" s="89">
        <f t="shared" si="4"/>
        <v>0</v>
      </c>
      <c r="K29" s="89">
        <v>0</v>
      </c>
      <c r="L29" s="89">
        <f t="shared" si="5"/>
        <v>0</v>
      </c>
      <c r="M29" s="89">
        <v>0</v>
      </c>
      <c r="N29" s="89">
        <f t="shared" si="6"/>
        <v>0</v>
      </c>
      <c r="O29" s="125">
        <v>0</v>
      </c>
      <c r="P29" s="89">
        <f t="shared" si="7"/>
        <v>0</v>
      </c>
      <c r="Q29" s="89">
        <v>0</v>
      </c>
      <c r="R29" s="89">
        <f t="shared" si="8"/>
        <v>0</v>
      </c>
      <c r="S29" s="89">
        <v>0</v>
      </c>
      <c r="T29" s="89">
        <f t="shared" si="9"/>
        <v>0</v>
      </c>
      <c r="U29" s="89">
        <v>0</v>
      </c>
      <c r="V29" s="88">
        <f t="shared" si="10"/>
        <v>0</v>
      </c>
      <c r="W29" s="89">
        <v>0</v>
      </c>
      <c r="X29" s="88">
        <f t="shared" si="11"/>
        <v>0</v>
      </c>
      <c r="Y29" s="89">
        <v>0</v>
      </c>
      <c r="Z29" s="88">
        <f t="shared" si="12"/>
        <v>0</v>
      </c>
      <c r="AA29" s="88">
        <v>0</v>
      </c>
      <c r="AB29" s="88">
        <f t="shared" si="13"/>
        <v>0</v>
      </c>
      <c r="AC29" s="93">
        <f t="shared" si="15"/>
        <v>1.56</v>
      </c>
      <c r="AD29" s="94"/>
      <c r="AJ29" s="79">
        <v>1.56</v>
      </c>
    </row>
    <row r="30" spans="1:36" s="79" customFormat="1" ht="27" customHeight="1">
      <c r="A30" s="122">
        <v>22</v>
      </c>
      <c r="B30" s="86" t="s">
        <v>832</v>
      </c>
      <c r="C30" s="87">
        <v>0</v>
      </c>
      <c r="D30" s="88">
        <f t="shared" si="2"/>
        <v>0</v>
      </c>
      <c r="E30" s="87">
        <v>0</v>
      </c>
      <c r="F30" s="88">
        <f t="shared" si="3"/>
        <v>0</v>
      </c>
      <c r="G30" s="89">
        <v>0</v>
      </c>
      <c r="H30" s="88">
        <f t="shared" si="14"/>
        <v>0</v>
      </c>
      <c r="I30" s="89">
        <v>0</v>
      </c>
      <c r="J30" s="89">
        <f t="shared" si="4"/>
        <v>0</v>
      </c>
      <c r="K30" s="89">
        <v>0</v>
      </c>
      <c r="L30" s="89">
        <f t="shared" si="5"/>
        <v>0</v>
      </c>
      <c r="M30" s="89">
        <v>0</v>
      </c>
      <c r="N30" s="89">
        <f t="shared" si="6"/>
        <v>0</v>
      </c>
      <c r="O30" s="125">
        <v>0</v>
      </c>
      <c r="P30" s="89">
        <f t="shared" si="7"/>
        <v>0</v>
      </c>
      <c r="Q30" s="89">
        <v>0</v>
      </c>
      <c r="R30" s="89">
        <f t="shared" si="8"/>
        <v>0</v>
      </c>
      <c r="S30" s="89">
        <v>0</v>
      </c>
      <c r="T30" s="89">
        <f t="shared" si="9"/>
        <v>0</v>
      </c>
      <c r="U30" s="89">
        <v>0</v>
      </c>
      <c r="V30" s="88">
        <f t="shared" si="10"/>
        <v>0</v>
      </c>
      <c r="W30" s="89">
        <v>0</v>
      </c>
      <c r="X30" s="88">
        <f t="shared" si="11"/>
        <v>0</v>
      </c>
      <c r="Y30" s="89">
        <v>0</v>
      </c>
      <c r="Z30" s="88">
        <f t="shared" si="12"/>
        <v>0</v>
      </c>
      <c r="AA30" s="88">
        <v>0</v>
      </c>
      <c r="AB30" s="88">
        <f t="shared" si="13"/>
        <v>0</v>
      </c>
      <c r="AC30" s="93">
        <f t="shared" si="15"/>
        <v>1.44</v>
      </c>
      <c r="AD30" s="94"/>
      <c r="AJ30" s="79">
        <f>1.56-0.12</f>
        <v>1.44</v>
      </c>
    </row>
    <row r="31" spans="1:36" s="79" customFormat="1" ht="27" customHeight="1">
      <c r="A31" s="85">
        <v>23</v>
      </c>
      <c r="B31" s="86" t="s">
        <v>833</v>
      </c>
      <c r="C31" s="87">
        <v>0</v>
      </c>
      <c r="D31" s="88">
        <f t="shared" si="2"/>
        <v>0</v>
      </c>
      <c r="E31" s="87">
        <v>0</v>
      </c>
      <c r="F31" s="88">
        <f t="shared" si="3"/>
        <v>0</v>
      </c>
      <c r="G31" s="89">
        <v>0</v>
      </c>
      <c r="H31" s="88">
        <f t="shared" si="14"/>
        <v>0</v>
      </c>
      <c r="I31" s="89">
        <v>0</v>
      </c>
      <c r="J31" s="89">
        <f t="shared" si="4"/>
        <v>0</v>
      </c>
      <c r="K31" s="89">
        <v>0</v>
      </c>
      <c r="L31" s="89">
        <f t="shared" si="5"/>
        <v>0</v>
      </c>
      <c r="M31" s="89">
        <v>0</v>
      </c>
      <c r="N31" s="89">
        <f t="shared" si="6"/>
        <v>0</v>
      </c>
      <c r="O31" s="125">
        <v>0</v>
      </c>
      <c r="P31" s="89">
        <f t="shared" si="7"/>
        <v>0</v>
      </c>
      <c r="Q31" s="89">
        <v>0</v>
      </c>
      <c r="R31" s="89">
        <f t="shared" si="8"/>
        <v>0</v>
      </c>
      <c r="S31" s="89">
        <v>0</v>
      </c>
      <c r="T31" s="89">
        <f t="shared" si="9"/>
        <v>0</v>
      </c>
      <c r="U31" s="89">
        <v>0</v>
      </c>
      <c r="V31" s="88">
        <f t="shared" si="10"/>
        <v>0</v>
      </c>
      <c r="W31" s="89">
        <v>0</v>
      </c>
      <c r="X31" s="88">
        <f t="shared" si="11"/>
        <v>0</v>
      </c>
      <c r="Y31" s="89">
        <v>0</v>
      </c>
      <c r="Z31" s="88">
        <f t="shared" si="12"/>
        <v>0</v>
      </c>
      <c r="AA31" s="88">
        <v>0</v>
      </c>
      <c r="AB31" s="88">
        <f t="shared" si="13"/>
        <v>0</v>
      </c>
      <c r="AC31" s="93">
        <f t="shared" si="15"/>
        <v>1.56</v>
      </c>
      <c r="AD31" s="94"/>
      <c r="AJ31" s="79">
        <v>1.56</v>
      </c>
    </row>
    <row r="32" spans="1:36" s="79" customFormat="1" ht="27" customHeight="1">
      <c r="A32" s="122">
        <v>24</v>
      </c>
      <c r="B32" s="86" t="s">
        <v>834</v>
      </c>
      <c r="C32" s="87">
        <v>0</v>
      </c>
      <c r="D32" s="88">
        <f t="shared" si="2"/>
        <v>0</v>
      </c>
      <c r="E32" s="87">
        <v>0</v>
      </c>
      <c r="F32" s="88">
        <f t="shared" si="3"/>
        <v>0</v>
      </c>
      <c r="G32" s="89">
        <v>0</v>
      </c>
      <c r="H32" s="88">
        <f t="shared" si="14"/>
        <v>0</v>
      </c>
      <c r="I32" s="89">
        <v>0</v>
      </c>
      <c r="J32" s="89">
        <f t="shared" si="4"/>
        <v>0</v>
      </c>
      <c r="K32" s="89">
        <v>0</v>
      </c>
      <c r="L32" s="89">
        <f t="shared" si="5"/>
        <v>0</v>
      </c>
      <c r="M32" s="89">
        <v>0</v>
      </c>
      <c r="N32" s="89">
        <f t="shared" si="6"/>
        <v>0</v>
      </c>
      <c r="O32" s="125">
        <v>0</v>
      </c>
      <c r="P32" s="89">
        <f t="shared" si="7"/>
        <v>0</v>
      </c>
      <c r="Q32" s="89">
        <v>0</v>
      </c>
      <c r="R32" s="89">
        <f t="shared" si="8"/>
        <v>0</v>
      </c>
      <c r="S32" s="89">
        <v>0</v>
      </c>
      <c r="T32" s="89">
        <f t="shared" si="9"/>
        <v>0</v>
      </c>
      <c r="U32" s="89">
        <v>0</v>
      </c>
      <c r="V32" s="88">
        <f t="shared" si="10"/>
        <v>0</v>
      </c>
      <c r="W32" s="89">
        <v>0</v>
      </c>
      <c r="X32" s="88">
        <f t="shared" si="11"/>
        <v>0</v>
      </c>
      <c r="Y32" s="89">
        <v>0</v>
      </c>
      <c r="Z32" s="88">
        <f t="shared" si="12"/>
        <v>0</v>
      </c>
      <c r="AA32" s="88">
        <v>0</v>
      </c>
      <c r="AB32" s="88">
        <f t="shared" si="13"/>
        <v>0</v>
      </c>
      <c r="AC32" s="93">
        <f t="shared" si="15"/>
        <v>1.56</v>
      </c>
      <c r="AD32" s="94"/>
      <c r="AJ32" s="79">
        <v>1.56</v>
      </c>
    </row>
    <row r="33" spans="1:30" s="79" customFormat="1" ht="27" customHeight="1">
      <c r="A33" s="85">
        <v>25</v>
      </c>
      <c r="B33" s="90" t="s">
        <v>835</v>
      </c>
      <c r="C33" s="87">
        <v>0</v>
      </c>
      <c r="D33" s="88">
        <f t="shared" si="2"/>
        <v>0</v>
      </c>
      <c r="E33" s="87">
        <v>0</v>
      </c>
      <c r="F33" s="88">
        <f t="shared" si="3"/>
        <v>0</v>
      </c>
      <c r="G33" s="89">
        <v>0</v>
      </c>
      <c r="H33" s="88">
        <f t="shared" si="14"/>
        <v>0</v>
      </c>
      <c r="I33" s="89">
        <v>0</v>
      </c>
      <c r="J33" s="89">
        <f t="shared" si="4"/>
        <v>0</v>
      </c>
      <c r="K33" s="89">
        <v>0</v>
      </c>
      <c r="L33" s="89">
        <f t="shared" si="5"/>
        <v>0</v>
      </c>
      <c r="M33" s="89">
        <v>0</v>
      </c>
      <c r="N33" s="89">
        <f t="shared" si="6"/>
        <v>0</v>
      </c>
      <c r="O33" s="125">
        <v>0</v>
      </c>
      <c r="P33" s="89">
        <f t="shared" si="7"/>
        <v>0</v>
      </c>
      <c r="Q33" s="89">
        <v>0</v>
      </c>
      <c r="R33" s="89">
        <f t="shared" si="8"/>
        <v>0</v>
      </c>
      <c r="S33" s="89">
        <v>0</v>
      </c>
      <c r="T33" s="89">
        <f t="shared" si="9"/>
        <v>0</v>
      </c>
      <c r="U33" s="89">
        <v>0</v>
      </c>
      <c r="V33" s="88">
        <f t="shared" si="10"/>
        <v>0</v>
      </c>
      <c r="W33" s="89">
        <v>0</v>
      </c>
      <c r="X33" s="88">
        <f t="shared" si="11"/>
        <v>0</v>
      </c>
      <c r="Y33" s="89">
        <v>0</v>
      </c>
      <c r="Z33" s="88">
        <f t="shared" si="12"/>
        <v>0</v>
      </c>
      <c r="AA33" s="88">
        <v>0</v>
      </c>
      <c r="AB33" s="88">
        <f t="shared" si="13"/>
        <v>0</v>
      </c>
      <c r="AC33" s="93">
        <f t="shared" si="15"/>
        <v>0</v>
      </c>
      <c r="AD33" s="94"/>
    </row>
    <row r="34" spans="1:30" s="79" customFormat="1" ht="27" customHeight="1">
      <c r="A34" s="122">
        <v>26</v>
      </c>
      <c r="B34" s="86" t="s">
        <v>836</v>
      </c>
      <c r="C34" s="87">
        <v>0</v>
      </c>
      <c r="D34" s="88">
        <f t="shared" si="2"/>
        <v>0</v>
      </c>
      <c r="E34" s="87">
        <v>0</v>
      </c>
      <c r="F34" s="88">
        <f t="shared" si="3"/>
        <v>0</v>
      </c>
      <c r="G34" s="89">
        <v>0</v>
      </c>
      <c r="H34" s="88">
        <f t="shared" si="14"/>
        <v>0</v>
      </c>
      <c r="I34" s="89">
        <v>0</v>
      </c>
      <c r="J34" s="89">
        <f t="shared" si="4"/>
        <v>0</v>
      </c>
      <c r="K34" s="89">
        <v>0</v>
      </c>
      <c r="L34" s="89">
        <f t="shared" si="5"/>
        <v>0</v>
      </c>
      <c r="M34" s="89">
        <v>0</v>
      </c>
      <c r="N34" s="89">
        <f t="shared" si="6"/>
        <v>0</v>
      </c>
      <c r="O34" s="125">
        <v>0</v>
      </c>
      <c r="P34" s="89">
        <f t="shared" si="7"/>
        <v>0</v>
      </c>
      <c r="Q34" s="89">
        <v>0</v>
      </c>
      <c r="R34" s="89">
        <f t="shared" si="8"/>
        <v>0</v>
      </c>
      <c r="S34" s="89">
        <v>0</v>
      </c>
      <c r="T34" s="89">
        <f t="shared" si="9"/>
        <v>0</v>
      </c>
      <c r="U34" s="89">
        <v>0</v>
      </c>
      <c r="V34" s="88">
        <f t="shared" si="10"/>
        <v>0</v>
      </c>
      <c r="W34" s="89">
        <v>0</v>
      </c>
      <c r="X34" s="88">
        <f t="shared" si="11"/>
        <v>0</v>
      </c>
      <c r="Y34" s="89">
        <v>0</v>
      </c>
      <c r="Z34" s="88">
        <f t="shared" si="12"/>
        <v>0</v>
      </c>
      <c r="AA34" s="88">
        <v>0</v>
      </c>
      <c r="AB34" s="88">
        <f t="shared" si="13"/>
        <v>0</v>
      </c>
      <c r="AC34" s="93">
        <f t="shared" si="15"/>
        <v>0</v>
      </c>
      <c r="AD34" s="94"/>
    </row>
    <row r="35" spans="1:30" s="79" customFormat="1" ht="27" customHeight="1">
      <c r="A35" s="85">
        <v>27</v>
      </c>
      <c r="B35" s="86" t="s">
        <v>837</v>
      </c>
      <c r="C35" s="87">
        <v>0</v>
      </c>
      <c r="D35" s="88">
        <f t="shared" si="2"/>
        <v>0</v>
      </c>
      <c r="E35" s="87">
        <v>0</v>
      </c>
      <c r="F35" s="88">
        <f t="shared" si="3"/>
        <v>0</v>
      </c>
      <c r="G35" s="89">
        <v>0</v>
      </c>
      <c r="H35" s="88">
        <f t="shared" si="14"/>
        <v>0</v>
      </c>
      <c r="I35" s="89">
        <v>0</v>
      </c>
      <c r="J35" s="89">
        <f t="shared" si="4"/>
        <v>0</v>
      </c>
      <c r="K35" s="89">
        <v>0</v>
      </c>
      <c r="L35" s="89">
        <f t="shared" si="5"/>
        <v>0</v>
      </c>
      <c r="M35" s="89">
        <v>0</v>
      </c>
      <c r="N35" s="89">
        <f t="shared" si="6"/>
        <v>0</v>
      </c>
      <c r="O35" s="125">
        <v>0</v>
      </c>
      <c r="P35" s="89">
        <f t="shared" si="7"/>
        <v>0</v>
      </c>
      <c r="Q35" s="89">
        <v>0</v>
      </c>
      <c r="R35" s="89">
        <f t="shared" si="8"/>
        <v>0</v>
      </c>
      <c r="S35" s="89">
        <v>0</v>
      </c>
      <c r="T35" s="89">
        <f t="shared" si="9"/>
        <v>0</v>
      </c>
      <c r="U35" s="89">
        <v>0</v>
      </c>
      <c r="V35" s="88">
        <f t="shared" si="10"/>
        <v>0</v>
      </c>
      <c r="W35" s="89">
        <v>0</v>
      </c>
      <c r="X35" s="88">
        <f t="shared" si="11"/>
        <v>0</v>
      </c>
      <c r="Y35" s="89">
        <v>0</v>
      </c>
      <c r="Z35" s="88">
        <f t="shared" si="12"/>
        <v>0</v>
      </c>
      <c r="AA35" s="88">
        <v>0</v>
      </c>
      <c r="AB35" s="88">
        <f t="shared" si="13"/>
        <v>0</v>
      </c>
      <c r="AC35" s="93">
        <f t="shared" si="15"/>
        <v>0</v>
      </c>
      <c r="AD35" s="94"/>
    </row>
    <row r="36" spans="1:30" s="79" customFormat="1" ht="27" customHeight="1">
      <c r="A36" s="122">
        <v>28</v>
      </c>
      <c r="B36" s="86" t="s">
        <v>838</v>
      </c>
      <c r="C36" s="87">
        <v>0</v>
      </c>
      <c r="D36" s="88">
        <f t="shared" si="2"/>
        <v>0</v>
      </c>
      <c r="E36" s="87">
        <v>0</v>
      </c>
      <c r="F36" s="88">
        <f t="shared" si="3"/>
        <v>0</v>
      </c>
      <c r="G36" s="89">
        <v>0</v>
      </c>
      <c r="H36" s="88">
        <f t="shared" si="14"/>
        <v>0</v>
      </c>
      <c r="I36" s="89">
        <v>0</v>
      </c>
      <c r="J36" s="89">
        <f t="shared" si="4"/>
        <v>0</v>
      </c>
      <c r="K36" s="89">
        <v>0</v>
      </c>
      <c r="L36" s="89">
        <f t="shared" si="5"/>
        <v>0</v>
      </c>
      <c r="M36" s="89">
        <v>0</v>
      </c>
      <c r="N36" s="89">
        <f t="shared" si="6"/>
        <v>0</v>
      </c>
      <c r="O36" s="125">
        <v>0</v>
      </c>
      <c r="P36" s="89">
        <f t="shared" si="7"/>
        <v>0</v>
      </c>
      <c r="Q36" s="89">
        <v>0</v>
      </c>
      <c r="R36" s="89">
        <f t="shared" si="8"/>
        <v>0</v>
      </c>
      <c r="S36" s="89">
        <v>0</v>
      </c>
      <c r="T36" s="89">
        <f t="shared" si="9"/>
        <v>0</v>
      </c>
      <c r="U36" s="89">
        <v>0</v>
      </c>
      <c r="V36" s="88">
        <f t="shared" si="10"/>
        <v>0</v>
      </c>
      <c r="W36" s="89">
        <v>0</v>
      </c>
      <c r="X36" s="88">
        <f t="shared" si="11"/>
        <v>0</v>
      </c>
      <c r="Y36" s="89">
        <v>0</v>
      </c>
      <c r="Z36" s="88">
        <f t="shared" si="12"/>
        <v>0</v>
      </c>
      <c r="AA36" s="88">
        <v>0</v>
      </c>
      <c r="AB36" s="88">
        <f t="shared" si="13"/>
        <v>0</v>
      </c>
      <c r="AC36" s="93">
        <f t="shared" si="15"/>
        <v>0</v>
      </c>
      <c r="AD36" s="94"/>
    </row>
    <row r="37" spans="1:30" s="79" customFormat="1" ht="27" customHeight="1">
      <c r="A37" s="85">
        <v>29</v>
      </c>
      <c r="B37" s="86" t="s">
        <v>839</v>
      </c>
      <c r="C37" s="87">
        <v>0</v>
      </c>
      <c r="D37" s="88">
        <f t="shared" si="2"/>
        <v>0</v>
      </c>
      <c r="E37" s="87">
        <v>0</v>
      </c>
      <c r="F37" s="88">
        <f t="shared" si="3"/>
        <v>0</v>
      </c>
      <c r="G37" s="89">
        <v>0</v>
      </c>
      <c r="H37" s="88">
        <f t="shared" si="14"/>
        <v>0</v>
      </c>
      <c r="I37" s="89">
        <v>0</v>
      </c>
      <c r="J37" s="89">
        <f t="shared" si="4"/>
        <v>0</v>
      </c>
      <c r="K37" s="89">
        <v>0</v>
      </c>
      <c r="L37" s="89">
        <f t="shared" si="5"/>
        <v>0</v>
      </c>
      <c r="M37" s="89">
        <v>0</v>
      </c>
      <c r="N37" s="89">
        <f t="shared" si="6"/>
        <v>0</v>
      </c>
      <c r="O37" s="125">
        <v>0</v>
      </c>
      <c r="P37" s="89">
        <f t="shared" si="7"/>
        <v>0</v>
      </c>
      <c r="Q37" s="89">
        <v>0</v>
      </c>
      <c r="R37" s="89">
        <f t="shared" si="8"/>
        <v>0</v>
      </c>
      <c r="S37" s="89">
        <v>0</v>
      </c>
      <c r="T37" s="89">
        <f t="shared" si="9"/>
        <v>0</v>
      </c>
      <c r="U37" s="89">
        <v>0</v>
      </c>
      <c r="V37" s="88">
        <f t="shared" si="10"/>
        <v>0</v>
      </c>
      <c r="W37" s="89">
        <v>0</v>
      </c>
      <c r="X37" s="88">
        <f t="shared" si="11"/>
        <v>0</v>
      </c>
      <c r="Y37" s="89">
        <v>0</v>
      </c>
      <c r="Z37" s="88">
        <f t="shared" si="12"/>
        <v>0</v>
      </c>
      <c r="AA37" s="88">
        <v>0</v>
      </c>
      <c r="AB37" s="88">
        <f t="shared" si="13"/>
        <v>0</v>
      </c>
      <c r="AC37" s="93">
        <f t="shared" si="15"/>
        <v>0</v>
      </c>
      <c r="AD37" s="94"/>
    </row>
    <row r="38" spans="1:30" s="79" customFormat="1" ht="27" customHeight="1">
      <c r="A38" s="122">
        <v>30</v>
      </c>
      <c r="B38" s="86" t="s">
        <v>840</v>
      </c>
      <c r="C38" s="87">
        <v>0</v>
      </c>
      <c r="D38" s="88">
        <f t="shared" si="2"/>
        <v>0</v>
      </c>
      <c r="E38" s="87">
        <v>0</v>
      </c>
      <c r="F38" s="88">
        <f t="shared" si="3"/>
        <v>0</v>
      </c>
      <c r="G38" s="89">
        <v>0</v>
      </c>
      <c r="H38" s="88">
        <f t="shared" si="14"/>
        <v>0</v>
      </c>
      <c r="I38" s="89">
        <v>0</v>
      </c>
      <c r="J38" s="89">
        <f t="shared" si="4"/>
        <v>0</v>
      </c>
      <c r="K38" s="89">
        <v>0</v>
      </c>
      <c r="L38" s="89">
        <f t="shared" si="5"/>
        <v>0</v>
      </c>
      <c r="M38" s="89">
        <v>0</v>
      </c>
      <c r="N38" s="89">
        <f t="shared" si="6"/>
        <v>0</v>
      </c>
      <c r="O38" s="125">
        <v>0</v>
      </c>
      <c r="P38" s="89">
        <f t="shared" si="7"/>
        <v>0</v>
      </c>
      <c r="Q38" s="89">
        <v>0</v>
      </c>
      <c r="R38" s="89">
        <f t="shared" si="8"/>
        <v>0</v>
      </c>
      <c r="S38" s="89">
        <v>0</v>
      </c>
      <c r="T38" s="89">
        <f t="shared" si="9"/>
        <v>0</v>
      </c>
      <c r="U38" s="89">
        <v>0</v>
      </c>
      <c r="V38" s="88">
        <f t="shared" si="10"/>
        <v>0</v>
      </c>
      <c r="W38" s="89">
        <v>0</v>
      </c>
      <c r="X38" s="88">
        <f t="shared" si="11"/>
        <v>0</v>
      </c>
      <c r="Y38" s="89">
        <v>0</v>
      </c>
      <c r="Z38" s="88">
        <f t="shared" si="12"/>
        <v>0</v>
      </c>
      <c r="AA38" s="88">
        <v>0</v>
      </c>
      <c r="AB38" s="88">
        <f t="shared" si="13"/>
        <v>0</v>
      </c>
      <c r="AC38" s="93">
        <f t="shared" si="15"/>
        <v>0</v>
      </c>
      <c r="AD38" s="94"/>
    </row>
    <row r="39" spans="1:30" s="79" customFormat="1" ht="27" customHeight="1">
      <c r="A39" s="85">
        <v>31</v>
      </c>
      <c r="B39" s="86" t="s">
        <v>841</v>
      </c>
      <c r="C39" s="87">
        <v>0</v>
      </c>
      <c r="D39" s="88">
        <f t="shared" si="2"/>
        <v>0</v>
      </c>
      <c r="E39" s="87">
        <v>0</v>
      </c>
      <c r="F39" s="88">
        <f t="shared" si="3"/>
        <v>0</v>
      </c>
      <c r="G39" s="89">
        <v>0</v>
      </c>
      <c r="H39" s="88">
        <f t="shared" si="14"/>
        <v>0</v>
      </c>
      <c r="I39" s="89">
        <v>0</v>
      </c>
      <c r="J39" s="89">
        <f t="shared" si="4"/>
        <v>0</v>
      </c>
      <c r="K39" s="89">
        <v>0</v>
      </c>
      <c r="L39" s="89">
        <f t="shared" si="5"/>
        <v>0</v>
      </c>
      <c r="M39" s="89">
        <v>0</v>
      </c>
      <c r="N39" s="89">
        <f t="shared" si="6"/>
        <v>0</v>
      </c>
      <c r="O39" s="125">
        <v>0</v>
      </c>
      <c r="P39" s="89">
        <f t="shared" si="7"/>
        <v>0</v>
      </c>
      <c r="Q39" s="89">
        <v>0</v>
      </c>
      <c r="R39" s="89">
        <f t="shared" si="8"/>
        <v>0</v>
      </c>
      <c r="S39" s="89">
        <v>0</v>
      </c>
      <c r="T39" s="89">
        <f t="shared" si="9"/>
        <v>0</v>
      </c>
      <c r="U39" s="89">
        <v>0</v>
      </c>
      <c r="V39" s="88">
        <f t="shared" si="10"/>
        <v>0</v>
      </c>
      <c r="W39" s="89">
        <v>0</v>
      </c>
      <c r="X39" s="88">
        <f t="shared" si="11"/>
        <v>0</v>
      </c>
      <c r="Y39" s="89">
        <v>0</v>
      </c>
      <c r="Z39" s="88">
        <f t="shared" si="12"/>
        <v>0</v>
      </c>
      <c r="AA39" s="88">
        <v>0</v>
      </c>
      <c r="AB39" s="88">
        <f t="shared" si="13"/>
        <v>0</v>
      </c>
      <c r="AC39" s="93">
        <f t="shared" si="15"/>
        <v>0</v>
      </c>
      <c r="AD39" s="94"/>
    </row>
    <row r="40" spans="1:30" s="79" customFormat="1" ht="27" customHeight="1">
      <c r="A40" s="122">
        <v>32</v>
      </c>
      <c r="B40" s="86" t="s">
        <v>842</v>
      </c>
      <c r="C40" s="87">
        <v>0</v>
      </c>
      <c r="D40" s="88">
        <f t="shared" si="2"/>
        <v>0</v>
      </c>
      <c r="E40" s="87">
        <v>0</v>
      </c>
      <c r="F40" s="88">
        <f t="shared" si="3"/>
        <v>0</v>
      </c>
      <c r="G40" s="89">
        <v>0</v>
      </c>
      <c r="H40" s="88">
        <f t="shared" si="14"/>
        <v>0</v>
      </c>
      <c r="I40" s="89">
        <v>0</v>
      </c>
      <c r="J40" s="89">
        <f t="shared" si="4"/>
        <v>0</v>
      </c>
      <c r="K40" s="89">
        <v>0</v>
      </c>
      <c r="L40" s="89">
        <f t="shared" si="5"/>
        <v>0</v>
      </c>
      <c r="M40" s="89">
        <v>0</v>
      </c>
      <c r="N40" s="89">
        <f t="shared" si="6"/>
        <v>0</v>
      </c>
      <c r="O40" s="125">
        <v>0</v>
      </c>
      <c r="P40" s="89">
        <f t="shared" si="7"/>
        <v>0</v>
      </c>
      <c r="Q40" s="89">
        <v>0</v>
      </c>
      <c r="R40" s="89">
        <f t="shared" si="8"/>
        <v>0</v>
      </c>
      <c r="S40" s="89">
        <v>0</v>
      </c>
      <c r="T40" s="89">
        <f t="shared" si="9"/>
        <v>0</v>
      </c>
      <c r="U40" s="89">
        <v>0</v>
      </c>
      <c r="V40" s="88">
        <f t="shared" si="10"/>
        <v>0</v>
      </c>
      <c r="W40" s="89">
        <v>0</v>
      </c>
      <c r="X40" s="88">
        <f t="shared" si="11"/>
        <v>0</v>
      </c>
      <c r="Y40" s="89">
        <v>0</v>
      </c>
      <c r="Z40" s="88">
        <f t="shared" si="12"/>
        <v>0</v>
      </c>
      <c r="AA40" s="88">
        <v>0</v>
      </c>
      <c r="AB40" s="88">
        <f t="shared" si="13"/>
        <v>0</v>
      </c>
      <c r="AC40" s="93">
        <f t="shared" si="15"/>
        <v>0</v>
      </c>
      <c r="AD40" s="94"/>
    </row>
    <row r="41" spans="1:30" s="79" customFormat="1" ht="27" customHeight="1">
      <c r="A41" s="85">
        <v>33</v>
      </c>
      <c r="B41" s="86" t="s">
        <v>843</v>
      </c>
      <c r="C41" s="87">
        <v>0</v>
      </c>
      <c r="D41" s="88">
        <f t="shared" si="2"/>
        <v>0</v>
      </c>
      <c r="E41" s="87">
        <v>0</v>
      </c>
      <c r="F41" s="88">
        <f t="shared" si="3"/>
        <v>0</v>
      </c>
      <c r="G41" s="89">
        <v>0</v>
      </c>
      <c r="H41" s="88">
        <f t="shared" si="14"/>
        <v>0</v>
      </c>
      <c r="I41" s="89">
        <v>0</v>
      </c>
      <c r="J41" s="89">
        <f t="shared" si="4"/>
        <v>0</v>
      </c>
      <c r="K41" s="89">
        <v>0</v>
      </c>
      <c r="L41" s="89">
        <f t="shared" si="5"/>
        <v>0</v>
      </c>
      <c r="M41" s="89">
        <v>0</v>
      </c>
      <c r="N41" s="89">
        <f t="shared" si="6"/>
        <v>0</v>
      </c>
      <c r="O41" s="125">
        <v>0</v>
      </c>
      <c r="P41" s="89">
        <f t="shared" si="7"/>
        <v>0</v>
      </c>
      <c r="Q41" s="89">
        <v>0</v>
      </c>
      <c r="R41" s="89">
        <f t="shared" si="8"/>
        <v>0</v>
      </c>
      <c r="S41" s="89">
        <v>0</v>
      </c>
      <c r="T41" s="89">
        <f t="shared" si="9"/>
        <v>0</v>
      </c>
      <c r="U41" s="89">
        <v>0</v>
      </c>
      <c r="V41" s="88">
        <f t="shared" si="10"/>
        <v>0</v>
      </c>
      <c r="W41" s="89">
        <v>0</v>
      </c>
      <c r="X41" s="88">
        <f t="shared" si="11"/>
        <v>0</v>
      </c>
      <c r="Y41" s="89">
        <v>0</v>
      </c>
      <c r="Z41" s="88">
        <f t="shared" si="12"/>
        <v>0</v>
      </c>
      <c r="AA41" s="88">
        <v>0</v>
      </c>
      <c r="AB41" s="88">
        <f t="shared" si="13"/>
        <v>0</v>
      </c>
      <c r="AC41" s="93">
        <f t="shared" si="15"/>
        <v>0</v>
      </c>
      <c r="AD41" s="94"/>
    </row>
    <row r="42" spans="1:30" s="79" customFormat="1" ht="27" customHeight="1">
      <c r="A42" s="122">
        <v>34</v>
      </c>
      <c r="B42" s="86" t="s">
        <v>844</v>
      </c>
      <c r="C42" s="87">
        <v>0</v>
      </c>
      <c r="D42" s="88">
        <f t="shared" si="2"/>
        <v>0</v>
      </c>
      <c r="E42" s="87">
        <v>0</v>
      </c>
      <c r="F42" s="88">
        <f t="shared" si="3"/>
        <v>0</v>
      </c>
      <c r="G42" s="89">
        <v>0</v>
      </c>
      <c r="H42" s="88">
        <f t="shared" si="14"/>
        <v>0</v>
      </c>
      <c r="I42" s="89">
        <v>0</v>
      </c>
      <c r="J42" s="89">
        <f t="shared" si="4"/>
        <v>0</v>
      </c>
      <c r="K42" s="89">
        <v>0</v>
      </c>
      <c r="L42" s="89">
        <f t="shared" si="5"/>
        <v>0</v>
      </c>
      <c r="M42" s="89">
        <v>0</v>
      </c>
      <c r="N42" s="89">
        <f t="shared" si="6"/>
        <v>0</v>
      </c>
      <c r="O42" s="125">
        <v>0</v>
      </c>
      <c r="P42" s="89">
        <f t="shared" si="7"/>
        <v>0</v>
      </c>
      <c r="Q42" s="89">
        <v>0</v>
      </c>
      <c r="R42" s="89">
        <f t="shared" si="8"/>
        <v>0</v>
      </c>
      <c r="S42" s="89">
        <v>0</v>
      </c>
      <c r="T42" s="89">
        <f t="shared" si="9"/>
        <v>0</v>
      </c>
      <c r="U42" s="89">
        <v>0</v>
      </c>
      <c r="V42" s="88">
        <f t="shared" si="10"/>
        <v>0</v>
      </c>
      <c r="W42" s="89">
        <v>0</v>
      </c>
      <c r="X42" s="88">
        <f t="shared" si="11"/>
        <v>0</v>
      </c>
      <c r="Y42" s="89">
        <v>0</v>
      </c>
      <c r="Z42" s="88">
        <f t="shared" si="12"/>
        <v>0</v>
      </c>
      <c r="AA42" s="88">
        <v>0</v>
      </c>
      <c r="AB42" s="88">
        <f t="shared" si="13"/>
        <v>0</v>
      </c>
      <c r="AC42" s="93">
        <f t="shared" si="15"/>
        <v>0</v>
      </c>
      <c r="AD42" s="94"/>
    </row>
    <row r="43" spans="1:30" s="79" customFormat="1" ht="27" customHeight="1">
      <c r="A43" s="85">
        <v>35</v>
      </c>
      <c r="B43" s="86" t="s">
        <v>845</v>
      </c>
      <c r="C43" s="87">
        <v>0</v>
      </c>
      <c r="D43" s="88">
        <f t="shared" si="2"/>
        <v>0</v>
      </c>
      <c r="E43" s="87">
        <v>0</v>
      </c>
      <c r="F43" s="88">
        <f t="shared" si="3"/>
        <v>0</v>
      </c>
      <c r="G43" s="89">
        <v>0</v>
      </c>
      <c r="H43" s="88">
        <f t="shared" si="14"/>
        <v>0</v>
      </c>
      <c r="I43" s="89">
        <v>0</v>
      </c>
      <c r="J43" s="89">
        <f t="shared" si="4"/>
        <v>0</v>
      </c>
      <c r="K43" s="89">
        <v>0</v>
      </c>
      <c r="L43" s="89">
        <f t="shared" si="5"/>
        <v>0</v>
      </c>
      <c r="M43" s="89">
        <v>0</v>
      </c>
      <c r="N43" s="89">
        <f t="shared" si="6"/>
        <v>0</v>
      </c>
      <c r="O43" s="125">
        <v>0</v>
      </c>
      <c r="P43" s="89">
        <f t="shared" si="7"/>
        <v>0</v>
      </c>
      <c r="Q43" s="89">
        <v>0</v>
      </c>
      <c r="R43" s="89">
        <f t="shared" si="8"/>
        <v>0</v>
      </c>
      <c r="S43" s="89">
        <v>0</v>
      </c>
      <c r="T43" s="89">
        <f t="shared" si="9"/>
        <v>0</v>
      </c>
      <c r="U43" s="89">
        <v>0</v>
      </c>
      <c r="V43" s="88">
        <f t="shared" si="10"/>
        <v>0</v>
      </c>
      <c r="W43" s="89">
        <v>0</v>
      </c>
      <c r="X43" s="88">
        <f t="shared" si="11"/>
        <v>0</v>
      </c>
      <c r="Y43" s="89">
        <v>0</v>
      </c>
      <c r="Z43" s="88">
        <f t="shared" si="12"/>
        <v>0</v>
      </c>
      <c r="AA43" s="88">
        <v>0</v>
      </c>
      <c r="AB43" s="88">
        <f t="shared" si="13"/>
        <v>0</v>
      </c>
      <c r="AC43" s="93">
        <f t="shared" si="15"/>
        <v>0</v>
      </c>
      <c r="AD43" s="94"/>
    </row>
    <row r="44" spans="1:30" s="79" customFormat="1" ht="27" customHeight="1">
      <c r="A44" s="122">
        <v>36</v>
      </c>
      <c r="B44" s="124" t="s">
        <v>846</v>
      </c>
      <c r="C44" s="87">
        <v>0</v>
      </c>
      <c r="D44" s="88">
        <f t="shared" si="2"/>
        <v>0</v>
      </c>
      <c r="E44" s="87">
        <v>0</v>
      </c>
      <c r="F44" s="88">
        <f t="shared" si="3"/>
        <v>0</v>
      </c>
      <c r="G44" s="89">
        <v>0</v>
      </c>
      <c r="H44" s="88">
        <f t="shared" si="14"/>
        <v>0</v>
      </c>
      <c r="I44" s="89">
        <v>0</v>
      </c>
      <c r="J44" s="89">
        <f t="shared" si="4"/>
        <v>0</v>
      </c>
      <c r="K44" s="89">
        <v>0</v>
      </c>
      <c r="L44" s="89">
        <f t="shared" si="5"/>
        <v>0</v>
      </c>
      <c r="M44" s="89">
        <v>0</v>
      </c>
      <c r="N44" s="89">
        <f t="shared" si="6"/>
        <v>0</v>
      </c>
      <c r="O44" s="125">
        <v>0</v>
      </c>
      <c r="P44" s="89">
        <f t="shared" si="7"/>
        <v>0</v>
      </c>
      <c r="Q44" s="89">
        <v>0</v>
      </c>
      <c r="R44" s="89">
        <f t="shared" si="8"/>
        <v>0</v>
      </c>
      <c r="S44" s="89">
        <v>0</v>
      </c>
      <c r="T44" s="89">
        <f t="shared" si="9"/>
        <v>0</v>
      </c>
      <c r="U44" s="89">
        <v>0</v>
      </c>
      <c r="V44" s="88">
        <f t="shared" si="10"/>
        <v>0</v>
      </c>
      <c r="W44" s="89">
        <v>0</v>
      </c>
      <c r="X44" s="88">
        <f t="shared" si="11"/>
        <v>0</v>
      </c>
      <c r="Y44" s="89">
        <v>0</v>
      </c>
      <c r="Z44" s="88">
        <f t="shared" si="12"/>
        <v>0</v>
      </c>
      <c r="AA44" s="88">
        <v>0</v>
      </c>
      <c r="AB44" s="88">
        <f t="shared" si="13"/>
        <v>0</v>
      </c>
      <c r="AC44" s="93">
        <f t="shared" si="15"/>
        <v>0</v>
      </c>
      <c r="AD44" s="94"/>
    </row>
    <row r="45" spans="1:30" s="79" customFormat="1" ht="27" customHeight="1">
      <c r="A45" s="85">
        <v>37</v>
      </c>
      <c r="B45" s="124" t="s">
        <v>847</v>
      </c>
      <c r="C45" s="87">
        <v>0</v>
      </c>
      <c r="D45" s="88">
        <f t="shared" si="2"/>
        <v>0</v>
      </c>
      <c r="E45" s="87">
        <v>0</v>
      </c>
      <c r="F45" s="88">
        <f t="shared" si="3"/>
        <v>0</v>
      </c>
      <c r="G45" s="89">
        <v>0</v>
      </c>
      <c r="H45" s="88">
        <f t="shared" si="14"/>
        <v>0</v>
      </c>
      <c r="I45" s="89">
        <v>0</v>
      </c>
      <c r="J45" s="89">
        <f t="shared" si="4"/>
        <v>0</v>
      </c>
      <c r="K45" s="89">
        <v>0</v>
      </c>
      <c r="L45" s="89">
        <f t="shared" si="5"/>
        <v>0</v>
      </c>
      <c r="M45" s="89">
        <v>0</v>
      </c>
      <c r="N45" s="89">
        <f t="shared" si="6"/>
        <v>0</v>
      </c>
      <c r="O45" s="125">
        <v>0</v>
      </c>
      <c r="P45" s="89">
        <f t="shared" si="7"/>
        <v>0</v>
      </c>
      <c r="Q45" s="89">
        <v>0</v>
      </c>
      <c r="R45" s="89">
        <f t="shared" si="8"/>
        <v>0</v>
      </c>
      <c r="S45" s="89">
        <v>0</v>
      </c>
      <c r="T45" s="89">
        <f t="shared" si="9"/>
        <v>0</v>
      </c>
      <c r="U45" s="89">
        <v>0</v>
      </c>
      <c r="V45" s="88">
        <f t="shared" si="10"/>
        <v>0</v>
      </c>
      <c r="W45" s="89">
        <v>0</v>
      </c>
      <c r="X45" s="88">
        <f t="shared" si="11"/>
        <v>0</v>
      </c>
      <c r="Y45" s="89">
        <v>0</v>
      </c>
      <c r="Z45" s="88">
        <f t="shared" si="12"/>
        <v>0</v>
      </c>
      <c r="AA45" s="88">
        <v>0</v>
      </c>
      <c r="AB45" s="88">
        <f t="shared" si="13"/>
        <v>0</v>
      </c>
      <c r="AC45" s="93">
        <f t="shared" si="15"/>
        <v>0</v>
      </c>
      <c r="AD45" s="94"/>
    </row>
    <row r="46" spans="1:30" s="79" customFormat="1" ht="27" customHeight="1">
      <c r="A46" s="122">
        <v>38</v>
      </c>
      <c r="B46" s="124" t="s">
        <v>848</v>
      </c>
      <c r="C46" s="87">
        <v>0</v>
      </c>
      <c r="D46" s="88">
        <f t="shared" si="2"/>
        <v>0</v>
      </c>
      <c r="E46" s="87">
        <v>0</v>
      </c>
      <c r="F46" s="88">
        <f t="shared" si="3"/>
        <v>0</v>
      </c>
      <c r="G46" s="89">
        <v>0</v>
      </c>
      <c r="H46" s="88">
        <f t="shared" si="14"/>
        <v>0</v>
      </c>
      <c r="I46" s="89">
        <v>0</v>
      </c>
      <c r="J46" s="89">
        <f t="shared" si="4"/>
        <v>0</v>
      </c>
      <c r="K46" s="89">
        <v>0</v>
      </c>
      <c r="L46" s="89">
        <f t="shared" si="5"/>
        <v>0</v>
      </c>
      <c r="M46" s="89">
        <v>0</v>
      </c>
      <c r="N46" s="89">
        <f t="shared" si="6"/>
        <v>0</v>
      </c>
      <c r="O46" s="125">
        <v>0</v>
      </c>
      <c r="P46" s="89">
        <f t="shared" si="7"/>
        <v>0</v>
      </c>
      <c r="Q46" s="89">
        <v>0</v>
      </c>
      <c r="R46" s="89">
        <f t="shared" si="8"/>
        <v>0</v>
      </c>
      <c r="S46" s="89">
        <v>0</v>
      </c>
      <c r="T46" s="89">
        <f t="shared" si="9"/>
        <v>0</v>
      </c>
      <c r="U46" s="89">
        <v>0</v>
      </c>
      <c r="V46" s="88">
        <f t="shared" si="10"/>
        <v>0</v>
      </c>
      <c r="W46" s="89">
        <v>0</v>
      </c>
      <c r="X46" s="88">
        <f t="shared" si="11"/>
        <v>0</v>
      </c>
      <c r="Y46" s="89">
        <v>0</v>
      </c>
      <c r="Z46" s="88">
        <f t="shared" si="12"/>
        <v>0</v>
      </c>
      <c r="AA46" s="88">
        <v>0</v>
      </c>
      <c r="AB46" s="88">
        <f t="shared" si="13"/>
        <v>0</v>
      </c>
      <c r="AC46" s="93">
        <f t="shared" si="15"/>
        <v>0</v>
      </c>
      <c r="AD46" s="94"/>
    </row>
    <row r="47" spans="1:30" s="79" customFormat="1" ht="27" customHeight="1">
      <c r="A47" s="85">
        <v>39</v>
      </c>
      <c r="B47" s="124" t="s">
        <v>849</v>
      </c>
      <c r="C47" s="87">
        <v>0</v>
      </c>
      <c r="D47" s="88">
        <f t="shared" si="2"/>
        <v>0</v>
      </c>
      <c r="E47" s="87">
        <v>0</v>
      </c>
      <c r="F47" s="88">
        <f t="shared" si="3"/>
        <v>0</v>
      </c>
      <c r="G47" s="89">
        <v>0</v>
      </c>
      <c r="H47" s="88">
        <f t="shared" si="14"/>
        <v>0</v>
      </c>
      <c r="I47" s="89">
        <v>0</v>
      </c>
      <c r="J47" s="89">
        <f t="shared" si="4"/>
        <v>0</v>
      </c>
      <c r="K47" s="89">
        <v>0</v>
      </c>
      <c r="L47" s="89">
        <f t="shared" si="5"/>
        <v>0</v>
      </c>
      <c r="M47" s="89">
        <v>0</v>
      </c>
      <c r="N47" s="89">
        <f t="shared" si="6"/>
        <v>0</v>
      </c>
      <c r="O47" s="125">
        <v>0</v>
      </c>
      <c r="P47" s="89">
        <f t="shared" si="7"/>
        <v>0</v>
      </c>
      <c r="Q47" s="89">
        <v>0</v>
      </c>
      <c r="R47" s="89">
        <f t="shared" si="8"/>
        <v>0</v>
      </c>
      <c r="S47" s="89">
        <v>0</v>
      </c>
      <c r="T47" s="89">
        <f t="shared" si="9"/>
        <v>0</v>
      </c>
      <c r="U47" s="89">
        <v>0</v>
      </c>
      <c r="V47" s="88">
        <f t="shared" si="10"/>
        <v>0</v>
      </c>
      <c r="W47" s="89">
        <v>0</v>
      </c>
      <c r="X47" s="88">
        <f t="shared" si="11"/>
        <v>0</v>
      </c>
      <c r="Y47" s="89">
        <v>0</v>
      </c>
      <c r="Z47" s="88">
        <f t="shared" si="12"/>
        <v>0</v>
      </c>
      <c r="AA47" s="88">
        <v>0</v>
      </c>
      <c r="AB47" s="88">
        <f t="shared" si="13"/>
        <v>0</v>
      </c>
      <c r="AC47" s="93">
        <f t="shared" si="15"/>
        <v>0</v>
      </c>
      <c r="AD47" s="94"/>
    </row>
    <row r="48" spans="1:30" s="79" customFormat="1" ht="27" customHeight="1">
      <c r="A48" s="122">
        <v>40</v>
      </c>
      <c r="B48" s="124" t="s">
        <v>850</v>
      </c>
      <c r="C48" s="87">
        <v>0</v>
      </c>
      <c r="D48" s="88">
        <f t="shared" si="2"/>
        <v>0</v>
      </c>
      <c r="E48" s="87">
        <v>0</v>
      </c>
      <c r="F48" s="88">
        <f t="shared" si="3"/>
        <v>0</v>
      </c>
      <c r="G48" s="89">
        <v>0</v>
      </c>
      <c r="H48" s="88">
        <f t="shared" si="14"/>
        <v>0</v>
      </c>
      <c r="I48" s="89">
        <v>0</v>
      </c>
      <c r="J48" s="89">
        <f t="shared" si="4"/>
        <v>0</v>
      </c>
      <c r="K48" s="89">
        <v>0</v>
      </c>
      <c r="L48" s="89">
        <f t="shared" si="5"/>
        <v>0</v>
      </c>
      <c r="M48" s="89">
        <v>0</v>
      </c>
      <c r="N48" s="89">
        <f t="shared" si="6"/>
        <v>0</v>
      </c>
      <c r="O48" s="125">
        <v>0</v>
      </c>
      <c r="P48" s="89">
        <f t="shared" si="7"/>
        <v>0</v>
      </c>
      <c r="Q48" s="89">
        <v>0</v>
      </c>
      <c r="R48" s="89">
        <f t="shared" si="8"/>
        <v>0</v>
      </c>
      <c r="S48" s="89">
        <v>0</v>
      </c>
      <c r="T48" s="89">
        <f t="shared" si="9"/>
        <v>0</v>
      </c>
      <c r="U48" s="89">
        <v>0</v>
      </c>
      <c r="V48" s="88">
        <f t="shared" si="10"/>
        <v>0</v>
      </c>
      <c r="W48" s="89">
        <v>0</v>
      </c>
      <c r="X48" s="88">
        <f t="shared" si="11"/>
        <v>0</v>
      </c>
      <c r="Y48" s="89">
        <v>0</v>
      </c>
      <c r="Z48" s="88">
        <f t="shared" si="12"/>
        <v>0</v>
      </c>
      <c r="AA48" s="88">
        <v>0</v>
      </c>
      <c r="AB48" s="88">
        <f t="shared" si="13"/>
        <v>0</v>
      </c>
      <c r="AC48" s="93">
        <f t="shared" si="15"/>
        <v>0</v>
      </c>
      <c r="AD48" s="94"/>
    </row>
    <row r="49" spans="1:36" s="79" customFormat="1" ht="27" customHeight="1">
      <c r="A49" s="85">
        <v>41</v>
      </c>
      <c r="B49" s="124" t="s">
        <v>851</v>
      </c>
      <c r="C49" s="87">
        <v>0</v>
      </c>
      <c r="D49" s="88">
        <f t="shared" si="2"/>
        <v>0</v>
      </c>
      <c r="E49" s="87">
        <v>0</v>
      </c>
      <c r="F49" s="88">
        <f t="shared" si="3"/>
        <v>0</v>
      </c>
      <c r="G49" s="89">
        <v>0</v>
      </c>
      <c r="H49" s="88">
        <f t="shared" si="14"/>
        <v>0</v>
      </c>
      <c r="I49" s="89">
        <v>0</v>
      </c>
      <c r="J49" s="89">
        <f t="shared" si="4"/>
        <v>0</v>
      </c>
      <c r="K49" s="89">
        <v>0</v>
      </c>
      <c r="L49" s="89">
        <f t="shared" si="5"/>
        <v>0</v>
      </c>
      <c r="M49" s="89">
        <v>0</v>
      </c>
      <c r="N49" s="89">
        <f t="shared" si="6"/>
        <v>0</v>
      </c>
      <c r="O49" s="125">
        <v>0</v>
      </c>
      <c r="P49" s="89">
        <f t="shared" si="7"/>
        <v>0</v>
      </c>
      <c r="Q49" s="89">
        <v>0</v>
      </c>
      <c r="R49" s="89">
        <f t="shared" si="8"/>
        <v>0</v>
      </c>
      <c r="S49" s="89">
        <v>0</v>
      </c>
      <c r="T49" s="89">
        <f t="shared" si="9"/>
        <v>0</v>
      </c>
      <c r="U49" s="89">
        <v>0</v>
      </c>
      <c r="V49" s="88">
        <f t="shared" si="10"/>
        <v>0</v>
      </c>
      <c r="W49" s="89">
        <v>0</v>
      </c>
      <c r="X49" s="88">
        <f t="shared" si="11"/>
        <v>0</v>
      </c>
      <c r="Y49" s="89">
        <v>0</v>
      </c>
      <c r="Z49" s="88">
        <f t="shared" si="12"/>
        <v>0</v>
      </c>
      <c r="AA49" s="88">
        <v>0</v>
      </c>
      <c r="AB49" s="88">
        <v>0</v>
      </c>
      <c r="AC49" s="93">
        <f t="shared" si="15"/>
        <v>0</v>
      </c>
      <c r="AD49" s="94"/>
    </row>
    <row r="50" spans="1:36" s="79" customFormat="1" ht="27" customHeight="1">
      <c r="A50" s="122">
        <v>42</v>
      </c>
      <c r="B50" s="124" t="s">
        <v>852</v>
      </c>
      <c r="C50" s="87">
        <v>0</v>
      </c>
      <c r="D50" s="88">
        <f t="shared" si="2"/>
        <v>0</v>
      </c>
      <c r="E50" s="87">
        <v>0</v>
      </c>
      <c r="F50" s="88">
        <f t="shared" si="3"/>
        <v>0</v>
      </c>
      <c r="G50" s="89">
        <v>0</v>
      </c>
      <c r="H50" s="88">
        <f t="shared" si="14"/>
        <v>0</v>
      </c>
      <c r="I50" s="89">
        <v>0</v>
      </c>
      <c r="J50" s="89">
        <f t="shared" si="4"/>
        <v>0</v>
      </c>
      <c r="K50" s="89">
        <v>0</v>
      </c>
      <c r="L50" s="89">
        <f t="shared" si="5"/>
        <v>0</v>
      </c>
      <c r="M50" s="89">
        <v>0</v>
      </c>
      <c r="N50" s="89">
        <f t="shared" si="6"/>
        <v>0</v>
      </c>
      <c r="O50" s="125">
        <v>0</v>
      </c>
      <c r="P50" s="89">
        <f t="shared" si="7"/>
        <v>0</v>
      </c>
      <c r="Q50" s="89">
        <v>0</v>
      </c>
      <c r="R50" s="89">
        <f t="shared" si="8"/>
        <v>0</v>
      </c>
      <c r="S50" s="89">
        <v>0</v>
      </c>
      <c r="T50" s="89">
        <f t="shared" si="9"/>
        <v>0</v>
      </c>
      <c r="U50" s="89">
        <v>0</v>
      </c>
      <c r="V50" s="88">
        <f t="shared" si="10"/>
        <v>0</v>
      </c>
      <c r="W50" s="89">
        <v>0</v>
      </c>
      <c r="X50" s="88">
        <f t="shared" si="11"/>
        <v>0</v>
      </c>
      <c r="Y50" s="89">
        <v>0</v>
      </c>
      <c r="Z50" s="88">
        <f t="shared" si="12"/>
        <v>0</v>
      </c>
      <c r="AA50" s="88">
        <v>0</v>
      </c>
      <c r="AB50">
        <v>0</v>
      </c>
      <c r="AC50" s="93">
        <f t="shared" si="15"/>
        <v>0</v>
      </c>
      <c r="AD50" s="94"/>
    </row>
    <row r="51" spans="1:36" s="79" customFormat="1" ht="27" customHeight="1">
      <c r="A51" s="85">
        <v>43</v>
      </c>
      <c r="B51" s="124" t="s">
        <v>853</v>
      </c>
      <c r="C51" s="87">
        <v>0</v>
      </c>
      <c r="D51" s="88">
        <f t="shared" si="2"/>
        <v>0</v>
      </c>
      <c r="E51" s="87">
        <v>0</v>
      </c>
      <c r="F51" s="88">
        <f t="shared" si="3"/>
        <v>0</v>
      </c>
      <c r="G51" s="89">
        <v>0</v>
      </c>
      <c r="H51" s="88">
        <f t="shared" si="14"/>
        <v>0</v>
      </c>
      <c r="I51" s="89">
        <v>0</v>
      </c>
      <c r="J51" s="89">
        <f t="shared" si="4"/>
        <v>0</v>
      </c>
      <c r="K51" s="89">
        <v>0</v>
      </c>
      <c r="L51" s="89">
        <f t="shared" si="5"/>
        <v>0</v>
      </c>
      <c r="M51" s="89">
        <v>0</v>
      </c>
      <c r="N51" s="89">
        <f t="shared" si="6"/>
        <v>0</v>
      </c>
      <c r="O51" s="125">
        <v>0</v>
      </c>
      <c r="P51" s="89">
        <f t="shared" si="7"/>
        <v>0</v>
      </c>
      <c r="Q51" s="89">
        <v>0</v>
      </c>
      <c r="R51" s="89">
        <f t="shared" si="8"/>
        <v>0</v>
      </c>
      <c r="S51" s="89">
        <v>0</v>
      </c>
      <c r="T51" s="89">
        <f t="shared" si="9"/>
        <v>0</v>
      </c>
      <c r="U51" s="89">
        <v>0</v>
      </c>
      <c r="V51" s="88">
        <f t="shared" si="10"/>
        <v>0</v>
      </c>
      <c r="W51" s="89">
        <v>0</v>
      </c>
      <c r="X51" s="88">
        <f t="shared" si="11"/>
        <v>0</v>
      </c>
      <c r="Y51" s="89">
        <v>0</v>
      </c>
      <c r="Z51" s="88">
        <f t="shared" si="12"/>
        <v>0</v>
      </c>
      <c r="AA51" s="88">
        <v>0</v>
      </c>
      <c r="AB51">
        <v>0</v>
      </c>
      <c r="AC51" s="93">
        <f t="shared" si="15"/>
        <v>0</v>
      </c>
      <c r="AD51" s="94"/>
    </row>
    <row r="52" spans="1:36" s="79" customFormat="1" ht="27" customHeight="1">
      <c r="A52" s="122">
        <v>44</v>
      </c>
      <c r="B52" s="86" t="s">
        <v>854</v>
      </c>
      <c r="C52" s="87">
        <v>0</v>
      </c>
      <c r="D52" s="88">
        <f t="shared" si="2"/>
        <v>0</v>
      </c>
      <c r="E52" s="87">
        <v>0</v>
      </c>
      <c r="F52" s="88">
        <f t="shared" si="3"/>
        <v>0</v>
      </c>
      <c r="G52" s="89">
        <v>0</v>
      </c>
      <c r="H52" s="88">
        <f t="shared" si="14"/>
        <v>0</v>
      </c>
      <c r="I52" s="89">
        <v>0</v>
      </c>
      <c r="J52" s="89">
        <f t="shared" si="4"/>
        <v>0</v>
      </c>
      <c r="K52" s="89">
        <v>0</v>
      </c>
      <c r="L52" s="89">
        <f t="shared" si="5"/>
        <v>0</v>
      </c>
      <c r="M52" s="89">
        <v>0</v>
      </c>
      <c r="N52" s="89">
        <f t="shared" si="6"/>
        <v>0</v>
      </c>
      <c r="O52" s="125">
        <v>0</v>
      </c>
      <c r="P52" s="89">
        <f t="shared" si="7"/>
        <v>0</v>
      </c>
      <c r="Q52" s="89">
        <v>0</v>
      </c>
      <c r="R52" s="89">
        <f t="shared" si="8"/>
        <v>0</v>
      </c>
      <c r="S52" s="89">
        <v>0</v>
      </c>
      <c r="T52" s="89">
        <f t="shared" si="9"/>
        <v>0</v>
      </c>
      <c r="U52" s="89">
        <v>0</v>
      </c>
      <c r="V52" s="88">
        <f t="shared" si="10"/>
        <v>0</v>
      </c>
      <c r="W52" s="89">
        <v>0</v>
      </c>
      <c r="X52" s="88">
        <f t="shared" si="11"/>
        <v>0</v>
      </c>
      <c r="Y52" s="89">
        <v>0</v>
      </c>
      <c r="Z52" s="88">
        <f t="shared" si="12"/>
        <v>0</v>
      </c>
      <c r="AA52" s="88">
        <v>0</v>
      </c>
      <c r="AB52" s="88">
        <f t="shared" ref="AB52:AB114" si="16">AA52*3.75</f>
        <v>0</v>
      </c>
      <c r="AC52" s="93">
        <f t="shared" si="15"/>
        <v>0</v>
      </c>
      <c r="AD52" s="94"/>
    </row>
    <row r="53" spans="1:36" s="79" customFormat="1" ht="27" customHeight="1">
      <c r="A53" s="85">
        <v>45</v>
      </c>
      <c r="B53" s="86" t="s">
        <v>855</v>
      </c>
      <c r="C53" s="87">
        <v>0</v>
      </c>
      <c r="D53" s="88">
        <f t="shared" si="2"/>
        <v>0</v>
      </c>
      <c r="E53" s="87">
        <v>0</v>
      </c>
      <c r="F53" s="88">
        <f t="shared" si="3"/>
        <v>0</v>
      </c>
      <c r="G53" s="89">
        <v>0</v>
      </c>
      <c r="H53" s="88">
        <f t="shared" si="14"/>
        <v>0</v>
      </c>
      <c r="I53" s="89">
        <v>0</v>
      </c>
      <c r="J53" s="89">
        <f t="shared" si="4"/>
        <v>0</v>
      </c>
      <c r="K53" s="89">
        <v>0</v>
      </c>
      <c r="L53" s="89">
        <f t="shared" si="5"/>
        <v>0</v>
      </c>
      <c r="M53" s="89">
        <v>0</v>
      </c>
      <c r="N53" s="89">
        <f t="shared" si="6"/>
        <v>0</v>
      </c>
      <c r="O53" s="125">
        <v>0</v>
      </c>
      <c r="P53" s="89">
        <f t="shared" si="7"/>
        <v>0</v>
      </c>
      <c r="Q53" s="89">
        <v>0</v>
      </c>
      <c r="R53" s="89">
        <f t="shared" si="8"/>
        <v>0</v>
      </c>
      <c r="S53" s="89">
        <v>0</v>
      </c>
      <c r="T53" s="89">
        <f t="shared" si="9"/>
        <v>0</v>
      </c>
      <c r="U53" s="89">
        <v>0</v>
      </c>
      <c r="V53" s="88">
        <f t="shared" si="10"/>
        <v>0</v>
      </c>
      <c r="W53" s="89">
        <v>0</v>
      </c>
      <c r="X53" s="88">
        <f t="shared" si="11"/>
        <v>0</v>
      </c>
      <c r="Y53" s="89">
        <v>0</v>
      </c>
      <c r="Z53" s="88">
        <f t="shared" si="12"/>
        <v>0</v>
      </c>
      <c r="AA53" s="88">
        <v>0</v>
      </c>
      <c r="AB53" s="88">
        <f t="shared" si="16"/>
        <v>0</v>
      </c>
      <c r="AC53" s="93">
        <f t="shared" si="15"/>
        <v>1.02</v>
      </c>
      <c r="AD53" s="94"/>
      <c r="AJ53" s="79">
        <v>1.02</v>
      </c>
    </row>
    <row r="54" spans="1:36" s="79" customFormat="1" ht="27" customHeight="1">
      <c r="A54" s="122">
        <v>46</v>
      </c>
      <c r="B54" s="90" t="s">
        <v>856</v>
      </c>
      <c r="C54" s="87">
        <v>0</v>
      </c>
      <c r="D54" s="88">
        <f t="shared" si="2"/>
        <v>0</v>
      </c>
      <c r="E54" s="87">
        <v>0</v>
      </c>
      <c r="F54" s="88">
        <f t="shared" si="3"/>
        <v>0</v>
      </c>
      <c r="G54" s="89">
        <v>0</v>
      </c>
      <c r="H54" s="88">
        <f t="shared" si="14"/>
        <v>0</v>
      </c>
      <c r="I54" s="89">
        <v>0</v>
      </c>
      <c r="J54" s="89">
        <f t="shared" si="4"/>
        <v>0</v>
      </c>
      <c r="K54" s="89">
        <v>0</v>
      </c>
      <c r="L54" s="89">
        <f t="shared" si="5"/>
        <v>0</v>
      </c>
      <c r="M54" s="89">
        <v>0</v>
      </c>
      <c r="N54" s="89">
        <f t="shared" si="6"/>
        <v>0</v>
      </c>
      <c r="O54" s="125">
        <v>0</v>
      </c>
      <c r="P54" s="89">
        <f t="shared" si="7"/>
        <v>0</v>
      </c>
      <c r="Q54" s="89">
        <v>0</v>
      </c>
      <c r="R54" s="89">
        <f t="shared" si="8"/>
        <v>0</v>
      </c>
      <c r="S54" s="89">
        <v>0</v>
      </c>
      <c r="T54" s="89">
        <f t="shared" si="9"/>
        <v>0</v>
      </c>
      <c r="U54" s="89">
        <v>0</v>
      </c>
      <c r="V54" s="88">
        <f t="shared" si="10"/>
        <v>0</v>
      </c>
      <c r="W54" s="89">
        <v>0</v>
      </c>
      <c r="X54" s="88">
        <f t="shared" si="11"/>
        <v>0</v>
      </c>
      <c r="Y54" s="89">
        <v>0</v>
      </c>
      <c r="Z54" s="88">
        <f t="shared" si="12"/>
        <v>0</v>
      </c>
      <c r="AA54" s="88">
        <v>0</v>
      </c>
      <c r="AB54" s="88">
        <f t="shared" si="16"/>
        <v>0</v>
      </c>
      <c r="AC54" s="93">
        <f t="shared" si="15"/>
        <v>1.02</v>
      </c>
      <c r="AD54" s="94"/>
      <c r="AJ54" s="79">
        <v>1.02</v>
      </c>
    </row>
    <row r="55" spans="1:36" s="79" customFormat="1" ht="27" customHeight="1">
      <c r="A55" s="85">
        <v>47</v>
      </c>
      <c r="B55" s="86" t="s">
        <v>857</v>
      </c>
      <c r="C55" s="87">
        <v>0</v>
      </c>
      <c r="D55" s="88">
        <f t="shared" si="2"/>
        <v>0</v>
      </c>
      <c r="E55" s="87">
        <v>0</v>
      </c>
      <c r="F55" s="88">
        <f t="shared" si="3"/>
        <v>0</v>
      </c>
      <c r="G55" s="89">
        <v>0</v>
      </c>
      <c r="H55" s="88">
        <f t="shared" si="14"/>
        <v>0</v>
      </c>
      <c r="I55" s="89">
        <v>0</v>
      </c>
      <c r="J55" s="89">
        <f t="shared" si="4"/>
        <v>0</v>
      </c>
      <c r="K55" s="89">
        <v>0</v>
      </c>
      <c r="L55" s="89">
        <f t="shared" si="5"/>
        <v>0</v>
      </c>
      <c r="M55" s="89">
        <v>0</v>
      </c>
      <c r="N55" s="89">
        <f t="shared" si="6"/>
        <v>0</v>
      </c>
      <c r="O55" s="125">
        <v>0</v>
      </c>
      <c r="P55" s="89">
        <f t="shared" si="7"/>
        <v>0</v>
      </c>
      <c r="Q55" s="89">
        <v>0</v>
      </c>
      <c r="R55" s="89">
        <f t="shared" si="8"/>
        <v>0</v>
      </c>
      <c r="S55" s="89">
        <v>0</v>
      </c>
      <c r="T55" s="89">
        <f t="shared" si="9"/>
        <v>0</v>
      </c>
      <c r="U55" s="89">
        <v>0</v>
      </c>
      <c r="V55" s="88">
        <f t="shared" si="10"/>
        <v>0</v>
      </c>
      <c r="W55" s="89">
        <v>0</v>
      </c>
      <c r="X55" s="88">
        <f t="shared" si="11"/>
        <v>0</v>
      </c>
      <c r="Y55" s="89">
        <v>0</v>
      </c>
      <c r="Z55" s="88">
        <f t="shared" si="12"/>
        <v>0</v>
      </c>
      <c r="AA55" s="88">
        <v>0</v>
      </c>
      <c r="AB55" s="88">
        <f t="shared" si="16"/>
        <v>0</v>
      </c>
      <c r="AC55" s="93">
        <f t="shared" si="15"/>
        <v>1.02</v>
      </c>
      <c r="AD55" s="94"/>
      <c r="AJ55" s="79">
        <v>1.02</v>
      </c>
    </row>
    <row r="56" spans="1:36" s="79" customFormat="1" ht="27" customHeight="1">
      <c r="A56" s="122">
        <v>48</v>
      </c>
      <c r="B56" s="86" t="s">
        <v>858</v>
      </c>
      <c r="C56" s="87">
        <v>0</v>
      </c>
      <c r="D56" s="88">
        <f t="shared" si="2"/>
        <v>0</v>
      </c>
      <c r="E56" s="87">
        <v>0</v>
      </c>
      <c r="F56" s="88">
        <f t="shared" si="3"/>
        <v>0</v>
      </c>
      <c r="G56" s="89">
        <v>0</v>
      </c>
      <c r="H56" s="88">
        <f t="shared" si="14"/>
        <v>0</v>
      </c>
      <c r="I56" s="89">
        <v>0</v>
      </c>
      <c r="J56" s="89">
        <f t="shared" si="4"/>
        <v>0</v>
      </c>
      <c r="K56" s="89">
        <v>0</v>
      </c>
      <c r="L56" s="89">
        <f t="shared" si="5"/>
        <v>0</v>
      </c>
      <c r="M56" s="89">
        <v>0</v>
      </c>
      <c r="N56" s="89">
        <f t="shared" si="6"/>
        <v>0</v>
      </c>
      <c r="O56" s="125">
        <v>0</v>
      </c>
      <c r="P56" s="89">
        <f t="shared" si="7"/>
        <v>0</v>
      </c>
      <c r="Q56" s="89">
        <v>0</v>
      </c>
      <c r="R56" s="89">
        <f t="shared" si="8"/>
        <v>0</v>
      </c>
      <c r="S56" s="89">
        <v>0</v>
      </c>
      <c r="T56" s="89">
        <f t="shared" si="9"/>
        <v>0</v>
      </c>
      <c r="U56" s="89">
        <v>0</v>
      </c>
      <c r="V56" s="88">
        <f t="shared" si="10"/>
        <v>0</v>
      </c>
      <c r="W56" s="89">
        <v>0</v>
      </c>
      <c r="X56" s="88">
        <f t="shared" si="11"/>
        <v>0</v>
      </c>
      <c r="Y56" s="89">
        <v>0</v>
      </c>
      <c r="Z56" s="88">
        <f t="shared" si="12"/>
        <v>0</v>
      </c>
      <c r="AA56" s="88">
        <v>0</v>
      </c>
      <c r="AB56" s="88">
        <f t="shared" si="16"/>
        <v>0</v>
      </c>
      <c r="AC56" s="93">
        <f t="shared" ref="AC56:AC87" si="17">Z56+X56+V56+J56+H56+F56+D56+AB56+N56+L56+P56+R56+AJ56+T56</f>
        <v>1.02</v>
      </c>
      <c r="AD56" s="94"/>
      <c r="AJ56" s="79">
        <v>1.02</v>
      </c>
    </row>
    <row r="57" spans="1:36" s="79" customFormat="1" ht="27" customHeight="1">
      <c r="A57" s="85">
        <v>49</v>
      </c>
      <c r="B57" s="86" t="s">
        <v>859</v>
      </c>
      <c r="C57" s="87">
        <v>0</v>
      </c>
      <c r="D57" s="88">
        <f t="shared" si="2"/>
        <v>0</v>
      </c>
      <c r="E57" s="87">
        <v>0</v>
      </c>
      <c r="F57" s="88">
        <f t="shared" si="3"/>
        <v>0</v>
      </c>
      <c r="G57" s="89">
        <v>0</v>
      </c>
      <c r="H57" s="88">
        <f t="shared" si="14"/>
        <v>0</v>
      </c>
      <c r="I57" s="89">
        <v>0</v>
      </c>
      <c r="J57" s="89">
        <f t="shared" si="4"/>
        <v>0</v>
      </c>
      <c r="K57" s="89">
        <v>0</v>
      </c>
      <c r="L57" s="89">
        <f t="shared" si="5"/>
        <v>0</v>
      </c>
      <c r="M57" s="89">
        <v>0</v>
      </c>
      <c r="N57" s="89">
        <f t="shared" si="6"/>
        <v>0</v>
      </c>
      <c r="O57" s="125">
        <v>0</v>
      </c>
      <c r="P57" s="89">
        <f t="shared" si="7"/>
        <v>0</v>
      </c>
      <c r="Q57" s="89">
        <v>0</v>
      </c>
      <c r="R57" s="89">
        <f t="shared" si="8"/>
        <v>0</v>
      </c>
      <c r="S57" s="89">
        <v>0</v>
      </c>
      <c r="T57" s="89">
        <f t="shared" si="9"/>
        <v>0</v>
      </c>
      <c r="U57" s="89">
        <v>0</v>
      </c>
      <c r="V57" s="88">
        <f t="shared" si="10"/>
        <v>0</v>
      </c>
      <c r="W57" s="89">
        <v>0</v>
      </c>
      <c r="X57" s="88">
        <f t="shared" si="11"/>
        <v>0</v>
      </c>
      <c r="Y57" s="89">
        <v>0</v>
      </c>
      <c r="Z57" s="88">
        <f t="shared" si="12"/>
        <v>0</v>
      </c>
      <c r="AA57" s="88">
        <v>0</v>
      </c>
      <c r="AB57" s="88">
        <f t="shared" si="16"/>
        <v>0</v>
      </c>
      <c r="AC57" s="93">
        <f t="shared" si="17"/>
        <v>1.02</v>
      </c>
      <c r="AD57" s="94"/>
      <c r="AJ57" s="79">
        <v>1.02</v>
      </c>
    </row>
    <row r="58" spans="1:36" s="79" customFormat="1" ht="27" customHeight="1">
      <c r="A58" s="122">
        <v>50</v>
      </c>
      <c r="B58" s="86" t="s">
        <v>860</v>
      </c>
      <c r="C58" s="87">
        <v>0</v>
      </c>
      <c r="D58" s="88">
        <f t="shared" si="2"/>
        <v>0</v>
      </c>
      <c r="E58" s="87">
        <v>0</v>
      </c>
      <c r="F58" s="88">
        <f t="shared" si="3"/>
        <v>0</v>
      </c>
      <c r="G58" s="89">
        <v>0</v>
      </c>
      <c r="H58" s="88">
        <f t="shared" si="14"/>
        <v>0</v>
      </c>
      <c r="I58" s="89">
        <v>0</v>
      </c>
      <c r="J58" s="89">
        <f t="shared" ref="J58:J121" si="18">I58/25</f>
        <v>0</v>
      </c>
      <c r="K58" s="89">
        <v>0</v>
      </c>
      <c r="L58" s="89">
        <f t="shared" ref="L58:L121" si="19">K58*0.3</f>
        <v>0</v>
      </c>
      <c r="M58" s="89">
        <v>0</v>
      </c>
      <c r="N58" s="89">
        <f t="shared" si="6"/>
        <v>0</v>
      </c>
      <c r="O58" s="125">
        <v>0</v>
      </c>
      <c r="P58" s="89">
        <f t="shared" si="7"/>
        <v>0</v>
      </c>
      <c r="Q58" s="89">
        <v>0</v>
      </c>
      <c r="R58" s="89">
        <f t="shared" ref="R58:R121" si="20">Q58/25</f>
        <v>0</v>
      </c>
      <c r="S58" s="89">
        <v>0</v>
      </c>
      <c r="T58" s="89">
        <f t="shared" si="9"/>
        <v>0</v>
      </c>
      <c r="U58" s="89">
        <v>0</v>
      </c>
      <c r="V58" s="88">
        <f t="shared" si="10"/>
        <v>0</v>
      </c>
      <c r="W58" s="89">
        <v>0</v>
      </c>
      <c r="X58" s="88">
        <f t="shared" si="11"/>
        <v>0</v>
      </c>
      <c r="Y58" s="89">
        <v>0</v>
      </c>
      <c r="Z58" s="88">
        <f t="shared" si="12"/>
        <v>0</v>
      </c>
      <c r="AA58" s="88">
        <v>0</v>
      </c>
      <c r="AB58" s="88">
        <f t="shared" si="16"/>
        <v>0</v>
      </c>
      <c r="AC58" s="93">
        <f t="shared" si="17"/>
        <v>1.02</v>
      </c>
      <c r="AD58" s="94"/>
      <c r="AJ58" s="79">
        <v>1.02</v>
      </c>
    </row>
    <row r="59" spans="1:36" s="79" customFormat="1" ht="27" customHeight="1">
      <c r="A59" s="85">
        <v>51</v>
      </c>
      <c r="B59" s="86" t="s">
        <v>861</v>
      </c>
      <c r="C59" s="87">
        <v>0</v>
      </c>
      <c r="D59" s="88">
        <f t="shared" si="2"/>
        <v>0</v>
      </c>
      <c r="E59" s="87">
        <v>0</v>
      </c>
      <c r="F59" s="88">
        <f t="shared" si="3"/>
        <v>0</v>
      </c>
      <c r="G59" s="89">
        <v>0</v>
      </c>
      <c r="H59" s="88">
        <f t="shared" si="14"/>
        <v>0</v>
      </c>
      <c r="I59" s="89">
        <v>0</v>
      </c>
      <c r="J59" s="89">
        <f t="shared" si="18"/>
        <v>0</v>
      </c>
      <c r="K59" s="89">
        <v>0</v>
      </c>
      <c r="L59" s="89">
        <f t="shared" si="19"/>
        <v>0</v>
      </c>
      <c r="M59" s="89">
        <v>0</v>
      </c>
      <c r="N59" s="89">
        <f t="shared" si="6"/>
        <v>0</v>
      </c>
      <c r="O59" s="125">
        <v>0</v>
      </c>
      <c r="P59" s="89">
        <f t="shared" si="7"/>
        <v>0</v>
      </c>
      <c r="Q59" s="89">
        <v>0</v>
      </c>
      <c r="R59" s="89">
        <f t="shared" si="20"/>
        <v>0</v>
      </c>
      <c r="S59" s="89">
        <v>0</v>
      </c>
      <c r="T59" s="89">
        <f t="shared" si="9"/>
        <v>0</v>
      </c>
      <c r="U59" s="89">
        <v>0</v>
      </c>
      <c r="V59" s="88">
        <f t="shared" si="10"/>
        <v>0</v>
      </c>
      <c r="W59" s="89">
        <v>0</v>
      </c>
      <c r="X59" s="88">
        <f t="shared" si="11"/>
        <v>0</v>
      </c>
      <c r="Y59" s="89">
        <v>0</v>
      </c>
      <c r="Z59" s="88">
        <f t="shared" si="12"/>
        <v>0</v>
      </c>
      <c r="AA59" s="88">
        <v>0</v>
      </c>
      <c r="AB59" s="88">
        <f t="shared" si="16"/>
        <v>0</v>
      </c>
      <c r="AC59" s="93">
        <f t="shared" si="17"/>
        <v>0</v>
      </c>
      <c r="AD59" s="94"/>
    </row>
    <row r="60" spans="1:36" s="79" customFormat="1" ht="27" customHeight="1">
      <c r="A60" s="122">
        <v>52</v>
      </c>
      <c r="B60" s="86" t="s">
        <v>862</v>
      </c>
      <c r="C60" s="87">
        <v>0</v>
      </c>
      <c r="D60" s="88">
        <f t="shared" si="2"/>
        <v>0</v>
      </c>
      <c r="E60" s="87">
        <v>0</v>
      </c>
      <c r="F60" s="88">
        <f t="shared" si="3"/>
        <v>0</v>
      </c>
      <c r="G60" s="89">
        <v>0</v>
      </c>
      <c r="H60" s="88">
        <f t="shared" si="14"/>
        <v>0</v>
      </c>
      <c r="I60" s="89">
        <v>0</v>
      </c>
      <c r="J60" s="89">
        <f t="shared" si="18"/>
        <v>0</v>
      </c>
      <c r="K60" s="89">
        <v>0</v>
      </c>
      <c r="L60" s="89">
        <f t="shared" si="19"/>
        <v>0</v>
      </c>
      <c r="M60" s="89">
        <v>0</v>
      </c>
      <c r="N60" s="89">
        <f t="shared" si="6"/>
        <v>0</v>
      </c>
      <c r="O60" s="125">
        <v>0</v>
      </c>
      <c r="P60" s="89">
        <f t="shared" si="7"/>
        <v>0</v>
      </c>
      <c r="Q60" s="89">
        <v>0</v>
      </c>
      <c r="R60" s="89">
        <f t="shared" si="20"/>
        <v>0</v>
      </c>
      <c r="S60" s="89">
        <v>0</v>
      </c>
      <c r="T60" s="89">
        <f t="shared" si="9"/>
        <v>0</v>
      </c>
      <c r="U60" s="89">
        <v>0</v>
      </c>
      <c r="V60" s="88">
        <f t="shared" si="10"/>
        <v>0</v>
      </c>
      <c r="W60" s="89">
        <v>0</v>
      </c>
      <c r="X60" s="88">
        <f t="shared" si="11"/>
        <v>0</v>
      </c>
      <c r="Y60" s="89">
        <v>0</v>
      </c>
      <c r="Z60" s="88">
        <f t="shared" si="12"/>
        <v>0</v>
      </c>
      <c r="AA60" s="88">
        <v>0</v>
      </c>
      <c r="AB60" s="88">
        <f t="shared" si="16"/>
        <v>0</v>
      </c>
      <c r="AC60" s="93">
        <f t="shared" si="17"/>
        <v>0</v>
      </c>
      <c r="AD60" s="94"/>
    </row>
    <row r="61" spans="1:36" s="79" customFormat="1" ht="27" customHeight="1">
      <c r="A61" s="85">
        <v>53</v>
      </c>
      <c r="B61" s="86" t="s">
        <v>863</v>
      </c>
      <c r="C61" s="87">
        <v>0</v>
      </c>
      <c r="D61" s="88">
        <f t="shared" si="2"/>
        <v>0</v>
      </c>
      <c r="E61" s="87">
        <v>0</v>
      </c>
      <c r="F61" s="88">
        <f t="shared" si="3"/>
        <v>0</v>
      </c>
      <c r="G61" s="89">
        <v>0</v>
      </c>
      <c r="H61" s="88">
        <f t="shared" si="14"/>
        <v>0</v>
      </c>
      <c r="I61" s="89">
        <v>0</v>
      </c>
      <c r="J61" s="89">
        <f t="shared" si="18"/>
        <v>0</v>
      </c>
      <c r="K61" s="89">
        <v>0</v>
      </c>
      <c r="L61" s="89">
        <f t="shared" si="19"/>
        <v>0</v>
      </c>
      <c r="M61" s="89">
        <v>0</v>
      </c>
      <c r="N61" s="89">
        <f t="shared" si="6"/>
        <v>0</v>
      </c>
      <c r="O61" s="125">
        <v>0</v>
      </c>
      <c r="P61" s="89">
        <f t="shared" si="7"/>
        <v>0</v>
      </c>
      <c r="Q61" s="89">
        <v>0</v>
      </c>
      <c r="R61" s="89">
        <f t="shared" si="20"/>
        <v>0</v>
      </c>
      <c r="S61" s="89">
        <v>0</v>
      </c>
      <c r="T61" s="89">
        <f t="shared" si="9"/>
        <v>0</v>
      </c>
      <c r="U61" s="89">
        <v>0</v>
      </c>
      <c r="V61" s="88">
        <f t="shared" si="10"/>
        <v>0</v>
      </c>
      <c r="W61" s="89">
        <v>0</v>
      </c>
      <c r="X61" s="88">
        <f t="shared" si="11"/>
        <v>0</v>
      </c>
      <c r="Y61" s="89">
        <v>0</v>
      </c>
      <c r="Z61" s="88">
        <f t="shared" si="12"/>
        <v>0</v>
      </c>
      <c r="AA61" s="88">
        <v>0</v>
      </c>
      <c r="AB61" s="88">
        <f t="shared" si="16"/>
        <v>0</v>
      </c>
      <c r="AC61" s="93">
        <f t="shared" si="17"/>
        <v>0</v>
      </c>
      <c r="AD61" s="94"/>
    </row>
    <row r="62" spans="1:36" s="79" customFormat="1" ht="27" customHeight="1">
      <c r="A62" s="122">
        <v>54</v>
      </c>
      <c r="B62" s="86" t="s">
        <v>864</v>
      </c>
      <c r="C62" s="87">
        <v>0</v>
      </c>
      <c r="D62" s="88">
        <f t="shared" si="2"/>
        <v>0</v>
      </c>
      <c r="E62" s="87">
        <v>0</v>
      </c>
      <c r="F62" s="88">
        <f t="shared" si="3"/>
        <v>0</v>
      </c>
      <c r="G62" s="89">
        <v>0</v>
      </c>
      <c r="H62" s="88">
        <f t="shared" si="14"/>
        <v>0</v>
      </c>
      <c r="I62" s="89">
        <v>0</v>
      </c>
      <c r="J62" s="89">
        <f t="shared" si="18"/>
        <v>0</v>
      </c>
      <c r="K62" s="89">
        <v>0</v>
      </c>
      <c r="L62" s="89">
        <f t="shared" si="19"/>
        <v>0</v>
      </c>
      <c r="M62" s="89">
        <v>0</v>
      </c>
      <c r="N62" s="89">
        <f t="shared" si="6"/>
        <v>0</v>
      </c>
      <c r="O62" s="125">
        <v>0</v>
      </c>
      <c r="P62" s="89">
        <f t="shared" si="7"/>
        <v>0</v>
      </c>
      <c r="Q62" s="89">
        <v>0</v>
      </c>
      <c r="R62" s="89">
        <f t="shared" si="20"/>
        <v>0</v>
      </c>
      <c r="S62" s="89">
        <v>0</v>
      </c>
      <c r="T62" s="89">
        <f t="shared" si="9"/>
        <v>0</v>
      </c>
      <c r="U62" s="89">
        <v>0</v>
      </c>
      <c r="V62" s="88">
        <f t="shared" si="10"/>
        <v>0</v>
      </c>
      <c r="W62" s="89">
        <v>0</v>
      </c>
      <c r="X62" s="88">
        <f t="shared" si="11"/>
        <v>0</v>
      </c>
      <c r="Y62" s="89">
        <v>0</v>
      </c>
      <c r="Z62" s="88">
        <f t="shared" si="12"/>
        <v>0</v>
      </c>
      <c r="AA62" s="88">
        <v>0</v>
      </c>
      <c r="AB62" s="88">
        <f t="shared" si="16"/>
        <v>0</v>
      </c>
      <c r="AC62" s="93">
        <f t="shared" si="17"/>
        <v>0</v>
      </c>
      <c r="AD62" s="94"/>
    </row>
    <row r="63" spans="1:36" s="79" customFormat="1" ht="27" customHeight="1">
      <c r="A63" s="85">
        <v>55</v>
      </c>
      <c r="B63" s="86" t="s">
        <v>865</v>
      </c>
      <c r="C63" s="87">
        <v>0</v>
      </c>
      <c r="D63" s="88">
        <f t="shared" si="2"/>
        <v>0</v>
      </c>
      <c r="E63" s="87">
        <v>0</v>
      </c>
      <c r="F63" s="88">
        <f t="shared" si="3"/>
        <v>0</v>
      </c>
      <c r="G63" s="89">
        <v>0</v>
      </c>
      <c r="H63" s="88">
        <f t="shared" si="14"/>
        <v>0</v>
      </c>
      <c r="I63" s="89">
        <v>0</v>
      </c>
      <c r="J63" s="89">
        <f t="shared" si="18"/>
        <v>0</v>
      </c>
      <c r="K63" s="89">
        <v>0</v>
      </c>
      <c r="L63" s="89">
        <f t="shared" si="19"/>
        <v>0</v>
      </c>
      <c r="M63" s="89">
        <v>0</v>
      </c>
      <c r="N63" s="89">
        <f t="shared" si="6"/>
        <v>0</v>
      </c>
      <c r="O63" s="125">
        <v>0</v>
      </c>
      <c r="P63" s="89">
        <f t="shared" si="7"/>
        <v>0</v>
      </c>
      <c r="Q63" s="89">
        <v>0</v>
      </c>
      <c r="R63" s="89">
        <f t="shared" si="20"/>
        <v>0</v>
      </c>
      <c r="S63" s="89">
        <v>0</v>
      </c>
      <c r="T63" s="89">
        <f t="shared" si="9"/>
        <v>0</v>
      </c>
      <c r="U63" s="89">
        <v>0</v>
      </c>
      <c r="V63" s="88">
        <f t="shared" si="10"/>
        <v>0</v>
      </c>
      <c r="W63" s="89">
        <v>0</v>
      </c>
      <c r="X63" s="88">
        <f t="shared" si="11"/>
        <v>0</v>
      </c>
      <c r="Y63" s="89">
        <v>0</v>
      </c>
      <c r="Z63" s="88">
        <f t="shared" si="12"/>
        <v>0</v>
      </c>
      <c r="AA63" s="88">
        <v>0</v>
      </c>
      <c r="AB63" s="88">
        <f t="shared" si="16"/>
        <v>0</v>
      </c>
      <c r="AC63" s="93">
        <f t="shared" si="17"/>
        <v>0</v>
      </c>
      <c r="AD63" s="94"/>
    </row>
    <row r="64" spans="1:36" s="79" customFormat="1" ht="27" customHeight="1">
      <c r="A64" s="122">
        <v>56</v>
      </c>
      <c r="B64" s="86" t="s">
        <v>866</v>
      </c>
      <c r="C64" s="87">
        <v>0</v>
      </c>
      <c r="D64" s="88">
        <f t="shared" si="2"/>
        <v>0</v>
      </c>
      <c r="E64" s="87">
        <v>0</v>
      </c>
      <c r="F64" s="88">
        <f t="shared" si="3"/>
        <v>0</v>
      </c>
      <c r="G64" s="89">
        <v>0</v>
      </c>
      <c r="H64" s="88">
        <f t="shared" si="14"/>
        <v>0</v>
      </c>
      <c r="I64" s="89">
        <v>0</v>
      </c>
      <c r="J64" s="89">
        <f t="shared" si="18"/>
        <v>0</v>
      </c>
      <c r="K64" s="89">
        <v>0</v>
      </c>
      <c r="L64" s="89">
        <f t="shared" si="19"/>
        <v>0</v>
      </c>
      <c r="M64" s="89">
        <v>0</v>
      </c>
      <c r="N64" s="89">
        <f t="shared" si="6"/>
        <v>0</v>
      </c>
      <c r="O64" s="125">
        <v>0</v>
      </c>
      <c r="P64" s="89">
        <f t="shared" si="7"/>
        <v>0</v>
      </c>
      <c r="Q64" s="89">
        <v>0</v>
      </c>
      <c r="R64" s="89">
        <f t="shared" si="20"/>
        <v>0</v>
      </c>
      <c r="S64" s="89">
        <v>0</v>
      </c>
      <c r="T64" s="89">
        <f t="shared" si="9"/>
        <v>0</v>
      </c>
      <c r="U64" s="89">
        <v>0</v>
      </c>
      <c r="V64" s="88">
        <f t="shared" si="10"/>
        <v>0</v>
      </c>
      <c r="W64" s="89">
        <v>0</v>
      </c>
      <c r="X64" s="88">
        <f t="shared" si="11"/>
        <v>0</v>
      </c>
      <c r="Y64" s="89">
        <v>0</v>
      </c>
      <c r="Z64" s="88">
        <f t="shared" si="12"/>
        <v>0</v>
      </c>
      <c r="AA64" s="88">
        <v>0</v>
      </c>
      <c r="AB64" s="88">
        <f t="shared" si="16"/>
        <v>0</v>
      </c>
      <c r="AC64" s="93">
        <f t="shared" si="17"/>
        <v>0</v>
      </c>
      <c r="AD64" s="94"/>
    </row>
    <row r="65" spans="1:36" s="79" customFormat="1" ht="27" customHeight="1">
      <c r="A65" s="85">
        <v>57</v>
      </c>
      <c r="B65" s="86" t="s">
        <v>867</v>
      </c>
      <c r="C65" s="87">
        <v>0</v>
      </c>
      <c r="D65" s="88">
        <f t="shared" si="2"/>
        <v>0</v>
      </c>
      <c r="E65" s="87">
        <v>0</v>
      </c>
      <c r="F65" s="88">
        <f t="shared" si="3"/>
        <v>0</v>
      </c>
      <c r="G65" s="89">
        <v>0</v>
      </c>
      <c r="H65" s="88">
        <f t="shared" si="14"/>
        <v>0</v>
      </c>
      <c r="I65" s="89">
        <v>0</v>
      </c>
      <c r="J65" s="89">
        <f t="shared" si="18"/>
        <v>0</v>
      </c>
      <c r="K65" s="89">
        <v>0</v>
      </c>
      <c r="L65" s="89">
        <f t="shared" si="19"/>
        <v>0</v>
      </c>
      <c r="M65" s="89">
        <v>0</v>
      </c>
      <c r="N65" s="89">
        <f t="shared" si="6"/>
        <v>0</v>
      </c>
      <c r="O65" s="125">
        <v>0</v>
      </c>
      <c r="P65" s="89">
        <f t="shared" si="7"/>
        <v>0</v>
      </c>
      <c r="Q65" s="89">
        <v>0</v>
      </c>
      <c r="R65" s="89">
        <f t="shared" si="20"/>
        <v>0</v>
      </c>
      <c r="S65" s="89">
        <v>0</v>
      </c>
      <c r="T65" s="89">
        <f t="shared" si="9"/>
        <v>0</v>
      </c>
      <c r="U65" s="89">
        <v>0</v>
      </c>
      <c r="V65" s="88">
        <f t="shared" si="10"/>
        <v>0</v>
      </c>
      <c r="W65" s="89">
        <v>0</v>
      </c>
      <c r="X65" s="88">
        <f t="shared" si="11"/>
        <v>0</v>
      </c>
      <c r="Y65" s="89">
        <v>0</v>
      </c>
      <c r="Z65" s="88">
        <f t="shared" si="12"/>
        <v>0</v>
      </c>
      <c r="AA65" s="88">
        <v>0</v>
      </c>
      <c r="AB65" s="88">
        <f t="shared" si="16"/>
        <v>0</v>
      </c>
      <c r="AC65" s="93">
        <f t="shared" si="17"/>
        <v>0</v>
      </c>
      <c r="AD65" s="94"/>
    </row>
    <row r="66" spans="1:36" s="79" customFormat="1" ht="27" customHeight="1">
      <c r="A66" s="122">
        <v>58</v>
      </c>
      <c r="B66" s="86" t="s">
        <v>868</v>
      </c>
      <c r="C66" s="87">
        <v>0</v>
      </c>
      <c r="D66" s="88">
        <f t="shared" si="2"/>
        <v>0</v>
      </c>
      <c r="E66" s="87">
        <v>0</v>
      </c>
      <c r="F66" s="88">
        <f t="shared" si="3"/>
        <v>0</v>
      </c>
      <c r="G66" s="89">
        <v>0</v>
      </c>
      <c r="H66" s="88">
        <f t="shared" si="14"/>
        <v>0</v>
      </c>
      <c r="I66" s="89">
        <v>0</v>
      </c>
      <c r="J66" s="89">
        <f t="shared" si="18"/>
        <v>0</v>
      </c>
      <c r="K66" s="89">
        <v>0</v>
      </c>
      <c r="L66" s="89">
        <f t="shared" si="19"/>
        <v>0</v>
      </c>
      <c r="M66" s="89">
        <v>0</v>
      </c>
      <c r="N66" s="89">
        <f t="shared" si="6"/>
        <v>0</v>
      </c>
      <c r="O66" s="125">
        <v>0</v>
      </c>
      <c r="P66" s="89">
        <f t="shared" si="7"/>
        <v>0</v>
      </c>
      <c r="Q66" s="89">
        <v>0</v>
      </c>
      <c r="R66" s="89">
        <f t="shared" si="20"/>
        <v>0</v>
      </c>
      <c r="S66" s="89">
        <v>0</v>
      </c>
      <c r="T66" s="89">
        <f t="shared" si="9"/>
        <v>0</v>
      </c>
      <c r="U66" s="89">
        <v>0</v>
      </c>
      <c r="V66" s="88">
        <f t="shared" si="10"/>
        <v>0</v>
      </c>
      <c r="W66" s="89">
        <v>0</v>
      </c>
      <c r="X66" s="88">
        <f t="shared" si="11"/>
        <v>0</v>
      </c>
      <c r="Y66" s="89">
        <v>0</v>
      </c>
      <c r="Z66" s="88">
        <f t="shared" si="12"/>
        <v>0</v>
      </c>
      <c r="AA66" s="88">
        <v>0</v>
      </c>
      <c r="AB66" s="88">
        <f t="shared" si="16"/>
        <v>0</v>
      </c>
      <c r="AC66" s="93">
        <f t="shared" si="17"/>
        <v>0</v>
      </c>
      <c r="AD66" s="94"/>
    </row>
    <row r="67" spans="1:36" s="79" customFormat="1" ht="27" customHeight="1">
      <c r="A67" s="85">
        <v>59</v>
      </c>
      <c r="B67" s="86" t="s">
        <v>869</v>
      </c>
      <c r="C67" s="87">
        <v>0</v>
      </c>
      <c r="D67" s="88">
        <f t="shared" si="2"/>
        <v>0</v>
      </c>
      <c r="E67" s="87">
        <v>0</v>
      </c>
      <c r="F67" s="88">
        <f t="shared" si="3"/>
        <v>0</v>
      </c>
      <c r="G67" s="89">
        <v>0</v>
      </c>
      <c r="H67" s="88">
        <f t="shared" si="14"/>
        <v>0</v>
      </c>
      <c r="I67" s="89">
        <v>0</v>
      </c>
      <c r="J67" s="89">
        <f t="shared" si="18"/>
        <v>0</v>
      </c>
      <c r="K67" s="89">
        <v>0</v>
      </c>
      <c r="L67" s="89">
        <f t="shared" si="19"/>
        <v>0</v>
      </c>
      <c r="M67" s="89">
        <v>0</v>
      </c>
      <c r="N67" s="89">
        <f t="shared" si="6"/>
        <v>0</v>
      </c>
      <c r="O67" s="125">
        <v>0</v>
      </c>
      <c r="P67" s="89">
        <f t="shared" si="7"/>
        <v>0</v>
      </c>
      <c r="Q67" s="89">
        <v>0</v>
      </c>
      <c r="R67" s="89">
        <f t="shared" si="20"/>
        <v>0</v>
      </c>
      <c r="S67" s="89">
        <v>0</v>
      </c>
      <c r="T67" s="89">
        <f t="shared" si="9"/>
        <v>0</v>
      </c>
      <c r="U67" s="89">
        <v>0</v>
      </c>
      <c r="V67" s="88">
        <f t="shared" si="10"/>
        <v>0</v>
      </c>
      <c r="W67" s="89">
        <v>0</v>
      </c>
      <c r="X67" s="88">
        <f t="shared" si="11"/>
        <v>0</v>
      </c>
      <c r="Y67" s="89">
        <v>0</v>
      </c>
      <c r="Z67" s="88">
        <f t="shared" si="12"/>
        <v>0</v>
      </c>
      <c r="AA67" s="88">
        <v>0</v>
      </c>
      <c r="AB67" s="88">
        <f t="shared" si="16"/>
        <v>0</v>
      </c>
      <c r="AC67" s="93">
        <f t="shared" si="17"/>
        <v>0</v>
      </c>
      <c r="AD67" s="94"/>
    </row>
    <row r="68" spans="1:36" s="79" customFormat="1" ht="27" customHeight="1">
      <c r="A68" s="122">
        <v>60</v>
      </c>
      <c r="B68" s="86" t="s">
        <v>870</v>
      </c>
      <c r="C68" s="87">
        <v>0</v>
      </c>
      <c r="D68" s="88">
        <f t="shared" si="2"/>
        <v>0</v>
      </c>
      <c r="E68" s="87">
        <v>0</v>
      </c>
      <c r="F68" s="88">
        <f t="shared" si="3"/>
        <v>0</v>
      </c>
      <c r="G68" s="89">
        <v>0</v>
      </c>
      <c r="H68" s="88">
        <f t="shared" si="14"/>
        <v>0</v>
      </c>
      <c r="I68" s="89">
        <v>0</v>
      </c>
      <c r="J68" s="89">
        <f t="shared" si="18"/>
        <v>0</v>
      </c>
      <c r="K68" s="89">
        <v>0</v>
      </c>
      <c r="L68" s="89">
        <f t="shared" si="19"/>
        <v>0</v>
      </c>
      <c r="M68" s="89">
        <v>0</v>
      </c>
      <c r="N68" s="89">
        <f t="shared" si="6"/>
        <v>0</v>
      </c>
      <c r="O68" s="125">
        <v>0</v>
      </c>
      <c r="P68" s="89">
        <f t="shared" si="7"/>
        <v>0</v>
      </c>
      <c r="Q68" s="89">
        <v>0</v>
      </c>
      <c r="R68" s="89">
        <f t="shared" si="20"/>
        <v>0</v>
      </c>
      <c r="S68" s="89">
        <v>0</v>
      </c>
      <c r="T68" s="89">
        <f t="shared" si="9"/>
        <v>0</v>
      </c>
      <c r="U68" s="89">
        <v>0</v>
      </c>
      <c r="V68" s="88">
        <f t="shared" si="10"/>
        <v>0</v>
      </c>
      <c r="W68" s="89">
        <v>0</v>
      </c>
      <c r="X68" s="88">
        <f t="shared" si="11"/>
        <v>0</v>
      </c>
      <c r="Y68" s="89">
        <v>0</v>
      </c>
      <c r="Z68" s="88">
        <f t="shared" si="12"/>
        <v>0</v>
      </c>
      <c r="AA68" s="88">
        <v>0</v>
      </c>
      <c r="AB68" s="88">
        <f t="shared" si="16"/>
        <v>0</v>
      </c>
      <c r="AC68" s="93">
        <f t="shared" si="17"/>
        <v>0</v>
      </c>
      <c r="AD68" s="94"/>
    </row>
    <row r="69" spans="1:36" s="79" customFormat="1" ht="27" customHeight="1">
      <c r="A69" s="85">
        <v>61</v>
      </c>
      <c r="B69" s="86" t="s">
        <v>871</v>
      </c>
      <c r="C69" s="87">
        <v>0</v>
      </c>
      <c r="D69" s="88">
        <f t="shared" si="2"/>
        <v>0</v>
      </c>
      <c r="E69" s="87">
        <v>0</v>
      </c>
      <c r="F69" s="88">
        <f t="shared" si="3"/>
        <v>0</v>
      </c>
      <c r="G69" s="89">
        <v>0</v>
      </c>
      <c r="H69" s="88">
        <f t="shared" si="14"/>
        <v>0</v>
      </c>
      <c r="I69" s="89">
        <v>0</v>
      </c>
      <c r="J69" s="89">
        <f t="shared" si="18"/>
        <v>0</v>
      </c>
      <c r="K69" s="89">
        <v>0</v>
      </c>
      <c r="L69" s="89">
        <f t="shared" si="19"/>
        <v>0</v>
      </c>
      <c r="M69" s="89">
        <v>0</v>
      </c>
      <c r="N69" s="89">
        <f t="shared" si="6"/>
        <v>0</v>
      </c>
      <c r="O69" s="125">
        <v>0</v>
      </c>
      <c r="P69" s="89">
        <f t="shared" si="7"/>
        <v>0</v>
      </c>
      <c r="Q69" s="89">
        <v>0</v>
      </c>
      <c r="R69" s="89">
        <f t="shared" si="20"/>
        <v>0</v>
      </c>
      <c r="S69" s="89">
        <v>0</v>
      </c>
      <c r="T69" s="89">
        <f t="shared" si="9"/>
        <v>0</v>
      </c>
      <c r="U69" s="89">
        <v>0</v>
      </c>
      <c r="V69" s="88">
        <f t="shared" si="10"/>
        <v>0</v>
      </c>
      <c r="W69" s="89">
        <v>0</v>
      </c>
      <c r="X69" s="88">
        <f t="shared" si="11"/>
        <v>0</v>
      </c>
      <c r="Y69" s="89">
        <v>0</v>
      </c>
      <c r="Z69" s="88">
        <f t="shared" si="12"/>
        <v>0</v>
      </c>
      <c r="AA69" s="88">
        <v>0</v>
      </c>
      <c r="AB69" s="88">
        <f t="shared" si="16"/>
        <v>0</v>
      </c>
      <c r="AC69" s="93">
        <f t="shared" si="17"/>
        <v>3</v>
      </c>
      <c r="AD69" s="94"/>
      <c r="AJ69" s="79">
        <v>3</v>
      </c>
    </row>
    <row r="70" spans="1:36" s="79" customFormat="1" ht="27" customHeight="1">
      <c r="A70" s="122">
        <v>62</v>
      </c>
      <c r="B70" s="90" t="s">
        <v>872</v>
      </c>
      <c r="C70" s="87">
        <v>0</v>
      </c>
      <c r="D70" s="88">
        <f t="shared" si="2"/>
        <v>0</v>
      </c>
      <c r="E70" s="87">
        <v>0</v>
      </c>
      <c r="F70" s="88">
        <f t="shared" si="3"/>
        <v>0</v>
      </c>
      <c r="G70" s="89">
        <v>0</v>
      </c>
      <c r="H70" s="88">
        <f>G70*2.45</f>
        <v>0</v>
      </c>
      <c r="I70" s="89">
        <v>0</v>
      </c>
      <c r="J70" s="89">
        <f t="shared" si="18"/>
        <v>0</v>
      </c>
      <c r="K70" s="89">
        <v>0</v>
      </c>
      <c r="L70" s="89">
        <f t="shared" si="19"/>
        <v>0</v>
      </c>
      <c r="M70" s="89">
        <v>0</v>
      </c>
      <c r="N70" s="89">
        <f t="shared" si="6"/>
        <v>0</v>
      </c>
      <c r="O70" s="125">
        <v>0</v>
      </c>
      <c r="P70" s="89">
        <f t="shared" si="7"/>
        <v>0</v>
      </c>
      <c r="Q70" s="89">
        <v>0</v>
      </c>
      <c r="R70" s="89">
        <f t="shared" si="20"/>
        <v>0</v>
      </c>
      <c r="S70" s="89">
        <v>0</v>
      </c>
      <c r="T70" s="89">
        <f t="shared" si="9"/>
        <v>0</v>
      </c>
      <c r="U70" s="89">
        <v>0</v>
      </c>
      <c r="V70" s="88">
        <f t="shared" si="10"/>
        <v>0</v>
      </c>
      <c r="W70" s="89">
        <v>0</v>
      </c>
      <c r="X70" s="88">
        <f t="shared" si="11"/>
        <v>0</v>
      </c>
      <c r="Y70" s="89">
        <v>0</v>
      </c>
      <c r="Z70" s="88">
        <f t="shared" si="12"/>
        <v>0</v>
      </c>
      <c r="AA70" s="88">
        <v>0</v>
      </c>
      <c r="AB70" s="88">
        <f t="shared" si="16"/>
        <v>0</v>
      </c>
      <c r="AC70" s="93">
        <f t="shared" si="17"/>
        <v>0</v>
      </c>
      <c r="AD70" s="94"/>
    </row>
    <row r="71" spans="1:36" s="79" customFormat="1" ht="27" customHeight="1">
      <c r="A71" s="85">
        <v>63</v>
      </c>
      <c r="B71" s="86" t="s">
        <v>873</v>
      </c>
      <c r="C71" s="87">
        <v>0</v>
      </c>
      <c r="D71" s="88">
        <f t="shared" si="2"/>
        <v>0</v>
      </c>
      <c r="E71" s="87">
        <v>0</v>
      </c>
      <c r="F71" s="88">
        <f t="shared" si="3"/>
        <v>0</v>
      </c>
      <c r="G71" s="89">
        <v>0</v>
      </c>
      <c r="H71" s="88">
        <f>G71*2.45</f>
        <v>0</v>
      </c>
      <c r="I71" s="89">
        <v>0</v>
      </c>
      <c r="J71" s="89">
        <f t="shared" si="18"/>
        <v>0</v>
      </c>
      <c r="K71" s="89">
        <v>0</v>
      </c>
      <c r="L71" s="89">
        <f t="shared" si="19"/>
        <v>0</v>
      </c>
      <c r="M71" s="89">
        <v>0</v>
      </c>
      <c r="N71" s="89">
        <f t="shared" si="6"/>
        <v>0</v>
      </c>
      <c r="O71" s="125">
        <v>0</v>
      </c>
      <c r="P71" s="89">
        <f t="shared" si="7"/>
        <v>0</v>
      </c>
      <c r="Q71" s="89">
        <v>0</v>
      </c>
      <c r="R71" s="89">
        <f t="shared" si="20"/>
        <v>0</v>
      </c>
      <c r="S71" s="89">
        <v>0</v>
      </c>
      <c r="T71" s="89">
        <f t="shared" si="9"/>
        <v>0</v>
      </c>
      <c r="U71" s="89">
        <v>0</v>
      </c>
      <c r="V71" s="88">
        <f t="shared" si="10"/>
        <v>0</v>
      </c>
      <c r="W71" s="89">
        <v>0</v>
      </c>
      <c r="X71" s="88">
        <f t="shared" si="11"/>
        <v>0</v>
      </c>
      <c r="Y71" s="89">
        <v>0</v>
      </c>
      <c r="Z71" s="88">
        <f t="shared" si="12"/>
        <v>0</v>
      </c>
      <c r="AA71" s="88">
        <v>0</v>
      </c>
      <c r="AB71" s="88">
        <f t="shared" si="16"/>
        <v>0</v>
      </c>
      <c r="AC71" s="93">
        <f t="shared" si="17"/>
        <v>0</v>
      </c>
      <c r="AD71" s="94"/>
    </row>
    <row r="72" spans="1:36" s="79" customFormat="1" ht="27" customHeight="1">
      <c r="A72" s="122">
        <v>64</v>
      </c>
      <c r="B72" s="90" t="s">
        <v>874</v>
      </c>
      <c r="C72" s="87">
        <v>0</v>
      </c>
      <c r="D72" s="88">
        <f t="shared" si="2"/>
        <v>0</v>
      </c>
      <c r="E72" s="87">
        <v>0</v>
      </c>
      <c r="F72" s="88">
        <f t="shared" si="3"/>
        <v>0</v>
      </c>
      <c r="G72" s="89">
        <v>0</v>
      </c>
      <c r="H72" s="88">
        <f>G72*2.45</f>
        <v>0</v>
      </c>
      <c r="I72" s="89">
        <v>0</v>
      </c>
      <c r="J72" s="89">
        <f t="shared" si="18"/>
        <v>0</v>
      </c>
      <c r="K72" s="89">
        <v>0</v>
      </c>
      <c r="L72" s="89">
        <f t="shared" si="19"/>
        <v>0</v>
      </c>
      <c r="M72" s="89">
        <v>0</v>
      </c>
      <c r="N72" s="89">
        <f t="shared" si="6"/>
        <v>0</v>
      </c>
      <c r="O72" s="125">
        <v>0</v>
      </c>
      <c r="P72" s="89">
        <f t="shared" si="7"/>
        <v>0</v>
      </c>
      <c r="Q72" s="89">
        <v>0</v>
      </c>
      <c r="R72" s="89">
        <f t="shared" si="20"/>
        <v>0</v>
      </c>
      <c r="S72" s="89">
        <v>0</v>
      </c>
      <c r="T72" s="89">
        <f t="shared" si="9"/>
        <v>0</v>
      </c>
      <c r="U72" s="89">
        <v>0</v>
      </c>
      <c r="V72" s="88">
        <f t="shared" si="10"/>
        <v>0</v>
      </c>
      <c r="W72" s="89">
        <v>0</v>
      </c>
      <c r="X72" s="88">
        <f t="shared" si="11"/>
        <v>0</v>
      </c>
      <c r="Y72" s="89">
        <v>0</v>
      </c>
      <c r="Z72" s="88">
        <f t="shared" si="12"/>
        <v>0</v>
      </c>
      <c r="AA72" s="88">
        <v>0</v>
      </c>
      <c r="AB72" s="88">
        <f t="shared" si="16"/>
        <v>0</v>
      </c>
      <c r="AC72" s="93">
        <f t="shared" si="17"/>
        <v>0</v>
      </c>
      <c r="AD72" s="94"/>
    </row>
    <row r="73" spans="1:36" s="79" customFormat="1" ht="27" customHeight="1">
      <c r="A73" s="85">
        <v>65</v>
      </c>
      <c r="B73" s="90" t="s">
        <v>875</v>
      </c>
      <c r="C73" s="87">
        <v>0</v>
      </c>
      <c r="D73" s="88">
        <f t="shared" si="2"/>
        <v>0</v>
      </c>
      <c r="E73" s="87">
        <v>0</v>
      </c>
      <c r="F73" s="88">
        <f t="shared" si="3"/>
        <v>0</v>
      </c>
      <c r="G73" s="89">
        <v>0</v>
      </c>
      <c r="H73" s="88">
        <f>G73*2.45</f>
        <v>0</v>
      </c>
      <c r="I73" s="89">
        <v>0</v>
      </c>
      <c r="J73" s="89">
        <f t="shared" si="18"/>
        <v>0</v>
      </c>
      <c r="K73" s="89">
        <v>0</v>
      </c>
      <c r="L73" s="89">
        <f t="shared" si="19"/>
        <v>0</v>
      </c>
      <c r="M73" s="89">
        <v>0</v>
      </c>
      <c r="N73" s="89">
        <f t="shared" si="6"/>
        <v>0</v>
      </c>
      <c r="O73" s="125">
        <v>0</v>
      </c>
      <c r="P73" s="89">
        <f t="shared" si="7"/>
        <v>0</v>
      </c>
      <c r="Q73" s="89">
        <v>0</v>
      </c>
      <c r="R73" s="89">
        <f t="shared" si="20"/>
        <v>0</v>
      </c>
      <c r="S73" s="89">
        <v>0</v>
      </c>
      <c r="T73" s="89">
        <f t="shared" si="9"/>
        <v>0</v>
      </c>
      <c r="U73" s="89">
        <v>0</v>
      </c>
      <c r="V73" s="88">
        <f t="shared" si="10"/>
        <v>0</v>
      </c>
      <c r="W73" s="89">
        <v>0</v>
      </c>
      <c r="X73" s="88">
        <f t="shared" si="11"/>
        <v>0</v>
      </c>
      <c r="Y73" s="89">
        <v>0</v>
      </c>
      <c r="Z73" s="88">
        <f t="shared" si="12"/>
        <v>0</v>
      </c>
      <c r="AA73" s="88">
        <v>0</v>
      </c>
      <c r="AB73" s="88">
        <f t="shared" si="16"/>
        <v>0</v>
      </c>
      <c r="AC73" s="93">
        <f t="shared" si="17"/>
        <v>0</v>
      </c>
      <c r="AD73" s="94"/>
    </row>
    <row r="74" spans="1:36" s="79" customFormat="1" ht="27" customHeight="1">
      <c r="A74" s="122">
        <v>66</v>
      </c>
      <c r="B74" s="90" t="s">
        <v>876</v>
      </c>
      <c r="C74" s="87">
        <v>0</v>
      </c>
      <c r="D74" s="88">
        <f t="shared" si="2"/>
        <v>0</v>
      </c>
      <c r="E74" s="87">
        <v>0</v>
      </c>
      <c r="F74" s="88">
        <f t="shared" si="3"/>
        <v>0</v>
      </c>
      <c r="G74" s="89">
        <v>0</v>
      </c>
      <c r="H74" s="88">
        <f>G74*2.45</f>
        <v>0</v>
      </c>
      <c r="I74" s="89">
        <v>0</v>
      </c>
      <c r="J74" s="89">
        <f t="shared" si="18"/>
        <v>0</v>
      </c>
      <c r="K74" s="89">
        <v>0</v>
      </c>
      <c r="L74" s="89">
        <f t="shared" si="19"/>
        <v>0</v>
      </c>
      <c r="M74" s="89">
        <v>0</v>
      </c>
      <c r="N74" s="89">
        <f t="shared" si="6"/>
        <v>0</v>
      </c>
      <c r="O74" s="125">
        <v>0</v>
      </c>
      <c r="P74" s="89">
        <f t="shared" si="7"/>
        <v>0</v>
      </c>
      <c r="Q74" s="89">
        <v>0</v>
      </c>
      <c r="R74" s="89">
        <f t="shared" si="20"/>
        <v>0</v>
      </c>
      <c r="S74" s="89">
        <v>0</v>
      </c>
      <c r="T74" s="89">
        <f t="shared" si="9"/>
        <v>0</v>
      </c>
      <c r="U74" s="89">
        <v>0</v>
      </c>
      <c r="V74" s="88">
        <f t="shared" si="10"/>
        <v>0</v>
      </c>
      <c r="W74" s="89">
        <v>0</v>
      </c>
      <c r="X74" s="88">
        <f t="shared" si="11"/>
        <v>0</v>
      </c>
      <c r="Y74" s="89">
        <v>0</v>
      </c>
      <c r="Z74" s="88">
        <f t="shared" si="12"/>
        <v>0</v>
      </c>
      <c r="AA74" s="88">
        <v>0</v>
      </c>
      <c r="AB74" s="88">
        <f t="shared" si="16"/>
        <v>0</v>
      </c>
      <c r="AC74" s="93">
        <f t="shared" si="17"/>
        <v>0</v>
      </c>
      <c r="AD74" s="94"/>
    </row>
    <row r="75" spans="1:36" s="79" customFormat="1" ht="27" customHeight="1">
      <c r="A75" s="85">
        <v>67</v>
      </c>
      <c r="B75" s="90" t="s">
        <v>877</v>
      </c>
      <c r="C75" s="87">
        <v>0</v>
      </c>
      <c r="D75" s="88">
        <f t="shared" ref="D75:D138" si="21">C75*3.5</f>
        <v>0</v>
      </c>
      <c r="E75" s="87">
        <v>0</v>
      </c>
      <c r="F75" s="88">
        <f t="shared" ref="F75:F138" si="22">E75*6</f>
        <v>0</v>
      </c>
      <c r="G75" s="89">
        <v>0</v>
      </c>
      <c r="H75" s="88">
        <f t="shared" ref="H75:H138" si="23">G75*2.45</f>
        <v>0</v>
      </c>
      <c r="I75" s="89">
        <v>0</v>
      </c>
      <c r="J75" s="89">
        <f t="shared" si="18"/>
        <v>0</v>
      </c>
      <c r="K75" s="89">
        <v>0</v>
      </c>
      <c r="L75" s="89">
        <f t="shared" si="19"/>
        <v>0</v>
      </c>
      <c r="M75" s="89">
        <v>0</v>
      </c>
      <c r="N75" s="89">
        <f t="shared" ref="N75:N138" si="24">M75*1</f>
        <v>0</v>
      </c>
      <c r="O75" s="125">
        <v>0</v>
      </c>
      <c r="P75" s="89">
        <f t="shared" ref="P75:P106" si="25">O75*0.5</f>
        <v>0</v>
      </c>
      <c r="Q75" s="89">
        <v>0</v>
      </c>
      <c r="R75" s="89">
        <f t="shared" si="20"/>
        <v>0</v>
      </c>
      <c r="S75" s="89">
        <v>0</v>
      </c>
      <c r="T75" s="89">
        <f t="shared" ref="T75:T106" si="26">S75*0.8</f>
        <v>0</v>
      </c>
      <c r="U75" s="89">
        <v>0</v>
      </c>
      <c r="V75" s="88">
        <f t="shared" ref="V75:V138" si="27">U75*23</f>
        <v>0</v>
      </c>
      <c r="W75" s="89">
        <v>0</v>
      </c>
      <c r="X75" s="88">
        <f t="shared" ref="X75:X138" si="28">W75*4.5</f>
        <v>0</v>
      </c>
      <c r="Y75" s="89">
        <v>0</v>
      </c>
      <c r="Z75" s="88">
        <f t="shared" ref="Z75:Z138" si="29">Y75*4</f>
        <v>0</v>
      </c>
      <c r="AA75" s="88">
        <v>0</v>
      </c>
      <c r="AB75" s="88">
        <f t="shared" si="16"/>
        <v>0</v>
      </c>
      <c r="AC75" s="93">
        <f t="shared" si="17"/>
        <v>0</v>
      </c>
      <c r="AD75" s="94"/>
    </row>
    <row r="76" spans="1:36" s="79" customFormat="1" ht="27" customHeight="1">
      <c r="A76" s="122">
        <v>68</v>
      </c>
      <c r="B76" s="86" t="s">
        <v>878</v>
      </c>
      <c r="C76" s="87">
        <v>0</v>
      </c>
      <c r="D76" s="88">
        <f t="shared" si="21"/>
        <v>0</v>
      </c>
      <c r="E76" s="87">
        <v>0</v>
      </c>
      <c r="F76" s="88">
        <f t="shared" si="22"/>
        <v>0</v>
      </c>
      <c r="G76" s="89">
        <v>0</v>
      </c>
      <c r="H76" s="88">
        <f t="shared" si="23"/>
        <v>0</v>
      </c>
      <c r="I76" s="89">
        <v>0</v>
      </c>
      <c r="J76" s="89">
        <f t="shared" si="18"/>
        <v>0</v>
      </c>
      <c r="K76" s="89">
        <v>0</v>
      </c>
      <c r="L76" s="89">
        <f t="shared" si="19"/>
        <v>0</v>
      </c>
      <c r="M76" s="89">
        <v>0</v>
      </c>
      <c r="N76" s="89">
        <f t="shared" si="24"/>
        <v>0</v>
      </c>
      <c r="O76" s="125">
        <v>0</v>
      </c>
      <c r="P76" s="89">
        <f t="shared" si="25"/>
        <v>0</v>
      </c>
      <c r="Q76" s="89">
        <v>0</v>
      </c>
      <c r="R76" s="89">
        <f t="shared" si="20"/>
        <v>0</v>
      </c>
      <c r="S76" s="89">
        <v>0</v>
      </c>
      <c r="T76" s="89">
        <f t="shared" si="26"/>
        <v>0</v>
      </c>
      <c r="U76" s="89">
        <v>0</v>
      </c>
      <c r="V76" s="88">
        <f t="shared" si="27"/>
        <v>0</v>
      </c>
      <c r="W76" s="89">
        <v>0</v>
      </c>
      <c r="X76" s="88">
        <f t="shared" si="28"/>
        <v>0</v>
      </c>
      <c r="Y76" s="89">
        <v>0</v>
      </c>
      <c r="Z76" s="88">
        <f t="shared" si="29"/>
        <v>0</v>
      </c>
      <c r="AA76" s="88">
        <v>0</v>
      </c>
      <c r="AB76" s="88">
        <f t="shared" si="16"/>
        <v>0</v>
      </c>
      <c r="AC76" s="93">
        <f t="shared" si="17"/>
        <v>0</v>
      </c>
      <c r="AD76" s="94"/>
    </row>
    <row r="77" spans="1:36" s="79" customFormat="1" ht="27" customHeight="1">
      <c r="A77" s="85">
        <v>69</v>
      </c>
      <c r="B77" s="86" t="s">
        <v>879</v>
      </c>
      <c r="C77" s="87">
        <v>0</v>
      </c>
      <c r="D77" s="88">
        <f t="shared" si="21"/>
        <v>0</v>
      </c>
      <c r="E77" s="87">
        <v>0</v>
      </c>
      <c r="F77" s="88">
        <f t="shared" si="22"/>
        <v>0</v>
      </c>
      <c r="G77" s="89">
        <v>0</v>
      </c>
      <c r="H77" s="88">
        <f t="shared" si="23"/>
        <v>0</v>
      </c>
      <c r="I77" s="89">
        <v>0</v>
      </c>
      <c r="J77" s="89">
        <f t="shared" si="18"/>
        <v>0</v>
      </c>
      <c r="K77" s="89">
        <v>0</v>
      </c>
      <c r="L77" s="89">
        <f t="shared" si="19"/>
        <v>0</v>
      </c>
      <c r="M77" s="89">
        <v>0</v>
      </c>
      <c r="N77" s="89">
        <f t="shared" si="24"/>
        <v>0</v>
      </c>
      <c r="O77" s="125">
        <v>0</v>
      </c>
      <c r="P77" s="89">
        <f t="shared" si="25"/>
        <v>0</v>
      </c>
      <c r="Q77" s="89">
        <v>0</v>
      </c>
      <c r="R77" s="89">
        <f t="shared" si="20"/>
        <v>0</v>
      </c>
      <c r="S77" s="89">
        <v>0</v>
      </c>
      <c r="T77" s="89">
        <f t="shared" si="26"/>
        <v>0</v>
      </c>
      <c r="U77" s="89">
        <v>0</v>
      </c>
      <c r="V77" s="88">
        <f t="shared" si="27"/>
        <v>0</v>
      </c>
      <c r="W77" s="89">
        <v>0</v>
      </c>
      <c r="X77" s="88">
        <f t="shared" si="28"/>
        <v>0</v>
      </c>
      <c r="Y77" s="89">
        <v>0</v>
      </c>
      <c r="Z77" s="88">
        <f t="shared" si="29"/>
        <v>0</v>
      </c>
      <c r="AA77" s="88">
        <v>0</v>
      </c>
      <c r="AB77" s="88">
        <f t="shared" si="16"/>
        <v>0</v>
      </c>
      <c r="AC77" s="93">
        <f t="shared" si="17"/>
        <v>0</v>
      </c>
      <c r="AD77" s="94"/>
    </row>
    <row r="78" spans="1:36" s="79" customFormat="1" ht="27" customHeight="1">
      <c r="A78" s="122">
        <v>70</v>
      </c>
      <c r="B78" s="86" t="s">
        <v>880</v>
      </c>
      <c r="C78" s="87">
        <v>0</v>
      </c>
      <c r="D78" s="88">
        <f t="shared" si="21"/>
        <v>0</v>
      </c>
      <c r="E78" s="87">
        <v>0</v>
      </c>
      <c r="F78" s="88">
        <f t="shared" si="22"/>
        <v>0</v>
      </c>
      <c r="G78" s="89">
        <v>0</v>
      </c>
      <c r="H78" s="88">
        <f t="shared" si="23"/>
        <v>0</v>
      </c>
      <c r="I78" s="89">
        <v>0</v>
      </c>
      <c r="J78" s="89">
        <f t="shared" si="18"/>
        <v>0</v>
      </c>
      <c r="K78" s="89">
        <v>0</v>
      </c>
      <c r="L78" s="89">
        <f t="shared" si="19"/>
        <v>0</v>
      </c>
      <c r="M78" s="89">
        <v>0</v>
      </c>
      <c r="N78" s="89">
        <f t="shared" si="24"/>
        <v>0</v>
      </c>
      <c r="O78" s="125">
        <v>0</v>
      </c>
      <c r="P78" s="89">
        <f t="shared" si="25"/>
        <v>0</v>
      </c>
      <c r="Q78" s="89">
        <v>0</v>
      </c>
      <c r="R78" s="89">
        <f t="shared" si="20"/>
        <v>0</v>
      </c>
      <c r="S78" s="89">
        <v>0</v>
      </c>
      <c r="T78" s="89">
        <f t="shared" si="26"/>
        <v>0</v>
      </c>
      <c r="U78" s="89">
        <v>0</v>
      </c>
      <c r="V78" s="88">
        <f t="shared" si="27"/>
        <v>0</v>
      </c>
      <c r="W78" s="89">
        <v>0</v>
      </c>
      <c r="X78" s="88">
        <f t="shared" si="28"/>
        <v>0</v>
      </c>
      <c r="Y78" s="89">
        <v>0</v>
      </c>
      <c r="Z78" s="88">
        <f t="shared" si="29"/>
        <v>0</v>
      </c>
      <c r="AA78" s="88">
        <v>0</v>
      </c>
      <c r="AB78" s="88">
        <f t="shared" si="16"/>
        <v>0</v>
      </c>
      <c r="AC78" s="93">
        <f t="shared" si="17"/>
        <v>0</v>
      </c>
      <c r="AD78" s="94"/>
    </row>
    <row r="79" spans="1:36" s="79" customFormat="1" ht="27" customHeight="1">
      <c r="A79" s="85">
        <v>71</v>
      </c>
      <c r="B79" s="86" t="s">
        <v>881</v>
      </c>
      <c r="C79" s="87">
        <v>0</v>
      </c>
      <c r="D79" s="88">
        <f t="shared" si="21"/>
        <v>0</v>
      </c>
      <c r="E79" s="87">
        <v>0</v>
      </c>
      <c r="F79" s="88">
        <f t="shared" si="22"/>
        <v>0</v>
      </c>
      <c r="G79" s="89">
        <v>0</v>
      </c>
      <c r="H79" s="88">
        <f t="shared" si="23"/>
        <v>0</v>
      </c>
      <c r="I79" s="89">
        <v>0</v>
      </c>
      <c r="J79" s="89">
        <f t="shared" si="18"/>
        <v>0</v>
      </c>
      <c r="K79" s="89">
        <v>0</v>
      </c>
      <c r="L79" s="89">
        <f t="shared" si="19"/>
        <v>0</v>
      </c>
      <c r="M79" s="89">
        <v>0</v>
      </c>
      <c r="N79" s="89">
        <f t="shared" si="24"/>
        <v>0</v>
      </c>
      <c r="O79" s="125">
        <v>0</v>
      </c>
      <c r="P79" s="89">
        <f t="shared" si="25"/>
        <v>0</v>
      </c>
      <c r="Q79" s="89">
        <v>0</v>
      </c>
      <c r="R79" s="89">
        <f t="shared" si="20"/>
        <v>0</v>
      </c>
      <c r="S79" s="89">
        <v>0</v>
      </c>
      <c r="T79" s="89">
        <f t="shared" si="26"/>
        <v>0</v>
      </c>
      <c r="U79" s="89">
        <v>0</v>
      </c>
      <c r="V79" s="88">
        <f t="shared" si="27"/>
        <v>0</v>
      </c>
      <c r="W79" s="89">
        <v>0</v>
      </c>
      <c r="X79" s="88">
        <f t="shared" si="28"/>
        <v>0</v>
      </c>
      <c r="Y79" s="89">
        <v>0</v>
      </c>
      <c r="Z79" s="88">
        <f t="shared" si="29"/>
        <v>0</v>
      </c>
      <c r="AA79" s="88">
        <v>0</v>
      </c>
      <c r="AB79" s="88">
        <f t="shared" si="16"/>
        <v>0</v>
      </c>
      <c r="AC79" s="93">
        <f t="shared" si="17"/>
        <v>0</v>
      </c>
      <c r="AD79" s="94"/>
    </row>
    <row r="80" spans="1:36" s="79" customFormat="1" ht="27" customHeight="1">
      <c r="A80" s="122">
        <v>72</v>
      </c>
      <c r="B80" s="86" t="s">
        <v>882</v>
      </c>
      <c r="C80" s="87">
        <v>0</v>
      </c>
      <c r="D80" s="88">
        <f t="shared" si="21"/>
        <v>0</v>
      </c>
      <c r="E80" s="87">
        <v>0</v>
      </c>
      <c r="F80" s="88">
        <f t="shared" si="22"/>
        <v>0</v>
      </c>
      <c r="G80" s="89">
        <v>0</v>
      </c>
      <c r="H80" s="88">
        <f t="shared" si="23"/>
        <v>0</v>
      </c>
      <c r="I80" s="89">
        <v>0</v>
      </c>
      <c r="J80" s="89">
        <f t="shared" si="18"/>
        <v>0</v>
      </c>
      <c r="K80" s="89">
        <v>0</v>
      </c>
      <c r="L80" s="89">
        <f t="shared" si="19"/>
        <v>0</v>
      </c>
      <c r="M80" s="89">
        <v>0</v>
      </c>
      <c r="N80" s="89">
        <f t="shared" si="24"/>
        <v>0</v>
      </c>
      <c r="O80" s="125">
        <v>0</v>
      </c>
      <c r="P80" s="89">
        <f t="shared" si="25"/>
        <v>0</v>
      </c>
      <c r="Q80" s="89">
        <v>0</v>
      </c>
      <c r="R80" s="89">
        <f t="shared" si="20"/>
        <v>0</v>
      </c>
      <c r="S80" s="89">
        <v>0</v>
      </c>
      <c r="T80" s="89">
        <f t="shared" si="26"/>
        <v>0</v>
      </c>
      <c r="U80" s="89">
        <v>0</v>
      </c>
      <c r="V80" s="88">
        <f t="shared" si="27"/>
        <v>0</v>
      </c>
      <c r="W80" s="89">
        <v>0</v>
      </c>
      <c r="X80" s="88">
        <f t="shared" si="28"/>
        <v>0</v>
      </c>
      <c r="Y80" s="89">
        <v>0</v>
      </c>
      <c r="Z80" s="88">
        <f t="shared" si="29"/>
        <v>0</v>
      </c>
      <c r="AA80" s="88">
        <v>0</v>
      </c>
      <c r="AB80" s="88">
        <f t="shared" si="16"/>
        <v>0</v>
      </c>
      <c r="AC80" s="93">
        <f t="shared" si="17"/>
        <v>0</v>
      </c>
      <c r="AD80" s="94"/>
    </row>
    <row r="81" spans="1:36" s="79" customFormat="1" ht="27" customHeight="1">
      <c r="A81" s="85">
        <v>73</v>
      </c>
      <c r="B81" s="86" t="s">
        <v>883</v>
      </c>
      <c r="C81" s="87">
        <v>0</v>
      </c>
      <c r="D81" s="88">
        <f t="shared" si="21"/>
        <v>0</v>
      </c>
      <c r="E81" s="87">
        <v>0</v>
      </c>
      <c r="F81" s="88">
        <f t="shared" si="22"/>
        <v>0</v>
      </c>
      <c r="G81" s="89">
        <v>0</v>
      </c>
      <c r="H81" s="88">
        <f t="shared" si="23"/>
        <v>0</v>
      </c>
      <c r="I81" s="89">
        <v>0</v>
      </c>
      <c r="J81" s="89">
        <f t="shared" si="18"/>
        <v>0</v>
      </c>
      <c r="K81" s="89">
        <v>0</v>
      </c>
      <c r="L81" s="89">
        <f t="shared" si="19"/>
        <v>0</v>
      </c>
      <c r="M81" s="89">
        <v>0</v>
      </c>
      <c r="N81" s="89">
        <f t="shared" si="24"/>
        <v>0</v>
      </c>
      <c r="O81" s="125">
        <v>0</v>
      </c>
      <c r="P81" s="89">
        <f t="shared" si="25"/>
        <v>0</v>
      </c>
      <c r="Q81" s="89">
        <v>0</v>
      </c>
      <c r="R81" s="89">
        <f t="shared" si="20"/>
        <v>0</v>
      </c>
      <c r="S81" s="89">
        <v>0</v>
      </c>
      <c r="T81" s="89">
        <f t="shared" si="26"/>
        <v>0</v>
      </c>
      <c r="U81" s="89">
        <v>0</v>
      </c>
      <c r="V81" s="88">
        <f t="shared" si="27"/>
        <v>0</v>
      </c>
      <c r="W81" s="89">
        <v>0</v>
      </c>
      <c r="X81" s="88">
        <f t="shared" si="28"/>
        <v>0</v>
      </c>
      <c r="Y81" s="89">
        <v>0</v>
      </c>
      <c r="Z81" s="88">
        <f t="shared" si="29"/>
        <v>0</v>
      </c>
      <c r="AA81" s="88">
        <v>0</v>
      </c>
      <c r="AB81" s="88">
        <f t="shared" si="16"/>
        <v>0</v>
      </c>
      <c r="AC81" s="93">
        <f t="shared" si="17"/>
        <v>0</v>
      </c>
      <c r="AD81" s="94"/>
    </row>
    <row r="82" spans="1:36" s="79" customFormat="1" ht="27" customHeight="1">
      <c r="A82" s="122">
        <v>74</v>
      </c>
      <c r="B82" s="86" t="s">
        <v>884</v>
      </c>
      <c r="C82" s="87">
        <v>0</v>
      </c>
      <c r="D82" s="88">
        <f t="shared" si="21"/>
        <v>0</v>
      </c>
      <c r="E82" s="87">
        <v>0</v>
      </c>
      <c r="F82" s="88">
        <f t="shared" si="22"/>
        <v>0</v>
      </c>
      <c r="G82" s="89">
        <v>0</v>
      </c>
      <c r="H82" s="88">
        <f t="shared" si="23"/>
        <v>0</v>
      </c>
      <c r="I82" s="89">
        <v>0</v>
      </c>
      <c r="J82" s="89">
        <f t="shared" si="18"/>
        <v>0</v>
      </c>
      <c r="K82" s="89">
        <v>0</v>
      </c>
      <c r="L82" s="89">
        <f t="shared" si="19"/>
        <v>0</v>
      </c>
      <c r="M82" s="89">
        <v>0</v>
      </c>
      <c r="N82" s="89">
        <f t="shared" si="24"/>
        <v>0</v>
      </c>
      <c r="O82" s="125">
        <v>0</v>
      </c>
      <c r="P82" s="89">
        <f t="shared" si="25"/>
        <v>0</v>
      </c>
      <c r="Q82" s="89">
        <v>0</v>
      </c>
      <c r="R82" s="89">
        <f t="shared" si="20"/>
        <v>0</v>
      </c>
      <c r="S82" s="89">
        <v>0</v>
      </c>
      <c r="T82" s="89">
        <f t="shared" si="26"/>
        <v>0</v>
      </c>
      <c r="U82" s="89">
        <v>0</v>
      </c>
      <c r="V82" s="88">
        <f t="shared" si="27"/>
        <v>0</v>
      </c>
      <c r="W82" s="89">
        <v>0</v>
      </c>
      <c r="X82" s="88">
        <f t="shared" si="28"/>
        <v>0</v>
      </c>
      <c r="Y82" s="89">
        <v>0</v>
      </c>
      <c r="Z82" s="88">
        <f t="shared" si="29"/>
        <v>0</v>
      </c>
      <c r="AA82" s="88">
        <v>0</v>
      </c>
      <c r="AB82" s="88">
        <f t="shared" si="16"/>
        <v>0</v>
      </c>
      <c r="AC82" s="93">
        <f t="shared" si="17"/>
        <v>0</v>
      </c>
      <c r="AD82" s="94"/>
    </row>
    <row r="83" spans="1:36" s="79" customFormat="1" ht="27" customHeight="1">
      <c r="A83" s="85">
        <v>75</v>
      </c>
      <c r="B83" s="130" t="s">
        <v>885</v>
      </c>
      <c r="C83" s="87">
        <v>0</v>
      </c>
      <c r="D83" s="88">
        <f t="shared" si="21"/>
        <v>0</v>
      </c>
      <c r="E83" s="87">
        <v>0</v>
      </c>
      <c r="F83" s="88">
        <f t="shared" si="22"/>
        <v>0</v>
      </c>
      <c r="G83" s="89">
        <v>0</v>
      </c>
      <c r="H83" s="88">
        <f t="shared" si="23"/>
        <v>0</v>
      </c>
      <c r="I83" s="89">
        <v>0</v>
      </c>
      <c r="J83" s="89">
        <f t="shared" si="18"/>
        <v>0</v>
      </c>
      <c r="K83" s="89">
        <v>0</v>
      </c>
      <c r="L83" s="89">
        <f t="shared" si="19"/>
        <v>0</v>
      </c>
      <c r="M83" s="89">
        <v>0</v>
      </c>
      <c r="N83" s="89">
        <f t="shared" si="24"/>
        <v>0</v>
      </c>
      <c r="O83" s="125">
        <v>0</v>
      </c>
      <c r="P83" s="89">
        <f t="shared" si="25"/>
        <v>0</v>
      </c>
      <c r="Q83" s="89">
        <v>0</v>
      </c>
      <c r="R83" s="89">
        <f t="shared" si="20"/>
        <v>0</v>
      </c>
      <c r="S83" s="89">
        <v>0</v>
      </c>
      <c r="T83" s="89">
        <f t="shared" si="26"/>
        <v>0</v>
      </c>
      <c r="U83" s="89">
        <v>0</v>
      </c>
      <c r="V83" s="88">
        <f t="shared" si="27"/>
        <v>0</v>
      </c>
      <c r="W83" s="89">
        <v>0</v>
      </c>
      <c r="X83" s="88">
        <f t="shared" si="28"/>
        <v>0</v>
      </c>
      <c r="Y83" s="89">
        <v>0</v>
      </c>
      <c r="Z83" s="88">
        <f t="shared" si="29"/>
        <v>0</v>
      </c>
      <c r="AA83" s="88">
        <v>0</v>
      </c>
      <c r="AB83" s="88">
        <f t="shared" si="16"/>
        <v>0</v>
      </c>
      <c r="AC83" s="93">
        <f t="shared" si="17"/>
        <v>0</v>
      </c>
      <c r="AD83" s="133"/>
    </row>
    <row r="84" spans="1:36" s="79" customFormat="1" ht="27" hidden="1" customHeight="1">
      <c r="A84" s="122">
        <v>76</v>
      </c>
      <c r="B84" s="86" t="s">
        <v>886</v>
      </c>
      <c r="C84" s="87">
        <v>0</v>
      </c>
      <c r="D84" s="88">
        <f t="shared" si="21"/>
        <v>0</v>
      </c>
      <c r="E84" s="87">
        <v>0</v>
      </c>
      <c r="F84" s="88">
        <f t="shared" si="22"/>
        <v>0</v>
      </c>
      <c r="G84" s="89">
        <v>0</v>
      </c>
      <c r="H84" s="88">
        <f t="shared" si="23"/>
        <v>0</v>
      </c>
      <c r="I84" s="89">
        <v>0</v>
      </c>
      <c r="J84" s="89">
        <f t="shared" si="18"/>
        <v>0</v>
      </c>
      <c r="K84" s="89">
        <v>0</v>
      </c>
      <c r="L84" s="89">
        <f t="shared" si="19"/>
        <v>0</v>
      </c>
      <c r="M84" s="89">
        <v>0</v>
      </c>
      <c r="N84" s="89">
        <f t="shared" si="24"/>
        <v>0</v>
      </c>
      <c r="O84" s="125">
        <v>0</v>
      </c>
      <c r="P84" s="89">
        <f t="shared" si="25"/>
        <v>0</v>
      </c>
      <c r="Q84" s="89">
        <v>0</v>
      </c>
      <c r="R84" s="89">
        <f t="shared" si="20"/>
        <v>0</v>
      </c>
      <c r="S84" s="89">
        <v>0</v>
      </c>
      <c r="T84" s="89">
        <f t="shared" si="26"/>
        <v>0</v>
      </c>
      <c r="U84" s="89">
        <v>0</v>
      </c>
      <c r="V84" s="88">
        <f t="shared" si="27"/>
        <v>0</v>
      </c>
      <c r="W84" s="89">
        <v>0</v>
      </c>
      <c r="X84" s="88">
        <f t="shared" si="28"/>
        <v>0</v>
      </c>
      <c r="Y84" s="89">
        <v>0</v>
      </c>
      <c r="Z84" s="88">
        <f t="shared" si="29"/>
        <v>0</v>
      </c>
      <c r="AA84" s="88">
        <v>0</v>
      </c>
      <c r="AB84" s="88">
        <f t="shared" si="16"/>
        <v>0</v>
      </c>
      <c r="AC84" s="93">
        <f t="shared" si="17"/>
        <v>0</v>
      </c>
      <c r="AD84" s="94"/>
    </row>
    <row r="85" spans="1:36" s="79" customFormat="1" ht="27" hidden="1" customHeight="1">
      <c r="A85" s="85">
        <v>77</v>
      </c>
      <c r="B85" s="90" t="s">
        <v>887</v>
      </c>
      <c r="C85" s="87">
        <v>0</v>
      </c>
      <c r="D85" s="88">
        <f t="shared" si="21"/>
        <v>0</v>
      </c>
      <c r="E85" s="87">
        <v>0</v>
      </c>
      <c r="F85" s="88">
        <f t="shared" si="22"/>
        <v>0</v>
      </c>
      <c r="G85" s="89">
        <v>0</v>
      </c>
      <c r="H85" s="88">
        <f t="shared" si="23"/>
        <v>0</v>
      </c>
      <c r="I85" s="89">
        <v>0</v>
      </c>
      <c r="J85" s="89">
        <f t="shared" si="18"/>
        <v>0</v>
      </c>
      <c r="K85" s="89">
        <v>0</v>
      </c>
      <c r="L85" s="89">
        <f t="shared" si="19"/>
        <v>0</v>
      </c>
      <c r="M85" s="89">
        <v>0</v>
      </c>
      <c r="N85" s="89">
        <f t="shared" si="24"/>
        <v>0</v>
      </c>
      <c r="O85" s="125">
        <v>0</v>
      </c>
      <c r="P85" s="89">
        <f t="shared" si="25"/>
        <v>0</v>
      </c>
      <c r="Q85" s="89">
        <v>0</v>
      </c>
      <c r="R85" s="89">
        <f t="shared" si="20"/>
        <v>0</v>
      </c>
      <c r="S85" s="89">
        <v>0</v>
      </c>
      <c r="T85" s="89">
        <f t="shared" si="26"/>
        <v>0</v>
      </c>
      <c r="U85" s="89">
        <v>0</v>
      </c>
      <c r="V85" s="88">
        <f t="shared" si="27"/>
        <v>0</v>
      </c>
      <c r="W85" s="89">
        <v>0</v>
      </c>
      <c r="X85" s="88">
        <f t="shared" si="28"/>
        <v>0</v>
      </c>
      <c r="Y85" s="89">
        <v>0</v>
      </c>
      <c r="Z85" s="88">
        <f t="shared" si="29"/>
        <v>0</v>
      </c>
      <c r="AA85" s="88">
        <v>0</v>
      </c>
      <c r="AB85" s="88">
        <f t="shared" si="16"/>
        <v>0</v>
      </c>
      <c r="AC85" s="93">
        <f t="shared" si="17"/>
        <v>0</v>
      </c>
      <c r="AD85" s="94"/>
    </row>
    <row r="86" spans="1:36" s="79" customFormat="1" ht="27" hidden="1" customHeight="1">
      <c r="A86" s="122">
        <v>78</v>
      </c>
      <c r="B86" s="131" t="s">
        <v>888</v>
      </c>
      <c r="C86" s="87">
        <v>0</v>
      </c>
      <c r="D86" s="88">
        <f t="shared" si="21"/>
        <v>0</v>
      </c>
      <c r="E86" s="87">
        <v>0</v>
      </c>
      <c r="F86" s="88">
        <f t="shared" si="22"/>
        <v>0</v>
      </c>
      <c r="G86" s="89">
        <v>0</v>
      </c>
      <c r="H86" s="88">
        <f t="shared" si="23"/>
        <v>0</v>
      </c>
      <c r="I86" s="89">
        <v>0</v>
      </c>
      <c r="J86" s="89">
        <f t="shared" si="18"/>
        <v>0</v>
      </c>
      <c r="K86" s="89">
        <v>0</v>
      </c>
      <c r="L86" s="89">
        <f t="shared" si="19"/>
        <v>0</v>
      </c>
      <c r="M86" s="89">
        <v>0</v>
      </c>
      <c r="N86" s="89">
        <f t="shared" si="24"/>
        <v>0</v>
      </c>
      <c r="O86" s="125">
        <v>0</v>
      </c>
      <c r="P86" s="89">
        <f t="shared" si="25"/>
        <v>0</v>
      </c>
      <c r="Q86" s="89">
        <v>0</v>
      </c>
      <c r="R86" s="89">
        <f t="shared" si="20"/>
        <v>0</v>
      </c>
      <c r="S86" s="89">
        <v>0</v>
      </c>
      <c r="T86" s="89">
        <f t="shared" si="26"/>
        <v>0</v>
      </c>
      <c r="U86" s="89">
        <v>0</v>
      </c>
      <c r="V86" s="88">
        <f t="shared" si="27"/>
        <v>0</v>
      </c>
      <c r="W86" s="89">
        <v>0</v>
      </c>
      <c r="X86" s="88">
        <f t="shared" si="28"/>
        <v>0</v>
      </c>
      <c r="Y86" s="89">
        <v>0</v>
      </c>
      <c r="Z86" s="88">
        <f t="shared" si="29"/>
        <v>0</v>
      </c>
      <c r="AA86" s="88">
        <v>0</v>
      </c>
      <c r="AB86" s="88">
        <f t="shared" si="16"/>
        <v>0</v>
      </c>
      <c r="AC86" s="93">
        <f t="shared" si="17"/>
        <v>0</v>
      </c>
      <c r="AD86" s="134"/>
    </row>
    <row r="87" spans="1:36" s="79" customFormat="1" ht="27" hidden="1" customHeight="1">
      <c r="A87" s="85">
        <v>79</v>
      </c>
      <c r="B87" s="130" t="s">
        <v>889</v>
      </c>
      <c r="C87" s="87">
        <v>0</v>
      </c>
      <c r="D87" s="88">
        <f t="shared" si="21"/>
        <v>0</v>
      </c>
      <c r="E87" s="87">
        <v>0</v>
      </c>
      <c r="F87" s="88">
        <f t="shared" si="22"/>
        <v>0</v>
      </c>
      <c r="G87" s="89">
        <v>0</v>
      </c>
      <c r="H87" s="88">
        <f t="shared" si="23"/>
        <v>0</v>
      </c>
      <c r="I87" s="89">
        <v>0</v>
      </c>
      <c r="J87" s="89">
        <f t="shared" si="18"/>
        <v>0</v>
      </c>
      <c r="K87" s="89">
        <v>0</v>
      </c>
      <c r="L87" s="89">
        <f t="shared" si="19"/>
        <v>0</v>
      </c>
      <c r="M87" s="89">
        <v>0</v>
      </c>
      <c r="N87" s="89">
        <f t="shared" si="24"/>
        <v>0</v>
      </c>
      <c r="O87" s="125">
        <v>0</v>
      </c>
      <c r="P87" s="89">
        <f t="shared" si="25"/>
        <v>0</v>
      </c>
      <c r="Q87" s="89">
        <v>0</v>
      </c>
      <c r="R87" s="89">
        <f t="shared" si="20"/>
        <v>0</v>
      </c>
      <c r="S87" s="89">
        <v>0</v>
      </c>
      <c r="T87" s="89">
        <f t="shared" si="26"/>
        <v>0</v>
      </c>
      <c r="U87" s="89">
        <v>0</v>
      </c>
      <c r="V87" s="88">
        <f t="shared" si="27"/>
        <v>0</v>
      </c>
      <c r="W87" s="89">
        <v>0</v>
      </c>
      <c r="X87" s="88">
        <f t="shared" si="28"/>
        <v>0</v>
      </c>
      <c r="Y87" s="89">
        <v>0</v>
      </c>
      <c r="Z87" s="88">
        <f t="shared" si="29"/>
        <v>0</v>
      </c>
      <c r="AA87" s="88">
        <v>0</v>
      </c>
      <c r="AB87" s="88">
        <f t="shared" si="16"/>
        <v>0</v>
      </c>
      <c r="AC87" s="93">
        <f t="shared" si="17"/>
        <v>0</v>
      </c>
      <c r="AD87" s="133"/>
    </row>
    <row r="88" spans="1:36" s="115" customFormat="1" ht="27" hidden="1" customHeight="1">
      <c r="A88" s="122">
        <v>80</v>
      </c>
      <c r="B88" s="132" t="s">
        <v>623</v>
      </c>
      <c r="C88" s="87">
        <v>0</v>
      </c>
      <c r="D88" s="88">
        <f t="shared" si="21"/>
        <v>0</v>
      </c>
      <c r="E88" s="87">
        <v>0</v>
      </c>
      <c r="F88" s="88">
        <f t="shared" si="22"/>
        <v>0</v>
      </c>
      <c r="G88" s="89">
        <v>0</v>
      </c>
      <c r="H88" s="88">
        <f t="shared" si="23"/>
        <v>0</v>
      </c>
      <c r="I88" s="89">
        <v>0</v>
      </c>
      <c r="J88" s="89">
        <f t="shared" si="18"/>
        <v>0</v>
      </c>
      <c r="K88" s="89">
        <v>0</v>
      </c>
      <c r="L88" s="89">
        <f t="shared" si="19"/>
        <v>0</v>
      </c>
      <c r="M88" s="89">
        <v>0</v>
      </c>
      <c r="N88" s="89">
        <f t="shared" si="24"/>
        <v>0</v>
      </c>
      <c r="O88" s="125">
        <v>0</v>
      </c>
      <c r="P88" s="89">
        <f t="shared" si="25"/>
        <v>0</v>
      </c>
      <c r="Q88" s="89">
        <v>0</v>
      </c>
      <c r="R88" s="89">
        <f t="shared" si="20"/>
        <v>0</v>
      </c>
      <c r="S88" s="89">
        <v>0</v>
      </c>
      <c r="T88" s="89">
        <f t="shared" si="26"/>
        <v>0</v>
      </c>
      <c r="U88" s="89">
        <v>0</v>
      </c>
      <c r="V88" s="88">
        <f t="shared" si="27"/>
        <v>0</v>
      </c>
      <c r="W88" s="89">
        <v>0</v>
      </c>
      <c r="X88" s="88">
        <f t="shared" si="28"/>
        <v>0</v>
      </c>
      <c r="Y88" s="89">
        <v>0</v>
      </c>
      <c r="Z88" s="88">
        <f t="shared" si="29"/>
        <v>0</v>
      </c>
      <c r="AA88" s="88">
        <v>0</v>
      </c>
      <c r="AB88" s="88">
        <f t="shared" si="16"/>
        <v>0</v>
      </c>
      <c r="AC88" s="93">
        <f t="shared" ref="AC88:AC112" si="30">Z88+X88+V88+J88+H88+F88+D88+AB88+N88+L88+P88+R88+AJ88+T88</f>
        <v>0</v>
      </c>
      <c r="AD88" s="135"/>
      <c r="AJ88" s="79"/>
    </row>
    <row r="89" spans="1:36" s="115" customFormat="1" ht="27" hidden="1" customHeight="1">
      <c r="A89" s="85">
        <v>81</v>
      </c>
      <c r="B89" s="132" t="s">
        <v>624</v>
      </c>
      <c r="C89" s="87">
        <v>0</v>
      </c>
      <c r="D89" s="88">
        <f t="shared" si="21"/>
        <v>0</v>
      </c>
      <c r="E89" s="87">
        <v>0</v>
      </c>
      <c r="F89" s="88">
        <f t="shared" si="22"/>
        <v>0</v>
      </c>
      <c r="G89" s="89">
        <v>0</v>
      </c>
      <c r="H89" s="88">
        <f t="shared" si="23"/>
        <v>0</v>
      </c>
      <c r="I89" s="89">
        <v>0</v>
      </c>
      <c r="J89" s="89">
        <f t="shared" si="18"/>
        <v>0</v>
      </c>
      <c r="K89" s="89">
        <v>0</v>
      </c>
      <c r="L89" s="89">
        <f t="shared" si="19"/>
        <v>0</v>
      </c>
      <c r="M89" s="89">
        <v>0</v>
      </c>
      <c r="N89" s="89">
        <f t="shared" si="24"/>
        <v>0</v>
      </c>
      <c r="O89" s="125">
        <v>0</v>
      </c>
      <c r="P89" s="89">
        <f t="shared" si="25"/>
        <v>0</v>
      </c>
      <c r="Q89" s="89">
        <v>0</v>
      </c>
      <c r="R89" s="89">
        <f t="shared" si="20"/>
        <v>0</v>
      </c>
      <c r="S89" s="89">
        <v>0</v>
      </c>
      <c r="T89" s="89">
        <f t="shared" si="26"/>
        <v>0</v>
      </c>
      <c r="U89" s="89">
        <v>0</v>
      </c>
      <c r="V89" s="88">
        <f t="shared" si="27"/>
        <v>0</v>
      </c>
      <c r="W89" s="89">
        <v>0</v>
      </c>
      <c r="X89" s="88">
        <f t="shared" si="28"/>
        <v>0</v>
      </c>
      <c r="Y89" s="89">
        <v>0</v>
      </c>
      <c r="Z89" s="88">
        <f t="shared" si="29"/>
        <v>0</v>
      </c>
      <c r="AA89" s="88">
        <v>0</v>
      </c>
      <c r="AB89" s="88">
        <f t="shared" si="16"/>
        <v>0</v>
      </c>
      <c r="AC89" s="93">
        <f t="shared" si="30"/>
        <v>0</v>
      </c>
      <c r="AD89" s="135"/>
      <c r="AJ89" s="79"/>
    </row>
    <row r="90" spans="1:36" s="115" customFormat="1" ht="27" hidden="1" customHeight="1">
      <c r="A90" s="122">
        <v>82</v>
      </c>
      <c r="B90" s="132" t="s">
        <v>625</v>
      </c>
      <c r="C90" s="87">
        <v>0</v>
      </c>
      <c r="D90" s="88">
        <f t="shared" si="21"/>
        <v>0</v>
      </c>
      <c r="E90" s="87">
        <v>0</v>
      </c>
      <c r="F90" s="88">
        <f t="shared" si="22"/>
        <v>0</v>
      </c>
      <c r="G90" s="89">
        <v>0</v>
      </c>
      <c r="H90" s="88">
        <f t="shared" si="23"/>
        <v>0</v>
      </c>
      <c r="I90" s="89">
        <v>0</v>
      </c>
      <c r="J90" s="89">
        <f t="shared" si="18"/>
        <v>0</v>
      </c>
      <c r="K90" s="89">
        <v>0</v>
      </c>
      <c r="L90" s="89">
        <f t="shared" si="19"/>
        <v>0</v>
      </c>
      <c r="M90" s="89">
        <v>0</v>
      </c>
      <c r="N90" s="89">
        <f t="shared" si="24"/>
        <v>0</v>
      </c>
      <c r="O90" s="125">
        <v>0</v>
      </c>
      <c r="P90" s="89">
        <f t="shared" si="25"/>
        <v>0</v>
      </c>
      <c r="Q90" s="89">
        <v>0</v>
      </c>
      <c r="R90" s="89">
        <f t="shared" si="20"/>
        <v>0</v>
      </c>
      <c r="S90" s="89">
        <v>0</v>
      </c>
      <c r="T90" s="89">
        <f t="shared" si="26"/>
        <v>0</v>
      </c>
      <c r="U90" s="89">
        <v>0</v>
      </c>
      <c r="V90" s="88">
        <f t="shared" si="27"/>
        <v>0</v>
      </c>
      <c r="W90" s="89">
        <v>0</v>
      </c>
      <c r="X90" s="88">
        <f t="shared" si="28"/>
        <v>0</v>
      </c>
      <c r="Y90" s="89">
        <v>0</v>
      </c>
      <c r="Z90" s="88">
        <f t="shared" si="29"/>
        <v>0</v>
      </c>
      <c r="AA90" s="88">
        <v>0</v>
      </c>
      <c r="AB90" s="88">
        <f t="shared" si="16"/>
        <v>0</v>
      </c>
      <c r="AC90" s="93">
        <f t="shared" si="30"/>
        <v>0</v>
      </c>
      <c r="AD90" s="135"/>
    </row>
    <row r="91" spans="1:36" s="115" customFormat="1" ht="27" hidden="1" customHeight="1">
      <c r="A91" s="85">
        <v>83</v>
      </c>
      <c r="B91" s="132" t="s">
        <v>626</v>
      </c>
      <c r="C91" s="87">
        <v>0</v>
      </c>
      <c r="D91" s="88">
        <f t="shared" si="21"/>
        <v>0</v>
      </c>
      <c r="E91" s="87">
        <v>0</v>
      </c>
      <c r="F91" s="88">
        <f t="shared" si="22"/>
        <v>0</v>
      </c>
      <c r="G91" s="89">
        <v>0</v>
      </c>
      <c r="H91" s="88">
        <f t="shared" si="23"/>
        <v>0</v>
      </c>
      <c r="I91" s="89">
        <v>0</v>
      </c>
      <c r="J91" s="89">
        <f t="shared" si="18"/>
        <v>0</v>
      </c>
      <c r="K91" s="89">
        <v>0</v>
      </c>
      <c r="L91" s="89">
        <f t="shared" si="19"/>
        <v>0</v>
      </c>
      <c r="M91" s="89">
        <v>0</v>
      </c>
      <c r="N91" s="89">
        <f t="shared" si="24"/>
        <v>0</v>
      </c>
      <c r="O91" s="125">
        <v>0</v>
      </c>
      <c r="P91" s="89">
        <f t="shared" si="25"/>
        <v>0</v>
      </c>
      <c r="Q91" s="89">
        <v>0</v>
      </c>
      <c r="R91" s="89">
        <f t="shared" si="20"/>
        <v>0</v>
      </c>
      <c r="S91" s="89">
        <v>0</v>
      </c>
      <c r="T91" s="89">
        <f t="shared" si="26"/>
        <v>0</v>
      </c>
      <c r="U91" s="89">
        <v>0</v>
      </c>
      <c r="V91" s="88">
        <f t="shared" si="27"/>
        <v>0</v>
      </c>
      <c r="W91" s="89">
        <v>0</v>
      </c>
      <c r="X91" s="88">
        <f t="shared" si="28"/>
        <v>0</v>
      </c>
      <c r="Y91" s="89">
        <v>0</v>
      </c>
      <c r="Z91" s="88">
        <f t="shared" si="29"/>
        <v>0</v>
      </c>
      <c r="AA91" s="88">
        <v>0</v>
      </c>
      <c r="AB91" s="88">
        <f t="shared" si="16"/>
        <v>0</v>
      </c>
      <c r="AC91" s="93">
        <f t="shared" si="30"/>
        <v>0</v>
      </c>
      <c r="AD91" s="135"/>
    </row>
    <row r="92" spans="1:36" s="115" customFormat="1" ht="27" hidden="1" customHeight="1">
      <c r="A92" s="122">
        <v>84</v>
      </c>
      <c r="B92" s="132" t="s">
        <v>627</v>
      </c>
      <c r="C92" s="87">
        <v>0</v>
      </c>
      <c r="D92" s="88">
        <f t="shared" si="21"/>
        <v>0</v>
      </c>
      <c r="E92" s="87">
        <v>0</v>
      </c>
      <c r="F92" s="88">
        <f t="shared" si="22"/>
        <v>0</v>
      </c>
      <c r="G92" s="89">
        <v>0</v>
      </c>
      <c r="H92" s="88">
        <f t="shared" si="23"/>
        <v>0</v>
      </c>
      <c r="I92" s="89">
        <v>0</v>
      </c>
      <c r="J92" s="89">
        <f t="shared" si="18"/>
        <v>0</v>
      </c>
      <c r="K92" s="89">
        <v>0</v>
      </c>
      <c r="L92" s="89">
        <f t="shared" si="19"/>
        <v>0</v>
      </c>
      <c r="M92" s="89">
        <v>0</v>
      </c>
      <c r="N92" s="89">
        <f t="shared" si="24"/>
        <v>0</v>
      </c>
      <c r="O92" s="125">
        <v>0</v>
      </c>
      <c r="P92" s="89">
        <f t="shared" si="25"/>
        <v>0</v>
      </c>
      <c r="Q92" s="89">
        <v>0</v>
      </c>
      <c r="R92" s="89">
        <f t="shared" si="20"/>
        <v>0</v>
      </c>
      <c r="S92" s="89">
        <v>0</v>
      </c>
      <c r="T92" s="89">
        <f t="shared" si="26"/>
        <v>0</v>
      </c>
      <c r="U92" s="89">
        <v>0</v>
      </c>
      <c r="V92" s="88">
        <f t="shared" si="27"/>
        <v>0</v>
      </c>
      <c r="W92" s="89">
        <v>0</v>
      </c>
      <c r="X92" s="88">
        <f t="shared" si="28"/>
        <v>0</v>
      </c>
      <c r="Y92" s="89">
        <v>0</v>
      </c>
      <c r="Z92" s="88">
        <f t="shared" si="29"/>
        <v>0</v>
      </c>
      <c r="AA92" s="88">
        <v>0</v>
      </c>
      <c r="AB92" s="88">
        <f t="shared" si="16"/>
        <v>0</v>
      </c>
      <c r="AC92" s="93">
        <f t="shared" si="30"/>
        <v>0</v>
      </c>
      <c r="AD92" s="135"/>
    </row>
    <row r="93" spans="1:36" s="115" customFormat="1" ht="27" hidden="1" customHeight="1">
      <c r="A93" s="85">
        <v>85</v>
      </c>
      <c r="B93" s="132" t="s">
        <v>628</v>
      </c>
      <c r="C93" s="87">
        <v>0</v>
      </c>
      <c r="D93" s="88">
        <f t="shared" si="21"/>
        <v>0</v>
      </c>
      <c r="E93" s="87">
        <v>0</v>
      </c>
      <c r="F93" s="88">
        <f t="shared" si="22"/>
        <v>0</v>
      </c>
      <c r="G93" s="89">
        <v>0</v>
      </c>
      <c r="H93" s="88">
        <f t="shared" si="23"/>
        <v>0</v>
      </c>
      <c r="I93" s="89">
        <v>0</v>
      </c>
      <c r="J93" s="89">
        <f t="shared" si="18"/>
        <v>0</v>
      </c>
      <c r="K93" s="89">
        <v>0</v>
      </c>
      <c r="L93" s="89">
        <f t="shared" si="19"/>
        <v>0</v>
      </c>
      <c r="M93" s="89">
        <v>0</v>
      </c>
      <c r="N93" s="89">
        <f t="shared" si="24"/>
        <v>0</v>
      </c>
      <c r="O93" s="125">
        <v>0</v>
      </c>
      <c r="P93" s="89">
        <f t="shared" si="25"/>
        <v>0</v>
      </c>
      <c r="Q93" s="89">
        <v>0</v>
      </c>
      <c r="R93" s="89">
        <f t="shared" si="20"/>
        <v>0</v>
      </c>
      <c r="S93" s="89">
        <v>0</v>
      </c>
      <c r="T93" s="89">
        <f t="shared" si="26"/>
        <v>0</v>
      </c>
      <c r="U93" s="89">
        <v>0</v>
      </c>
      <c r="V93" s="88">
        <f t="shared" si="27"/>
        <v>0</v>
      </c>
      <c r="W93" s="89">
        <v>0</v>
      </c>
      <c r="X93" s="88">
        <f t="shared" si="28"/>
        <v>0</v>
      </c>
      <c r="Y93" s="89">
        <v>0</v>
      </c>
      <c r="Z93" s="88">
        <f t="shared" si="29"/>
        <v>0</v>
      </c>
      <c r="AA93" s="88">
        <v>0</v>
      </c>
      <c r="AB93" s="88">
        <f t="shared" si="16"/>
        <v>0</v>
      </c>
      <c r="AC93" s="93">
        <f t="shared" si="30"/>
        <v>0</v>
      </c>
      <c r="AD93" s="135"/>
    </row>
    <row r="94" spans="1:36" s="115" customFormat="1" ht="27" hidden="1" customHeight="1">
      <c r="A94" s="122">
        <v>86</v>
      </c>
      <c r="B94" s="132" t="s">
        <v>629</v>
      </c>
      <c r="C94" s="87">
        <v>0</v>
      </c>
      <c r="D94" s="88">
        <f t="shared" si="21"/>
        <v>0</v>
      </c>
      <c r="E94" s="87">
        <v>0</v>
      </c>
      <c r="F94" s="88">
        <f t="shared" si="22"/>
        <v>0</v>
      </c>
      <c r="G94" s="89">
        <v>0</v>
      </c>
      <c r="H94" s="88">
        <f t="shared" si="23"/>
        <v>0</v>
      </c>
      <c r="I94" s="89">
        <v>0</v>
      </c>
      <c r="J94" s="89">
        <f t="shared" si="18"/>
        <v>0</v>
      </c>
      <c r="K94" s="89">
        <v>0</v>
      </c>
      <c r="L94" s="89">
        <f t="shared" si="19"/>
        <v>0</v>
      </c>
      <c r="M94" s="89">
        <v>0</v>
      </c>
      <c r="N94" s="89">
        <f t="shared" si="24"/>
        <v>0</v>
      </c>
      <c r="O94" s="125">
        <v>0</v>
      </c>
      <c r="P94" s="89">
        <f t="shared" si="25"/>
        <v>0</v>
      </c>
      <c r="Q94" s="89">
        <v>0</v>
      </c>
      <c r="R94" s="89">
        <f t="shared" si="20"/>
        <v>0</v>
      </c>
      <c r="S94" s="89">
        <v>0</v>
      </c>
      <c r="T94" s="89">
        <f t="shared" si="26"/>
        <v>0</v>
      </c>
      <c r="U94" s="89">
        <v>0</v>
      </c>
      <c r="V94" s="88">
        <f t="shared" si="27"/>
        <v>0</v>
      </c>
      <c r="W94" s="89">
        <v>0</v>
      </c>
      <c r="X94" s="88">
        <f t="shared" si="28"/>
        <v>0</v>
      </c>
      <c r="Y94" s="89">
        <v>0</v>
      </c>
      <c r="Z94" s="88">
        <f t="shared" si="29"/>
        <v>0</v>
      </c>
      <c r="AA94" s="88">
        <v>0</v>
      </c>
      <c r="AB94" s="88">
        <f t="shared" si="16"/>
        <v>0</v>
      </c>
      <c r="AC94" s="93">
        <f t="shared" si="30"/>
        <v>0</v>
      </c>
      <c r="AD94" s="135"/>
    </row>
    <row r="95" spans="1:36" s="115" customFormat="1" ht="27" hidden="1" customHeight="1">
      <c r="A95" s="85">
        <v>87</v>
      </c>
      <c r="B95" s="132" t="s">
        <v>630</v>
      </c>
      <c r="C95" s="87">
        <v>0</v>
      </c>
      <c r="D95" s="88">
        <f t="shared" si="21"/>
        <v>0</v>
      </c>
      <c r="E95" s="87">
        <v>0</v>
      </c>
      <c r="F95" s="88">
        <f t="shared" si="22"/>
        <v>0</v>
      </c>
      <c r="G95" s="89">
        <v>0</v>
      </c>
      <c r="H95" s="88">
        <f t="shared" si="23"/>
        <v>0</v>
      </c>
      <c r="I95" s="89">
        <v>0</v>
      </c>
      <c r="J95" s="89">
        <f t="shared" si="18"/>
        <v>0</v>
      </c>
      <c r="K95" s="89">
        <v>0</v>
      </c>
      <c r="L95" s="89">
        <f t="shared" si="19"/>
        <v>0</v>
      </c>
      <c r="M95" s="89">
        <v>0</v>
      </c>
      <c r="N95" s="89">
        <f t="shared" si="24"/>
        <v>0</v>
      </c>
      <c r="O95" s="125"/>
      <c r="P95" s="89">
        <f t="shared" si="25"/>
        <v>0</v>
      </c>
      <c r="Q95" s="89">
        <v>0</v>
      </c>
      <c r="R95" s="89">
        <f t="shared" si="20"/>
        <v>0</v>
      </c>
      <c r="S95" s="89">
        <v>0</v>
      </c>
      <c r="T95" s="89">
        <f t="shared" si="26"/>
        <v>0</v>
      </c>
      <c r="U95" s="89">
        <v>0</v>
      </c>
      <c r="V95" s="88">
        <f t="shared" si="27"/>
        <v>0</v>
      </c>
      <c r="W95" s="89">
        <v>0</v>
      </c>
      <c r="X95" s="88">
        <f t="shared" si="28"/>
        <v>0</v>
      </c>
      <c r="Y95" s="89">
        <v>0</v>
      </c>
      <c r="Z95" s="88">
        <f t="shared" si="29"/>
        <v>0</v>
      </c>
      <c r="AA95" s="88">
        <v>0</v>
      </c>
      <c r="AB95" s="88">
        <f t="shared" si="16"/>
        <v>0</v>
      </c>
      <c r="AC95" s="93">
        <f t="shared" si="30"/>
        <v>0</v>
      </c>
      <c r="AD95" s="135"/>
    </row>
    <row r="96" spans="1:36" s="115" customFormat="1" ht="27" hidden="1" customHeight="1">
      <c r="A96" s="122">
        <v>88</v>
      </c>
      <c r="B96" s="132" t="s">
        <v>631</v>
      </c>
      <c r="C96" s="87">
        <v>0</v>
      </c>
      <c r="D96" s="88">
        <f t="shared" si="21"/>
        <v>0</v>
      </c>
      <c r="E96" s="87">
        <v>0</v>
      </c>
      <c r="F96" s="88">
        <f t="shared" si="22"/>
        <v>0</v>
      </c>
      <c r="G96" s="89">
        <v>0</v>
      </c>
      <c r="H96" s="88">
        <f t="shared" si="23"/>
        <v>0</v>
      </c>
      <c r="I96" s="89">
        <v>0</v>
      </c>
      <c r="J96" s="89">
        <f t="shared" si="18"/>
        <v>0</v>
      </c>
      <c r="K96" s="89">
        <v>0</v>
      </c>
      <c r="L96" s="89">
        <f t="shared" si="19"/>
        <v>0</v>
      </c>
      <c r="M96" s="89">
        <v>0</v>
      </c>
      <c r="N96" s="89">
        <f t="shared" si="24"/>
        <v>0</v>
      </c>
      <c r="O96" s="125">
        <v>0</v>
      </c>
      <c r="P96" s="89">
        <f t="shared" si="25"/>
        <v>0</v>
      </c>
      <c r="Q96" s="89">
        <v>0</v>
      </c>
      <c r="R96" s="89">
        <f t="shared" si="20"/>
        <v>0</v>
      </c>
      <c r="S96" s="89">
        <v>0</v>
      </c>
      <c r="T96" s="89">
        <f t="shared" si="26"/>
        <v>0</v>
      </c>
      <c r="U96" s="89">
        <v>0</v>
      </c>
      <c r="V96" s="88">
        <f t="shared" si="27"/>
        <v>0</v>
      </c>
      <c r="W96" s="89">
        <v>0</v>
      </c>
      <c r="X96" s="88">
        <f t="shared" si="28"/>
        <v>0</v>
      </c>
      <c r="Y96" s="89">
        <v>0</v>
      </c>
      <c r="Z96" s="88">
        <f t="shared" si="29"/>
        <v>0</v>
      </c>
      <c r="AA96" s="88">
        <v>0</v>
      </c>
      <c r="AB96" s="88">
        <f t="shared" si="16"/>
        <v>0</v>
      </c>
      <c r="AC96" s="93">
        <f t="shared" si="30"/>
        <v>0</v>
      </c>
      <c r="AD96" s="135"/>
    </row>
    <row r="97" spans="1:30" s="115" customFormat="1" ht="27" hidden="1" customHeight="1">
      <c r="A97" s="85">
        <v>89</v>
      </c>
      <c r="B97" s="132" t="s">
        <v>632</v>
      </c>
      <c r="C97" s="87">
        <v>0</v>
      </c>
      <c r="D97" s="88">
        <f t="shared" si="21"/>
        <v>0</v>
      </c>
      <c r="E97" s="87">
        <v>0</v>
      </c>
      <c r="F97" s="88">
        <f t="shared" si="22"/>
        <v>0</v>
      </c>
      <c r="G97" s="89">
        <v>0</v>
      </c>
      <c r="H97" s="88">
        <f t="shared" si="23"/>
        <v>0</v>
      </c>
      <c r="I97" s="89">
        <v>0</v>
      </c>
      <c r="J97" s="89">
        <f t="shared" si="18"/>
        <v>0</v>
      </c>
      <c r="K97" s="89">
        <v>0</v>
      </c>
      <c r="L97" s="89">
        <f t="shared" si="19"/>
        <v>0</v>
      </c>
      <c r="M97" s="89">
        <v>0</v>
      </c>
      <c r="N97" s="89">
        <f t="shared" si="24"/>
        <v>0</v>
      </c>
      <c r="O97" s="125">
        <v>0</v>
      </c>
      <c r="P97" s="89">
        <f t="shared" si="25"/>
        <v>0</v>
      </c>
      <c r="Q97" s="89">
        <v>0</v>
      </c>
      <c r="R97" s="89">
        <f t="shared" si="20"/>
        <v>0</v>
      </c>
      <c r="S97" s="89">
        <v>0</v>
      </c>
      <c r="T97" s="89">
        <f t="shared" si="26"/>
        <v>0</v>
      </c>
      <c r="U97" s="89">
        <v>0</v>
      </c>
      <c r="V97" s="88">
        <f t="shared" si="27"/>
        <v>0</v>
      </c>
      <c r="W97" s="89">
        <v>0</v>
      </c>
      <c r="X97" s="88">
        <f t="shared" si="28"/>
        <v>0</v>
      </c>
      <c r="Y97" s="89">
        <v>0</v>
      </c>
      <c r="Z97" s="88">
        <f t="shared" si="29"/>
        <v>0</v>
      </c>
      <c r="AA97" s="88">
        <v>0</v>
      </c>
      <c r="AB97" s="88">
        <f t="shared" si="16"/>
        <v>0</v>
      </c>
      <c r="AC97" s="93">
        <f t="shared" si="30"/>
        <v>0</v>
      </c>
      <c r="AD97" s="135"/>
    </row>
    <row r="98" spans="1:30" s="115" customFormat="1" ht="27" hidden="1" customHeight="1">
      <c r="A98" s="122">
        <v>90</v>
      </c>
      <c r="B98" s="132" t="s">
        <v>633</v>
      </c>
      <c r="C98" s="87">
        <v>0</v>
      </c>
      <c r="D98" s="88">
        <f t="shared" si="21"/>
        <v>0</v>
      </c>
      <c r="E98" s="87">
        <v>0</v>
      </c>
      <c r="F98" s="88">
        <f t="shared" si="22"/>
        <v>0</v>
      </c>
      <c r="G98" s="89">
        <v>0</v>
      </c>
      <c r="H98" s="88">
        <f t="shared" si="23"/>
        <v>0</v>
      </c>
      <c r="I98" s="89">
        <v>0</v>
      </c>
      <c r="J98" s="89">
        <f t="shared" si="18"/>
        <v>0</v>
      </c>
      <c r="K98" s="89">
        <v>0</v>
      </c>
      <c r="L98" s="89">
        <f t="shared" si="19"/>
        <v>0</v>
      </c>
      <c r="M98" s="89">
        <v>0</v>
      </c>
      <c r="N98" s="89">
        <f t="shared" si="24"/>
        <v>0</v>
      </c>
      <c r="O98" s="125">
        <v>0</v>
      </c>
      <c r="P98" s="89">
        <f t="shared" si="25"/>
        <v>0</v>
      </c>
      <c r="Q98" s="89">
        <v>0</v>
      </c>
      <c r="R98" s="89">
        <f t="shared" si="20"/>
        <v>0</v>
      </c>
      <c r="S98" s="89">
        <v>0</v>
      </c>
      <c r="T98" s="89">
        <f t="shared" si="26"/>
        <v>0</v>
      </c>
      <c r="U98" s="89">
        <v>0</v>
      </c>
      <c r="V98" s="88">
        <f t="shared" si="27"/>
        <v>0</v>
      </c>
      <c r="W98" s="89">
        <v>0</v>
      </c>
      <c r="X98" s="88">
        <f t="shared" si="28"/>
        <v>0</v>
      </c>
      <c r="Y98" s="89">
        <v>0</v>
      </c>
      <c r="Z98" s="88">
        <f t="shared" si="29"/>
        <v>0</v>
      </c>
      <c r="AA98" s="88">
        <v>0</v>
      </c>
      <c r="AB98" s="88">
        <f t="shared" si="16"/>
        <v>0</v>
      </c>
      <c r="AC98" s="93">
        <f t="shared" si="30"/>
        <v>0</v>
      </c>
      <c r="AD98" s="135"/>
    </row>
    <row r="99" spans="1:30" s="115" customFormat="1" ht="27" hidden="1" customHeight="1">
      <c r="A99" s="85">
        <v>91</v>
      </c>
      <c r="B99" s="132" t="s">
        <v>634</v>
      </c>
      <c r="C99" s="87">
        <v>0</v>
      </c>
      <c r="D99" s="88">
        <f t="shared" si="21"/>
        <v>0</v>
      </c>
      <c r="E99" s="87">
        <v>0</v>
      </c>
      <c r="F99" s="88">
        <f t="shared" si="22"/>
        <v>0</v>
      </c>
      <c r="G99" s="89">
        <v>0</v>
      </c>
      <c r="H99" s="88">
        <f t="shared" si="23"/>
        <v>0</v>
      </c>
      <c r="I99" s="89">
        <v>0</v>
      </c>
      <c r="J99" s="89">
        <f t="shared" si="18"/>
        <v>0</v>
      </c>
      <c r="K99" s="89">
        <v>0</v>
      </c>
      <c r="L99" s="89">
        <f t="shared" si="19"/>
        <v>0</v>
      </c>
      <c r="M99" s="89">
        <v>0</v>
      </c>
      <c r="N99" s="89">
        <f t="shared" si="24"/>
        <v>0</v>
      </c>
      <c r="O99" s="125">
        <v>0</v>
      </c>
      <c r="P99" s="89">
        <f t="shared" si="25"/>
        <v>0</v>
      </c>
      <c r="Q99" s="89">
        <v>0</v>
      </c>
      <c r="R99" s="89">
        <f t="shared" si="20"/>
        <v>0</v>
      </c>
      <c r="S99" s="89">
        <v>0</v>
      </c>
      <c r="T99" s="89">
        <f t="shared" si="26"/>
        <v>0</v>
      </c>
      <c r="U99" s="89">
        <v>0</v>
      </c>
      <c r="V99" s="88">
        <f t="shared" si="27"/>
        <v>0</v>
      </c>
      <c r="W99" s="89">
        <v>0</v>
      </c>
      <c r="X99" s="88">
        <f t="shared" si="28"/>
        <v>0</v>
      </c>
      <c r="Y99" s="89">
        <v>0</v>
      </c>
      <c r="Z99" s="88">
        <f t="shared" si="29"/>
        <v>0</v>
      </c>
      <c r="AA99" s="88">
        <v>0</v>
      </c>
      <c r="AB99" s="88">
        <f t="shared" si="16"/>
        <v>0</v>
      </c>
      <c r="AC99" s="93">
        <f t="shared" si="30"/>
        <v>0</v>
      </c>
      <c r="AD99" s="135"/>
    </row>
    <row r="100" spans="1:30" s="115" customFormat="1" ht="27" hidden="1" customHeight="1">
      <c r="A100" s="122">
        <v>92</v>
      </c>
      <c r="B100" s="132" t="s">
        <v>635</v>
      </c>
      <c r="C100" s="87">
        <v>0</v>
      </c>
      <c r="D100" s="88">
        <f t="shared" si="21"/>
        <v>0</v>
      </c>
      <c r="E100" s="87">
        <v>0</v>
      </c>
      <c r="F100" s="88">
        <f t="shared" si="22"/>
        <v>0</v>
      </c>
      <c r="G100" s="89">
        <v>0</v>
      </c>
      <c r="H100" s="88">
        <f t="shared" si="23"/>
        <v>0</v>
      </c>
      <c r="I100" s="89">
        <v>0</v>
      </c>
      <c r="J100" s="89">
        <f t="shared" si="18"/>
        <v>0</v>
      </c>
      <c r="K100" s="89">
        <v>0</v>
      </c>
      <c r="L100" s="89">
        <f t="shared" si="19"/>
        <v>0</v>
      </c>
      <c r="M100" s="89">
        <v>0</v>
      </c>
      <c r="N100" s="89">
        <f t="shared" si="24"/>
        <v>0</v>
      </c>
      <c r="O100" s="125">
        <v>0</v>
      </c>
      <c r="P100" s="89">
        <f t="shared" si="25"/>
        <v>0</v>
      </c>
      <c r="Q100" s="89">
        <v>0</v>
      </c>
      <c r="R100" s="89">
        <f t="shared" si="20"/>
        <v>0</v>
      </c>
      <c r="S100" s="89">
        <v>0</v>
      </c>
      <c r="T100" s="89">
        <f t="shared" si="26"/>
        <v>0</v>
      </c>
      <c r="U100" s="89">
        <v>0</v>
      </c>
      <c r="V100" s="88">
        <f t="shared" si="27"/>
        <v>0</v>
      </c>
      <c r="W100" s="89">
        <v>0</v>
      </c>
      <c r="X100" s="88">
        <f t="shared" si="28"/>
        <v>0</v>
      </c>
      <c r="Y100" s="89">
        <v>0</v>
      </c>
      <c r="Z100" s="88">
        <f t="shared" si="29"/>
        <v>0</v>
      </c>
      <c r="AA100" s="88">
        <v>0</v>
      </c>
      <c r="AB100" s="88">
        <f t="shared" si="16"/>
        <v>0</v>
      </c>
      <c r="AC100" s="93">
        <f t="shared" si="30"/>
        <v>0</v>
      </c>
      <c r="AD100" s="135"/>
    </row>
    <row r="101" spans="1:30" s="115" customFormat="1" ht="27" hidden="1" customHeight="1">
      <c r="A101" s="85">
        <v>93</v>
      </c>
      <c r="B101" s="132" t="s">
        <v>636</v>
      </c>
      <c r="C101" s="87">
        <v>0</v>
      </c>
      <c r="D101" s="88">
        <f t="shared" si="21"/>
        <v>0</v>
      </c>
      <c r="E101" s="87">
        <v>0</v>
      </c>
      <c r="F101" s="88">
        <f t="shared" si="22"/>
        <v>0</v>
      </c>
      <c r="G101" s="89">
        <v>0</v>
      </c>
      <c r="H101" s="88">
        <f t="shared" si="23"/>
        <v>0</v>
      </c>
      <c r="I101" s="89">
        <v>0</v>
      </c>
      <c r="J101" s="89">
        <f t="shared" si="18"/>
        <v>0</v>
      </c>
      <c r="K101" s="89">
        <v>0</v>
      </c>
      <c r="L101" s="89">
        <f t="shared" si="19"/>
        <v>0</v>
      </c>
      <c r="M101" s="89">
        <v>0</v>
      </c>
      <c r="N101" s="89">
        <f t="shared" si="24"/>
        <v>0</v>
      </c>
      <c r="O101" s="125">
        <v>0</v>
      </c>
      <c r="P101" s="89">
        <f t="shared" si="25"/>
        <v>0</v>
      </c>
      <c r="Q101" s="89">
        <v>0</v>
      </c>
      <c r="R101" s="89">
        <f t="shared" si="20"/>
        <v>0</v>
      </c>
      <c r="S101" s="89">
        <v>0</v>
      </c>
      <c r="T101" s="89">
        <f t="shared" si="26"/>
        <v>0</v>
      </c>
      <c r="U101" s="89">
        <v>0</v>
      </c>
      <c r="V101" s="88">
        <f t="shared" si="27"/>
        <v>0</v>
      </c>
      <c r="W101" s="89">
        <v>0</v>
      </c>
      <c r="X101" s="88">
        <f t="shared" si="28"/>
        <v>0</v>
      </c>
      <c r="Y101" s="89">
        <v>0</v>
      </c>
      <c r="Z101" s="88">
        <f t="shared" si="29"/>
        <v>0</v>
      </c>
      <c r="AA101" s="88">
        <v>0</v>
      </c>
      <c r="AB101" s="88">
        <f t="shared" si="16"/>
        <v>0</v>
      </c>
      <c r="AC101" s="93">
        <f t="shared" si="30"/>
        <v>0</v>
      </c>
      <c r="AD101" s="135"/>
    </row>
    <row r="102" spans="1:30" s="115" customFormat="1" ht="27" hidden="1" customHeight="1">
      <c r="A102" s="122">
        <v>94</v>
      </c>
      <c r="B102" s="132" t="s">
        <v>637</v>
      </c>
      <c r="C102" s="87">
        <v>0</v>
      </c>
      <c r="D102" s="88">
        <f t="shared" si="21"/>
        <v>0</v>
      </c>
      <c r="E102" s="87">
        <v>0</v>
      </c>
      <c r="F102" s="88">
        <f t="shared" si="22"/>
        <v>0</v>
      </c>
      <c r="G102" s="89">
        <v>0</v>
      </c>
      <c r="H102" s="88">
        <f t="shared" si="23"/>
        <v>0</v>
      </c>
      <c r="I102" s="89">
        <v>0</v>
      </c>
      <c r="J102" s="89">
        <f t="shared" si="18"/>
        <v>0</v>
      </c>
      <c r="K102" s="89">
        <v>0</v>
      </c>
      <c r="L102" s="89">
        <f t="shared" si="19"/>
        <v>0</v>
      </c>
      <c r="M102" s="89">
        <v>0</v>
      </c>
      <c r="N102" s="89">
        <f t="shared" si="24"/>
        <v>0</v>
      </c>
      <c r="O102" s="125">
        <v>0</v>
      </c>
      <c r="P102" s="89">
        <f t="shared" si="25"/>
        <v>0</v>
      </c>
      <c r="Q102" s="89">
        <v>0</v>
      </c>
      <c r="R102" s="89">
        <f t="shared" si="20"/>
        <v>0</v>
      </c>
      <c r="S102" s="89">
        <v>0</v>
      </c>
      <c r="T102" s="89">
        <f t="shared" si="26"/>
        <v>0</v>
      </c>
      <c r="U102" s="89">
        <v>0</v>
      </c>
      <c r="V102" s="88">
        <f t="shared" si="27"/>
        <v>0</v>
      </c>
      <c r="W102" s="89">
        <v>0</v>
      </c>
      <c r="X102" s="88">
        <f t="shared" si="28"/>
        <v>0</v>
      </c>
      <c r="Y102" s="89">
        <v>0</v>
      </c>
      <c r="Z102" s="88">
        <f t="shared" si="29"/>
        <v>0</v>
      </c>
      <c r="AA102" s="88">
        <v>0</v>
      </c>
      <c r="AB102" s="88">
        <f t="shared" si="16"/>
        <v>0</v>
      </c>
      <c r="AC102" s="93">
        <f t="shared" si="30"/>
        <v>0</v>
      </c>
      <c r="AD102" s="135"/>
    </row>
    <row r="103" spans="1:30" s="115" customFormat="1" ht="27" hidden="1" customHeight="1">
      <c r="A103" s="85">
        <v>95</v>
      </c>
      <c r="B103" s="132" t="s">
        <v>638</v>
      </c>
      <c r="C103" s="87">
        <v>0</v>
      </c>
      <c r="D103" s="88">
        <f t="shared" si="21"/>
        <v>0</v>
      </c>
      <c r="E103" s="87">
        <v>0</v>
      </c>
      <c r="F103" s="88">
        <f t="shared" si="22"/>
        <v>0</v>
      </c>
      <c r="G103" s="89">
        <v>0</v>
      </c>
      <c r="H103" s="88">
        <f t="shared" si="23"/>
        <v>0</v>
      </c>
      <c r="I103" s="89">
        <v>0</v>
      </c>
      <c r="J103" s="89">
        <f t="shared" si="18"/>
        <v>0</v>
      </c>
      <c r="K103" s="89">
        <v>0</v>
      </c>
      <c r="L103" s="89">
        <f t="shared" si="19"/>
        <v>0</v>
      </c>
      <c r="M103" s="89">
        <v>0</v>
      </c>
      <c r="N103" s="89">
        <f t="shared" si="24"/>
        <v>0</v>
      </c>
      <c r="O103" s="125">
        <v>0</v>
      </c>
      <c r="P103" s="89">
        <f t="shared" si="25"/>
        <v>0</v>
      </c>
      <c r="Q103" s="89">
        <v>0</v>
      </c>
      <c r="R103" s="89">
        <f t="shared" si="20"/>
        <v>0</v>
      </c>
      <c r="S103" s="89">
        <v>0</v>
      </c>
      <c r="T103" s="89">
        <f t="shared" si="26"/>
        <v>0</v>
      </c>
      <c r="U103" s="89">
        <v>0</v>
      </c>
      <c r="V103" s="88">
        <f t="shared" si="27"/>
        <v>0</v>
      </c>
      <c r="W103" s="89">
        <v>0</v>
      </c>
      <c r="X103" s="88">
        <f t="shared" si="28"/>
        <v>0</v>
      </c>
      <c r="Y103" s="89">
        <v>0</v>
      </c>
      <c r="Z103" s="88">
        <f t="shared" si="29"/>
        <v>0</v>
      </c>
      <c r="AA103" s="88">
        <v>0</v>
      </c>
      <c r="AB103" s="88">
        <f t="shared" si="16"/>
        <v>0</v>
      </c>
      <c r="AC103" s="93">
        <f t="shared" si="30"/>
        <v>0</v>
      </c>
      <c r="AD103" s="135"/>
    </row>
    <row r="104" spans="1:30" s="115" customFormat="1" ht="27" hidden="1" customHeight="1">
      <c r="A104" s="122">
        <v>96</v>
      </c>
      <c r="B104" s="132" t="s">
        <v>639</v>
      </c>
      <c r="C104" s="87">
        <v>0</v>
      </c>
      <c r="D104" s="88">
        <f t="shared" si="21"/>
        <v>0</v>
      </c>
      <c r="E104" s="87">
        <v>0</v>
      </c>
      <c r="F104" s="88">
        <f t="shared" si="22"/>
        <v>0</v>
      </c>
      <c r="G104" s="89">
        <v>0</v>
      </c>
      <c r="H104" s="88">
        <f t="shared" si="23"/>
        <v>0</v>
      </c>
      <c r="I104" s="89">
        <v>0</v>
      </c>
      <c r="J104" s="89">
        <f t="shared" si="18"/>
        <v>0</v>
      </c>
      <c r="K104" s="89">
        <v>0</v>
      </c>
      <c r="L104" s="89">
        <f t="shared" si="19"/>
        <v>0</v>
      </c>
      <c r="M104" s="89">
        <v>0</v>
      </c>
      <c r="N104" s="89">
        <f t="shared" si="24"/>
        <v>0</v>
      </c>
      <c r="O104" s="125">
        <v>0</v>
      </c>
      <c r="P104" s="89">
        <f t="shared" si="25"/>
        <v>0</v>
      </c>
      <c r="Q104" s="89">
        <v>0</v>
      </c>
      <c r="R104" s="89">
        <f t="shared" si="20"/>
        <v>0</v>
      </c>
      <c r="S104" s="89">
        <v>0</v>
      </c>
      <c r="T104" s="89">
        <f t="shared" si="26"/>
        <v>0</v>
      </c>
      <c r="U104" s="89">
        <v>0</v>
      </c>
      <c r="V104" s="88">
        <f t="shared" si="27"/>
        <v>0</v>
      </c>
      <c r="W104" s="89">
        <v>0</v>
      </c>
      <c r="X104" s="88">
        <f t="shared" si="28"/>
        <v>0</v>
      </c>
      <c r="Y104" s="89">
        <v>0</v>
      </c>
      <c r="Z104" s="88">
        <f t="shared" si="29"/>
        <v>0</v>
      </c>
      <c r="AA104" s="88">
        <v>0</v>
      </c>
      <c r="AB104" s="88">
        <f t="shared" si="16"/>
        <v>0</v>
      </c>
      <c r="AC104" s="93">
        <f t="shared" si="30"/>
        <v>0</v>
      </c>
      <c r="AD104" s="135"/>
    </row>
    <row r="105" spans="1:30" s="115" customFormat="1" ht="27" hidden="1" customHeight="1">
      <c r="A105" s="85">
        <v>97</v>
      </c>
      <c r="B105" s="132" t="s">
        <v>640</v>
      </c>
      <c r="C105" s="87">
        <v>0</v>
      </c>
      <c r="D105" s="88">
        <f t="shared" si="21"/>
        <v>0</v>
      </c>
      <c r="E105" s="87">
        <v>0</v>
      </c>
      <c r="F105" s="88">
        <f t="shared" si="22"/>
        <v>0</v>
      </c>
      <c r="G105" s="89">
        <v>0</v>
      </c>
      <c r="H105" s="88">
        <f t="shared" si="23"/>
        <v>0</v>
      </c>
      <c r="I105" s="89">
        <v>0</v>
      </c>
      <c r="J105" s="89">
        <f t="shared" si="18"/>
        <v>0</v>
      </c>
      <c r="K105" s="89">
        <v>0</v>
      </c>
      <c r="L105" s="89">
        <f t="shared" si="19"/>
        <v>0</v>
      </c>
      <c r="M105" s="89">
        <v>0</v>
      </c>
      <c r="N105" s="89">
        <f t="shared" si="24"/>
        <v>0</v>
      </c>
      <c r="O105" s="125">
        <v>0</v>
      </c>
      <c r="P105" s="89">
        <f t="shared" si="25"/>
        <v>0</v>
      </c>
      <c r="Q105" s="89">
        <v>0</v>
      </c>
      <c r="R105" s="89">
        <f t="shared" si="20"/>
        <v>0</v>
      </c>
      <c r="S105" s="89">
        <v>0</v>
      </c>
      <c r="T105" s="89">
        <f t="shared" si="26"/>
        <v>0</v>
      </c>
      <c r="U105" s="89">
        <v>0</v>
      </c>
      <c r="V105" s="88">
        <f t="shared" si="27"/>
        <v>0</v>
      </c>
      <c r="W105" s="89">
        <v>0</v>
      </c>
      <c r="X105" s="88">
        <f t="shared" si="28"/>
        <v>0</v>
      </c>
      <c r="Y105" s="89">
        <v>0</v>
      </c>
      <c r="Z105" s="88">
        <f t="shared" si="29"/>
        <v>0</v>
      </c>
      <c r="AA105" s="88">
        <v>0</v>
      </c>
      <c r="AB105" s="88">
        <f t="shared" si="16"/>
        <v>0</v>
      </c>
      <c r="AC105" s="93">
        <f t="shared" si="30"/>
        <v>0</v>
      </c>
      <c r="AD105" s="135"/>
    </row>
    <row r="106" spans="1:30" s="115" customFormat="1" ht="27" hidden="1" customHeight="1">
      <c r="A106" s="122">
        <v>98</v>
      </c>
      <c r="B106" s="132" t="s">
        <v>641</v>
      </c>
      <c r="C106" s="87">
        <v>0</v>
      </c>
      <c r="D106" s="88">
        <f t="shared" si="21"/>
        <v>0</v>
      </c>
      <c r="E106" s="87">
        <v>0</v>
      </c>
      <c r="F106" s="88">
        <f t="shared" si="22"/>
        <v>0</v>
      </c>
      <c r="G106" s="89">
        <v>0</v>
      </c>
      <c r="H106" s="88">
        <f t="shared" si="23"/>
        <v>0</v>
      </c>
      <c r="I106" s="89">
        <v>0</v>
      </c>
      <c r="J106" s="89">
        <f t="shared" si="18"/>
        <v>0</v>
      </c>
      <c r="K106" s="89">
        <v>0</v>
      </c>
      <c r="L106" s="89">
        <f t="shared" si="19"/>
        <v>0</v>
      </c>
      <c r="M106" s="89">
        <v>0</v>
      </c>
      <c r="N106" s="89">
        <f t="shared" si="24"/>
        <v>0</v>
      </c>
      <c r="O106" s="125">
        <v>0</v>
      </c>
      <c r="P106" s="89">
        <f t="shared" si="25"/>
        <v>0</v>
      </c>
      <c r="Q106" s="89">
        <v>0</v>
      </c>
      <c r="R106" s="89">
        <f t="shared" si="20"/>
        <v>0</v>
      </c>
      <c r="S106" s="89">
        <v>0</v>
      </c>
      <c r="T106" s="89">
        <f t="shared" si="26"/>
        <v>0</v>
      </c>
      <c r="U106" s="89">
        <v>0</v>
      </c>
      <c r="V106" s="88">
        <f t="shared" si="27"/>
        <v>0</v>
      </c>
      <c r="W106" s="89">
        <v>0</v>
      </c>
      <c r="X106" s="88">
        <f t="shared" si="28"/>
        <v>0</v>
      </c>
      <c r="Y106" s="89">
        <v>0</v>
      </c>
      <c r="Z106" s="88">
        <f t="shared" si="29"/>
        <v>0</v>
      </c>
      <c r="AA106" s="88">
        <v>0</v>
      </c>
      <c r="AB106" s="88">
        <f t="shared" si="16"/>
        <v>0</v>
      </c>
      <c r="AC106" s="93">
        <f t="shared" si="30"/>
        <v>0</v>
      </c>
      <c r="AD106" s="135"/>
    </row>
    <row r="107" spans="1:30" s="115" customFormat="1" ht="22.5" hidden="1" customHeight="1">
      <c r="A107" s="122">
        <v>116</v>
      </c>
      <c r="B107" s="132" t="s">
        <v>642</v>
      </c>
      <c r="C107" s="87">
        <v>0</v>
      </c>
      <c r="D107" s="88">
        <f t="shared" si="21"/>
        <v>0</v>
      </c>
      <c r="E107" s="87">
        <v>0</v>
      </c>
      <c r="F107" s="88">
        <f t="shared" si="22"/>
        <v>0</v>
      </c>
      <c r="G107" s="89">
        <v>0</v>
      </c>
      <c r="H107" s="88">
        <f t="shared" si="23"/>
        <v>0</v>
      </c>
      <c r="I107" s="89">
        <v>0</v>
      </c>
      <c r="J107" s="89">
        <f t="shared" si="18"/>
        <v>0</v>
      </c>
      <c r="K107" s="89">
        <v>0</v>
      </c>
      <c r="L107" s="89">
        <f t="shared" si="19"/>
        <v>0</v>
      </c>
      <c r="M107" s="89">
        <v>0</v>
      </c>
      <c r="N107" s="89">
        <f t="shared" si="24"/>
        <v>0</v>
      </c>
      <c r="O107" s="125">
        <v>0</v>
      </c>
      <c r="P107" s="89">
        <f t="shared" ref="P107:P115" si="31">O107*4</f>
        <v>0</v>
      </c>
      <c r="Q107" s="89">
        <v>0</v>
      </c>
      <c r="R107" s="89">
        <f t="shared" si="20"/>
        <v>0</v>
      </c>
      <c r="S107" s="89">
        <v>0</v>
      </c>
      <c r="T107" s="89">
        <f t="shared" ref="T107:T138" si="32">S107*5</f>
        <v>0</v>
      </c>
      <c r="U107" s="89">
        <v>0</v>
      </c>
      <c r="V107" s="88">
        <f t="shared" si="27"/>
        <v>0</v>
      </c>
      <c r="W107" s="89">
        <v>0</v>
      </c>
      <c r="X107" s="88">
        <f t="shared" si="28"/>
        <v>0</v>
      </c>
      <c r="Y107" s="89">
        <v>0</v>
      </c>
      <c r="Z107" s="88">
        <f t="shared" si="29"/>
        <v>0</v>
      </c>
      <c r="AA107" s="88">
        <v>0</v>
      </c>
      <c r="AB107" s="88">
        <f t="shared" si="16"/>
        <v>0</v>
      </c>
      <c r="AC107" s="93">
        <f t="shared" si="30"/>
        <v>0</v>
      </c>
      <c r="AD107" s="135"/>
    </row>
    <row r="108" spans="1:30" s="115" customFormat="1" ht="22.5" hidden="1" customHeight="1">
      <c r="A108" s="85">
        <v>117</v>
      </c>
      <c r="B108" s="132" t="s">
        <v>643</v>
      </c>
      <c r="C108" s="87">
        <v>0</v>
      </c>
      <c r="D108" s="88">
        <f t="shared" si="21"/>
        <v>0</v>
      </c>
      <c r="E108" s="87">
        <v>0</v>
      </c>
      <c r="F108" s="88">
        <f t="shared" si="22"/>
        <v>0</v>
      </c>
      <c r="G108" s="89">
        <v>0</v>
      </c>
      <c r="H108" s="88">
        <f t="shared" si="23"/>
        <v>0</v>
      </c>
      <c r="I108" s="89">
        <v>0</v>
      </c>
      <c r="J108" s="89">
        <f t="shared" si="18"/>
        <v>0</v>
      </c>
      <c r="K108" s="89">
        <v>0</v>
      </c>
      <c r="L108" s="89">
        <f t="shared" si="19"/>
        <v>0</v>
      </c>
      <c r="M108" s="89">
        <v>0</v>
      </c>
      <c r="N108" s="89">
        <f t="shared" si="24"/>
        <v>0</v>
      </c>
      <c r="O108" s="125">
        <v>0</v>
      </c>
      <c r="P108" s="89">
        <f t="shared" si="31"/>
        <v>0</v>
      </c>
      <c r="Q108" s="89">
        <v>0</v>
      </c>
      <c r="R108" s="89">
        <f t="shared" si="20"/>
        <v>0</v>
      </c>
      <c r="S108" s="89">
        <v>0</v>
      </c>
      <c r="T108" s="89">
        <f t="shared" si="32"/>
        <v>0</v>
      </c>
      <c r="U108" s="89">
        <v>0</v>
      </c>
      <c r="V108" s="88">
        <f t="shared" si="27"/>
        <v>0</v>
      </c>
      <c r="W108" s="89">
        <v>0</v>
      </c>
      <c r="X108" s="88">
        <f t="shared" si="28"/>
        <v>0</v>
      </c>
      <c r="Y108" s="89">
        <v>0</v>
      </c>
      <c r="Z108" s="88">
        <f t="shared" si="29"/>
        <v>0</v>
      </c>
      <c r="AA108" s="88">
        <v>0</v>
      </c>
      <c r="AB108" s="88">
        <f t="shared" si="16"/>
        <v>0</v>
      </c>
      <c r="AC108" s="93">
        <f t="shared" si="30"/>
        <v>0</v>
      </c>
      <c r="AD108" s="135"/>
    </row>
    <row r="109" spans="1:30" s="115" customFormat="1" ht="22.5" hidden="1" customHeight="1">
      <c r="A109" s="122">
        <v>118</v>
      </c>
      <c r="B109" s="132" t="s">
        <v>644</v>
      </c>
      <c r="C109" s="87">
        <v>0</v>
      </c>
      <c r="D109" s="88">
        <f t="shared" si="21"/>
        <v>0</v>
      </c>
      <c r="E109" s="87">
        <v>0</v>
      </c>
      <c r="F109" s="88">
        <f t="shared" si="22"/>
        <v>0</v>
      </c>
      <c r="G109" s="89">
        <v>0</v>
      </c>
      <c r="H109" s="88">
        <f t="shared" si="23"/>
        <v>0</v>
      </c>
      <c r="I109" s="89">
        <v>0</v>
      </c>
      <c r="J109" s="89">
        <f t="shared" si="18"/>
        <v>0</v>
      </c>
      <c r="K109" s="89">
        <v>0</v>
      </c>
      <c r="L109" s="89">
        <f t="shared" si="19"/>
        <v>0</v>
      </c>
      <c r="M109" s="89">
        <v>0</v>
      </c>
      <c r="N109" s="89">
        <f t="shared" si="24"/>
        <v>0</v>
      </c>
      <c r="O109" s="125">
        <v>0</v>
      </c>
      <c r="P109" s="89">
        <f t="shared" si="31"/>
        <v>0</v>
      </c>
      <c r="Q109" s="89">
        <v>0</v>
      </c>
      <c r="R109" s="89">
        <f t="shared" si="20"/>
        <v>0</v>
      </c>
      <c r="S109" s="89">
        <v>0</v>
      </c>
      <c r="T109" s="89">
        <f t="shared" si="32"/>
        <v>0</v>
      </c>
      <c r="U109" s="89">
        <v>0</v>
      </c>
      <c r="V109" s="88">
        <f t="shared" si="27"/>
        <v>0</v>
      </c>
      <c r="W109" s="89">
        <v>0</v>
      </c>
      <c r="X109" s="88">
        <f t="shared" si="28"/>
        <v>0</v>
      </c>
      <c r="Y109" s="89">
        <v>0</v>
      </c>
      <c r="Z109" s="88">
        <f t="shared" si="29"/>
        <v>0</v>
      </c>
      <c r="AA109" s="88">
        <v>0</v>
      </c>
      <c r="AB109" s="88">
        <f t="shared" si="16"/>
        <v>0</v>
      </c>
      <c r="AC109" s="93">
        <f t="shared" si="30"/>
        <v>0</v>
      </c>
      <c r="AD109" s="135"/>
    </row>
    <row r="110" spans="1:30" s="115" customFormat="1" ht="22.5" hidden="1" customHeight="1">
      <c r="A110" s="85">
        <v>119</v>
      </c>
      <c r="B110" s="132" t="s">
        <v>645</v>
      </c>
      <c r="C110" s="87">
        <v>0</v>
      </c>
      <c r="D110" s="88">
        <f t="shared" si="21"/>
        <v>0</v>
      </c>
      <c r="E110" s="87">
        <v>0</v>
      </c>
      <c r="F110" s="88">
        <f t="shared" si="22"/>
        <v>0</v>
      </c>
      <c r="G110" s="89">
        <v>0</v>
      </c>
      <c r="H110" s="88">
        <f t="shared" si="23"/>
        <v>0</v>
      </c>
      <c r="I110" s="89">
        <v>0</v>
      </c>
      <c r="J110" s="89">
        <f t="shared" si="18"/>
        <v>0</v>
      </c>
      <c r="K110" s="89">
        <v>0</v>
      </c>
      <c r="L110" s="89">
        <f t="shared" si="19"/>
        <v>0</v>
      </c>
      <c r="M110" s="89">
        <v>0</v>
      </c>
      <c r="N110" s="89">
        <f t="shared" si="24"/>
        <v>0</v>
      </c>
      <c r="O110" s="125">
        <v>0</v>
      </c>
      <c r="P110" s="89">
        <f t="shared" si="31"/>
        <v>0</v>
      </c>
      <c r="Q110" s="89">
        <v>0</v>
      </c>
      <c r="R110" s="89">
        <f t="shared" si="20"/>
        <v>0</v>
      </c>
      <c r="S110" s="89">
        <v>0</v>
      </c>
      <c r="T110" s="89">
        <f t="shared" si="32"/>
        <v>0</v>
      </c>
      <c r="U110" s="89">
        <v>0</v>
      </c>
      <c r="V110" s="88">
        <f t="shared" si="27"/>
        <v>0</v>
      </c>
      <c r="W110" s="89">
        <v>0</v>
      </c>
      <c r="X110" s="88">
        <f t="shared" si="28"/>
        <v>0</v>
      </c>
      <c r="Y110" s="89">
        <v>0</v>
      </c>
      <c r="Z110" s="88">
        <f t="shared" si="29"/>
        <v>0</v>
      </c>
      <c r="AA110" s="88">
        <v>0</v>
      </c>
      <c r="AB110" s="88">
        <f t="shared" si="16"/>
        <v>0</v>
      </c>
      <c r="AC110" s="93">
        <f t="shared" si="30"/>
        <v>0</v>
      </c>
      <c r="AD110" s="135"/>
    </row>
    <row r="111" spans="1:30" s="115" customFormat="1" ht="22.5" hidden="1" customHeight="1">
      <c r="A111" s="122">
        <v>120</v>
      </c>
      <c r="B111" s="132" t="s">
        <v>646</v>
      </c>
      <c r="C111" s="87">
        <v>0</v>
      </c>
      <c r="D111" s="88">
        <f t="shared" si="21"/>
        <v>0</v>
      </c>
      <c r="E111" s="87">
        <v>0</v>
      </c>
      <c r="F111" s="88">
        <f t="shared" si="22"/>
        <v>0</v>
      </c>
      <c r="G111" s="89">
        <v>0</v>
      </c>
      <c r="H111" s="88">
        <f t="shared" si="23"/>
        <v>0</v>
      </c>
      <c r="I111" s="89">
        <v>0</v>
      </c>
      <c r="J111" s="89">
        <f t="shared" si="18"/>
        <v>0</v>
      </c>
      <c r="K111" s="89">
        <v>0</v>
      </c>
      <c r="L111" s="89">
        <f t="shared" si="19"/>
        <v>0</v>
      </c>
      <c r="M111" s="89">
        <v>0</v>
      </c>
      <c r="N111" s="89">
        <f t="shared" si="24"/>
        <v>0</v>
      </c>
      <c r="O111" s="125">
        <v>0</v>
      </c>
      <c r="P111" s="89">
        <f t="shared" si="31"/>
        <v>0</v>
      </c>
      <c r="Q111" s="89">
        <v>0</v>
      </c>
      <c r="R111" s="89">
        <f t="shared" si="20"/>
        <v>0</v>
      </c>
      <c r="S111" s="89">
        <v>0</v>
      </c>
      <c r="T111" s="89">
        <f t="shared" si="32"/>
        <v>0</v>
      </c>
      <c r="U111" s="89">
        <v>0</v>
      </c>
      <c r="V111" s="88">
        <f t="shared" si="27"/>
        <v>0</v>
      </c>
      <c r="W111" s="89">
        <v>0</v>
      </c>
      <c r="X111" s="88">
        <f t="shared" si="28"/>
        <v>0</v>
      </c>
      <c r="Y111" s="89">
        <v>0</v>
      </c>
      <c r="Z111" s="88">
        <f t="shared" si="29"/>
        <v>0</v>
      </c>
      <c r="AA111" s="88">
        <v>0</v>
      </c>
      <c r="AB111" s="88">
        <f t="shared" si="16"/>
        <v>0</v>
      </c>
      <c r="AC111" s="93">
        <f t="shared" si="30"/>
        <v>0</v>
      </c>
      <c r="AD111" s="135"/>
    </row>
    <row r="112" spans="1:30" s="115" customFormat="1" ht="22.5" hidden="1" customHeight="1">
      <c r="A112" s="85">
        <v>121</v>
      </c>
      <c r="B112" s="132" t="s">
        <v>647</v>
      </c>
      <c r="C112" s="87">
        <v>0</v>
      </c>
      <c r="D112" s="88">
        <f t="shared" si="21"/>
        <v>0</v>
      </c>
      <c r="E112" s="87">
        <v>0</v>
      </c>
      <c r="F112" s="88">
        <f t="shared" si="22"/>
        <v>0</v>
      </c>
      <c r="G112" s="89">
        <v>0</v>
      </c>
      <c r="H112" s="88">
        <f t="shared" si="23"/>
        <v>0</v>
      </c>
      <c r="I112" s="89">
        <v>0</v>
      </c>
      <c r="J112" s="89">
        <f t="shared" si="18"/>
        <v>0</v>
      </c>
      <c r="K112" s="89">
        <v>0</v>
      </c>
      <c r="L112" s="89">
        <f t="shared" si="19"/>
        <v>0</v>
      </c>
      <c r="M112" s="89">
        <v>0</v>
      </c>
      <c r="N112" s="89">
        <f t="shared" si="24"/>
        <v>0</v>
      </c>
      <c r="O112" s="125">
        <v>0</v>
      </c>
      <c r="P112" s="89">
        <f t="shared" si="31"/>
        <v>0</v>
      </c>
      <c r="Q112" s="89">
        <v>0</v>
      </c>
      <c r="R112" s="89">
        <f t="shared" si="20"/>
        <v>0</v>
      </c>
      <c r="S112" s="89">
        <v>0</v>
      </c>
      <c r="T112" s="89">
        <f t="shared" si="32"/>
        <v>0</v>
      </c>
      <c r="U112" s="89">
        <v>0</v>
      </c>
      <c r="V112" s="88">
        <f t="shared" si="27"/>
        <v>0</v>
      </c>
      <c r="W112" s="89">
        <v>0</v>
      </c>
      <c r="X112" s="88">
        <f t="shared" si="28"/>
        <v>0</v>
      </c>
      <c r="Y112" s="89">
        <v>0</v>
      </c>
      <c r="Z112" s="88">
        <f t="shared" si="29"/>
        <v>0</v>
      </c>
      <c r="AA112" s="88">
        <v>0</v>
      </c>
      <c r="AB112" s="88">
        <f t="shared" si="16"/>
        <v>0</v>
      </c>
      <c r="AC112" s="93">
        <f t="shared" si="30"/>
        <v>0</v>
      </c>
      <c r="AD112" s="135"/>
    </row>
    <row r="113" spans="1:30" s="115" customFormat="1" ht="22.5" hidden="1" customHeight="1">
      <c r="A113" s="122">
        <v>122</v>
      </c>
      <c r="B113" s="132" t="s">
        <v>648</v>
      </c>
      <c r="C113" s="87">
        <v>0</v>
      </c>
      <c r="D113" s="88">
        <f t="shared" si="21"/>
        <v>0</v>
      </c>
      <c r="E113" s="87">
        <v>0</v>
      </c>
      <c r="F113" s="88">
        <f t="shared" si="22"/>
        <v>0</v>
      </c>
      <c r="G113" s="89">
        <v>0</v>
      </c>
      <c r="H113" s="88">
        <f t="shared" si="23"/>
        <v>0</v>
      </c>
      <c r="I113" s="89">
        <v>0</v>
      </c>
      <c r="J113" s="89">
        <f t="shared" si="18"/>
        <v>0</v>
      </c>
      <c r="K113" s="89">
        <v>0</v>
      </c>
      <c r="L113" s="89">
        <f t="shared" si="19"/>
        <v>0</v>
      </c>
      <c r="M113" s="89">
        <v>0</v>
      </c>
      <c r="N113" s="89">
        <f t="shared" si="24"/>
        <v>0</v>
      </c>
      <c r="O113" s="125">
        <v>0</v>
      </c>
      <c r="P113" s="89">
        <f t="shared" si="31"/>
        <v>0</v>
      </c>
      <c r="Q113" s="89">
        <v>0</v>
      </c>
      <c r="R113" s="89">
        <f t="shared" si="20"/>
        <v>0</v>
      </c>
      <c r="S113" s="89">
        <v>0</v>
      </c>
      <c r="T113" s="89">
        <f t="shared" si="32"/>
        <v>0</v>
      </c>
      <c r="U113" s="89">
        <v>0</v>
      </c>
      <c r="V113" s="88">
        <f t="shared" si="27"/>
        <v>0</v>
      </c>
      <c r="W113" s="89">
        <v>0</v>
      </c>
      <c r="X113" s="88">
        <f t="shared" si="28"/>
        <v>0</v>
      </c>
      <c r="Y113" s="89">
        <v>0</v>
      </c>
      <c r="Z113" s="88">
        <f t="shared" si="29"/>
        <v>0</v>
      </c>
      <c r="AA113" s="88">
        <v>0</v>
      </c>
      <c r="AB113" s="88">
        <f t="shared" si="16"/>
        <v>0</v>
      </c>
      <c r="AC113" s="93">
        <f t="shared" ref="AC113:AC144" si="33">Z113+X113+V113+J113+H113+F113+D113+AB113+N113+L113+P113+R113+AJ113</f>
        <v>0</v>
      </c>
      <c r="AD113" s="135"/>
    </row>
    <row r="114" spans="1:30" s="115" customFormat="1" ht="22.5" hidden="1" customHeight="1">
      <c r="A114" s="85">
        <v>123</v>
      </c>
      <c r="B114" s="132" t="s">
        <v>649</v>
      </c>
      <c r="C114" s="87">
        <v>0</v>
      </c>
      <c r="D114" s="88">
        <f t="shared" si="21"/>
        <v>0</v>
      </c>
      <c r="E114" s="87">
        <v>0</v>
      </c>
      <c r="F114" s="88">
        <f t="shared" si="22"/>
        <v>0</v>
      </c>
      <c r="G114" s="89">
        <v>0</v>
      </c>
      <c r="H114" s="88">
        <f t="shared" si="23"/>
        <v>0</v>
      </c>
      <c r="I114" s="89">
        <v>0</v>
      </c>
      <c r="J114" s="89">
        <f t="shared" si="18"/>
        <v>0</v>
      </c>
      <c r="K114" s="89">
        <v>0</v>
      </c>
      <c r="L114" s="89">
        <f t="shared" si="19"/>
        <v>0</v>
      </c>
      <c r="M114" s="89">
        <v>0</v>
      </c>
      <c r="N114" s="89">
        <f t="shared" si="24"/>
        <v>0</v>
      </c>
      <c r="O114" s="125">
        <v>0</v>
      </c>
      <c r="P114" s="89">
        <f t="shared" si="31"/>
        <v>0</v>
      </c>
      <c r="Q114" s="89">
        <v>0</v>
      </c>
      <c r="R114" s="89">
        <f t="shared" si="20"/>
        <v>0</v>
      </c>
      <c r="S114" s="89">
        <v>0</v>
      </c>
      <c r="T114" s="89">
        <f t="shared" si="32"/>
        <v>0</v>
      </c>
      <c r="U114" s="89">
        <v>0</v>
      </c>
      <c r="V114" s="88">
        <f t="shared" si="27"/>
        <v>0</v>
      </c>
      <c r="W114" s="89">
        <v>0</v>
      </c>
      <c r="X114" s="88">
        <f t="shared" si="28"/>
        <v>0</v>
      </c>
      <c r="Y114" s="89">
        <v>0</v>
      </c>
      <c r="Z114" s="88">
        <f t="shared" si="29"/>
        <v>0</v>
      </c>
      <c r="AA114" s="88">
        <v>0</v>
      </c>
      <c r="AB114" s="88">
        <f t="shared" si="16"/>
        <v>0</v>
      </c>
      <c r="AC114" s="93">
        <f t="shared" si="33"/>
        <v>0</v>
      </c>
      <c r="AD114" s="135"/>
    </row>
    <row r="115" spans="1:30" s="115" customFormat="1" ht="22.5" hidden="1" customHeight="1">
      <c r="A115" s="122">
        <v>124</v>
      </c>
      <c r="B115" s="132" t="s">
        <v>650</v>
      </c>
      <c r="C115" s="87">
        <v>0</v>
      </c>
      <c r="D115" s="88">
        <f t="shared" si="21"/>
        <v>0</v>
      </c>
      <c r="E115" s="87">
        <v>0</v>
      </c>
      <c r="F115" s="88">
        <f t="shared" si="22"/>
        <v>0</v>
      </c>
      <c r="G115" s="89">
        <v>0</v>
      </c>
      <c r="H115" s="88">
        <f t="shared" si="23"/>
        <v>0</v>
      </c>
      <c r="I115" s="89">
        <v>0</v>
      </c>
      <c r="J115" s="89">
        <f t="shared" si="18"/>
        <v>0</v>
      </c>
      <c r="K115" s="89">
        <v>0</v>
      </c>
      <c r="L115" s="89">
        <f t="shared" si="19"/>
        <v>0</v>
      </c>
      <c r="M115" s="89">
        <v>0</v>
      </c>
      <c r="N115" s="89">
        <f t="shared" si="24"/>
        <v>0</v>
      </c>
      <c r="O115" s="125">
        <v>0</v>
      </c>
      <c r="P115" s="89">
        <f t="shared" si="31"/>
        <v>0</v>
      </c>
      <c r="Q115" s="89">
        <v>0</v>
      </c>
      <c r="R115" s="89">
        <f t="shared" si="20"/>
        <v>0</v>
      </c>
      <c r="S115" s="89">
        <v>0</v>
      </c>
      <c r="T115" s="89">
        <f t="shared" si="32"/>
        <v>0</v>
      </c>
      <c r="U115" s="89">
        <v>0</v>
      </c>
      <c r="V115" s="88">
        <f t="shared" si="27"/>
        <v>0</v>
      </c>
      <c r="W115" s="89">
        <v>0</v>
      </c>
      <c r="X115" s="88">
        <f t="shared" si="28"/>
        <v>0</v>
      </c>
      <c r="Y115" s="89">
        <v>0</v>
      </c>
      <c r="Z115" s="88">
        <f t="shared" si="29"/>
        <v>0</v>
      </c>
      <c r="AA115" s="88">
        <v>0</v>
      </c>
      <c r="AB115" s="88">
        <f t="shared" ref="AB115:AB178" si="34">AA115*3.75</f>
        <v>0</v>
      </c>
      <c r="AC115" s="93">
        <f t="shared" si="33"/>
        <v>0</v>
      </c>
      <c r="AD115" s="135"/>
    </row>
    <row r="116" spans="1:30" s="115" customFormat="1" ht="22.5" hidden="1" customHeight="1">
      <c r="A116" s="85">
        <v>125</v>
      </c>
      <c r="B116" s="132" t="s">
        <v>651</v>
      </c>
      <c r="C116" s="87">
        <v>0</v>
      </c>
      <c r="D116" s="88">
        <f t="shared" si="21"/>
        <v>0</v>
      </c>
      <c r="E116" s="87">
        <v>0</v>
      </c>
      <c r="F116" s="88">
        <f t="shared" si="22"/>
        <v>0</v>
      </c>
      <c r="G116" s="89">
        <v>0</v>
      </c>
      <c r="H116" s="88">
        <f t="shared" si="23"/>
        <v>0</v>
      </c>
      <c r="I116" s="89">
        <v>0</v>
      </c>
      <c r="J116" s="89">
        <f t="shared" si="18"/>
        <v>0</v>
      </c>
      <c r="K116" s="89">
        <v>0</v>
      </c>
      <c r="L116" s="89">
        <f t="shared" si="19"/>
        <v>0</v>
      </c>
      <c r="M116" s="89">
        <v>0</v>
      </c>
      <c r="N116" s="89">
        <f t="shared" si="24"/>
        <v>0</v>
      </c>
      <c r="O116" s="125">
        <v>0</v>
      </c>
      <c r="P116" s="89">
        <f t="shared" ref="P116:P179" si="35">O116*4</f>
        <v>0</v>
      </c>
      <c r="Q116" s="89">
        <v>0</v>
      </c>
      <c r="R116" s="89">
        <f t="shared" si="20"/>
        <v>0</v>
      </c>
      <c r="S116" s="89">
        <v>0</v>
      </c>
      <c r="T116" s="89">
        <f t="shared" si="32"/>
        <v>0</v>
      </c>
      <c r="U116" s="89">
        <v>0</v>
      </c>
      <c r="V116" s="88">
        <f t="shared" si="27"/>
        <v>0</v>
      </c>
      <c r="W116" s="89">
        <v>0</v>
      </c>
      <c r="X116" s="88">
        <f t="shared" si="28"/>
        <v>0</v>
      </c>
      <c r="Y116" s="89">
        <v>0</v>
      </c>
      <c r="Z116" s="88">
        <f t="shared" si="29"/>
        <v>0</v>
      </c>
      <c r="AA116" s="88">
        <v>0</v>
      </c>
      <c r="AB116" s="88">
        <f t="shared" si="34"/>
        <v>0</v>
      </c>
      <c r="AC116" s="93">
        <f t="shared" si="33"/>
        <v>0</v>
      </c>
      <c r="AD116" s="135"/>
    </row>
    <row r="117" spans="1:30" s="115" customFormat="1" ht="22.5" hidden="1" customHeight="1">
      <c r="A117" s="122">
        <v>126</v>
      </c>
      <c r="B117" s="132" t="s">
        <v>652</v>
      </c>
      <c r="C117" s="87">
        <v>0</v>
      </c>
      <c r="D117" s="88">
        <f t="shared" si="21"/>
        <v>0</v>
      </c>
      <c r="E117" s="87">
        <v>0</v>
      </c>
      <c r="F117" s="88">
        <f t="shared" si="22"/>
        <v>0</v>
      </c>
      <c r="G117" s="89">
        <v>0</v>
      </c>
      <c r="H117" s="88">
        <f t="shared" si="23"/>
        <v>0</v>
      </c>
      <c r="I117" s="89">
        <v>0</v>
      </c>
      <c r="J117" s="89">
        <f t="shared" si="18"/>
        <v>0</v>
      </c>
      <c r="K117" s="89">
        <v>0</v>
      </c>
      <c r="L117" s="89">
        <f t="shared" si="19"/>
        <v>0</v>
      </c>
      <c r="M117" s="89">
        <v>0</v>
      </c>
      <c r="N117" s="89">
        <f t="shared" si="24"/>
        <v>0</v>
      </c>
      <c r="O117" s="125">
        <v>0</v>
      </c>
      <c r="P117" s="89">
        <f t="shared" si="35"/>
        <v>0</v>
      </c>
      <c r="Q117" s="89">
        <v>0</v>
      </c>
      <c r="R117" s="89">
        <f t="shared" si="20"/>
        <v>0</v>
      </c>
      <c r="S117" s="89">
        <v>0</v>
      </c>
      <c r="T117" s="89">
        <f t="shared" si="32"/>
        <v>0</v>
      </c>
      <c r="U117" s="89">
        <v>0</v>
      </c>
      <c r="V117" s="88">
        <f t="shared" si="27"/>
        <v>0</v>
      </c>
      <c r="W117" s="89">
        <v>0</v>
      </c>
      <c r="X117" s="88">
        <f t="shared" si="28"/>
        <v>0</v>
      </c>
      <c r="Y117" s="89">
        <v>0</v>
      </c>
      <c r="Z117" s="88">
        <f t="shared" si="29"/>
        <v>0</v>
      </c>
      <c r="AA117" s="88">
        <v>0</v>
      </c>
      <c r="AB117" s="88">
        <f t="shared" si="34"/>
        <v>0</v>
      </c>
      <c r="AC117" s="93">
        <f t="shared" si="33"/>
        <v>0</v>
      </c>
      <c r="AD117" s="135"/>
    </row>
    <row r="118" spans="1:30" s="115" customFormat="1" ht="22.5" hidden="1" customHeight="1">
      <c r="A118" s="85">
        <v>127</v>
      </c>
      <c r="B118" s="132" t="s">
        <v>653</v>
      </c>
      <c r="C118" s="87">
        <v>0</v>
      </c>
      <c r="D118" s="88">
        <f t="shared" si="21"/>
        <v>0</v>
      </c>
      <c r="E118" s="87">
        <v>0</v>
      </c>
      <c r="F118" s="88">
        <f t="shared" si="22"/>
        <v>0</v>
      </c>
      <c r="G118" s="89">
        <v>0</v>
      </c>
      <c r="H118" s="88">
        <f t="shared" si="23"/>
        <v>0</v>
      </c>
      <c r="I118" s="89">
        <v>0</v>
      </c>
      <c r="J118" s="89">
        <f t="shared" si="18"/>
        <v>0</v>
      </c>
      <c r="K118" s="89">
        <v>0</v>
      </c>
      <c r="L118" s="89">
        <f t="shared" si="19"/>
        <v>0</v>
      </c>
      <c r="M118" s="89">
        <v>0</v>
      </c>
      <c r="N118" s="89">
        <f t="shared" si="24"/>
        <v>0</v>
      </c>
      <c r="O118" s="125">
        <v>0</v>
      </c>
      <c r="P118" s="89">
        <f t="shared" si="35"/>
        <v>0</v>
      </c>
      <c r="Q118" s="89">
        <v>0</v>
      </c>
      <c r="R118" s="89">
        <f t="shared" si="20"/>
        <v>0</v>
      </c>
      <c r="S118" s="89">
        <v>0</v>
      </c>
      <c r="T118" s="89">
        <f t="shared" si="32"/>
        <v>0</v>
      </c>
      <c r="U118" s="89">
        <v>0</v>
      </c>
      <c r="V118" s="88">
        <f t="shared" si="27"/>
        <v>0</v>
      </c>
      <c r="W118" s="89">
        <v>0</v>
      </c>
      <c r="X118" s="88">
        <f t="shared" si="28"/>
        <v>0</v>
      </c>
      <c r="Y118" s="89">
        <v>0</v>
      </c>
      <c r="Z118" s="88">
        <f t="shared" si="29"/>
        <v>0</v>
      </c>
      <c r="AA118" s="88">
        <v>0</v>
      </c>
      <c r="AB118" s="88">
        <f t="shared" si="34"/>
        <v>0</v>
      </c>
      <c r="AC118" s="93">
        <f t="shared" si="33"/>
        <v>0</v>
      </c>
      <c r="AD118" s="135"/>
    </row>
    <row r="119" spans="1:30" s="115" customFormat="1" ht="22.5" hidden="1" customHeight="1">
      <c r="A119" s="122">
        <v>128</v>
      </c>
      <c r="B119" s="132" t="s">
        <v>654</v>
      </c>
      <c r="C119" s="87">
        <v>0</v>
      </c>
      <c r="D119" s="88">
        <f t="shared" si="21"/>
        <v>0</v>
      </c>
      <c r="E119" s="87">
        <v>0</v>
      </c>
      <c r="F119" s="88">
        <f t="shared" si="22"/>
        <v>0</v>
      </c>
      <c r="G119" s="89">
        <v>0</v>
      </c>
      <c r="H119" s="88">
        <f t="shared" si="23"/>
        <v>0</v>
      </c>
      <c r="I119" s="89">
        <v>0</v>
      </c>
      <c r="J119" s="89">
        <f t="shared" si="18"/>
        <v>0</v>
      </c>
      <c r="K119" s="89">
        <v>0</v>
      </c>
      <c r="L119" s="89">
        <f t="shared" si="19"/>
        <v>0</v>
      </c>
      <c r="M119" s="89">
        <v>0</v>
      </c>
      <c r="N119" s="89">
        <f t="shared" si="24"/>
        <v>0</v>
      </c>
      <c r="O119" s="125">
        <v>0</v>
      </c>
      <c r="P119" s="89">
        <f t="shared" si="35"/>
        <v>0</v>
      </c>
      <c r="Q119" s="89">
        <v>0</v>
      </c>
      <c r="R119" s="89">
        <f t="shared" si="20"/>
        <v>0</v>
      </c>
      <c r="S119" s="89">
        <v>0</v>
      </c>
      <c r="T119" s="89">
        <f t="shared" si="32"/>
        <v>0</v>
      </c>
      <c r="U119" s="89">
        <v>0</v>
      </c>
      <c r="V119" s="88">
        <f t="shared" si="27"/>
        <v>0</v>
      </c>
      <c r="W119" s="89">
        <v>0</v>
      </c>
      <c r="X119" s="88">
        <f t="shared" si="28"/>
        <v>0</v>
      </c>
      <c r="Y119" s="89">
        <v>0</v>
      </c>
      <c r="Z119" s="88">
        <f t="shared" si="29"/>
        <v>0</v>
      </c>
      <c r="AA119" s="88">
        <v>0</v>
      </c>
      <c r="AB119" s="88">
        <f t="shared" si="34"/>
        <v>0</v>
      </c>
      <c r="AC119" s="93">
        <f t="shared" si="33"/>
        <v>0</v>
      </c>
      <c r="AD119" s="135"/>
    </row>
    <row r="120" spans="1:30" s="115" customFormat="1" ht="22.5" hidden="1" customHeight="1">
      <c r="A120" s="85">
        <v>129</v>
      </c>
      <c r="B120" s="132" t="s">
        <v>655</v>
      </c>
      <c r="C120" s="87">
        <v>0</v>
      </c>
      <c r="D120" s="88">
        <f t="shared" si="21"/>
        <v>0</v>
      </c>
      <c r="E120" s="87">
        <v>0</v>
      </c>
      <c r="F120" s="88">
        <f t="shared" si="22"/>
        <v>0</v>
      </c>
      <c r="G120" s="89">
        <v>0</v>
      </c>
      <c r="H120" s="88">
        <f t="shared" si="23"/>
        <v>0</v>
      </c>
      <c r="I120" s="89">
        <v>0</v>
      </c>
      <c r="J120" s="89">
        <f t="shared" si="18"/>
        <v>0</v>
      </c>
      <c r="K120" s="89">
        <v>0</v>
      </c>
      <c r="L120" s="89">
        <f t="shared" si="19"/>
        <v>0</v>
      </c>
      <c r="M120" s="89">
        <v>0</v>
      </c>
      <c r="N120" s="89">
        <f t="shared" si="24"/>
        <v>0</v>
      </c>
      <c r="O120" s="125">
        <v>0</v>
      </c>
      <c r="P120" s="89">
        <f t="shared" si="35"/>
        <v>0</v>
      </c>
      <c r="Q120" s="89">
        <v>0</v>
      </c>
      <c r="R120" s="89">
        <f t="shared" si="20"/>
        <v>0</v>
      </c>
      <c r="S120" s="89">
        <v>0</v>
      </c>
      <c r="T120" s="89">
        <f t="shared" si="32"/>
        <v>0</v>
      </c>
      <c r="U120" s="89">
        <v>0</v>
      </c>
      <c r="V120" s="88">
        <f t="shared" si="27"/>
        <v>0</v>
      </c>
      <c r="W120" s="89">
        <v>0</v>
      </c>
      <c r="X120" s="88">
        <f t="shared" si="28"/>
        <v>0</v>
      </c>
      <c r="Y120" s="89">
        <v>0</v>
      </c>
      <c r="Z120" s="88">
        <f t="shared" si="29"/>
        <v>0</v>
      </c>
      <c r="AA120" s="88">
        <v>0</v>
      </c>
      <c r="AB120" s="88">
        <f t="shared" si="34"/>
        <v>0</v>
      </c>
      <c r="AC120" s="93">
        <f t="shared" si="33"/>
        <v>0</v>
      </c>
      <c r="AD120" s="135"/>
    </row>
    <row r="121" spans="1:30" s="115" customFormat="1" ht="22.5" hidden="1" customHeight="1">
      <c r="A121" s="122">
        <v>130</v>
      </c>
      <c r="B121" s="132" t="s">
        <v>656</v>
      </c>
      <c r="C121" s="87">
        <v>0</v>
      </c>
      <c r="D121" s="88">
        <f t="shared" si="21"/>
        <v>0</v>
      </c>
      <c r="E121" s="87">
        <v>0</v>
      </c>
      <c r="F121" s="88">
        <f t="shared" si="22"/>
        <v>0</v>
      </c>
      <c r="G121" s="89">
        <v>0</v>
      </c>
      <c r="H121" s="88">
        <f t="shared" si="23"/>
        <v>0</v>
      </c>
      <c r="I121" s="89">
        <v>0</v>
      </c>
      <c r="J121" s="89">
        <f t="shared" si="18"/>
        <v>0</v>
      </c>
      <c r="K121" s="89">
        <v>0</v>
      </c>
      <c r="L121" s="89">
        <f t="shared" si="19"/>
        <v>0</v>
      </c>
      <c r="M121" s="89">
        <v>0</v>
      </c>
      <c r="N121" s="89">
        <f t="shared" si="24"/>
        <v>0</v>
      </c>
      <c r="O121" s="125">
        <v>0</v>
      </c>
      <c r="P121" s="89">
        <f t="shared" si="35"/>
        <v>0</v>
      </c>
      <c r="Q121" s="89">
        <v>0</v>
      </c>
      <c r="R121" s="89">
        <f t="shared" si="20"/>
        <v>0</v>
      </c>
      <c r="S121" s="89">
        <v>0</v>
      </c>
      <c r="T121" s="89">
        <f t="shared" si="32"/>
        <v>0</v>
      </c>
      <c r="U121" s="89">
        <v>0</v>
      </c>
      <c r="V121" s="88">
        <f t="shared" si="27"/>
        <v>0</v>
      </c>
      <c r="W121" s="89">
        <v>0</v>
      </c>
      <c r="X121" s="88">
        <f t="shared" si="28"/>
        <v>0</v>
      </c>
      <c r="Y121" s="89">
        <v>0</v>
      </c>
      <c r="Z121" s="88">
        <f t="shared" si="29"/>
        <v>0</v>
      </c>
      <c r="AA121" s="88">
        <v>0</v>
      </c>
      <c r="AB121" s="88">
        <f t="shared" si="34"/>
        <v>0</v>
      </c>
      <c r="AC121" s="93">
        <f t="shared" si="33"/>
        <v>0</v>
      </c>
      <c r="AD121" s="135"/>
    </row>
    <row r="122" spans="1:30" s="115" customFormat="1" ht="22.5" hidden="1" customHeight="1">
      <c r="A122" s="85">
        <v>131</v>
      </c>
      <c r="B122" s="132" t="s">
        <v>657</v>
      </c>
      <c r="C122" s="87">
        <v>0</v>
      </c>
      <c r="D122" s="88">
        <f t="shared" si="21"/>
        <v>0</v>
      </c>
      <c r="E122" s="87">
        <v>0</v>
      </c>
      <c r="F122" s="88">
        <f t="shared" si="22"/>
        <v>0</v>
      </c>
      <c r="G122" s="89">
        <v>0</v>
      </c>
      <c r="H122" s="88">
        <f t="shared" si="23"/>
        <v>0</v>
      </c>
      <c r="I122" s="89">
        <v>0</v>
      </c>
      <c r="J122" s="89">
        <f t="shared" ref="J122:J185" si="36">I122/25</f>
        <v>0</v>
      </c>
      <c r="K122" s="89">
        <v>0</v>
      </c>
      <c r="L122" s="89">
        <f t="shared" ref="L122:L185" si="37">K122*0.3</f>
        <v>0</v>
      </c>
      <c r="M122" s="89">
        <v>0</v>
      </c>
      <c r="N122" s="89">
        <f t="shared" si="24"/>
        <v>0</v>
      </c>
      <c r="O122" s="125">
        <v>0</v>
      </c>
      <c r="P122" s="89">
        <f t="shared" si="35"/>
        <v>0</v>
      </c>
      <c r="Q122" s="89">
        <v>0</v>
      </c>
      <c r="R122" s="89">
        <f t="shared" ref="R122:R185" si="38">Q122/25</f>
        <v>0</v>
      </c>
      <c r="S122" s="89">
        <v>0</v>
      </c>
      <c r="T122" s="89">
        <f t="shared" si="32"/>
        <v>0</v>
      </c>
      <c r="U122" s="89">
        <v>0</v>
      </c>
      <c r="V122" s="88">
        <f t="shared" si="27"/>
        <v>0</v>
      </c>
      <c r="W122" s="89">
        <v>0</v>
      </c>
      <c r="X122" s="88">
        <f t="shared" si="28"/>
        <v>0</v>
      </c>
      <c r="Y122" s="89">
        <v>0</v>
      </c>
      <c r="Z122" s="88">
        <f t="shared" si="29"/>
        <v>0</v>
      </c>
      <c r="AA122" s="88">
        <v>0</v>
      </c>
      <c r="AB122" s="88">
        <f t="shared" si="34"/>
        <v>0</v>
      </c>
      <c r="AC122" s="93">
        <f t="shared" si="33"/>
        <v>0</v>
      </c>
      <c r="AD122" s="135"/>
    </row>
    <row r="123" spans="1:30" s="115" customFormat="1" ht="22.5" hidden="1" customHeight="1">
      <c r="A123" s="122">
        <v>132</v>
      </c>
      <c r="B123" s="132" t="s">
        <v>658</v>
      </c>
      <c r="C123" s="87">
        <v>0</v>
      </c>
      <c r="D123" s="88">
        <f t="shared" si="21"/>
        <v>0</v>
      </c>
      <c r="E123" s="87">
        <v>0</v>
      </c>
      <c r="F123" s="88">
        <f t="shared" si="22"/>
        <v>0</v>
      </c>
      <c r="G123" s="89">
        <v>0</v>
      </c>
      <c r="H123" s="88">
        <f t="shared" si="23"/>
        <v>0</v>
      </c>
      <c r="I123" s="89">
        <v>0</v>
      </c>
      <c r="J123" s="89">
        <f t="shared" si="36"/>
        <v>0</v>
      </c>
      <c r="K123" s="89">
        <v>0</v>
      </c>
      <c r="L123" s="89">
        <f t="shared" si="37"/>
        <v>0</v>
      </c>
      <c r="M123" s="89">
        <v>0</v>
      </c>
      <c r="N123" s="89">
        <f t="shared" si="24"/>
        <v>0</v>
      </c>
      <c r="O123" s="125">
        <v>0</v>
      </c>
      <c r="P123" s="89">
        <f t="shared" si="35"/>
        <v>0</v>
      </c>
      <c r="Q123" s="89">
        <v>0</v>
      </c>
      <c r="R123" s="89">
        <f t="shared" si="38"/>
        <v>0</v>
      </c>
      <c r="S123" s="89">
        <v>0</v>
      </c>
      <c r="T123" s="89">
        <f t="shared" si="32"/>
        <v>0</v>
      </c>
      <c r="U123" s="89">
        <v>0</v>
      </c>
      <c r="V123" s="88">
        <f t="shared" si="27"/>
        <v>0</v>
      </c>
      <c r="W123" s="89">
        <v>0</v>
      </c>
      <c r="X123" s="88">
        <f t="shared" si="28"/>
        <v>0</v>
      </c>
      <c r="Y123" s="89">
        <v>0</v>
      </c>
      <c r="Z123" s="88">
        <f t="shared" si="29"/>
        <v>0</v>
      </c>
      <c r="AA123" s="88">
        <v>0</v>
      </c>
      <c r="AB123" s="88">
        <f t="shared" si="34"/>
        <v>0</v>
      </c>
      <c r="AC123" s="93">
        <f t="shared" si="33"/>
        <v>0</v>
      </c>
      <c r="AD123" s="135"/>
    </row>
    <row r="124" spans="1:30" s="115" customFormat="1" ht="22.5" hidden="1" customHeight="1">
      <c r="A124" s="85">
        <v>133</v>
      </c>
      <c r="B124" s="132" t="s">
        <v>659</v>
      </c>
      <c r="C124" s="87">
        <v>0</v>
      </c>
      <c r="D124" s="88">
        <f t="shared" si="21"/>
        <v>0</v>
      </c>
      <c r="E124" s="87">
        <v>0</v>
      </c>
      <c r="F124" s="88">
        <f t="shared" si="22"/>
        <v>0</v>
      </c>
      <c r="G124" s="89">
        <v>0</v>
      </c>
      <c r="H124" s="88">
        <f t="shared" si="23"/>
        <v>0</v>
      </c>
      <c r="I124" s="89">
        <v>0</v>
      </c>
      <c r="J124" s="89">
        <f t="shared" si="36"/>
        <v>0</v>
      </c>
      <c r="K124" s="89">
        <v>0</v>
      </c>
      <c r="L124" s="89">
        <f t="shared" si="37"/>
        <v>0</v>
      </c>
      <c r="M124" s="89">
        <v>0</v>
      </c>
      <c r="N124" s="89">
        <f t="shared" si="24"/>
        <v>0</v>
      </c>
      <c r="O124" s="125">
        <v>0</v>
      </c>
      <c r="P124" s="89">
        <f t="shared" si="35"/>
        <v>0</v>
      </c>
      <c r="Q124" s="89">
        <v>0</v>
      </c>
      <c r="R124" s="89">
        <f t="shared" si="38"/>
        <v>0</v>
      </c>
      <c r="S124" s="89">
        <v>0</v>
      </c>
      <c r="T124" s="89">
        <f t="shared" si="32"/>
        <v>0</v>
      </c>
      <c r="U124" s="89">
        <v>0</v>
      </c>
      <c r="V124" s="88">
        <f t="shared" si="27"/>
        <v>0</v>
      </c>
      <c r="W124" s="89">
        <v>0</v>
      </c>
      <c r="X124" s="88">
        <f t="shared" si="28"/>
        <v>0</v>
      </c>
      <c r="Y124" s="89">
        <v>0</v>
      </c>
      <c r="Z124" s="88">
        <f t="shared" si="29"/>
        <v>0</v>
      </c>
      <c r="AA124" s="88">
        <v>0</v>
      </c>
      <c r="AB124" s="88">
        <f t="shared" si="34"/>
        <v>0</v>
      </c>
      <c r="AC124" s="93">
        <f t="shared" si="33"/>
        <v>0</v>
      </c>
      <c r="AD124" s="135"/>
    </row>
    <row r="125" spans="1:30" s="115" customFormat="1" ht="22.5" hidden="1" customHeight="1">
      <c r="A125" s="122">
        <v>134</v>
      </c>
      <c r="B125" s="132" t="s">
        <v>660</v>
      </c>
      <c r="C125" s="87">
        <v>0</v>
      </c>
      <c r="D125" s="88">
        <f t="shared" si="21"/>
        <v>0</v>
      </c>
      <c r="E125" s="87">
        <v>0</v>
      </c>
      <c r="F125" s="88">
        <f t="shared" si="22"/>
        <v>0</v>
      </c>
      <c r="G125" s="89">
        <v>0</v>
      </c>
      <c r="H125" s="88">
        <f t="shared" si="23"/>
        <v>0</v>
      </c>
      <c r="I125" s="89">
        <v>0</v>
      </c>
      <c r="J125" s="89">
        <f t="shared" si="36"/>
        <v>0</v>
      </c>
      <c r="K125" s="89">
        <v>0</v>
      </c>
      <c r="L125" s="89">
        <f t="shared" si="37"/>
        <v>0</v>
      </c>
      <c r="M125" s="89">
        <v>0</v>
      </c>
      <c r="N125" s="89">
        <f t="shared" si="24"/>
        <v>0</v>
      </c>
      <c r="O125" s="125">
        <v>0</v>
      </c>
      <c r="P125" s="89">
        <f t="shared" si="35"/>
        <v>0</v>
      </c>
      <c r="Q125" s="89">
        <v>0</v>
      </c>
      <c r="R125" s="89">
        <f t="shared" si="38"/>
        <v>0</v>
      </c>
      <c r="S125" s="89">
        <v>0</v>
      </c>
      <c r="T125" s="89">
        <f t="shared" si="32"/>
        <v>0</v>
      </c>
      <c r="U125" s="89">
        <v>0</v>
      </c>
      <c r="V125" s="88">
        <f t="shared" si="27"/>
        <v>0</v>
      </c>
      <c r="W125" s="89">
        <v>0</v>
      </c>
      <c r="X125" s="88">
        <f t="shared" si="28"/>
        <v>0</v>
      </c>
      <c r="Y125" s="89">
        <v>0</v>
      </c>
      <c r="Z125" s="88">
        <f t="shared" si="29"/>
        <v>0</v>
      </c>
      <c r="AA125" s="88">
        <v>0</v>
      </c>
      <c r="AB125" s="88">
        <f t="shared" si="34"/>
        <v>0</v>
      </c>
      <c r="AC125" s="93">
        <f t="shared" si="33"/>
        <v>0</v>
      </c>
      <c r="AD125" s="135"/>
    </row>
    <row r="126" spans="1:30" s="115" customFormat="1" ht="22.5" hidden="1" customHeight="1">
      <c r="A126" s="85">
        <v>135</v>
      </c>
      <c r="B126" s="132" t="s">
        <v>661</v>
      </c>
      <c r="C126" s="87">
        <v>0</v>
      </c>
      <c r="D126" s="88">
        <f t="shared" si="21"/>
        <v>0</v>
      </c>
      <c r="E126" s="87">
        <v>0</v>
      </c>
      <c r="F126" s="88">
        <f t="shared" si="22"/>
        <v>0</v>
      </c>
      <c r="G126" s="89">
        <v>0</v>
      </c>
      <c r="H126" s="88">
        <f t="shared" si="23"/>
        <v>0</v>
      </c>
      <c r="I126" s="89">
        <v>0</v>
      </c>
      <c r="J126" s="89">
        <f t="shared" si="36"/>
        <v>0</v>
      </c>
      <c r="K126" s="89">
        <v>0</v>
      </c>
      <c r="L126" s="89">
        <f t="shared" si="37"/>
        <v>0</v>
      </c>
      <c r="M126" s="89">
        <v>0</v>
      </c>
      <c r="N126" s="89">
        <f t="shared" si="24"/>
        <v>0</v>
      </c>
      <c r="O126" s="125">
        <v>0</v>
      </c>
      <c r="P126" s="89">
        <f t="shared" si="35"/>
        <v>0</v>
      </c>
      <c r="Q126" s="89">
        <v>0</v>
      </c>
      <c r="R126" s="89">
        <f t="shared" si="38"/>
        <v>0</v>
      </c>
      <c r="S126" s="89">
        <v>0</v>
      </c>
      <c r="T126" s="89">
        <f t="shared" si="32"/>
        <v>0</v>
      </c>
      <c r="U126" s="89">
        <v>0</v>
      </c>
      <c r="V126" s="88">
        <f t="shared" si="27"/>
        <v>0</v>
      </c>
      <c r="W126" s="89">
        <v>0</v>
      </c>
      <c r="X126" s="88">
        <f t="shared" si="28"/>
        <v>0</v>
      </c>
      <c r="Y126" s="89">
        <v>0</v>
      </c>
      <c r="Z126" s="88">
        <f t="shared" si="29"/>
        <v>0</v>
      </c>
      <c r="AA126" s="88">
        <v>0</v>
      </c>
      <c r="AB126" s="88">
        <f t="shared" si="34"/>
        <v>0</v>
      </c>
      <c r="AC126" s="93">
        <f t="shared" si="33"/>
        <v>0</v>
      </c>
      <c r="AD126" s="135"/>
    </row>
    <row r="127" spans="1:30" s="115" customFormat="1" ht="22.5" hidden="1" customHeight="1">
      <c r="A127" s="122">
        <v>136</v>
      </c>
      <c r="B127" s="132" t="s">
        <v>662</v>
      </c>
      <c r="C127" s="87">
        <v>0</v>
      </c>
      <c r="D127" s="88">
        <f t="shared" si="21"/>
        <v>0</v>
      </c>
      <c r="E127" s="87">
        <v>0</v>
      </c>
      <c r="F127" s="88">
        <f t="shared" si="22"/>
        <v>0</v>
      </c>
      <c r="G127" s="89">
        <v>0</v>
      </c>
      <c r="H127" s="88">
        <f t="shared" si="23"/>
        <v>0</v>
      </c>
      <c r="I127" s="89">
        <v>0</v>
      </c>
      <c r="J127" s="89">
        <f t="shared" si="36"/>
        <v>0</v>
      </c>
      <c r="K127" s="89">
        <v>0</v>
      </c>
      <c r="L127" s="89">
        <f t="shared" si="37"/>
        <v>0</v>
      </c>
      <c r="M127" s="89">
        <v>0</v>
      </c>
      <c r="N127" s="89">
        <f t="shared" si="24"/>
        <v>0</v>
      </c>
      <c r="O127" s="125">
        <v>0</v>
      </c>
      <c r="P127" s="89">
        <f t="shared" si="35"/>
        <v>0</v>
      </c>
      <c r="Q127" s="89">
        <v>0</v>
      </c>
      <c r="R127" s="89">
        <f t="shared" si="38"/>
        <v>0</v>
      </c>
      <c r="S127" s="89">
        <v>0</v>
      </c>
      <c r="T127" s="89">
        <f t="shared" si="32"/>
        <v>0</v>
      </c>
      <c r="U127" s="89">
        <v>0</v>
      </c>
      <c r="V127" s="88">
        <f t="shared" si="27"/>
        <v>0</v>
      </c>
      <c r="W127" s="89">
        <v>0</v>
      </c>
      <c r="X127" s="88">
        <f t="shared" si="28"/>
        <v>0</v>
      </c>
      <c r="Y127" s="89">
        <v>0</v>
      </c>
      <c r="Z127" s="88">
        <f t="shared" si="29"/>
        <v>0</v>
      </c>
      <c r="AA127" s="88">
        <v>0</v>
      </c>
      <c r="AB127" s="88">
        <f t="shared" si="34"/>
        <v>0</v>
      </c>
      <c r="AC127" s="93">
        <f t="shared" si="33"/>
        <v>0</v>
      </c>
      <c r="AD127" s="135"/>
    </row>
    <row r="128" spans="1:30" s="115" customFormat="1" ht="22.5" hidden="1" customHeight="1">
      <c r="A128" s="85">
        <v>137</v>
      </c>
      <c r="B128" s="132" t="s">
        <v>663</v>
      </c>
      <c r="C128" s="87">
        <v>0</v>
      </c>
      <c r="D128" s="88">
        <f t="shared" si="21"/>
        <v>0</v>
      </c>
      <c r="E128" s="87">
        <v>0</v>
      </c>
      <c r="F128" s="88">
        <f t="shared" si="22"/>
        <v>0</v>
      </c>
      <c r="G128" s="89">
        <v>0</v>
      </c>
      <c r="H128" s="88">
        <f t="shared" si="23"/>
        <v>0</v>
      </c>
      <c r="I128" s="89">
        <v>0</v>
      </c>
      <c r="J128" s="89">
        <f t="shared" si="36"/>
        <v>0</v>
      </c>
      <c r="K128" s="89">
        <v>0</v>
      </c>
      <c r="L128" s="89">
        <f t="shared" si="37"/>
        <v>0</v>
      </c>
      <c r="M128" s="89">
        <v>0</v>
      </c>
      <c r="N128" s="89">
        <f t="shared" si="24"/>
        <v>0</v>
      </c>
      <c r="O128" s="125">
        <v>0</v>
      </c>
      <c r="P128" s="89">
        <f t="shared" si="35"/>
        <v>0</v>
      </c>
      <c r="Q128" s="89">
        <v>0</v>
      </c>
      <c r="R128" s="89">
        <f t="shared" si="38"/>
        <v>0</v>
      </c>
      <c r="S128" s="89">
        <v>0</v>
      </c>
      <c r="T128" s="89">
        <f t="shared" si="32"/>
        <v>0</v>
      </c>
      <c r="U128" s="89">
        <v>0</v>
      </c>
      <c r="V128" s="88">
        <f t="shared" si="27"/>
        <v>0</v>
      </c>
      <c r="W128" s="89">
        <v>0</v>
      </c>
      <c r="X128" s="88">
        <f t="shared" si="28"/>
        <v>0</v>
      </c>
      <c r="Y128" s="89">
        <v>0</v>
      </c>
      <c r="Z128" s="88">
        <f t="shared" si="29"/>
        <v>0</v>
      </c>
      <c r="AA128" s="88">
        <v>0</v>
      </c>
      <c r="AB128" s="88">
        <f t="shared" si="34"/>
        <v>0</v>
      </c>
      <c r="AC128" s="93">
        <f t="shared" si="33"/>
        <v>0</v>
      </c>
      <c r="AD128" s="135"/>
    </row>
    <row r="129" spans="1:30" s="115" customFormat="1" ht="22.5" hidden="1" customHeight="1">
      <c r="A129" s="122">
        <v>138</v>
      </c>
      <c r="B129" s="132" t="s">
        <v>664</v>
      </c>
      <c r="C129" s="87">
        <v>0</v>
      </c>
      <c r="D129" s="88">
        <f t="shared" si="21"/>
        <v>0</v>
      </c>
      <c r="E129" s="87">
        <v>0</v>
      </c>
      <c r="F129" s="88">
        <f t="shared" si="22"/>
        <v>0</v>
      </c>
      <c r="G129" s="89">
        <v>0</v>
      </c>
      <c r="H129" s="88">
        <f t="shared" si="23"/>
        <v>0</v>
      </c>
      <c r="I129" s="89">
        <v>0</v>
      </c>
      <c r="J129" s="89">
        <f t="shared" si="36"/>
        <v>0</v>
      </c>
      <c r="K129" s="89">
        <v>0</v>
      </c>
      <c r="L129" s="89">
        <f t="shared" si="37"/>
        <v>0</v>
      </c>
      <c r="M129" s="89">
        <v>0</v>
      </c>
      <c r="N129" s="89">
        <f t="shared" si="24"/>
        <v>0</v>
      </c>
      <c r="O129" s="125">
        <v>0</v>
      </c>
      <c r="P129" s="89">
        <f t="shared" si="35"/>
        <v>0</v>
      </c>
      <c r="Q129" s="89">
        <v>0</v>
      </c>
      <c r="R129" s="89">
        <f t="shared" si="38"/>
        <v>0</v>
      </c>
      <c r="S129" s="89">
        <v>0</v>
      </c>
      <c r="T129" s="89">
        <f t="shared" si="32"/>
        <v>0</v>
      </c>
      <c r="U129" s="89">
        <v>0</v>
      </c>
      <c r="V129" s="88">
        <f t="shared" si="27"/>
        <v>0</v>
      </c>
      <c r="W129" s="89">
        <v>0</v>
      </c>
      <c r="X129" s="88">
        <f t="shared" si="28"/>
        <v>0</v>
      </c>
      <c r="Y129" s="89">
        <v>0</v>
      </c>
      <c r="Z129" s="88">
        <f t="shared" si="29"/>
        <v>0</v>
      </c>
      <c r="AA129" s="88">
        <v>0</v>
      </c>
      <c r="AB129" s="88">
        <f t="shared" si="34"/>
        <v>0</v>
      </c>
      <c r="AC129" s="93">
        <f t="shared" si="33"/>
        <v>0</v>
      </c>
      <c r="AD129" s="135"/>
    </row>
    <row r="130" spans="1:30" s="115" customFormat="1" ht="22.5" hidden="1" customHeight="1">
      <c r="A130" s="85">
        <v>139</v>
      </c>
      <c r="B130" s="132" t="s">
        <v>665</v>
      </c>
      <c r="C130" s="87">
        <v>0</v>
      </c>
      <c r="D130" s="88">
        <f t="shared" si="21"/>
        <v>0</v>
      </c>
      <c r="E130" s="87">
        <v>0</v>
      </c>
      <c r="F130" s="88">
        <f t="shared" si="22"/>
        <v>0</v>
      </c>
      <c r="G130" s="89">
        <v>0</v>
      </c>
      <c r="H130" s="88">
        <f t="shared" si="23"/>
        <v>0</v>
      </c>
      <c r="I130" s="89">
        <v>0</v>
      </c>
      <c r="J130" s="89">
        <f t="shared" si="36"/>
        <v>0</v>
      </c>
      <c r="K130" s="89">
        <v>0</v>
      </c>
      <c r="L130" s="89">
        <f t="shared" si="37"/>
        <v>0</v>
      </c>
      <c r="M130" s="89">
        <v>0</v>
      </c>
      <c r="N130" s="89">
        <f t="shared" si="24"/>
        <v>0</v>
      </c>
      <c r="O130" s="125">
        <v>0</v>
      </c>
      <c r="P130" s="89">
        <f t="shared" si="35"/>
        <v>0</v>
      </c>
      <c r="Q130" s="89">
        <v>0</v>
      </c>
      <c r="R130" s="89">
        <f t="shared" si="38"/>
        <v>0</v>
      </c>
      <c r="S130" s="89">
        <v>0</v>
      </c>
      <c r="T130" s="89">
        <f t="shared" si="32"/>
        <v>0</v>
      </c>
      <c r="U130" s="89">
        <v>0</v>
      </c>
      <c r="V130" s="88">
        <f t="shared" si="27"/>
        <v>0</v>
      </c>
      <c r="W130" s="89">
        <v>0</v>
      </c>
      <c r="X130" s="88">
        <f t="shared" si="28"/>
        <v>0</v>
      </c>
      <c r="Y130" s="89">
        <v>0</v>
      </c>
      <c r="Z130" s="88">
        <f t="shared" si="29"/>
        <v>0</v>
      </c>
      <c r="AA130" s="88">
        <v>0</v>
      </c>
      <c r="AB130" s="88">
        <f t="shared" si="34"/>
        <v>0</v>
      </c>
      <c r="AC130" s="93">
        <f t="shared" si="33"/>
        <v>0</v>
      </c>
      <c r="AD130" s="135"/>
    </row>
    <row r="131" spans="1:30" s="115" customFormat="1" ht="22.5" hidden="1" customHeight="1">
      <c r="A131" s="122">
        <v>140</v>
      </c>
      <c r="B131" s="132" t="s">
        <v>666</v>
      </c>
      <c r="C131" s="87">
        <v>0</v>
      </c>
      <c r="D131" s="88">
        <f t="shared" si="21"/>
        <v>0</v>
      </c>
      <c r="E131" s="87">
        <v>0</v>
      </c>
      <c r="F131" s="88">
        <f t="shared" si="22"/>
        <v>0</v>
      </c>
      <c r="G131" s="89">
        <v>0</v>
      </c>
      <c r="H131" s="88">
        <f t="shared" si="23"/>
        <v>0</v>
      </c>
      <c r="I131" s="89">
        <v>0</v>
      </c>
      <c r="J131" s="89">
        <f t="shared" si="36"/>
        <v>0</v>
      </c>
      <c r="K131" s="89">
        <v>0</v>
      </c>
      <c r="L131" s="89">
        <f t="shared" si="37"/>
        <v>0</v>
      </c>
      <c r="M131" s="89">
        <v>0</v>
      </c>
      <c r="N131" s="89">
        <f t="shared" si="24"/>
        <v>0</v>
      </c>
      <c r="O131" s="125">
        <v>0</v>
      </c>
      <c r="P131" s="89">
        <f t="shared" si="35"/>
        <v>0</v>
      </c>
      <c r="Q131" s="89">
        <v>0</v>
      </c>
      <c r="R131" s="89">
        <f t="shared" si="38"/>
        <v>0</v>
      </c>
      <c r="S131" s="89">
        <v>0</v>
      </c>
      <c r="T131" s="89">
        <f t="shared" si="32"/>
        <v>0</v>
      </c>
      <c r="U131" s="89">
        <v>0</v>
      </c>
      <c r="V131" s="88">
        <f t="shared" si="27"/>
        <v>0</v>
      </c>
      <c r="W131" s="89">
        <v>0</v>
      </c>
      <c r="X131" s="88">
        <f t="shared" si="28"/>
        <v>0</v>
      </c>
      <c r="Y131" s="89">
        <v>0</v>
      </c>
      <c r="Z131" s="88">
        <f t="shared" si="29"/>
        <v>0</v>
      </c>
      <c r="AA131" s="88">
        <v>0</v>
      </c>
      <c r="AB131" s="88">
        <f t="shared" si="34"/>
        <v>0</v>
      </c>
      <c r="AC131" s="93">
        <f t="shared" si="33"/>
        <v>0</v>
      </c>
      <c r="AD131" s="135"/>
    </row>
    <row r="132" spans="1:30" s="115" customFormat="1" ht="22.5" hidden="1" customHeight="1">
      <c r="A132" s="85">
        <v>141</v>
      </c>
      <c r="B132" s="132" t="s">
        <v>667</v>
      </c>
      <c r="C132" s="87">
        <v>0</v>
      </c>
      <c r="D132" s="88">
        <f t="shared" si="21"/>
        <v>0</v>
      </c>
      <c r="E132" s="87">
        <v>0</v>
      </c>
      <c r="F132" s="88">
        <f t="shared" si="22"/>
        <v>0</v>
      </c>
      <c r="G132" s="89">
        <v>0</v>
      </c>
      <c r="H132" s="88">
        <f t="shared" si="23"/>
        <v>0</v>
      </c>
      <c r="I132" s="89">
        <v>0</v>
      </c>
      <c r="J132" s="89">
        <f t="shared" si="36"/>
        <v>0</v>
      </c>
      <c r="K132" s="89">
        <v>0</v>
      </c>
      <c r="L132" s="89">
        <f t="shared" si="37"/>
        <v>0</v>
      </c>
      <c r="M132" s="89">
        <v>0</v>
      </c>
      <c r="N132" s="89">
        <f t="shared" si="24"/>
        <v>0</v>
      </c>
      <c r="O132" s="125">
        <v>0</v>
      </c>
      <c r="P132" s="89">
        <f t="shared" si="35"/>
        <v>0</v>
      </c>
      <c r="Q132" s="89">
        <v>0</v>
      </c>
      <c r="R132" s="89">
        <f t="shared" si="38"/>
        <v>0</v>
      </c>
      <c r="S132" s="89">
        <v>0</v>
      </c>
      <c r="T132" s="89">
        <f t="shared" si="32"/>
        <v>0</v>
      </c>
      <c r="U132" s="89">
        <v>0</v>
      </c>
      <c r="V132" s="88">
        <f t="shared" si="27"/>
        <v>0</v>
      </c>
      <c r="W132" s="89">
        <v>0</v>
      </c>
      <c r="X132" s="88">
        <f t="shared" si="28"/>
        <v>0</v>
      </c>
      <c r="Y132" s="89">
        <v>0</v>
      </c>
      <c r="Z132" s="88">
        <f t="shared" si="29"/>
        <v>0</v>
      </c>
      <c r="AA132" s="88">
        <v>0</v>
      </c>
      <c r="AB132" s="88">
        <f t="shared" si="34"/>
        <v>0</v>
      </c>
      <c r="AC132" s="93">
        <f t="shared" si="33"/>
        <v>0</v>
      </c>
      <c r="AD132" s="135"/>
    </row>
    <row r="133" spans="1:30" s="115" customFormat="1" ht="22.5" hidden="1" customHeight="1">
      <c r="A133" s="122">
        <v>142</v>
      </c>
      <c r="B133" s="132" t="s">
        <v>668</v>
      </c>
      <c r="C133" s="87">
        <v>0</v>
      </c>
      <c r="D133" s="88">
        <f t="shared" si="21"/>
        <v>0</v>
      </c>
      <c r="E133" s="87">
        <v>0</v>
      </c>
      <c r="F133" s="88">
        <f t="shared" si="22"/>
        <v>0</v>
      </c>
      <c r="G133" s="89">
        <v>0</v>
      </c>
      <c r="H133" s="88">
        <f t="shared" si="23"/>
        <v>0</v>
      </c>
      <c r="I133" s="89">
        <v>0</v>
      </c>
      <c r="J133" s="89">
        <f t="shared" si="36"/>
        <v>0</v>
      </c>
      <c r="K133" s="89">
        <v>0</v>
      </c>
      <c r="L133" s="89">
        <f t="shared" si="37"/>
        <v>0</v>
      </c>
      <c r="M133" s="89">
        <v>0</v>
      </c>
      <c r="N133" s="89">
        <f t="shared" si="24"/>
        <v>0</v>
      </c>
      <c r="O133" s="125">
        <v>0</v>
      </c>
      <c r="P133" s="89">
        <f t="shared" si="35"/>
        <v>0</v>
      </c>
      <c r="Q133" s="89">
        <v>0</v>
      </c>
      <c r="R133" s="89">
        <f t="shared" si="38"/>
        <v>0</v>
      </c>
      <c r="S133" s="89">
        <v>0</v>
      </c>
      <c r="T133" s="89">
        <f t="shared" si="32"/>
        <v>0</v>
      </c>
      <c r="U133" s="89">
        <v>0</v>
      </c>
      <c r="V133" s="88">
        <f t="shared" si="27"/>
        <v>0</v>
      </c>
      <c r="W133" s="89">
        <v>0</v>
      </c>
      <c r="X133" s="88">
        <f t="shared" si="28"/>
        <v>0</v>
      </c>
      <c r="Y133" s="89">
        <v>0</v>
      </c>
      <c r="Z133" s="88">
        <f t="shared" si="29"/>
        <v>0</v>
      </c>
      <c r="AA133" s="88">
        <v>0</v>
      </c>
      <c r="AB133" s="88">
        <f t="shared" si="34"/>
        <v>0</v>
      </c>
      <c r="AC133" s="93">
        <f t="shared" si="33"/>
        <v>0</v>
      </c>
      <c r="AD133" s="135"/>
    </row>
    <row r="134" spans="1:30" s="115" customFormat="1" ht="22.5" hidden="1" customHeight="1">
      <c r="A134" s="85">
        <v>143</v>
      </c>
      <c r="B134" s="132" t="s">
        <v>669</v>
      </c>
      <c r="C134" s="87">
        <v>0</v>
      </c>
      <c r="D134" s="88">
        <f t="shared" si="21"/>
        <v>0</v>
      </c>
      <c r="E134" s="87">
        <v>0</v>
      </c>
      <c r="F134" s="88">
        <f t="shared" si="22"/>
        <v>0</v>
      </c>
      <c r="G134" s="89">
        <v>0</v>
      </c>
      <c r="H134" s="88">
        <f t="shared" si="23"/>
        <v>0</v>
      </c>
      <c r="I134" s="89">
        <v>0</v>
      </c>
      <c r="J134" s="89">
        <f t="shared" si="36"/>
        <v>0</v>
      </c>
      <c r="K134" s="89">
        <v>0</v>
      </c>
      <c r="L134" s="89">
        <f t="shared" si="37"/>
        <v>0</v>
      </c>
      <c r="M134" s="89">
        <v>0</v>
      </c>
      <c r="N134" s="89">
        <f t="shared" si="24"/>
        <v>0</v>
      </c>
      <c r="O134" s="125">
        <v>0</v>
      </c>
      <c r="P134" s="89">
        <f t="shared" si="35"/>
        <v>0</v>
      </c>
      <c r="Q134" s="89">
        <v>0</v>
      </c>
      <c r="R134" s="89">
        <f t="shared" si="38"/>
        <v>0</v>
      </c>
      <c r="S134" s="89">
        <v>0</v>
      </c>
      <c r="T134" s="89">
        <f t="shared" si="32"/>
        <v>0</v>
      </c>
      <c r="U134" s="89">
        <v>0</v>
      </c>
      <c r="V134" s="88">
        <f t="shared" si="27"/>
        <v>0</v>
      </c>
      <c r="W134" s="89">
        <v>0</v>
      </c>
      <c r="X134" s="88">
        <f t="shared" si="28"/>
        <v>0</v>
      </c>
      <c r="Y134" s="89">
        <v>0</v>
      </c>
      <c r="Z134" s="88">
        <f t="shared" si="29"/>
        <v>0</v>
      </c>
      <c r="AA134" s="88">
        <v>0</v>
      </c>
      <c r="AB134" s="88">
        <f t="shared" si="34"/>
        <v>0</v>
      </c>
      <c r="AC134" s="93">
        <f t="shared" si="33"/>
        <v>0</v>
      </c>
      <c r="AD134" s="135"/>
    </row>
    <row r="135" spans="1:30" s="115" customFormat="1" ht="22.5" hidden="1" customHeight="1">
      <c r="A135" s="122">
        <v>144</v>
      </c>
      <c r="B135" s="132" t="s">
        <v>670</v>
      </c>
      <c r="C135" s="87">
        <v>0</v>
      </c>
      <c r="D135" s="88">
        <f t="shared" si="21"/>
        <v>0</v>
      </c>
      <c r="E135" s="87">
        <v>0</v>
      </c>
      <c r="F135" s="88">
        <f t="shared" si="22"/>
        <v>0</v>
      </c>
      <c r="G135" s="89">
        <v>0</v>
      </c>
      <c r="H135" s="88">
        <f t="shared" si="23"/>
        <v>0</v>
      </c>
      <c r="I135" s="89">
        <v>0</v>
      </c>
      <c r="J135" s="89">
        <f t="shared" si="36"/>
        <v>0</v>
      </c>
      <c r="K135" s="89">
        <v>0</v>
      </c>
      <c r="L135" s="89">
        <f t="shared" si="37"/>
        <v>0</v>
      </c>
      <c r="M135" s="89">
        <v>0</v>
      </c>
      <c r="N135" s="89">
        <f t="shared" si="24"/>
        <v>0</v>
      </c>
      <c r="O135" s="125">
        <v>0</v>
      </c>
      <c r="P135" s="89">
        <f t="shared" si="35"/>
        <v>0</v>
      </c>
      <c r="Q135" s="89">
        <v>0</v>
      </c>
      <c r="R135" s="89">
        <f t="shared" si="38"/>
        <v>0</v>
      </c>
      <c r="S135" s="89">
        <v>0</v>
      </c>
      <c r="T135" s="89">
        <f t="shared" si="32"/>
        <v>0</v>
      </c>
      <c r="U135" s="89">
        <v>0</v>
      </c>
      <c r="V135" s="88">
        <f t="shared" si="27"/>
        <v>0</v>
      </c>
      <c r="W135" s="89">
        <v>0</v>
      </c>
      <c r="X135" s="88">
        <f t="shared" si="28"/>
        <v>0</v>
      </c>
      <c r="Y135" s="89">
        <v>0</v>
      </c>
      <c r="Z135" s="88">
        <f t="shared" si="29"/>
        <v>0</v>
      </c>
      <c r="AA135" s="88">
        <v>0</v>
      </c>
      <c r="AB135" s="88">
        <f t="shared" si="34"/>
        <v>0</v>
      </c>
      <c r="AC135" s="93">
        <f t="shared" si="33"/>
        <v>0</v>
      </c>
      <c r="AD135" s="135"/>
    </row>
    <row r="136" spans="1:30" s="115" customFormat="1" ht="22.5" hidden="1" customHeight="1">
      <c r="A136" s="85">
        <v>145</v>
      </c>
      <c r="B136" s="132" t="s">
        <v>671</v>
      </c>
      <c r="C136" s="87">
        <v>0</v>
      </c>
      <c r="D136" s="88">
        <f t="shared" si="21"/>
        <v>0</v>
      </c>
      <c r="E136" s="87">
        <v>0</v>
      </c>
      <c r="F136" s="88">
        <f t="shared" si="22"/>
        <v>0</v>
      </c>
      <c r="G136" s="89">
        <v>0</v>
      </c>
      <c r="H136" s="88">
        <f t="shared" si="23"/>
        <v>0</v>
      </c>
      <c r="I136" s="89">
        <v>0</v>
      </c>
      <c r="J136" s="89">
        <f t="shared" si="36"/>
        <v>0</v>
      </c>
      <c r="K136" s="89">
        <v>0</v>
      </c>
      <c r="L136" s="89">
        <f t="shared" si="37"/>
        <v>0</v>
      </c>
      <c r="M136" s="89">
        <v>0</v>
      </c>
      <c r="N136" s="89">
        <f t="shared" si="24"/>
        <v>0</v>
      </c>
      <c r="O136" s="125">
        <v>0</v>
      </c>
      <c r="P136" s="89">
        <f t="shared" si="35"/>
        <v>0</v>
      </c>
      <c r="Q136" s="89">
        <v>0</v>
      </c>
      <c r="R136" s="89">
        <f t="shared" si="38"/>
        <v>0</v>
      </c>
      <c r="S136" s="89">
        <v>0</v>
      </c>
      <c r="T136" s="89">
        <f t="shared" si="32"/>
        <v>0</v>
      </c>
      <c r="U136" s="89">
        <v>0</v>
      </c>
      <c r="V136" s="88">
        <f t="shared" si="27"/>
        <v>0</v>
      </c>
      <c r="W136" s="89">
        <v>0</v>
      </c>
      <c r="X136" s="88">
        <f t="shared" si="28"/>
        <v>0</v>
      </c>
      <c r="Y136" s="89">
        <v>0</v>
      </c>
      <c r="Z136" s="88">
        <f t="shared" si="29"/>
        <v>0</v>
      </c>
      <c r="AA136" s="88">
        <v>0</v>
      </c>
      <c r="AB136" s="88">
        <f t="shared" si="34"/>
        <v>0</v>
      </c>
      <c r="AC136" s="93">
        <f t="shared" si="33"/>
        <v>0</v>
      </c>
      <c r="AD136" s="135"/>
    </row>
    <row r="137" spans="1:30" s="115" customFormat="1" ht="22.5" hidden="1" customHeight="1">
      <c r="A137" s="122">
        <v>146</v>
      </c>
      <c r="B137" s="132" t="s">
        <v>672</v>
      </c>
      <c r="C137" s="87">
        <v>0</v>
      </c>
      <c r="D137" s="88">
        <f t="shared" si="21"/>
        <v>0</v>
      </c>
      <c r="E137" s="87">
        <v>0</v>
      </c>
      <c r="F137" s="88">
        <f t="shared" si="22"/>
        <v>0</v>
      </c>
      <c r="G137" s="89">
        <v>0</v>
      </c>
      <c r="H137" s="88">
        <f t="shared" si="23"/>
        <v>0</v>
      </c>
      <c r="I137" s="89">
        <v>0</v>
      </c>
      <c r="J137" s="89">
        <f t="shared" si="36"/>
        <v>0</v>
      </c>
      <c r="K137" s="89">
        <v>0</v>
      </c>
      <c r="L137" s="89">
        <f t="shared" si="37"/>
        <v>0</v>
      </c>
      <c r="M137" s="89">
        <v>0</v>
      </c>
      <c r="N137" s="89">
        <f t="shared" si="24"/>
        <v>0</v>
      </c>
      <c r="O137" s="125">
        <v>0</v>
      </c>
      <c r="P137" s="89">
        <f t="shared" si="35"/>
        <v>0</v>
      </c>
      <c r="Q137" s="89">
        <v>0</v>
      </c>
      <c r="R137" s="89">
        <f t="shared" si="38"/>
        <v>0</v>
      </c>
      <c r="S137" s="89">
        <v>0</v>
      </c>
      <c r="T137" s="89">
        <f t="shared" si="32"/>
        <v>0</v>
      </c>
      <c r="U137" s="89">
        <v>0</v>
      </c>
      <c r="V137" s="88">
        <f t="shared" si="27"/>
        <v>0</v>
      </c>
      <c r="W137" s="89">
        <v>0</v>
      </c>
      <c r="X137" s="88">
        <f t="shared" si="28"/>
        <v>0</v>
      </c>
      <c r="Y137" s="89">
        <v>0</v>
      </c>
      <c r="Z137" s="88">
        <f t="shared" si="29"/>
        <v>0</v>
      </c>
      <c r="AA137" s="88">
        <v>0</v>
      </c>
      <c r="AB137" s="88">
        <f t="shared" si="34"/>
        <v>0</v>
      </c>
      <c r="AC137" s="93">
        <f t="shared" si="33"/>
        <v>0</v>
      </c>
      <c r="AD137" s="135"/>
    </row>
    <row r="138" spans="1:30" s="115" customFormat="1" ht="22.5" hidden="1" customHeight="1">
      <c r="A138" s="85">
        <v>147</v>
      </c>
      <c r="B138" s="132" t="s">
        <v>673</v>
      </c>
      <c r="C138" s="87">
        <v>0</v>
      </c>
      <c r="D138" s="88">
        <f t="shared" si="21"/>
        <v>0</v>
      </c>
      <c r="E138" s="87">
        <v>0</v>
      </c>
      <c r="F138" s="88">
        <f t="shared" si="22"/>
        <v>0</v>
      </c>
      <c r="G138" s="89">
        <v>0</v>
      </c>
      <c r="H138" s="88">
        <f t="shared" si="23"/>
        <v>0</v>
      </c>
      <c r="I138" s="89">
        <v>0</v>
      </c>
      <c r="J138" s="89">
        <f t="shared" si="36"/>
        <v>0</v>
      </c>
      <c r="K138" s="89">
        <v>0</v>
      </c>
      <c r="L138" s="89">
        <f t="shared" si="37"/>
        <v>0</v>
      </c>
      <c r="M138" s="89">
        <v>0</v>
      </c>
      <c r="N138" s="89">
        <f t="shared" si="24"/>
        <v>0</v>
      </c>
      <c r="O138" s="125">
        <v>0</v>
      </c>
      <c r="P138" s="89">
        <f t="shared" si="35"/>
        <v>0</v>
      </c>
      <c r="Q138" s="89">
        <v>0</v>
      </c>
      <c r="R138" s="89">
        <f t="shared" si="38"/>
        <v>0</v>
      </c>
      <c r="S138" s="89">
        <v>0</v>
      </c>
      <c r="T138" s="89">
        <f t="shared" si="32"/>
        <v>0</v>
      </c>
      <c r="U138" s="89">
        <v>0</v>
      </c>
      <c r="V138" s="88">
        <f t="shared" si="27"/>
        <v>0</v>
      </c>
      <c r="W138" s="89">
        <v>0</v>
      </c>
      <c r="X138" s="88">
        <f t="shared" si="28"/>
        <v>0</v>
      </c>
      <c r="Y138" s="89">
        <v>0</v>
      </c>
      <c r="Z138" s="88">
        <f t="shared" si="29"/>
        <v>0</v>
      </c>
      <c r="AA138" s="88">
        <v>0</v>
      </c>
      <c r="AB138" s="88">
        <f t="shared" si="34"/>
        <v>0</v>
      </c>
      <c r="AC138" s="93">
        <f t="shared" si="33"/>
        <v>0</v>
      </c>
      <c r="AD138" s="135"/>
    </row>
    <row r="139" spans="1:30" s="115" customFormat="1" ht="22.5" hidden="1" customHeight="1">
      <c r="A139" s="122">
        <v>148</v>
      </c>
      <c r="B139" s="132" t="s">
        <v>674</v>
      </c>
      <c r="C139" s="87">
        <v>0</v>
      </c>
      <c r="D139" s="88">
        <f t="shared" ref="D139:D202" si="39">C139*3.5</f>
        <v>0</v>
      </c>
      <c r="E139" s="87">
        <v>0</v>
      </c>
      <c r="F139" s="88">
        <f t="shared" ref="F139:F202" si="40">E139*6</f>
        <v>0</v>
      </c>
      <c r="G139" s="89">
        <v>0</v>
      </c>
      <c r="H139" s="88">
        <f t="shared" ref="H139:H202" si="41">G139*2.45</f>
        <v>0</v>
      </c>
      <c r="I139" s="89">
        <v>0</v>
      </c>
      <c r="J139" s="89">
        <f t="shared" si="36"/>
        <v>0</v>
      </c>
      <c r="K139" s="89">
        <v>0</v>
      </c>
      <c r="L139" s="89">
        <f t="shared" si="37"/>
        <v>0</v>
      </c>
      <c r="M139" s="89">
        <v>0</v>
      </c>
      <c r="N139" s="89">
        <f t="shared" ref="N139:N202" si="42">M139*1</f>
        <v>0</v>
      </c>
      <c r="O139" s="125">
        <v>0</v>
      </c>
      <c r="P139" s="89">
        <f t="shared" si="35"/>
        <v>0</v>
      </c>
      <c r="Q139" s="89">
        <v>0</v>
      </c>
      <c r="R139" s="89">
        <f t="shared" si="38"/>
        <v>0</v>
      </c>
      <c r="S139" s="89">
        <v>0</v>
      </c>
      <c r="T139" s="89">
        <f t="shared" ref="T139:T202" si="43">S139*5</f>
        <v>0</v>
      </c>
      <c r="U139" s="89">
        <v>0</v>
      </c>
      <c r="V139" s="88">
        <f t="shared" ref="V139:V202" si="44">U139*23</f>
        <v>0</v>
      </c>
      <c r="W139" s="89">
        <v>0</v>
      </c>
      <c r="X139" s="88">
        <f t="shared" ref="X139:X202" si="45">W139*4.5</f>
        <v>0</v>
      </c>
      <c r="Y139" s="89">
        <v>0</v>
      </c>
      <c r="Z139" s="88">
        <f t="shared" ref="Z139:Z202" si="46">Y139*4</f>
        <v>0</v>
      </c>
      <c r="AA139" s="88">
        <v>0</v>
      </c>
      <c r="AB139" s="88">
        <f t="shared" si="34"/>
        <v>0</v>
      </c>
      <c r="AC139" s="93">
        <f t="shared" si="33"/>
        <v>0</v>
      </c>
      <c r="AD139" s="135"/>
    </row>
    <row r="140" spans="1:30" s="115" customFormat="1" ht="22.5" hidden="1" customHeight="1">
      <c r="A140" s="85">
        <v>149</v>
      </c>
      <c r="B140" s="132" t="s">
        <v>675</v>
      </c>
      <c r="C140" s="87">
        <v>0</v>
      </c>
      <c r="D140" s="88">
        <f t="shared" si="39"/>
        <v>0</v>
      </c>
      <c r="E140" s="87">
        <v>0</v>
      </c>
      <c r="F140" s="88">
        <f t="shared" si="40"/>
        <v>0</v>
      </c>
      <c r="G140" s="89">
        <v>0</v>
      </c>
      <c r="H140" s="88">
        <f t="shared" si="41"/>
        <v>0</v>
      </c>
      <c r="I140" s="89">
        <v>0</v>
      </c>
      <c r="J140" s="89">
        <f t="shared" si="36"/>
        <v>0</v>
      </c>
      <c r="K140" s="89">
        <v>0</v>
      </c>
      <c r="L140" s="89">
        <f t="shared" si="37"/>
        <v>0</v>
      </c>
      <c r="M140" s="89">
        <v>0</v>
      </c>
      <c r="N140" s="89">
        <f t="shared" si="42"/>
        <v>0</v>
      </c>
      <c r="O140" s="125">
        <v>0</v>
      </c>
      <c r="P140" s="89">
        <f t="shared" si="35"/>
        <v>0</v>
      </c>
      <c r="Q140" s="89">
        <v>0</v>
      </c>
      <c r="R140" s="89">
        <f t="shared" si="38"/>
        <v>0</v>
      </c>
      <c r="S140" s="89">
        <v>0</v>
      </c>
      <c r="T140" s="89">
        <f t="shared" si="43"/>
        <v>0</v>
      </c>
      <c r="U140" s="89">
        <v>0</v>
      </c>
      <c r="V140" s="88">
        <f t="shared" si="44"/>
        <v>0</v>
      </c>
      <c r="W140" s="89">
        <v>0</v>
      </c>
      <c r="X140" s="88">
        <f t="shared" si="45"/>
        <v>0</v>
      </c>
      <c r="Y140" s="89">
        <v>0</v>
      </c>
      <c r="Z140" s="88">
        <f t="shared" si="46"/>
        <v>0</v>
      </c>
      <c r="AA140" s="88">
        <v>0</v>
      </c>
      <c r="AB140" s="88">
        <f t="shared" si="34"/>
        <v>0</v>
      </c>
      <c r="AC140" s="93">
        <f t="shared" si="33"/>
        <v>0</v>
      </c>
      <c r="AD140" s="135"/>
    </row>
    <row r="141" spans="1:30" s="115" customFormat="1" ht="22.5" hidden="1" customHeight="1">
      <c r="A141" s="122">
        <v>150</v>
      </c>
      <c r="B141" s="132" t="s">
        <v>676</v>
      </c>
      <c r="C141" s="87">
        <v>0</v>
      </c>
      <c r="D141" s="88">
        <f t="shared" si="39"/>
        <v>0</v>
      </c>
      <c r="E141" s="87">
        <v>0</v>
      </c>
      <c r="F141" s="88">
        <f t="shared" si="40"/>
        <v>0</v>
      </c>
      <c r="G141" s="89">
        <v>0</v>
      </c>
      <c r="H141" s="88">
        <f t="shared" si="41"/>
        <v>0</v>
      </c>
      <c r="I141" s="89">
        <v>0</v>
      </c>
      <c r="J141" s="89">
        <f t="shared" si="36"/>
        <v>0</v>
      </c>
      <c r="K141" s="89">
        <v>0</v>
      </c>
      <c r="L141" s="89">
        <f t="shared" si="37"/>
        <v>0</v>
      </c>
      <c r="M141" s="89">
        <v>0</v>
      </c>
      <c r="N141" s="89">
        <f t="shared" si="42"/>
        <v>0</v>
      </c>
      <c r="O141" s="125">
        <v>0</v>
      </c>
      <c r="P141" s="89">
        <f t="shared" si="35"/>
        <v>0</v>
      </c>
      <c r="Q141" s="89">
        <v>0</v>
      </c>
      <c r="R141" s="89">
        <f t="shared" si="38"/>
        <v>0</v>
      </c>
      <c r="S141" s="89">
        <v>0</v>
      </c>
      <c r="T141" s="89">
        <f t="shared" si="43"/>
        <v>0</v>
      </c>
      <c r="U141" s="89">
        <v>0</v>
      </c>
      <c r="V141" s="88">
        <f t="shared" si="44"/>
        <v>0</v>
      </c>
      <c r="W141" s="89">
        <v>0</v>
      </c>
      <c r="X141" s="88">
        <f t="shared" si="45"/>
        <v>0</v>
      </c>
      <c r="Y141" s="89">
        <v>0</v>
      </c>
      <c r="Z141" s="88">
        <f t="shared" si="46"/>
        <v>0</v>
      </c>
      <c r="AA141" s="88">
        <v>0</v>
      </c>
      <c r="AB141" s="88">
        <f t="shared" si="34"/>
        <v>0</v>
      </c>
      <c r="AC141" s="93">
        <f t="shared" si="33"/>
        <v>0</v>
      </c>
      <c r="AD141" s="135"/>
    </row>
    <row r="142" spans="1:30" s="115" customFormat="1" ht="22.5" hidden="1" customHeight="1">
      <c r="A142" s="85">
        <v>151</v>
      </c>
      <c r="B142" s="132" t="s">
        <v>677</v>
      </c>
      <c r="C142" s="87">
        <v>0</v>
      </c>
      <c r="D142" s="88">
        <f t="shared" si="39"/>
        <v>0</v>
      </c>
      <c r="E142" s="87">
        <v>0</v>
      </c>
      <c r="F142" s="88">
        <f t="shared" si="40"/>
        <v>0</v>
      </c>
      <c r="G142" s="89">
        <v>0</v>
      </c>
      <c r="H142" s="88">
        <f t="shared" si="41"/>
        <v>0</v>
      </c>
      <c r="I142" s="89">
        <v>0</v>
      </c>
      <c r="J142" s="89">
        <f t="shared" si="36"/>
        <v>0</v>
      </c>
      <c r="K142" s="89">
        <v>0</v>
      </c>
      <c r="L142" s="89">
        <f t="shared" si="37"/>
        <v>0</v>
      </c>
      <c r="M142" s="89">
        <v>0</v>
      </c>
      <c r="N142" s="89">
        <f t="shared" si="42"/>
        <v>0</v>
      </c>
      <c r="O142" s="125">
        <v>0</v>
      </c>
      <c r="P142" s="89">
        <f t="shared" si="35"/>
        <v>0</v>
      </c>
      <c r="Q142" s="89">
        <v>0</v>
      </c>
      <c r="R142" s="89">
        <f t="shared" si="38"/>
        <v>0</v>
      </c>
      <c r="S142" s="89">
        <v>0</v>
      </c>
      <c r="T142" s="89">
        <f t="shared" si="43"/>
        <v>0</v>
      </c>
      <c r="U142" s="89">
        <v>0</v>
      </c>
      <c r="V142" s="88">
        <f t="shared" si="44"/>
        <v>0</v>
      </c>
      <c r="W142" s="89">
        <v>0</v>
      </c>
      <c r="X142" s="88">
        <f t="shared" si="45"/>
        <v>0</v>
      </c>
      <c r="Y142" s="89">
        <v>0</v>
      </c>
      <c r="Z142" s="88">
        <f t="shared" si="46"/>
        <v>0</v>
      </c>
      <c r="AA142" s="88">
        <v>0</v>
      </c>
      <c r="AB142" s="88">
        <f t="shared" si="34"/>
        <v>0</v>
      </c>
      <c r="AC142" s="93">
        <f t="shared" si="33"/>
        <v>0</v>
      </c>
      <c r="AD142" s="135"/>
    </row>
    <row r="143" spans="1:30" s="115" customFormat="1" ht="22.5" hidden="1" customHeight="1">
      <c r="A143" s="122">
        <v>152</v>
      </c>
      <c r="B143" s="132" t="s">
        <v>678</v>
      </c>
      <c r="C143" s="87">
        <v>0</v>
      </c>
      <c r="D143" s="88">
        <f t="shared" si="39"/>
        <v>0</v>
      </c>
      <c r="E143" s="87">
        <v>0</v>
      </c>
      <c r="F143" s="88">
        <f t="shared" si="40"/>
        <v>0</v>
      </c>
      <c r="G143" s="89">
        <v>0</v>
      </c>
      <c r="H143" s="88">
        <f t="shared" si="41"/>
        <v>0</v>
      </c>
      <c r="I143" s="89">
        <v>0</v>
      </c>
      <c r="J143" s="89">
        <f t="shared" si="36"/>
        <v>0</v>
      </c>
      <c r="K143" s="89">
        <v>0</v>
      </c>
      <c r="L143" s="89">
        <f t="shared" si="37"/>
        <v>0</v>
      </c>
      <c r="M143" s="89">
        <v>0</v>
      </c>
      <c r="N143" s="89">
        <f t="shared" si="42"/>
        <v>0</v>
      </c>
      <c r="O143" s="125">
        <v>0</v>
      </c>
      <c r="P143" s="89">
        <f t="shared" si="35"/>
        <v>0</v>
      </c>
      <c r="Q143" s="89">
        <v>0</v>
      </c>
      <c r="R143" s="89">
        <f t="shared" si="38"/>
        <v>0</v>
      </c>
      <c r="S143" s="89">
        <v>0</v>
      </c>
      <c r="T143" s="89">
        <f t="shared" si="43"/>
        <v>0</v>
      </c>
      <c r="U143" s="89">
        <v>0</v>
      </c>
      <c r="V143" s="88">
        <f t="shared" si="44"/>
        <v>0</v>
      </c>
      <c r="W143" s="89">
        <v>0</v>
      </c>
      <c r="X143" s="88">
        <f t="shared" si="45"/>
        <v>0</v>
      </c>
      <c r="Y143" s="89">
        <v>0</v>
      </c>
      <c r="Z143" s="88">
        <f t="shared" si="46"/>
        <v>0</v>
      </c>
      <c r="AA143" s="88">
        <v>0</v>
      </c>
      <c r="AB143" s="88">
        <f t="shared" si="34"/>
        <v>0</v>
      </c>
      <c r="AC143" s="93">
        <f t="shared" si="33"/>
        <v>0</v>
      </c>
      <c r="AD143" s="135"/>
    </row>
    <row r="144" spans="1:30" s="115" customFormat="1" ht="22.5" hidden="1" customHeight="1">
      <c r="A144" s="85">
        <v>153</v>
      </c>
      <c r="B144" s="132" t="s">
        <v>679</v>
      </c>
      <c r="C144" s="87">
        <v>0</v>
      </c>
      <c r="D144" s="88">
        <f t="shared" si="39"/>
        <v>0</v>
      </c>
      <c r="E144" s="87">
        <v>0</v>
      </c>
      <c r="F144" s="88">
        <f t="shared" si="40"/>
        <v>0</v>
      </c>
      <c r="G144" s="89">
        <v>0</v>
      </c>
      <c r="H144" s="88">
        <f t="shared" si="41"/>
        <v>0</v>
      </c>
      <c r="I144" s="89">
        <v>0</v>
      </c>
      <c r="J144" s="89">
        <f t="shared" si="36"/>
        <v>0</v>
      </c>
      <c r="K144" s="89">
        <v>0</v>
      </c>
      <c r="L144" s="89">
        <f t="shared" si="37"/>
        <v>0</v>
      </c>
      <c r="M144" s="89">
        <v>0</v>
      </c>
      <c r="N144" s="89">
        <f t="shared" si="42"/>
        <v>0</v>
      </c>
      <c r="O144" s="125">
        <v>0</v>
      </c>
      <c r="P144" s="89">
        <f t="shared" si="35"/>
        <v>0</v>
      </c>
      <c r="Q144" s="89">
        <v>0</v>
      </c>
      <c r="R144" s="89">
        <f t="shared" si="38"/>
        <v>0</v>
      </c>
      <c r="S144" s="89">
        <v>0</v>
      </c>
      <c r="T144" s="89">
        <f t="shared" si="43"/>
        <v>0</v>
      </c>
      <c r="U144" s="89">
        <v>0</v>
      </c>
      <c r="V144" s="88">
        <f t="shared" si="44"/>
        <v>0</v>
      </c>
      <c r="W144" s="89">
        <v>0</v>
      </c>
      <c r="X144" s="88">
        <f t="shared" si="45"/>
        <v>0</v>
      </c>
      <c r="Y144" s="89">
        <v>0</v>
      </c>
      <c r="Z144" s="88">
        <f t="shared" si="46"/>
        <v>0</v>
      </c>
      <c r="AA144" s="88">
        <v>0</v>
      </c>
      <c r="AB144" s="88">
        <f t="shared" si="34"/>
        <v>0</v>
      </c>
      <c r="AC144" s="93">
        <f t="shared" si="33"/>
        <v>0</v>
      </c>
      <c r="AD144" s="135"/>
    </row>
    <row r="145" spans="1:30" s="115" customFormat="1" ht="22.5" hidden="1" customHeight="1">
      <c r="A145" s="122">
        <v>154</v>
      </c>
      <c r="B145" s="132" t="s">
        <v>680</v>
      </c>
      <c r="C145" s="87">
        <v>0</v>
      </c>
      <c r="D145" s="88">
        <f t="shared" si="39"/>
        <v>0</v>
      </c>
      <c r="E145" s="87">
        <v>0</v>
      </c>
      <c r="F145" s="88">
        <f t="shared" si="40"/>
        <v>0</v>
      </c>
      <c r="G145" s="89">
        <v>0</v>
      </c>
      <c r="H145" s="88">
        <f t="shared" si="41"/>
        <v>0</v>
      </c>
      <c r="I145" s="89">
        <v>0</v>
      </c>
      <c r="J145" s="89">
        <f t="shared" si="36"/>
        <v>0</v>
      </c>
      <c r="K145" s="89">
        <v>0</v>
      </c>
      <c r="L145" s="89">
        <f t="shared" si="37"/>
        <v>0</v>
      </c>
      <c r="M145" s="89">
        <v>0</v>
      </c>
      <c r="N145" s="89">
        <f t="shared" si="42"/>
        <v>0</v>
      </c>
      <c r="O145" s="125">
        <v>0</v>
      </c>
      <c r="P145" s="89">
        <f t="shared" si="35"/>
        <v>0</v>
      </c>
      <c r="Q145" s="89">
        <v>0</v>
      </c>
      <c r="R145" s="89">
        <f t="shared" si="38"/>
        <v>0</v>
      </c>
      <c r="S145" s="89">
        <v>0</v>
      </c>
      <c r="T145" s="89">
        <f t="shared" si="43"/>
        <v>0</v>
      </c>
      <c r="U145" s="89">
        <v>0</v>
      </c>
      <c r="V145" s="88">
        <f t="shared" si="44"/>
        <v>0</v>
      </c>
      <c r="W145" s="89">
        <v>0</v>
      </c>
      <c r="X145" s="88">
        <f t="shared" si="45"/>
        <v>0</v>
      </c>
      <c r="Y145" s="89">
        <v>0</v>
      </c>
      <c r="Z145" s="88">
        <f t="shared" si="46"/>
        <v>0</v>
      </c>
      <c r="AA145" s="88">
        <v>0</v>
      </c>
      <c r="AB145" s="88">
        <f t="shared" si="34"/>
        <v>0</v>
      </c>
      <c r="AC145" s="93">
        <f t="shared" ref="AC145:AC176" si="47">Z145+X145+V145+J145+H145+F145+D145+AB145+N145+L145+P145+R145+AJ145</f>
        <v>0</v>
      </c>
      <c r="AD145" s="135"/>
    </row>
    <row r="146" spans="1:30" s="115" customFormat="1" ht="22.5" hidden="1" customHeight="1">
      <c r="A146" s="85">
        <v>155</v>
      </c>
      <c r="B146" s="132" t="s">
        <v>681</v>
      </c>
      <c r="C146" s="87">
        <v>0</v>
      </c>
      <c r="D146" s="88">
        <f t="shared" si="39"/>
        <v>0</v>
      </c>
      <c r="E146" s="87">
        <v>0</v>
      </c>
      <c r="F146" s="88">
        <f t="shared" si="40"/>
        <v>0</v>
      </c>
      <c r="G146" s="89">
        <v>0</v>
      </c>
      <c r="H146" s="88">
        <f t="shared" si="41"/>
        <v>0</v>
      </c>
      <c r="I146" s="89">
        <v>0</v>
      </c>
      <c r="J146" s="89">
        <f t="shared" si="36"/>
        <v>0</v>
      </c>
      <c r="K146" s="89">
        <v>0</v>
      </c>
      <c r="L146" s="89">
        <f t="shared" si="37"/>
        <v>0</v>
      </c>
      <c r="M146" s="89">
        <v>0</v>
      </c>
      <c r="N146" s="89">
        <f t="shared" si="42"/>
        <v>0</v>
      </c>
      <c r="O146" s="125">
        <v>0</v>
      </c>
      <c r="P146" s="89">
        <f t="shared" si="35"/>
        <v>0</v>
      </c>
      <c r="Q146" s="89">
        <v>0</v>
      </c>
      <c r="R146" s="89">
        <f t="shared" si="38"/>
        <v>0</v>
      </c>
      <c r="S146" s="89">
        <v>0</v>
      </c>
      <c r="T146" s="89">
        <f t="shared" si="43"/>
        <v>0</v>
      </c>
      <c r="U146" s="89">
        <v>0</v>
      </c>
      <c r="V146" s="88">
        <f t="shared" si="44"/>
        <v>0</v>
      </c>
      <c r="W146" s="89">
        <v>0</v>
      </c>
      <c r="X146" s="88">
        <f t="shared" si="45"/>
        <v>0</v>
      </c>
      <c r="Y146" s="89">
        <v>0</v>
      </c>
      <c r="Z146" s="88">
        <f t="shared" si="46"/>
        <v>0</v>
      </c>
      <c r="AA146" s="88">
        <v>0</v>
      </c>
      <c r="AB146" s="88">
        <f t="shared" si="34"/>
        <v>0</v>
      </c>
      <c r="AC146" s="93">
        <f t="shared" si="47"/>
        <v>0</v>
      </c>
      <c r="AD146" s="135"/>
    </row>
    <row r="147" spans="1:30" s="115" customFormat="1" ht="22.5" hidden="1" customHeight="1">
      <c r="A147" s="122">
        <v>156</v>
      </c>
      <c r="B147" s="132" t="s">
        <v>682</v>
      </c>
      <c r="C147" s="87">
        <v>0</v>
      </c>
      <c r="D147" s="88">
        <f t="shared" si="39"/>
        <v>0</v>
      </c>
      <c r="E147" s="87">
        <v>0</v>
      </c>
      <c r="F147" s="88">
        <f t="shared" si="40"/>
        <v>0</v>
      </c>
      <c r="G147" s="89">
        <v>0</v>
      </c>
      <c r="H147" s="88">
        <f t="shared" si="41"/>
        <v>0</v>
      </c>
      <c r="I147" s="89">
        <v>0</v>
      </c>
      <c r="J147" s="89">
        <f t="shared" si="36"/>
        <v>0</v>
      </c>
      <c r="K147" s="89">
        <v>0</v>
      </c>
      <c r="L147" s="89">
        <f t="shared" si="37"/>
        <v>0</v>
      </c>
      <c r="M147" s="89">
        <v>0</v>
      </c>
      <c r="N147" s="89">
        <f t="shared" si="42"/>
        <v>0</v>
      </c>
      <c r="O147" s="125">
        <v>0</v>
      </c>
      <c r="P147" s="89">
        <f t="shared" si="35"/>
        <v>0</v>
      </c>
      <c r="Q147" s="89">
        <v>0</v>
      </c>
      <c r="R147" s="89">
        <f t="shared" si="38"/>
        <v>0</v>
      </c>
      <c r="S147" s="89">
        <v>0</v>
      </c>
      <c r="T147" s="89">
        <f t="shared" si="43"/>
        <v>0</v>
      </c>
      <c r="U147" s="89">
        <v>0</v>
      </c>
      <c r="V147" s="88">
        <f t="shared" si="44"/>
        <v>0</v>
      </c>
      <c r="W147" s="89">
        <v>0</v>
      </c>
      <c r="X147" s="88">
        <f t="shared" si="45"/>
        <v>0</v>
      </c>
      <c r="Y147" s="89">
        <v>0</v>
      </c>
      <c r="Z147" s="88">
        <f t="shared" si="46"/>
        <v>0</v>
      </c>
      <c r="AA147" s="88">
        <v>0</v>
      </c>
      <c r="AB147" s="88">
        <f t="shared" si="34"/>
        <v>0</v>
      </c>
      <c r="AC147" s="93">
        <f t="shared" si="47"/>
        <v>0</v>
      </c>
      <c r="AD147" s="135"/>
    </row>
    <row r="148" spans="1:30" s="115" customFormat="1" ht="22.5" hidden="1" customHeight="1">
      <c r="A148" s="85">
        <v>157</v>
      </c>
      <c r="B148" s="132" t="s">
        <v>683</v>
      </c>
      <c r="C148" s="87">
        <v>0</v>
      </c>
      <c r="D148" s="88">
        <f t="shared" si="39"/>
        <v>0</v>
      </c>
      <c r="E148" s="87">
        <v>0</v>
      </c>
      <c r="F148" s="88">
        <f t="shared" si="40"/>
        <v>0</v>
      </c>
      <c r="G148" s="89">
        <v>0</v>
      </c>
      <c r="H148" s="88">
        <f t="shared" si="41"/>
        <v>0</v>
      </c>
      <c r="I148" s="89">
        <v>0</v>
      </c>
      <c r="J148" s="89">
        <f t="shared" si="36"/>
        <v>0</v>
      </c>
      <c r="K148" s="89">
        <v>0</v>
      </c>
      <c r="L148" s="89">
        <f t="shared" si="37"/>
        <v>0</v>
      </c>
      <c r="M148" s="89">
        <v>0</v>
      </c>
      <c r="N148" s="89">
        <f t="shared" si="42"/>
        <v>0</v>
      </c>
      <c r="O148" s="125">
        <v>0</v>
      </c>
      <c r="P148" s="89">
        <f t="shared" si="35"/>
        <v>0</v>
      </c>
      <c r="Q148" s="89">
        <v>0</v>
      </c>
      <c r="R148" s="89">
        <f t="shared" si="38"/>
        <v>0</v>
      </c>
      <c r="S148" s="89">
        <v>0</v>
      </c>
      <c r="T148" s="89">
        <f t="shared" si="43"/>
        <v>0</v>
      </c>
      <c r="U148" s="89">
        <v>0</v>
      </c>
      <c r="V148" s="88">
        <f t="shared" si="44"/>
        <v>0</v>
      </c>
      <c r="W148" s="89">
        <v>0</v>
      </c>
      <c r="X148" s="88">
        <f t="shared" si="45"/>
        <v>0</v>
      </c>
      <c r="Y148" s="89">
        <v>0</v>
      </c>
      <c r="Z148" s="88">
        <f t="shared" si="46"/>
        <v>0</v>
      </c>
      <c r="AA148" s="88">
        <v>0</v>
      </c>
      <c r="AB148" s="88">
        <f t="shared" si="34"/>
        <v>0</v>
      </c>
      <c r="AC148" s="93">
        <f t="shared" si="47"/>
        <v>0</v>
      </c>
      <c r="AD148" s="135"/>
    </row>
    <row r="149" spans="1:30" s="115" customFormat="1" ht="22.5" hidden="1" customHeight="1">
      <c r="A149" s="122">
        <v>158</v>
      </c>
      <c r="B149" s="132" t="s">
        <v>684</v>
      </c>
      <c r="C149" s="87">
        <v>0</v>
      </c>
      <c r="D149" s="88">
        <f t="shared" si="39"/>
        <v>0</v>
      </c>
      <c r="E149" s="87">
        <v>0</v>
      </c>
      <c r="F149" s="88">
        <f t="shared" si="40"/>
        <v>0</v>
      </c>
      <c r="G149" s="89">
        <v>0</v>
      </c>
      <c r="H149" s="88">
        <f t="shared" si="41"/>
        <v>0</v>
      </c>
      <c r="I149" s="89">
        <v>0</v>
      </c>
      <c r="J149" s="89">
        <f t="shared" si="36"/>
        <v>0</v>
      </c>
      <c r="K149" s="89">
        <v>0</v>
      </c>
      <c r="L149" s="89">
        <f t="shared" si="37"/>
        <v>0</v>
      </c>
      <c r="M149" s="89">
        <v>0</v>
      </c>
      <c r="N149" s="89">
        <f t="shared" si="42"/>
        <v>0</v>
      </c>
      <c r="O149" s="125">
        <v>0</v>
      </c>
      <c r="P149" s="89">
        <f t="shared" si="35"/>
        <v>0</v>
      </c>
      <c r="Q149" s="89">
        <v>0</v>
      </c>
      <c r="R149" s="89">
        <f t="shared" si="38"/>
        <v>0</v>
      </c>
      <c r="S149" s="89">
        <v>0</v>
      </c>
      <c r="T149" s="89">
        <f t="shared" si="43"/>
        <v>0</v>
      </c>
      <c r="U149" s="89">
        <v>0</v>
      </c>
      <c r="V149" s="88">
        <f t="shared" si="44"/>
        <v>0</v>
      </c>
      <c r="W149" s="89">
        <v>0</v>
      </c>
      <c r="X149" s="88">
        <f t="shared" si="45"/>
        <v>0</v>
      </c>
      <c r="Y149" s="89">
        <v>0</v>
      </c>
      <c r="Z149" s="88">
        <f t="shared" si="46"/>
        <v>0</v>
      </c>
      <c r="AA149" s="88">
        <v>0</v>
      </c>
      <c r="AB149" s="88">
        <f t="shared" si="34"/>
        <v>0</v>
      </c>
      <c r="AC149" s="93">
        <f t="shared" si="47"/>
        <v>0</v>
      </c>
      <c r="AD149" s="135"/>
    </row>
    <row r="150" spans="1:30" s="115" customFormat="1" ht="22.5" hidden="1" customHeight="1">
      <c r="A150" s="85">
        <v>159</v>
      </c>
      <c r="B150" s="132" t="s">
        <v>685</v>
      </c>
      <c r="C150" s="87">
        <v>0</v>
      </c>
      <c r="D150" s="88">
        <f t="shared" si="39"/>
        <v>0</v>
      </c>
      <c r="E150" s="87">
        <v>0</v>
      </c>
      <c r="F150" s="88">
        <f t="shared" si="40"/>
        <v>0</v>
      </c>
      <c r="G150" s="89">
        <v>0</v>
      </c>
      <c r="H150" s="88">
        <f t="shared" si="41"/>
        <v>0</v>
      </c>
      <c r="I150" s="89">
        <v>0</v>
      </c>
      <c r="J150" s="89">
        <f t="shared" si="36"/>
        <v>0</v>
      </c>
      <c r="K150" s="89">
        <v>0</v>
      </c>
      <c r="L150" s="89">
        <f t="shared" si="37"/>
        <v>0</v>
      </c>
      <c r="M150" s="89">
        <v>0</v>
      </c>
      <c r="N150" s="89">
        <f t="shared" si="42"/>
        <v>0</v>
      </c>
      <c r="O150" s="125">
        <v>0</v>
      </c>
      <c r="P150" s="89">
        <f t="shared" si="35"/>
        <v>0</v>
      </c>
      <c r="Q150" s="89">
        <v>0</v>
      </c>
      <c r="R150" s="89">
        <f t="shared" si="38"/>
        <v>0</v>
      </c>
      <c r="S150" s="89">
        <v>0</v>
      </c>
      <c r="T150" s="89">
        <f t="shared" si="43"/>
        <v>0</v>
      </c>
      <c r="U150" s="89">
        <v>0</v>
      </c>
      <c r="V150" s="88">
        <f t="shared" si="44"/>
        <v>0</v>
      </c>
      <c r="W150" s="89">
        <v>0</v>
      </c>
      <c r="X150" s="88">
        <f t="shared" si="45"/>
        <v>0</v>
      </c>
      <c r="Y150" s="89">
        <v>0</v>
      </c>
      <c r="Z150" s="88">
        <f t="shared" si="46"/>
        <v>0</v>
      </c>
      <c r="AA150" s="88">
        <v>0</v>
      </c>
      <c r="AB150" s="88">
        <f t="shared" si="34"/>
        <v>0</v>
      </c>
      <c r="AC150" s="93">
        <f t="shared" si="47"/>
        <v>0</v>
      </c>
      <c r="AD150" s="135"/>
    </row>
    <row r="151" spans="1:30" s="115" customFormat="1" ht="22.5" hidden="1" customHeight="1">
      <c r="A151" s="122">
        <v>160</v>
      </c>
      <c r="B151" s="132" t="s">
        <v>686</v>
      </c>
      <c r="C151" s="87">
        <v>0</v>
      </c>
      <c r="D151" s="88">
        <f t="shared" si="39"/>
        <v>0</v>
      </c>
      <c r="E151" s="87">
        <v>0</v>
      </c>
      <c r="F151" s="88">
        <f t="shared" si="40"/>
        <v>0</v>
      </c>
      <c r="G151" s="89">
        <v>0</v>
      </c>
      <c r="H151" s="88">
        <f t="shared" si="41"/>
        <v>0</v>
      </c>
      <c r="I151" s="89">
        <v>0</v>
      </c>
      <c r="J151" s="89">
        <f t="shared" si="36"/>
        <v>0</v>
      </c>
      <c r="K151" s="89">
        <v>0</v>
      </c>
      <c r="L151" s="89">
        <f t="shared" si="37"/>
        <v>0</v>
      </c>
      <c r="M151" s="89">
        <v>0</v>
      </c>
      <c r="N151" s="89">
        <f t="shared" si="42"/>
        <v>0</v>
      </c>
      <c r="O151" s="125">
        <v>0</v>
      </c>
      <c r="P151" s="89">
        <f t="shared" si="35"/>
        <v>0</v>
      </c>
      <c r="Q151" s="89">
        <v>0</v>
      </c>
      <c r="R151" s="89">
        <f t="shared" si="38"/>
        <v>0</v>
      </c>
      <c r="S151" s="89">
        <v>0</v>
      </c>
      <c r="T151" s="89">
        <f t="shared" si="43"/>
        <v>0</v>
      </c>
      <c r="U151" s="89">
        <v>0</v>
      </c>
      <c r="V151" s="88">
        <f t="shared" si="44"/>
        <v>0</v>
      </c>
      <c r="W151" s="89">
        <v>0</v>
      </c>
      <c r="X151" s="88">
        <f t="shared" si="45"/>
        <v>0</v>
      </c>
      <c r="Y151" s="89">
        <v>0</v>
      </c>
      <c r="Z151" s="88">
        <f t="shared" si="46"/>
        <v>0</v>
      </c>
      <c r="AA151" s="88">
        <v>0</v>
      </c>
      <c r="AB151" s="88">
        <f t="shared" si="34"/>
        <v>0</v>
      </c>
      <c r="AC151" s="93">
        <f t="shared" si="47"/>
        <v>0</v>
      </c>
      <c r="AD151" s="135"/>
    </row>
    <row r="152" spans="1:30" s="115" customFormat="1" ht="22.5" hidden="1" customHeight="1">
      <c r="A152" s="85">
        <v>161</v>
      </c>
      <c r="B152" s="132" t="s">
        <v>687</v>
      </c>
      <c r="C152" s="87">
        <v>0</v>
      </c>
      <c r="D152" s="88">
        <f t="shared" si="39"/>
        <v>0</v>
      </c>
      <c r="E152" s="87">
        <v>0</v>
      </c>
      <c r="F152" s="88">
        <f t="shared" si="40"/>
        <v>0</v>
      </c>
      <c r="G152" s="89">
        <v>0</v>
      </c>
      <c r="H152" s="88">
        <f t="shared" si="41"/>
        <v>0</v>
      </c>
      <c r="I152" s="89">
        <v>0</v>
      </c>
      <c r="J152" s="89">
        <f t="shared" si="36"/>
        <v>0</v>
      </c>
      <c r="K152" s="89">
        <v>0</v>
      </c>
      <c r="L152" s="89">
        <f t="shared" si="37"/>
        <v>0</v>
      </c>
      <c r="M152" s="89">
        <v>0</v>
      </c>
      <c r="N152" s="89">
        <f t="shared" si="42"/>
        <v>0</v>
      </c>
      <c r="O152" s="125">
        <v>0</v>
      </c>
      <c r="P152" s="89">
        <f t="shared" si="35"/>
        <v>0</v>
      </c>
      <c r="Q152" s="89">
        <v>0</v>
      </c>
      <c r="R152" s="89">
        <f t="shared" si="38"/>
        <v>0</v>
      </c>
      <c r="S152" s="89">
        <v>0</v>
      </c>
      <c r="T152" s="89">
        <f t="shared" si="43"/>
        <v>0</v>
      </c>
      <c r="U152" s="89">
        <v>0</v>
      </c>
      <c r="V152" s="88">
        <f t="shared" si="44"/>
        <v>0</v>
      </c>
      <c r="W152" s="89">
        <v>0</v>
      </c>
      <c r="X152" s="88">
        <f t="shared" si="45"/>
        <v>0</v>
      </c>
      <c r="Y152" s="89">
        <v>0</v>
      </c>
      <c r="Z152" s="88">
        <f t="shared" si="46"/>
        <v>0</v>
      </c>
      <c r="AA152" s="88">
        <v>0</v>
      </c>
      <c r="AB152" s="88">
        <f t="shared" si="34"/>
        <v>0</v>
      </c>
      <c r="AC152" s="93">
        <f t="shared" si="47"/>
        <v>0</v>
      </c>
      <c r="AD152" s="135"/>
    </row>
    <row r="153" spans="1:30" s="115" customFormat="1" ht="22.5" hidden="1" customHeight="1">
      <c r="A153" s="122">
        <v>162</v>
      </c>
      <c r="B153" s="132" t="s">
        <v>688</v>
      </c>
      <c r="C153" s="87">
        <v>0</v>
      </c>
      <c r="D153" s="88">
        <f t="shared" si="39"/>
        <v>0</v>
      </c>
      <c r="E153" s="87">
        <v>0</v>
      </c>
      <c r="F153" s="88">
        <f t="shared" si="40"/>
        <v>0</v>
      </c>
      <c r="G153" s="89">
        <v>0</v>
      </c>
      <c r="H153" s="88">
        <f t="shared" si="41"/>
        <v>0</v>
      </c>
      <c r="I153" s="89">
        <v>0</v>
      </c>
      <c r="J153" s="89">
        <f t="shared" si="36"/>
        <v>0</v>
      </c>
      <c r="K153" s="89">
        <v>0</v>
      </c>
      <c r="L153" s="89">
        <f t="shared" si="37"/>
        <v>0</v>
      </c>
      <c r="M153" s="89">
        <v>0</v>
      </c>
      <c r="N153" s="89">
        <f t="shared" si="42"/>
        <v>0</v>
      </c>
      <c r="O153" s="125">
        <v>0</v>
      </c>
      <c r="P153" s="89">
        <f t="shared" si="35"/>
        <v>0</v>
      </c>
      <c r="Q153" s="89">
        <v>0</v>
      </c>
      <c r="R153" s="89">
        <f t="shared" si="38"/>
        <v>0</v>
      </c>
      <c r="S153" s="89">
        <v>0</v>
      </c>
      <c r="T153" s="89">
        <f t="shared" si="43"/>
        <v>0</v>
      </c>
      <c r="U153" s="89">
        <v>0</v>
      </c>
      <c r="V153" s="88">
        <f t="shared" si="44"/>
        <v>0</v>
      </c>
      <c r="W153" s="89">
        <v>0</v>
      </c>
      <c r="X153" s="88">
        <f t="shared" si="45"/>
        <v>0</v>
      </c>
      <c r="Y153" s="89">
        <v>0</v>
      </c>
      <c r="Z153" s="88">
        <f t="shared" si="46"/>
        <v>0</v>
      </c>
      <c r="AA153" s="88">
        <v>0</v>
      </c>
      <c r="AB153" s="88">
        <f t="shared" si="34"/>
        <v>0</v>
      </c>
      <c r="AC153" s="93">
        <f t="shared" si="47"/>
        <v>0</v>
      </c>
      <c r="AD153" s="135"/>
    </row>
    <row r="154" spans="1:30" s="115" customFormat="1" ht="22.5" hidden="1" customHeight="1">
      <c r="A154" s="85">
        <v>163</v>
      </c>
      <c r="B154" s="132" t="s">
        <v>689</v>
      </c>
      <c r="C154" s="87">
        <v>0</v>
      </c>
      <c r="D154" s="88">
        <f t="shared" si="39"/>
        <v>0</v>
      </c>
      <c r="E154" s="87">
        <v>0</v>
      </c>
      <c r="F154" s="88">
        <f t="shared" si="40"/>
        <v>0</v>
      </c>
      <c r="G154" s="89">
        <v>0</v>
      </c>
      <c r="H154" s="88">
        <f t="shared" si="41"/>
        <v>0</v>
      </c>
      <c r="I154" s="89">
        <v>0</v>
      </c>
      <c r="J154" s="89">
        <f t="shared" si="36"/>
        <v>0</v>
      </c>
      <c r="K154" s="89">
        <v>0</v>
      </c>
      <c r="L154" s="89">
        <f t="shared" si="37"/>
        <v>0</v>
      </c>
      <c r="M154" s="89">
        <v>0</v>
      </c>
      <c r="N154" s="89">
        <f t="shared" si="42"/>
        <v>0</v>
      </c>
      <c r="O154" s="125">
        <v>0</v>
      </c>
      <c r="P154" s="89">
        <f t="shared" si="35"/>
        <v>0</v>
      </c>
      <c r="Q154" s="89">
        <v>0</v>
      </c>
      <c r="R154" s="89">
        <f t="shared" si="38"/>
        <v>0</v>
      </c>
      <c r="S154" s="89">
        <v>0</v>
      </c>
      <c r="T154" s="89">
        <f t="shared" si="43"/>
        <v>0</v>
      </c>
      <c r="U154" s="89">
        <v>0</v>
      </c>
      <c r="V154" s="88">
        <f t="shared" si="44"/>
        <v>0</v>
      </c>
      <c r="W154" s="89">
        <v>0</v>
      </c>
      <c r="X154" s="88">
        <f t="shared" si="45"/>
        <v>0</v>
      </c>
      <c r="Y154" s="89">
        <v>0</v>
      </c>
      <c r="Z154" s="88">
        <f t="shared" si="46"/>
        <v>0</v>
      </c>
      <c r="AA154" s="88">
        <v>0</v>
      </c>
      <c r="AB154" s="88">
        <f t="shared" si="34"/>
        <v>0</v>
      </c>
      <c r="AC154" s="93">
        <f t="shared" si="47"/>
        <v>0</v>
      </c>
      <c r="AD154" s="135"/>
    </row>
    <row r="155" spans="1:30" s="115" customFormat="1" ht="22.5" hidden="1" customHeight="1">
      <c r="A155" s="122">
        <v>164</v>
      </c>
      <c r="B155" s="132" t="s">
        <v>690</v>
      </c>
      <c r="C155" s="87">
        <v>0</v>
      </c>
      <c r="D155" s="88">
        <f t="shared" si="39"/>
        <v>0</v>
      </c>
      <c r="E155" s="87">
        <v>0</v>
      </c>
      <c r="F155" s="88">
        <f t="shared" si="40"/>
        <v>0</v>
      </c>
      <c r="G155" s="89">
        <v>0</v>
      </c>
      <c r="H155" s="88">
        <f t="shared" si="41"/>
        <v>0</v>
      </c>
      <c r="I155" s="89">
        <v>0</v>
      </c>
      <c r="J155" s="89">
        <f t="shared" si="36"/>
        <v>0</v>
      </c>
      <c r="K155" s="89">
        <v>0</v>
      </c>
      <c r="L155" s="89">
        <f t="shared" si="37"/>
        <v>0</v>
      </c>
      <c r="M155" s="89">
        <v>0</v>
      </c>
      <c r="N155" s="89">
        <f t="shared" si="42"/>
        <v>0</v>
      </c>
      <c r="O155" s="125">
        <v>0</v>
      </c>
      <c r="P155" s="89">
        <f t="shared" si="35"/>
        <v>0</v>
      </c>
      <c r="Q155" s="89">
        <v>0</v>
      </c>
      <c r="R155" s="89">
        <f t="shared" si="38"/>
        <v>0</v>
      </c>
      <c r="S155" s="89">
        <v>0</v>
      </c>
      <c r="T155" s="89">
        <f t="shared" si="43"/>
        <v>0</v>
      </c>
      <c r="U155" s="89">
        <v>0</v>
      </c>
      <c r="V155" s="88">
        <f t="shared" si="44"/>
        <v>0</v>
      </c>
      <c r="W155" s="89">
        <v>0</v>
      </c>
      <c r="X155" s="88">
        <f t="shared" si="45"/>
        <v>0</v>
      </c>
      <c r="Y155" s="89">
        <v>0</v>
      </c>
      <c r="Z155" s="88">
        <f t="shared" si="46"/>
        <v>0</v>
      </c>
      <c r="AA155" s="88">
        <v>0</v>
      </c>
      <c r="AB155" s="88">
        <f t="shared" si="34"/>
        <v>0</v>
      </c>
      <c r="AC155" s="93">
        <f t="shared" si="47"/>
        <v>0</v>
      </c>
      <c r="AD155" s="135"/>
    </row>
    <row r="156" spans="1:30" s="115" customFormat="1" ht="22.5" hidden="1" customHeight="1">
      <c r="A156" s="85">
        <v>165</v>
      </c>
      <c r="B156" s="132" t="s">
        <v>691</v>
      </c>
      <c r="C156" s="87">
        <v>0</v>
      </c>
      <c r="D156" s="88">
        <f t="shared" si="39"/>
        <v>0</v>
      </c>
      <c r="E156" s="87">
        <v>0</v>
      </c>
      <c r="F156" s="88">
        <f t="shared" si="40"/>
        <v>0</v>
      </c>
      <c r="G156" s="89">
        <v>0</v>
      </c>
      <c r="H156" s="88">
        <f t="shared" si="41"/>
        <v>0</v>
      </c>
      <c r="I156" s="89">
        <v>0</v>
      </c>
      <c r="J156" s="89">
        <f t="shared" si="36"/>
        <v>0</v>
      </c>
      <c r="K156" s="89">
        <v>0</v>
      </c>
      <c r="L156" s="89">
        <f t="shared" si="37"/>
        <v>0</v>
      </c>
      <c r="M156" s="89">
        <v>0</v>
      </c>
      <c r="N156" s="89">
        <f t="shared" si="42"/>
        <v>0</v>
      </c>
      <c r="O156" s="125">
        <v>0</v>
      </c>
      <c r="P156" s="89">
        <f t="shared" si="35"/>
        <v>0</v>
      </c>
      <c r="Q156" s="89">
        <v>0</v>
      </c>
      <c r="R156" s="89">
        <f t="shared" si="38"/>
        <v>0</v>
      </c>
      <c r="S156" s="89">
        <v>0</v>
      </c>
      <c r="T156" s="89">
        <f t="shared" si="43"/>
        <v>0</v>
      </c>
      <c r="U156" s="89">
        <v>0</v>
      </c>
      <c r="V156" s="88">
        <f t="shared" si="44"/>
        <v>0</v>
      </c>
      <c r="W156" s="89">
        <v>0</v>
      </c>
      <c r="X156" s="88">
        <f t="shared" si="45"/>
        <v>0</v>
      </c>
      <c r="Y156" s="89">
        <v>0</v>
      </c>
      <c r="Z156" s="88">
        <f t="shared" si="46"/>
        <v>0</v>
      </c>
      <c r="AA156" s="88">
        <v>0</v>
      </c>
      <c r="AB156" s="88">
        <f t="shared" si="34"/>
        <v>0</v>
      </c>
      <c r="AC156" s="93">
        <f t="shared" si="47"/>
        <v>0</v>
      </c>
      <c r="AD156" s="135"/>
    </row>
    <row r="157" spans="1:30" s="115" customFormat="1" ht="22.5" hidden="1" customHeight="1">
      <c r="A157" s="122">
        <v>166</v>
      </c>
      <c r="B157" s="132" t="s">
        <v>692</v>
      </c>
      <c r="C157" s="87">
        <v>0</v>
      </c>
      <c r="D157" s="88">
        <f t="shared" si="39"/>
        <v>0</v>
      </c>
      <c r="E157" s="87">
        <v>0</v>
      </c>
      <c r="F157" s="88">
        <f t="shared" si="40"/>
        <v>0</v>
      </c>
      <c r="G157" s="89">
        <v>0</v>
      </c>
      <c r="H157" s="88">
        <f t="shared" si="41"/>
        <v>0</v>
      </c>
      <c r="I157" s="89">
        <v>0</v>
      </c>
      <c r="J157" s="89">
        <f t="shared" si="36"/>
        <v>0</v>
      </c>
      <c r="K157" s="89">
        <v>0</v>
      </c>
      <c r="L157" s="89">
        <f t="shared" si="37"/>
        <v>0</v>
      </c>
      <c r="M157" s="89">
        <v>0</v>
      </c>
      <c r="N157" s="89">
        <f t="shared" si="42"/>
        <v>0</v>
      </c>
      <c r="O157" s="125">
        <v>0</v>
      </c>
      <c r="P157" s="89">
        <f t="shared" si="35"/>
        <v>0</v>
      </c>
      <c r="Q157" s="89">
        <v>0</v>
      </c>
      <c r="R157" s="89">
        <f t="shared" si="38"/>
        <v>0</v>
      </c>
      <c r="S157" s="89">
        <v>0</v>
      </c>
      <c r="T157" s="89">
        <f t="shared" si="43"/>
        <v>0</v>
      </c>
      <c r="U157" s="89">
        <v>0</v>
      </c>
      <c r="V157" s="88">
        <f t="shared" si="44"/>
        <v>0</v>
      </c>
      <c r="W157" s="89">
        <v>0</v>
      </c>
      <c r="X157" s="88">
        <f t="shared" si="45"/>
        <v>0</v>
      </c>
      <c r="Y157" s="89">
        <v>0</v>
      </c>
      <c r="Z157" s="88">
        <f t="shared" si="46"/>
        <v>0</v>
      </c>
      <c r="AA157" s="88">
        <v>0</v>
      </c>
      <c r="AB157" s="88">
        <f t="shared" si="34"/>
        <v>0</v>
      </c>
      <c r="AC157" s="93">
        <f t="shared" si="47"/>
        <v>0</v>
      </c>
      <c r="AD157" s="135"/>
    </row>
    <row r="158" spans="1:30" s="115" customFormat="1" ht="22.5" hidden="1" customHeight="1">
      <c r="A158" s="85">
        <v>167</v>
      </c>
      <c r="B158" s="132" t="s">
        <v>693</v>
      </c>
      <c r="C158" s="87">
        <v>0</v>
      </c>
      <c r="D158" s="88">
        <f t="shared" si="39"/>
        <v>0</v>
      </c>
      <c r="E158" s="87">
        <v>0</v>
      </c>
      <c r="F158" s="88">
        <f t="shared" si="40"/>
        <v>0</v>
      </c>
      <c r="G158" s="89">
        <v>0</v>
      </c>
      <c r="H158" s="88">
        <f t="shared" si="41"/>
        <v>0</v>
      </c>
      <c r="I158" s="89">
        <v>0</v>
      </c>
      <c r="J158" s="89">
        <f t="shared" si="36"/>
        <v>0</v>
      </c>
      <c r="K158" s="89">
        <v>0</v>
      </c>
      <c r="L158" s="89">
        <f t="shared" si="37"/>
        <v>0</v>
      </c>
      <c r="M158" s="89">
        <v>0</v>
      </c>
      <c r="N158" s="89">
        <f t="shared" si="42"/>
        <v>0</v>
      </c>
      <c r="O158" s="125">
        <v>0</v>
      </c>
      <c r="P158" s="89">
        <f t="shared" si="35"/>
        <v>0</v>
      </c>
      <c r="Q158" s="89">
        <v>0</v>
      </c>
      <c r="R158" s="89">
        <f t="shared" si="38"/>
        <v>0</v>
      </c>
      <c r="S158" s="89">
        <v>0</v>
      </c>
      <c r="T158" s="89">
        <f t="shared" si="43"/>
        <v>0</v>
      </c>
      <c r="U158" s="89">
        <v>0</v>
      </c>
      <c r="V158" s="88">
        <f t="shared" si="44"/>
        <v>0</v>
      </c>
      <c r="W158" s="89">
        <v>0</v>
      </c>
      <c r="X158" s="88">
        <f t="shared" si="45"/>
        <v>0</v>
      </c>
      <c r="Y158" s="89">
        <v>0</v>
      </c>
      <c r="Z158" s="88">
        <f t="shared" si="46"/>
        <v>0</v>
      </c>
      <c r="AA158" s="88">
        <v>0</v>
      </c>
      <c r="AB158" s="88">
        <f t="shared" si="34"/>
        <v>0</v>
      </c>
      <c r="AC158" s="93">
        <f t="shared" si="47"/>
        <v>0</v>
      </c>
      <c r="AD158" s="135"/>
    </row>
    <row r="159" spans="1:30" s="115" customFormat="1" ht="22.5" hidden="1" customHeight="1">
      <c r="A159" s="122">
        <v>168</v>
      </c>
      <c r="B159" s="132" t="s">
        <v>694</v>
      </c>
      <c r="C159" s="87">
        <v>0</v>
      </c>
      <c r="D159" s="88">
        <f t="shared" si="39"/>
        <v>0</v>
      </c>
      <c r="E159" s="87">
        <v>0</v>
      </c>
      <c r="F159" s="88">
        <f t="shared" si="40"/>
        <v>0</v>
      </c>
      <c r="G159" s="89">
        <v>0</v>
      </c>
      <c r="H159" s="88">
        <f t="shared" si="41"/>
        <v>0</v>
      </c>
      <c r="I159" s="89">
        <v>0</v>
      </c>
      <c r="J159" s="89">
        <f t="shared" si="36"/>
        <v>0</v>
      </c>
      <c r="K159" s="89">
        <v>0</v>
      </c>
      <c r="L159" s="89">
        <f t="shared" si="37"/>
        <v>0</v>
      </c>
      <c r="M159" s="89">
        <v>0</v>
      </c>
      <c r="N159" s="89">
        <f t="shared" si="42"/>
        <v>0</v>
      </c>
      <c r="O159" s="125">
        <v>0</v>
      </c>
      <c r="P159" s="89">
        <f t="shared" si="35"/>
        <v>0</v>
      </c>
      <c r="Q159" s="89">
        <v>0</v>
      </c>
      <c r="R159" s="89">
        <f t="shared" si="38"/>
        <v>0</v>
      </c>
      <c r="S159" s="89">
        <v>0</v>
      </c>
      <c r="T159" s="89">
        <f t="shared" si="43"/>
        <v>0</v>
      </c>
      <c r="U159" s="89">
        <v>0</v>
      </c>
      <c r="V159" s="88">
        <f t="shared" si="44"/>
        <v>0</v>
      </c>
      <c r="W159" s="89">
        <v>0</v>
      </c>
      <c r="X159" s="88">
        <f t="shared" si="45"/>
        <v>0</v>
      </c>
      <c r="Y159" s="89">
        <v>0</v>
      </c>
      <c r="Z159" s="88">
        <f t="shared" si="46"/>
        <v>0</v>
      </c>
      <c r="AA159" s="88">
        <v>0</v>
      </c>
      <c r="AB159" s="88">
        <f t="shared" si="34"/>
        <v>0</v>
      </c>
      <c r="AC159" s="93">
        <f t="shared" si="47"/>
        <v>0</v>
      </c>
      <c r="AD159" s="135"/>
    </row>
    <row r="160" spans="1:30" s="115" customFormat="1" ht="22.5" hidden="1" customHeight="1">
      <c r="A160" s="85">
        <v>169</v>
      </c>
      <c r="B160" s="132" t="s">
        <v>695</v>
      </c>
      <c r="C160" s="87">
        <v>0</v>
      </c>
      <c r="D160" s="88">
        <f t="shared" si="39"/>
        <v>0</v>
      </c>
      <c r="E160" s="87">
        <v>0</v>
      </c>
      <c r="F160" s="88">
        <f t="shared" si="40"/>
        <v>0</v>
      </c>
      <c r="G160" s="89">
        <v>0</v>
      </c>
      <c r="H160" s="88">
        <f t="shared" si="41"/>
        <v>0</v>
      </c>
      <c r="I160" s="89">
        <v>0</v>
      </c>
      <c r="J160" s="89">
        <f t="shared" si="36"/>
        <v>0</v>
      </c>
      <c r="K160" s="89">
        <v>0</v>
      </c>
      <c r="L160" s="89">
        <f t="shared" si="37"/>
        <v>0</v>
      </c>
      <c r="M160" s="89">
        <v>0</v>
      </c>
      <c r="N160" s="89">
        <f t="shared" si="42"/>
        <v>0</v>
      </c>
      <c r="O160" s="125">
        <v>0</v>
      </c>
      <c r="P160" s="89">
        <f t="shared" si="35"/>
        <v>0</v>
      </c>
      <c r="Q160" s="89">
        <v>0</v>
      </c>
      <c r="R160" s="89">
        <f t="shared" si="38"/>
        <v>0</v>
      </c>
      <c r="S160" s="89">
        <v>0</v>
      </c>
      <c r="T160" s="89">
        <f t="shared" si="43"/>
        <v>0</v>
      </c>
      <c r="U160" s="89">
        <v>0</v>
      </c>
      <c r="V160" s="88">
        <f t="shared" si="44"/>
        <v>0</v>
      </c>
      <c r="W160" s="89">
        <v>0</v>
      </c>
      <c r="X160" s="88">
        <f t="shared" si="45"/>
        <v>0</v>
      </c>
      <c r="Y160" s="89">
        <v>0</v>
      </c>
      <c r="Z160" s="88">
        <f t="shared" si="46"/>
        <v>0</v>
      </c>
      <c r="AA160" s="88">
        <v>0</v>
      </c>
      <c r="AB160" s="88">
        <f t="shared" si="34"/>
        <v>0</v>
      </c>
      <c r="AC160" s="93">
        <f t="shared" si="47"/>
        <v>0</v>
      </c>
      <c r="AD160" s="135"/>
    </row>
    <row r="161" spans="1:30" s="115" customFormat="1" ht="22.5" hidden="1" customHeight="1">
      <c r="A161" s="122">
        <v>170</v>
      </c>
      <c r="B161" s="132" t="s">
        <v>696</v>
      </c>
      <c r="C161" s="87">
        <v>0</v>
      </c>
      <c r="D161" s="88">
        <f t="shared" si="39"/>
        <v>0</v>
      </c>
      <c r="E161" s="87">
        <v>0</v>
      </c>
      <c r="F161" s="88">
        <f t="shared" si="40"/>
        <v>0</v>
      </c>
      <c r="G161" s="89">
        <v>0</v>
      </c>
      <c r="H161" s="88">
        <f t="shared" si="41"/>
        <v>0</v>
      </c>
      <c r="I161" s="89">
        <v>0</v>
      </c>
      <c r="J161" s="89">
        <f t="shared" si="36"/>
        <v>0</v>
      </c>
      <c r="K161" s="89">
        <v>0</v>
      </c>
      <c r="L161" s="89">
        <f t="shared" si="37"/>
        <v>0</v>
      </c>
      <c r="M161" s="89">
        <v>0</v>
      </c>
      <c r="N161" s="89">
        <f t="shared" si="42"/>
        <v>0</v>
      </c>
      <c r="O161" s="125">
        <v>0</v>
      </c>
      <c r="P161" s="89">
        <f t="shared" si="35"/>
        <v>0</v>
      </c>
      <c r="Q161" s="89">
        <v>0</v>
      </c>
      <c r="R161" s="89">
        <f t="shared" si="38"/>
        <v>0</v>
      </c>
      <c r="S161" s="89">
        <v>0</v>
      </c>
      <c r="T161" s="89">
        <f t="shared" si="43"/>
        <v>0</v>
      </c>
      <c r="U161" s="89">
        <v>0</v>
      </c>
      <c r="V161" s="88">
        <f t="shared" si="44"/>
        <v>0</v>
      </c>
      <c r="W161" s="89">
        <v>0</v>
      </c>
      <c r="X161" s="88">
        <f t="shared" si="45"/>
        <v>0</v>
      </c>
      <c r="Y161" s="89">
        <v>0</v>
      </c>
      <c r="Z161" s="88">
        <f t="shared" si="46"/>
        <v>0</v>
      </c>
      <c r="AA161" s="88">
        <v>0</v>
      </c>
      <c r="AB161" s="88">
        <f t="shared" si="34"/>
        <v>0</v>
      </c>
      <c r="AC161" s="93">
        <f t="shared" si="47"/>
        <v>0</v>
      </c>
      <c r="AD161" s="135"/>
    </row>
    <row r="162" spans="1:30" s="115" customFormat="1" ht="22.5" hidden="1" customHeight="1">
      <c r="A162" s="85">
        <v>171</v>
      </c>
      <c r="B162" s="132" t="s">
        <v>697</v>
      </c>
      <c r="C162" s="87">
        <v>0</v>
      </c>
      <c r="D162" s="88">
        <f t="shared" si="39"/>
        <v>0</v>
      </c>
      <c r="E162" s="87">
        <v>0</v>
      </c>
      <c r="F162" s="88">
        <f t="shared" si="40"/>
        <v>0</v>
      </c>
      <c r="G162" s="89">
        <v>0</v>
      </c>
      <c r="H162" s="88">
        <f t="shared" si="41"/>
        <v>0</v>
      </c>
      <c r="I162" s="89">
        <v>0</v>
      </c>
      <c r="J162" s="89">
        <f t="shared" si="36"/>
        <v>0</v>
      </c>
      <c r="K162" s="89">
        <v>0</v>
      </c>
      <c r="L162" s="89">
        <f t="shared" si="37"/>
        <v>0</v>
      </c>
      <c r="M162" s="89">
        <v>0</v>
      </c>
      <c r="N162" s="89">
        <f t="shared" si="42"/>
        <v>0</v>
      </c>
      <c r="O162" s="125">
        <v>0</v>
      </c>
      <c r="P162" s="89">
        <f t="shared" si="35"/>
        <v>0</v>
      </c>
      <c r="Q162" s="89">
        <v>0</v>
      </c>
      <c r="R162" s="89">
        <f t="shared" si="38"/>
        <v>0</v>
      </c>
      <c r="S162" s="89">
        <v>0</v>
      </c>
      <c r="T162" s="89">
        <f t="shared" si="43"/>
        <v>0</v>
      </c>
      <c r="U162" s="89">
        <v>0</v>
      </c>
      <c r="V162" s="88">
        <f t="shared" si="44"/>
        <v>0</v>
      </c>
      <c r="W162" s="89">
        <v>0</v>
      </c>
      <c r="X162" s="88">
        <f t="shared" si="45"/>
        <v>0</v>
      </c>
      <c r="Y162" s="89">
        <v>0</v>
      </c>
      <c r="Z162" s="88">
        <f t="shared" si="46"/>
        <v>0</v>
      </c>
      <c r="AA162" s="88">
        <v>0</v>
      </c>
      <c r="AB162" s="88">
        <f t="shared" si="34"/>
        <v>0</v>
      </c>
      <c r="AC162" s="93">
        <f t="shared" si="47"/>
        <v>0</v>
      </c>
      <c r="AD162" s="135"/>
    </row>
    <row r="163" spans="1:30" s="115" customFormat="1" ht="22.5" hidden="1" customHeight="1">
      <c r="A163" s="122">
        <v>172</v>
      </c>
      <c r="B163" s="132" t="s">
        <v>698</v>
      </c>
      <c r="C163" s="87">
        <v>0</v>
      </c>
      <c r="D163" s="88">
        <f t="shared" si="39"/>
        <v>0</v>
      </c>
      <c r="E163" s="87">
        <v>0</v>
      </c>
      <c r="F163" s="88">
        <f t="shared" si="40"/>
        <v>0</v>
      </c>
      <c r="G163" s="89">
        <v>0</v>
      </c>
      <c r="H163" s="88">
        <f t="shared" si="41"/>
        <v>0</v>
      </c>
      <c r="I163" s="89">
        <v>0</v>
      </c>
      <c r="J163" s="89">
        <f t="shared" si="36"/>
        <v>0</v>
      </c>
      <c r="K163" s="89">
        <v>0</v>
      </c>
      <c r="L163" s="89">
        <f t="shared" si="37"/>
        <v>0</v>
      </c>
      <c r="M163" s="89">
        <v>0</v>
      </c>
      <c r="N163" s="89">
        <f t="shared" si="42"/>
        <v>0</v>
      </c>
      <c r="O163" s="125">
        <v>0</v>
      </c>
      <c r="P163" s="89">
        <f t="shared" si="35"/>
        <v>0</v>
      </c>
      <c r="Q163" s="89">
        <v>0</v>
      </c>
      <c r="R163" s="89">
        <f t="shared" si="38"/>
        <v>0</v>
      </c>
      <c r="S163" s="89">
        <v>0</v>
      </c>
      <c r="T163" s="89">
        <f t="shared" si="43"/>
        <v>0</v>
      </c>
      <c r="U163" s="89">
        <v>0</v>
      </c>
      <c r="V163" s="88">
        <f t="shared" si="44"/>
        <v>0</v>
      </c>
      <c r="W163" s="89">
        <v>0</v>
      </c>
      <c r="X163" s="88">
        <f t="shared" si="45"/>
        <v>0</v>
      </c>
      <c r="Y163" s="89">
        <v>0</v>
      </c>
      <c r="Z163" s="88">
        <f t="shared" si="46"/>
        <v>0</v>
      </c>
      <c r="AA163" s="88">
        <v>0</v>
      </c>
      <c r="AB163" s="88">
        <f t="shared" si="34"/>
        <v>0</v>
      </c>
      <c r="AC163" s="93">
        <f t="shared" si="47"/>
        <v>0</v>
      </c>
      <c r="AD163" s="135"/>
    </row>
    <row r="164" spans="1:30" s="115" customFormat="1" ht="22.5" hidden="1" customHeight="1">
      <c r="A164" s="85">
        <v>173</v>
      </c>
      <c r="B164" s="132" t="s">
        <v>699</v>
      </c>
      <c r="C164" s="87">
        <v>0</v>
      </c>
      <c r="D164" s="88">
        <f t="shared" si="39"/>
        <v>0</v>
      </c>
      <c r="E164" s="87">
        <v>0</v>
      </c>
      <c r="F164" s="88">
        <f t="shared" si="40"/>
        <v>0</v>
      </c>
      <c r="G164" s="89">
        <v>0</v>
      </c>
      <c r="H164" s="88">
        <f t="shared" si="41"/>
        <v>0</v>
      </c>
      <c r="I164" s="89">
        <v>0</v>
      </c>
      <c r="J164" s="89">
        <f t="shared" si="36"/>
        <v>0</v>
      </c>
      <c r="K164" s="89">
        <v>0</v>
      </c>
      <c r="L164" s="89">
        <f t="shared" si="37"/>
        <v>0</v>
      </c>
      <c r="M164" s="89">
        <v>0</v>
      </c>
      <c r="N164" s="89">
        <f t="shared" si="42"/>
        <v>0</v>
      </c>
      <c r="O164" s="125">
        <v>0</v>
      </c>
      <c r="P164" s="89">
        <f t="shared" si="35"/>
        <v>0</v>
      </c>
      <c r="Q164" s="89">
        <v>0</v>
      </c>
      <c r="R164" s="89">
        <f t="shared" si="38"/>
        <v>0</v>
      </c>
      <c r="S164" s="89">
        <v>0</v>
      </c>
      <c r="T164" s="89">
        <f t="shared" si="43"/>
        <v>0</v>
      </c>
      <c r="U164" s="89">
        <v>0</v>
      </c>
      <c r="V164" s="88">
        <f t="shared" si="44"/>
        <v>0</v>
      </c>
      <c r="W164" s="89">
        <v>0</v>
      </c>
      <c r="X164" s="88">
        <f t="shared" si="45"/>
        <v>0</v>
      </c>
      <c r="Y164" s="89">
        <v>0</v>
      </c>
      <c r="Z164" s="88">
        <f t="shared" si="46"/>
        <v>0</v>
      </c>
      <c r="AA164" s="88">
        <v>0</v>
      </c>
      <c r="AB164" s="88">
        <f t="shared" si="34"/>
        <v>0</v>
      </c>
      <c r="AC164" s="93">
        <f t="shared" si="47"/>
        <v>0</v>
      </c>
      <c r="AD164" s="135"/>
    </row>
    <row r="165" spans="1:30" s="115" customFormat="1" ht="22.5" hidden="1" customHeight="1">
      <c r="A165" s="122">
        <v>174</v>
      </c>
      <c r="B165" s="132" t="s">
        <v>700</v>
      </c>
      <c r="C165" s="87">
        <v>0</v>
      </c>
      <c r="D165" s="88">
        <f t="shared" si="39"/>
        <v>0</v>
      </c>
      <c r="E165" s="87">
        <v>0</v>
      </c>
      <c r="F165" s="88">
        <f t="shared" si="40"/>
        <v>0</v>
      </c>
      <c r="G165" s="89">
        <v>0</v>
      </c>
      <c r="H165" s="88">
        <f t="shared" si="41"/>
        <v>0</v>
      </c>
      <c r="I165" s="89">
        <v>0</v>
      </c>
      <c r="J165" s="89">
        <f t="shared" si="36"/>
        <v>0</v>
      </c>
      <c r="K165" s="89">
        <v>0</v>
      </c>
      <c r="L165" s="89">
        <f t="shared" si="37"/>
        <v>0</v>
      </c>
      <c r="M165" s="89">
        <v>0</v>
      </c>
      <c r="N165" s="89">
        <f t="shared" si="42"/>
        <v>0</v>
      </c>
      <c r="O165" s="125">
        <v>0</v>
      </c>
      <c r="P165" s="89">
        <f t="shared" si="35"/>
        <v>0</v>
      </c>
      <c r="Q165" s="89">
        <v>0</v>
      </c>
      <c r="R165" s="89">
        <f t="shared" si="38"/>
        <v>0</v>
      </c>
      <c r="S165" s="89">
        <v>0</v>
      </c>
      <c r="T165" s="89">
        <f t="shared" si="43"/>
        <v>0</v>
      </c>
      <c r="U165" s="89">
        <v>0</v>
      </c>
      <c r="V165" s="88">
        <f t="shared" si="44"/>
        <v>0</v>
      </c>
      <c r="W165" s="89">
        <v>0</v>
      </c>
      <c r="X165" s="88">
        <f t="shared" si="45"/>
        <v>0</v>
      </c>
      <c r="Y165" s="89">
        <v>0</v>
      </c>
      <c r="Z165" s="88">
        <f t="shared" si="46"/>
        <v>0</v>
      </c>
      <c r="AA165" s="88">
        <v>0</v>
      </c>
      <c r="AB165" s="88">
        <f t="shared" si="34"/>
        <v>0</v>
      </c>
      <c r="AC165" s="93">
        <f t="shared" si="47"/>
        <v>0</v>
      </c>
      <c r="AD165" s="135"/>
    </row>
    <row r="166" spans="1:30" s="115" customFormat="1" ht="22.5" hidden="1" customHeight="1">
      <c r="A166" s="85">
        <v>175</v>
      </c>
      <c r="B166" s="132" t="s">
        <v>701</v>
      </c>
      <c r="C166" s="87">
        <v>0</v>
      </c>
      <c r="D166" s="88">
        <f t="shared" si="39"/>
        <v>0</v>
      </c>
      <c r="E166" s="87">
        <v>0</v>
      </c>
      <c r="F166" s="88">
        <f t="shared" si="40"/>
        <v>0</v>
      </c>
      <c r="G166" s="89">
        <v>0</v>
      </c>
      <c r="H166" s="88">
        <f t="shared" si="41"/>
        <v>0</v>
      </c>
      <c r="I166" s="89">
        <v>0</v>
      </c>
      <c r="J166" s="89">
        <f t="shared" si="36"/>
        <v>0</v>
      </c>
      <c r="K166" s="89">
        <v>0</v>
      </c>
      <c r="L166" s="89">
        <f t="shared" si="37"/>
        <v>0</v>
      </c>
      <c r="M166" s="89">
        <v>0</v>
      </c>
      <c r="N166" s="89">
        <f t="shared" si="42"/>
        <v>0</v>
      </c>
      <c r="O166" s="125">
        <v>0</v>
      </c>
      <c r="P166" s="89">
        <f t="shared" si="35"/>
        <v>0</v>
      </c>
      <c r="Q166" s="89">
        <v>0</v>
      </c>
      <c r="R166" s="89">
        <f t="shared" si="38"/>
        <v>0</v>
      </c>
      <c r="S166" s="89">
        <v>0</v>
      </c>
      <c r="T166" s="89">
        <f t="shared" si="43"/>
        <v>0</v>
      </c>
      <c r="U166" s="89">
        <v>0</v>
      </c>
      <c r="V166" s="88">
        <f t="shared" si="44"/>
        <v>0</v>
      </c>
      <c r="W166" s="89">
        <v>0</v>
      </c>
      <c r="X166" s="88">
        <f t="shared" si="45"/>
        <v>0</v>
      </c>
      <c r="Y166" s="89">
        <v>0</v>
      </c>
      <c r="Z166" s="88">
        <f t="shared" si="46"/>
        <v>0</v>
      </c>
      <c r="AA166" s="88">
        <v>0</v>
      </c>
      <c r="AB166" s="88">
        <f t="shared" si="34"/>
        <v>0</v>
      </c>
      <c r="AC166" s="93">
        <f t="shared" si="47"/>
        <v>0</v>
      </c>
      <c r="AD166" s="135"/>
    </row>
    <row r="167" spans="1:30" s="115" customFormat="1" ht="22.5" hidden="1" customHeight="1">
      <c r="A167" s="122">
        <v>176</v>
      </c>
      <c r="B167" s="132" t="s">
        <v>702</v>
      </c>
      <c r="C167" s="87">
        <v>0</v>
      </c>
      <c r="D167" s="88">
        <f t="shared" si="39"/>
        <v>0</v>
      </c>
      <c r="E167" s="87">
        <v>0</v>
      </c>
      <c r="F167" s="88">
        <f t="shared" si="40"/>
        <v>0</v>
      </c>
      <c r="G167" s="89">
        <v>0</v>
      </c>
      <c r="H167" s="88">
        <f t="shared" si="41"/>
        <v>0</v>
      </c>
      <c r="I167" s="89">
        <v>0</v>
      </c>
      <c r="J167" s="89">
        <f t="shared" si="36"/>
        <v>0</v>
      </c>
      <c r="K167" s="89">
        <v>0</v>
      </c>
      <c r="L167" s="89">
        <f t="shared" si="37"/>
        <v>0</v>
      </c>
      <c r="M167" s="89">
        <v>0</v>
      </c>
      <c r="N167" s="89">
        <f t="shared" si="42"/>
        <v>0</v>
      </c>
      <c r="O167" s="125">
        <v>0</v>
      </c>
      <c r="P167" s="89">
        <f t="shared" si="35"/>
        <v>0</v>
      </c>
      <c r="Q167" s="89">
        <v>0</v>
      </c>
      <c r="R167" s="89">
        <f t="shared" si="38"/>
        <v>0</v>
      </c>
      <c r="S167" s="89">
        <v>0</v>
      </c>
      <c r="T167" s="89">
        <f t="shared" si="43"/>
        <v>0</v>
      </c>
      <c r="U167" s="89">
        <v>0</v>
      </c>
      <c r="V167" s="88">
        <f t="shared" si="44"/>
        <v>0</v>
      </c>
      <c r="W167" s="89">
        <v>0</v>
      </c>
      <c r="X167" s="88">
        <f t="shared" si="45"/>
        <v>0</v>
      </c>
      <c r="Y167" s="89">
        <v>0</v>
      </c>
      <c r="Z167" s="88">
        <f t="shared" si="46"/>
        <v>0</v>
      </c>
      <c r="AA167" s="88">
        <v>0</v>
      </c>
      <c r="AB167" s="88">
        <f t="shared" si="34"/>
        <v>0</v>
      </c>
      <c r="AC167" s="93">
        <f t="shared" si="47"/>
        <v>0</v>
      </c>
      <c r="AD167" s="135"/>
    </row>
    <row r="168" spans="1:30" s="115" customFormat="1" ht="22.5" hidden="1" customHeight="1">
      <c r="A168" s="85">
        <v>177</v>
      </c>
      <c r="B168" s="132" t="s">
        <v>703</v>
      </c>
      <c r="C168" s="87">
        <v>0</v>
      </c>
      <c r="D168" s="88">
        <f t="shared" si="39"/>
        <v>0</v>
      </c>
      <c r="E168" s="87">
        <v>0</v>
      </c>
      <c r="F168" s="88">
        <f t="shared" si="40"/>
        <v>0</v>
      </c>
      <c r="G168" s="89">
        <v>0</v>
      </c>
      <c r="H168" s="88">
        <f t="shared" si="41"/>
        <v>0</v>
      </c>
      <c r="I168" s="89">
        <v>0</v>
      </c>
      <c r="J168" s="89">
        <f t="shared" si="36"/>
        <v>0</v>
      </c>
      <c r="K168" s="89">
        <v>0</v>
      </c>
      <c r="L168" s="89">
        <f t="shared" si="37"/>
        <v>0</v>
      </c>
      <c r="M168" s="89">
        <v>0</v>
      </c>
      <c r="N168" s="89">
        <f t="shared" si="42"/>
        <v>0</v>
      </c>
      <c r="O168" s="125">
        <v>0</v>
      </c>
      <c r="P168" s="89">
        <f t="shared" si="35"/>
        <v>0</v>
      </c>
      <c r="Q168" s="89">
        <v>0</v>
      </c>
      <c r="R168" s="89">
        <f t="shared" si="38"/>
        <v>0</v>
      </c>
      <c r="S168" s="89">
        <v>0</v>
      </c>
      <c r="T168" s="89">
        <f t="shared" si="43"/>
        <v>0</v>
      </c>
      <c r="U168" s="89">
        <v>0</v>
      </c>
      <c r="V168" s="88">
        <f t="shared" si="44"/>
        <v>0</v>
      </c>
      <c r="W168" s="89">
        <v>0</v>
      </c>
      <c r="X168" s="88">
        <f t="shared" si="45"/>
        <v>0</v>
      </c>
      <c r="Y168" s="89">
        <v>0</v>
      </c>
      <c r="Z168" s="88">
        <f t="shared" si="46"/>
        <v>0</v>
      </c>
      <c r="AA168" s="88">
        <v>0</v>
      </c>
      <c r="AB168" s="88">
        <f t="shared" si="34"/>
        <v>0</v>
      </c>
      <c r="AC168" s="93">
        <f t="shared" si="47"/>
        <v>0</v>
      </c>
      <c r="AD168" s="135"/>
    </row>
    <row r="169" spans="1:30" s="115" customFormat="1" ht="22.5" hidden="1" customHeight="1">
      <c r="A169" s="122">
        <v>178</v>
      </c>
      <c r="B169" s="132" t="s">
        <v>704</v>
      </c>
      <c r="C169" s="87">
        <v>0</v>
      </c>
      <c r="D169" s="88">
        <f t="shared" si="39"/>
        <v>0</v>
      </c>
      <c r="E169" s="87">
        <v>0</v>
      </c>
      <c r="F169" s="88">
        <f t="shared" si="40"/>
        <v>0</v>
      </c>
      <c r="G169" s="89">
        <v>0</v>
      </c>
      <c r="H169" s="88">
        <f t="shared" si="41"/>
        <v>0</v>
      </c>
      <c r="I169" s="89">
        <v>0</v>
      </c>
      <c r="J169" s="89">
        <f t="shared" si="36"/>
        <v>0</v>
      </c>
      <c r="K169" s="89">
        <v>0</v>
      </c>
      <c r="L169" s="89">
        <f t="shared" si="37"/>
        <v>0</v>
      </c>
      <c r="M169" s="89">
        <v>0</v>
      </c>
      <c r="N169" s="89">
        <f t="shared" si="42"/>
        <v>0</v>
      </c>
      <c r="O169" s="125">
        <v>0</v>
      </c>
      <c r="P169" s="89">
        <f t="shared" si="35"/>
        <v>0</v>
      </c>
      <c r="Q169" s="89">
        <v>0</v>
      </c>
      <c r="R169" s="89">
        <f t="shared" si="38"/>
        <v>0</v>
      </c>
      <c r="S169" s="89">
        <v>0</v>
      </c>
      <c r="T169" s="89">
        <f t="shared" si="43"/>
        <v>0</v>
      </c>
      <c r="U169" s="89">
        <v>0</v>
      </c>
      <c r="V169" s="88">
        <f t="shared" si="44"/>
        <v>0</v>
      </c>
      <c r="W169" s="89">
        <v>0</v>
      </c>
      <c r="X169" s="88">
        <f t="shared" si="45"/>
        <v>0</v>
      </c>
      <c r="Y169" s="89">
        <v>0</v>
      </c>
      <c r="Z169" s="88">
        <f t="shared" si="46"/>
        <v>0</v>
      </c>
      <c r="AA169" s="88">
        <v>0</v>
      </c>
      <c r="AB169" s="88">
        <f t="shared" si="34"/>
        <v>0</v>
      </c>
      <c r="AC169" s="93">
        <f t="shared" si="47"/>
        <v>0</v>
      </c>
      <c r="AD169" s="135"/>
    </row>
    <row r="170" spans="1:30" s="115" customFormat="1" ht="22.5" hidden="1" customHeight="1">
      <c r="A170" s="85">
        <v>179</v>
      </c>
      <c r="B170" s="132" t="s">
        <v>705</v>
      </c>
      <c r="C170" s="87">
        <v>0</v>
      </c>
      <c r="D170" s="88">
        <f t="shared" si="39"/>
        <v>0</v>
      </c>
      <c r="E170" s="87">
        <v>0</v>
      </c>
      <c r="F170" s="88">
        <f t="shared" si="40"/>
        <v>0</v>
      </c>
      <c r="G170" s="89">
        <v>0</v>
      </c>
      <c r="H170" s="88">
        <f t="shared" si="41"/>
        <v>0</v>
      </c>
      <c r="I170" s="89">
        <v>0</v>
      </c>
      <c r="J170" s="89">
        <f t="shared" si="36"/>
        <v>0</v>
      </c>
      <c r="K170" s="89">
        <v>0</v>
      </c>
      <c r="L170" s="89">
        <f t="shared" si="37"/>
        <v>0</v>
      </c>
      <c r="M170" s="89">
        <v>0</v>
      </c>
      <c r="N170" s="89">
        <f t="shared" si="42"/>
        <v>0</v>
      </c>
      <c r="O170" s="125">
        <v>0</v>
      </c>
      <c r="P170" s="89">
        <f t="shared" si="35"/>
        <v>0</v>
      </c>
      <c r="Q170" s="89">
        <v>0</v>
      </c>
      <c r="R170" s="89">
        <f t="shared" si="38"/>
        <v>0</v>
      </c>
      <c r="S170" s="89">
        <v>0</v>
      </c>
      <c r="T170" s="89">
        <f t="shared" si="43"/>
        <v>0</v>
      </c>
      <c r="U170" s="89">
        <v>0</v>
      </c>
      <c r="V170" s="88">
        <f t="shared" si="44"/>
        <v>0</v>
      </c>
      <c r="W170" s="89">
        <v>0</v>
      </c>
      <c r="X170" s="88">
        <f t="shared" si="45"/>
        <v>0</v>
      </c>
      <c r="Y170" s="89">
        <v>0</v>
      </c>
      <c r="Z170" s="88">
        <f t="shared" si="46"/>
        <v>0</v>
      </c>
      <c r="AA170" s="88">
        <v>0</v>
      </c>
      <c r="AB170" s="88">
        <f t="shared" si="34"/>
        <v>0</v>
      </c>
      <c r="AC170" s="93">
        <f t="shared" si="47"/>
        <v>0</v>
      </c>
      <c r="AD170" s="135"/>
    </row>
    <row r="171" spans="1:30" s="115" customFormat="1" ht="22.5" hidden="1" customHeight="1">
      <c r="A171" s="122">
        <v>180</v>
      </c>
      <c r="B171" s="132" t="s">
        <v>706</v>
      </c>
      <c r="C171" s="87">
        <v>0</v>
      </c>
      <c r="D171" s="88">
        <f t="shared" si="39"/>
        <v>0</v>
      </c>
      <c r="E171" s="87">
        <v>0</v>
      </c>
      <c r="F171" s="88">
        <f t="shared" si="40"/>
        <v>0</v>
      </c>
      <c r="G171" s="89">
        <v>0</v>
      </c>
      <c r="H171" s="88">
        <f t="shared" si="41"/>
        <v>0</v>
      </c>
      <c r="I171" s="89">
        <v>0</v>
      </c>
      <c r="J171" s="89">
        <f t="shared" si="36"/>
        <v>0</v>
      </c>
      <c r="K171" s="89">
        <v>0</v>
      </c>
      <c r="L171" s="89">
        <f t="shared" si="37"/>
        <v>0</v>
      </c>
      <c r="M171" s="89">
        <v>0</v>
      </c>
      <c r="N171" s="89">
        <f t="shared" si="42"/>
        <v>0</v>
      </c>
      <c r="O171" s="125">
        <v>0</v>
      </c>
      <c r="P171" s="89">
        <f t="shared" si="35"/>
        <v>0</v>
      </c>
      <c r="Q171" s="89">
        <v>0</v>
      </c>
      <c r="R171" s="89">
        <f t="shared" si="38"/>
        <v>0</v>
      </c>
      <c r="S171" s="89">
        <v>0</v>
      </c>
      <c r="T171" s="89">
        <f t="shared" si="43"/>
        <v>0</v>
      </c>
      <c r="U171" s="89">
        <v>0</v>
      </c>
      <c r="V171" s="88">
        <f t="shared" si="44"/>
        <v>0</v>
      </c>
      <c r="W171" s="89">
        <v>0</v>
      </c>
      <c r="X171" s="88">
        <f t="shared" si="45"/>
        <v>0</v>
      </c>
      <c r="Y171" s="89">
        <v>0</v>
      </c>
      <c r="Z171" s="88">
        <f t="shared" si="46"/>
        <v>0</v>
      </c>
      <c r="AA171" s="88">
        <v>0</v>
      </c>
      <c r="AB171" s="88">
        <f t="shared" si="34"/>
        <v>0</v>
      </c>
      <c r="AC171" s="93">
        <f t="shared" si="47"/>
        <v>0</v>
      </c>
      <c r="AD171" s="135"/>
    </row>
    <row r="172" spans="1:30" s="115" customFormat="1" ht="22.5" hidden="1" customHeight="1">
      <c r="A172" s="85">
        <v>181</v>
      </c>
      <c r="B172" s="132" t="s">
        <v>707</v>
      </c>
      <c r="C172" s="87">
        <v>0</v>
      </c>
      <c r="D172" s="88">
        <f t="shared" si="39"/>
        <v>0</v>
      </c>
      <c r="E172" s="87">
        <v>0</v>
      </c>
      <c r="F172" s="88">
        <f t="shared" si="40"/>
        <v>0</v>
      </c>
      <c r="G172" s="89">
        <v>0</v>
      </c>
      <c r="H172" s="88">
        <f t="shared" si="41"/>
        <v>0</v>
      </c>
      <c r="I172" s="89">
        <v>0</v>
      </c>
      <c r="J172" s="89">
        <f t="shared" si="36"/>
        <v>0</v>
      </c>
      <c r="K172" s="89">
        <v>0</v>
      </c>
      <c r="L172" s="89">
        <f t="shared" si="37"/>
        <v>0</v>
      </c>
      <c r="M172" s="89">
        <v>0</v>
      </c>
      <c r="N172" s="89">
        <f t="shared" si="42"/>
        <v>0</v>
      </c>
      <c r="O172" s="125">
        <v>0</v>
      </c>
      <c r="P172" s="89">
        <f t="shared" si="35"/>
        <v>0</v>
      </c>
      <c r="Q172" s="89">
        <v>0</v>
      </c>
      <c r="R172" s="89">
        <f t="shared" si="38"/>
        <v>0</v>
      </c>
      <c r="S172" s="89">
        <v>0</v>
      </c>
      <c r="T172" s="89">
        <f t="shared" si="43"/>
        <v>0</v>
      </c>
      <c r="U172" s="89">
        <v>0</v>
      </c>
      <c r="V172" s="88">
        <f t="shared" si="44"/>
        <v>0</v>
      </c>
      <c r="W172" s="89">
        <v>0</v>
      </c>
      <c r="X172" s="88">
        <f t="shared" si="45"/>
        <v>0</v>
      </c>
      <c r="Y172" s="89">
        <v>0</v>
      </c>
      <c r="Z172" s="88">
        <f t="shared" si="46"/>
        <v>0</v>
      </c>
      <c r="AA172" s="88">
        <v>0</v>
      </c>
      <c r="AB172" s="88">
        <f t="shared" si="34"/>
        <v>0</v>
      </c>
      <c r="AC172" s="93">
        <f t="shared" si="47"/>
        <v>0</v>
      </c>
      <c r="AD172" s="135"/>
    </row>
    <row r="173" spans="1:30" s="115" customFormat="1" ht="22.5" hidden="1" customHeight="1">
      <c r="A173" s="122">
        <v>182</v>
      </c>
      <c r="B173" s="132" t="s">
        <v>708</v>
      </c>
      <c r="C173" s="87">
        <v>0</v>
      </c>
      <c r="D173" s="88">
        <f t="shared" si="39"/>
        <v>0</v>
      </c>
      <c r="E173" s="87">
        <v>0</v>
      </c>
      <c r="F173" s="88">
        <f t="shared" si="40"/>
        <v>0</v>
      </c>
      <c r="G173" s="89">
        <v>0</v>
      </c>
      <c r="H173" s="88">
        <f t="shared" si="41"/>
        <v>0</v>
      </c>
      <c r="I173" s="89">
        <v>0</v>
      </c>
      <c r="J173" s="89">
        <f t="shared" si="36"/>
        <v>0</v>
      </c>
      <c r="K173" s="89">
        <v>0</v>
      </c>
      <c r="L173" s="89">
        <f t="shared" si="37"/>
        <v>0</v>
      </c>
      <c r="M173" s="89">
        <v>0</v>
      </c>
      <c r="N173" s="89">
        <f t="shared" si="42"/>
        <v>0</v>
      </c>
      <c r="O173" s="125">
        <v>0</v>
      </c>
      <c r="P173" s="89">
        <f t="shared" si="35"/>
        <v>0</v>
      </c>
      <c r="Q173" s="89">
        <v>0</v>
      </c>
      <c r="R173" s="89">
        <f t="shared" si="38"/>
        <v>0</v>
      </c>
      <c r="S173" s="89">
        <v>0</v>
      </c>
      <c r="T173" s="89">
        <f t="shared" si="43"/>
        <v>0</v>
      </c>
      <c r="U173" s="89">
        <v>0</v>
      </c>
      <c r="V173" s="88">
        <f t="shared" si="44"/>
        <v>0</v>
      </c>
      <c r="W173" s="89">
        <v>0</v>
      </c>
      <c r="X173" s="88">
        <f t="shared" si="45"/>
        <v>0</v>
      </c>
      <c r="Y173" s="89">
        <v>0</v>
      </c>
      <c r="Z173" s="88">
        <f t="shared" si="46"/>
        <v>0</v>
      </c>
      <c r="AA173" s="88">
        <v>0</v>
      </c>
      <c r="AB173" s="88">
        <f t="shared" si="34"/>
        <v>0</v>
      </c>
      <c r="AC173" s="93">
        <f t="shared" si="47"/>
        <v>0</v>
      </c>
      <c r="AD173" s="135"/>
    </row>
    <row r="174" spans="1:30" s="115" customFormat="1" ht="22.5" hidden="1" customHeight="1">
      <c r="A174" s="85">
        <v>183</v>
      </c>
      <c r="B174" s="132" t="s">
        <v>709</v>
      </c>
      <c r="C174" s="87">
        <v>0</v>
      </c>
      <c r="D174" s="88">
        <f t="shared" si="39"/>
        <v>0</v>
      </c>
      <c r="E174" s="87">
        <v>0</v>
      </c>
      <c r="F174" s="88">
        <f t="shared" si="40"/>
        <v>0</v>
      </c>
      <c r="G174" s="89">
        <v>0</v>
      </c>
      <c r="H174" s="88">
        <f t="shared" si="41"/>
        <v>0</v>
      </c>
      <c r="I174" s="89">
        <v>0</v>
      </c>
      <c r="J174" s="89">
        <f t="shared" si="36"/>
        <v>0</v>
      </c>
      <c r="K174" s="89">
        <v>0</v>
      </c>
      <c r="L174" s="89">
        <f t="shared" si="37"/>
        <v>0</v>
      </c>
      <c r="M174" s="89">
        <v>0</v>
      </c>
      <c r="N174" s="89">
        <f t="shared" si="42"/>
        <v>0</v>
      </c>
      <c r="O174" s="125">
        <v>0</v>
      </c>
      <c r="P174" s="89">
        <f t="shared" si="35"/>
        <v>0</v>
      </c>
      <c r="Q174" s="89">
        <v>0</v>
      </c>
      <c r="R174" s="89">
        <f t="shared" si="38"/>
        <v>0</v>
      </c>
      <c r="S174" s="89">
        <v>0</v>
      </c>
      <c r="T174" s="89">
        <f t="shared" si="43"/>
        <v>0</v>
      </c>
      <c r="U174" s="89">
        <v>0</v>
      </c>
      <c r="V174" s="88">
        <f t="shared" si="44"/>
        <v>0</v>
      </c>
      <c r="W174" s="89">
        <v>0</v>
      </c>
      <c r="X174" s="88">
        <f t="shared" si="45"/>
        <v>0</v>
      </c>
      <c r="Y174" s="89">
        <v>0</v>
      </c>
      <c r="Z174" s="88">
        <f t="shared" si="46"/>
        <v>0</v>
      </c>
      <c r="AA174" s="88">
        <v>0</v>
      </c>
      <c r="AB174" s="88">
        <f t="shared" si="34"/>
        <v>0</v>
      </c>
      <c r="AC174" s="93">
        <f t="shared" si="47"/>
        <v>0</v>
      </c>
      <c r="AD174" s="135"/>
    </row>
    <row r="175" spans="1:30" s="115" customFormat="1" ht="22.5" hidden="1" customHeight="1">
      <c r="A175" s="122">
        <v>184</v>
      </c>
      <c r="B175" s="132" t="s">
        <v>710</v>
      </c>
      <c r="C175" s="87">
        <v>0</v>
      </c>
      <c r="D175" s="88">
        <f t="shared" si="39"/>
        <v>0</v>
      </c>
      <c r="E175" s="87">
        <v>0</v>
      </c>
      <c r="F175" s="88">
        <f t="shared" si="40"/>
        <v>0</v>
      </c>
      <c r="G175" s="89">
        <v>0</v>
      </c>
      <c r="H175" s="88">
        <f t="shared" si="41"/>
        <v>0</v>
      </c>
      <c r="I175" s="89">
        <v>0</v>
      </c>
      <c r="J175" s="89">
        <f t="shared" si="36"/>
        <v>0</v>
      </c>
      <c r="K175" s="89">
        <v>0</v>
      </c>
      <c r="L175" s="89">
        <f t="shared" si="37"/>
        <v>0</v>
      </c>
      <c r="M175" s="89">
        <v>0</v>
      </c>
      <c r="N175" s="89">
        <f t="shared" si="42"/>
        <v>0</v>
      </c>
      <c r="O175" s="125">
        <v>0</v>
      </c>
      <c r="P175" s="89">
        <f t="shared" si="35"/>
        <v>0</v>
      </c>
      <c r="Q175" s="89">
        <v>0</v>
      </c>
      <c r="R175" s="89">
        <f t="shared" si="38"/>
        <v>0</v>
      </c>
      <c r="S175" s="89">
        <v>0</v>
      </c>
      <c r="T175" s="89">
        <f t="shared" si="43"/>
        <v>0</v>
      </c>
      <c r="U175" s="89">
        <v>0</v>
      </c>
      <c r="V175" s="88">
        <f t="shared" si="44"/>
        <v>0</v>
      </c>
      <c r="W175" s="89">
        <v>0</v>
      </c>
      <c r="X175" s="88">
        <f t="shared" si="45"/>
        <v>0</v>
      </c>
      <c r="Y175" s="89">
        <v>0</v>
      </c>
      <c r="Z175" s="88">
        <f t="shared" si="46"/>
        <v>0</v>
      </c>
      <c r="AA175" s="88">
        <v>0</v>
      </c>
      <c r="AB175" s="88">
        <f t="shared" si="34"/>
        <v>0</v>
      </c>
      <c r="AC175" s="93">
        <f t="shared" si="47"/>
        <v>0</v>
      </c>
      <c r="AD175" s="135"/>
    </row>
    <row r="176" spans="1:30" s="115" customFormat="1" ht="22.5" hidden="1" customHeight="1">
      <c r="A176" s="85">
        <v>185</v>
      </c>
      <c r="B176" s="132" t="s">
        <v>711</v>
      </c>
      <c r="C176" s="87">
        <v>0</v>
      </c>
      <c r="D176" s="88">
        <f t="shared" si="39"/>
        <v>0</v>
      </c>
      <c r="E176" s="87">
        <v>0</v>
      </c>
      <c r="F176" s="88">
        <f t="shared" si="40"/>
        <v>0</v>
      </c>
      <c r="G176" s="89">
        <v>0</v>
      </c>
      <c r="H176" s="88">
        <f t="shared" si="41"/>
        <v>0</v>
      </c>
      <c r="I176" s="89">
        <v>0</v>
      </c>
      <c r="J176" s="89">
        <f t="shared" si="36"/>
        <v>0</v>
      </c>
      <c r="K176" s="89">
        <v>0</v>
      </c>
      <c r="L176" s="89">
        <f t="shared" si="37"/>
        <v>0</v>
      </c>
      <c r="M176" s="89">
        <v>0</v>
      </c>
      <c r="N176" s="89">
        <f t="shared" si="42"/>
        <v>0</v>
      </c>
      <c r="O176" s="125">
        <v>0</v>
      </c>
      <c r="P176" s="89">
        <f t="shared" si="35"/>
        <v>0</v>
      </c>
      <c r="Q176" s="89">
        <v>0</v>
      </c>
      <c r="R176" s="89">
        <f t="shared" si="38"/>
        <v>0</v>
      </c>
      <c r="S176" s="89">
        <v>0</v>
      </c>
      <c r="T176" s="89">
        <f t="shared" si="43"/>
        <v>0</v>
      </c>
      <c r="U176" s="89">
        <v>0</v>
      </c>
      <c r="V176" s="88">
        <f t="shared" si="44"/>
        <v>0</v>
      </c>
      <c r="W176" s="89">
        <v>0</v>
      </c>
      <c r="X176" s="88">
        <f t="shared" si="45"/>
        <v>0</v>
      </c>
      <c r="Y176" s="89">
        <v>0</v>
      </c>
      <c r="Z176" s="88">
        <f t="shared" si="46"/>
        <v>0</v>
      </c>
      <c r="AA176" s="88">
        <v>0</v>
      </c>
      <c r="AB176" s="88">
        <f t="shared" si="34"/>
        <v>0</v>
      </c>
      <c r="AC176" s="93">
        <f t="shared" si="47"/>
        <v>0</v>
      </c>
      <c r="AD176" s="135"/>
    </row>
    <row r="177" spans="1:30" s="115" customFormat="1" ht="22.5" hidden="1" customHeight="1">
      <c r="A177" s="122">
        <v>186</v>
      </c>
      <c r="B177" s="132" t="s">
        <v>712</v>
      </c>
      <c r="C177" s="87">
        <v>0</v>
      </c>
      <c r="D177" s="88">
        <f t="shared" si="39"/>
        <v>0</v>
      </c>
      <c r="E177" s="87">
        <v>0</v>
      </c>
      <c r="F177" s="88">
        <f t="shared" si="40"/>
        <v>0</v>
      </c>
      <c r="G177" s="89">
        <v>0</v>
      </c>
      <c r="H177" s="88">
        <f t="shared" si="41"/>
        <v>0</v>
      </c>
      <c r="I177" s="89">
        <v>0</v>
      </c>
      <c r="J177" s="89">
        <f t="shared" si="36"/>
        <v>0</v>
      </c>
      <c r="K177" s="89">
        <v>0</v>
      </c>
      <c r="L177" s="89">
        <f t="shared" si="37"/>
        <v>0</v>
      </c>
      <c r="M177" s="89">
        <v>0</v>
      </c>
      <c r="N177" s="89">
        <f t="shared" si="42"/>
        <v>0</v>
      </c>
      <c r="O177" s="125">
        <v>0</v>
      </c>
      <c r="P177" s="89">
        <f t="shared" si="35"/>
        <v>0</v>
      </c>
      <c r="Q177" s="89">
        <v>0</v>
      </c>
      <c r="R177" s="89">
        <f t="shared" si="38"/>
        <v>0</v>
      </c>
      <c r="S177" s="89">
        <v>0</v>
      </c>
      <c r="T177" s="89">
        <f t="shared" si="43"/>
        <v>0</v>
      </c>
      <c r="U177" s="89">
        <v>0</v>
      </c>
      <c r="V177" s="88">
        <f t="shared" si="44"/>
        <v>0</v>
      </c>
      <c r="W177" s="89">
        <v>0</v>
      </c>
      <c r="X177" s="88">
        <f t="shared" si="45"/>
        <v>0</v>
      </c>
      <c r="Y177" s="89">
        <v>0</v>
      </c>
      <c r="Z177" s="88">
        <f t="shared" si="46"/>
        <v>0</v>
      </c>
      <c r="AA177" s="88">
        <v>0</v>
      </c>
      <c r="AB177" s="88">
        <f t="shared" si="34"/>
        <v>0</v>
      </c>
      <c r="AC177" s="93">
        <f t="shared" ref="AC177:AC208" si="48">Z177+X177+V177+J177+H177+F177+D177+AB177+N177+L177+P177+R177+AJ177</f>
        <v>0</v>
      </c>
      <c r="AD177" s="135"/>
    </row>
    <row r="178" spans="1:30" s="115" customFormat="1" ht="22.5" hidden="1" customHeight="1">
      <c r="A178" s="85">
        <v>187</v>
      </c>
      <c r="B178" s="132" t="s">
        <v>713</v>
      </c>
      <c r="C178" s="87">
        <v>0</v>
      </c>
      <c r="D178" s="88">
        <f t="shared" si="39"/>
        <v>0</v>
      </c>
      <c r="E178" s="87">
        <v>0</v>
      </c>
      <c r="F178" s="88">
        <f t="shared" si="40"/>
        <v>0</v>
      </c>
      <c r="G178" s="89">
        <v>0</v>
      </c>
      <c r="H178" s="88">
        <f t="shared" si="41"/>
        <v>0</v>
      </c>
      <c r="I178" s="89">
        <v>0</v>
      </c>
      <c r="J178" s="89">
        <f t="shared" si="36"/>
        <v>0</v>
      </c>
      <c r="K178" s="89">
        <v>0</v>
      </c>
      <c r="L178" s="89">
        <f t="shared" si="37"/>
        <v>0</v>
      </c>
      <c r="M178" s="89">
        <v>0</v>
      </c>
      <c r="N178" s="89">
        <f t="shared" si="42"/>
        <v>0</v>
      </c>
      <c r="O178" s="125">
        <v>0</v>
      </c>
      <c r="P178" s="89">
        <f t="shared" si="35"/>
        <v>0</v>
      </c>
      <c r="Q178" s="89">
        <v>0</v>
      </c>
      <c r="R178" s="89">
        <f t="shared" si="38"/>
        <v>0</v>
      </c>
      <c r="S178" s="89">
        <v>0</v>
      </c>
      <c r="T178" s="89">
        <f t="shared" si="43"/>
        <v>0</v>
      </c>
      <c r="U178" s="89">
        <v>0</v>
      </c>
      <c r="V178" s="88">
        <f t="shared" si="44"/>
        <v>0</v>
      </c>
      <c r="W178" s="89">
        <v>0</v>
      </c>
      <c r="X178" s="88">
        <f t="shared" si="45"/>
        <v>0</v>
      </c>
      <c r="Y178" s="89">
        <v>0</v>
      </c>
      <c r="Z178" s="88">
        <f t="shared" si="46"/>
        <v>0</v>
      </c>
      <c r="AA178" s="88">
        <v>0</v>
      </c>
      <c r="AB178" s="88">
        <f t="shared" si="34"/>
        <v>0</v>
      </c>
      <c r="AC178" s="93">
        <f t="shared" si="48"/>
        <v>0</v>
      </c>
      <c r="AD178" s="135"/>
    </row>
    <row r="179" spans="1:30" s="115" customFormat="1" ht="22.5" hidden="1" customHeight="1">
      <c r="A179" s="122">
        <v>188</v>
      </c>
      <c r="B179" s="132" t="s">
        <v>714</v>
      </c>
      <c r="C179" s="87">
        <v>0</v>
      </c>
      <c r="D179" s="88">
        <f t="shared" si="39"/>
        <v>0</v>
      </c>
      <c r="E179" s="87">
        <v>0</v>
      </c>
      <c r="F179" s="88">
        <f t="shared" si="40"/>
        <v>0</v>
      </c>
      <c r="G179" s="89">
        <v>0</v>
      </c>
      <c r="H179" s="88">
        <f t="shared" si="41"/>
        <v>0</v>
      </c>
      <c r="I179" s="89">
        <v>0</v>
      </c>
      <c r="J179" s="89">
        <f t="shared" si="36"/>
        <v>0</v>
      </c>
      <c r="K179" s="89">
        <v>0</v>
      </c>
      <c r="L179" s="89">
        <f t="shared" si="37"/>
        <v>0</v>
      </c>
      <c r="M179" s="89">
        <v>0</v>
      </c>
      <c r="N179" s="89">
        <f t="shared" si="42"/>
        <v>0</v>
      </c>
      <c r="O179" s="125">
        <v>0</v>
      </c>
      <c r="P179" s="89">
        <f t="shared" si="35"/>
        <v>0</v>
      </c>
      <c r="Q179" s="89">
        <v>0</v>
      </c>
      <c r="R179" s="89">
        <f t="shared" si="38"/>
        <v>0</v>
      </c>
      <c r="S179" s="89">
        <v>0</v>
      </c>
      <c r="T179" s="89">
        <f t="shared" si="43"/>
        <v>0</v>
      </c>
      <c r="U179" s="89">
        <v>0</v>
      </c>
      <c r="V179" s="88">
        <f t="shared" si="44"/>
        <v>0</v>
      </c>
      <c r="W179" s="89">
        <v>0</v>
      </c>
      <c r="X179" s="88">
        <f t="shared" si="45"/>
        <v>0</v>
      </c>
      <c r="Y179" s="89">
        <v>0</v>
      </c>
      <c r="Z179" s="88">
        <f t="shared" si="46"/>
        <v>0</v>
      </c>
      <c r="AA179" s="88">
        <v>0</v>
      </c>
      <c r="AB179" s="88">
        <f t="shared" ref="AB179:AB242" si="49">AA179*3.75</f>
        <v>0</v>
      </c>
      <c r="AC179" s="93">
        <f t="shared" si="48"/>
        <v>0</v>
      </c>
      <c r="AD179" s="135"/>
    </row>
    <row r="180" spans="1:30" s="115" customFormat="1" ht="22.5" hidden="1" customHeight="1">
      <c r="A180" s="85">
        <v>189</v>
      </c>
      <c r="B180" s="132" t="s">
        <v>715</v>
      </c>
      <c r="C180" s="87">
        <v>0</v>
      </c>
      <c r="D180" s="88">
        <f t="shared" si="39"/>
        <v>0</v>
      </c>
      <c r="E180" s="87">
        <v>0</v>
      </c>
      <c r="F180" s="88">
        <f t="shared" si="40"/>
        <v>0</v>
      </c>
      <c r="G180" s="89">
        <v>0</v>
      </c>
      <c r="H180" s="88">
        <f t="shared" si="41"/>
        <v>0</v>
      </c>
      <c r="I180" s="89">
        <v>0</v>
      </c>
      <c r="J180" s="89">
        <f t="shared" si="36"/>
        <v>0</v>
      </c>
      <c r="K180" s="89">
        <v>0</v>
      </c>
      <c r="L180" s="89">
        <f t="shared" si="37"/>
        <v>0</v>
      </c>
      <c r="M180" s="89">
        <v>0</v>
      </c>
      <c r="N180" s="89">
        <f t="shared" si="42"/>
        <v>0</v>
      </c>
      <c r="O180" s="125">
        <v>0</v>
      </c>
      <c r="P180" s="89">
        <f t="shared" ref="P180:P243" si="50">O180*4</f>
        <v>0</v>
      </c>
      <c r="Q180" s="89">
        <v>0</v>
      </c>
      <c r="R180" s="89">
        <f t="shared" si="38"/>
        <v>0</v>
      </c>
      <c r="S180" s="89">
        <v>0</v>
      </c>
      <c r="T180" s="89">
        <f t="shared" si="43"/>
        <v>0</v>
      </c>
      <c r="U180" s="89">
        <v>0</v>
      </c>
      <c r="V180" s="88">
        <f t="shared" si="44"/>
        <v>0</v>
      </c>
      <c r="W180" s="89">
        <v>0</v>
      </c>
      <c r="X180" s="88">
        <f t="shared" si="45"/>
        <v>0</v>
      </c>
      <c r="Y180" s="89">
        <v>0</v>
      </c>
      <c r="Z180" s="88">
        <f t="shared" si="46"/>
        <v>0</v>
      </c>
      <c r="AA180" s="88">
        <v>0</v>
      </c>
      <c r="AB180" s="88">
        <f t="shared" si="49"/>
        <v>0</v>
      </c>
      <c r="AC180" s="93">
        <f t="shared" si="48"/>
        <v>0</v>
      </c>
      <c r="AD180" s="135"/>
    </row>
    <row r="181" spans="1:30" s="115" customFormat="1" ht="22.5" hidden="1" customHeight="1">
      <c r="A181" s="122">
        <v>190</v>
      </c>
      <c r="B181" s="132" t="s">
        <v>716</v>
      </c>
      <c r="C181" s="87">
        <v>0</v>
      </c>
      <c r="D181" s="88">
        <f t="shared" si="39"/>
        <v>0</v>
      </c>
      <c r="E181" s="87">
        <v>0</v>
      </c>
      <c r="F181" s="88">
        <f t="shared" si="40"/>
        <v>0</v>
      </c>
      <c r="G181" s="89">
        <v>0</v>
      </c>
      <c r="H181" s="88">
        <f t="shared" si="41"/>
        <v>0</v>
      </c>
      <c r="I181" s="89">
        <v>0</v>
      </c>
      <c r="J181" s="89">
        <f t="shared" si="36"/>
        <v>0</v>
      </c>
      <c r="K181" s="89">
        <v>0</v>
      </c>
      <c r="L181" s="89">
        <f t="shared" si="37"/>
        <v>0</v>
      </c>
      <c r="M181" s="89">
        <v>0</v>
      </c>
      <c r="N181" s="89">
        <f t="shared" si="42"/>
        <v>0</v>
      </c>
      <c r="O181" s="125">
        <v>0</v>
      </c>
      <c r="P181" s="89">
        <f t="shared" si="50"/>
        <v>0</v>
      </c>
      <c r="Q181" s="89">
        <v>0</v>
      </c>
      <c r="R181" s="89">
        <f t="shared" si="38"/>
        <v>0</v>
      </c>
      <c r="S181" s="89">
        <v>0</v>
      </c>
      <c r="T181" s="89">
        <f t="shared" si="43"/>
        <v>0</v>
      </c>
      <c r="U181" s="89">
        <v>0</v>
      </c>
      <c r="V181" s="88">
        <f t="shared" si="44"/>
        <v>0</v>
      </c>
      <c r="W181" s="89">
        <v>0</v>
      </c>
      <c r="X181" s="88">
        <f t="shared" si="45"/>
        <v>0</v>
      </c>
      <c r="Y181" s="89">
        <v>0</v>
      </c>
      <c r="Z181" s="88">
        <f t="shared" si="46"/>
        <v>0</v>
      </c>
      <c r="AA181" s="88">
        <v>0</v>
      </c>
      <c r="AB181" s="88">
        <f t="shared" si="49"/>
        <v>0</v>
      </c>
      <c r="AC181" s="93">
        <f t="shared" si="48"/>
        <v>0</v>
      </c>
      <c r="AD181" s="135"/>
    </row>
    <row r="182" spans="1:30" s="115" customFormat="1" ht="22.5" hidden="1" customHeight="1">
      <c r="A182" s="85">
        <v>191</v>
      </c>
      <c r="B182" s="132" t="s">
        <v>717</v>
      </c>
      <c r="C182" s="87">
        <v>0</v>
      </c>
      <c r="D182" s="88">
        <f t="shared" si="39"/>
        <v>0</v>
      </c>
      <c r="E182" s="87">
        <v>0</v>
      </c>
      <c r="F182" s="88">
        <f t="shared" si="40"/>
        <v>0</v>
      </c>
      <c r="G182" s="89">
        <v>0</v>
      </c>
      <c r="H182" s="88">
        <f t="shared" si="41"/>
        <v>0</v>
      </c>
      <c r="I182" s="89">
        <v>0</v>
      </c>
      <c r="J182" s="89">
        <f t="shared" si="36"/>
        <v>0</v>
      </c>
      <c r="K182" s="89">
        <v>0</v>
      </c>
      <c r="L182" s="89">
        <f t="shared" si="37"/>
        <v>0</v>
      </c>
      <c r="M182" s="89">
        <v>0</v>
      </c>
      <c r="N182" s="89">
        <f t="shared" si="42"/>
        <v>0</v>
      </c>
      <c r="O182" s="125">
        <v>0</v>
      </c>
      <c r="P182" s="89">
        <f t="shared" si="50"/>
        <v>0</v>
      </c>
      <c r="Q182" s="89">
        <v>0</v>
      </c>
      <c r="R182" s="89">
        <f t="shared" si="38"/>
        <v>0</v>
      </c>
      <c r="S182" s="89">
        <v>0</v>
      </c>
      <c r="T182" s="89">
        <f t="shared" si="43"/>
        <v>0</v>
      </c>
      <c r="U182" s="89">
        <v>0</v>
      </c>
      <c r="V182" s="88">
        <f t="shared" si="44"/>
        <v>0</v>
      </c>
      <c r="W182" s="89">
        <v>0</v>
      </c>
      <c r="X182" s="88">
        <f t="shared" si="45"/>
        <v>0</v>
      </c>
      <c r="Y182" s="89">
        <v>0</v>
      </c>
      <c r="Z182" s="88">
        <f t="shared" si="46"/>
        <v>0</v>
      </c>
      <c r="AA182" s="88">
        <v>0</v>
      </c>
      <c r="AB182" s="88">
        <f t="shared" si="49"/>
        <v>0</v>
      </c>
      <c r="AC182" s="93">
        <f t="shared" si="48"/>
        <v>0</v>
      </c>
      <c r="AD182" s="135"/>
    </row>
    <row r="183" spans="1:30" s="115" customFormat="1" ht="22.5" hidden="1" customHeight="1">
      <c r="A183" s="122">
        <v>192</v>
      </c>
      <c r="B183" s="132" t="s">
        <v>718</v>
      </c>
      <c r="C183" s="87">
        <v>0</v>
      </c>
      <c r="D183" s="88">
        <f t="shared" si="39"/>
        <v>0</v>
      </c>
      <c r="E183" s="87">
        <v>0</v>
      </c>
      <c r="F183" s="88">
        <f t="shared" si="40"/>
        <v>0</v>
      </c>
      <c r="G183" s="89">
        <v>0</v>
      </c>
      <c r="H183" s="88">
        <f t="shared" si="41"/>
        <v>0</v>
      </c>
      <c r="I183" s="89">
        <v>0</v>
      </c>
      <c r="J183" s="89">
        <f t="shared" si="36"/>
        <v>0</v>
      </c>
      <c r="K183" s="89">
        <v>0</v>
      </c>
      <c r="L183" s="89">
        <f t="shared" si="37"/>
        <v>0</v>
      </c>
      <c r="M183" s="89">
        <v>0</v>
      </c>
      <c r="N183" s="89">
        <f t="shared" si="42"/>
        <v>0</v>
      </c>
      <c r="O183" s="125">
        <v>0</v>
      </c>
      <c r="P183" s="89">
        <f t="shared" si="50"/>
        <v>0</v>
      </c>
      <c r="Q183" s="89">
        <v>0</v>
      </c>
      <c r="R183" s="89">
        <f t="shared" si="38"/>
        <v>0</v>
      </c>
      <c r="S183" s="89">
        <v>0</v>
      </c>
      <c r="T183" s="89">
        <f t="shared" si="43"/>
        <v>0</v>
      </c>
      <c r="U183" s="89">
        <v>0</v>
      </c>
      <c r="V183" s="88">
        <f t="shared" si="44"/>
        <v>0</v>
      </c>
      <c r="W183" s="89">
        <v>0</v>
      </c>
      <c r="X183" s="88">
        <f t="shared" si="45"/>
        <v>0</v>
      </c>
      <c r="Y183" s="89">
        <v>0</v>
      </c>
      <c r="Z183" s="88">
        <f t="shared" si="46"/>
        <v>0</v>
      </c>
      <c r="AA183" s="88">
        <v>0</v>
      </c>
      <c r="AB183" s="88">
        <f t="shared" si="49"/>
        <v>0</v>
      </c>
      <c r="AC183" s="93">
        <f t="shared" si="48"/>
        <v>0</v>
      </c>
      <c r="AD183" s="135"/>
    </row>
    <row r="184" spans="1:30" s="115" customFormat="1" ht="22.5" hidden="1" customHeight="1">
      <c r="A184" s="85">
        <v>193</v>
      </c>
      <c r="B184" s="132" t="s">
        <v>719</v>
      </c>
      <c r="C184" s="87">
        <v>0</v>
      </c>
      <c r="D184" s="88">
        <f t="shared" si="39"/>
        <v>0</v>
      </c>
      <c r="E184" s="87">
        <v>0</v>
      </c>
      <c r="F184" s="88">
        <f t="shared" si="40"/>
        <v>0</v>
      </c>
      <c r="G184" s="89">
        <v>0</v>
      </c>
      <c r="H184" s="88">
        <f t="shared" si="41"/>
        <v>0</v>
      </c>
      <c r="I184" s="89">
        <v>0</v>
      </c>
      <c r="J184" s="89">
        <f t="shared" si="36"/>
        <v>0</v>
      </c>
      <c r="K184" s="89">
        <v>0</v>
      </c>
      <c r="L184" s="89">
        <f t="shared" si="37"/>
        <v>0</v>
      </c>
      <c r="M184" s="89">
        <v>0</v>
      </c>
      <c r="N184" s="89">
        <f t="shared" si="42"/>
        <v>0</v>
      </c>
      <c r="O184" s="125">
        <v>0</v>
      </c>
      <c r="P184" s="89">
        <f t="shared" si="50"/>
        <v>0</v>
      </c>
      <c r="Q184" s="89">
        <v>0</v>
      </c>
      <c r="R184" s="89">
        <f t="shared" si="38"/>
        <v>0</v>
      </c>
      <c r="S184" s="89">
        <v>0</v>
      </c>
      <c r="T184" s="89">
        <f t="shared" si="43"/>
        <v>0</v>
      </c>
      <c r="U184" s="89">
        <v>0</v>
      </c>
      <c r="V184" s="88">
        <f t="shared" si="44"/>
        <v>0</v>
      </c>
      <c r="W184" s="89">
        <v>0</v>
      </c>
      <c r="X184" s="88">
        <f t="shared" si="45"/>
        <v>0</v>
      </c>
      <c r="Y184" s="89">
        <v>0</v>
      </c>
      <c r="Z184" s="88">
        <f t="shared" si="46"/>
        <v>0</v>
      </c>
      <c r="AA184" s="88">
        <v>0</v>
      </c>
      <c r="AB184" s="88">
        <f t="shared" si="49"/>
        <v>0</v>
      </c>
      <c r="AC184" s="93">
        <f t="shared" si="48"/>
        <v>0</v>
      </c>
      <c r="AD184" s="135"/>
    </row>
    <row r="185" spans="1:30" s="115" customFormat="1" ht="22.5" hidden="1" customHeight="1">
      <c r="A185" s="122">
        <v>194</v>
      </c>
      <c r="B185" s="132" t="s">
        <v>720</v>
      </c>
      <c r="C185" s="87">
        <v>0</v>
      </c>
      <c r="D185" s="88">
        <f t="shared" si="39"/>
        <v>0</v>
      </c>
      <c r="E185" s="87">
        <v>0</v>
      </c>
      <c r="F185" s="88">
        <f t="shared" si="40"/>
        <v>0</v>
      </c>
      <c r="G185" s="89">
        <v>0</v>
      </c>
      <c r="H185" s="88">
        <f t="shared" si="41"/>
        <v>0</v>
      </c>
      <c r="I185" s="89">
        <v>0</v>
      </c>
      <c r="J185" s="89">
        <f t="shared" si="36"/>
        <v>0</v>
      </c>
      <c r="K185" s="89">
        <v>0</v>
      </c>
      <c r="L185" s="89">
        <f t="shared" si="37"/>
        <v>0</v>
      </c>
      <c r="M185" s="89">
        <v>0</v>
      </c>
      <c r="N185" s="89">
        <f t="shared" si="42"/>
        <v>0</v>
      </c>
      <c r="O185" s="125">
        <v>0</v>
      </c>
      <c r="P185" s="89">
        <f t="shared" si="50"/>
        <v>0</v>
      </c>
      <c r="Q185" s="89">
        <v>0</v>
      </c>
      <c r="R185" s="89">
        <f t="shared" si="38"/>
        <v>0</v>
      </c>
      <c r="S185" s="89">
        <v>0</v>
      </c>
      <c r="T185" s="89">
        <f t="shared" si="43"/>
        <v>0</v>
      </c>
      <c r="U185" s="89">
        <v>0</v>
      </c>
      <c r="V185" s="88">
        <f t="shared" si="44"/>
        <v>0</v>
      </c>
      <c r="W185" s="89">
        <v>0</v>
      </c>
      <c r="X185" s="88">
        <f t="shared" si="45"/>
        <v>0</v>
      </c>
      <c r="Y185" s="89">
        <v>0</v>
      </c>
      <c r="Z185" s="88">
        <f t="shared" si="46"/>
        <v>0</v>
      </c>
      <c r="AA185" s="88">
        <v>0</v>
      </c>
      <c r="AB185" s="88">
        <f t="shared" si="49"/>
        <v>0</v>
      </c>
      <c r="AC185" s="93">
        <f t="shared" si="48"/>
        <v>0</v>
      </c>
      <c r="AD185" s="135"/>
    </row>
    <row r="186" spans="1:30" s="115" customFormat="1" ht="22.5" hidden="1" customHeight="1">
      <c r="A186" s="85">
        <v>195</v>
      </c>
      <c r="B186" s="132" t="s">
        <v>721</v>
      </c>
      <c r="C186" s="87">
        <v>0</v>
      </c>
      <c r="D186" s="88">
        <f t="shared" si="39"/>
        <v>0</v>
      </c>
      <c r="E186" s="87">
        <v>0</v>
      </c>
      <c r="F186" s="88">
        <f t="shared" si="40"/>
        <v>0</v>
      </c>
      <c r="G186" s="89">
        <v>0</v>
      </c>
      <c r="H186" s="88">
        <f t="shared" si="41"/>
        <v>0</v>
      </c>
      <c r="I186" s="89">
        <v>0</v>
      </c>
      <c r="J186" s="89">
        <f t="shared" ref="J186:J249" si="51">I186/25</f>
        <v>0</v>
      </c>
      <c r="K186" s="89">
        <v>0</v>
      </c>
      <c r="L186" s="89">
        <f t="shared" ref="L186:L249" si="52">K186*0.3</f>
        <v>0</v>
      </c>
      <c r="M186" s="89">
        <v>0</v>
      </c>
      <c r="N186" s="89">
        <f t="shared" si="42"/>
        <v>0</v>
      </c>
      <c r="O186" s="125">
        <v>0</v>
      </c>
      <c r="P186" s="89">
        <f t="shared" si="50"/>
        <v>0</v>
      </c>
      <c r="Q186" s="89">
        <v>0</v>
      </c>
      <c r="R186" s="89">
        <f t="shared" ref="R186:R249" si="53">Q186/25</f>
        <v>0</v>
      </c>
      <c r="S186" s="89">
        <v>0</v>
      </c>
      <c r="T186" s="89">
        <f t="shared" si="43"/>
        <v>0</v>
      </c>
      <c r="U186" s="89">
        <v>0</v>
      </c>
      <c r="V186" s="88">
        <f t="shared" si="44"/>
        <v>0</v>
      </c>
      <c r="W186" s="89">
        <v>0</v>
      </c>
      <c r="X186" s="88">
        <f t="shared" si="45"/>
        <v>0</v>
      </c>
      <c r="Y186" s="89">
        <v>0</v>
      </c>
      <c r="Z186" s="88">
        <f t="shared" si="46"/>
        <v>0</v>
      </c>
      <c r="AA186" s="88">
        <v>0</v>
      </c>
      <c r="AB186" s="88">
        <f t="shared" si="49"/>
        <v>0</v>
      </c>
      <c r="AC186" s="93">
        <f t="shared" si="48"/>
        <v>0</v>
      </c>
      <c r="AD186" s="135"/>
    </row>
    <row r="187" spans="1:30" s="115" customFormat="1" ht="22.5" hidden="1" customHeight="1">
      <c r="A187" s="122">
        <v>196</v>
      </c>
      <c r="B187" s="132" t="s">
        <v>722</v>
      </c>
      <c r="C187" s="87">
        <v>0</v>
      </c>
      <c r="D187" s="88">
        <f t="shared" si="39"/>
        <v>0</v>
      </c>
      <c r="E187" s="87">
        <v>0</v>
      </c>
      <c r="F187" s="88">
        <f t="shared" si="40"/>
        <v>0</v>
      </c>
      <c r="G187" s="89">
        <v>0</v>
      </c>
      <c r="H187" s="88">
        <f t="shared" si="41"/>
        <v>0</v>
      </c>
      <c r="I187" s="89">
        <v>0</v>
      </c>
      <c r="J187" s="89">
        <f t="shared" si="51"/>
        <v>0</v>
      </c>
      <c r="K187" s="89">
        <v>0</v>
      </c>
      <c r="L187" s="89">
        <f t="shared" si="52"/>
        <v>0</v>
      </c>
      <c r="M187" s="89">
        <v>0</v>
      </c>
      <c r="N187" s="89">
        <f t="shared" si="42"/>
        <v>0</v>
      </c>
      <c r="O187" s="125">
        <v>0</v>
      </c>
      <c r="P187" s="89">
        <f t="shared" si="50"/>
        <v>0</v>
      </c>
      <c r="Q187" s="89">
        <v>0</v>
      </c>
      <c r="R187" s="89">
        <f t="shared" si="53"/>
        <v>0</v>
      </c>
      <c r="S187" s="89">
        <v>0</v>
      </c>
      <c r="T187" s="89">
        <f t="shared" si="43"/>
        <v>0</v>
      </c>
      <c r="U187" s="89">
        <v>0</v>
      </c>
      <c r="V187" s="88">
        <f t="shared" si="44"/>
        <v>0</v>
      </c>
      <c r="W187" s="89">
        <v>0</v>
      </c>
      <c r="X187" s="88">
        <f t="shared" si="45"/>
        <v>0</v>
      </c>
      <c r="Y187" s="89">
        <v>0</v>
      </c>
      <c r="Z187" s="88">
        <f t="shared" si="46"/>
        <v>0</v>
      </c>
      <c r="AA187" s="88">
        <v>0</v>
      </c>
      <c r="AB187" s="88">
        <f t="shared" si="49"/>
        <v>0</v>
      </c>
      <c r="AC187" s="93">
        <f t="shared" si="48"/>
        <v>0</v>
      </c>
      <c r="AD187" s="135"/>
    </row>
    <row r="188" spans="1:30" s="115" customFormat="1" ht="22.5" hidden="1" customHeight="1">
      <c r="A188" s="85">
        <v>197</v>
      </c>
      <c r="B188" s="132" t="s">
        <v>723</v>
      </c>
      <c r="C188" s="87">
        <v>0</v>
      </c>
      <c r="D188" s="88">
        <f t="shared" si="39"/>
        <v>0</v>
      </c>
      <c r="E188" s="87">
        <v>0</v>
      </c>
      <c r="F188" s="88">
        <f t="shared" si="40"/>
        <v>0</v>
      </c>
      <c r="G188" s="89">
        <v>0</v>
      </c>
      <c r="H188" s="88">
        <f t="shared" si="41"/>
        <v>0</v>
      </c>
      <c r="I188" s="89">
        <v>0</v>
      </c>
      <c r="J188" s="89">
        <f t="shared" si="51"/>
        <v>0</v>
      </c>
      <c r="K188" s="89">
        <v>0</v>
      </c>
      <c r="L188" s="89">
        <f t="shared" si="52"/>
        <v>0</v>
      </c>
      <c r="M188" s="89">
        <v>0</v>
      </c>
      <c r="N188" s="89">
        <f t="shared" si="42"/>
        <v>0</v>
      </c>
      <c r="O188" s="125">
        <v>0</v>
      </c>
      <c r="P188" s="89">
        <f t="shared" si="50"/>
        <v>0</v>
      </c>
      <c r="Q188" s="89">
        <v>0</v>
      </c>
      <c r="R188" s="89">
        <f t="shared" si="53"/>
        <v>0</v>
      </c>
      <c r="S188" s="89">
        <v>0</v>
      </c>
      <c r="T188" s="89">
        <f t="shared" si="43"/>
        <v>0</v>
      </c>
      <c r="U188" s="89">
        <v>0</v>
      </c>
      <c r="V188" s="88">
        <f t="shared" si="44"/>
        <v>0</v>
      </c>
      <c r="W188" s="89">
        <v>0</v>
      </c>
      <c r="X188" s="88">
        <f t="shared" si="45"/>
        <v>0</v>
      </c>
      <c r="Y188" s="89">
        <v>0</v>
      </c>
      <c r="Z188" s="88">
        <f t="shared" si="46"/>
        <v>0</v>
      </c>
      <c r="AA188" s="88">
        <v>0</v>
      </c>
      <c r="AB188" s="88">
        <f t="shared" si="49"/>
        <v>0</v>
      </c>
      <c r="AC188" s="93">
        <f t="shared" si="48"/>
        <v>0</v>
      </c>
      <c r="AD188" s="135"/>
    </row>
    <row r="189" spans="1:30" s="115" customFormat="1" ht="22.5" hidden="1" customHeight="1">
      <c r="A189" s="122">
        <v>198</v>
      </c>
      <c r="B189" s="132" t="s">
        <v>724</v>
      </c>
      <c r="C189" s="87">
        <v>0</v>
      </c>
      <c r="D189" s="88">
        <f t="shared" si="39"/>
        <v>0</v>
      </c>
      <c r="E189" s="87">
        <v>0</v>
      </c>
      <c r="F189" s="88">
        <f t="shared" si="40"/>
        <v>0</v>
      </c>
      <c r="G189" s="89">
        <v>0</v>
      </c>
      <c r="H189" s="88">
        <f t="shared" si="41"/>
        <v>0</v>
      </c>
      <c r="I189" s="89">
        <v>0</v>
      </c>
      <c r="J189" s="89">
        <f t="shared" si="51"/>
        <v>0</v>
      </c>
      <c r="K189" s="89">
        <v>0</v>
      </c>
      <c r="L189" s="89">
        <f t="shared" si="52"/>
        <v>0</v>
      </c>
      <c r="M189" s="89">
        <v>0</v>
      </c>
      <c r="N189" s="89">
        <f t="shared" si="42"/>
        <v>0</v>
      </c>
      <c r="O189" s="125">
        <v>0</v>
      </c>
      <c r="P189" s="89">
        <f t="shared" si="50"/>
        <v>0</v>
      </c>
      <c r="Q189" s="89">
        <v>0</v>
      </c>
      <c r="R189" s="89">
        <f t="shared" si="53"/>
        <v>0</v>
      </c>
      <c r="S189" s="89">
        <v>0</v>
      </c>
      <c r="T189" s="89">
        <f t="shared" si="43"/>
        <v>0</v>
      </c>
      <c r="U189" s="89">
        <v>0</v>
      </c>
      <c r="V189" s="88">
        <f t="shared" si="44"/>
        <v>0</v>
      </c>
      <c r="W189" s="89">
        <v>0</v>
      </c>
      <c r="X189" s="88">
        <f t="shared" si="45"/>
        <v>0</v>
      </c>
      <c r="Y189" s="89">
        <v>0</v>
      </c>
      <c r="Z189" s="88">
        <f t="shared" si="46"/>
        <v>0</v>
      </c>
      <c r="AA189" s="88">
        <v>0</v>
      </c>
      <c r="AB189" s="88">
        <f t="shared" si="49"/>
        <v>0</v>
      </c>
      <c r="AC189" s="93">
        <f t="shared" si="48"/>
        <v>0</v>
      </c>
      <c r="AD189" s="135"/>
    </row>
    <row r="190" spans="1:30" s="115" customFormat="1" ht="22.5" hidden="1" customHeight="1">
      <c r="A190" s="85">
        <v>199</v>
      </c>
      <c r="B190" s="132" t="s">
        <v>725</v>
      </c>
      <c r="C190" s="87">
        <v>0</v>
      </c>
      <c r="D190" s="88">
        <f t="shared" si="39"/>
        <v>0</v>
      </c>
      <c r="E190" s="87">
        <v>0</v>
      </c>
      <c r="F190" s="88">
        <f t="shared" si="40"/>
        <v>0</v>
      </c>
      <c r="G190" s="89">
        <v>0</v>
      </c>
      <c r="H190" s="88">
        <f t="shared" si="41"/>
        <v>0</v>
      </c>
      <c r="I190" s="89">
        <v>0</v>
      </c>
      <c r="J190" s="89">
        <f t="shared" si="51"/>
        <v>0</v>
      </c>
      <c r="K190" s="89">
        <v>0</v>
      </c>
      <c r="L190" s="89">
        <f t="shared" si="52"/>
        <v>0</v>
      </c>
      <c r="M190" s="89">
        <v>0</v>
      </c>
      <c r="N190" s="89">
        <f t="shared" si="42"/>
        <v>0</v>
      </c>
      <c r="O190" s="125">
        <v>0</v>
      </c>
      <c r="P190" s="89">
        <f t="shared" si="50"/>
        <v>0</v>
      </c>
      <c r="Q190" s="89">
        <v>0</v>
      </c>
      <c r="R190" s="89">
        <f t="shared" si="53"/>
        <v>0</v>
      </c>
      <c r="S190" s="89">
        <v>0</v>
      </c>
      <c r="T190" s="89">
        <f t="shared" si="43"/>
        <v>0</v>
      </c>
      <c r="U190" s="89">
        <v>0</v>
      </c>
      <c r="V190" s="88">
        <f t="shared" si="44"/>
        <v>0</v>
      </c>
      <c r="W190" s="89">
        <v>0</v>
      </c>
      <c r="X190" s="88">
        <f t="shared" si="45"/>
        <v>0</v>
      </c>
      <c r="Y190" s="89">
        <v>0</v>
      </c>
      <c r="Z190" s="88">
        <f t="shared" si="46"/>
        <v>0</v>
      </c>
      <c r="AA190" s="88">
        <v>0</v>
      </c>
      <c r="AB190" s="88">
        <f t="shared" si="49"/>
        <v>0</v>
      </c>
      <c r="AC190" s="93">
        <f t="shared" si="48"/>
        <v>0</v>
      </c>
      <c r="AD190" s="135"/>
    </row>
    <row r="191" spans="1:30" s="115" customFormat="1" ht="22.5" hidden="1" customHeight="1">
      <c r="A191" s="122">
        <v>200</v>
      </c>
      <c r="B191" s="132" t="s">
        <v>726</v>
      </c>
      <c r="C191" s="87">
        <v>0</v>
      </c>
      <c r="D191" s="88">
        <f t="shared" si="39"/>
        <v>0</v>
      </c>
      <c r="E191" s="87">
        <v>0</v>
      </c>
      <c r="F191" s="88">
        <f t="shared" si="40"/>
        <v>0</v>
      </c>
      <c r="G191" s="89">
        <v>0</v>
      </c>
      <c r="H191" s="88">
        <f t="shared" si="41"/>
        <v>0</v>
      </c>
      <c r="I191" s="89">
        <v>0</v>
      </c>
      <c r="J191" s="89">
        <f t="shared" si="51"/>
        <v>0</v>
      </c>
      <c r="K191" s="89">
        <v>0</v>
      </c>
      <c r="L191" s="89">
        <f t="shared" si="52"/>
        <v>0</v>
      </c>
      <c r="M191" s="89">
        <v>0</v>
      </c>
      <c r="N191" s="89">
        <f t="shared" si="42"/>
        <v>0</v>
      </c>
      <c r="O191" s="125">
        <v>0</v>
      </c>
      <c r="P191" s="89">
        <f t="shared" si="50"/>
        <v>0</v>
      </c>
      <c r="Q191" s="89">
        <v>0</v>
      </c>
      <c r="R191" s="89">
        <f t="shared" si="53"/>
        <v>0</v>
      </c>
      <c r="S191" s="89">
        <v>0</v>
      </c>
      <c r="T191" s="89">
        <f t="shared" si="43"/>
        <v>0</v>
      </c>
      <c r="U191" s="89">
        <v>0</v>
      </c>
      <c r="V191" s="88">
        <f t="shared" si="44"/>
        <v>0</v>
      </c>
      <c r="W191" s="89">
        <v>0</v>
      </c>
      <c r="X191" s="88">
        <f t="shared" si="45"/>
        <v>0</v>
      </c>
      <c r="Y191" s="89">
        <v>0</v>
      </c>
      <c r="Z191" s="88">
        <f t="shared" si="46"/>
        <v>0</v>
      </c>
      <c r="AA191" s="88">
        <v>0</v>
      </c>
      <c r="AB191" s="88">
        <f t="shared" si="49"/>
        <v>0</v>
      </c>
      <c r="AC191" s="93">
        <f t="shared" si="48"/>
        <v>0</v>
      </c>
      <c r="AD191" s="135"/>
    </row>
    <row r="192" spans="1:30" s="115" customFormat="1" ht="22.5" hidden="1" customHeight="1">
      <c r="A192" s="85">
        <v>201</v>
      </c>
      <c r="B192" s="132" t="s">
        <v>727</v>
      </c>
      <c r="C192" s="87">
        <v>0</v>
      </c>
      <c r="D192" s="88">
        <f t="shared" si="39"/>
        <v>0</v>
      </c>
      <c r="E192" s="87">
        <v>0</v>
      </c>
      <c r="F192" s="88">
        <f t="shared" si="40"/>
        <v>0</v>
      </c>
      <c r="G192" s="89">
        <v>0</v>
      </c>
      <c r="H192" s="88">
        <f t="shared" si="41"/>
        <v>0</v>
      </c>
      <c r="I192" s="89">
        <v>0</v>
      </c>
      <c r="J192" s="89">
        <f t="shared" si="51"/>
        <v>0</v>
      </c>
      <c r="K192" s="89">
        <v>0</v>
      </c>
      <c r="L192" s="89">
        <f t="shared" si="52"/>
        <v>0</v>
      </c>
      <c r="M192" s="89">
        <v>0</v>
      </c>
      <c r="N192" s="89">
        <f t="shared" si="42"/>
        <v>0</v>
      </c>
      <c r="O192" s="125">
        <v>0</v>
      </c>
      <c r="P192" s="89">
        <f t="shared" si="50"/>
        <v>0</v>
      </c>
      <c r="Q192" s="89">
        <v>0</v>
      </c>
      <c r="R192" s="89">
        <f t="shared" si="53"/>
        <v>0</v>
      </c>
      <c r="S192" s="89">
        <v>0</v>
      </c>
      <c r="T192" s="89">
        <f t="shared" si="43"/>
        <v>0</v>
      </c>
      <c r="U192" s="89">
        <v>0</v>
      </c>
      <c r="V192" s="88">
        <f t="shared" si="44"/>
        <v>0</v>
      </c>
      <c r="W192" s="89">
        <v>0</v>
      </c>
      <c r="X192" s="88">
        <f t="shared" si="45"/>
        <v>0</v>
      </c>
      <c r="Y192" s="89">
        <v>0</v>
      </c>
      <c r="Z192" s="88">
        <f t="shared" si="46"/>
        <v>0</v>
      </c>
      <c r="AA192" s="88">
        <v>0</v>
      </c>
      <c r="AB192" s="88">
        <f t="shared" si="49"/>
        <v>0</v>
      </c>
      <c r="AC192" s="93">
        <f t="shared" si="48"/>
        <v>0</v>
      </c>
      <c r="AD192" s="135"/>
    </row>
    <row r="193" spans="1:30" s="115" customFormat="1" ht="22.5" hidden="1" customHeight="1">
      <c r="A193" s="122">
        <v>202</v>
      </c>
      <c r="B193" s="132" t="s">
        <v>728</v>
      </c>
      <c r="C193" s="87">
        <v>0</v>
      </c>
      <c r="D193" s="88">
        <f t="shared" si="39"/>
        <v>0</v>
      </c>
      <c r="E193" s="87">
        <v>0</v>
      </c>
      <c r="F193" s="88">
        <f t="shared" si="40"/>
        <v>0</v>
      </c>
      <c r="G193" s="89">
        <v>0</v>
      </c>
      <c r="H193" s="88">
        <f t="shared" si="41"/>
        <v>0</v>
      </c>
      <c r="I193" s="89">
        <v>0</v>
      </c>
      <c r="J193" s="89">
        <f t="shared" si="51"/>
        <v>0</v>
      </c>
      <c r="K193" s="89">
        <v>0</v>
      </c>
      <c r="L193" s="89">
        <f t="shared" si="52"/>
        <v>0</v>
      </c>
      <c r="M193" s="89">
        <v>0</v>
      </c>
      <c r="N193" s="89">
        <f t="shared" si="42"/>
        <v>0</v>
      </c>
      <c r="O193" s="125">
        <v>0</v>
      </c>
      <c r="P193" s="89">
        <f t="shared" si="50"/>
        <v>0</v>
      </c>
      <c r="Q193" s="89">
        <v>0</v>
      </c>
      <c r="R193" s="89">
        <f t="shared" si="53"/>
        <v>0</v>
      </c>
      <c r="S193" s="89">
        <v>0</v>
      </c>
      <c r="T193" s="89">
        <f t="shared" si="43"/>
        <v>0</v>
      </c>
      <c r="U193" s="89">
        <v>0</v>
      </c>
      <c r="V193" s="88">
        <f t="shared" si="44"/>
        <v>0</v>
      </c>
      <c r="W193" s="89">
        <v>0</v>
      </c>
      <c r="X193" s="88">
        <f t="shared" si="45"/>
        <v>0</v>
      </c>
      <c r="Y193" s="89">
        <v>0</v>
      </c>
      <c r="Z193" s="88">
        <f t="shared" si="46"/>
        <v>0</v>
      </c>
      <c r="AA193" s="88">
        <v>0</v>
      </c>
      <c r="AB193" s="88">
        <f t="shared" si="49"/>
        <v>0</v>
      </c>
      <c r="AC193" s="93">
        <f t="shared" si="48"/>
        <v>0</v>
      </c>
      <c r="AD193" s="135"/>
    </row>
    <row r="194" spans="1:30" s="115" customFormat="1" ht="22.5" hidden="1" customHeight="1">
      <c r="A194" s="85">
        <v>203</v>
      </c>
      <c r="B194" s="132" t="s">
        <v>729</v>
      </c>
      <c r="C194" s="87">
        <v>0</v>
      </c>
      <c r="D194" s="88">
        <f t="shared" si="39"/>
        <v>0</v>
      </c>
      <c r="E194" s="87">
        <v>0</v>
      </c>
      <c r="F194" s="88">
        <f t="shared" si="40"/>
        <v>0</v>
      </c>
      <c r="G194" s="89">
        <v>0</v>
      </c>
      <c r="H194" s="88">
        <f t="shared" si="41"/>
        <v>0</v>
      </c>
      <c r="I194" s="89">
        <v>0</v>
      </c>
      <c r="J194" s="89">
        <f t="shared" si="51"/>
        <v>0</v>
      </c>
      <c r="K194" s="89">
        <v>0</v>
      </c>
      <c r="L194" s="89">
        <f t="shared" si="52"/>
        <v>0</v>
      </c>
      <c r="M194" s="89">
        <v>0</v>
      </c>
      <c r="N194" s="89">
        <f t="shared" si="42"/>
        <v>0</v>
      </c>
      <c r="O194" s="125">
        <v>0</v>
      </c>
      <c r="P194" s="89">
        <f t="shared" si="50"/>
        <v>0</v>
      </c>
      <c r="Q194" s="89">
        <v>0</v>
      </c>
      <c r="R194" s="89">
        <f t="shared" si="53"/>
        <v>0</v>
      </c>
      <c r="S194" s="89">
        <v>0</v>
      </c>
      <c r="T194" s="89">
        <f t="shared" si="43"/>
        <v>0</v>
      </c>
      <c r="U194" s="89">
        <v>0</v>
      </c>
      <c r="V194" s="88">
        <f t="shared" si="44"/>
        <v>0</v>
      </c>
      <c r="W194" s="89">
        <v>0</v>
      </c>
      <c r="X194" s="88">
        <f t="shared" si="45"/>
        <v>0</v>
      </c>
      <c r="Y194" s="89">
        <v>0</v>
      </c>
      <c r="Z194" s="88">
        <f t="shared" si="46"/>
        <v>0</v>
      </c>
      <c r="AA194" s="88">
        <v>0</v>
      </c>
      <c r="AB194" s="88">
        <f t="shared" si="49"/>
        <v>0</v>
      </c>
      <c r="AC194" s="93">
        <f t="shared" si="48"/>
        <v>0</v>
      </c>
      <c r="AD194" s="135"/>
    </row>
    <row r="195" spans="1:30" s="115" customFormat="1" ht="22.5" hidden="1" customHeight="1">
      <c r="A195" s="122">
        <v>204</v>
      </c>
      <c r="B195" s="132" t="s">
        <v>730</v>
      </c>
      <c r="C195" s="87">
        <v>0</v>
      </c>
      <c r="D195" s="88">
        <f t="shared" si="39"/>
        <v>0</v>
      </c>
      <c r="E195" s="87">
        <v>0</v>
      </c>
      <c r="F195" s="88">
        <f t="shared" si="40"/>
        <v>0</v>
      </c>
      <c r="G195" s="89">
        <v>0</v>
      </c>
      <c r="H195" s="88">
        <f t="shared" si="41"/>
        <v>0</v>
      </c>
      <c r="I195" s="89">
        <v>0</v>
      </c>
      <c r="J195" s="89">
        <f t="shared" si="51"/>
        <v>0</v>
      </c>
      <c r="K195" s="89">
        <v>0</v>
      </c>
      <c r="L195" s="89">
        <f t="shared" si="52"/>
        <v>0</v>
      </c>
      <c r="M195" s="89">
        <v>0</v>
      </c>
      <c r="N195" s="89">
        <f t="shared" si="42"/>
        <v>0</v>
      </c>
      <c r="O195" s="125">
        <v>0</v>
      </c>
      <c r="P195" s="89">
        <f t="shared" si="50"/>
        <v>0</v>
      </c>
      <c r="Q195" s="89">
        <v>0</v>
      </c>
      <c r="R195" s="89">
        <f t="shared" si="53"/>
        <v>0</v>
      </c>
      <c r="S195" s="89">
        <v>0</v>
      </c>
      <c r="T195" s="89">
        <f t="shared" si="43"/>
        <v>0</v>
      </c>
      <c r="U195" s="89">
        <v>0</v>
      </c>
      <c r="V195" s="88">
        <f t="shared" si="44"/>
        <v>0</v>
      </c>
      <c r="W195" s="89">
        <v>0</v>
      </c>
      <c r="X195" s="88">
        <f t="shared" si="45"/>
        <v>0</v>
      </c>
      <c r="Y195" s="89">
        <v>0</v>
      </c>
      <c r="Z195" s="88">
        <f t="shared" si="46"/>
        <v>0</v>
      </c>
      <c r="AA195" s="88">
        <v>0</v>
      </c>
      <c r="AB195" s="88">
        <f t="shared" si="49"/>
        <v>0</v>
      </c>
      <c r="AC195" s="93">
        <f t="shared" si="48"/>
        <v>0</v>
      </c>
      <c r="AD195" s="135"/>
    </row>
    <row r="196" spans="1:30" s="115" customFormat="1" ht="22.5" hidden="1" customHeight="1">
      <c r="A196" s="85">
        <v>205</v>
      </c>
      <c r="B196" s="132" t="s">
        <v>731</v>
      </c>
      <c r="C196" s="87">
        <v>0</v>
      </c>
      <c r="D196" s="88">
        <f t="shared" si="39"/>
        <v>0</v>
      </c>
      <c r="E196" s="87">
        <v>0</v>
      </c>
      <c r="F196" s="88">
        <f t="shared" si="40"/>
        <v>0</v>
      </c>
      <c r="G196" s="89">
        <v>0</v>
      </c>
      <c r="H196" s="88">
        <f t="shared" si="41"/>
        <v>0</v>
      </c>
      <c r="I196" s="89">
        <v>0</v>
      </c>
      <c r="J196" s="89">
        <f t="shared" si="51"/>
        <v>0</v>
      </c>
      <c r="K196" s="89">
        <v>0</v>
      </c>
      <c r="L196" s="89">
        <f t="shared" si="52"/>
        <v>0</v>
      </c>
      <c r="M196" s="89">
        <v>0</v>
      </c>
      <c r="N196" s="89">
        <f t="shared" si="42"/>
        <v>0</v>
      </c>
      <c r="O196" s="125">
        <v>0</v>
      </c>
      <c r="P196" s="89">
        <f t="shared" si="50"/>
        <v>0</v>
      </c>
      <c r="Q196" s="89">
        <v>0</v>
      </c>
      <c r="R196" s="89">
        <f t="shared" si="53"/>
        <v>0</v>
      </c>
      <c r="S196" s="89">
        <v>0</v>
      </c>
      <c r="T196" s="89">
        <f t="shared" si="43"/>
        <v>0</v>
      </c>
      <c r="U196" s="89">
        <v>0</v>
      </c>
      <c r="V196" s="88">
        <f t="shared" si="44"/>
        <v>0</v>
      </c>
      <c r="W196" s="89">
        <v>0</v>
      </c>
      <c r="X196" s="88">
        <f t="shared" si="45"/>
        <v>0</v>
      </c>
      <c r="Y196" s="89">
        <v>0</v>
      </c>
      <c r="Z196" s="88">
        <f t="shared" si="46"/>
        <v>0</v>
      </c>
      <c r="AA196" s="88">
        <v>0</v>
      </c>
      <c r="AB196" s="88">
        <f t="shared" si="49"/>
        <v>0</v>
      </c>
      <c r="AC196" s="93">
        <f t="shared" si="48"/>
        <v>0</v>
      </c>
      <c r="AD196" s="135"/>
    </row>
    <row r="197" spans="1:30" s="115" customFormat="1" ht="22.5" hidden="1" customHeight="1">
      <c r="A197" s="122">
        <v>206</v>
      </c>
      <c r="B197" s="132" t="s">
        <v>732</v>
      </c>
      <c r="C197" s="87">
        <v>0</v>
      </c>
      <c r="D197" s="88">
        <f t="shared" si="39"/>
        <v>0</v>
      </c>
      <c r="E197" s="87">
        <v>0</v>
      </c>
      <c r="F197" s="88">
        <f t="shared" si="40"/>
        <v>0</v>
      </c>
      <c r="G197" s="89">
        <v>0</v>
      </c>
      <c r="H197" s="88">
        <f t="shared" si="41"/>
        <v>0</v>
      </c>
      <c r="I197" s="89">
        <v>0</v>
      </c>
      <c r="J197" s="89">
        <f t="shared" si="51"/>
        <v>0</v>
      </c>
      <c r="K197" s="89">
        <v>0</v>
      </c>
      <c r="L197" s="89">
        <f t="shared" si="52"/>
        <v>0</v>
      </c>
      <c r="M197" s="89">
        <v>0</v>
      </c>
      <c r="N197" s="89">
        <f t="shared" si="42"/>
        <v>0</v>
      </c>
      <c r="O197" s="125">
        <v>0</v>
      </c>
      <c r="P197" s="89">
        <f t="shared" si="50"/>
        <v>0</v>
      </c>
      <c r="Q197" s="89">
        <v>0</v>
      </c>
      <c r="R197" s="89">
        <f t="shared" si="53"/>
        <v>0</v>
      </c>
      <c r="S197" s="89">
        <v>0</v>
      </c>
      <c r="T197" s="89">
        <f t="shared" si="43"/>
        <v>0</v>
      </c>
      <c r="U197" s="89">
        <v>0</v>
      </c>
      <c r="V197" s="88">
        <f t="shared" si="44"/>
        <v>0</v>
      </c>
      <c r="W197" s="89">
        <v>0</v>
      </c>
      <c r="X197" s="88">
        <f t="shared" si="45"/>
        <v>0</v>
      </c>
      <c r="Y197" s="89">
        <v>0</v>
      </c>
      <c r="Z197" s="88">
        <f t="shared" si="46"/>
        <v>0</v>
      </c>
      <c r="AA197" s="88">
        <v>0</v>
      </c>
      <c r="AB197" s="88">
        <f t="shared" si="49"/>
        <v>0</v>
      </c>
      <c r="AC197" s="93">
        <f t="shared" si="48"/>
        <v>0</v>
      </c>
      <c r="AD197" s="135"/>
    </row>
    <row r="198" spans="1:30" s="115" customFormat="1" ht="22.5" hidden="1" customHeight="1">
      <c r="A198" s="85">
        <v>207</v>
      </c>
      <c r="B198" s="132" t="s">
        <v>733</v>
      </c>
      <c r="C198" s="87">
        <v>0</v>
      </c>
      <c r="D198" s="88">
        <f t="shared" si="39"/>
        <v>0</v>
      </c>
      <c r="E198" s="87">
        <v>0</v>
      </c>
      <c r="F198" s="88">
        <f t="shared" si="40"/>
        <v>0</v>
      </c>
      <c r="G198" s="89">
        <v>0</v>
      </c>
      <c r="H198" s="88">
        <f t="shared" si="41"/>
        <v>0</v>
      </c>
      <c r="I198" s="89">
        <v>0</v>
      </c>
      <c r="J198" s="89">
        <f t="shared" si="51"/>
        <v>0</v>
      </c>
      <c r="K198" s="89">
        <v>0</v>
      </c>
      <c r="L198" s="89">
        <f t="shared" si="52"/>
        <v>0</v>
      </c>
      <c r="M198" s="89">
        <v>0</v>
      </c>
      <c r="N198" s="89">
        <f t="shared" si="42"/>
        <v>0</v>
      </c>
      <c r="O198" s="125">
        <v>0</v>
      </c>
      <c r="P198" s="89">
        <f t="shared" si="50"/>
        <v>0</v>
      </c>
      <c r="Q198" s="89">
        <v>0</v>
      </c>
      <c r="R198" s="89">
        <f t="shared" si="53"/>
        <v>0</v>
      </c>
      <c r="S198" s="89">
        <v>0</v>
      </c>
      <c r="T198" s="89">
        <f t="shared" si="43"/>
        <v>0</v>
      </c>
      <c r="U198" s="89">
        <v>0</v>
      </c>
      <c r="V198" s="88">
        <f t="shared" si="44"/>
        <v>0</v>
      </c>
      <c r="W198" s="89">
        <v>0</v>
      </c>
      <c r="X198" s="88">
        <f t="shared" si="45"/>
        <v>0</v>
      </c>
      <c r="Y198" s="89">
        <v>0</v>
      </c>
      <c r="Z198" s="88">
        <f t="shared" si="46"/>
        <v>0</v>
      </c>
      <c r="AA198" s="88">
        <v>0</v>
      </c>
      <c r="AB198" s="88">
        <f t="shared" si="49"/>
        <v>0</v>
      </c>
      <c r="AC198" s="93">
        <f t="shared" si="48"/>
        <v>0</v>
      </c>
      <c r="AD198" s="135"/>
    </row>
    <row r="199" spans="1:30" s="115" customFormat="1" ht="22.5" hidden="1" customHeight="1">
      <c r="A199" s="122">
        <v>208</v>
      </c>
      <c r="B199" s="132" t="s">
        <v>734</v>
      </c>
      <c r="C199" s="87">
        <v>0</v>
      </c>
      <c r="D199" s="88">
        <f t="shared" si="39"/>
        <v>0</v>
      </c>
      <c r="E199" s="87">
        <v>0</v>
      </c>
      <c r="F199" s="88">
        <f t="shared" si="40"/>
        <v>0</v>
      </c>
      <c r="G199" s="89">
        <v>0</v>
      </c>
      <c r="H199" s="88">
        <f t="shared" si="41"/>
        <v>0</v>
      </c>
      <c r="I199" s="89">
        <v>0</v>
      </c>
      <c r="J199" s="89">
        <f t="shared" si="51"/>
        <v>0</v>
      </c>
      <c r="K199" s="89">
        <v>0</v>
      </c>
      <c r="L199" s="89">
        <f t="shared" si="52"/>
        <v>0</v>
      </c>
      <c r="M199" s="89">
        <v>0</v>
      </c>
      <c r="N199" s="89">
        <f t="shared" si="42"/>
        <v>0</v>
      </c>
      <c r="O199" s="125">
        <v>0</v>
      </c>
      <c r="P199" s="89">
        <f t="shared" si="50"/>
        <v>0</v>
      </c>
      <c r="Q199" s="89">
        <v>0</v>
      </c>
      <c r="R199" s="89">
        <f t="shared" si="53"/>
        <v>0</v>
      </c>
      <c r="S199" s="89">
        <v>0</v>
      </c>
      <c r="T199" s="89">
        <f t="shared" si="43"/>
        <v>0</v>
      </c>
      <c r="U199" s="89">
        <v>0</v>
      </c>
      <c r="V199" s="88">
        <f t="shared" si="44"/>
        <v>0</v>
      </c>
      <c r="W199" s="89">
        <v>0</v>
      </c>
      <c r="X199" s="88">
        <f t="shared" si="45"/>
        <v>0</v>
      </c>
      <c r="Y199" s="89">
        <v>0</v>
      </c>
      <c r="Z199" s="88">
        <f t="shared" si="46"/>
        <v>0</v>
      </c>
      <c r="AA199" s="88">
        <v>0</v>
      </c>
      <c r="AB199" s="88">
        <f t="shared" si="49"/>
        <v>0</v>
      </c>
      <c r="AC199" s="93">
        <f t="shared" si="48"/>
        <v>0</v>
      </c>
      <c r="AD199" s="135"/>
    </row>
    <row r="200" spans="1:30" s="115" customFormat="1" ht="22.5" hidden="1" customHeight="1">
      <c r="A200" s="85">
        <v>209</v>
      </c>
      <c r="B200" s="132" t="s">
        <v>735</v>
      </c>
      <c r="C200" s="87">
        <v>0</v>
      </c>
      <c r="D200" s="88">
        <f t="shared" si="39"/>
        <v>0</v>
      </c>
      <c r="E200" s="87">
        <v>0</v>
      </c>
      <c r="F200" s="88">
        <f t="shared" si="40"/>
        <v>0</v>
      </c>
      <c r="G200" s="89">
        <v>0</v>
      </c>
      <c r="H200" s="88">
        <f t="shared" si="41"/>
        <v>0</v>
      </c>
      <c r="I200" s="89">
        <v>0</v>
      </c>
      <c r="J200" s="89">
        <f t="shared" si="51"/>
        <v>0</v>
      </c>
      <c r="K200" s="89">
        <v>0</v>
      </c>
      <c r="L200" s="89">
        <f t="shared" si="52"/>
        <v>0</v>
      </c>
      <c r="M200" s="89">
        <v>0</v>
      </c>
      <c r="N200" s="89">
        <f t="shared" si="42"/>
        <v>0</v>
      </c>
      <c r="O200" s="125">
        <v>0</v>
      </c>
      <c r="P200" s="89">
        <f t="shared" si="50"/>
        <v>0</v>
      </c>
      <c r="Q200" s="89">
        <v>0</v>
      </c>
      <c r="R200" s="89">
        <f t="shared" si="53"/>
        <v>0</v>
      </c>
      <c r="S200" s="89">
        <v>0</v>
      </c>
      <c r="T200" s="89">
        <f t="shared" si="43"/>
        <v>0</v>
      </c>
      <c r="U200" s="89">
        <v>0</v>
      </c>
      <c r="V200" s="88">
        <f t="shared" si="44"/>
        <v>0</v>
      </c>
      <c r="W200" s="89">
        <v>0</v>
      </c>
      <c r="X200" s="88">
        <f t="shared" si="45"/>
        <v>0</v>
      </c>
      <c r="Y200" s="89">
        <v>0</v>
      </c>
      <c r="Z200" s="88">
        <f t="shared" si="46"/>
        <v>0</v>
      </c>
      <c r="AA200" s="88">
        <v>0</v>
      </c>
      <c r="AB200" s="88">
        <f t="shared" si="49"/>
        <v>0</v>
      </c>
      <c r="AC200" s="93">
        <f t="shared" si="48"/>
        <v>0</v>
      </c>
      <c r="AD200" s="135"/>
    </row>
    <row r="201" spans="1:30" s="115" customFormat="1" ht="22.5" hidden="1" customHeight="1">
      <c r="A201" s="122">
        <v>210</v>
      </c>
      <c r="B201" s="132" t="s">
        <v>736</v>
      </c>
      <c r="C201" s="87">
        <v>0</v>
      </c>
      <c r="D201" s="88">
        <f t="shared" si="39"/>
        <v>0</v>
      </c>
      <c r="E201" s="87">
        <v>0</v>
      </c>
      <c r="F201" s="88">
        <f t="shared" si="40"/>
        <v>0</v>
      </c>
      <c r="G201" s="89">
        <v>0</v>
      </c>
      <c r="H201" s="88">
        <f t="shared" si="41"/>
        <v>0</v>
      </c>
      <c r="I201" s="89">
        <v>0</v>
      </c>
      <c r="J201" s="89">
        <f t="shared" si="51"/>
        <v>0</v>
      </c>
      <c r="K201" s="89">
        <v>0</v>
      </c>
      <c r="L201" s="89">
        <f t="shared" si="52"/>
        <v>0</v>
      </c>
      <c r="M201" s="89">
        <v>0</v>
      </c>
      <c r="N201" s="89">
        <f t="shared" si="42"/>
        <v>0</v>
      </c>
      <c r="O201" s="125">
        <v>0</v>
      </c>
      <c r="P201" s="89">
        <f t="shared" si="50"/>
        <v>0</v>
      </c>
      <c r="Q201" s="89">
        <v>0</v>
      </c>
      <c r="R201" s="89">
        <f t="shared" si="53"/>
        <v>0</v>
      </c>
      <c r="S201" s="89">
        <v>0</v>
      </c>
      <c r="T201" s="89">
        <f t="shared" si="43"/>
        <v>0</v>
      </c>
      <c r="U201" s="89">
        <v>0</v>
      </c>
      <c r="V201" s="88">
        <f t="shared" si="44"/>
        <v>0</v>
      </c>
      <c r="W201" s="89">
        <v>0</v>
      </c>
      <c r="X201" s="88">
        <f t="shared" si="45"/>
        <v>0</v>
      </c>
      <c r="Y201" s="89">
        <v>0</v>
      </c>
      <c r="Z201" s="88">
        <f t="shared" si="46"/>
        <v>0</v>
      </c>
      <c r="AA201" s="88">
        <v>0</v>
      </c>
      <c r="AB201" s="88">
        <f t="shared" si="49"/>
        <v>0</v>
      </c>
      <c r="AC201" s="93">
        <f t="shared" si="48"/>
        <v>0</v>
      </c>
      <c r="AD201" s="135"/>
    </row>
    <row r="202" spans="1:30" s="115" customFormat="1" ht="22.5" hidden="1" customHeight="1">
      <c r="A202" s="85">
        <v>211</v>
      </c>
      <c r="B202" s="132" t="s">
        <v>737</v>
      </c>
      <c r="C202" s="87">
        <v>0</v>
      </c>
      <c r="D202" s="88">
        <f t="shared" si="39"/>
        <v>0</v>
      </c>
      <c r="E202" s="87">
        <v>0</v>
      </c>
      <c r="F202" s="88">
        <f t="shared" si="40"/>
        <v>0</v>
      </c>
      <c r="G202" s="89">
        <v>0</v>
      </c>
      <c r="H202" s="88">
        <f t="shared" si="41"/>
        <v>0</v>
      </c>
      <c r="I202" s="89">
        <v>0</v>
      </c>
      <c r="J202" s="89">
        <f t="shared" si="51"/>
        <v>0</v>
      </c>
      <c r="K202" s="89">
        <v>0</v>
      </c>
      <c r="L202" s="89">
        <f t="shared" si="52"/>
        <v>0</v>
      </c>
      <c r="M202" s="89">
        <v>0</v>
      </c>
      <c r="N202" s="89">
        <f t="shared" si="42"/>
        <v>0</v>
      </c>
      <c r="O202" s="125">
        <v>0</v>
      </c>
      <c r="P202" s="89">
        <f t="shared" si="50"/>
        <v>0</v>
      </c>
      <c r="Q202" s="89">
        <v>0</v>
      </c>
      <c r="R202" s="89">
        <f t="shared" si="53"/>
        <v>0</v>
      </c>
      <c r="S202" s="89">
        <v>0</v>
      </c>
      <c r="T202" s="89">
        <f t="shared" si="43"/>
        <v>0</v>
      </c>
      <c r="U202" s="89">
        <v>0</v>
      </c>
      <c r="V202" s="88">
        <f t="shared" si="44"/>
        <v>0</v>
      </c>
      <c r="W202" s="89">
        <v>0</v>
      </c>
      <c r="X202" s="88">
        <f t="shared" si="45"/>
        <v>0</v>
      </c>
      <c r="Y202" s="89">
        <v>0</v>
      </c>
      <c r="Z202" s="88">
        <f t="shared" si="46"/>
        <v>0</v>
      </c>
      <c r="AA202" s="88">
        <v>0</v>
      </c>
      <c r="AB202" s="88">
        <f t="shared" si="49"/>
        <v>0</v>
      </c>
      <c r="AC202" s="93">
        <f t="shared" si="48"/>
        <v>0</v>
      </c>
      <c r="AD202" s="135"/>
    </row>
    <row r="203" spans="1:30" s="115" customFormat="1" ht="22.5" hidden="1" customHeight="1">
      <c r="A203" s="122">
        <v>212</v>
      </c>
      <c r="B203" s="132" t="s">
        <v>738</v>
      </c>
      <c r="C203" s="87">
        <v>0</v>
      </c>
      <c r="D203" s="88">
        <f t="shared" ref="D203:D266" si="54">C203*3.5</f>
        <v>0</v>
      </c>
      <c r="E203" s="87">
        <v>0</v>
      </c>
      <c r="F203" s="88">
        <f t="shared" ref="F203:F266" si="55">E203*6</f>
        <v>0</v>
      </c>
      <c r="G203" s="89">
        <v>0</v>
      </c>
      <c r="H203" s="88">
        <f t="shared" ref="H203:H266" si="56">G203*2.45</f>
        <v>0</v>
      </c>
      <c r="I203" s="89">
        <v>0</v>
      </c>
      <c r="J203" s="89">
        <f t="shared" si="51"/>
        <v>0</v>
      </c>
      <c r="K203" s="89">
        <v>0</v>
      </c>
      <c r="L203" s="89">
        <f t="shared" si="52"/>
        <v>0</v>
      </c>
      <c r="M203" s="89">
        <v>0</v>
      </c>
      <c r="N203" s="89">
        <f t="shared" ref="N203:N266" si="57">M203*1</f>
        <v>0</v>
      </c>
      <c r="O203" s="125">
        <v>0</v>
      </c>
      <c r="P203" s="89">
        <f t="shared" si="50"/>
        <v>0</v>
      </c>
      <c r="Q203" s="89">
        <v>0</v>
      </c>
      <c r="R203" s="89">
        <f t="shared" si="53"/>
        <v>0</v>
      </c>
      <c r="S203" s="89">
        <v>0</v>
      </c>
      <c r="T203" s="89">
        <f t="shared" ref="T203:T266" si="58">S203*5</f>
        <v>0</v>
      </c>
      <c r="U203" s="89">
        <v>0</v>
      </c>
      <c r="V203" s="88">
        <f t="shared" ref="V203:V266" si="59">U203*23</f>
        <v>0</v>
      </c>
      <c r="W203" s="89">
        <v>0</v>
      </c>
      <c r="X203" s="88">
        <f t="shared" ref="X203:X266" si="60">W203*4.5</f>
        <v>0</v>
      </c>
      <c r="Y203" s="89">
        <v>0</v>
      </c>
      <c r="Z203" s="88">
        <f t="shared" ref="Z203:Z266" si="61">Y203*4</f>
        <v>0</v>
      </c>
      <c r="AA203" s="88">
        <v>0</v>
      </c>
      <c r="AB203" s="88">
        <f t="shared" si="49"/>
        <v>0</v>
      </c>
      <c r="AC203" s="93">
        <f t="shared" si="48"/>
        <v>0</v>
      </c>
      <c r="AD203" s="135"/>
    </row>
    <row r="204" spans="1:30" s="115" customFormat="1" ht="22.5" hidden="1" customHeight="1">
      <c r="A204" s="85">
        <v>213</v>
      </c>
      <c r="B204" s="132" t="s">
        <v>739</v>
      </c>
      <c r="C204" s="87">
        <v>0</v>
      </c>
      <c r="D204" s="88">
        <f t="shared" si="54"/>
        <v>0</v>
      </c>
      <c r="E204" s="87">
        <v>0</v>
      </c>
      <c r="F204" s="88">
        <f t="shared" si="55"/>
        <v>0</v>
      </c>
      <c r="G204" s="89">
        <v>0</v>
      </c>
      <c r="H204" s="88">
        <f t="shared" si="56"/>
        <v>0</v>
      </c>
      <c r="I204" s="89">
        <v>0</v>
      </c>
      <c r="J204" s="89">
        <f t="shared" si="51"/>
        <v>0</v>
      </c>
      <c r="K204" s="89">
        <v>0</v>
      </c>
      <c r="L204" s="89">
        <f t="shared" si="52"/>
        <v>0</v>
      </c>
      <c r="M204" s="89">
        <v>0</v>
      </c>
      <c r="N204" s="89">
        <f t="shared" si="57"/>
        <v>0</v>
      </c>
      <c r="O204" s="125">
        <v>0</v>
      </c>
      <c r="P204" s="89">
        <f t="shared" si="50"/>
        <v>0</v>
      </c>
      <c r="Q204" s="89">
        <v>0</v>
      </c>
      <c r="R204" s="89">
        <f t="shared" si="53"/>
        <v>0</v>
      </c>
      <c r="S204" s="89">
        <v>0</v>
      </c>
      <c r="T204" s="89">
        <f t="shared" si="58"/>
        <v>0</v>
      </c>
      <c r="U204" s="89">
        <v>0</v>
      </c>
      <c r="V204" s="88">
        <f t="shared" si="59"/>
        <v>0</v>
      </c>
      <c r="W204" s="89">
        <v>0</v>
      </c>
      <c r="X204" s="88">
        <f t="shared" si="60"/>
        <v>0</v>
      </c>
      <c r="Y204" s="89">
        <v>0</v>
      </c>
      <c r="Z204" s="88">
        <f t="shared" si="61"/>
        <v>0</v>
      </c>
      <c r="AA204" s="88">
        <v>0</v>
      </c>
      <c r="AB204" s="88">
        <f t="shared" si="49"/>
        <v>0</v>
      </c>
      <c r="AC204" s="93">
        <f t="shared" si="48"/>
        <v>0</v>
      </c>
      <c r="AD204" s="135"/>
    </row>
    <row r="205" spans="1:30" s="115" customFormat="1" ht="22.5" hidden="1" customHeight="1">
      <c r="A205" s="122">
        <v>214</v>
      </c>
      <c r="B205" s="132" t="s">
        <v>740</v>
      </c>
      <c r="C205" s="87">
        <v>0</v>
      </c>
      <c r="D205" s="88">
        <f t="shared" si="54"/>
        <v>0</v>
      </c>
      <c r="E205" s="87">
        <v>0</v>
      </c>
      <c r="F205" s="88">
        <f t="shared" si="55"/>
        <v>0</v>
      </c>
      <c r="G205" s="89">
        <v>0</v>
      </c>
      <c r="H205" s="88">
        <f t="shared" si="56"/>
        <v>0</v>
      </c>
      <c r="I205" s="89">
        <v>0</v>
      </c>
      <c r="J205" s="89">
        <f t="shared" si="51"/>
        <v>0</v>
      </c>
      <c r="K205" s="89">
        <v>0</v>
      </c>
      <c r="L205" s="89">
        <f t="shared" si="52"/>
        <v>0</v>
      </c>
      <c r="M205" s="89">
        <v>0</v>
      </c>
      <c r="N205" s="89">
        <f t="shared" si="57"/>
        <v>0</v>
      </c>
      <c r="O205" s="125">
        <v>0</v>
      </c>
      <c r="P205" s="89">
        <f t="shared" si="50"/>
        <v>0</v>
      </c>
      <c r="Q205" s="89">
        <v>0</v>
      </c>
      <c r="R205" s="89">
        <f t="shared" si="53"/>
        <v>0</v>
      </c>
      <c r="S205" s="89">
        <v>0</v>
      </c>
      <c r="T205" s="89">
        <f t="shared" si="58"/>
        <v>0</v>
      </c>
      <c r="U205" s="89">
        <v>0</v>
      </c>
      <c r="V205" s="88">
        <f t="shared" si="59"/>
        <v>0</v>
      </c>
      <c r="W205" s="89">
        <v>0</v>
      </c>
      <c r="X205" s="88">
        <f t="shared" si="60"/>
        <v>0</v>
      </c>
      <c r="Y205" s="89">
        <v>0</v>
      </c>
      <c r="Z205" s="88">
        <f t="shared" si="61"/>
        <v>0</v>
      </c>
      <c r="AA205" s="88">
        <v>0</v>
      </c>
      <c r="AB205" s="88">
        <f t="shared" si="49"/>
        <v>0</v>
      </c>
      <c r="AC205" s="93">
        <f t="shared" si="48"/>
        <v>0</v>
      </c>
      <c r="AD205" s="135"/>
    </row>
    <row r="206" spans="1:30" s="115" customFormat="1" ht="22.5" hidden="1" customHeight="1">
      <c r="A206" s="85">
        <v>215</v>
      </c>
      <c r="B206" s="132" t="s">
        <v>741</v>
      </c>
      <c r="C206" s="87">
        <v>0</v>
      </c>
      <c r="D206" s="88">
        <f t="shared" si="54"/>
        <v>0</v>
      </c>
      <c r="E206" s="87">
        <v>0</v>
      </c>
      <c r="F206" s="88">
        <f t="shared" si="55"/>
        <v>0</v>
      </c>
      <c r="G206" s="89">
        <v>0</v>
      </c>
      <c r="H206" s="88">
        <f t="shared" si="56"/>
        <v>0</v>
      </c>
      <c r="I206" s="89">
        <v>0</v>
      </c>
      <c r="J206" s="89">
        <f t="shared" si="51"/>
        <v>0</v>
      </c>
      <c r="K206" s="89">
        <v>0</v>
      </c>
      <c r="L206" s="89">
        <f t="shared" si="52"/>
        <v>0</v>
      </c>
      <c r="M206" s="89">
        <v>0</v>
      </c>
      <c r="N206" s="89">
        <f t="shared" si="57"/>
        <v>0</v>
      </c>
      <c r="O206" s="125">
        <v>0</v>
      </c>
      <c r="P206" s="89">
        <f t="shared" si="50"/>
        <v>0</v>
      </c>
      <c r="Q206" s="89">
        <v>0</v>
      </c>
      <c r="R206" s="89">
        <f t="shared" si="53"/>
        <v>0</v>
      </c>
      <c r="S206" s="89">
        <v>0</v>
      </c>
      <c r="T206" s="89">
        <f t="shared" si="58"/>
        <v>0</v>
      </c>
      <c r="U206" s="89">
        <v>0</v>
      </c>
      <c r="V206" s="88">
        <f t="shared" si="59"/>
        <v>0</v>
      </c>
      <c r="W206" s="89">
        <v>0</v>
      </c>
      <c r="X206" s="88">
        <f t="shared" si="60"/>
        <v>0</v>
      </c>
      <c r="Y206" s="89">
        <v>0</v>
      </c>
      <c r="Z206" s="88">
        <f t="shared" si="61"/>
        <v>0</v>
      </c>
      <c r="AA206" s="88">
        <v>0</v>
      </c>
      <c r="AB206" s="88">
        <f t="shared" si="49"/>
        <v>0</v>
      </c>
      <c r="AC206" s="93">
        <f t="shared" si="48"/>
        <v>0</v>
      </c>
      <c r="AD206" s="135"/>
    </row>
    <row r="207" spans="1:30" s="115" customFormat="1" ht="22.5" hidden="1" customHeight="1">
      <c r="A207" s="122">
        <v>216</v>
      </c>
      <c r="B207" s="132" t="s">
        <v>742</v>
      </c>
      <c r="C207" s="87">
        <v>0</v>
      </c>
      <c r="D207" s="88">
        <f t="shared" si="54"/>
        <v>0</v>
      </c>
      <c r="E207" s="87">
        <v>0</v>
      </c>
      <c r="F207" s="88">
        <f t="shared" si="55"/>
        <v>0</v>
      </c>
      <c r="G207" s="89">
        <v>0</v>
      </c>
      <c r="H207" s="88">
        <f t="shared" si="56"/>
        <v>0</v>
      </c>
      <c r="I207" s="89">
        <v>0</v>
      </c>
      <c r="J207" s="89">
        <f t="shared" si="51"/>
        <v>0</v>
      </c>
      <c r="K207" s="89">
        <v>0</v>
      </c>
      <c r="L207" s="89">
        <f t="shared" si="52"/>
        <v>0</v>
      </c>
      <c r="M207" s="89">
        <v>0</v>
      </c>
      <c r="N207" s="89">
        <f t="shared" si="57"/>
        <v>0</v>
      </c>
      <c r="O207" s="125">
        <v>0</v>
      </c>
      <c r="P207" s="89">
        <f t="shared" si="50"/>
        <v>0</v>
      </c>
      <c r="Q207" s="89">
        <v>0</v>
      </c>
      <c r="R207" s="89">
        <f t="shared" si="53"/>
        <v>0</v>
      </c>
      <c r="S207" s="89">
        <v>0</v>
      </c>
      <c r="T207" s="89">
        <f t="shared" si="58"/>
        <v>0</v>
      </c>
      <c r="U207" s="89">
        <v>0</v>
      </c>
      <c r="V207" s="88">
        <f t="shared" si="59"/>
        <v>0</v>
      </c>
      <c r="W207" s="89">
        <v>0</v>
      </c>
      <c r="X207" s="88">
        <f t="shared" si="60"/>
        <v>0</v>
      </c>
      <c r="Y207" s="89">
        <v>0</v>
      </c>
      <c r="Z207" s="88">
        <f t="shared" si="61"/>
        <v>0</v>
      </c>
      <c r="AA207" s="88">
        <v>0</v>
      </c>
      <c r="AB207" s="88">
        <f t="shared" si="49"/>
        <v>0</v>
      </c>
      <c r="AC207" s="93">
        <f t="shared" si="48"/>
        <v>0</v>
      </c>
      <c r="AD207" s="135"/>
    </row>
    <row r="208" spans="1:30" s="115" customFormat="1" ht="22.5" hidden="1" customHeight="1">
      <c r="A208" s="85">
        <v>217</v>
      </c>
      <c r="B208" s="132" t="s">
        <v>743</v>
      </c>
      <c r="C208" s="87">
        <v>0</v>
      </c>
      <c r="D208" s="88">
        <f t="shared" si="54"/>
        <v>0</v>
      </c>
      <c r="E208" s="87">
        <v>0</v>
      </c>
      <c r="F208" s="88">
        <f t="shared" si="55"/>
        <v>0</v>
      </c>
      <c r="G208" s="89">
        <v>0</v>
      </c>
      <c r="H208" s="88">
        <f t="shared" si="56"/>
        <v>0</v>
      </c>
      <c r="I208" s="89">
        <v>0</v>
      </c>
      <c r="J208" s="89">
        <f t="shared" si="51"/>
        <v>0</v>
      </c>
      <c r="K208" s="89">
        <v>0</v>
      </c>
      <c r="L208" s="89">
        <f t="shared" si="52"/>
        <v>0</v>
      </c>
      <c r="M208" s="89">
        <v>0</v>
      </c>
      <c r="N208" s="89">
        <f t="shared" si="57"/>
        <v>0</v>
      </c>
      <c r="O208" s="125">
        <v>0</v>
      </c>
      <c r="P208" s="89">
        <f t="shared" si="50"/>
        <v>0</v>
      </c>
      <c r="Q208" s="89">
        <v>0</v>
      </c>
      <c r="R208" s="89">
        <f t="shared" si="53"/>
        <v>0</v>
      </c>
      <c r="S208" s="89">
        <v>0</v>
      </c>
      <c r="T208" s="89">
        <f t="shared" si="58"/>
        <v>0</v>
      </c>
      <c r="U208" s="89">
        <v>0</v>
      </c>
      <c r="V208" s="88">
        <f t="shared" si="59"/>
        <v>0</v>
      </c>
      <c r="W208" s="89">
        <v>0</v>
      </c>
      <c r="X208" s="88">
        <f t="shared" si="60"/>
        <v>0</v>
      </c>
      <c r="Y208" s="89">
        <v>0</v>
      </c>
      <c r="Z208" s="88">
        <f t="shared" si="61"/>
        <v>0</v>
      </c>
      <c r="AA208" s="88">
        <v>0</v>
      </c>
      <c r="AB208" s="88">
        <f t="shared" si="49"/>
        <v>0</v>
      </c>
      <c r="AC208" s="93">
        <f t="shared" si="48"/>
        <v>0</v>
      </c>
      <c r="AD208" s="135"/>
    </row>
    <row r="209" spans="1:30" s="115" customFormat="1" ht="22.5" hidden="1" customHeight="1">
      <c r="A209" s="122">
        <v>218</v>
      </c>
      <c r="B209" s="132" t="s">
        <v>744</v>
      </c>
      <c r="C209" s="87">
        <v>0</v>
      </c>
      <c r="D209" s="88">
        <f t="shared" si="54"/>
        <v>0</v>
      </c>
      <c r="E209" s="87">
        <v>0</v>
      </c>
      <c r="F209" s="88">
        <f t="shared" si="55"/>
        <v>0</v>
      </c>
      <c r="G209" s="89">
        <v>0</v>
      </c>
      <c r="H209" s="88">
        <f t="shared" si="56"/>
        <v>0</v>
      </c>
      <c r="I209" s="89">
        <v>0</v>
      </c>
      <c r="J209" s="89">
        <f t="shared" si="51"/>
        <v>0</v>
      </c>
      <c r="K209" s="89">
        <v>0</v>
      </c>
      <c r="L209" s="89">
        <f t="shared" si="52"/>
        <v>0</v>
      </c>
      <c r="M209" s="89">
        <v>0</v>
      </c>
      <c r="N209" s="89">
        <f t="shared" si="57"/>
        <v>0</v>
      </c>
      <c r="O209" s="125">
        <v>0</v>
      </c>
      <c r="P209" s="89">
        <f t="shared" si="50"/>
        <v>0</v>
      </c>
      <c r="Q209" s="89">
        <v>0</v>
      </c>
      <c r="R209" s="89">
        <f t="shared" si="53"/>
        <v>0</v>
      </c>
      <c r="S209" s="89">
        <v>0</v>
      </c>
      <c r="T209" s="89">
        <f t="shared" si="58"/>
        <v>0</v>
      </c>
      <c r="U209" s="89">
        <v>0</v>
      </c>
      <c r="V209" s="88">
        <f t="shared" si="59"/>
        <v>0</v>
      </c>
      <c r="W209" s="89">
        <v>0</v>
      </c>
      <c r="X209" s="88">
        <f t="shared" si="60"/>
        <v>0</v>
      </c>
      <c r="Y209" s="89">
        <v>0</v>
      </c>
      <c r="Z209" s="88">
        <f t="shared" si="61"/>
        <v>0</v>
      </c>
      <c r="AA209" s="88">
        <v>0</v>
      </c>
      <c r="AB209" s="88">
        <f t="shared" si="49"/>
        <v>0</v>
      </c>
      <c r="AC209" s="93">
        <f t="shared" ref="AC209:AC240" si="62">Z209+X209+V209+J209+H209+F209+D209+AB209+N209+L209+P209+R209+AJ209</f>
        <v>0</v>
      </c>
      <c r="AD209" s="135"/>
    </row>
    <row r="210" spans="1:30" s="115" customFormat="1" ht="22.5" hidden="1" customHeight="1">
      <c r="A210" s="85">
        <v>219</v>
      </c>
      <c r="B210" s="132" t="s">
        <v>745</v>
      </c>
      <c r="C210" s="87">
        <v>0</v>
      </c>
      <c r="D210" s="88">
        <f t="shared" si="54"/>
        <v>0</v>
      </c>
      <c r="E210" s="87">
        <v>0</v>
      </c>
      <c r="F210" s="88">
        <f t="shared" si="55"/>
        <v>0</v>
      </c>
      <c r="G210" s="89">
        <v>0</v>
      </c>
      <c r="H210" s="88">
        <f t="shared" si="56"/>
        <v>0</v>
      </c>
      <c r="I210" s="89">
        <v>0</v>
      </c>
      <c r="J210" s="89">
        <f t="shared" si="51"/>
        <v>0</v>
      </c>
      <c r="K210" s="89">
        <v>0</v>
      </c>
      <c r="L210" s="89">
        <f t="shared" si="52"/>
        <v>0</v>
      </c>
      <c r="M210" s="89">
        <v>0</v>
      </c>
      <c r="N210" s="89">
        <f t="shared" si="57"/>
        <v>0</v>
      </c>
      <c r="O210" s="125">
        <v>0</v>
      </c>
      <c r="P210" s="89">
        <f t="shared" si="50"/>
        <v>0</v>
      </c>
      <c r="Q210" s="89">
        <v>0</v>
      </c>
      <c r="R210" s="89">
        <f t="shared" si="53"/>
        <v>0</v>
      </c>
      <c r="S210" s="89">
        <v>0</v>
      </c>
      <c r="T210" s="89">
        <f t="shared" si="58"/>
        <v>0</v>
      </c>
      <c r="U210" s="89">
        <v>0</v>
      </c>
      <c r="V210" s="88">
        <f t="shared" si="59"/>
        <v>0</v>
      </c>
      <c r="W210" s="89">
        <v>0</v>
      </c>
      <c r="X210" s="88">
        <f t="shared" si="60"/>
        <v>0</v>
      </c>
      <c r="Y210" s="89">
        <v>0</v>
      </c>
      <c r="Z210" s="88">
        <f t="shared" si="61"/>
        <v>0</v>
      </c>
      <c r="AA210" s="88">
        <v>0</v>
      </c>
      <c r="AB210" s="88">
        <f t="shared" si="49"/>
        <v>0</v>
      </c>
      <c r="AC210" s="93">
        <f t="shared" si="62"/>
        <v>0</v>
      </c>
      <c r="AD210" s="135"/>
    </row>
    <row r="211" spans="1:30" s="115" customFormat="1" ht="22.5" hidden="1" customHeight="1">
      <c r="A211" s="122">
        <v>220</v>
      </c>
      <c r="B211" s="132" t="s">
        <v>746</v>
      </c>
      <c r="C211" s="87">
        <v>0</v>
      </c>
      <c r="D211" s="88">
        <f t="shared" si="54"/>
        <v>0</v>
      </c>
      <c r="E211" s="87">
        <v>0</v>
      </c>
      <c r="F211" s="88">
        <f t="shared" si="55"/>
        <v>0</v>
      </c>
      <c r="G211" s="89">
        <v>0</v>
      </c>
      <c r="H211" s="88">
        <f t="shared" si="56"/>
        <v>0</v>
      </c>
      <c r="I211" s="89">
        <v>0</v>
      </c>
      <c r="J211" s="89">
        <f t="shared" si="51"/>
        <v>0</v>
      </c>
      <c r="K211" s="89">
        <v>0</v>
      </c>
      <c r="L211" s="89">
        <f t="shared" si="52"/>
        <v>0</v>
      </c>
      <c r="M211" s="89">
        <v>0</v>
      </c>
      <c r="N211" s="89">
        <f t="shared" si="57"/>
        <v>0</v>
      </c>
      <c r="O211" s="125">
        <v>0</v>
      </c>
      <c r="P211" s="89">
        <f t="shared" si="50"/>
        <v>0</v>
      </c>
      <c r="Q211" s="89">
        <v>0</v>
      </c>
      <c r="R211" s="89">
        <f t="shared" si="53"/>
        <v>0</v>
      </c>
      <c r="S211" s="89">
        <v>0</v>
      </c>
      <c r="T211" s="89">
        <f t="shared" si="58"/>
        <v>0</v>
      </c>
      <c r="U211" s="89">
        <v>0</v>
      </c>
      <c r="V211" s="88">
        <f t="shared" si="59"/>
        <v>0</v>
      </c>
      <c r="W211" s="89">
        <v>0</v>
      </c>
      <c r="X211" s="88">
        <f t="shared" si="60"/>
        <v>0</v>
      </c>
      <c r="Y211" s="89">
        <v>0</v>
      </c>
      <c r="Z211" s="88">
        <f t="shared" si="61"/>
        <v>0</v>
      </c>
      <c r="AA211" s="88">
        <v>0</v>
      </c>
      <c r="AB211" s="88">
        <f t="shared" si="49"/>
        <v>0</v>
      </c>
      <c r="AC211" s="93">
        <f t="shared" si="62"/>
        <v>0</v>
      </c>
      <c r="AD211" s="135"/>
    </row>
    <row r="212" spans="1:30" s="115" customFormat="1" ht="22.5" hidden="1" customHeight="1">
      <c r="A212" s="85">
        <v>221</v>
      </c>
      <c r="B212" s="132" t="s">
        <v>747</v>
      </c>
      <c r="C212" s="87">
        <v>0</v>
      </c>
      <c r="D212" s="88">
        <f t="shared" si="54"/>
        <v>0</v>
      </c>
      <c r="E212" s="87">
        <v>0</v>
      </c>
      <c r="F212" s="88">
        <f t="shared" si="55"/>
        <v>0</v>
      </c>
      <c r="G212" s="89">
        <v>0</v>
      </c>
      <c r="H212" s="88">
        <f t="shared" si="56"/>
        <v>0</v>
      </c>
      <c r="I212" s="89">
        <v>0</v>
      </c>
      <c r="J212" s="89">
        <f t="shared" si="51"/>
        <v>0</v>
      </c>
      <c r="K212" s="89">
        <v>0</v>
      </c>
      <c r="L212" s="89">
        <f t="shared" si="52"/>
        <v>0</v>
      </c>
      <c r="M212" s="89">
        <v>0</v>
      </c>
      <c r="N212" s="89">
        <f t="shared" si="57"/>
        <v>0</v>
      </c>
      <c r="O212" s="125">
        <v>0</v>
      </c>
      <c r="P212" s="89">
        <f t="shared" si="50"/>
        <v>0</v>
      </c>
      <c r="Q212" s="89">
        <v>0</v>
      </c>
      <c r="R212" s="89">
        <f t="shared" si="53"/>
        <v>0</v>
      </c>
      <c r="S212" s="89">
        <v>0</v>
      </c>
      <c r="T212" s="89">
        <f t="shared" si="58"/>
        <v>0</v>
      </c>
      <c r="U212" s="89">
        <v>0</v>
      </c>
      <c r="V212" s="88">
        <f t="shared" si="59"/>
        <v>0</v>
      </c>
      <c r="W212" s="89">
        <v>0</v>
      </c>
      <c r="X212" s="88">
        <f t="shared" si="60"/>
        <v>0</v>
      </c>
      <c r="Y212" s="89">
        <v>0</v>
      </c>
      <c r="Z212" s="88">
        <f t="shared" si="61"/>
        <v>0</v>
      </c>
      <c r="AA212" s="88">
        <v>0</v>
      </c>
      <c r="AB212" s="88">
        <f t="shared" si="49"/>
        <v>0</v>
      </c>
      <c r="AC212" s="93">
        <f t="shared" si="62"/>
        <v>0</v>
      </c>
      <c r="AD212" s="135"/>
    </row>
    <row r="213" spans="1:30" s="115" customFormat="1" ht="22.5" hidden="1" customHeight="1">
      <c r="A213" s="122">
        <v>222</v>
      </c>
      <c r="B213" s="132" t="s">
        <v>748</v>
      </c>
      <c r="C213" s="87">
        <v>0</v>
      </c>
      <c r="D213" s="88">
        <f t="shared" si="54"/>
        <v>0</v>
      </c>
      <c r="E213" s="87">
        <v>0</v>
      </c>
      <c r="F213" s="88">
        <f t="shared" si="55"/>
        <v>0</v>
      </c>
      <c r="G213" s="89">
        <v>0</v>
      </c>
      <c r="H213" s="88">
        <f t="shared" si="56"/>
        <v>0</v>
      </c>
      <c r="I213" s="89">
        <v>0</v>
      </c>
      <c r="J213" s="89">
        <f t="shared" si="51"/>
        <v>0</v>
      </c>
      <c r="K213" s="89">
        <v>0</v>
      </c>
      <c r="L213" s="89">
        <f t="shared" si="52"/>
        <v>0</v>
      </c>
      <c r="M213" s="89">
        <v>0</v>
      </c>
      <c r="N213" s="89">
        <f t="shared" si="57"/>
        <v>0</v>
      </c>
      <c r="O213" s="125">
        <v>0</v>
      </c>
      <c r="P213" s="89">
        <f t="shared" si="50"/>
        <v>0</v>
      </c>
      <c r="Q213" s="89">
        <v>0</v>
      </c>
      <c r="R213" s="89">
        <f t="shared" si="53"/>
        <v>0</v>
      </c>
      <c r="S213" s="89">
        <v>0</v>
      </c>
      <c r="T213" s="89">
        <f t="shared" si="58"/>
        <v>0</v>
      </c>
      <c r="U213" s="89">
        <v>0</v>
      </c>
      <c r="V213" s="88">
        <f t="shared" si="59"/>
        <v>0</v>
      </c>
      <c r="W213" s="89">
        <v>0</v>
      </c>
      <c r="X213" s="88">
        <f t="shared" si="60"/>
        <v>0</v>
      </c>
      <c r="Y213" s="89">
        <v>0</v>
      </c>
      <c r="Z213" s="88">
        <f t="shared" si="61"/>
        <v>0</v>
      </c>
      <c r="AA213" s="88">
        <v>0</v>
      </c>
      <c r="AB213" s="88">
        <f t="shared" si="49"/>
        <v>0</v>
      </c>
      <c r="AC213" s="93">
        <f t="shared" si="62"/>
        <v>0</v>
      </c>
      <c r="AD213" s="135"/>
    </row>
    <row r="214" spans="1:30" s="115" customFormat="1" ht="22.5" hidden="1" customHeight="1">
      <c r="A214" s="85">
        <v>223</v>
      </c>
      <c r="B214" s="132" t="s">
        <v>749</v>
      </c>
      <c r="C214" s="87">
        <v>0</v>
      </c>
      <c r="D214" s="88">
        <f t="shared" si="54"/>
        <v>0</v>
      </c>
      <c r="E214" s="87">
        <v>0</v>
      </c>
      <c r="F214" s="88">
        <f t="shared" si="55"/>
        <v>0</v>
      </c>
      <c r="G214" s="89">
        <v>0</v>
      </c>
      <c r="H214" s="88">
        <f t="shared" si="56"/>
        <v>0</v>
      </c>
      <c r="I214" s="89">
        <v>0</v>
      </c>
      <c r="J214" s="89">
        <f t="shared" si="51"/>
        <v>0</v>
      </c>
      <c r="K214" s="89">
        <v>0</v>
      </c>
      <c r="L214" s="89">
        <f t="shared" si="52"/>
        <v>0</v>
      </c>
      <c r="M214" s="89">
        <v>0</v>
      </c>
      <c r="N214" s="89">
        <f t="shared" si="57"/>
        <v>0</v>
      </c>
      <c r="O214" s="125">
        <v>0</v>
      </c>
      <c r="P214" s="89">
        <f t="shared" si="50"/>
        <v>0</v>
      </c>
      <c r="Q214" s="89">
        <v>0</v>
      </c>
      <c r="R214" s="89">
        <f t="shared" si="53"/>
        <v>0</v>
      </c>
      <c r="S214" s="89">
        <v>0</v>
      </c>
      <c r="T214" s="89">
        <f t="shared" si="58"/>
        <v>0</v>
      </c>
      <c r="U214" s="89">
        <v>0</v>
      </c>
      <c r="V214" s="88">
        <f t="shared" si="59"/>
        <v>0</v>
      </c>
      <c r="W214" s="89">
        <v>0</v>
      </c>
      <c r="X214" s="88">
        <f t="shared" si="60"/>
        <v>0</v>
      </c>
      <c r="Y214" s="89">
        <v>0</v>
      </c>
      <c r="Z214" s="88">
        <f t="shared" si="61"/>
        <v>0</v>
      </c>
      <c r="AA214" s="88">
        <v>0</v>
      </c>
      <c r="AB214" s="88">
        <f t="shared" si="49"/>
        <v>0</v>
      </c>
      <c r="AC214" s="93">
        <f t="shared" si="62"/>
        <v>0</v>
      </c>
      <c r="AD214" s="135"/>
    </row>
    <row r="215" spans="1:30" s="115" customFormat="1" ht="22.5" hidden="1" customHeight="1">
      <c r="A215" s="122">
        <v>224</v>
      </c>
      <c r="B215" s="132" t="s">
        <v>750</v>
      </c>
      <c r="C215" s="87">
        <v>0</v>
      </c>
      <c r="D215" s="88">
        <f t="shared" si="54"/>
        <v>0</v>
      </c>
      <c r="E215" s="87">
        <v>0</v>
      </c>
      <c r="F215" s="88">
        <f t="shared" si="55"/>
        <v>0</v>
      </c>
      <c r="G215" s="89">
        <v>0</v>
      </c>
      <c r="H215" s="88">
        <f t="shared" si="56"/>
        <v>0</v>
      </c>
      <c r="I215" s="89">
        <v>0</v>
      </c>
      <c r="J215" s="89">
        <f t="shared" si="51"/>
        <v>0</v>
      </c>
      <c r="K215" s="89">
        <v>0</v>
      </c>
      <c r="L215" s="89">
        <f t="shared" si="52"/>
        <v>0</v>
      </c>
      <c r="M215" s="89">
        <v>0</v>
      </c>
      <c r="N215" s="89">
        <f t="shared" si="57"/>
        <v>0</v>
      </c>
      <c r="O215" s="125">
        <v>0</v>
      </c>
      <c r="P215" s="89">
        <f t="shared" si="50"/>
        <v>0</v>
      </c>
      <c r="Q215" s="89">
        <v>0</v>
      </c>
      <c r="R215" s="89">
        <f t="shared" si="53"/>
        <v>0</v>
      </c>
      <c r="S215" s="89">
        <v>0</v>
      </c>
      <c r="T215" s="89">
        <f t="shared" si="58"/>
        <v>0</v>
      </c>
      <c r="U215" s="89">
        <v>0</v>
      </c>
      <c r="V215" s="88">
        <f t="shared" si="59"/>
        <v>0</v>
      </c>
      <c r="W215" s="89">
        <v>0</v>
      </c>
      <c r="X215" s="88">
        <f t="shared" si="60"/>
        <v>0</v>
      </c>
      <c r="Y215" s="89">
        <v>0</v>
      </c>
      <c r="Z215" s="88">
        <f t="shared" si="61"/>
        <v>0</v>
      </c>
      <c r="AA215" s="88">
        <v>0</v>
      </c>
      <c r="AB215" s="88">
        <f t="shared" si="49"/>
        <v>0</v>
      </c>
      <c r="AC215" s="93">
        <f t="shared" si="62"/>
        <v>0</v>
      </c>
      <c r="AD215" s="135"/>
    </row>
    <row r="216" spans="1:30" s="115" customFormat="1" ht="22.5" hidden="1" customHeight="1">
      <c r="A216" s="85">
        <v>225</v>
      </c>
      <c r="B216" s="132" t="s">
        <v>751</v>
      </c>
      <c r="C216" s="87">
        <v>0</v>
      </c>
      <c r="D216" s="88">
        <f t="shared" si="54"/>
        <v>0</v>
      </c>
      <c r="E216" s="87">
        <v>0</v>
      </c>
      <c r="F216" s="88">
        <f t="shared" si="55"/>
        <v>0</v>
      </c>
      <c r="G216" s="89">
        <v>0</v>
      </c>
      <c r="H216" s="88">
        <f t="shared" si="56"/>
        <v>0</v>
      </c>
      <c r="I216" s="89">
        <v>0</v>
      </c>
      <c r="J216" s="89">
        <f t="shared" si="51"/>
        <v>0</v>
      </c>
      <c r="K216" s="89">
        <v>0</v>
      </c>
      <c r="L216" s="89">
        <f t="shared" si="52"/>
        <v>0</v>
      </c>
      <c r="M216" s="89">
        <v>0</v>
      </c>
      <c r="N216" s="89">
        <f t="shared" si="57"/>
        <v>0</v>
      </c>
      <c r="O216" s="125">
        <v>0</v>
      </c>
      <c r="P216" s="89">
        <f t="shared" si="50"/>
        <v>0</v>
      </c>
      <c r="Q216" s="89">
        <v>0</v>
      </c>
      <c r="R216" s="89">
        <f t="shared" si="53"/>
        <v>0</v>
      </c>
      <c r="S216" s="89">
        <v>0</v>
      </c>
      <c r="T216" s="89">
        <f t="shared" si="58"/>
        <v>0</v>
      </c>
      <c r="U216" s="89">
        <v>0</v>
      </c>
      <c r="V216" s="88">
        <f t="shared" si="59"/>
        <v>0</v>
      </c>
      <c r="W216" s="89">
        <v>0</v>
      </c>
      <c r="X216" s="88">
        <f t="shared" si="60"/>
        <v>0</v>
      </c>
      <c r="Y216" s="89">
        <v>0</v>
      </c>
      <c r="Z216" s="88">
        <f t="shared" si="61"/>
        <v>0</v>
      </c>
      <c r="AA216" s="88">
        <v>0</v>
      </c>
      <c r="AB216" s="88">
        <f t="shared" si="49"/>
        <v>0</v>
      </c>
      <c r="AC216" s="93">
        <f t="shared" si="62"/>
        <v>0</v>
      </c>
      <c r="AD216" s="135"/>
    </row>
    <row r="217" spans="1:30" s="115" customFormat="1" ht="22.5" hidden="1" customHeight="1">
      <c r="A217" s="122">
        <v>226</v>
      </c>
      <c r="B217" s="132" t="s">
        <v>752</v>
      </c>
      <c r="C217" s="87">
        <v>0</v>
      </c>
      <c r="D217" s="88">
        <f t="shared" si="54"/>
        <v>0</v>
      </c>
      <c r="E217" s="87">
        <v>0</v>
      </c>
      <c r="F217" s="88">
        <f t="shared" si="55"/>
        <v>0</v>
      </c>
      <c r="G217" s="89">
        <v>0</v>
      </c>
      <c r="H217" s="88">
        <f t="shared" si="56"/>
        <v>0</v>
      </c>
      <c r="I217" s="89">
        <v>0</v>
      </c>
      <c r="J217" s="89">
        <f t="shared" si="51"/>
        <v>0</v>
      </c>
      <c r="K217" s="89">
        <v>0</v>
      </c>
      <c r="L217" s="89">
        <f t="shared" si="52"/>
        <v>0</v>
      </c>
      <c r="M217" s="89">
        <v>0</v>
      </c>
      <c r="N217" s="89">
        <f t="shared" si="57"/>
        <v>0</v>
      </c>
      <c r="O217" s="125">
        <v>0</v>
      </c>
      <c r="P217" s="89">
        <f t="shared" si="50"/>
        <v>0</v>
      </c>
      <c r="Q217" s="89">
        <v>0</v>
      </c>
      <c r="R217" s="89">
        <f t="shared" si="53"/>
        <v>0</v>
      </c>
      <c r="S217" s="89">
        <v>0</v>
      </c>
      <c r="T217" s="89">
        <f t="shared" si="58"/>
        <v>0</v>
      </c>
      <c r="U217" s="89">
        <v>0</v>
      </c>
      <c r="V217" s="88">
        <f t="shared" si="59"/>
        <v>0</v>
      </c>
      <c r="W217" s="89">
        <v>0</v>
      </c>
      <c r="X217" s="88">
        <f t="shared" si="60"/>
        <v>0</v>
      </c>
      <c r="Y217" s="89">
        <v>0</v>
      </c>
      <c r="Z217" s="88">
        <f t="shared" si="61"/>
        <v>0</v>
      </c>
      <c r="AA217" s="88">
        <v>0</v>
      </c>
      <c r="AB217" s="88">
        <f t="shared" si="49"/>
        <v>0</v>
      </c>
      <c r="AC217" s="93">
        <f t="shared" si="62"/>
        <v>0</v>
      </c>
      <c r="AD217" s="135"/>
    </row>
    <row r="218" spans="1:30" s="115" customFormat="1" ht="22.5" hidden="1" customHeight="1">
      <c r="A218" s="85">
        <v>227</v>
      </c>
      <c r="B218" s="132" t="s">
        <v>753</v>
      </c>
      <c r="C218" s="87">
        <v>0</v>
      </c>
      <c r="D218" s="88">
        <f t="shared" si="54"/>
        <v>0</v>
      </c>
      <c r="E218" s="87">
        <v>0</v>
      </c>
      <c r="F218" s="88">
        <f t="shared" si="55"/>
        <v>0</v>
      </c>
      <c r="G218" s="89">
        <v>0</v>
      </c>
      <c r="H218" s="88">
        <f t="shared" si="56"/>
        <v>0</v>
      </c>
      <c r="I218" s="89">
        <v>0</v>
      </c>
      <c r="J218" s="89">
        <f t="shared" si="51"/>
        <v>0</v>
      </c>
      <c r="K218" s="89">
        <v>0</v>
      </c>
      <c r="L218" s="89">
        <f t="shared" si="52"/>
        <v>0</v>
      </c>
      <c r="M218" s="89">
        <v>0</v>
      </c>
      <c r="N218" s="89">
        <f t="shared" si="57"/>
        <v>0</v>
      </c>
      <c r="O218" s="125">
        <v>0</v>
      </c>
      <c r="P218" s="89">
        <f t="shared" si="50"/>
        <v>0</v>
      </c>
      <c r="Q218" s="89">
        <v>0</v>
      </c>
      <c r="R218" s="89">
        <f t="shared" si="53"/>
        <v>0</v>
      </c>
      <c r="S218" s="89">
        <v>0</v>
      </c>
      <c r="T218" s="89">
        <f t="shared" si="58"/>
        <v>0</v>
      </c>
      <c r="U218" s="89">
        <v>0</v>
      </c>
      <c r="V218" s="88">
        <f t="shared" si="59"/>
        <v>0</v>
      </c>
      <c r="W218" s="89">
        <v>0</v>
      </c>
      <c r="X218" s="88">
        <f t="shared" si="60"/>
        <v>0</v>
      </c>
      <c r="Y218" s="89">
        <v>0</v>
      </c>
      <c r="Z218" s="88">
        <f t="shared" si="61"/>
        <v>0</v>
      </c>
      <c r="AA218" s="88">
        <v>0</v>
      </c>
      <c r="AB218" s="88">
        <f t="shared" si="49"/>
        <v>0</v>
      </c>
      <c r="AC218" s="93">
        <f t="shared" si="62"/>
        <v>0</v>
      </c>
      <c r="AD218" s="135"/>
    </row>
    <row r="219" spans="1:30" s="115" customFormat="1" ht="22.5" hidden="1" customHeight="1">
      <c r="A219" s="122">
        <v>228</v>
      </c>
      <c r="B219" s="132" t="s">
        <v>754</v>
      </c>
      <c r="C219" s="87">
        <v>0</v>
      </c>
      <c r="D219" s="88">
        <f t="shared" si="54"/>
        <v>0</v>
      </c>
      <c r="E219" s="87">
        <v>0</v>
      </c>
      <c r="F219" s="88">
        <f t="shared" si="55"/>
        <v>0</v>
      </c>
      <c r="G219" s="89">
        <v>0</v>
      </c>
      <c r="H219" s="88">
        <f t="shared" si="56"/>
        <v>0</v>
      </c>
      <c r="I219" s="89">
        <v>0</v>
      </c>
      <c r="J219" s="89">
        <f t="shared" si="51"/>
        <v>0</v>
      </c>
      <c r="K219" s="89">
        <v>0</v>
      </c>
      <c r="L219" s="89">
        <f t="shared" si="52"/>
        <v>0</v>
      </c>
      <c r="M219" s="89">
        <v>0</v>
      </c>
      <c r="N219" s="89">
        <f t="shared" si="57"/>
        <v>0</v>
      </c>
      <c r="O219" s="125">
        <v>0</v>
      </c>
      <c r="P219" s="89">
        <f t="shared" si="50"/>
        <v>0</v>
      </c>
      <c r="Q219" s="89">
        <v>0</v>
      </c>
      <c r="R219" s="89">
        <f t="shared" si="53"/>
        <v>0</v>
      </c>
      <c r="S219" s="89">
        <v>0</v>
      </c>
      <c r="T219" s="89">
        <f t="shared" si="58"/>
        <v>0</v>
      </c>
      <c r="U219" s="89">
        <v>0</v>
      </c>
      <c r="V219" s="88">
        <f t="shared" si="59"/>
        <v>0</v>
      </c>
      <c r="W219" s="89">
        <v>0</v>
      </c>
      <c r="X219" s="88">
        <f t="shared" si="60"/>
        <v>0</v>
      </c>
      <c r="Y219" s="89">
        <v>0</v>
      </c>
      <c r="Z219" s="88">
        <f t="shared" si="61"/>
        <v>0</v>
      </c>
      <c r="AA219" s="88">
        <v>0</v>
      </c>
      <c r="AB219" s="88">
        <f t="shared" si="49"/>
        <v>0</v>
      </c>
      <c r="AC219" s="93">
        <f t="shared" si="62"/>
        <v>0</v>
      </c>
      <c r="AD219" s="135"/>
    </row>
    <row r="220" spans="1:30" s="115" customFormat="1" ht="22.5" hidden="1" customHeight="1">
      <c r="A220" s="85">
        <v>229</v>
      </c>
      <c r="B220" s="132" t="s">
        <v>755</v>
      </c>
      <c r="C220" s="87">
        <v>0</v>
      </c>
      <c r="D220" s="88">
        <f t="shared" si="54"/>
        <v>0</v>
      </c>
      <c r="E220" s="87">
        <v>0</v>
      </c>
      <c r="F220" s="88">
        <f t="shared" si="55"/>
        <v>0</v>
      </c>
      <c r="G220" s="89">
        <v>0</v>
      </c>
      <c r="H220" s="88">
        <f t="shared" si="56"/>
        <v>0</v>
      </c>
      <c r="I220" s="89">
        <v>0</v>
      </c>
      <c r="J220" s="89">
        <f t="shared" si="51"/>
        <v>0</v>
      </c>
      <c r="K220" s="89">
        <v>0</v>
      </c>
      <c r="L220" s="89">
        <f t="shared" si="52"/>
        <v>0</v>
      </c>
      <c r="M220" s="89">
        <v>0</v>
      </c>
      <c r="N220" s="89">
        <f t="shared" si="57"/>
        <v>0</v>
      </c>
      <c r="O220" s="125">
        <v>0</v>
      </c>
      <c r="P220" s="89">
        <f t="shared" si="50"/>
        <v>0</v>
      </c>
      <c r="Q220" s="89">
        <v>0</v>
      </c>
      <c r="R220" s="89">
        <f t="shared" si="53"/>
        <v>0</v>
      </c>
      <c r="S220" s="89">
        <v>0</v>
      </c>
      <c r="T220" s="89">
        <f t="shared" si="58"/>
        <v>0</v>
      </c>
      <c r="U220" s="89">
        <v>0</v>
      </c>
      <c r="V220" s="88">
        <f t="shared" si="59"/>
        <v>0</v>
      </c>
      <c r="W220" s="89">
        <v>0</v>
      </c>
      <c r="X220" s="88">
        <f t="shared" si="60"/>
        <v>0</v>
      </c>
      <c r="Y220" s="89">
        <v>0</v>
      </c>
      <c r="Z220" s="88">
        <f t="shared" si="61"/>
        <v>0</v>
      </c>
      <c r="AA220" s="88">
        <v>0</v>
      </c>
      <c r="AB220" s="88">
        <f t="shared" si="49"/>
        <v>0</v>
      </c>
      <c r="AC220" s="93">
        <f t="shared" si="62"/>
        <v>0</v>
      </c>
      <c r="AD220" s="135"/>
    </row>
    <row r="221" spans="1:30" s="115" customFormat="1" ht="22.5" hidden="1" customHeight="1">
      <c r="A221" s="122">
        <v>230</v>
      </c>
      <c r="B221" s="132" t="s">
        <v>756</v>
      </c>
      <c r="C221" s="87">
        <v>0</v>
      </c>
      <c r="D221" s="88">
        <f t="shared" si="54"/>
        <v>0</v>
      </c>
      <c r="E221" s="87">
        <v>0</v>
      </c>
      <c r="F221" s="88">
        <f t="shared" si="55"/>
        <v>0</v>
      </c>
      <c r="G221" s="89">
        <v>0</v>
      </c>
      <c r="H221" s="88">
        <f t="shared" si="56"/>
        <v>0</v>
      </c>
      <c r="I221" s="89">
        <v>0</v>
      </c>
      <c r="J221" s="89">
        <f t="shared" si="51"/>
        <v>0</v>
      </c>
      <c r="K221" s="89">
        <v>0</v>
      </c>
      <c r="L221" s="89">
        <f t="shared" si="52"/>
        <v>0</v>
      </c>
      <c r="M221" s="89">
        <v>0</v>
      </c>
      <c r="N221" s="89">
        <f t="shared" si="57"/>
        <v>0</v>
      </c>
      <c r="O221" s="125">
        <v>0</v>
      </c>
      <c r="P221" s="89">
        <f t="shared" si="50"/>
        <v>0</v>
      </c>
      <c r="Q221" s="89">
        <v>0</v>
      </c>
      <c r="R221" s="89">
        <f t="shared" si="53"/>
        <v>0</v>
      </c>
      <c r="S221" s="89">
        <v>0</v>
      </c>
      <c r="T221" s="89">
        <f t="shared" si="58"/>
        <v>0</v>
      </c>
      <c r="U221" s="89">
        <v>0</v>
      </c>
      <c r="V221" s="88">
        <f t="shared" si="59"/>
        <v>0</v>
      </c>
      <c r="W221" s="89">
        <v>0</v>
      </c>
      <c r="X221" s="88">
        <f t="shared" si="60"/>
        <v>0</v>
      </c>
      <c r="Y221" s="89">
        <v>0</v>
      </c>
      <c r="Z221" s="88">
        <f t="shared" si="61"/>
        <v>0</v>
      </c>
      <c r="AA221" s="88">
        <v>0</v>
      </c>
      <c r="AB221" s="88">
        <f t="shared" si="49"/>
        <v>0</v>
      </c>
      <c r="AC221" s="93">
        <f t="shared" si="62"/>
        <v>0</v>
      </c>
      <c r="AD221" s="135"/>
    </row>
    <row r="222" spans="1:30" s="115" customFormat="1" ht="22.5" hidden="1" customHeight="1">
      <c r="A222" s="85">
        <v>231</v>
      </c>
      <c r="B222" s="132" t="s">
        <v>757</v>
      </c>
      <c r="C222" s="87">
        <v>0</v>
      </c>
      <c r="D222" s="88">
        <f t="shared" si="54"/>
        <v>0</v>
      </c>
      <c r="E222" s="87">
        <v>0</v>
      </c>
      <c r="F222" s="88">
        <f t="shared" si="55"/>
        <v>0</v>
      </c>
      <c r="G222" s="89">
        <v>0</v>
      </c>
      <c r="H222" s="88">
        <f t="shared" si="56"/>
        <v>0</v>
      </c>
      <c r="I222" s="89">
        <v>0</v>
      </c>
      <c r="J222" s="89">
        <f t="shared" si="51"/>
        <v>0</v>
      </c>
      <c r="K222" s="89">
        <v>0</v>
      </c>
      <c r="L222" s="89">
        <f t="shared" si="52"/>
        <v>0</v>
      </c>
      <c r="M222" s="89">
        <v>0</v>
      </c>
      <c r="N222" s="89">
        <f t="shared" si="57"/>
        <v>0</v>
      </c>
      <c r="O222" s="125">
        <v>0</v>
      </c>
      <c r="P222" s="89">
        <f t="shared" si="50"/>
        <v>0</v>
      </c>
      <c r="Q222" s="89">
        <v>0</v>
      </c>
      <c r="R222" s="89">
        <f t="shared" si="53"/>
        <v>0</v>
      </c>
      <c r="S222" s="89">
        <v>0</v>
      </c>
      <c r="T222" s="89">
        <f t="shared" si="58"/>
        <v>0</v>
      </c>
      <c r="U222" s="89">
        <v>0</v>
      </c>
      <c r="V222" s="88">
        <f t="shared" si="59"/>
        <v>0</v>
      </c>
      <c r="W222" s="89">
        <v>0</v>
      </c>
      <c r="X222" s="88">
        <f t="shared" si="60"/>
        <v>0</v>
      </c>
      <c r="Y222" s="89">
        <v>0</v>
      </c>
      <c r="Z222" s="88">
        <f t="shared" si="61"/>
        <v>0</v>
      </c>
      <c r="AA222" s="88">
        <v>0</v>
      </c>
      <c r="AB222" s="88">
        <f t="shared" si="49"/>
        <v>0</v>
      </c>
      <c r="AC222" s="93">
        <f t="shared" si="62"/>
        <v>0</v>
      </c>
      <c r="AD222" s="135"/>
    </row>
    <row r="223" spans="1:30" s="115" customFormat="1" ht="22.5" hidden="1" customHeight="1">
      <c r="A223" s="122">
        <v>232</v>
      </c>
      <c r="B223" s="132" t="s">
        <v>758</v>
      </c>
      <c r="C223" s="87">
        <v>0</v>
      </c>
      <c r="D223" s="88">
        <f t="shared" si="54"/>
        <v>0</v>
      </c>
      <c r="E223" s="87">
        <v>0</v>
      </c>
      <c r="F223" s="88">
        <f t="shared" si="55"/>
        <v>0</v>
      </c>
      <c r="G223" s="89">
        <v>0</v>
      </c>
      <c r="H223" s="88">
        <f t="shared" si="56"/>
        <v>0</v>
      </c>
      <c r="I223" s="89">
        <v>0</v>
      </c>
      <c r="J223" s="89">
        <f t="shared" si="51"/>
        <v>0</v>
      </c>
      <c r="K223" s="89">
        <v>0</v>
      </c>
      <c r="L223" s="89">
        <f t="shared" si="52"/>
        <v>0</v>
      </c>
      <c r="M223" s="89">
        <v>0</v>
      </c>
      <c r="N223" s="89">
        <f t="shared" si="57"/>
        <v>0</v>
      </c>
      <c r="O223" s="125">
        <v>0</v>
      </c>
      <c r="P223" s="89">
        <f t="shared" si="50"/>
        <v>0</v>
      </c>
      <c r="Q223" s="89">
        <v>0</v>
      </c>
      <c r="R223" s="89">
        <f t="shared" si="53"/>
        <v>0</v>
      </c>
      <c r="S223" s="89">
        <v>0</v>
      </c>
      <c r="T223" s="89">
        <f t="shared" si="58"/>
        <v>0</v>
      </c>
      <c r="U223" s="89">
        <v>0</v>
      </c>
      <c r="V223" s="88">
        <f t="shared" si="59"/>
        <v>0</v>
      </c>
      <c r="W223" s="89">
        <v>0</v>
      </c>
      <c r="X223" s="88">
        <f t="shared" si="60"/>
        <v>0</v>
      </c>
      <c r="Y223" s="89">
        <v>0</v>
      </c>
      <c r="Z223" s="88">
        <f t="shared" si="61"/>
        <v>0</v>
      </c>
      <c r="AA223" s="88">
        <v>0</v>
      </c>
      <c r="AB223" s="88">
        <f t="shared" si="49"/>
        <v>0</v>
      </c>
      <c r="AC223" s="93">
        <f t="shared" si="62"/>
        <v>0</v>
      </c>
      <c r="AD223" s="135"/>
    </row>
    <row r="224" spans="1:30" s="115" customFormat="1" ht="22.5" hidden="1" customHeight="1">
      <c r="A224" s="85">
        <v>233</v>
      </c>
      <c r="B224" s="132" t="s">
        <v>759</v>
      </c>
      <c r="C224" s="87">
        <v>0</v>
      </c>
      <c r="D224" s="88">
        <f t="shared" si="54"/>
        <v>0</v>
      </c>
      <c r="E224" s="87">
        <v>0</v>
      </c>
      <c r="F224" s="88">
        <f t="shared" si="55"/>
        <v>0</v>
      </c>
      <c r="G224" s="89">
        <v>0</v>
      </c>
      <c r="H224" s="88">
        <f t="shared" si="56"/>
        <v>0</v>
      </c>
      <c r="I224" s="89">
        <v>0</v>
      </c>
      <c r="J224" s="89">
        <f t="shared" si="51"/>
        <v>0</v>
      </c>
      <c r="K224" s="89">
        <v>0</v>
      </c>
      <c r="L224" s="89">
        <f t="shared" si="52"/>
        <v>0</v>
      </c>
      <c r="M224" s="89">
        <v>0</v>
      </c>
      <c r="N224" s="89">
        <f t="shared" si="57"/>
        <v>0</v>
      </c>
      <c r="O224" s="125">
        <v>0</v>
      </c>
      <c r="P224" s="89">
        <f t="shared" si="50"/>
        <v>0</v>
      </c>
      <c r="Q224" s="89">
        <v>0</v>
      </c>
      <c r="R224" s="89">
        <f t="shared" si="53"/>
        <v>0</v>
      </c>
      <c r="S224" s="89">
        <v>0</v>
      </c>
      <c r="T224" s="89">
        <f t="shared" si="58"/>
        <v>0</v>
      </c>
      <c r="U224" s="89">
        <v>0</v>
      </c>
      <c r="V224" s="88">
        <f t="shared" si="59"/>
        <v>0</v>
      </c>
      <c r="W224" s="89">
        <v>0</v>
      </c>
      <c r="X224" s="88">
        <f t="shared" si="60"/>
        <v>0</v>
      </c>
      <c r="Y224" s="89">
        <v>0</v>
      </c>
      <c r="Z224" s="88">
        <f t="shared" si="61"/>
        <v>0</v>
      </c>
      <c r="AA224" s="88">
        <v>0</v>
      </c>
      <c r="AB224" s="88">
        <f t="shared" si="49"/>
        <v>0</v>
      </c>
      <c r="AC224" s="93">
        <f t="shared" si="62"/>
        <v>0</v>
      </c>
      <c r="AD224" s="135"/>
    </row>
    <row r="225" spans="1:30" s="115" customFormat="1" ht="22.5" hidden="1" customHeight="1">
      <c r="A225" s="122">
        <v>234</v>
      </c>
      <c r="B225" s="132" t="s">
        <v>760</v>
      </c>
      <c r="C225" s="87">
        <v>0</v>
      </c>
      <c r="D225" s="88">
        <f t="shared" si="54"/>
        <v>0</v>
      </c>
      <c r="E225" s="87">
        <v>0</v>
      </c>
      <c r="F225" s="88">
        <f t="shared" si="55"/>
        <v>0</v>
      </c>
      <c r="G225" s="89">
        <v>0</v>
      </c>
      <c r="H225" s="88">
        <f t="shared" si="56"/>
        <v>0</v>
      </c>
      <c r="I225" s="89">
        <v>0</v>
      </c>
      <c r="J225" s="89">
        <f t="shared" si="51"/>
        <v>0</v>
      </c>
      <c r="K225" s="89">
        <v>0</v>
      </c>
      <c r="L225" s="89">
        <f t="shared" si="52"/>
        <v>0</v>
      </c>
      <c r="M225" s="89">
        <v>0</v>
      </c>
      <c r="N225" s="89">
        <f t="shared" si="57"/>
        <v>0</v>
      </c>
      <c r="O225" s="125">
        <v>0</v>
      </c>
      <c r="P225" s="89">
        <f t="shared" si="50"/>
        <v>0</v>
      </c>
      <c r="Q225" s="89">
        <v>0</v>
      </c>
      <c r="R225" s="89">
        <f t="shared" si="53"/>
        <v>0</v>
      </c>
      <c r="S225" s="89">
        <v>0</v>
      </c>
      <c r="T225" s="89">
        <f t="shared" si="58"/>
        <v>0</v>
      </c>
      <c r="U225" s="89">
        <v>0</v>
      </c>
      <c r="V225" s="88">
        <f t="shared" si="59"/>
        <v>0</v>
      </c>
      <c r="W225" s="89">
        <v>0</v>
      </c>
      <c r="X225" s="88">
        <f t="shared" si="60"/>
        <v>0</v>
      </c>
      <c r="Y225" s="89">
        <v>0</v>
      </c>
      <c r="Z225" s="88">
        <f t="shared" si="61"/>
        <v>0</v>
      </c>
      <c r="AA225" s="88">
        <v>0</v>
      </c>
      <c r="AB225" s="88">
        <f t="shared" si="49"/>
        <v>0</v>
      </c>
      <c r="AC225" s="93">
        <f t="shared" si="62"/>
        <v>0</v>
      </c>
      <c r="AD225" s="135"/>
    </row>
    <row r="226" spans="1:30" s="115" customFormat="1" ht="22.5" hidden="1" customHeight="1">
      <c r="A226" s="85">
        <v>235</v>
      </c>
      <c r="B226" s="132" t="s">
        <v>761</v>
      </c>
      <c r="C226" s="87">
        <v>0</v>
      </c>
      <c r="D226" s="88">
        <f t="shared" si="54"/>
        <v>0</v>
      </c>
      <c r="E226" s="87">
        <v>0</v>
      </c>
      <c r="F226" s="88">
        <f t="shared" si="55"/>
        <v>0</v>
      </c>
      <c r="G226" s="89">
        <v>0</v>
      </c>
      <c r="H226" s="88">
        <f t="shared" si="56"/>
        <v>0</v>
      </c>
      <c r="I226" s="89">
        <v>0</v>
      </c>
      <c r="J226" s="89">
        <f t="shared" si="51"/>
        <v>0</v>
      </c>
      <c r="K226" s="89">
        <v>0</v>
      </c>
      <c r="L226" s="89">
        <f t="shared" si="52"/>
        <v>0</v>
      </c>
      <c r="M226" s="89">
        <v>0</v>
      </c>
      <c r="N226" s="89">
        <f t="shared" si="57"/>
        <v>0</v>
      </c>
      <c r="O226" s="125">
        <v>0</v>
      </c>
      <c r="P226" s="89">
        <f t="shared" si="50"/>
        <v>0</v>
      </c>
      <c r="Q226" s="89">
        <v>0</v>
      </c>
      <c r="R226" s="89">
        <f t="shared" si="53"/>
        <v>0</v>
      </c>
      <c r="S226" s="89">
        <v>0</v>
      </c>
      <c r="T226" s="89">
        <f t="shared" si="58"/>
        <v>0</v>
      </c>
      <c r="U226" s="89">
        <v>0</v>
      </c>
      <c r="V226" s="88">
        <f t="shared" si="59"/>
        <v>0</v>
      </c>
      <c r="W226" s="89">
        <v>0</v>
      </c>
      <c r="X226" s="88">
        <f t="shared" si="60"/>
        <v>0</v>
      </c>
      <c r="Y226" s="89">
        <v>0</v>
      </c>
      <c r="Z226" s="88">
        <f t="shared" si="61"/>
        <v>0</v>
      </c>
      <c r="AA226" s="88">
        <v>0</v>
      </c>
      <c r="AB226" s="88">
        <f t="shared" si="49"/>
        <v>0</v>
      </c>
      <c r="AC226" s="93">
        <f t="shared" si="62"/>
        <v>0</v>
      </c>
      <c r="AD226" s="135"/>
    </row>
    <row r="227" spans="1:30" s="115" customFormat="1" ht="22.5" hidden="1" customHeight="1">
      <c r="A227" s="122">
        <v>236</v>
      </c>
      <c r="B227" s="132" t="s">
        <v>762</v>
      </c>
      <c r="C227" s="87">
        <v>0</v>
      </c>
      <c r="D227" s="88">
        <f t="shared" si="54"/>
        <v>0</v>
      </c>
      <c r="E227" s="87">
        <v>0</v>
      </c>
      <c r="F227" s="88">
        <f t="shared" si="55"/>
        <v>0</v>
      </c>
      <c r="G227" s="89">
        <v>0</v>
      </c>
      <c r="H227" s="88">
        <f t="shared" si="56"/>
        <v>0</v>
      </c>
      <c r="I227" s="89">
        <v>0</v>
      </c>
      <c r="J227" s="89">
        <f t="shared" si="51"/>
        <v>0</v>
      </c>
      <c r="K227" s="89">
        <v>0</v>
      </c>
      <c r="L227" s="89">
        <f t="shared" si="52"/>
        <v>0</v>
      </c>
      <c r="M227" s="89">
        <v>0</v>
      </c>
      <c r="N227" s="89">
        <f t="shared" si="57"/>
        <v>0</v>
      </c>
      <c r="O227" s="125">
        <v>0</v>
      </c>
      <c r="P227" s="89">
        <f t="shared" si="50"/>
        <v>0</v>
      </c>
      <c r="Q227" s="89">
        <v>0</v>
      </c>
      <c r="R227" s="89">
        <f t="shared" si="53"/>
        <v>0</v>
      </c>
      <c r="S227" s="89">
        <v>0</v>
      </c>
      <c r="T227" s="89">
        <f t="shared" si="58"/>
        <v>0</v>
      </c>
      <c r="U227" s="89">
        <v>0</v>
      </c>
      <c r="V227" s="88">
        <f t="shared" si="59"/>
        <v>0</v>
      </c>
      <c r="W227" s="89">
        <v>0</v>
      </c>
      <c r="X227" s="88">
        <f t="shared" si="60"/>
        <v>0</v>
      </c>
      <c r="Y227" s="89">
        <v>0</v>
      </c>
      <c r="Z227" s="88">
        <f t="shared" si="61"/>
        <v>0</v>
      </c>
      <c r="AA227" s="88">
        <v>0</v>
      </c>
      <c r="AB227" s="88">
        <f t="shared" si="49"/>
        <v>0</v>
      </c>
      <c r="AC227" s="93">
        <f t="shared" si="62"/>
        <v>0</v>
      </c>
      <c r="AD227" s="135"/>
    </row>
    <row r="228" spans="1:30" s="115" customFormat="1" ht="22.5" hidden="1" customHeight="1">
      <c r="A228" s="85">
        <v>237</v>
      </c>
      <c r="B228" s="132" t="s">
        <v>763</v>
      </c>
      <c r="C228" s="87">
        <v>0</v>
      </c>
      <c r="D228" s="88">
        <f t="shared" si="54"/>
        <v>0</v>
      </c>
      <c r="E228" s="87">
        <v>0</v>
      </c>
      <c r="F228" s="88">
        <f t="shared" si="55"/>
        <v>0</v>
      </c>
      <c r="G228" s="89">
        <v>0</v>
      </c>
      <c r="H228" s="88">
        <f t="shared" si="56"/>
        <v>0</v>
      </c>
      <c r="I228" s="89">
        <v>0</v>
      </c>
      <c r="J228" s="89">
        <f t="shared" si="51"/>
        <v>0</v>
      </c>
      <c r="K228" s="89">
        <v>0</v>
      </c>
      <c r="L228" s="89">
        <f t="shared" si="52"/>
        <v>0</v>
      </c>
      <c r="M228" s="89">
        <v>0</v>
      </c>
      <c r="N228" s="89">
        <f t="shared" si="57"/>
        <v>0</v>
      </c>
      <c r="O228" s="125">
        <v>0</v>
      </c>
      <c r="P228" s="89">
        <f t="shared" si="50"/>
        <v>0</v>
      </c>
      <c r="Q228" s="89">
        <v>0</v>
      </c>
      <c r="R228" s="89">
        <f t="shared" si="53"/>
        <v>0</v>
      </c>
      <c r="S228" s="89">
        <v>0</v>
      </c>
      <c r="T228" s="89">
        <f t="shared" si="58"/>
        <v>0</v>
      </c>
      <c r="U228" s="89">
        <v>0</v>
      </c>
      <c r="V228" s="88">
        <f t="shared" si="59"/>
        <v>0</v>
      </c>
      <c r="W228" s="89">
        <v>0</v>
      </c>
      <c r="X228" s="88">
        <f t="shared" si="60"/>
        <v>0</v>
      </c>
      <c r="Y228" s="89">
        <v>0</v>
      </c>
      <c r="Z228" s="88">
        <f t="shared" si="61"/>
        <v>0</v>
      </c>
      <c r="AA228" s="88">
        <v>0</v>
      </c>
      <c r="AB228" s="88">
        <f t="shared" si="49"/>
        <v>0</v>
      </c>
      <c r="AC228" s="93">
        <f t="shared" si="62"/>
        <v>0</v>
      </c>
      <c r="AD228" s="135"/>
    </row>
    <row r="229" spans="1:30" s="115" customFormat="1" ht="22.5" hidden="1" customHeight="1">
      <c r="A229" s="122">
        <v>238</v>
      </c>
      <c r="B229" s="132" t="s">
        <v>764</v>
      </c>
      <c r="C229" s="87">
        <v>0</v>
      </c>
      <c r="D229" s="88">
        <f t="shared" si="54"/>
        <v>0</v>
      </c>
      <c r="E229" s="87">
        <v>0</v>
      </c>
      <c r="F229" s="88">
        <f t="shared" si="55"/>
        <v>0</v>
      </c>
      <c r="G229" s="89">
        <v>0</v>
      </c>
      <c r="H229" s="88">
        <f t="shared" si="56"/>
        <v>0</v>
      </c>
      <c r="I229" s="89">
        <v>0</v>
      </c>
      <c r="J229" s="89">
        <f t="shared" si="51"/>
        <v>0</v>
      </c>
      <c r="K229" s="89">
        <v>0</v>
      </c>
      <c r="L229" s="89">
        <f t="shared" si="52"/>
        <v>0</v>
      </c>
      <c r="M229" s="89">
        <v>0</v>
      </c>
      <c r="N229" s="89">
        <f t="shared" si="57"/>
        <v>0</v>
      </c>
      <c r="O229" s="125">
        <v>0</v>
      </c>
      <c r="P229" s="89">
        <f t="shared" si="50"/>
        <v>0</v>
      </c>
      <c r="Q229" s="89">
        <v>0</v>
      </c>
      <c r="R229" s="89">
        <f t="shared" si="53"/>
        <v>0</v>
      </c>
      <c r="S229" s="89">
        <v>0</v>
      </c>
      <c r="T229" s="89">
        <f t="shared" si="58"/>
        <v>0</v>
      </c>
      <c r="U229" s="89">
        <v>0</v>
      </c>
      <c r="V229" s="88">
        <f t="shared" si="59"/>
        <v>0</v>
      </c>
      <c r="W229" s="89">
        <v>0</v>
      </c>
      <c r="X229" s="88">
        <f t="shared" si="60"/>
        <v>0</v>
      </c>
      <c r="Y229" s="89">
        <v>0</v>
      </c>
      <c r="Z229" s="88">
        <f t="shared" si="61"/>
        <v>0</v>
      </c>
      <c r="AA229" s="88">
        <v>0</v>
      </c>
      <c r="AB229" s="88">
        <f t="shared" si="49"/>
        <v>0</v>
      </c>
      <c r="AC229" s="93">
        <f t="shared" si="62"/>
        <v>0</v>
      </c>
      <c r="AD229" s="135"/>
    </row>
    <row r="230" spans="1:30" s="115" customFormat="1" ht="22.5" hidden="1" customHeight="1">
      <c r="A230" s="85">
        <v>239</v>
      </c>
      <c r="B230" s="132" t="s">
        <v>765</v>
      </c>
      <c r="C230" s="87">
        <v>0</v>
      </c>
      <c r="D230" s="88">
        <f t="shared" si="54"/>
        <v>0</v>
      </c>
      <c r="E230" s="87">
        <v>0</v>
      </c>
      <c r="F230" s="88">
        <f t="shared" si="55"/>
        <v>0</v>
      </c>
      <c r="G230" s="89">
        <v>0</v>
      </c>
      <c r="H230" s="88">
        <f t="shared" si="56"/>
        <v>0</v>
      </c>
      <c r="I230" s="89">
        <v>0</v>
      </c>
      <c r="J230" s="89">
        <f t="shared" si="51"/>
        <v>0</v>
      </c>
      <c r="K230" s="89">
        <v>0</v>
      </c>
      <c r="L230" s="89">
        <f t="shared" si="52"/>
        <v>0</v>
      </c>
      <c r="M230" s="89">
        <v>0</v>
      </c>
      <c r="N230" s="89">
        <f t="shared" si="57"/>
        <v>0</v>
      </c>
      <c r="O230" s="125">
        <v>0</v>
      </c>
      <c r="P230" s="89">
        <f t="shared" si="50"/>
        <v>0</v>
      </c>
      <c r="Q230" s="89">
        <v>0</v>
      </c>
      <c r="R230" s="89">
        <f t="shared" si="53"/>
        <v>0</v>
      </c>
      <c r="S230" s="89">
        <v>0</v>
      </c>
      <c r="T230" s="89">
        <f t="shared" si="58"/>
        <v>0</v>
      </c>
      <c r="U230" s="89">
        <v>0</v>
      </c>
      <c r="V230" s="88">
        <f t="shared" si="59"/>
        <v>0</v>
      </c>
      <c r="W230" s="89">
        <v>0</v>
      </c>
      <c r="X230" s="88">
        <f t="shared" si="60"/>
        <v>0</v>
      </c>
      <c r="Y230" s="89">
        <v>0</v>
      </c>
      <c r="Z230" s="88">
        <f t="shared" si="61"/>
        <v>0</v>
      </c>
      <c r="AA230" s="88">
        <v>0</v>
      </c>
      <c r="AB230" s="88">
        <f t="shared" si="49"/>
        <v>0</v>
      </c>
      <c r="AC230" s="93">
        <f t="shared" si="62"/>
        <v>0</v>
      </c>
      <c r="AD230" s="135"/>
    </row>
    <row r="231" spans="1:30" s="115" customFormat="1" ht="22.5" hidden="1" customHeight="1">
      <c r="A231" s="122">
        <v>240</v>
      </c>
      <c r="B231" s="132" t="s">
        <v>766</v>
      </c>
      <c r="C231" s="87">
        <v>0</v>
      </c>
      <c r="D231" s="88">
        <f t="shared" si="54"/>
        <v>0</v>
      </c>
      <c r="E231" s="87">
        <v>0</v>
      </c>
      <c r="F231" s="88">
        <f t="shared" si="55"/>
        <v>0</v>
      </c>
      <c r="G231" s="89">
        <v>0</v>
      </c>
      <c r="H231" s="88">
        <f t="shared" si="56"/>
        <v>0</v>
      </c>
      <c r="I231" s="89">
        <v>0</v>
      </c>
      <c r="J231" s="89">
        <f t="shared" si="51"/>
        <v>0</v>
      </c>
      <c r="K231" s="89">
        <v>0</v>
      </c>
      <c r="L231" s="89">
        <f t="shared" si="52"/>
        <v>0</v>
      </c>
      <c r="M231" s="89">
        <v>0</v>
      </c>
      <c r="N231" s="89">
        <f t="shared" si="57"/>
        <v>0</v>
      </c>
      <c r="O231" s="125">
        <v>0</v>
      </c>
      <c r="P231" s="89">
        <f t="shared" si="50"/>
        <v>0</v>
      </c>
      <c r="Q231" s="89">
        <v>0</v>
      </c>
      <c r="R231" s="89">
        <f t="shared" si="53"/>
        <v>0</v>
      </c>
      <c r="S231" s="89">
        <v>0</v>
      </c>
      <c r="T231" s="89">
        <f t="shared" si="58"/>
        <v>0</v>
      </c>
      <c r="U231" s="89">
        <v>0</v>
      </c>
      <c r="V231" s="88">
        <f t="shared" si="59"/>
        <v>0</v>
      </c>
      <c r="W231" s="89">
        <v>0</v>
      </c>
      <c r="X231" s="88">
        <f t="shared" si="60"/>
        <v>0</v>
      </c>
      <c r="Y231" s="89">
        <v>0</v>
      </c>
      <c r="Z231" s="88">
        <f t="shared" si="61"/>
        <v>0</v>
      </c>
      <c r="AA231" s="88">
        <v>0</v>
      </c>
      <c r="AB231" s="88">
        <f t="shared" si="49"/>
        <v>0</v>
      </c>
      <c r="AC231" s="93">
        <f t="shared" si="62"/>
        <v>0</v>
      </c>
      <c r="AD231" s="135"/>
    </row>
    <row r="232" spans="1:30" s="115" customFormat="1" ht="22.5" hidden="1" customHeight="1">
      <c r="A232" s="85">
        <v>241</v>
      </c>
      <c r="B232" s="132" t="s">
        <v>767</v>
      </c>
      <c r="C232" s="87">
        <v>0</v>
      </c>
      <c r="D232" s="88">
        <f t="shared" si="54"/>
        <v>0</v>
      </c>
      <c r="E232" s="87">
        <v>0</v>
      </c>
      <c r="F232" s="88">
        <f t="shared" si="55"/>
        <v>0</v>
      </c>
      <c r="G232" s="89">
        <v>0</v>
      </c>
      <c r="H232" s="88">
        <f t="shared" si="56"/>
        <v>0</v>
      </c>
      <c r="I232" s="89">
        <v>0</v>
      </c>
      <c r="J232" s="89">
        <f t="shared" si="51"/>
        <v>0</v>
      </c>
      <c r="K232" s="89">
        <v>0</v>
      </c>
      <c r="L232" s="89">
        <f t="shared" si="52"/>
        <v>0</v>
      </c>
      <c r="M232" s="89">
        <v>0</v>
      </c>
      <c r="N232" s="89">
        <f t="shared" si="57"/>
        <v>0</v>
      </c>
      <c r="O232" s="125">
        <v>0</v>
      </c>
      <c r="P232" s="89">
        <f t="shared" si="50"/>
        <v>0</v>
      </c>
      <c r="Q232" s="89">
        <v>0</v>
      </c>
      <c r="R232" s="89">
        <f t="shared" si="53"/>
        <v>0</v>
      </c>
      <c r="S232" s="89">
        <v>0</v>
      </c>
      <c r="T232" s="89">
        <f t="shared" si="58"/>
        <v>0</v>
      </c>
      <c r="U232" s="89">
        <v>0</v>
      </c>
      <c r="V232" s="88">
        <f t="shared" si="59"/>
        <v>0</v>
      </c>
      <c r="W232" s="89">
        <v>0</v>
      </c>
      <c r="X232" s="88">
        <f t="shared" si="60"/>
        <v>0</v>
      </c>
      <c r="Y232" s="89">
        <v>0</v>
      </c>
      <c r="Z232" s="88">
        <f t="shared" si="61"/>
        <v>0</v>
      </c>
      <c r="AA232" s="88">
        <v>0</v>
      </c>
      <c r="AB232" s="88">
        <f t="shared" si="49"/>
        <v>0</v>
      </c>
      <c r="AC232" s="93">
        <f t="shared" si="62"/>
        <v>0</v>
      </c>
      <c r="AD232" s="135"/>
    </row>
    <row r="233" spans="1:30" s="115" customFormat="1" ht="22.5" hidden="1" customHeight="1">
      <c r="A233" s="122">
        <v>242</v>
      </c>
      <c r="B233" s="132" t="s">
        <v>768</v>
      </c>
      <c r="C233" s="87">
        <v>0</v>
      </c>
      <c r="D233" s="88">
        <f t="shared" si="54"/>
        <v>0</v>
      </c>
      <c r="E233" s="87">
        <v>0</v>
      </c>
      <c r="F233" s="88">
        <f t="shared" si="55"/>
        <v>0</v>
      </c>
      <c r="G233" s="89">
        <v>0</v>
      </c>
      <c r="H233" s="88">
        <f t="shared" si="56"/>
        <v>0</v>
      </c>
      <c r="I233" s="89">
        <v>0</v>
      </c>
      <c r="J233" s="89">
        <f t="shared" si="51"/>
        <v>0</v>
      </c>
      <c r="K233" s="89">
        <v>0</v>
      </c>
      <c r="L233" s="89">
        <f t="shared" si="52"/>
        <v>0</v>
      </c>
      <c r="M233" s="89">
        <v>0</v>
      </c>
      <c r="N233" s="89">
        <f t="shared" si="57"/>
        <v>0</v>
      </c>
      <c r="O233" s="125">
        <v>0</v>
      </c>
      <c r="P233" s="89">
        <f t="shared" si="50"/>
        <v>0</v>
      </c>
      <c r="Q233" s="89">
        <v>0</v>
      </c>
      <c r="R233" s="89">
        <f t="shared" si="53"/>
        <v>0</v>
      </c>
      <c r="S233" s="89">
        <v>0</v>
      </c>
      <c r="T233" s="89">
        <f t="shared" si="58"/>
        <v>0</v>
      </c>
      <c r="U233" s="89">
        <v>0</v>
      </c>
      <c r="V233" s="88">
        <f t="shared" si="59"/>
        <v>0</v>
      </c>
      <c r="W233" s="89">
        <v>0</v>
      </c>
      <c r="X233" s="88">
        <f t="shared" si="60"/>
        <v>0</v>
      </c>
      <c r="Y233" s="89">
        <v>0</v>
      </c>
      <c r="Z233" s="88">
        <f t="shared" si="61"/>
        <v>0</v>
      </c>
      <c r="AA233" s="88">
        <v>0</v>
      </c>
      <c r="AB233" s="88">
        <f t="shared" si="49"/>
        <v>0</v>
      </c>
      <c r="AC233" s="93">
        <f t="shared" si="62"/>
        <v>0</v>
      </c>
      <c r="AD233" s="135"/>
    </row>
    <row r="234" spans="1:30" s="115" customFormat="1" ht="22.5" hidden="1" customHeight="1">
      <c r="A234" s="85">
        <v>243</v>
      </c>
      <c r="B234" s="132" t="s">
        <v>769</v>
      </c>
      <c r="C234" s="87">
        <v>0</v>
      </c>
      <c r="D234" s="88">
        <f t="shared" si="54"/>
        <v>0</v>
      </c>
      <c r="E234" s="87">
        <v>0</v>
      </c>
      <c r="F234" s="88">
        <f t="shared" si="55"/>
        <v>0</v>
      </c>
      <c r="G234" s="89">
        <v>0</v>
      </c>
      <c r="H234" s="88">
        <f t="shared" si="56"/>
        <v>0</v>
      </c>
      <c r="I234" s="89">
        <v>0</v>
      </c>
      <c r="J234" s="89">
        <f t="shared" si="51"/>
        <v>0</v>
      </c>
      <c r="K234" s="89">
        <v>0</v>
      </c>
      <c r="L234" s="89">
        <f t="shared" si="52"/>
        <v>0</v>
      </c>
      <c r="M234" s="89">
        <v>0</v>
      </c>
      <c r="N234" s="89">
        <f t="shared" si="57"/>
        <v>0</v>
      </c>
      <c r="O234" s="125">
        <v>0</v>
      </c>
      <c r="P234" s="89">
        <f t="shared" si="50"/>
        <v>0</v>
      </c>
      <c r="Q234" s="89">
        <v>0</v>
      </c>
      <c r="R234" s="89">
        <f t="shared" si="53"/>
        <v>0</v>
      </c>
      <c r="S234" s="89">
        <v>0</v>
      </c>
      <c r="T234" s="89">
        <f t="shared" si="58"/>
        <v>0</v>
      </c>
      <c r="U234" s="89">
        <v>0</v>
      </c>
      <c r="V234" s="88">
        <f t="shared" si="59"/>
        <v>0</v>
      </c>
      <c r="W234" s="89">
        <v>0</v>
      </c>
      <c r="X234" s="88">
        <f t="shared" si="60"/>
        <v>0</v>
      </c>
      <c r="Y234" s="89">
        <v>0</v>
      </c>
      <c r="Z234" s="88">
        <f t="shared" si="61"/>
        <v>0</v>
      </c>
      <c r="AA234" s="88">
        <v>0</v>
      </c>
      <c r="AB234" s="88">
        <f t="shared" si="49"/>
        <v>0</v>
      </c>
      <c r="AC234" s="93">
        <f t="shared" si="62"/>
        <v>0</v>
      </c>
      <c r="AD234" s="135"/>
    </row>
    <row r="235" spans="1:30" s="115" customFormat="1" ht="22.5" hidden="1" customHeight="1">
      <c r="A235" s="122">
        <v>244</v>
      </c>
      <c r="B235" s="132" t="s">
        <v>770</v>
      </c>
      <c r="C235" s="87">
        <v>0</v>
      </c>
      <c r="D235" s="88">
        <f t="shared" si="54"/>
        <v>0</v>
      </c>
      <c r="E235" s="87">
        <v>0</v>
      </c>
      <c r="F235" s="88">
        <f t="shared" si="55"/>
        <v>0</v>
      </c>
      <c r="G235" s="89">
        <v>0</v>
      </c>
      <c r="H235" s="88">
        <f t="shared" si="56"/>
        <v>0</v>
      </c>
      <c r="I235" s="89">
        <v>0</v>
      </c>
      <c r="J235" s="89">
        <f t="shared" si="51"/>
        <v>0</v>
      </c>
      <c r="K235" s="89">
        <v>0</v>
      </c>
      <c r="L235" s="89">
        <f t="shared" si="52"/>
        <v>0</v>
      </c>
      <c r="M235" s="89">
        <v>0</v>
      </c>
      <c r="N235" s="89">
        <f t="shared" si="57"/>
        <v>0</v>
      </c>
      <c r="O235" s="125">
        <v>0</v>
      </c>
      <c r="P235" s="89">
        <f t="shared" si="50"/>
        <v>0</v>
      </c>
      <c r="Q235" s="89">
        <v>0</v>
      </c>
      <c r="R235" s="89">
        <f t="shared" si="53"/>
        <v>0</v>
      </c>
      <c r="S235" s="89">
        <v>0</v>
      </c>
      <c r="T235" s="89">
        <f t="shared" si="58"/>
        <v>0</v>
      </c>
      <c r="U235" s="89">
        <v>0</v>
      </c>
      <c r="V235" s="88">
        <f t="shared" si="59"/>
        <v>0</v>
      </c>
      <c r="W235" s="89">
        <v>0</v>
      </c>
      <c r="X235" s="88">
        <f t="shared" si="60"/>
        <v>0</v>
      </c>
      <c r="Y235" s="89">
        <v>0</v>
      </c>
      <c r="Z235" s="88">
        <f t="shared" si="61"/>
        <v>0</v>
      </c>
      <c r="AA235" s="88">
        <v>0</v>
      </c>
      <c r="AB235" s="88">
        <f t="shared" si="49"/>
        <v>0</v>
      </c>
      <c r="AC235" s="93">
        <f t="shared" si="62"/>
        <v>0</v>
      </c>
      <c r="AD235" s="135"/>
    </row>
    <row r="236" spans="1:30" s="115" customFormat="1" ht="22.5" hidden="1" customHeight="1">
      <c r="A236" s="85">
        <v>245</v>
      </c>
      <c r="B236" s="132" t="s">
        <v>771</v>
      </c>
      <c r="C236" s="87">
        <v>0</v>
      </c>
      <c r="D236" s="88">
        <f t="shared" si="54"/>
        <v>0</v>
      </c>
      <c r="E236" s="87">
        <v>0</v>
      </c>
      <c r="F236" s="88">
        <f t="shared" si="55"/>
        <v>0</v>
      </c>
      <c r="G236" s="89">
        <v>0</v>
      </c>
      <c r="H236" s="88">
        <f t="shared" si="56"/>
        <v>0</v>
      </c>
      <c r="I236" s="89">
        <v>0</v>
      </c>
      <c r="J236" s="89">
        <f t="shared" si="51"/>
        <v>0</v>
      </c>
      <c r="K236" s="89">
        <v>0</v>
      </c>
      <c r="L236" s="89">
        <f t="shared" si="52"/>
        <v>0</v>
      </c>
      <c r="M236" s="89">
        <v>0</v>
      </c>
      <c r="N236" s="89">
        <f t="shared" si="57"/>
        <v>0</v>
      </c>
      <c r="O236" s="125">
        <v>0</v>
      </c>
      <c r="P236" s="89">
        <f t="shared" si="50"/>
        <v>0</v>
      </c>
      <c r="Q236" s="89">
        <v>0</v>
      </c>
      <c r="R236" s="89">
        <f t="shared" si="53"/>
        <v>0</v>
      </c>
      <c r="S236" s="89">
        <v>0</v>
      </c>
      <c r="T236" s="89">
        <f t="shared" si="58"/>
        <v>0</v>
      </c>
      <c r="U236" s="89">
        <v>0</v>
      </c>
      <c r="V236" s="88">
        <f t="shared" si="59"/>
        <v>0</v>
      </c>
      <c r="W236" s="89">
        <v>0</v>
      </c>
      <c r="X236" s="88">
        <f t="shared" si="60"/>
        <v>0</v>
      </c>
      <c r="Y236" s="89">
        <v>0</v>
      </c>
      <c r="Z236" s="88">
        <f t="shared" si="61"/>
        <v>0</v>
      </c>
      <c r="AA236" s="88">
        <v>0</v>
      </c>
      <c r="AB236" s="88">
        <f t="shared" si="49"/>
        <v>0</v>
      </c>
      <c r="AC236" s="93">
        <f t="shared" si="62"/>
        <v>0</v>
      </c>
      <c r="AD236" s="135"/>
    </row>
    <row r="237" spans="1:30" s="115" customFormat="1" ht="22.5" hidden="1" customHeight="1">
      <c r="A237" s="122">
        <v>246</v>
      </c>
      <c r="B237" s="132" t="s">
        <v>772</v>
      </c>
      <c r="C237" s="87">
        <v>0</v>
      </c>
      <c r="D237" s="88">
        <f t="shared" si="54"/>
        <v>0</v>
      </c>
      <c r="E237" s="87">
        <v>0</v>
      </c>
      <c r="F237" s="88">
        <f t="shared" si="55"/>
        <v>0</v>
      </c>
      <c r="G237" s="89">
        <v>0</v>
      </c>
      <c r="H237" s="88">
        <f t="shared" si="56"/>
        <v>0</v>
      </c>
      <c r="I237" s="89">
        <v>0</v>
      </c>
      <c r="J237" s="89">
        <f t="shared" si="51"/>
        <v>0</v>
      </c>
      <c r="K237" s="89">
        <v>0</v>
      </c>
      <c r="L237" s="89">
        <f t="shared" si="52"/>
        <v>0</v>
      </c>
      <c r="M237" s="89">
        <v>0</v>
      </c>
      <c r="N237" s="89">
        <f t="shared" si="57"/>
        <v>0</v>
      </c>
      <c r="O237" s="125">
        <v>0</v>
      </c>
      <c r="P237" s="89">
        <f t="shared" si="50"/>
        <v>0</v>
      </c>
      <c r="Q237" s="89">
        <v>0</v>
      </c>
      <c r="R237" s="89">
        <f t="shared" si="53"/>
        <v>0</v>
      </c>
      <c r="S237" s="89">
        <v>0</v>
      </c>
      <c r="T237" s="89">
        <f t="shared" si="58"/>
        <v>0</v>
      </c>
      <c r="U237" s="89">
        <v>0</v>
      </c>
      <c r="V237" s="88">
        <f t="shared" si="59"/>
        <v>0</v>
      </c>
      <c r="W237" s="89">
        <v>0</v>
      </c>
      <c r="X237" s="88">
        <f t="shared" si="60"/>
        <v>0</v>
      </c>
      <c r="Y237" s="89">
        <v>0</v>
      </c>
      <c r="Z237" s="88">
        <f t="shared" si="61"/>
        <v>0</v>
      </c>
      <c r="AA237" s="88">
        <v>0</v>
      </c>
      <c r="AB237" s="88">
        <f t="shared" si="49"/>
        <v>0</v>
      </c>
      <c r="AC237" s="93">
        <f t="shared" si="62"/>
        <v>0</v>
      </c>
      <c r="AD237" s="135"/>
    </row>
    <row r="238" spans="1:30" s="115" customFormat="1" ht="22.5" hidden="1" customHeight="1">
      <c r="A238" s="85">
        <v>247</v>
      </c>
      <c r="B238" s="132" t="s">
        <v>773</v>
      </c>
      <c r="C238" s="87">
        <v>0</v>
      </c>
      <c r="D238" s="88">
        <f t="shared" si="54"/>
        <v>0</v>
      </c>
      <c r="E238" s="87">
        <v>0</v>
      </c>
      <c r="F238" s="88">
        <f t="shared" si="55"/>
        <v>0</v>
      </c>
      <c r="G238" s="89">
        <v>0</v>
      </c>
      <c r="H238" s="88">
        <f t="shared" si="56"/>
        <v>0</v>
      </c>
      <c r="I238" s="89">
        <v>0</v>
      </c>
      <c r="J238" s="89">
        <f t="shared" si="51"/>
        <v>0</v>
      </c>
      <c r="K238" s="89">
        <v>0</v>
      </c>
      <c r="L238" s="89">
        <f t="shared" si="52"/>
        <v>0</v>
      </c>
      <c r="M238" s="89">
        <v>0</v>
      </c>
      <c r="N238" s="89">
        <f t="shared" si="57"/>
        <v>0</v>
      </c>
      <c r="O238" s="125">
        <v>0</v>
      </c>
      <c r="P238" s="89">
        <f t="shared" si="50"/>
        <v>0</v>
      </c>
      <c r="Q238" s="89">
        <v>0</v>
      </c>
      <c r="R238" s="89">
        <f t="shared" si="53"/>
        <v>0</v>
      </c>
      <c r="S238" s="89">
        <v>0</v>
      </c>
      <c r="T238" s="89">
        <f t="shared" si="58"/>
        <v>0</v>
      </c>
      <c r="U238" s="89">
        <v>0</v>
      </c>
      <c r="V238" s="88">
        <f t="shared" si="59"/>
        <v>0</v>
      </c>
      <c r="W238" s="89">
        <v>0</v>
      </c>
      <c r="X238" s="88">
        <f t="shared" si="60"/>
        <v>0</v>
      </c>
      <c r="Y238" s="89">
        <v>0</v>
      </c>
      <c r="Z238" s="88">
        <f t="shared" si="61"/>
        <v>0</v>
      </c>
      <c r="AA238" s="88">
        <v>0</v>
      </c>
      <c r="AB238" s="88">
        <f t="shared" si="49"/>
        <v>0</v>
      </c>
      <c r="AC238" s="93">
        <f t="shared" si="62"/>
        <v>0</v>
      </c>
      <c r="AD238" s="135"/>
    </row>
    <row r="239" spans="1:30" s="115" customFormat="1" ht="22.5" hidden="1" customHeight="1">
      <c r="A239" s="122">
        <v>248</v>
      </c>
      <c r="B239" s="132" t="s">
        <v>774</v>
      </c>
      <c r="C239" s="87">
        <v>0</v>
      </c>
      <c r="D239" s="88">
        <f t="shared" si="54"/>
        <v>0</v>
      </c>
      <c r="E239" s="87">
        <v>0</v>
      </c>
      <c r="F239" s="88">
        <f t="shared" si="55"/>
        <v>0</v>
      </c>
      <c r="G239" s="89">
        <v>0</v>
      </c>
      <c r="H239" s="88">
        <f t="shared" si="56"/>
        <v>0</v>
      </c>
      <c r="I239" s="89">
        <v>0</v>
      </c>
      <c r="J239" s="89">
        <f t="shared" si="51"/>
        <v>0</v>
      </c>
      <c r="K239" s="89">
        <v>0</v>
      </c>
      <c r="L239" s="89">
        <f t="shared" si="52"/>
        <v>0</v>
      </c>
      <c r="M239" s="89">
        <v>0</v>
      </c>
      <c r="N239" s="89">
        <f t="shared" si="57"/>
        <v>0</v>
      </c>
      <c r="O239" s="125">
        <v>0</v>
      </c>
      <c r="P239" s="89">
        <f t="shared" si="50"/>
        <v>0</v>
      </c>
      <c r="Q239" s="89">
        <v>0</v>
      </c>
      <c r="R239" s="89">
        <f t="shared" si="53"/>
        <v>0</v>
      </c>
      <c r="S239" s="89">
        <v>0</v>
      </c>
      <c r="T239" s="89">
        <f t="shared" si="58"/>
        <v>0</v>
      </c>
      <c r="U239" s="89">
        <v>0</v>
      </c>
      <c r="V239" s="88">
        <f t="shared" si="59"/>
        <v>0</v>
      </c>
      <c r="W239" s="89">
        <v>0</v>
      </c>
      <c r="X239" s="88">
        <f t="shared" si="60"/>
        <v>0</v>
      </c>
      <c r="Y239" s="89">
        <v>0</v>
      </c>
      <c r="Z239" s="88">
        <f t="shared" si="61"/>
        <v>0</v>
      </c>
      <c r="AA239" s="88">
        <v>0</v>
      </c>
      <c r="AB239" s="88">
        <f t="shared" si="49"/>
        <v>0</v>
      </c>
      <c r="AC239" s="93">
        <f t="shared" si="62"/>
        <v>0</v>
      </c>
      <c r="AD239" s="135"/>
    </row>
    <row r="240" spans="1:30" s="115" customFormat="1" ht="22.5" hidden="1" customHeight="1">
      <c r="A240" s="85">
        <v>249</v>
      </c>
      <c r="B240" s="132" t="s">
        <v>775</v>
      </c>
      <c r="C240" s="87">
        <v>0</v>
      </c>
      <c r="D240" s="88">
        <f t="shared" si="54"/>
        <v>0</v>
      </c>
      <c r="E240" s="87">
        <v>0</v>
      </c>
      <c r="F240" s="88">
        <f t="shared" si="55"/>
        <v>0</v>
      </c>
      <c r="G240" s="89">
        <v>0</v>
      </c>
      <c r="H240" s="88">
        <f t="shared" si="56"/>
        <v>0</v>
      </c>
      <c r="I240" s="89">
        <v>0</v>
      </c>
      <c r="J240" s="89">
        <f t="shared" si="51"/>
        <v>0</v>
      </c>
      <c r="K240" s="89">
        <v>0</v>
      </c>
      <c r="L240" s="89">
        <f t="shared" si="52"/>
        <v>0</v>
      </c>
      <c r="M240" s="89">
        <v>0</v>
      </c>
      <c r="N240" s="89">
        <f t="shared" si="57"/>
        <v>0</v>
      </c>
      <c r="O240" s="125">
        <v>0</v>
      </c>
      <c r="P240" s="89">
        <f t="shared" si="50"/>
        <v>0</v>
      </c>
      <c r="Q240" s="89">
        <v>0</v>
      </c>
      <c r="R240" s="89">
        <f t="shared" si="53"/>
        <v>0</v>
      </c>
      <c r="S240" s="89">
        <v>0</v>
      </c>
      <c r="T240" s="89">
        <f t="shared" si="58"/>
        <v>0</v>
      </c>
      <c r="U240" s="89">
        <v>0</v>
      </c>
      <c r="V240" s="88">
        <f t="shared" si="59"/>
        <v>0</v>
      </c>
      <c r="W240" s="89">
        <v>0</v>
      </c>
      <c r="X240" s="88">
        <f t="shared" si="60"/>
        <v>0</v>
      </c>
      <c r="Y240" s="89">
        <v>0</v>
      </c>
      <c r="Z240" s="88">
        <f t="shared" si="61"/>
        <v>0</v>
      </c>
      <c r="AA240" s="88">
        <v>0</v>
      </c>
      <c r="AB240" s="88">
        <f t="shared" si="49"/>
        <v>0</v>
      </c>
      <c r="AC240" s="93">
        <f t="shared" si="62"/>
        <v>0</v>
      </c>
      <c r="AD240" s="135"/>
    </row>
    <row r="241" spans="1:30" s="115" customFormat="1" ht="22.5" hidden="1" customHeight="1">
      <c r="A241" s="122">
        <v>250</v>
      </c>
      <c r="B241" s="132" t="s">
        <v>776</v>
      </c>
      <c r="C241" s="87">
        <v>0</v>
      </c>
      <c r="D241" s="88">
        <f t="shared" si="54"/>
        <v>0</v>
      </c>
      <c r="E241" s="87">
        <v>0</v>
      </c>
      <c r="F241" s="88">
        <f t="shared" si="55"/>
        <v>0</v>
      </c>
      <c r="G241" s="89">
        <v>0</v>
      </c>
      <c r="H241" s="88">
        <f t="shared" si="56"/>
        <v>0</v>
      </c>
      <c r="I241" s="89">
        <v>0</v>
      </c>
      <c r="J241" s="89">
        <f t="shared" si="51"/>
        <v>0</v>
      </c>
      <c r="K241" s="89">
        <v>0</v>
      </c>
      <c r="L241" s="89">
        <f t="shared" si="52"/>
        <v>0</v>
      </c>
      <c r="M241" s="89">
        <v>0</v>
      </c>
      <c r="N241" s="89">
        <f t="shared" si="57"/>
        <v>0</v>
      </c>
      <c r="O241" s="125">
        <v>0</v>
      </c>
      <c r="P241" s="89">
        <f t="shared" si="50"/>
        <v>0</v>
      </c>
      <c r="Q241" s="89">
        <v>0</v>
      </c>
      <c r="R241" s="89">
        <f t="shared" si="53"/>
        <v>0</v>
      </c>
      <c r="S241" s="89">
        <v>0</v>
      </c>
      <c r="T241" s="89">
        <f t="shared" si="58"/>
        <v>0</v>
      </c>
      <c r="U241" s="89">
        <v>0</v>
      </c>
      <c r="V241" s="88">
        <f t="shared" si="59"/>
        <v>0</v>
      </c>
      <c r="W241" s="89">
        <v>0</v>
      </c>
      <c r="X241" s="88">
        <f t="shared" si="60"/>
        <v>0</v>
      </c>
      <c r="Y241" s="89">
        <v>0</v>
      </c>
      <c r="Z241" s="88">
        <f t="shared" si="61"/>
        <v>0</v>
      </c>
      <c r="AA241" s="88">
        <v>0</v>
      </c>
      <c r="AB241" s="88">
        <f t="shared" si="49"/>
        <v>0</v>
      </c>
      <c r="AC241" s="93">
        <f t="shared" ref="AC241:AC272" si="63">Z241+X241+V241+J241+H241+F241+D241+AB241+N241+L241+P241+R241+AJ241</f>
        <v>0</v>
      </c>
      <c r="AD241" s="135"/>
    </row>
    <row r="242" spans="1:30" s="115" customFormat="1" ht="22.5" hidden="1" customHeight="1">
      <c r="A242" s="85">
        <v>251</v>
      </c>
      <c r="B242" s="132" t="s">
        <v>777</v>
      </c>
      <c r="C242" s="87">
        <v>0</v>
      </c>
      <c r="D242" s="88">
        <f t="shared" si="54"/>
        <v>0</v>
      </c>
      <c r="E242" s="87">
        <v>0</v>
      </c>
      <c r="F242" s="88">
        <f t="shared" si="55"/>
        <v>0</v>
      </c>
      <c r="G242" s="89">
        <v>0</v>
      </c>
      <c r="H242" s="88">
        <f t="shared" si="56"/>
        <v>0</v>
      </c>
      <c r="I242" s="89">
        <v>0</v>
      </c>
      <c r="J242" s="89">
        <f t="shared" si="51"/>
        <v>0</v>
      </c>
      <c r="K242" s="89">
        <v>0</v>
      </c>
      <c r="L242" s="89">
        <f t="shared" si="52"/>
        <v>0</v>
      </c>
      <c r="M242" s="89">
        <v>0</v>
      </c>
      <c r="N242" s="89">
        <f t="shared" si="57"/>
        <v>0</v>
      </c>
      <c r="O242" s="125">
        <v>0</v>
      </c>
      <c r="P242" s="89">
        <f t="shared" si="50"/>
        <v>0</v>
      </c>
      <c r="Q242" s="89">
        <v>0</v>
      </c>
      <c r="R242" s="89">
        <f t="shared" si="53"/>
        <v>0</v>
      </c>
      <c r="S242" s="89">
        <v>0</v>
      </c>
      <c r="T242" s="89">
        <f t="shared" si="58"/>
        <v>0</v>
      </c>
      <c r="U242" s="89">
        <v>0</v>
      </c>
      <c r="V242" s="88">
        <f t="shared" si="59"/>
        <v>0</v>
      </c>
      <c r="W242" s="89">
        <v>0</v>
      </c>
      <c r="X242" s="88">
        <f t="shared" si="60"/>
        <v>0</v>
      </c>
      <c r="Y242" s="89">
        <v>0</v>
      </c>
      <c r="Z242" s="88">
        <f t="shared" si="61"/>
        <v>0</v>
      </c>
      <c r="AA242" s="88">
        <v>0</v>
      </c>
      <c r="AB242" s="88">
        <f t="shared" si="49"/>
        <v>0</v>
      </c>
      <c r="AC242" s="93">
        <f t="shared" si="63"/>
        <v>0</v>
      </c>
      <c r="AD242" s="135"/>
    </row>
    <row r="243" spans="1:30" s="115" customFormat="1" ht="22.5" hidden="1" customHeight="1">
      <c r="A243" s="122">
        <v>252</v>
      </c>
      <c r="B243" s="132" t="s">
        <v>778</v>
      </c>
      <c r="C243" s="87">
        <v>0</v>
      </c>
      <c r="D243" s="88">
        <f t="shared" si="54"/>
        <v>0</v>
      </c>
      <c r="E243" s="87">
        <v>0</v>
      </c>
      <c r="F243" s="88">
        <f t="shared" si="55"/>
        <v>0</v>
      </c>
      <c r="G243" s="89">
        <v>0</v>
      </c>
      <c r="H243" s="88">
        <f t="shared" si="56"/>
        <v>0</v>
      </c>
      <c r="I243" s="89">
        <v>0</v>
      </c>
      <c r="J243" s="89">
        <f t="shared" si="51"/>
        <v>0</v>
      </c>
      <c r="K243" s="89">
        <v>0</v>
      </c>
      <c r="L243" s="89">
        <f t="shared" si="52"/>
        <v>0</v>
      </c>
      <c r="M243" s="89">
        <v>0</v>
      </c>
      <c r="N243" s="89">
        <f t="shared" si="57"/>
        <v>0</v>
      </c>
      <c r="O243" s="125">
        <v>0</v>
      </c>
      <c r="P243" s="89">
        <f t="shared" si="50"/>
        <v>0</v>
      </c>
      <c r="Q243" s="89">
        <v>0</v>
      </c>
      <c r="R243" s="89">
        <f t="shared" si="53"/>
        <v>0</v>
      </c>
      <c r="S243" s="89">
        <v>0</v>
      </c>
      <c r="T243" s="89">
        <f t="shared" si="58"/>
        <v>0</v>
      </c>
      <c r="U243" s="89">
        <v>0</v>
      </c>
      <c r="V243" s="88">
        <f t="shared" si="59"/>
        <v>0</v>
      </c>
      <c r="W243" s="89">
        <v>0</v>
      </c>
      <c r="X243" s="88">
        <f t="shared" si="60"/>
        <v>0</v>
      </c>
      <c r="Y243" s="89">
        <v>0</v>
      </c>
      <c r="Z243" s="88">
        <f t="shared" si="61"/>
        <v>0</v>
      </c>
      <c r="AA243" s="88">
        <v>0</v>
      </c>
      <c r="AB243" s="88">
        <f t="shared" ref="AB243:AB277" si="64">AA243*3.75</f>
        <v>0</v>
      </c>
      <c r="AC243" s="93">
        <f t="shared" si="63"/>
        <v>0</v>
      </c>
      <c r="AD243" s="135"/>
    </row>
    <row r="244" spans="1:30" s="115" customFormat="1" ht="22.5" hidden="1" customHeight="1">
      <c r="A244" s="85">
        <v>253</v>
      </c>
      <c r="B244" s="132" t="s">
        <v>779</v>
      </c>
      <c r="C244" s="87">
        <v>0</v>
      </c>
      <c r="D244" s="88">
        <f t="shared" si="54"/>
        <v>0</v>
      </c>
      <c r="E244" s="87">
        <v>0</v>
      </c>
      <c r="F244" s="88">
        <f t="shared" si="55"/>
        <v>0</v>
      </c>
      <c r="G244" s="89">
        <v>0</v>
      </c>
      <c r="H244" s="88">
        <f t="shared" si="56"/>
        <v>0</v>
      </c>
      <c r="I244" s="89">
        <v>0</v>
      </c>
      <c r="J244" s="89">
        <f t="shared" si="51"/>
        <v>0</v>
      </c>
      <c r="K244" s="89">
        <v>0</v>
      </c>
      <c r="L244" s="89">
        <f t="shared" si="52"/>
        <v>0</v>
      </c>
      <c r="M244" s="89">
        <v>0</v>
      </c>
      <c r="N244" s="89">
        <f t="shared" si="57"/>
        <v>0</v>
      </c>
      <c r="O244" s="125">
        <v>0</v>
      </c>
      <c r="P244" s="89">
        <f t="shared" ref="P244:P277" si="65">O244*4</f>
        <v>0</v>
      </c>
      <c r="Q244" s="89">
        <v>0</v>
      </c>
      <c r="R244" s="89">
        <f t="shared" si="53"/>
        <v>0</v>
      </c>
      <c r="S244" s="89">
        <v>0</v>
      </c>
      <c r="T244" s="89">
        <f t="shared" si="58"/>
        <v>0</v>
      </c>
      <c r="U244" s="89">
        <v>0</v>
      </c>
      <c r="V244" s="88">
        <f t="shared" si="59"/>
        <v>0</v>
      </c>
      <c r="W244" s="89">
        <v>0</v>
      </c>
      <c r="X244" s="88">
        <f t="shared" si="60"/>
        <v>0</v>
      </c>
      <c r="Y244" s="89">
        <v>0</v>
      </c>
      <c r="Z244" s="88">
        <f t="shared" si="61"/>
        <v>0</v>
      </c>
      <c r="AA244" s="88">
        <v>0</v>
      </c>
      <c r="AB244" s="88">
        <f t="shared" si="64"/>
        <v>0</v>
      </c>
      <c r="AC244" s="93">
        <f t="shared" si="63"/>
        <v>0</v>
      </c>
      <c r="AD244" s="135"/>
    </row>
    <row r="245" spans="1:30" s="115" customFormat="1" ht="22.5" hidden="1" customHeight="1">
      <c r="A245" s="122">
        <v>254</v>
      </c>
      <c r="B245" s="132" t="s">
        <v>780</v>
      </c>
      <c r="C245" s="87">
        <v>0</v>
      </c>
      <c r="D245" s="88">
        <f t="shared" si="54"/>
        <v>0</v>
      </c>
      <c r="E245" s="87">
        <v>0</v>
      </c>
      <c r="F245" s="88">
        <f t="shared" si="55"/>
        <v>0</v>
      </c>
      <c r="G245" s="89">
        <v>0</v>
      </c>
      <c r="H245" s="88">
        <f t="shared" si="56"/>
        <v>0</v>
      </c>
      <c r="I245" s="89">
        <v>0</v>
      </c>
      <c r="J245" s="89">
        <f t="shared" si="51"/>
        <v>0</v>
      </c>
      <c r="K245" s="89">
        <v>0</v>
      </c>
      <c r="L245" s="89">
        <f t="shared" si="52"/>
        <v>0</v>
      </c>
      <c r="M245" s="89">
        <v>0</v>
      </c>
      <c r="N245" s="89">
        <f t="shared" si="57"/>
        <v>0</v>
      </c>
      <c r="O245" s="125">
        <v>0</v>
      </c>
      <c r="P245" s="89">
        <f t="shared" si="65"/>
        <v>0</v>
      </c>
      <c r="Q245" s="89">
        <v>0</v>
      </c>
      <c r="R245" s="89">
        <f t="shared" si="53"/>
        <v>0</v>
      </c>
      <c r="S245" s="89">
        <v>0</v>
      </c>
      <c r="T245" s="89">
        <f t="shared" si="58"/>
        <v>0</v>
      </c>
      <c r="U245" s="89">
        <v>0</v>
      </c>
      <c r="V245" s="88">
        <f t="shared" si="59"/>
        <v>0</v>
      </c>
      <c r="W245" s="89">
        <v>0</v>
      </c>
      <c r="X245" s="88">
        <f t="shared" si="60"/>
        <v>0</v>
      </c>
      <c r="Y245" s="89">
        <v>0</v>
      </c>
      <c r="Z245" s="88">
        <f t="shared" si="61"/>
        <v>0</v>
      </c>
      <c r="AA245" s="88">
        <v>0</v>
      </c>
      <c r="AB245" s="88">
        <f t="shared" si="64"/>
        <v>0</v>
      </c>
      <c r="AC245" s="93">
        <f t="shared" si="63"/>
        <v>0</v>
      </c>
      <c r="AD245" s="135"/>
    </row>
    <row r="246" spans="1:30" s="115" customFormat="1" ht="22.5" hidden="1" customHeight="1">
      <c r="A246" s="85">
        <v>255</v>
      </c>
      <c r="B246" s="132" t="s">
        <v>781</v>
      </c>
      <c r="C246" s="87">
        <v>0</v>
      </c>
      <c r="D246" s="88">
        <f t="shared" si="54"/>
        <v>0</v>
      </c>
      <c r="E246" s="87">
        <v>0</v>
      </c>
      <c r="F246" s="88">
        <f t="shared" si="55"/>
        <v>0</v>
      </c>
      <c r="G246" s="89">
        <v>0</v>
      </c>
      <c r="H246" s="88">
        <f t="shared" si="56"/>
        <v>0</v>
      </c>
      <c r="I246" s="89">
        <v>0</v>
      </c>
      <c r="J246" s="89">
        <f t="shared" si="51"/>
        <v>0</v>
      </c>
      <c r="K246" s="89">
        <v>0</v>
      </c>
      <c r="L246" s="89">
        <f t="shared" si="52"/>
        <v>0</v>
      </c>
      <c r="M246" s="89">
        <v>0</v>
      </c>
      <c r="N246" s="89">
        <f t="shared" si="57"/>
        <v>0</v>
      </c>
      <c r="O246" s="125">
        <v>0</v>
      </c>
      <c r="P246" s="89">
        <f t="shared" si="65"/>
        <v>0</v>
      </c>
      <c r="Q246" s="89">
        <v>0</v>
      </c>
      <c r="R246" s="89">
        <f t="shared" si="53"/>
        <v>0</v>
      </c>
      <c r="S246" s="89">
        <v>0</v>
      </c>
      <c r="T246" s="89">
        <f t="shared" si="58"/>
        <v>0</v>
      </c>
      <c r="U246" s="89">
        <v>0</v>
      </c>
      <c r="V246" s="88">
        <f t="shared" si="59"/>
        <v>0</v>
      </c>
      <c r="W246" s="89">
        <v>0</v>
      </c>
      <c r="X246" s="88">
        <f t="shared" si="60"/>
        <v>0</v>
      </c>
      <c r="Y246" s="89">
        <v>0</v>
      </c>
      <c r="Z246" s="88">
        <f t="shared" si="61"/>
        <v>0</v>
      </c>
      <c r="AA246" s="88">
        <v>0</v>
      </c>
      <c r="AB246" s="88">
        <f t="shared" si="64"/>
        <v>0</v>
      </c>
      <c r="AC246" s="93">
        <f t="shared" si="63"/>
        <v>0</v>
      </c>
      <c r="AD246" s="135"/>
    </row>
    <row r="247" spans="1:30" s="115" customFormat="1" ht="22.5" hidden="1" customHeight="1">
      <c r="A247" s="122">
        <v>256</v>
      </c>
      <c r="B247" s="132" t="s">
        <v>782</v>
      </c>
      <c r="C247" s="87">
        <v>0</v>
      </c>
      <c r="D247" s="88">
        <f t="shared" si="54"/>
        <v>0</v>
      </c>
      <c r="E247" s="87">
        <v>0</v>
      </c>
      <c r="F247" s="88">
        <f t="shared" si="55"/>
        <v>0</v>
      </c>
      <c r="G247" s="89">
        <v>0</v>
      </c>
      <c r="H247" s="88">
        <f t="shared" si="56"/>
        <v>0</v>
      </c>
      <c r="I247" s="89">
        <v>0</v>
      </c>
      <c r="J247" s="89">
        <f t="shared" si="51"/>
        <v>0</v>
      </c>
      <c r="K247" s="89">
        <v>0</v>
      </c>
      <c r="L247" s="89">
        <f t="shared" si="52"/>
        <v>0</v>
      </c>
      <c r="M247" s="89">
        <v>0</v>
      </c>
      <c r="N247" s="89">
        <f t="shared" si="57"/>
        <v>0</v>
      </c>
      <c r="O247" s="125">
        <v>0</v>
      </c>
      <c r="P247" s="89">
        <f t="shared" si="65"/>
        <v>0</v>
      </c>
      <c r="Q247" s="89">
        <v>0</v>
      </c>
      <c r="R247" s="89">
        <f t="shared" si="53"/>
        <v>0</v>
      </c>
      <c r="S247" s="89">
        <v>0</v>
      </c>
      <c r="T247" s="89">
        <f t="shared" si="58"/>
        <v>0</v>
      </c>
      <c r="U247" s="89">
        <v>0</v>
      </c>
      <c r="V247" s="88">
        <f t="shared" si="59"/>
        <v>0</v>
      </c>
      <c r="W247" s="89">
        <v>0</v>
      </c>
      <c r="X247" s="88">
        <f t="shared" si="60"/>
        <v>0</v>
      </c>
      <c r="Y247" s="89">
        <v>0</v>
      </c>
      <c r="Z247" s="88">
        <f t="shared" si="61"/>
        <v>0</v>
      </c>
      <c r="AA247" s="88">
        <v>0</v>
      </c>
      <c r="AB247" s="88">
        <f t="shared" si="64"/>
        <v>0</v>
      </c>
      <c r="AC247" s="93">
        <f t="shared" si="63"/>
        <v>0</v>
      </c>
      <c r="AD247" s="135"/>
    </row>
    <row r="248" spans="1:30" s="115" customFormat="1" ht="22.5" hidden="1" customHeight="1">
      <c r="A248" s="85">
        <v>257</v>
      </c>
      <c r="B248" s="132" t="s">
        <v>783</v>
      </c>
      <c r="C248" s="87">
        <v>0</v>
      </c>
      <c r="D248" s="88">
        <f t="shared" si="54"/>
        <v>0</v>
      </c>
      <c r="E248" s="87">
        <v>0</v>
      </c>
      <c r="F248" s="88">
        <f t="shared" si="55"/>
        <v>0</v>
      </c>
      <c r="G248" s="89">
        <v>0</v>
      </c>
      <c r="H248" s="88">
        <f t="shared" si="56"/>
        <v>0</v>
      </c>
      <c r="I248" s="89">
        <v>0</v>
      </c>
      <c r="J248" s="89">
        <f t="shared" si="51"/>
        <v>0</v>
      </c>
      <c r="K248" s="89">
        <v>0</v>
      </c>
      <c r="L248" s="89">
        <f t="shared" si="52"/>
        <v>0</v>
      </c>
      <c r="M248" s="89">
        <v>0</v>
      </c>
      <c r="N248" s="89">
        <f t="shared" si="57"/>
        <v>0</v>
      </c>
      <c r="O248" s="125">
        <v>0</v>
      </c>
      <c r="P248" s="89">
        <f t="shared" si="65"/>
        <v>0</v>
      </c>
      <c r="Q248" s="89">
        <v>0</v>
      </c>
      <c r="R248" s="89">
        <f t="shared" si="53"/>
        <v>0</v>
      </c>
      <c r="S248" s="89">
        <v>0</v>
      </c>
      <c r="T248" s="89">
        <f t="shared" si="58"/>
        <v>0</v>
      </c>
      <c r="U248" s="89">
        <v>0</v>
      </c>
      <c r="V248" s="88">
        <f t="shared" si="59"/>
        <v>0</v>
      </c>
      <c r="W248" s="89">
        <v>0</v>
      </c>
      <c r="X248" s="88">
        <f t="shared" si="60"/>
        <v>0</v>
      </c>
      <c r="Y248" s="89">
        <v>0</v>
      </c>
      <c r="Z248" s="88">
        <f t="shared" si="61"/>
        <v>0</v>
      </c>
      <c r="AA248" s="88">
        <v>0</v>
      </c>
      <c r="AB248" s="88">
        <f t="shared" si="64"/>
        <v>0</v>
      </c>
      <c r="AC248" s="93">
        <f t="shared" si="63"/>
        <v>0</v>
      </c>
      <c r="AD248" s="135"/>
    </row>
    <row r="249" spans="1:30" s="115" customFormat="1" ht="22.5" hidden="1" customHeight="1">
      <c r="A249" s="122">
        <v>258</v>
      </c>
      <c r="B249" s="132" t="s">
        <v>784</v>
      </c>
      <c r="C249" s="87">
        <v>0</v>
      </c>
      <c r="D249" s="88">
        <f t="shared" si="54"/>
        <v>0</v>
      </c>
      <c r="E249" s="87">
        <v>0</v>
      </c>
      <c r="F249" s="88">
        <f t="shared" si="55"/>
        <v>0</v>
      </c>
      <c r="G249" s="89">
        <v>0</v>
      </c>
      <c r="H249" s="88">
        <f t="shared" si="56"/>
        <v>0</v>
      </c>
      <c r="I249" s="89">
        <v>0</v>
      </c>
      <c r="J249" s="89">
        <f t="shared" si="51"/>
        <v>0</v>
      </c>
      <c r="K249" s="89">
        <v>0</v>
      </c>
      <c r="L249" s="89">
        <f t="shared" si="52"/>
        <v>0</v>
      </c>
      <c r="M249" s="89">
        <v>0</v>
      </c>
      <c r="N249" s="89">
        <f t="shared" si="57"/>
        <v>0</v>
      </c>
      <c r="O249" s="125">
        <v>0</v>
      </c>
      <c r="P249" s="89">
        <f t="shared" si="65"/>
        <v>0</v>
      </c>
      <c r="Q249" s="89">
        <v>0</v>
      </c>
      <c r="R249" s="89">
        <f t="shared" si="53"/>
        <v>0</v>
      </c>
      <c r="S249" s="89">
        <v>0</v>
      </c>
      <c r="T249" s="89">
        <f t="shared" si="58"/>
        <v>0</v>
      </c>
      <c r="U249" s="89">
        <v>0</v>
      </c>
      <c r="V249" s="88">
        <f t="shared" si="59"/>
        <v>0</v>
      </c>
      <c r="W249" s="89">
        <v>0</v>
      </c>
      <c r="X249" s="88">
        <f t="shared" si="60"/>
        <v>0</v>
      </c>
      <c r="Y249" s="89">
        <v>0</v>
      </c>
      <c r="Z249" s="88">
        <f t="shared" si="61"/>
        <v>0</v>
      </c>
      <c r="AA249" s="88">
        <v>0</v>
      </c>
      <c r="AB249" s="88">
        <f t="shared" si="64"/>
        <v>0</v>
      </c>
      <c r="AC249" s="93">
        <f t="shared" si="63"/>
        <v>0</v>
      </c>
      <c r="AD249" s="135"/>
    </row>
    <row r="250" spans="1:30" s="115" customFormat="1" ht="22.5" hidden="1" customHeight="1">
      <c r="A250" s="85">
        <v>259</v>
      </c>
      <c r="B250" s="132" t="s">
        <v>785</v>
      </c>
      <c r="C250" s="87">
        <v>0</v>
      </c>
      <c r="D250" s="88">
        <f t="shared" si="54"/>
        <v>0</v>
      </c>
      <c r="E250" s="87">
        <v>0</v>
      </c>
      <c r="F250" s="88">
        <f t="shared" si="55"/>
        <v>0</v>
      </c>
      <c r="G250" s="89">
        <v>0</v>
      </c>
      <c r="H250" s="88">
        <f t="shared" si="56"/>
        <v>0</v>
      </c>
      <c r="I250" s="89">
        <v>0</v>
      </c>
      <c r="J250" s="89">
        <f t="shared" ref="J250:J277" si="66">I250/25</f>
        <v>0</v>
      </c>
      <c r="K250" s="89">
        <v>0</v>
      </c>
      <c r="L250" s="89">
        <f t="shared" ref="L250:L277" si="67">K250*0.3</f>
        <v>0</v>
      </c>
      <c r="M250" s="89">
        <v>0</v>
      </c>
      <c r="N250" s="89">
        <f t="shared" si="57"/>
        <v>0</v>
      </c>
      <c r="O250" s="125">
        <v>0</v>
      </c>
      <c r="P250" s="89">
        <f t="shared" si="65"/>
        <v>0</v>
      </c>
      <c r="Q250" s="89">
        <v>0</v>
      </c>
      <c r="R250" s="89">
        <f t="shared" ref="R250:R277" si="68">Q250/25</f>
        <v>0</v>
      </c>
      <c r="S250" s="89">
        <v>0</v>
      </c>
      <c r="T250" s="89">
        <f t="shared" si="58"/>
        <v>0</v>
      </c>
      <c r="U250" s="89">
        <v>0</v>
      </c>
      <c r="V250" s="88">
        <f t="shared" si="59"/>
        <v>0</v>
      </c>
      <c r="W250" s="89">
        <v>0</v>
      </c>
      <c r="X250" s="88">
        <f t="shared" si="60"/>
        <v>0</v>
      </c>
      <c r="Y250" s="89">
        <v>0</v>
      </c>
      <c r="Z250" s="88">
        <f t="shared" si="61"/>
        <v>0</v>
      </c>
      <c r="AA250" s="88">
        <v>0</v>
      </c>
      <c r="AB250" s="88">
        <f t="shared" si="64"/>
        <v>0</v>
      </c>
      <c r="AC250" s="93">
        <f t="shared" si="63"/>
        <v>0</v>
      </c>
      <c r="AD250" s="135"/>
    </row>
    <row r="251" spans="1:30" s="115" customFormat="1" ht="22.5" hidden="1" customHeight="1">
      <c r="A251" s="122">
        <v>260</v>
      </c>
      <c r="B251" s="132" t="s">
        <v>786</v>
      </c>
      <c r="C251" s="87">
        <v>0</v>
      </c>
      <c r="D251" s="88">
        <f t="shared" si="54"/>
        <v>0</v>
      </c>
      <c r="E251" s="87">
        <v>0</v>
      </c>
      <c r="F251" s="88">
        <f t="shared" si="55"/>
        <v>0</v>
      </c>
      <c r="G251" s="89">
        <v>0</v>
      </c>
      <c r="H251" s="88">
        <f t="shared" si="56"/>
        <v>0</v>
      </c>
      <c r="I251" s="89">
        <v>0</v>
      </c>
      <c r="J251" s="89">
        <f t="shared" si="66"/>
        <v>0</v>
      </c>
      <c r="K251" s="89">
        <v>0</v>
      </c>
      <c r="L251" s="89">
        <f t="shared" si="67"/>
        <v>0</v>
      </c>
      <c r="M251" s="89">
        <v>0</v>
      </c>
      <c r="N251" s="89">
        <f t="shared" si="57"/>
        <v>0</v>
      </c>
      <c r="O251" s="125">
        <v>0</v>
      </c>
      <c r="P251" s="89">
        <f t="shared" si="65"/>
        <v>0</v>
      </c>
      <c r="Q251" s="89">
        <v>0</v>
      </c>
      <c r="R251" s="89">
        <f t="shared" si="68"/>
        <v>0</v>
      </c>
      <c r="S251" s="89">
        <v>0</v>
      </c>
      <c r="T251" s="89">
        <f t="shared" si="58"/>
        <v>0</v>
      </c>
      <c r="U251" s="89">
        <v>0</v>
      </c>
      <c r="V251" s="88">
        <f t="shared" si="59"/>
        <v>0</v>
      </c>
      <c r="W251" s="89">
        <v>0</v>
      </c>
      <c r="X251" s="88">
        <f t="shared" si="60"/>
        <v>0</v>
      </c>
      <c r="Y251" s="89">
        <v>0</v>
      </c>
      <c r="Z251" s="88">
        <f t="shared" si="61"/>
        <v>0</v>
      </c>
      <c r="AA251" s="88">
        <v>0</v>
      </c>
      <c r="AB251" s="88">
        <f t="shared" si="64"/>
        <v>0</v>
      </c>
      <c r="AC251" s="93">
        <f t="shared" si="63"/>
        <v>0</v>
      </c>
      <c r="AD251" s="135"/>
    </row>
    <row r="252" spans="1:30" s="115" customFormat="1" ht="22.5" hidden="1" customHeight="1">
      <c r="A252" s="85">
        <v>261</v>
      </c>
      <c r="B252" s="132" t="s">
        <v>787</v>
      </c>
      <c r="C252" s="87">
        <v>0</v>
      </c>
      <c r="D252" s="88">
        <f t="shared" si="54"/>
        <v>0</v>
      </c>
      <c r="E252" s="87">
        <v>0</v>
      </c>
      <c r="F252" s="88">
        <f t="shared" si="55"/>
        <v>0</v>
      </c>
      <c r="G252" s="89">
        <v>0</v>
      </c>
      <c r="H252" s="88">
        <f t="shared" si="56"/>
        <v>0</v>
      </c>
      <c r="I252" s="89">
        <v>0</v>
      </c>
      <c r="J252" s="89">
        <f t="shared" si="66"/>
        <v>0</v>
      </c>
      <c r="K252" s="89">
        <v>0</v>
      </c>
      <c r="L252" s="89">
        <f t="shared" si="67"/>
        <v>0</v>
      </c>
      <c r="M252" s="89">
        <v>0</v>
      </c>
      <c r="N252" s="89">
        <f t="shared" si="57"/>
        <v>0</v>
      </c>
      <c r="O252" s="125">
        <v>0</v>
      </c>
      <c r="P252" s="89">
        <f t="shared" si="65"/>
        <v>0</v>
      </c>
      <c r="Q252" s="89">
        <v>0</v>
      </c>
      <c r="R252" s="89">
        <f t="shared" si="68"/>
        <v>0</v>
      </c>
      <c r="S252" s="89">
        <v>0</v>
      </c>
      <c r="T252" s="89">
        <f t="shared" si="58"/>
        <v>0</v>
      </c>
      <c r="U252" s="89">
        <v>0</v>
      </c>
      <c r="V252" s="88">
        <f t="shared" si="59"/>
        <v>0</v>
      </c>
      <c r="W252" s="89">
        <v>0</v>
      </c>
      <c r="X252" s="88">
        <f t="shared" si="60"/>
        <v>0</v>
      </c>
      <c r="Y252" s="89">
        <v>0</v>
      </c>
      <c r="Z252" s="88">
        <f t="shared" si="61"/>
        <v>0</v>
      </c>
      <c r="AA252" s="88">
        <v>0</v>
      </c>
      <c r="AB252" s="88">
        <f t="shared" si="64"/>
        <v>0</v>
      </c>
      <c r="AC252" s="93">
        <f t="shared" si="63"/>
        <v>0</v>
      </c>
      <c r="AD252" s="135"/>
    </row>
    <row r="253" spans="1:30" s="115" customFormat="1" ht="22.5" hidden="1" customHeight="1">
      <c r="A253" s="122">
        <v>262</v>
      </c>
      <c r="B253" s="132" t="s">
        <v>788</v>
      </c>
      <c r="C253" s="87">
        <v>0</v>
      </c>
      <c r="D253" s="88">
        <f t="shared" si="54"/>
        <v>0</v>
      </c>
      <c r="E253" s="87">
        <v>0</v>
      </c>
      <c r="F253" s="88">
        <f t="shared" si="55"/>
        <v>0</v>
      </c>
      <c r="G253" s="89">
        <v>0</v>
      </c>
      <c r="H253" s="88">
        <f t="shared" si="56"/>
        <v>0</v>
      </c>
      <c r="I253" s="89">
        <v>0</v>
      </c>
      <c r="J253" s="89">
        <f t="shared" si="66"/>
        <v>0</v>
      </c>
      <c r="K253" s="89">
        <v>0</v>
      </c>
      <c r="L253" s="89">
        <f t="shared" si="67"/>
        <v>0</v>
      </c>
      <c r="M253" s="89">
        <v>0</v>
      </c>
      <c r="N253" s="89">
        <f t="shared" si="57"/>
        <v>0</v>
      </c>
      <c r="O253" s="125">
        <v>0</v>
      </c>
      <c r="P253" s="89">
        <f t="shared" si="65"/>
        <v>0</v>
      </c>
      <c r="Q253" s="89">
        <v>0</v>
      </c>
      <c r="R253" s="89">
        <f t="shared" si="68"/>
        <v>0</v>
      </c>
      <c r="S253" s="89">
        <v>0</v>
      </c>
      <c r="T253" s="89">
        <f t="shared" si="58"/>
        <v>0</v>
      </c>
      <c r="U253" s="89">
        <v>0</v>
      </c>
      <c r="V253" s="88">
        <f t="shared" si="59"/>
        <v>0</v>
      </c>
      <c r="W253" s="89">
        <v>0</v>
      </c>
      <c r="X253" s="88">
        <f t="shared" si="60"/>
        <v>0</v>
      </c>
      <c r="Y253" s="89">
        <v>0</v>
      </c>
      <c r="Z253" s="88">
        <f t="shared" si="61"/>
        <v>0</v>
      </c>
      <c r="AA253" s="88">
        <v>0</v>
      </c>
      <c r="AB253" s="88">
        <f t="shared" si="64"/>
        <v>0</v>
      </c>
      <c r="AC253" s="93">
        <f t="shared" si="63"/>
        <v>0</v>
      </c>
      <c r="AD253" s="135"/>
    </row>
    <row r="254" spans="1:30" s="115" customFormat="1" ht="22.5" hidden="1" customHeight="1">
      <c r="A254" s="85">
        <v>263</v>
      </c>
      <c r="B254" s="132" t="s">
        <v>789</v>
      </c>
      <c r="C254" s="87">
        <v>0</v>
      </c>
      <c r="D254" s="88">
        <f t="shared" si="54"/>
        <v>0</v>
      </c>
      <c r="E254" s="87">
        <v>0</v>
      </c>
      <c r="F254" s="88">
        <f t="shared" si="55"/>
        <v>0</v>
      </c>
      <c r="G254" s="89">
        <v>0</v>
      </c>
      <c r="H254" s="88">
        <f t="shared" si="56"/>
        <v>0</v>
      </c>
      <c r="I254" s="89">
        <v>0</v>
      </c>
      <c r="J254" s="89">
        <f t="shared" si="66"/>
        <v>0</v>
      </c>
      <c r="K254" s="89">
        <v>0</v>
      </c>
      <c r="L254" s="89">
        <f t="shared" si="67"/>
        <v>0</v>
      </c>
      <c r="M254" s="89">
        <v>0</v>
      </c>
      <c r="N254" s="89">
        <f t="shared" si="57"/>
        <v>0</v>
      </c>
      <c r="O254" s="125">
        <v>0</v>
      </c>
      <c r="P254" s="89">
        <f t="shared" si="65"/>
        <v>0</v>
      </c>
      <c r="Q254" s="89">
        <v>0</v>
      </c>
      <c r="R254" s="89">
        <f t="shared" si="68"/>
        <v>0</v>
      </c>
      <c r="S254" s="89">
        <v>0</v>
      </c>
      <c r="T254" s="89">
        <f t="shared" si="58"/>
        <v>0</v>
      </c>
      <c r="U254" s="89">
        <v>0</v>
      </c>
      <c r="V254" s="88">
        <f t="shared" si="59"/>
        <v>0</v>
      </c>
      <c r="W254" s="89">
        <v>0</v>
      </c>
      <c r="X254" s="88">
        <f t="shared" si="60"/>
        <v>0</v>
      </c>
      <c r="Y254" s="89">
        <v>0</v>
      </c>
      <c r="Z254" s="88">
        <f t="shared" si="61"/>
        <v>0</v>
      </c>
      <c r="AA254" s="88">
        <v>0</v>
      </c>
      <c r="AB254" s="88">
        <f t="shared" si="64"/>
        <v>0</v>
      </c>
      <c r="AC254" s="93">
        <f t="shared" si="63"/>
        <v>0</v>
      </c>
      <c r="AD254" s="135"/>
    </row>
    <row r="255" spans="1:30" s="115" customFormat="1" ht="22.5" hidden="1" customHeight="1">
      <c r="A255" s="122">
        <v>264</v>
      </c>
      <c r="B255" s="132" t="s">
        <v>790</v>
      </c>
      <c r="C255" s="87">
        <v>0</v>
      </c>
      <c r="D255" s="88">
        <f t="shared" si="54"/>
        <v>0</v>
      </c>
      <c r="E255" s="87">
        <v>0</v>
      </c>
      <c r="F255" s="88">
        <f t="shared" si="55"/>
        <v>0</v>
      </c>
      <c r="G255" s="89">
        <v>0</v>
      </c>
      <c r="H255" s="88">
        <f t="shared" si="56"/>
        <v>0</v>
      </c>
      <c r="I255" s="89">
        <v>0</v>
      </c>
      <c r="J255" s="89">
        <f t="shared" si="66"/>
        <v>0</v>
      </c>
      <c r="K255" s="89">
        <v>0</v>
      </c>
      <c r="L255" s="89">
        <f t="shared" si="67"/>
        <v>0</v>
      </c>
      <c r="M255" s="89">
        <v>0</v>
      </c>
      <c r="N255" s="89">
        <f t="shared" si="57"/>
        <v>0</v>
      </c>
      <c r="O255" s="125">
        <v>0</v>
      </c>
      <c r="P255" s="89">
        <f t="shared" si="65"/>
        <v>0</v>
      </c>
      <c r="Q255" s="89">
        <v>0</v>
      </c>
      <c r="R255" s="89">
        <f t="shared" si="68"/>
        <v>0</v>
      </c>
      <c r="S255" s="89">
        <v>0</v>
      </c>
      <c r="T255" s="89">
        <f t="shared" si="58"/>
        <v>0</v>
      </c>
      <c r="U255" s="89">
        <v>0</v>
      </c>
      <c r="V255" s="88">
        <f t="shared" si="59"/>
        <v>0</v>
      </c>
      <c r="W255" s="89">
        <v>0</v>
      </c>
      <c r="X255" s="88">
        <f t="shared" si="60"/>
        <v>0</v>
      </c>
      <c r="Y255" s="89">
        <v>0</v>
      </c>
      <c r="Z255" s="88">
        <f t="shared" si="61"/>
        <v>0</v>
      </c>
      <c r="AA255" s="88">
        <v>0</v>
      </c>
      <c r="AB255" s="88">
        <f t="shared" si="64"/>
        <v>0</v>
      </c>
      <c r="AC255" s="93">
        <f t="shared" si="63"/>
        <v>0</v>
      </c>
      <c r="AD255" s="135"/>
    </row>
    <row r="256" spans="1:30" s="115" customFormat="1" ht="22.5" hidden="1" customHeight="1">
      <c r="A256" s="85">
        <v>265</v>
      </c>
      <c r="B256" s="132" t="s">
        <v>791</v>
      </c>
      <c r="C256" s="87">
        <v>0</v>
      </c>
      <c r="D256" s="88">
        <f t="shared" si="54"/>
        <v>0</v>
      </c>
      <c r="E256" s="87">
        <v>0</v>
      </c>
      <c r="F256" s="88">
        <f t="shared" si="55"/>
        <v>0</v>
      </c>
      <c r="G256" s="89">
        <v>0</v>
      </c>
      <c r="H256" s="88">
        <f t="shared" si="56"/>
        <v>0</v>
      </c>
      <c r="I256" s="89">
        <v>0</v>
      </c>
      <c r="J256" s="89">
        <f t="shared" si="66"/>
        <v>0</v>
      </c>
      <c r="K256" s="89">
        <v>0</v>
      </c>
      <c r="L256" s="89">
        <f t="shared" si="67"/>
        <v>0</v>
      </c>
      <c r="M256" s="89">
        <v>0</v>
      </c>
      <c r="N256" s="89">
        <f t="shared" si="57"/>
        <v>0</v>
      </c>
      <c r="O256" s="125">
        <v>0</v>
      </c>
      <c r="P256" s="89">
        <f t="shared" si="65"/>
        <v>0</v>
      </c>
      <c r="Q256" s="89">
        <v>0</v>
      </c>
      <c r="R256" s="89">
        <f t="shared" si="68"/>
        <v>0</v>
      </c>
      <c r="S256" s="89">
        <v>0</v>
      </c>
      <c r="T256" s="89">
        <f t="shared" si="58"/>
        <v>0</v>
      </c>
      <c r="U256" s="89">
        <v>0</v>
      </c>
      <c r="V256" s="88">
        <f t="shared" si="59"/>
        <v>0</v>
      </c>
      <c r="W256" s="89">
        <v>0</v>
      </c>
      <c r="X256" s="88">
        <f t="shared" si="60"/>
        <v>0</v>
      </c>
      <c r="Y256" s="89">
        <v>0</v>
      </c>
      <c r="Z256" s="88">
        <f t="shared" si="61"/>
        <v>0</v>
      </c>
      <c r="AA256" s="88">
        <v>0</v>
      </c>
      <c r="AB256" s="88">
        <f t="shared" si="64"/>
        <v>0</v>
      </c>
      <c r="AC256" s="93">
        <f t="shared" si="63"/>
        <v>0</v>
      </c>
      <c r="AD256" s="135"/>
    </row>
    <row r="257" spans="1:30" s="115" customFormat="1" ht="22.5" hidden="1" customHeight="1">
      <c r="A257" s="122">
        <v>266</v>
      </c>
      <c r="B257" s="132" t="s">
        <v>792</v>
      </c>
      <c r="C257" s="87">
        <v>0</v>
      </c>
      <c r="D257" s="88">
        <f t="shared" si="54"/>
        <v>0</v>
      </c>
      <c r="E257" s="87">
        <v>0</v>
      </c>
      <c r="F257" s="88">
        <f t="shared" si="55"/>
        <v>0</v>
      </c>
      <c r="G257" s="89">
        <v>0</v>
      </c>
      <c r="H257" s="88">
        <f t="shared" si="56"/>
        <v>0</v>
      </c>
      <c r="I257" s="89">
        <v>0</v>
      </c>
      <c r="J257" s="89">
        <f t="shared" si="66"/>
        <v>0</v>
      </c>
      <c r="K257" s="89">
        <v>0</v>
      </c>
      <c r="L257" s="89">
        <f t="shared" si="67"/>
        <v>0</v>
      </c>
      <c r="M257" s="89">
        <v>0</v>
      </c>
      <c r="N257" s="89">
        <f t="shared" si="57"/>
        <v>0</v>
      </c>
      <c r="O257" s="125">
        <v>0</v>
      </c>
      <c r="P257" s="89">
        <f t="shared" si="65"/>
        <v>0</v>
      </c>
      <c r="Q257" s="89">
        <v>0</v>
      </c>
      <c r="R257" s="89">
        <f t="shared" si="68"/>
        <v>0</v>
      </c>
      <c r="S257" s="89">
        <v>0</v>
      </c>
      <c r="T257" s="89">
        <f t="shared" si="58"/>
        <v>0</v>
      </c>
      <c r="U257" s="89">
        <v>0</v>
      </c>
      <c r="V257" s="88">
        <f t="shared" si="59"/>
        <v>0</v>
      </c>
      <c r="W257" s="89">
        <v>0</v>
      </c>
      <c r="X257" s="88">
        <f t="shared" si="60"/>
        <v>0</v>
      </c>
      <c r="Y257" s="89">
        <v>0</v>
      </c>
      <c r="Z257" s="88">
        <f t="shared" si="61"/>
        <v>0</v>
      </c>
      <c r="AA257" s="88">
        <v>0</v>
      </c>
      <c r="AB257" s="88">
        <f t="shared" si="64"/>
        <v>0</v>
      </c>
      <c r="AC257" s="93">
        <f t="shared" si="63"/>
        <v>0</v>
      </c>
      <c r="AD257" s="135"/>
    </row>
    <row r="258" spans="1:30" s="115" customFormat="1" ht="22.5" hidden="1" customHeight="1">
      <c r="A258" s="85">
        <v>267</v>
      </c>
      <c r="B258" s="132" t="s">
        <v>793</v>
      </c>
      <c r="C258" s="87">
        <v>0</v>
      </c>
      <c r="D258" s="88">
        <f t="shared" si="54"/>
        <v>0</v>
      </c>
      <c r="E258" s="87">
        <v>0</v>
      </c>
      <c r="F258" s="88">
        <f t="shared" si="55"/>
        <v>0</v>
      </c>
      <c r="G258" s="89">
        <v>0</v>
      </c>
      <c r="H258" s="88">
        <f t="shared" si="56"/>
        <v>0</v>
      </c>
      <c r="I258" s="89">
        <v>0</v>
      </c>
      <c r="J258" s="89">
        <f t="shared" si="66"/>
        <v>0</v>
      </c>
      <c r="K258" s="89">
        <v>0</v>
      </c>
      <c r="L258" s="89">
        <f t="shared" si="67"/>
        <v>0</v>
      </c>
      <c r="M258" s="89">
        <v>0</v>
      </c>
      <c r="N258" s="89">
        <f t="shared" si="57"/>
        <v>0</v>
      </c>
      <c r="O258" s="125">
        <v>0</v>
      </c>
      <c r="P258" s="89">
        <f t="shared" si="65"/>
        <v>0</v>
      </c>
      <c r="Q258" s="89">
        <v>0</v>
      </c>
      <c r="R258" s="89">
        <f t="shared" si="68"/>
        <v>0</v>
      </c>
      <c r="S258" s="89">
        <v>0</v>
      </c>
      <c r="T258" s="89">
        <f t="shared" si="58"/>
        <v>0</v>
      </c>
      <c r="U258" s="89">
        <v>0</v>
      </c>
      <c r="V258" s="88">
        <f t="shared" si="59"/>
        <v>0</v>
      </c>
      <c r="W258" s="89">
        <v>0</v>
      </c>
      <c r="X258" s="88">
        <f t="shared" si="60"/>
        <v>0</v>
      </c>
      <c r="Y258" s="89">
        <v>0</v>
      </c>
      <c r="Z258" s="88">
        <f t="shared" si="61"/>
        <v>0</v>
      </c>
      <c r="AA258" s="88">
        <v>0</v>
      </c>
      <c r="AB258" s="88">
        <f t="shared" si="64"/>
        <v>0</v>
      </c>
      <c r="AC258" s="93">
        <f t="shared" si="63"/>
        <v>0</v>
      </c>
      <c r="AD258" s="135"/>
    </row>
    <row r="259" spans="1:30" s="115" customFormat="1" ht="22.5" hidden="1" customHeight="1">
      <c r="A259" s="122">
        <v>268</v>
      </c>
      <c r="B259" s="132" t="s">
        <v>794</v>
      </c>
      <c r="C259" s="87">
        <v>0</v>
      </c>
      <c r="D259" s="88">
        <f t="shared" si="54"/>
        <v>0</v>
      </c>
      <c r="E259" s="87">
        <v>0</v>
      </c>
      <c r="F259" s="88">
        <f t="shared" si="55"/>
        <v>0</v>
      </c>
      <c r="G259" s="89">
        <v>0</v>
      </c>
      <c r="H259" s="88">
        <f t="shared" si="56"/>
        <v>0</v>
      </c>
      <c r="I259" s="89">
        <v>0</v>
      </c>
      <c r="J259" s="89">
        <f t="shared" si="66"/>
        <v>0</v>
      </c>
      <c r="K259" s="89">
        <v>0</v>
      </c>
      <c r="L259" s="89">
        <f t="shared" si="67"/>
        <v>0</v>
      </c>
      <c r="M259" s="89">
        <v>0</v>
      </c>
      <c r="N259" s="89">
        <f t="shared" si="57"/>
        <v>0</v>
      </c>
      <c r="O259" s="125">
        <v>0</v>
      </c>
      <c r="P259" s="89">
        <f t="shared" si="65"/>
        <v>0</v>
      </c>
      <c r="Q259" s="89">
        <v>0</v>
      </c>
      <c r="R259" s="89">
        <f t="shared" si="68"/>
        <v>0</v>
      </c>
      <c r="S259" s="89">
        <v>0</v>
      </c>
      <c r="T259" s="89">
        <f t="shared" si="58"/>
        <v>0</v>
      </c>
      <c r="U259" s="89">
        <v>0</v>
      </c>
      <c r="V259" s="88">
        <f t="shared" si="59"/>
        <v>0</v>
      </c>
      <c r="W259" s="89">
        <v>0</v>
      </c>
      <c r="X259" s="88">
        <f t="shared" si="60"/>
        <v>0</v>
      </c>
      <c r="Y259" s="89">
        <v>0</v>
      </c>
      <c r="Z259" s="88">
        <f t="shared" si="61"/>
        <v>0</v>
      </c>
      <c r="AA259" s="88">
        <v>0</v>
      </c>
      <c r="AB259" s="88">
        <f t="shared" si="64"/>
        <v>0</v>
      </c>
      <c r="AC259" s="93">
        <f t="shared" si="63"/>
        <v>0</v>
      </c>
      <c r="AD259" s="135"/>
    </row>
    <row r="260" spans="1:30" s="115" customFormat="1" ht="22.5" hidden="1" customHeight="1">
      <c r="A260" s="85">
        <v>269</v>
      </c>
      <c r="B260" s="132" t="s">
        <v>795</v>
      </c>
      <c r="C260" s="87">
        <v>0</v>
      </c>
      <c r="D260" s="88">
        <f t="shared" si="54"/>
        <v>0</v>
      </c>
      <c r="E260" s="87">
        <v>0</v>
      </c>
      <c r="F260" s="88">
        <f t="shared" si="55"/>
        <v>0</v>
      </c>
      <c r="G260" s="89">
        <v>0</v>
      </c>
      <c r="H260" s="88">
        <f t="shared" si="56"/>
        <v>0</v>
      </c>
      <c r="I260" s="89">
        <v>0</v>
      </c>
      <c r="J260" s="89">
        <f t="shared" si="66"/>
        <v>0</v>
      </c>
      <c r="K260" s="89">
        <v>0</v>
      </c>
      <c r="L260" s="89">
        <f t="shared" si="67"/>
        <v>0</v>
      </c>
      <c r="M260" s="89">
        <v>0</v>
      </c>
      <c r="N260" s="89">
        <f t="shared" si="57"/>
        <v>0</v>
      </c>
      <c r="O260" s="125">
        <v>0</v>
      </c>
      <c r="P260" s="89">
        <f t="shared" si="65"/>
        <v>0</v>
      </c>
      <c r="Q260" s="89">
        <v>0</v>
      </c>
      <c r="R260" s="89">
        <f t="shared" si="68"/>
        <v>0</v>
      </c>
      <c r="S260" s="89">
        <v>0</v>
      </c>
      <c r="T260" s="89">
        <f t="shared" si="58"/>
        <v>0</v>
      </c>
      <c r="U260" s="89">
        <v>0</v>
      </c>
      <c r="V260" s="88">
        <f t="shared" si="59"/>
        <v>0</v>
      </c>
      <c r="W260" s="89">
        <v>0</v>
      </c>
      <c r="X260" s="88">
        <f t="shared" si="60"/>
        <v>0</v>
      </c>
      <c r="Y260" s="89">
        <v>0</v>
      </c>
      <c r="Z260" s="88">
        <f t="shared" si="61"/>
        <v>0</v>
      </c>
      <c r="AA260" s="88">
        <v>0</v>
      </c>
      <c r="AB260" s="88">
        <f t="shared" si="64"/>
        <v>0</v>
      </c>
      <c r="AC260" s="93">
        <f t="shared" si="63"/>
        <v>0</v>
      </c>
      <c r="AD260" s="135"/>
    </row>
    <row r="261" spans="1:30" s="115" customFormat="1" ht="22.5" hidden="1" customHeight="1">
      <c r="A261" s="122">
        <v>270</v>
      </c>
      <c r="B261" s="132" t="s">
        <v>796</v>
      </c>
      <c r="C261" s="87">
        <v>0</v>
      </c>
      <c r="D261" s="88">
        <f t="shared" si="54"/>
        <v>0</v>
      </c>
      <c r="E261" s="87">
        <v>0</v>
      </c>
      <c r="F261" s="88">
        <f t="shared" si="55"/>
        <v>0</v>
      </c>
      <c r="G261" s="89">
        <v>0</v>
      </c>
      <c r="H261" s="88">
        <f t="shared" si="56"/>
        <v>0</v>
      </c>
      <c r="I261" s="89">
        <v>0</v>
      </c>
      <c r="J261" s="89">
        <f t="shared" si="66"/>
        <v>0</v>
      </c>
      <c r="K261" s="89">
        <v>0</v>
      </c>
      <c r="L261" s="89">
        <f t="shared" si="67"/>
        <v>0</v>
      </c>
      <c r="M261" s="89">
        <v>0</v>
      </c>
      <c r="N261" s="89">
        <f t="shared" si="57"/>
        <v>0</v>
      </c>
      <c r="O261" s="125">
        <v>0</v>
      </c>
      <c r="P261" s="89">
        <f t="shared" si="65"/>
        <v>0</v>
      </c>
      <c r="Q261" s="89">
        <v>0</v>
      </c>
      <c r="R261" s="89">
        <f t="shared" si="68"/>
        <v>0</v>
      </c>
      <c r="S261" s="89">
        <v>0</v>
      </c>
      <c r="T261" s="89">
        <f t="shared" si="58"/>
        <v>0</v>
      </c>
      <c r="U261" s="89">
        <v>0</v>
      </c>
      <c r="V261" s="88">
        <f t="shared" si="59"/>
        <v>0</v>
      </c>
      <c r="W261" s="89">
        <v>0</v>
      </c>
      <c r="X261" s="88">
        <f t="shared" si="60"/>
        <v>0</v>
      </c>
      <c r="Y261" s="89">
        <v>0</v>
      </c>
      <c r="Z261" s="88">
        <f t="shared" si="61"/>
        <v>0</v>
      </c>
      <c r="AA261" s="88">
        <v>0</v>
      </c>
      <c r="AB261" s="88">
        <f t="shared" si="64"/>
        <v>0</v>
      </c>
      <c r="AC261" s="93">
        <f t="shared" si="63"/>
        <v>0</v>
      </c>
      <c r="AD261" s="135"/>
    </row>
    <row r="262" spans="1:30" s="115" customFormat="1" ht="22.5" hidden="1" customHeight="1">
      <c r="A262" s="85">
        <v>271</v>
      </c>
      <c r="B262" s="132" t="s">
        <v>797</v>
      </c>
      <c r="C262" s="87">
        <v>0</v>
      </c>
      <c r="D262" s="88">
        <f t="shared" si="54"/>
        <v>0</v>
      </c>
      <c r="E262" s="87">
        <v>0</v>
      </c>
      <c r="F262" s="88">
        <f t="shared" si="55"/>
        <v>0</v>
      </c>
      <c r="G262" s="89">
        <v>0</v>
      </c>
      <c r="H262" s="88">
        <f t="shared" si="56"/>
        <v>0</v>
      </c>
      <c r="I262" s="89">
        <v>0</v>
      </c>
      <c r="J262" s="89">
        <f t="shared" si="66"/>
        <v>0</v>
      </c>
      <c r="K262" s="89">
        <v>0</v>
      </c>
      <c r="L262" s="89">
        <f t="shared" si="67"/>
        <v>0</v>
      </c>
      <c r="M262" s="89">
        <v>0</v>
      </c>
      <c r="N262" s="89">
        <f t="shared" si="57"/>
        <v>0</v>
      </c>
      <c r="O262" s="125">
        <v>0</v>
      </c>
      <c r="P262" s="89">
        <f t="shared" si="65"/>
        <v>0</v>
      </c>
      <c r="Q262" s="89">
        <v>0</v>
      </c>
      <c r="R262" s="89">
        <f t="shared" si="68"/>
        <v>0</v>
      </c>
      <c r="S262" s="89">
        <v>0</v>
      </c>
      <c r="T262" s="89">
        <f t="shared" si="58"/>
        <v>0</v>
      </c>
      <c r="U262" s="89">
        <v>0</v>
      </c>
      <c r="V262" s="88">
        <f t="shared" si="59"/>
        <v>0</v>
      </c>
      <c r="W262" s="89">
        <v>0</v>
      </c>
      <c r="X262" s="88">
        <f t="shared" si="60"/>
        <v>0</v>
      </c>
      <c r="Y262" s="89">
        <v>0</v>
      </c>
      <c r="Z262" s="88">
        <f t="shared" si="61"/>
        <v>0</v>
      </c>
      <c r="AA262" s="88">
        <v>0</v>
      </c>
      <c r="AB262" s="88">
        <f t="shared" si="64"/>
        <v>0</v>
      </c>
      <c r="AC262" s="93">
        <f t="shared" si="63"/>
        <v>0</v>
      </c>
      <c r="AD262" s="135"/>
    </row>
    <row r="263" spans="1:30" s="115" customFormat="1" ht="22.5" hidden="1" customHeight="1">
      <c r="A263" s="122">
        <v>272</v>
      </c>
      <c r="B263" s="132" t="s">
        <v>798</v>
      </c>
      <c r="C263" s="87">
        <v>0</v>
      </c>
      <c r="D263" s="88">
        <f t="shared" si="54"/>
        <v>0</v>
      </c>
      <c r="E263" s="87">
        <v>0</v>
      </c>
      <c r="F263" s="88">
        <f t="shared" si="55"/>
        <v>0</v>
      </c>
      <c r="G263" s="89">
        <v>0</v>
      </c>
      <c r="H263" s="88">
        <f t="shared" si="56"/>
        <v>0</v>
      </c>
      <c r="I263" s="89">
        <v>0</v>
      </c>
      <c r="J263" s="89">
        <f t="shared" si="66"/>
        <v>0</v>
      </c>
      <c r="K263" s="89">
        <v>0</v>
      </c>
      <c r="L263" s="89">
        <f t="shared" si="67"/>
        <v>0</v>
      </c>
      <c r="M263" s="89">
        <v>0</v>
      </c>
      <c r="N263" s="89">
        <f t="shared" si="57"/>
        <v>0</v>
      </c>
      <c r="O263" s="125">
        <v>0</v>
      </c>
      <c r="P263" s="89">
        <f t="shared" si="65"/>
        <v>0</v>
      </c>
      <c r="Q263" s="89">
        <v>0</v>
      </c>
      <c r="R263" s="89">
        <f t="shared" si="68"/>
        <v>0</v>
      </c>
      <c r="S263" s="89">
        <v>0</v>
      </c>
      <c r="T263" s="89">
        <f t="shared" si="58"/>
        <v>0</v>
      </c>
      <c r="U263" s="89">
        <v>0</v>
      </c>
      <c r="V263" s="88">
        <f t="shared" si="59"/>
        <v>0</v>
      </c>
      <c r="W263" s="89">
        <v>0</v>
      </c>
      <c r="X263" s="88">
        <f t="shared" si="60"/>
        <v>0</v>
      </c>
      <c r="Y263" s="89">
        <v>0</v>
      </c>
      <c r="Z263" s="88">
        <f t="shared" si="61"/>
        <v>0</v>
      </c>
      <c r="AA263" s="88">
        <v>0</v>
      </c>
      <c r="AB263" s="88">
        <f t="shared" si="64"/>
        <v>0</v>
      </c>
      <c r="AC263" s="93">
        <f t="shared" si="63"/>
        <v>0</v>
      </c>
      <c r="AD263" s="135"/>
    </row>
    <row r="264" spans="1:30" s="115" customFormat="1" ht="22.5" hidden="1" customHeight="1">
      <c r="A264" s="85">
        <v>273</v>
      </c>
      <c r="B264" s="132" t="s">
        <v>799</v>
      </c>
      <c r="C264" s="87">
        <v>0</v>
      </c>
      <c r="D264" s="88">
        <f t="shared" si="54"/>
        <v>0</v>
      </c>
      <c r="E264" s="87">
        <v>0</v>
      </c>
      <c r="F264" s="88">
        <f t="shared" si="55"/>
        <v>0</v>
      </c>
      <c r="G264" s="89">
        <v>0</v>
      </c>
      <c r="H264" s="88">
        <f t="shared" si="56"/>
        <v>0</v>
      </c>
      <c r="I264" s="89">
        <v>0</v>
      </c>
      <c r="J264" s="89">
        <f t="shared" si="66"/>
        <v>0</v>
      </c>
      <c r="K264" s="89">
        <v>0</v>
      </c>
      <c r="L264" s="89">
        <f t="shared" si="67"/>
        <v>0</v>
      </c>
      <c r="M264" s="89">
        <v>0</v>
      </c>
      <c r="N264" s="89">
        <f t="shared" si="57"/>
        <v>0</v>
      </c>
      <c r="O264" s="125">
        <v>0</v>
      </c>
      <c r="P264" s="89">
        <f t="shared" si="65"/>
        <v>0</v>
      </c>
      <c r="Q264" s="89">
        <v>0</v>
      </c>
      <c r="R264" s="89">
        <f t="shared" si="68"/>
        <v>0</v>
      </c>
      <c r="S264" s="89">
        <v>0</v>
      </c>
      <c r="T264" s="89">
        <f t="shared" si="58"/>
        <v>0</v>
      </c>
      <c r="U264" s="89">
        <v>0</v>
      </c>
      <c r="V264" s="88">
        <f t="shared" si="59"/>
        <v>0</v>
      </c>
      <c r="W264" s="89">
        <v>0</v>
      </c>
      <c r="X264" s="88">
        <f t="shared" si="60"/>
        <v>0</v>
      </c>
      <c r="Y264" s="89">
        <v>0</v>
      </c>
      <c r="Z264" s="88">
        <f t="shared" si="61"/>
        <v>0</v>
      </c>
      <c r="AA264" s="88">
        <v>0</v>
      </c>
      <c r="AB264" s="88">
        <f t="shared" si="64"/>
        <v>0</v>
      </c>
      <c r="AC264" s="93">
        <f t="shared" si="63"/>
        <v>0</v>
      </c>
      <c r="AD264" s="135"/>
    </row>
    <row r="265" spans="1:30" s="115" customFormat="1" ht="22.5" hidden="1" customHeight="1">
      <c r="A265" s="122">
        <v>274</v>
      </c>
      <c r="B265" s="132" t="s">
        <v>800</v>
      </c>
      <c r="C265" s="87">
        <v>0</v>
      </c>
      <c r="D265" s="88">
        <f t="shared" si="54"/>
        <v>0</v>
      </c>
      <c r="E265" s="87">
        <v>0</v>
      </c>
      <c r="F265" s="88">
        <f t="shared" si="55"/>
        <v>0</v>
      </c>
      <c r="G265" s="89">
        <v>0</v>
      </c>
      <c r="H265" s="88">
        <f t="shared" si="56"/>
        <v>0</v>
      </c>
      <c r="I265" s="89">
        <v>0</v>
      </c>
      <c r="J265" s="89">
        <f t="shared" si="66"/>
        <v>0</v>
      </c>
      <c r="K265" s="89">
        <v>0</v>
      </c>
      <c r="L265" s="89">
        <f t="shared" si="67"/>
        <v>0</v>
      </c>
      <c r="M265" s="89">
        <v>0</v>
      </c>
      <c r="N265" s="89">
        <f t="shared" si="57"/>
        <v>0</v>
      </c>
      <c r="O265" s="125">
        <v>0</v>
      </c>
      <c r="P265" s="89">
        <f t="shared" si="65"/>
        <v>0</v>
      </c>
      <c r="Q265" s="89">
        <v>0</v>
      </c>
      <c r="R265" s="89">
        <f t="shared" si="68"/>
        <v>0</v>
      </c>
      <c r="S265" s="89">
        <v>0</v>
      </c>
      <c r="T265" s="89">
        <f t="shared" si="58"/>
        <v>0</v>
      </c>
      <c r="U265" s="89">
        <v>0</v>
      </c>
      <c r="V265" s="88">
        <f t="shared" si="59"/>
        <v>0</v>
      </c>
      <c r="W265" s="89">
        <v>0</v>
      </c>
      <c r="X265" s="88">
        <f t="shared" si="60"/>
        <v>0</v>
      </c>
      <c r="Y265" s="89">
        <v>0</v>
      </c>
      <c r="Z265" s="88">
        <f t="shared" si="61"/>
        <v>0</v>
      </c>
      <c r="AA265" s="88">
        <v>0</v>
      </c>
      <c r="AB265" s="88">
        <f t="shared" si="64"/>
        <v>0</v>
      </c>
      <c r="AC265" s="93">
        <f t="shared" si="63"/>
        <v>0</v>
      </c>
      <c r="AD265" s="135"/>
    </row>
    <row r="266" spans="1:30" s="115" customFormat="1" ht="22.5" hidden="1" customHeight="1">
      <c r="A266" s="85">
        <v>275</v>
      </c>
      <c r="B266" s="132" t="s">
        <v>801</v>
      </c>
      <c r="C266" s="87">
        <v>0</v>
      </c>
      <c r="D266" s="88">
        <f t="shared" si="54"/>
        <v>0</v>
      </c>
      <c r="E266" s="87">
        <v>0</v>
      </c>
      <c r="F266" s="88">
        <f t="shared" si="55"/>
        <v>0</v>
      </c>
      <c r="G266" s="89">
        <v>0</v>
      </c>
      <c r="H266" s="88">
        <f t="shared" si="56"/>
        <v>0</v>
      </c>
      <c r="I266" s="89">
        <v>0</v>
      </c>
      <c r="J266" s="89">
        <f t="shared" si="66"/>
        <v>0</v>
      </c>
      <c r="K266" s="89">
        <v>0</v>
      </c>
      <c r="L266" s="89">
        <f t="shared" si="67"/>
        <v>0</v>
      </c>
      <c r="M266" s="89">
        <v>0</v>
      </c>
      <c r="N266" s="89">
        <f t="shared" si="57"/>
        <v>0</v>
      </c>
      <c r="O266" s="125">
        <v>0</v>
      </c>
      <c r="P266" s="89">
        <f t="shared" si="65"/>
        <v>0</v>
      </c>
      <c r="Q266" s="89">
        <v>0</v>
      </c>
      <c r="R266" s="89">
        <f t="shared" si="68"/>
        <v>0</v>
      </c>
      <c r="S266" s="89">
        <v>0</v>
      </c>
      <c r="T266" s="89">
        <f t="shared" si="58"/>
        <v>0</v>
      </c>
      <c r="U266" s="89">
        <v>0</v>
      </c>
      <c r="V266" s="88">
        <f t="shared" si="59"/>
        <v>0</v>
      </c>
      <c r="W266" s="89">
        <v>0</v>
      </c>
      <c r="X266" s="88">
        <f t="shared" si="60"/>
        <v>0</v>
      </c>
      <c r="Y266" s="89">
        <v>0</v>
      </c>
      <c r="Z266" s="88">
        <f t="shared" si="61"/>
        <v>0</v>
      </c>
      <c r="AA266" s="88">
        <v>0</v>
      </c>
      <c r="AB266" s="88">
        <f t="shared" si="64"/>
        <v>0</v>
      </c>
      <c r="AC266" s="93">
        <f t="shared" si="63"/>
        <v>0</v>
      </c>
      <c r="AD266" s="135"/>
    </row>
    <row r="267" spans="1:30" s="115" customFormat="1" ht="22.5" hidden="1" customHeight="1">
      <c r="A267" s="122">
        <v>276</v>
      </c>
      <c r="B267" s="132" t="s">
        <v>802</v>
      </c>
      <c r="C267" s="87">
        <v>0</v>
      </c>
      <c r="D267" s="88">
        <f t="shared" ref="D267:D277" si="69">C267*3.5</f>
        <v>0</v>
      </c>
      <c r="E267" s="87">
        <v>0</v>
      </c>
      <c r="F267" s="88">
        <f t="shared" ref="F267:F277" si="70">E267*6</f>
        <v>0</v>
      </c>
      <c r="G267" s="89">
        <v>0</v>
      </c>
      <c r="H267" s="88">
        <f t="shared" ref="H267:H277" si="71">G267*2.45</f>
        <v>0</v>
      </c>
      <c r="I267" s="89">
        <v>0</v>
      </c>
      <c r="J267" s="89">
        <f t="shared" si="66"/>
        <v>0</v>
      </c>
      <c r="K267" s="89">
        <v>0</v>
      </c>
      <c r="L267" s="89">
        <f t="shared" si="67"/>
        <v>0</v>
      </c>
      <c r="M267" s="89">
        <v>0</v>
      </c>
      <c r="N267" s="89">
        <f t="shared" ref="N267:N277" si="72">M267*1</f>
        <v>0</v>
      </c>
      <c r="O267" s="125">
        <v>0</v>
      </c>
      <c r="P267" s="89">
        <f t="shared" si="65"/>
        <v>0</v>
      </c>
      <c r="Q267" s="89">
        <v>0</v>
      </c>
      <c r="R267" s="89">
        <f t="shared" si="68"/>
        <v>0</v>
      </c>
      <c r="S267" s="89">
        <v>0</v>
      </c>
      <c r="T267" s="89">
        <f t="shared" ref="T267:T277" si="73">S267*5</f>
        <v>0</v>
      </c>
      <c r="U267" s="89">
        <v>0</v>
      </c>
      <c r="V267" s="88">
        <f t="shared" ref="V267:V277" si="74">U267*23</f>
        <v>0</v>
      </c>
      <c r="W267" s="89">
        <v>0</v>
      </c>
      <c r="X267" s="88">
        <f t="shared" ref="X267:X277" si="75">W267*4.5</f>
        <v>0</v>
      </c>
      <c r="Y267" s="89">
        <v>0</v>
      </c>
      <c r="Z267" s="88">
        <f t="shared" ref="Z267:Z277" si="76">Y267*4</f>
        <v>0</v>
      </c>
      <c r="AA267" s="88">
        <v>0</v>
      </c>
      <c r="AB267" s="88">
        <f t="shared" si="64"/>
        <v>0</v>
      </c>
      <c r="AC267" s="93">
        <f t="shared" si="63"/>
        <v>0</v>
      </c>
      <c r="AD267" s="135"/>
    </row>
    <row r="268" spans="1:30" s="115" customFormat="1" ht="22.5" hidden="1" customHeight="1">
      <c r="A268" s="85">
        <v>277</v>
      </c>
      <c r="B268" s="132" t="s">
        <v>803</v>
      </c>
      <c r="C268" s="87">
        <v>0</v>
      </c>
      <c r="D268" s="88">
        <f t="shared" si="69"/>
        <v>0</v>
      </c>
      <c r="E268" s="87">
        <v>0</v>
      </c>
      <c r="F268" s="88">
        <f t="shared" si="70"/>
        <v>0</v>
      </c>
      <c r="G268" s="89">
        <v>0</v>
      </c>
      <c r="H268" s="88">
        <f t="shared" si="71"/>
        <v>0</v>
      </c>
      <c r="I268" s="89">
        <v>0</v>
      </c>
      <c r="J268" s="89">
        <f t="shared" si="66"/>
        <v>0</v>
      </c>
      <c r="K268" s="89">
        <v>0</v>
      </c>
      <c r="L268" s="89">
        <f t="shared" si="67"/>
        <v>0</v>
      </c>
      <c r="M268" s="89">
        <v>0</v>
      </c>
      <c r="N268" s="89">
        <f t="shared" si="72"/>
        <v>0</v>
      </c>
      <c r="O268" s="125">
        <v>0</v>
      </c>
      <c r="P268" s="89">
        <f t="shared" si="65"/>
        <v>0</v>
      </c>
      <c r="Q268" s="89">
        <v>0</v>
      </c>
      <c r="R268" s="89">
        <f t="shared" si="68"/>
        <v>0</v>
      </c>
      <c r="S268" s="89">
        <v>0</v>
      </c>
      <c r="T268" s="89">
        <f t="shared" si="73"/>
        <v>0</v>
      </c>
      <c r="U268" s="89">
        <v>0</v>
      </c>
      <c r="V268" s="88">
        <f t="shared" si="74"/>
        <v>0</v>
      </c>
      <c r="W268" s="89">
        <v>0</v>
      </c>
      <c r="X268" s="88">
        <f t="shared" si="75"/>
        <v>0</v>
      </c>
      <c r="Y268" s="89">
        <v>0</v>
      </c>
      <c r="Z268" s="88">
        <f t="shared" si="76"/>
        <v>0</v>
      </c>
      <c r="AA268" s="88">
        <v>0</v>
      </c>
      <c r="AB268" s="88">
        <f t="shared" si="64"/>
        <v>0</v>
      </c>
      <c r="AC268" s="93">
        <f t="shared" si="63"/>
        <v>0</v>
      </c>
      <c r="AD268" s="135"/>
    </row>
    <row r="269" spans="1:30" s="115" customFormat="1" ht="22.5" hidden="1" customHeight="1">
      <c r="A269" s="122">
        <v>278</v>
      </c>
      <c r="B269" s="132" t="s">
        <v>804</v>
      </c>
      <c r="C269" s="87">
        <v>0</v>
      </c>
      <c r="D269" s="88">
        <f t="shared" si="69"/>
        <v>0</v>
      </c>
      <c r="E269" s="87">
        <v>0</v>
      </c>
      <c r="F269" s="88">
        <f t="shared" si="70"/>
        <v>0</v>
      </c>
      <c r="G269" s="89">
        <v>0</v>
      </c>
      <c r="H269" s="88">
        <f t="shared" si="71"/>
        <v>0</v>
      </c>
      <c r="I269" s="89">
        <v>0</v>
      </c>
      <c r="J269" s="89">
        <f t="shared" si="66"/>
        <v>0</v>
      </c>
      <c r="K269" s="89">
        <v>0</v>
      </c>
      <c r="L269" s="89">
        <f t="shared" si="67"/>
        <v>0</v>
      </c>
      <c r="M269" s="89">
        <v>0</v>
      </c>
      <c r="N269" s="89">
        <f t="shared" si="72"/>
        <v>0</v>
      </c>
      <c r="O269" s="125">
        <v>0</v>
      </c>
      <c r="P269" s="89">
        <f t="shared" si="65"/>
        <v>0</v>
      </c>
      <c r="Q269" s="89">
        <v>0</v>
      </c>
      <c r="R269" s="89">
        <f t="shared" si="68"/>
        <v>0</v>
      </c>
      <c r="S269" s="89">
        <v>0</v>
      </c>
      <c r="T269" s="89">
        <f t="shared" si="73"/>
        <v>0</v>
      </c>
      <c r="U269" s="89">
        <v>0</v>
      </c>
      <c r="V269" s="88">
        <f t="shared" si="74"/>
        <v>0</v>
      </c>
      <c r="W269" s="89">
        <v>0</v>
      </c>
      <c r="X269" s="88">
        <f t="shared" si="75"/>
        <v>0</v>
      </c>
      <c r="Y269" s="89">
        <v>0</v>
      </c>
      <c r="Z269" s="88">
        <f t="shared" si="76"/>
        <v>0</v>
      </c>
      <c r="AA269" s="88">
        <v>0</v>
      </c>
      <c r="AB269" s="88">
        <f t="shared" si="64"/>
        <v>0</v>
      </c>
      <c r="AC269" s="93">
        <f t="shared" si="63"/>
        <v>0</v>
      </c>
      <c r="AD269" s="135"/>
    </row>
    <row r="270" spans="1:30" s="115" customFormat="1" ht="22.5" hidden="1" customHeight="1">
      <c r="A270" s="85">
        <v>279</v>
      </c>
      <c r="B270" s="132" t="s">
        <v>805</v>
      </c>
      <c r="C270" s="87">
        <v>0</v>
      </c>
      <c r="D270" s="88">
        <f t="shared" si="69"/>
        <v>0</v>
      </c>
      <c r="E270" s="87">
        <v>0</v>
      </c>
      <c r="F270" s="88">
        <f t="shared" si="70"/>
        <v>0</v>
      </c>
      <c r="G270" s="89">
        <v>0</v>
      </c>
      <c r="H270" s="88">
        <f t="shared" si="71"/>
        <v>0</v>
      </c>
      <c r="I270" s="89">
        <v>0</v>
      </c>
      <c r="J270" s="89">
        <f t="shared" si="66"/>
        <v>0</v>
      </c>
      <c r="K270" s="89">
        <v>0</v>
      </c>
      <c r="L270" s="89">
        <f t="shared" si="67"/>
        <v>0</v>
      </c>
      <c r="M270" s="89">
        <v>0</v>
      </c>
      <c r="N270" s="89">
        <f t="shared" si="72"/>
        <v>0</v>
      </c>
      <c r="O270" s="125">
        <v>0</v>
      </c>
      <c r="P270" s="89">
        <f t="shared" si="65"/>
        <v>0</v>
      </c>
      <c r="Q270" s="89">
        <v>0</v>
      </c>
      <c r="R270" s="89">
        <f t="shared" si="68"/>
        <v>0</v>
      </c>
      <c r="S270" s="89">
        <v>0</v>
      </c>
      <c r="T270" s="89">
        <f t="shared" si="73"/>
        <v>0</v>
      </c>
      <c r="U270" s="89">
        <v>0</v>
      </c>
      <c r="V270" s="88">
        <f t="shared" si="74"/>
        <v>0</v>
      </c>
      <c r="W270" s="89">
        <v>0</v>
      </c>
      <c r="X270" s="88">
        <f t="shared" si="75"/>
        <v>0</v>
      </c>
      <c r="Y270" s="89">
        <v>0</v>
      </c>
      <c r="Z270" s="88">
        <f t="shared" si="76"/>
        <v>0</v>
      </c>
      <c r="AA270" s="88">
        <v>0</v>
      </c>
      <c r="AB270" s="88">
        <f t="shared" si="64"/>
        <v>0</v>
      </c>
      <c r="AC270" s="93">
        <f t="shared" si="63"/>
        <v>0</v>
      </c>
      <c r="AD270" s="135"/>
    </row>
    <row r="271" spans="1:30" s="115" customFormat="1" ht="22.5" hidden="1" customHeight="1">
      <c r="A271" s="122">
        <v>280</v>
      </c>
      <c r="B271" s="132" t="s">
        <v>806</v>
      </c>
      <c r="C271" s="87">
        <v>0</v>
      </c>
      <c r="D271" s="88">
        <f t="shared" si="69"/>
        <v>0</v>
      </c>
      <c r="E271" s="87">
        <v>0</v>
      </c>
      <c r="F271" s="88">
        <f t="shared" si="70"/>
        <v>0</v>
      </c>
      <c r="G271" s="89">
        <v>0</v>
      </c>
      <c r="H271" s="88">
        <f t="shared" si="71"/>
        <v>0</v>
      </c>
      <c r="I271" s="89">
        <v>0</v>
      </c>
      <c r="J271" s="89">
        <f t="shared" si="66"/>
        <v>0</v>
      </c>
      <c r="K271" s="89">
        <v>0</v>
      </c>
      <c r="L271" s="89">
        <f t="shared" si="67"/>
        <v>0</v>
      </c>
      <c r="M271" s="89">
        <v>0</v>
      </c>
      <c r="N271" s="89">
        <f t="shared" si="72"/>
        <v>0</v>
      </c>
      <c r="O271" s="125">
        <v>0</v>
      </c>
      <c r="P271" s="89">
        <f t="shared" si="65"/>
        <v>0</v>
      </c>
      <c r="Q271" s="89">
        <v>0</v>
      </c>
      <c r="R271" s="89">
        <f t="shared" si="68"/>
        <v>0</v>
      </c>
      <c r="S271" s="89">
        <v>0</v>
      </c>
      <c r="T271" s="89">
        <f t="shared" si="73"/>
        <v>0</v>
      </c>
      <c r="U271" s="89">
        <v>0</v>
      </c>
      <c r="V271" s="88">
        <f t="shared" si="74"/>
        <v>0</v>
      </c>
      <c r="W271" s="89">
        <v>0</v>
      </c>
      <c r="X271" s="88">
        <f t="shared" si="75"/>
        <v>0</v>
      </c>
      <c r="Y271" s="89">
        <v>0</v>
      </c>
      <c r="Z271" s="88">
        <f t="shared" si="76"/>
        <v>0</v>
      </c>
      <c r="AA271" s="88">
        <v>0</v>
      </c>
      <c r="AB271" s="88">
        <f t="shared" si="64"/>
        <v>0</v>
      </c>
      <c r="AC271" s="93">
        <f t="shared" si="63"/>
        <v>0</v>
      </c>
      <c r="AD271" s="135"/>
    </row>
    <row r="272" spans="1:30" s="115" customFormat="1" ht="22.5" hidden="1" customHeight="1">
      <c r="A272" s="85">
        <v>281</v>
      </c>
      <c r="B272" s="132" t="s">
        <v>807</v>
      </c>
      <c r="C272" s="87">
        <v>0</v>
      </c>
      <c r="D272" s="88">
        <f t="shared" si="69"/>
        <v>0</v>
      </c>
      <c r="E272" s="87">
        <v>0</v>
      </c>
      <c r="F272" s="88">
        <f t="shared" si="70"/>
        <v>0</v>
      </c>
      <c r="G272" s="89">
        <v>0</v>
      </c>
      <c r="H272" s="88">
        <f t="shared" si="71"/>
        <v>0</v>
      </c>
      <c r="I272" s="89">
        <v>0</v>
      </c>
      <c r="J272" s="89">
        <f t="shared" si="66"/>
        <v>0</v>
      </c>
      <c r="K272" s="89">
        <v>0</v>
      </c>
      <c r="L272" s="89">
        <f t="shared" si="67"/>
        <v>0</v>
      </c>
      <c r="M272" s="89">
        <v>0</v>
      </c>
      <c r="N272" s="89">
        <f t="shared" si="72"/>
        <v>0</v>
      </c>
      <c r="O272" s="125">
        <v>0</v>
      </c>
      <c r="P272" s="89">
        <f t="shared" si="65"/>
        <v>0</v>
      </c>
      <c r="Q272" s="89">
        <v>0</v>
      </c>
      <c r="R272" s="89">
        <f t="shared" si="68"/>
        <v>0</v>
      </c>
      <c r="S272" s="89">
        <v>0</v>
      </c>
      <c r="T272" s="89">
        <f t="shared" si="73"/>
        <v>0</v>
      </c>
      <c r="U272" s="89">
        <v>0</v>
      </c>
      <c r="V272" s="88">
        <f t="shared" si="74"/>
        <v>0</v>
      </c>
      <c r="W272" s="89">
        <v>0</v>
      </c>
      <c r="X272" s="88">
        <f t="shared" si="75"/>
        <v>0</v>
      </c>
      <c r="Y272" s="89">
        <v>0</v>
      </c>
      <c r="Z272" s="88">
        <f t="shared" si="76"/>
        <v>0</v>
      </c>
      <c r="AA272" s="88">
        <v>0</v>
      </c>
      <c r="AB272" s="88">
        <f t="shared" si="64"/>
        <v>0</v>
      </c>
      <c r="AC272" s="93">
        <f t="shared" si="63"/>
        <v>0</v>
      </c>
      <c r="AD272" s="135"/>
    </row>
    <row r="273" spans="1:31" s="115" customFormat="1" ht="22.5" hidden="1" customHeight="1">
      <c r="A273" s="122">
        <v>282</v>
      </c>
      <c r="B273" s="132" t="s">
        <v>808</v>
      </c>
      <c r="C273" s="87">
        <v>0</v>
      </c>
      <c r="D273" s="88">
        <f t="shared" si="69"/>
        <v>0</v>
      </c>
      <c r="E273" s="87">
        <v>0</v>
      </c>
      <c r="F273" s="88">
        <f t="shared" si="70"/>
        <v>0</v>
      </c>
      <c r="G273" s="89">
        <v>0</v>
      </c>
      <c r="H273" s="88">
        <f t="shared" si="71"/>
        <v>0</v>
      </c>
      <c r="I273" s="89">
        <v>0</v>
      </c>
      <c r="J273" s="89">
        <f t="shared" si="66"/>
        <v>0</v>
      </c>
      <c r="K273" s="89">
        <v>0</v>
      </c>
      <c r="L273" s="89">
        <f t="shared" si="67"/>
        <v>0</v>
      </c>
      <c r="M273" s="89">
        <v>0</v>
      </c>
      <c r="N273" s="89">
        <f t="shared" si="72"/>
        <v>0</v>
      </c>
      <c r="O273" s="125">
        <v>0</v>
      </c>
      <c r="P273" s="89">
        <f t="shared" si="65"/>
        <v>0</v>
      </c>
      <c r="Q273" s="89">
        <v>0</v>
      </c>
      <c r="R273" s="89">
        <f t="shared" si="68"/>
        <v>0</v>
      </c>
      <c r="S273" s="89">
        <v>0</v>
      </c>
      <c r="T273" s="89">
        <f t="shared" si="73"/>
        <v>0</v>
      </c>
      <c r="U273" s="89">
        <v>0</v>
      </c>
      <c r="V273" s="88">
        <f t="shared" si="74"/>
        <v>0</v>
      </c>
      <c r="W273" s="89">
        <v>0</v>
      </c>
      <c r="X273" s="88">
        <f t="shared" si="75"/>
        <v>0</v>
      </c>
      <c r="Y273" s="89">
        <v>0</v>
      </c>
      <c r="Z273" s="88">
        <f t="shared" si="76"/>
        <v>0</v>
      </c>
      <c r="AA273" s="88">
        <v>0</v>
      </c>
      <c r="AB273" s="88">
        <f t="shared" si="64"/>
        <v>0</v>
      </c>
      <c r="AC273" s="93">
        <f>Z273+X273+V273+J273+H273+F273+D273+AB273+N273+L273+P273+R273+AJ273</f>
        <v>0</v>
      </c>
      <c r="AD273" s="135"/>
    </row>
    <row r="274" spans="1:31" s="115" customFormat="1" ht="22.5" hidden="1" customHeight="1">
      <c r="A274" s="85">
        <v>283</v>
      </c>
      <c r="B274" s="132" t="s">
        <v>809</v>
      </c>
      <c r="C274" s="87">
        <v>0</v>
      </c>
      <c r="D274" s="88">
        <f t="shared" si="69"/>
        <v>0</v>
      </c>
      <c r="E274" s="87">
        <v>0</v>
      </c>
      <c r="F274" s="88">
        <f t="shared" si="70"/>
        <v>0</v>
      </c>
      <c r="G274" s="89">
        <v>0</v>
      </c>
      <c r="H274" s="88">
        <f t="shared" si="71"/>
        <v>0</v>
      </c>
      <c r="I274" s="89">
        <v>0</v>
      </c>
      <c r="J274" s="89">
        <f t="shared" si="66"/>
        <v>0</v>
      </c>
      <c r="K274" s="89">
        <v>0</v>
      </c>
      <c r="L274" s="89">
        <f t="shared" si="67"/>
        <v>0</v>
      </c>
      <c r="M274" s="89">
        <v>0</v>
      </c>
      <c r="N274" s="89">
        <f t="shared" si="72"/>
        <v>0</v>
      </c>
      <c r="O274" s="125">
        <v>0</v>
      </c>
      <c r="P274" s="89">
        <f t="shared" si="65"/>
        <v>0</v>
      </c>
      <c r="Q274" s="89">
        <v>0</v>
      </c>
      <c r="R274" s="89">
        <f t="shared" si="68"/>
        <v>0</v>
      </c>
      <c r="S274" s="89">
        <v>0</v>
      </c>
      <c r="T274" s="89">
        <f t="shared" si="73"/>
        <v>0</v>
      </c>
      <c r="U274" s="89">
        <v>0</v>
      </c>
      <c r="V274" s="88">
        <f t="shared" si="74"/>
        <v>0</v>
      </c>
      <c r="W274" s="89">
        <v>0</v>
      </c>
      <c r="X274" s="88">
        <f t="shared" si="75"/>
        <v>0</v>
      </c>
      <c r="Y274" s="89">
        <v>0</v>
      </c>
      <c r="Z274" s="88">
        <f t="shared" si="76"/>
        <v>0</v>
      </c>
      <c r="AA274" s="88">
        <v>0</v>
      </c>
      <c r="AB274" s="88">
        <f t="shared" si="64"/>
        <v>0</v>
      </c>
      <c r="AC274" s="93">
        <f>Z274+X274+V274+J274+H274+F274+D274+AB274+N274+L274+P274+R274+AJ274</f>
        <v>0</v>
      </c>
      <c r="AD274" s="135"/>
    </row>
    <row r="275" spans="1:31" s="115" customFormat="1" ht="22.5" hidden="1" customHeight="1">
      <c r="A275" s="122">
        <v>284</v>
      </c>
      <c r="B275" s="132" t="s">
        <v>810</v>
      </c>
      <c r="C275" s="87">
        <v>0</v>
      </c>
      <c r="D275" s="88">
        <f t="shared" si="69"/>
        <v>0</v>
      </c>
      <c r="E275" s="87">
        <v>0</v>
      </c>
      <c r="F275" s="88">
        <f t="shared" si="70"/>
        <v>0</v>
      </c>
      <c r="G275" s="89">
        <v>0</v>
      </c>
      <c r="H275" s="88">
        <f t="shared" si="71"/>
        <v>0</v>
      </c>
      <c r="I275" s="89">
        <v>0</v>
      </c>
      <c r="J275" s="89">
        <f t="shared" si="66"/>
        <v>0</v>
      </c>
      <c r="K275" s="89">
        <v>0</v>
      </c>
      <c r="L275" s="89">
        <f t="shared" si="67"/>
        <v>0</v>
      </c>
      <c r="M275" s="89">
        <v>0</v>
      </c>
      <c r="N275" s="89">
        <f t="shared" si="72"/>
        <v>0</v>
      </c>
      <c r="O275" s="125">
        <v>0</v>
      </c>
      <c r="P275" s="89">
        <f t="shared" si="65"/>
        <v>0</v>
      </c>
      <c r="Q275" s="89">
        <v>0</v>
      </c>
      <c r="R275" s="89">
        <f t="shared" si="68"/>
        <v>0</v>
      </c>
      <c r="S275" s="89">
        <v>0</v>
      </c>
      <c r="T275" s="89">
        <f t="shared" si="73"/>
        <v>0</v>
      </c>
      <c r="U275" s="89">
        <v>0</v>
      </c>
      <c r="V275" s="88">
        <f t="shared" si="74"/>
        <v>0</v>
      </c>
      <c r="W275" s="89">
        <v>0</v>
      </c>
      <c r="X275" s="88">
        <f t="shared" si="75"/>
        <v>0</v>
      </c>
      <c r="Y275" s="89">
        <v>0</v>
      </c>
      <c r="Z275" s="88">
        <f t="shared" si="76"/>
        <v>0</v>
      </c>
      <c r="AA275" s="88">
        <v>0</v>
      </c>
      <c r="AB275" s="88">
        <f t="shared" si="64"/>
        <v>0</v>
      </c>
      <c r="AC275" s="93">
        <f>Z275+X275+V275+J275+H275+F275+D275+AB275+N275+L275+P275+R275+AJ275</f>
        <v>0</v>
      </c>
      <c r="AD275" s="135"/>
    </row>
    <row r="276" spans="1:31" s="115" customFormat="1" ht="22.5" hidden="1" customHeight="1">
      <c r="A276" s="85">
        <v>285</v>
      </c>
      <c r="B276" s="132" t="s">
        <v>811</v>
      </c>
      <c r="C276" s="87">
        <v>0</v>
      </c>
      <c r="D276" s="88">
        <f t="shared" si="69"/>
        <v>0</v>
      </c>
      <c r="E276" s="87">
        <v>0</v>
      </c>
      <c r="F276" s="88">
        <f t="shared" si="70"/>
        <v>0</v>
      </c>
      <c r="G276" s="89">
        <v>0</v>
      </c>
      <c r="H276" s="88">
        <f t="shared" si="71"/>
        <v>0</v>
      </c>
      <c r="I276" s="89">
        <v>0</v>
      </c>
      <c r="J276" s="89">
        <f t="shared" si="66"/>
        <v>0</v>
      </c>
      <c r="K276" s="89">
        <v>0</v>
      </c>
      <c r="L276" s="89">
        <f t="shared" si="67"/>
        <v>0</v>
      </c>
      <c r="M276" s="89">
        <v>0</v>
      </c>
      <c r="N276" s="89">
        <f t="shared" si="72"/>
        <v>0</v>
      </c>
      <c r="O276" s="125">
        <v>0</v>
      </c>
      <c r="P276" s="89">
        <f t="shared" si="65"/>
        <v>0</v>
      </c>
      <c r="Q276" s="89">
        <v>0</v>
      </c>
      <c r="R276" s="89">
        <f t="shared" si="68"/>
        <v>0</v>
      </c>
      <c r="S276" s="89">
        <v>0</v>
      </c>
      <c r="T276" s="89">
        <f t="shared" si="73"/>
        <v>0</v>
      </c>
      <c r="U276" s="89">
        <v>0</v>
      </c>
      <c r="V276" s="88">
        <f t="shared" si="74"/>
        <v>0</v>
      </c>
      <c r="W276" s="89">
        <v>0</v>
      </c>
      <c r="X276" s="88">
        <f t="shared" si="75"/>
        <v>0</v>
      </c>
      <c r="Y276" s="89">
        <v>0</v>
      </c>
      <c r="Z276" s="88">
        <f t="shared" si="76"/>
        <v>0</v>
      </c>
      <c r="AA276" s="88">
        <v>0</v>
      </c>
      <c r="AB276" s="88">
        <f t="shared" si="64"/>
        <v>0</v>
      </c>
      <c r="AC276" s="93">
        <f>Z276+X276+V276+J276+H276+F276+D276+AB276+N276+L276+P276+R276+AJ276</f>
        <v>0</v>
      </c>
      <c r="AD276" s="135"/>
    </row>
    <row r="277" spans="1:31" s="115" customFormat="1" ht="22.5" hidden="1" customHeight="1">
      <c r="A277" s="122">
        <v>286</v>
      </c>
      <c r="B277" s="136" t="s">
        <v>812</v>
      </c>
      <c r="C277" s="87">
        <v>0</v>
      </c>
      <c r="D277" s="88">
        <f t="shared" si="69"/>
        <v>0</v>
      </c>
      <c r="E277" s="87">
        <v>0</v>
      </c>
      <c r="F277" s="88">
        <f t="shared" si="70"/>
        <v>0</v>
      </c>
      <c r="G277" s="89">
        <v>0</v>
      </c>
      <c r="H277" s="88">
        <f t="shared" si="71"/>
        <v>0</v>
      </c>
      <c r="I277" s="89">
        <v>0</v>
      </c>
      <c r="J277" s="89">
        <f t="shared" si="66"/>
        <v>0</v>
      </c>
      <c r="K277" s="89">
        <v>0</v>
      </c>
      <c r="L277" s="89">
        <f t="shared" si="67"/>
        <v>0</v>
      </c>
      <c r="M277" s="89">
        <v>0</v>
      </c>
      <c r="N277" s="89">
        <f t="shared" si="72"/>
        <v>0</v>
      </c>
      <c r="O277" s="125">
        <v>0</v>
      </c>
      <c r="P277" s="89">
        <f t="shared" si="65"/>
        <v>0</v>
      </c>
      <c r="Q277" s="89">
        <v>0</v>
      </c>
      <c r="R277" s="89">
        <f t="shared" si="68"/>
        <v>0</v>
      </c>
      <c r="S277" s="89">
        <v>0</v>
      </c>
      <c r="T277" s="89">
        <f t="shared" si="73"/>
        <v>0</v>
      </c>
      <c r="U277" s="89">
        <v>0</v>
      </c>
      <c r="V277" s="88">
        <f t="shared" si="74"/>
        <v>0</v>
      </c>
      <c r="W277" s="89">
        <v>0</v>
      </c>
      <c r="X277" s="88">
        <f t="shared" si="75"/>
        <v>0</v>
      </c>
      <c r="Y277" s="89">
        <v>0</v>
      </c>
      <c r="Z277" s="88">
        <f t="shared" si="76"/>
        <v>0</v>
      </c>
      <c r="AA277" s="88">
        <v>0</v>
      </c>
      <c r="AB277" s="88">
        <f t="shared" si="64"/>
        <v>0</v>
      </c>
      <c r="AC277" s="93">
        <f>Z277+X277+V277+J277+H277+F277+D277+AB277+N277+L277+P277+R277+AJ277</f>
        <v>0</v>
      </c>
      <c r="AD277" s="139"/>
    </row>
    <row r="278" spans="1:31" ht="25.5" customHeight="1">
      <c r="A278" s="1102" t="s">
        <v>227</v>
      </c>
      <c r="B278" s="1103"/>
      <c r="C278" s="97">
        <f t="shared" ref="C278:Z278" si="77">SUM(C10:C277)</f>
        <v>0</v>
      </c>
      <c r="D278" s="97">
        <f t="shared" si="77"/>
        <v>0</v>
      </c>
      <c r="E278" s="97">
        <f t="shared" si="77"/>
        <v>0</v>
      </c>
      <c r="F278" s="97">
        <f t="shared" si="77"/>
        <v>0</v>
      </c>
      <c r="G278" s="97">
        <f t="shared" si="77"/>
        <v>0</v>
      </c>
      <c r="H278" s="97">
        <f t="shared" si="77"/>
        <v>0</v>
      </c>
      <c r="I278" s="96">
        <f t="shared" si="77"/>
        <v>0</v>
      </c>
      <c r="J278" s="97">
        <f t="shared" si="77"/>
        <v>0</v>
      </c>
      <c r="K278" s="97">
        <f t="shared" si="77"/>
        <v>0</v>
      </c>
      <c r="L278" s="97">
        <f t="shared" si="77"/>
        <v>0</v>
      </c>
      <c r="M278" s="97">
        <f t="shared" si="77"/>
        <v>0</v>
      </c>
      <c r="N278" s="97">
        <f t="shared" si="77"/>
        <v>0</v>
      </c>
      <c r="O278" s="97">
        <f t="shared" si="77"/>
        <v>0</v>
      </c>
      <c r="P278" s="97">
        <f t="shared" si="77"/>
        <v>0</v>
      </c>
      <c r="Q278" s="96">
        <f t="shared" si="77"/>
        <v>0</v>
      </c>
      <c r="R278" s="97">
        <f t="shared" si="77"/>
        <v>0</v>
      </c>
      <c r="S278" s="97">
        <f t="shared" si="77"/>
        <v>0</v>
      </c>
      <c r="T278" s="97">
        <f t="shared" si="77"/>
        <v>0</v>
      </c>
      <c r="U278" s="97">
        <f t="shared" si="77"/>
        <v>0</v>
      </c>
      <c r="V278" s="97">
        <f t="shared" si="77"/>
        <v>0</v>
      </c>
      <c r="W278" s="97">
        <f t="shared" si="77"/>
        <v>0</v>
      </c>
      <c r="X278" s="107">
        <f t="shared" si="77"/>
        <v>0</v>
      </c>
      <c r="Y278" s="97">
        <f t="shared" si="77"/>
        <v>0</v>
      </c>
      <c r="Z278" s="97">
        <f t="shared" si="77"/>
        <v>0</v>
      </c>
      <c r="AA278" s="97">
        <f>SUM(AA9:AA277)</f>
        <v>0</v>
      </c>
      <c r="AB278" s="97">
        <f>SUM(AB9:AB277)</f>
        <v>0</v>
      </c>
      <c r="AC278" s="108">
        <f>SUM(AC9:AC277)</f>
        <v>22.03</v>
      </c>
      <c r="AD278" s="140"/>
    </row>
    <row r="279" spans="1:31" ht="15">
      <c r="A279" s="98"/>
      <c r="B279" s="99"/>
      <c r="C279" s="100"/>
      <c r="D279" s="101"/>
      <c r="E279" s="101"/>
      <c r="F279" s="101"/>
      <c r="G279" s="137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10"/>
    </row>
    <row r="280" spans="1:31" s="35" customFormat="1" ht="17.25" customHeight="1">
      <c r="C280" s="102"/>
      <c r="D280" s="103"/>
      <c r="E280" s="103"/>
      <c r="F280" s="103"/>
      <c r="G280" s="138"/>
      <c r="H280" s="103"/>
      <c r="I280" s="103"/>
      <c r="J280" s="103"/>
      <c r="K280" s="103"/>
      <c r="L280" s="103"/>
      <c r="M280" s="103"/>
      <c r="N280" s="103"/>
      <c r="O280" s="103"/>
      <c r="P280" s="103"/>
      <c r="Q280" s="103"/>
      <c r="R280" s="103"/>
      <c r="S280" s="103"/>
      <c r="T280" s="1042" t="s">
        <v>419</v>
      </c>
      <c r="U280" s="1042"/>
      <c r="V280" s="1042"/>
      <c r="W280" s="1042"/>
      <c r="X280" s="1042"/>
      <c r="Y280" s="1042"/>
      <c r="Z280" s="1042"/>
      <c r="AA280" s="1042"/>
      <c r="AB280" s="1042"/>
      <c r="AC280" s="1042"/>
      <c r="AD280" s="1042"/>
    </row>
    <row r="281" spans="1:31" s="35" customFormat="1" ht="17.25" customHeight="1">
      <c r="A281" s="1095" t="s">
        <v>229</v>
      </c>
      <c r="B281" s="1095"/>
      <c r="C281" s="1095"/>
      <c r="D281" s="1095"/>
      <c r="E281" s="1095"/>
      <c r="F281" s="1095"/>
      <c r="G281" s="1095"/>
      <c r="H281" s="1095"/>
      <c r="I281" s="1095"/>
      <c r="J281" s="1095"/>
      <c r="K281" s="1095"/>
      <c r="L281" s="1095"/>
      <c r="M281" s="1095"/>
      <c r="N281" s="1095"/>
      <c r="O281" s="1095"/>
      <c r="P281" s="1095"/>
      <c r="Q281" s="1095"/>
      <c r="R281" s="1095"/>
      <c r="S281" s="1095"/>
      <c r="T281" s="1095"/>
      <c r="U281" s="1095"/>
      <c r="V281" s="1095"/>
      <c r="W281" s="828" t="s">
        <v>14</v>
      </c>
      <c r="X281" s="828"/>
      <c r="Y281" s="828"/>
      <c r="Z281" s="828"/>
      <c r="AA281" s="828"/>
      <c r="AB281" s="828"/>
      <c r="AC281" s="828"/>
      <c r="AD281" s="828"/>
      <c r="AE281" s="111"/>
    </row>
    <row r="286" spans="1:31" s="33" customFormat="1" ht="15.75">
      <c r="A286" s="828" t="s">
        <v>420</v>
      </c>
      <c r="B286" s="828"/>
      <c r="C286" s="828"/>
      <c r="D286" s="828"/>
      <c r="E286" s="828"/>
      <c r="F286" s="828"/>
      <c r="G286" s="828"/>
      <c r="H286" s="828"/>
      <c r="I286" s="828"/>
      <c r="J286" s="828"/>
      <c r="K286" s="828"/>
      <c r="L286" s="828"/>
      <c r="M286" s="828"/>
      <c r="N286" s="828"/>
      <c r="O286" s="828"/>
      <c r="P286" s="828"/>
      <c r="Q286" s="828"/>
      <c r="R286" s="828"/>
      <c r="S286" s="828"/>
      <c r="T286" s="828"/>
      <c r="U286" s="828"/>
      <c r="V286" s="828"/>
      <c r="W286" s="828" t="s">
        <v>231</v>
      </c>
      <c r="X286" s="828"/>
      <c r="Y286" s="828"/>
      <c r="Z286" s="828"/>
      <c r="AA286" s="828"/>
      <c r="AB286" s="828"/>
      <c r="AC286" s="828"/>
      <c r="AD286" s="828"/>
    </row>
  </sheetData>
  <mergeCells count="27">
    <mergeCell ref="T1:AC1"/>
    <mergeCell ref="T2:AC2"/>
    <mergeCell ref="A4:AD4"/>
    <mergeCell ref="A5:AD5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286:V286"/>
    <mergeCell ref="W286:AD286"/>
    <mergeCell ref="A7:A8"/>
    <mergeCell ref="B7:B8"/>
    <mergeCell ref="AC7:AC8"/>
    <mergeCell ref="AD7:AD8"/>
    <mergeCell ref="AA7:AB7"/>
    <mergeCell ref="A278:B278"/>
    <mergeCell ref="T280:AD280"/>
    <mergeCell ref="A281:V281"/>
    <mergeCell ref="W281:AD281"/>
  </mergeCells>
  <pageMargins left="0.196527777777778" right="0" top="0" bottom="0" header="0" footer="0"/>
  <pageSetup paperSize="9" scale="79" orientation="portrait" r:id="rId1"/>
  <colBreaks count="1" manualBreakCount="1">
    <brk id="30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0"/>
  <sheetViews>
    <sheetView view="pageBreakPreview" zoomScale="90" zoomScaleNormal="100" zoomScaleSheetLayoutView="90" workbookViewId="0">
      <pane xSplit="2" ySplit="8" topLeftCell="C84" activePane="bottomRight" state="frozen"/>
      <selection pane="topRight"/>
      <selection pane="bottomLeft"/>
      <selection pane="bottomRight" activeCell="K291" sqref="K291"/>
    </sheetView>
  </sheetViews>
  <sheetFormatPr defaultColWidth="9" defaultRowHeight="15"/>
  <cols>
    <col min="1" max="1" width="5.85546875" style="35" customWidth="1"/>
    <col min="2" max="2" width="17.5703125" style="35" customWidth="1"/>
    <col min="3" max="4" width="10.5703125" style="35" customWidth="1"/>
    <col min="5" max="5" width="14.140625" style="35" customWidth="1"/>
    <col min="6" max="6" width="7.42578125" style="35" hidden="1" customWidth="1"/>
    <col min="7" max="7" width="10.7109375" style="35" customWidth="1"/>
    <col min="8" max="8" width="14.42578125" style="35" customWidth="1"/>
    <col min="9" max="9" width="12.5703125" style="35" customWidth="1"/>
    <col min="10" max="11" width="13" style="35" customWidth="1"/>
    <col min="12" max="12" width="14.42578125" style="35" customWidth="1"/>
    <col min="13" max="13" width="12.7109375" style="35" hidden="1" customWidth="1"/>
    <col min="14" max="14" width="11.140625" style="35" customWidth="1"/>
    <col min="15" max="257" width="9.140625" style="35"/>
    <col min="258" max="258" width="5.85546875" style="35" customWidth="1"/>
    <col min="259" max="259" width="19.140625" style="35" customWidth="1"/>
    <col min="260" max="260" width="10.42578125" style="35" customWidth="1"/>
    <col min="261" max="261" width="11.85546875" style="35" customWidth="1"/>
    <col min="262" max="262" width="11.7109375" style="35" customWidth="1"/>
    <col min="263" max="263" width="7.5703125" style="35" customWidth="1"/>
    <col min="264" max="264" width="10.28515625" style="35" customWidth="1"/>
    <col min="265" max="265" width="11.85546875" style="35" customWidth="1"/>
    <col min="266" max="266" width="10.7109375" style="35" customWidth="1"/>
    <col min="267" max="267" width="10.85546875" style="35" customWidth="1"/>
    <col min="268" max="268" width="13.7109375" style="35" customWidth="1"/>
    <col min="269" max="269" width="13.140625" style="35" customWidth="1"/>
    <col min="270" max="270" width="11.140625" style="35" customWidth="1"/>
    <col min="271" max="513" width="9.140625" style="35"/>
    <col min="514" max="514" width="5.85546875" style="35" customWidth="1"/>
    <col min="515" max="515" width="19.140625" style="35" customWidth="1"/>
    <col min="516" max="516" width="10.42578125" style="35" customWidth="1"/>
    <col min="517" max="517" width="11.85546875" style="35" customWidth="1"/>
    <col min="518" max="518" width="11.7109375" style="35" customWidth="1"/>
    <col min="519" max="519" width="7.5703125" style="35" customWidth="1"/>
    <col min="520" max="520" width="10.28515625" style="35" customWidth="1"/>
    <col min="521" max="521" width="11.85546875" style="35" customWidth="1"/>
    <col min="522" max="522" width="10.7109375" style="35" customWidth="1"/>
    <col min="523" max="523" width="10.85546875" style="35" customWidth="1"/>
    <col min="524" max="524" width="13.7109375" style="35" customWidth="1"/>
    <col min="525" max="525" width="13.140625" style="35" customWidth="1"/>
    <col min="526" max="526" width="11.140625" style="35" customWidth="1"/>
    <col min="527" max="769" width="9.140625" style="35"/>
    <col min="770" max="770" width="5.85546875" style="35" customWidth="1"/>
    <col min="771" max="771" width="19.140625" style="35" customWidth="1"/>
    <col min="772" max="772" width="10.42578125" style="35" customWidth="1"/>
    <col min="773" max="773" width="11.85546875" style="35" customWidth="1"/>
    <col min="774" max="774" width="11.7109375" style="35" customWidth="1"/>
    <col min="775" max="775" width="7.5703125" style="35" customWidth="1"/>
    <col min="776" max="776" width="10.28515625" style="35" customWidth="1"/>
    <col min="777" max="777" width="11.85546875" style="35" customWidth="1"/>
    <col min="778" max="778" width="10.7109375" style="35" customWidth="1"/>
    <col min="779" max="779" width="10.85546875" style="35" customWidth="1"/>
    <col min="780" max="780" width="13.7109375" style="35" customWidth="1"/>
    <col min="781" max="781" width="13.140625" style="35" customWidth="1"/>
    <col min="782" max="782" width="11.140625" style="35" customWidth="1"/>
    <col min="783" max="1025" width="9.140625" style="35"/>
    <col min="1026" max="1026" width="5.85546875" style="35" customWidth="1"/>
    <col min="1027" max="1027" width="19.140625" style="35" customWidth="1"/>
    <col min="1028" max="1028" width="10.42578125" style="35" customWidth="1"/>
    <col min="1029" max="1029" width="11.85546875" style="35" customWidth="1"/>
    <col min="1030" max="1030" width="11.7109375" style="35" customWidth="1"/>
    <col min="1031" max="1031" width="7.5703125" style="35" customWidth="1"/>
    <col min="1032" max="1032" width="10.28515625" style="35" customWidth="1"/>
    <col min="1033" max="1033" width="11.85546875" style="35" customWidth="1"/>
    <col min="1034" max="1034" width="10.7109375" style="35" customWidth="1"/>
    <col min="1035" max="1035" width="10.85546875" style="35" customWidth="1"/>
    <col min="1036" max="1036" width="13.7109375" style="35" customWidth="1"/>
    <col min="1037" max="1037" width="13.140625" style="35" customWidth="1"/>
    <col min="1038" max="1038" width="11.140625" style="35" customWidth="1"/>
    <col min="1039" max="1281" width="9.140625" style="35"/>
    <col min="1282" max="1282" width="5.85546875" style="35" customWidth="1"/>
    <col min="1283" max="1283" width="19.140625" style="35" customWidth="1"/>
    <col min="1284" max="1284" width="10.42578125" style="35" customWidth="1"/>
    <col min="1285" max="1285" width="11.85546875" style="35" customWidth="1"/>
    <col min="1286" max="1286" width="11.7109375" style="35" customWidth="1"/>
    <col min="1287" max="1287" width="7.5703125" style="35" customWidth="1"/>
    <col min="1288" max="1288" width="10.28515625" style="35" customWidth="1"/>
    <col min="1289" max="1289" width="11.85546875" style="35" customWidth="1"/>
    <col min="1290" max="1290" width="10.7109375" style="35" customWidth="1"/>
    <col min="1291" max="1291" width="10.85546875" style="35" customWidth="1"/>
    <col min="1292" max="1292" width="13.7109375" style="35" customWidth="1"/>
    <col min="1293" max="1293" width="13.140625" style="35" customWidth="1"/>
    <col min="1294" max="1294" width="11.140625" style="35" customWidth="1"/>
    <col min="1295" max="1537" width="9.140625" style="35"/>
    <col min="1538" max="1538" width="5.85546875" style="35" customWidth="1"/>
    <col min="1539" max="1539" width="19.140625" style="35" customWidth="1"/>
    <col min="1540" max="1540" width="10.42578125" style="35" customWidth="1"/>
    <col min="1541" max="1541" width="11.85546875" style="35" customWidth="1"/>
    <col min="1542" max="1542" width="11.7109375" style="35" customWidth="1"/>
    <col min="1543" max="1543" width="7.5703125" style="35" customWidth="1"/>
    <col min="1544" max="1544" width="10.28515625" style="35" customWidth="1"/>
    <col min="1545" max="1545" width="11.85546875" style="35" customWidth="1"/>
    <col min="1546" max="1546" width="10.7109375" style="35" customWidth="1"/>
    <col min="1547" max="1547" width="10.85546875" style="35" customWidth="1"/>
    <col min="1548" max="1548" width="13.7109375" style="35" customWidth="1"/>
    <col min="1549" max="1549" width="13.140625" style="35" customWidth="1"/>
    <col min="1550" max="1550" width="11.140625" style="35" customWidth="1"/>
    <col min="1551" max="1793" width="9.140625" style="35"/>
    <col min="1794" max="1794" width="5.85546875" style="35" customWidth="1"/>
    <col min="1795" max="1795" width="19.140625" style="35" customWidth="1"/>
    <col min="1796" max="1796" width="10.42578125" style="35" customWidth="1"/>
    <col min="1797" max="1797" width="11.85546875" style="35" customWidth="1"/>
    <col min="1798" max="1798" width="11.7109375" style="35" customWidth="1"/>
    <col min="1799" max="1799" width="7.5703125" style="35" customWidth="1"/>
    <col min="1800" max="1800" width="10.28515625" style="35" customWidth="1"/>
    <col min="1801" max="1801" width="11.85546875" style="35" customWidth="1"/>
    <col min="1802" max="1802" width="10.7109375" style="35" customWidth="1"/>
    <col min="1803" max="1803" width="10.85546875" style="35" customWidth="1"/>
    <col min="1804" max="1804" width="13.7109375" style="35" customWidth="1"/>
    <col min="1805" max="1805" width="13.140625" style="35" customWidth="1"/>
    <col min="1806" max="1806" width="11.140625" style="35" customWidth="1"/>
    <col min="1807" max="2049" width="9.140625" style="35"/>
    <col min="2050" max="2050" width="5.85546875" style="35" customWidth="1"/>
    <col min="2051" max="2051" width="19.140625" style="35" customWidth="1"/>
    <col min="2052" max="2052" width="10.42578125" style="35" customWidth="1"/>
    <col min="2053" max="2053" width="11.85546875" style="35" customWidth="1"/>
    <col min="2054" max="2054" width="11.7109375" style="35" customWidth="1"/>
    <col min="2055" max="2055" width="7.5703125" style="35" customWidth="1"/>
    <col min="2056" max="2056" width="10.28515625" style="35" customWidth="1"/>
    <col min="2057" max="2057" width="11.85546875" style="35" customWidth="1"/>
    <col min="2058" max="2058" width="10.7109375" style="35" customWidth="1"/>
    <col min="2059" max="2059" width="10.85546875" style="35" customWidth="1"/>
    <col min="2060" max="2060" width="13.7109375" style="35" customWidth="1"/>
    <col min="2061" max="2061" width="13.140625" style="35" customWidth="1"/>
    <col min="2062" max="2062" width="11.140625" style="35" customWidth="1"/>
    <col min="2063" max="2305" width="9.140625" style="35"/>
    <col min="2306" max="2306" width="5.85546875" style="35" customWidth="1"/>
    <col min="2307" max="2307" width="19.140625" style="35" customWidth="1"/>
    <col min="2308" max="2308" width="10.42578125" style="35" customWidth="1"/>
    <col min="2309" max="2309" width="11.85546875" style="35" customWidth="1"/>
    <col min="2310" max="2310" width="11.7109375" style="35" customWidth="1"/>
    <col min="2311" max="2311" width="7.5703125" style="35" customWidth="1"/>
    <col min="2312" max="2312" width="10.28515625" style="35" customWidth="1"/>
    <col min="2313" max="2313" width="11.85546875" style="35" customWidth="1"/>
    <col min="2314" max="2314" width="10.7109375" style="35" customWidth="1"/>
    <col min="2315" max="2315" width="10.85546875" style="35" customWidth="1"/>
    <col min="2316" max="2316" width="13.7109375" style="35" customWidth="1"/>
    <col min="2317" max="2317" width="13.140625" style="35" customWidth="1"/>
    <col min="2318" max="2318" width="11.140625" style="35" customWidth="1"/>
    <col min="2319" max="2561" width="9.140625" style="35"/>
    <col min="2562" max="2562" width="5.85546875" style="35" customWidth="1"/>
    <col min="2563" max="2563" width="19.140625" style="35" customWidth="1"/>
    <col min="2564" max="2564" width="10.42578125" style="35" customWidth="1"/>
    <col min="2565" max="2565" width="11.85546875" style="35" customWidth="1"/>
    <col min="2566" max="2566" width="11.7109375" style="35" customWidth="1"/>
    <col min="2567" max="2567" width="7.5703125" style="35" customWidth="1"/>
    <col min="2568" max="2568" width="10.28515625" style="35" customWidth="1"/>
    <col min="2569" max="2569" width="11.85546875" style="35" customWidth="1"/>
    <col min="2570" max="2570" width="10.7109375" style="35" customWidth="1"/>
    <col min="2571" max="2571" width="10.85546875" style="35" customWidth="1"/>
    <col min="2572" max="2572" width="13.7109375" style="35" customWidth="1"/>
    <col min="2573" max="2573" width="13.140625" style="35" customWidth="1"/>
    <col min="2574" max="2574" width="11.140625" style="35" customWidth="1"/>
    <col min="2575" max="2817" width="9.140625" style="35"/>
    <col min="2818" max="2818" width="5.85546875" style="35" customWidth="1"/>
    <col min="2819" max="2819" width="19.140625" style="35" customWidth="1"/>
    <col min="2820" max="2820" width="10.42578125" style="35" customWidth="1"/>
    <col min="2821" max="2821" width="11.85546875" style="35" customWidth="1"/>
    <col min="2822" max="2822" width="11.7109375" style="35" customWidth="1"/>
    <col min="2823" max="2823" width="7.5703125" style="35" customWidth="1"/>
    <col min="2824" max="2824" width="10.28515625" style="35" customWidth="1"/>
    <col min="2825" max="2825" width="11.85546875" style="35" customWidth="1"/>
    <col min="2826" max="2826" width="10.7109375" style="35" customWidth="1"/>
    <col min="2827" max="2827" width="10.85546875" style="35" customWidth="1"/>
    <col min="2828" max="2828" width="13.7109375" style="35" customWidth="1"/>
    <col min="2829" max="2829" width="13.140625" style="35" customWidth="1"/>
    <col min="2830" max="2830" width="11.140625" style="35" customWidth="1"/>
    <col min="2831" max="3073" width="9.140625" style="35"/>
    <col min="3074" max="3074" width="5.85546875" style="35" customWidth="1"/>
    <col min="3075" max="3075" width="19.140625" style="35" customWidth="1"/>
    <col min="3076" max="3076" width="10.42578125" style="35" customWidth="1"/>
    <col min="3077" max="3077" width="11.85546875" style="35" customWidth="1"/>
    <col min="3078" max="3078" width="11.7109375" style="35" customWidth="1"/>
    <col min="3079" max="3079" width="7.5703125" style="35" customWidth="1"/>
    <col min="3080" max="3080" width="10.28515625" style="35" customWidth="1"/>
    <col min="3081" max="3081" width="11.85546875" style="35" customWidth="1"/>
    <col min="3082" max="3082" width="10.7109375" style="35" customWidth="1"/>
    <col min="3083" max="3083" width="10.85546875" style="35" customWidth="1"/>
    <col min="3084" max="3084" width="13.7109375" style="35" customWidth="1"/>
    <col min="3085" max="3085" width="13.140625" style="35" customWidth="1"/>
    <col min="3086" max="3086" width="11.140625" style="35" customWidth="1"/>
    <col min="3087" max="3329" width="9.140625" style="35"/>
    <col min="3330" max="3330" width="5.85546875" style="35" customWidth="1"/>
    <col min="3331" max="3331" width="19.140625" style="35" customWidth="1"/>
    <col min="3332" max="3332" width="10.42578125" style="35" customWidth="1"/>
    <col min="3333" max="3333" width="11.85546875" style="35" customWidth="1"/>
    <col min="3334" max="3334" width="11.7109375" style="35" customWidth="1"/>
    <col min="3335" max="3335" width="7.5703125" style="35" customWidth="1"/>
    <col min="3336" max="3336" width="10.28515625" style="35" customWidth="1"/>
    <col min="3337" max="3337" width="11.85546875" style="35" customWidth="1"/>
    <col min="3338" max="3338" width="10.7109375" style="35" customWidth="1"/>
    <col min="3339" max="3339" width="10.85546875" style="35" customWidth="1"/>
    <col min="3340" max="3340" width="13.7109375" style="35" customWidth="1"/>
    <col min="3341" max="3341" width="13.140625" style="35" customWidth="1"/>
    <col min="3342" max="3342" width="11.140625" style="35" customWidth="1"/>
    <col min="3343" max="3585" width="9.140625" style="35"/>
    <col min="3586" max="3586" width="5.85546875" style="35" customWidth="1"/>
    <col min="3587" max="3587" width="19.140625" style="35" customWidth="1"/>
    <col min="3588" max="3588" width="10.42578125" style="35" customWidth="1"/>
    <col min="3589" max="3589" width="11.85546875" style="35" customWidth="1"/>
    <col min="3590" max="3590" width="11.7109375" style="35" customWidth="1"/>
    <col min="3591" max="3591" width="7.5703125" style="35" customWidth="1"/>
    <col min="3592" max="3592" width="10.28515625" style="35" customWidth="1"/>
    <col min="3593" max="3593" width="11.85546875" style="35" customWidth="1"/>
    <col min="3594" max="3594" width="10.7109375" style="35" customWidth="1"/>
    <col min="3595" max="3595" width="10.85546875" style="35" customWidth="1"/>
    <col min="3596" max="3596" width="13.7109375" style="35" customWidth="1"/>
    <col min="3597" max="3597" width="13.140625" style="35" customWidth="1"/>
    <col min="3598" max="3598" width="11.140625" style="35" customWidth="1"/>
    <col min="3599" max="3841" width="9.140625" style="35"/>
    <col min="3842" max="3842" width="5.85546875" style="35" customWidth="1"/>
    <col min="3843" max="3843" width="19.140625" style="35" customWidth="1"/>
    <col min="3844" max="3844" width="10.42578125" style="35" customWidth="1"/>
    <col min="3845" max="3845" width="11.85546875" style="35" customWidth="1"/>
    <col min="3846" max="3846" width="11.7109375" style="35" customWidth="1"/>
    <col min="3847" max="3847" width="7.5703125" style="35" customWidth="1"/>
    <col min="3848" max="3848" width="10.28515625" style="35" customWidth="1"/>
    <col min="3849" max="3849" width="11.85546875" style="35" customWidth="1"/>
    <col min="3850" max="3850" width="10.7109375" style="35" customWidth="1"/>
    <col min="3851" max="3851" width="10.85546875" style="35" customWidth="1"/>
    <col min="3852" max="3852" width="13.7109375" style="35" customWidth="1"/>
    <col min="3853" max="3853" width="13.140625" style="35" customWidth="1"/>
    <col min="3854" max="3854" width="11.140625" style="35" customWidth="1"/>
    <col min="3855" max="4097" width="9.140625" style="35"/>
    <col min="4098" max="4098" width="5.85546875" style="35" customWidth="1"/>
    <col min="4099" max="4099" width="19.140625" style="35" customWidth="1"/>
    <col min="4100" max="4100" width="10.42578125" style="35" customWidth="1"/>
    <col min="4101" max="4101" width="11.85546875" style="35" customWidth="1"/>
    <col min="4102" max="4102" width="11.7109375" style="35" customWidth="1"/>
    <col min="4103" max="4103" width="7.5703125" style="35" customWidth="1"/>
    <col min="4104" max="4104" width="10.28515625" style="35" customWidth="1"/>
    <col min="4105" max="4105" width="11.85546875" style="35" customWidth="1"/>
    <col min="4106" max="4106" width="10.7109375" style="35" customWidth="1"/>
    <col min="4107" max="4107" width="10.85546875" style="35" customWidth="1"/>
    <col min="4108" max="4108" width="13.7109375" style="35" customWidth="1"/>
    <col min="4109" max="4109" width="13.140625" style="35" customWidth="1"/>
    <col min="4110" max="4110" width="11.140625" style="35" customWidth="1"/>
    <col min="4111" max="4353" width="9.140625" style="35"/>
    <col min="4354" max="4354" width="5.85546875" style="35" customWidth="1"/>
    <col min="4355" max="4355" width="19.140625" style="35" customWidth="1"/>
    <col min="4356" max="4356" width="10.42578125" style="35" customWidth="1"/>
    <col min="4357" max="4357" width="11.85546875" style="35" customWidth="1"/>
    <col min="4358" max="4358" width="11.7109375" style="35" customWidth="1"/>
    <col min="4359" max="4359" width="7.5703125" style="35" customWidth="1"/>
    <col min="4360" max="4360" width="10.28515625" style="35" customWidth="1"/>
    <col min="4361" max="4361" width="11.85546875" style="35" customWidth="1"/>
    <col min="4362" max="4362" width="10.7109375" style="35" customWidth="1"/>
    <col min="4363" max="4363" width="10.85546875" style="35" customWidth="1"/>
    <col min="4364" max="4364" width="13.7109375" style="35" customWidth="1"/>
    <col min="4365" max="4365" width="13.140625" style="35" customWidth="1"/>
    <col min="4366" max="4366" width="11.140625" style="35" customWidth="1"/>
    <col min="4367" max="4609" width="9.140625" style="35"/>
    <col min="4610" max="4610" width="5.85546875" style="35" customWidth="1"/>
    <col min="4611" max="4611" width="19.140625" style="35" customWidth="1"/>
    <col min="4612" max="4612" width="10.42578125" style="35" customWidth="1"/>
    <col min="4613" max="4613" width="11.85546875" style="35" customWidth="1"/>
    <col min="4614" max="4614" width="11.7109375" style="35" customWidth="1"/>
    <col min="4615" max="4615" width="7.5703125" style="35" customWidth="1"/>
    <col min="4616" max="4616" width="10.28515625" style="35" customWidth="1"/>
    <col min="4617" max="4617" width="11.85546875" style="35" customWidth="1"/>
    <col min="4618" max="4618" width="10.7109375" style="35" customWidth="1"/>
    <col min="4619" max="4619" width="10.85546875" style="35" customWidth="1"/>
    <col min="4620" max="4620" width="13.7109375" style="35" customWidth="1"/>
    <col min="4621" max="4621" width="13.140625" style="35" customWidth="1"/>
    <col min="4622" max="4622" width="11.140625" style="35" customWidth="1"/>
    <col min="4623" max="4865" width="9.140625" style="35"/>
    <col min="4866" max="4866" width="5.85546875" style="35" customWidth="1"/>
    <col min="4867" max="4867" width="19.140625" style="35" customWidth="1"/>
    <col min="4868" max="4868" width="10.42578125" style="35" customWidth="1"/>
    <col min="4869" max="4869" width="11.85546875" style="35" customWidth="1"/>
    <col min="4870" max="4870" width="11.7109375" style="35" customWidth="1"/>
    <col min="4871" max="4871" width="7.5703125" style="35" customWidth="1"/>
    <col min="4872" max="4872" width="10.28515625" style="35" customWidth="1"/>
    <col min="4873" max="4873" width="11.85546875" style="35" customWidth="1"/>
    <col min="4874" max="4874" width="10.7109375" style="35" customWidth="1"/>
    <col min="4875" max="4875" width="10.85546875" style="35" customWidth="1"/>
    <col min="4876" max="4876" width="13.7109375" style="35" customWidth="1"/>
    <col min="4877" max="4877" width="13.140625" style="35" customWidth="1"/>
    <col min="4878" max="4878" width="11.140625" style="35" customWidth="1"/>
    <col min="4879" max="5121" width="9.140625" style="35"/>
    <col min="5122" max="5122" width="5.85546875" style="35" customWidth="1"/>
    <col min="5123" max="5123" width="19.140625" style="35" customWidth="1"/>
    <col min="5124" max="5124" width="10.42578125" style="35" customWidth="1"/>
    <col min="5125" max="5125" width="11.85546875" style="35" customWidth="1"/>
    <col min="5126" max="5126" width="11.7109375" style="35" customWidth="1"/>
    <col min="5127" max="5127" width="7.5703125" style="35" customWidth="1"/>
    <col min="5128" max="5128" width="10.28515625" style="35" customWidth="1"/>
    <col min="5129" max="5129" width="11.85546875" style="35" customWidth="1"/>
    <col min="5130" max="5130" width="10.7109375" style="35" customWidth="1"/>
    <col min="5131" max="5131" width="10.85546875" style="35" customWidth="1"/>
    <col min="5132" max="5132" width="13.7109375" style="35" customWidth="1"/>
    <col min="5133" max="5133" width="13.140625" style="35" customWidth="1"/>
    <col min="5134" max="5134" width="11.140625" style="35" customWidth="1"/>
    <col min="5135" max="5377" width="9.140625" style="35"/>
    <col min="5378" max="5378" width="5.85546875" style="35" customWidth="1"/>
    <col min="5379" max="5379" width="19.140625" style="35" customWidth="1"/>
    <col min="5380" max="5380" width="10.42578125" style="35" customWidth="1"/>
    <col min="5381" max="5381" width="11.85546875" style="35" customWidth="1"/>
    <col min="5382" max="5382" width="11.7109375" style="35" customWidth="1"/>
    <col min="5383" max="5383" width="7.5703125" style="35" customWidth="1"/>
    <col min="5384" max="5384" width="10.28515625" style="35" customWidth="1"/>
    <col min="5385" max="5385" width="11.85546875" style="35" customWidth="1"/>
    <col min="5386" max="5386" width="10.7109375" style="35" customWidth="1"/>
    <col min="5387" max="5387" width="10.85546875" style="35" customWidth="1"/>
    <col min="5388" max="5388" width="13.7109375" style="35" customWidth="1"/>
    <col min="5389" max="5389" width="13.140625" style="35" customWidth="1"/>
    <col min="5390" max="5390" width="11.140625" style="35" customWidth="1"/>
    <col min="5391" max="5633" width="9.140625" style="35"/>
    <col min="5634" max="5634" width="5.85546875" style="35" customWidth="1"/>
    <col min="5635" max="5635" width="19.140625" style="35" customWidth="1"/>
    <col min="5636" max="5636" width="10.42578125" style="35" customWidth="1"/>
    <col min="5637" max="5637" width="11.85546875" style="35" customWidth="1"/>
    <col min="5638" max="5638" width="11.7109375" style="35" customWidth="1"/>
    <col min="5639" max="5639" width="7.5703125" style="35" customWidth="1"/>
    <col min="5640" max="5640" width="10.28515625" style="35" customWidth="1"/>
    <col min="5641" max="5641" width="11.85546875" style="35" customWidth="1"/>
    <col min="5642" max="5642" width="10.7109375" style="35" customWidth="1"/>
    <col min="5643" max="5643" width="10.85546875" style="35" customWidth="1"/>
    <col min="5644" max="5644" width="13.7109375" style="35" customWidth="1"/>
    <col min="5645" max="5645" width="13.140625" style="35" customWidth="1"/>
    <col min="5646" max="5646" width="11.140625" style="35" customWidth="1"/>
    <col min="5647" max="5889" width="9.140625" style="35"/>
    <col min="5890" max="5890" width="5.85546875" style="35" customWidth="1"/>
    <col min="5891" max="5891" width="19.140625" style="35" customWidth="1"/>
    <col min="5892" max="5892" width="10.42578125" style="35" customWidth="1"/>
    <col min="5893" max="5893" width="11.85546875" style="35" customWidth="1"/>
    <col min="5894" max="5894" width="11.7109375" style="35" customWidth="1"/>
    <col min="5895" max="5895" width="7.5703125" style="35" customWidth="1"/>
    <col min="5896" max="5896" width="10.28515625" style="35" customWidth="1"/>
    <col min="5897" max="5897" width="11.85546875" style="35" customWidth="1"/>
    <col min="5898" max="5898" width="10.7109375" style="35" customWidth="1"/>
    <col min="5899" max="5899" width="10.85546875" style="35" customWidth="1"/>
    <col min="5900" max="5900" width="13.7109375" style="35" customWidth="1"/>
    <col min="5901" max="5901" width="13.140625" style="35" customWidth="1"/>
    <col min="5902" max="5902" width="11.140625" style="35" customWidth="1"/>
    <col min="5903" max="6145" width="9.140625" style="35"/>
    <col min="6146" max="6146" width="5.85546875" style="35" customWidth="1"/>
    <col min="6147" max="6147" width="19.140625" style="35" customWidth="1"/>
    <col min="6148" max="6148" width="10.42578125" style="35" customWidth="1"/>
    <col min="6149" max="6149" width="11.85546875" style="35" customWidth="1"/>
    <col min="6150" max="6150" width="11.7109375" style="35" customWidth="1"/>
    <col min="6151" max="6151" width="7.5703125" style="35" customWidth="1"/>
    <col min="6152" max="6152" width="10.28515625" style="35" customWidth="1"/>
    <col min="6153" max="6153" width="11.85546875" style="35" customWidth="1"/>
    <col min="6154" max="6154" width="10.7109375" style="35" customWidth="1"/>
    <col min="6155" max="6155" width="10.85546875" style="35" customWidth="1"/>
    <col min="6156" max="6156" width="13.7109375" style="35" customWidth="1"/>
    <col min="6157" max="6157" width="13.140625" style="35" customWidth="1"/>
    <col min="6158" max="6158" width="11.140625" style="35" customWidth="1"/>
    <col min="6159" max="6401" width="9.140625" style="35"/>
    <col min="6402" max="6402" width="5.85546875" style="35" customWidth="1"/>
    <col min="6403" max="6403" width="19.140625" style="35" customWidth="1"/>
    <col min="6404" max="6404" width="10.42578125" style="35" customWidth="1"/>
    <col min="6405" max="6405" width="11.85546875" style="35" customWidth="1"/>
    <col min="6406" max="6406" width="11.7109375" style="35" customWidth="1"/>
    <col min="6407" max="6407" width="7.5703125" style="35" customWidth="1"/>
    <col min="6408" max="6408" width="10.28515625" style="35" customWidth="1"/>
    <col min="6409" max="6409" width="11.85546875" style="35" customWidth="1"/>
    <col min="6410" max="6410" width="10.7109375" style="35" customWidth="1"/>
    <col min="6411" max="6411" width="10.85546875" style="35" customWidth="1"/>
    <col min="6412" max="6412" width="13.7109375" style="35" customWidth="1"/>
    <col min="6413" max="6413" width="13.140625" style="35" customWidth="1"/>
    <col min="6414" max="6414" width="11.140625" style="35" customWidth="1"/>
    <col min="6415" max="6657" width="9.140625" style="35"/>
    <col min="6658" max="6658" width="5.85546875" style="35" customWidth="1"/>
    <col min="6659" max="6659" width="19.140625" style="35" customWidth="1"/>
    <col min="6660" max="6660" width="10.42578125" style="35" customWidth="1"/>
    <col min="6661" max="6661" width="11.85546875" style="35" customWidth="1"/>
    <col min="6662" max="6662" width="11.7109375" style="35" customWidth="1"/>
    <col min="6663" max="6663" width="7.5703125" style="35" customWidth="1"/>
    <col min="6664" max="6664" width="10.28515625" style="35" customWidth="1"/>
    <col min="6665" max="6665" width="11.85546875" style="35" customWidth="1"/>
    <col min="6666" max="6666" width="10.7109375" style="35" customWidth="1"/>
    <col min="6667" max="6667" width="10.85546875" style="35" customWidth="1"/>
    <col min="6668" max="6668" width="13.7109375" style="35" customWidth="1"/>
    <col min="6669" max="6669" width="13.140625" style="35" customWidth="1"/>
    <col min="6670" max="6670" width="11.140625" style="35" customWidth="1"/>
    <col min="6671" max="6913" width="9.140625" style="35"/>
    <col min="6914" max="6914" width="5.85546875" style="35" customWidth="1"/>
    <col min="6915" max="6915" width="19.140625" style="35" customWidth="1"/>
    <col min="6916" max="6916" width="10.42578125" style="35" customWidth="1"/>
    <col min="6917" max="6917" width="11.85546875" style="35" customWidth="1"/>
    <col min="6918" max="6918" width="11.7109375" style="35" customWidth="1"/>
    <col min="6919" max="6919" width="7.5703125" style="35" customWidth="1"/>
    <col min="6920" max="6920" width="10.28515625" style="35" customWidth="1"/>
    <col min="6921" max="6921" width="11.85546875" style="35" customWidth="1"/>
    <col min="6922" max="6922" width="10.7109375" style="35" customWidth="1"/>
    <col min="6923" max="6923" width="10.85546875" style="35" customWidth="1"/>
    <col min="6924" max="6924" width="13.7109375" style="35" customWidth="1"/>
    <col min="6925" max="6925" width="13.140625" style="35" customWidth="1"/>
    <col min="6926" max="6926" width="11.140625" style="35" customWidth="1"/>
    <col min="6927" max="7169" width="9.140625" style="35"/>
    <col min="7170" max="7170" width="5.85546875" style="35" customWidth="1"/>
    <col min="7171" max="7171" width="19.140625" style="35" customWidth="1"/>
    <col min="7172" max="7172" width="10.42578125" style="35" customWidth="1"/>
    <col min="7173" max="7173" width="11.85546875" style="35" customWidth="1"/>
    <col min="7174" max="7174" width="11.7109375" style="35" customWidth="1"/>
    <col min="7175" max="7175" width="7.5703125" style="35" customWidth="1"/>
    <col min="7176" max="7176" width="10.28515625" style="35" customWidth="1"/>
    <col min="7177" max="7177" width="11.85546875" style="35" customWidth="1"/>
    <col min="7178" max="7178" width="10.7109375" style="35" customWidth="1"/>
    <col min="7179" max="7179" width="10.85546875" style="35" customWidth="1"/>
    <col min="7180" max="7180" width="13.7109375" style="35" customWidth="1"/>
    <col min="7181" max="7181" width="13.140625" style="35" customWidth="1"/>
    <col min="7182" max="7182" width="11.140625" style="35" customWidth="1"/>
    <col min="7183" max="7425" width="9.140625" style="35"/>
    <col min="7426" max="7426" width="5.85546875" style="35" customWidth="1"/>
    <col min="7427" max="7427" width="19.140625" style="35" customWidth="1"/>
    <col min="7428" max="7428" width="10.42578125" style="35" customWidth="1"/>
    <col min="7429" max="7429" width="11.85546875" style="35" customWidth="1"/>
    <col min="7430" max="7430" width="11.7109375" style="35" customWidth="1"/>
    <col min="7431" max="7431" width="7.5703125" style="35" customWidth="1"/>
    <col min="7432" max="7432" width="10.28515625" style="35" customWidth="1"/>
    <col min="7433" max="7433" width="11.85546875" style="35" customWidth="1"/>
    <col min="7434" max="7434" width="10.7109375" style="35" customWidth="1"/>
    <col min="7435" max="7435" width="10.85546875" style="35" customWidth="1"/>
    <col min="7436" max="7436" width="13.7109375" style="35" customWidth="1"/>
    <col min="7437" max="7437" width="13.140625" style="35" customWidth="1"/>
    <col min="7438" max="7438" width="11.140625" style="35" customWidth="1"/>
    <col min="7439" max="7681" width="9.140625" style="35"/>
    <col min="7682" max="7682" width="5.85546875" style="35" customWidth="1"/>
    <col min="7683" max="7683" width="19.140625" style="35" customWidth="1"/>
    <col min="7684" max="7684" width="10.42578125" style="35" customWidth="1"/>
    <col min="7685" max="7685" width="11.85546875" style="35" customWidth="1"/>
    <col min="7686" max="7686" width="11.7109375" style="35" customWidth="1"/>
    <col min="7687" max="7687" width="7.5703125" style="35" customWidth="1"/>
    <col min="7688" max="7688" width="10.28515625" style="35" customWidth="1"/>
    <col min="7689" max="7689" width="11.85546875" style="35" customWidth="1"/>
    <col min="7690" max="7690" width="10.7109375" style="35" customWidth="1"/>
    <col min="7691" max="7691" width="10.85546875" style="35" customWidth="1"/>
    <col min="7692" max="7692" width="13.7109375" style="35" customWidth="1"/>
    <col min="7693" max="7693" width="13.140625" style="35" customWidth="1"/>
    <col min="7694" max="7694" width="11.140625" style="35" customWidth="1"/>
    <col min="7695" max="7937" width="9.140625" style="35"/>
    <col min="7938" max="7938" width="5.85546875" style="35" customWidth="1"/>
    <col min="7939" max="7939" width="19.140625" style="35" customWidth="1"/>
    <col min="7940" max="7940" width="10.42578125" style="35" customWidth="1"/>
    <col min="7941" max="7941" width="11.85546875" style="35" customWidth="1"/>
    <col min="7942" max="7942" width="11.7109375" style="35" customWidth="1"/>
    <col min="7943" max="7943" width="7.5703125" style="35" customWidth="1"/>
    <col min="7944" max="7944" width="10.28515625" style="35" customWidth="1"/>
    <col min="7945" max="7945" width="11.85546875" style="35" customWidth="1"/>
    <col min="7946" max="7946" width="10.7109375" style="35" customWidth="1"/>
    <col min="7947" max="7947" width="10.85546875" style="35" customWidth="1"/>
    <col min="7948" max="7948" width="13.7109375" style="35" customWidth="1"/>
    <col min="7949" max="7949" width="13.140625" style="35" customWidth="1"/>
    <col min="7950" max="7950" width="11.140625" style="35" customWidth="1"/>
    <col min="7951" max="8193" width="9.140625" style="35"/>
    <col min="8194" max="8194" width="5.85546875" style="35" customWidth="1"/>
    <col min="8195" max="8195" width="19.140625" style="35" customWidth="1"/>
    <col min="8196" max="8196" width="10.42578125" style="35" customWidth="1"/>
    <col min="8197" max="8197" width="11.85546875" style="35" customWidth="1"/>
    <col min="8198" max="8198" width="11.7109375" style="35" customWidth="1"/>
    <col min="8199" max="8199" width="7.5703125" style="35" customWidth="1"/>
    <col min="8200" max="8200" width="10.28515625" style="35" customWidth="1"/>
    <col min="8201" max="8201" width="11.85546875" style="35" customWidth="1"/>
    <col min="8202" max="8202" width="10.7109375" style="35" customWidth="1"/>
    <col min="8203" max="8203" width="10.85546875" style="35" customWidth="1"/>
    <col min="8204" max="8204" width="13.7109375" style="35" customWidth="1"/>
    <col min="8205" max="8205" width="13.140625" style="35" customWidth="1"/>
    <col min="8206" max="8206" width="11.140625" style="35" customWidth="1"/>
    <col min="8207" max="8449" width="9.140625" style="35"/>
    <col min="8450" max="8450" width="5.85546875" style="35" customWidth="1"/>
    <col min="8451" max="8451" width="19.140625" style="35" customWidth="1"/>
    <col min="8452" max="8452" width="10.42578125" style="35" customWidth="1"/>
    <col min="8453" max="8453" width="11.85546875" style="35" customWidth="1"/>
    <col min="8454" max="8454" width="11.7109375" style="35" customWidth="1"/>
    <col min="8455" max="8455" width="7.5703125" style="35" customWidth="1"/>
    <col min="8456" max="8456" width="10.28515625" style="35" customWidth="1"/>
    <col min="8457" max="8457" width="11.85546875" style="35" customWidth="1"/>
    <col min="8458" max="8458" width="10.7109375" style="35" customWidth="1"/>
    <col min="8459" max="8459" width="10.85546875" style="35" customWidth="1"/>
    <col min="8460" max="8460" width="13.7109375" style="35" customWidth="1"/>
    <col min="8461" max="8461" width="13.140625" style="35" customWidth="1"/>
    <col min="8462" max="8462" width="11.140625" style="35" customWidth="1"/>
    <col min="8463" max="8705" width="9.140625" style="35"/>
    <col min="8706" max="8706" width="5.85546875" style="35" customWidth="1"/>
    <col min="8707" max="8707" width="19.140625" style="35" customWidth="1"/>
    <col min="8708" max="8708" width="10.42578125" style="35" customWidth="1"/>
    <col min="8709" max="8709" width="11.85546875" style="35" customWidth="1"/>
    <col min="8710" max="8710" width="11.7109375" style="35" customWidth="1"/>
    <col min="8711" max="8711" width="7.5703125" style="35" customWidth="1"/>
    <col min="8712" max="8712" width="10.28515625" style="35" customWidth="1"/>
    <col min="8713" max="8713" width="11.85546875" style="35" customWidth="1"/>
    <col min="8714" max="8714" width="10.7109375" style="35" customWidth="1"/>
    <col min="8715" max="8715" width="10.85546875" style="35" customWidth="1"/>
    <col min="8716" max="8716" width="13.7109375" style="35" customWidth="1"/>
    <col min="8717" max="8717" width="13.140625" style="35" customWidth="1"/>
    <col min="8718" max="8718" width="11.140625" style="35" customWidth="1"/>
    <col min="8719" max="8961" width="9.140625" style="35"/>
    <col min="8962" max="8962" width="5.85546875" style="35" customWidth="1"/>
    <col min="8963" max="8963" width="19.140625" style="35" customWidth="1"/>
    <col min="8964" max="8964" width="10.42578125" style="35" customWidth="1"/>
    <col min="8965" max="8965" width="11.85546875" style="35" customWidth="1"/>
    <col min="8966" max="8966" width="11.7109375" style="35" customWidth="1"/>
    <col min="8967" max="8967" width="7.5703125" style="35" customWidth="1"/>
    <col min="8968" max="8968" width="10.28515625" style="35" customWidth="1"/>
    <col min="8969" max="8969" width="11.85546875" style="35" customWidth="1"/>
    <col min="8970" max="8970" width="10.7109375" style="35" customWidth="1"/>
    <col min="8971" max="8971" width="10.85546875" style="35" customWidth="1"/>
    <col min="8972" max="8972" width="13.7109375" style="35" customWidth="1"/>
    <col min="8973" max="8973" width="13.140625" style="35" customWidth="1"/>
    <col min="8974" max="8974" width="11.140625" style="35" customWidth="1"/>
    <col min="8975" max="9217" width="9.140625" style="35"/>
    <col min="9218" max="9218" width="5.85546875" style="35" customWidth="1"/>
    <col min="9219" max="9219" width="19.140625" style="35" customWidth="1"/>
    <col min="9220" max="9220" width="10.42578125" style="35" customWidth="1"/>
    <col min="9221" max="9221" width="11.85546875" style="35" customWidth="1"/>
    <col min="9222" max="9222" width="11.7109375" style="35" customWidth="1"/>
    <col min="9223" max="9223" width="7.5703125" style="35" customWidth="1"/>
    <col min="9224" max="9224" width="10.28515625" style="35" customWidth="1"/>
    <col min="9225" max="9225" width="11.85546875" style="35" customWidth="1"/>
    <col min="9226" max="9226" width="10.7109375" style="35" customWidth="1"/>
    <col min="9227" max="9227" width="10.85546875" style="35" customWidth="1"/>
    <col min="9228" max="9228" width="13.7109375" style="35" customWidth="1"/>
    <col min="9229" max="9229" width="13.140625" style="35" customWidth="1"/>
    <col min="9230" max="9230" width="11.140625" style="35" customWidth="1"/>
    <col min="9231" max="9473" width="9.140625" style="35"/>
    <col min="9474" max="9474" width="5.85546875" style="35" customWidth="1"/>
    <col min="9475" max="9475" width="19.140625" style="35" customWidth="1"/>
    <col min="9476" max="9476" width="10.42578125" style="35" customWidth="1"/>
    <col min="9477" max="9477" width="11.85546875" style="35" customWidth="1"/>
    <col min="9478" max="9478" width="11.7109375" style="35" customWidth="1"/>
    <col min="9479" max="9479" width="7.5703125" style="35" customWidth="1"/>
    <col min="9480" max="9480" width="10.28515625" style="35" customWidth="1"/>
    <col min="9481" max="9481" width="11.85546875" style="35" customWidth="1"/>
    <col min="9482" max="9482" width="10.7109375" style="35" customWidth="1"/>
    <col min="9483" max="9483" width="10.85546875" style="35" customWidth="1"/>
    <col min="9484" max="9484" width="13.7109375" style="35" customWidth="1"/>
    <col min="9485" max="9485" width="13.140625" style="35" customWidth="1"/>
    <col min="9486" max="9486" width="11.140625" style="35" customWidth="1"/>
    <col min="9487" max="9729" width="9.140625" style="35"/>
    <col min="9730" max="9730" width="5.85546875" style="35" customWidth="1"/>
    <col min="9731" max="9731" width="19.140625" style="35" customWidth="1"/>
    <col min="9732" max="9732" width="10.42578125" style="35" customWidth="1"/>
    <col min="9733" max="9733" width="11.85546875" style="35" customWidth="1"/>
    <col min="9734" max="9734" width="11.7109375" style="35" customWidth="1"/>
    <col min="9735" max="9735" width="7.5703125" style="35" customWidth="1"/>
    <col min="9736" max="9736" width="10.28515625" style="35" customWidth="1"/>
    <col min="9737" max="9737" width="11.85546875" style="35" customWidth="1"/>
    <col min="9738" max="9738" width="10.7109375" style="35" customWidth="1"/>
    <col min="9739" max="9739" width="10.85546875" style="35" customWidth="1"/>
    <col min="9740" max="9740" width="13.7109375" style="35" customWidth="1"/>
    <col min="9741" max="9741" width="13.140625" style="35" customWidth="1"/>
    <col min="9742" max="9742" width="11.140625" style="35" customWidth="1"/>
    <col min="9743" max="9985" width="9.140625" style="35"/>
    <col min="9986" max="9986" width="5.85546875" style="35" customWidth="1"/>
    <col min="9987" max="9987" width="19.140625" style="35" customWidth="1"/>
    <col min="9988" max="9988" width="10.42578125" style="35" customWidth="1"/>
    <col min="9989" max="9989" width="11.85546875" style="35" customWidth="1"/>
    <col min="9990" max="9990" width="11.7109375" style="35" customWidth="1"/>
    <col min="9991" max="9991" width="7.5703125" style="35" customWidth="1"/>
    <col min="9992" max="9992" width="10.28515625" style="35" customWidth="1"/>
    <col min="9993" max="9993" width="11.85546875" style="35" customWidth="1"/>
    <col min="9994" max="9994" width="10.7109375" style="35" customWidth="1"/>
    <col min="9995" max="9995" width="10.85546875" style="35" customWidth="1"/>
    <col min="9996" max="9996" width="13.7109375" style="35" customWidth="1"/>
    <col min="9997" max="9997" width="13.140625" style="35" customWidth="1"/>
    <col min="9998" max="9998" width="11.140625" style="35" customWidth="1"/>
    <col min="9999" max="10241" width="9.140625" style="35"/>
    <col min="10242" max="10242" width="5.85546875" style="35" customWidth="1"/>
    <col min="10243" max="10243" width="19.140625" style="35" customWidth="1"/>
    <col min="10244" max="10244" width="10.42578125" style="35" customWidth="1"/>
    <col min="10245" max="10245" width="11.85546875" style="35" customWidth="1"/>
    <col min="10246" max="10246" width="11.7109375" style="35" customWidth="1"/>
    <col min="10247" max="10247" width="7.5703125" style="35" customWidth="1"/>
    <col min="10248" max="10248" width="10.28515625" style="35" customWidth="1"/>
    <col min="10249" max="10249" width="11.85546875" style="35" customWidth="1"/>
    <col min="10250" max="10250" width="10.7109375" style="35" customWidth="1"/>
    <col min="10251" max="10251" width="10.85546875" style="35" customWidth="1"/>
    <col min="10252" max="10252" width="13.7109375" style="35" customWidth="1"/>
    <col min="10253" max="10253" width="13.140625" style="35" customWidth="1"/>
    <col min="10254" max="10254" width="11.140625" style="35" customWidth="1"/>
    <col min="10255" max="10497" width="9.140625" style="35"/>
    <col min="10498" max="10498" width="5.85546875" style="35" customWidth="1"/>
    <col min="10499" max="10499" width="19.140625" style="35" customWidth="1"/>
    <col min="10500" max="10500" width="10.42578125" style="35" customWidth="1"/>
    <col min="10501" max="10501" width="11.85546875" style="35" customWidth="1"/>
    <col min="10502" max="10502" width="11.7109375" style="35" customWidth="1"/>
    <col min="10503" max="10503" width="7.5703125" style="35" customWidth="1"/>
    <col min="10504" max="10504" width="10.28515625" style="35" customWidth="1"/>
    <col min="10505" max="10505" width="11.85546875" style="35" customWidth="1"/>
    <col min="10506" max="10506" width="10.7109375" style="35" customWidth="1"/>
    <col min="10507" max="10507" width="10.85546875" style="35" customWidth="1"/>
    <col min="10508" max="10508" width="13.7109375" style="35" customWidth="1"/>
    <col min="10509" max="10509" width="13.140625" style="35" customWidth="1"/>
    <col min="10510" max="10510" width="11.140625" style="35" customWidth="1"/>
    <col min="10511" max="10753" width="9.140625" style="35"/>
    <col min="10754" max="10754" width="5.85546875" style="35" customWidth="1"/>
    <col min="10755" max="10755" width="19.140625" style="35" customWidth="1"/>
    <col min="10756" max="10756" width="10.42578125" style="35" customWidth="1"/>
    <col min="10757" max="10757" width="11.85546875" style="35" customWidth="1"/>
    <col min="10758" max="10758" width="11.7109375" style="35" customWidth="1"/>
    <col min="10759" max="10759" width="7.5703125" style="35" customWidth="1"/>
    <col min="10760" max="10760" width="10.28515625" style="35" customWidth="1"/>
    <col min="10761" max="10761" width="11.85546875" style="35" customWidth="1"/>
    <col min="10762" max="10762" width="10.7109375" style="35" customWidth="1"/>
    <col min="10763" max="10763" width="10.85546875" style="35" customWidth="1"/>
    <col min="10764" max="10764" width="13.7109375" style="35" customWidth="1"/>
    <col min="10765" max="10765" width="13.140625" style="35" customWidth="1"/>
    <col min="10766" max="10766" width="11.140625" style="35" customWidth="1"/>
    <col min="10767" max="11009" width="9.140625" style="35"/>
    <col min="11010" max="11010" width="5.85546875" style="35" customWidth="1"/>
    <col min="11011" max="11011" width="19.140625" style="35" customWidth="1"/>
    <col min="11012" max="11012" width="10.42578125" style="35" customWidth="1"/>
    <col min="11013" max="11013" width="11.85546875" style="35" customWidth="1"/>
    <col min="11014" max="11014" width="11.7109375" style="35" customWidth="1"/>
    <col min="11015" max="11015" width="7.5703125" style="35" customWidth="1"/>
    <col min="11016" max="11016" width="10.28515625" style="35" customWidth="1"/>
    <col min="11017" max="11017" width="11.85546875" style="35" customWidth="1"/>
    <col min="11018" max="11018" width="10.7109375" style="35" customWidth="1"/>
    <col min="11019" max="11019" width="10.85546875" style="35" customWidth="1"/>
    <col min="11020" max="11020" width="13.7109375" style="35" customWidth="1"/>
    <col min="11021" max="11021" width="13.140625" style="35" customWidth="1"/>
    <col min="11022" max="11022" width="11.140625" style="35" customWidth="1"/>
    <col min="11023" max="11265" width="9.140625" style="35"/>
    <col min="11266" max="11266" width="5.85546875" style="35" customWidth="1"/>
    <col min="11267" max="11267" width="19.140625" style="35" customWidth="1"/>
    <col min="11268" max="11268" width="10.42578125" style="35" customWidth="1"/>
    <col min="11269" max="11269" width="11.85546875" style="35" customWidth="1"/>
    <col min="11270" max="11270" width="11.7109375" style="35" customWidth="1"/>
    <col min="11271" max="11271" width="7.5703125" style="35" customWidth="1"/>
    <col min="11272" max="11272" width="10.28515625" style="35" customWidth="1"/>
    <col min="11273" max="11273" width="11.85546875" style="35" customWidth="1"/>
    <col min="11274" max="11274" width="10.7109375" style="35" customWidth="1"/>
    <col min="11275" max="11275" width="10.85546875" style="35" customWidth="1"/>
    <col min="11276" max="11276" width="13.7109375" style="35" customWidth="1"/>
    <col min="11277" max="11277" width="13.140625" style="35" customWidth="1"/>
    <col min="11278" max="11278" width="11.140625" style="35" customWidth="1"/>
    <col min="11279" max="11521" width="9.140625" style="35"/>
    <col min="11522" max="11522" width="5.85546875" style="35" customWidth="1"/>
    <col min="11523" max="11523" width="19.140625" style="35" customWidth="1"/>
    <col min="11524" max="11524" width="10.42578125" style="35" customWidth="1"/>
    <col min="11525" max="11525" width="11.85546875" style="35" customWidth="1"/>
    <col min="11526" max="11526" width="11.7109375" style="35" customWidth="1"/>
    <col min="11527" max="11527" width="7.5703125" style="35" customWidth="1"/>
    <col min="11528" max="11528" width="10.28515625" style="35" customWidth="1"/>
    <col min="11529" max="11529" width="11.85546875" style="35" customWidth="1"/>
    <col min="11530" max="11530" width="10.7109375" style="35" customWidth="1"/>
    <col min="11531" max="11531" width="10.85546875" style="35" customWidth="1"/>
    <col min="11532" max="11532" width="13.7109375" style="35" customWidth="1"/>
    <col min="11533" max="11533" width="13.140625" style="35" customWidth="1"/>
    <col min="11534" max="11534" width="11.140625" style="35" customWidth="1"/>
    <col min="11535" max="11777" width="9.140625" style="35"/>
    <col min="11778" max="11778" width="5.85546875" style="35" customWidth="1"/>
    <col min="11779" max="11779" width="19.140625" style="35" customWidth="1"/>
    <col min="11780" max="11780" width="10.42578125" style="35" customWidth="1"/>
    <col min="11781" max="11781" width="11.85546875" style="35" customWidth="1"/>
    <col min="11782" max="11782" width="11.7109375" style="35" customWidth="1"/>
    <col min="11783" max="11783" width="7.5703125" style="35" customWidth="1"/>
    <col min="11784" max="11784" width="10.28515625" style="35" customWidth="1"/>
    <col min="11785" max="11785" width="11.85546875" style="35" customWidth="1"/>
    <col min="11786" max="11786" width="10.7109375" style="35" customWidth="1"/>
    <col min="11787" max="11787" width="10.85546875" style="35" customWidth="1"/>
    <col min="11788" max="11788" width="13.7109375" style="35" customWidth="1"/>
    <col min="11789" max="11789" width="13.140625" style="35" customWidth="1"/>
    <col min="11790" max="11790" width="11.140625" style="35" customWidth="1"/>
    <col min="11791" max="12033" width="9.140625" style="35"/>
    <col min="12034" max="12034" width="5.85546875" style="35" customWidth="1"/>
    <col min="12035" max="12035" width="19.140625" style="35" customWidth="1"/>
    <col min="12036" max="12036" width="10.42578125" style="35" customWidth="1"/>
    <col min="12037" max="12037" width="11.85546875" style="35" customWidth="1"/>
    <col min="12038" max="12038" width="11.7109375" style="35" customWidth="1"/>
    <col min="12039" max="12039" width="7.5703125" style="35" customWidth="1"/>
    <col min="12040" max="12040" width="10.28515625" style="35" customWidth="1"/>
    <col min="12041" max="12041" width="11.85546875" style="35" customWidth="1"/>
    <col min="12042" max="12042" width="10.7109375" style="35" customWidth="1"/>
    <col min="12043" max="12043" width="10.85546875" style="35" customWidth="1"/>
    <col min="12044" max="12044" width="13.7109375" style="35" customWidth="1"/>
    <col min="12045" max="12045" width="13.140625" style="35" customWidth="1"/>
    <col min="12046" max="12046" width="11.140625" style="35" customWidth="1"/>
    <col min="12047" max="12289" width="9.140625" style="35"/>
    <col min="12290" max="12290" width="5.85546875" style="35" customWidth="1"/>
    <col min="12291" max="12291" width="19.140625" style="35" customWidth="1"/>
    <col min="12292" max="12292" width="10.42578125" style="35" customWidth="1"/>
    <col min="12293" max="12293" width="11.85546875" style="35" customWidth="1"/>
    <col min="12294" max="12294" width="11.7109375" style="35" customWidth="1"/>
    <col min="12295" max="12295" width="7.5703125" style="35" customWidth="1"/>
    <col min="12296" max="12296" width="10.28515625" style="35" customWidth="1"/>
    <col min="12297" max="12297" width="11.85546875" style="35" customWidth="1"/>
    <col min="12298" max="12298" width="10.7109375" style="35" customWidth="1"/>
    <col min="12299" max="12299" width="10.85546875" style="35" customWidth="1"/>
    <col min="12300" max="12300" width="13.7109375" style="35" customWidth="1"/>
    <col min="12301" max="12301" width="13.140625" style="35" customWidth="1"/>
    <col min="12302" max="12302" width="11.140625" style="35" customWidth="1"/>
    <col min="12303" max="12545" width="9.140625" style="35"/>
    <col min="12546" max="12546" width="5.85546875" style="35" customWidth="1"/>
    <col min="12547" max="12547" width="19.140625" style="35" customWidth="1"/>
    <col min="12548" max="12548" width="10.42578125" style="35" customWidth="1"/>
    <col min="12549" max="12549" width="11.85546875" style="35" customWidth="1"/>
    <col min="12550" max="12550" width="11.7109375" style="35" customWidth="1"/>
    <col min="12551" max="12551" width="7.5703125" style="35" customWidth="1"/>
    <col min="12552" max="12552" width="10.28515625" style="35" customWidth="1"/>
    <col min="12553" max="12553" width="11.85546875" style="35" customWidth="1"/>
    <col min="12554" max="12554" width="10.7109375" style="35" customWidth="1"/>
    <col min="12555" max="12555" width="10.85546875" style="35" customWidth="1"/>
    <col min="12556" max="12556" width="13.7109375" style="35" customWidth="1"/>
    <col min="12557" max="12557" width="13.140625" style="35" customWidth="1"/>
    <col min="12558" max="12558" width="11.140625" style="35" customWidth="1"/>
    <col min="12559" max="12801" width="9.140625" style="35"/>
    <col min="12802" max="12802" width="5.85546875" style="35" customWidth="1"/>
    <col min="12803" max="12803" width="19.140625" style="35" customWidth="1"/>
    <col min="12804" max="12804" width="10.42578125" style="35" customWidth="1"/>
    <col min="12805" max="12805" width="11.85546875" style="35" customWidth="1"/>
    <col min="12806" max="12806" width="11.7109375" style="35" customWidth="1"/>
    <col min="12807" max="12807" width="7.5703125" style="35" customWidth="1"/>
    <col min="12808" max="12808" width="10.28515625" style="35" customWidth="1"/>
    <col min="12809" max="12809" width="11.85546875" style="35" customWidth="1"/>
    <col min="12810" max="12810" width="10.7109375" style="35" customWidth="1"/>
    <col min="12811" max="12811" width="10.85546875" style="35" customWidth="1"/>
    <col min="12812" max="12812" width="13.7109375" style="35" customWidth="1"/>
    <col min="12813" max="12813" width="13.140625" style="35" customWidth="1"/>
    <col min="12814" max="12814" width="11.140625" style="35" customWidth="1"/>
    <col min="12815" max="13057" width="9.140625" style="35"/>
    <col min="13058" max="13058" width="5.85546875" style="35" customWidth="1"/>
    <col min="13059" max="13059" width="19.140625" style="35" customWidth="1"/>
    <col min="13060" max="13060" width="10.42578125" style="35" customWidth="1"/>
    <col min="13061" max="13061" width="11.85546875" style="35" customWidth="1"/>
    <col min="13062" max="13062" width="11.7109375" style="35" customWidth="1"/>
    <col min="13063" max="13063" width="7.5703125" style="35" customWidth="1"/>
    <col min="13064" max="13064" width="10.28515625" style="35" customWidth="1"/>
    <col min="13065" max="13065" width="11.85546875" style="35" customWidth="1"/>
    <col min="13066" max="13066" width="10.7109375" style="35" customWidth="1"/>
    <col min="13067" max="13067" width="10.85546875" style="35" customWidth="1"/>
    <col min="13068" max="13068" width="13.7109375" style="35" customWidth="1"/>
    <col min="13069" max="13069" width="13.140625" style="35" customWidth="1"/>
    <col min="13070" max="13070" width="11.140625" style="35" customWidth="1"/>
    <col min="13071" max="13313" width="9.140625" style="35"/>
    <col min="13314" max="13314" width="5.85546875" style="35" customWidth="1"/>
    <col min="13315" max="13315" width="19.140625" style="35" customWidth="1"/>
    <col min="13316" max="13316" width="10.42578125" style="35" customWidth="1"/>
    <col min="13317" max="13317" width="11.85546875" style="35" customWidth="1"/>
    <col min="13318" max="13318" width="11.7109375" style="35" customWidth="1"/>
    <col min="13319" max="13319" width="7.5703125" style="35" customWidth="1"/>
    <col min="13320" max="13320" width="10.28515625" style="35" customWidth="1"/>
    <col min="13321" max="13321" width="11.85546875" style="35" customWidth="1"/>
    <col min="13322" max="13322" width="10.7109375" style="35" customWidth="1"/>
    <col min="13323" max="13323" width="10.85546875" style="35" customWidth="1"/>
    <col min="13324" max="13324" width="13.7109375" style="35" customWidth="1"/>
    <col min="13325" max="13325" width="13.140625" style="35" customWidth="1"/>
    <col min="13326" max="13326" width="11.140625" style="35" customWidth="1"/>
    <col min="13327" max="13569" width="9.140625" style="35"/>
    <col min="13570" max="13570" width="5.85546875" style="35" customWidth="1"/>
    <col min="13571" max="13571" width="19.140625" style="35" customWidth="1"/>
    <col min="13572" max="13572" width="10.42578125" style="35" customWidth="1"/>
    <col min="13573" max="13573" width="11.85546875" style="35" customWidth="1"/>
    <col min="13574" max="13574" width="11.7109375" style="35" customWidth="1"/>
    <col min="13575" max="13575" width="7.5703125" style="35" customWidth="1"/>
    <col min="13576" max="13576" width="10.28515625" style="35" customWidth="1"/>
    <col min="13577" max="13577" width="11.85546875" style="35" customWidth="1"/>
    <col min="13578" max="13578" width="10.7109375" style="35" customWidth="1"/>
    <col min="13579" max="13579" width="10.85546875" style="35" customWidth="1"/>
    <col min="13580" max="13580" width="13.7109375" style="35" customWidth="1"/>
    <col min="13581" max="13581" width="13.140625" style="35" customWidth="1"/>
    <col min="13582" max="13582" width="11.140625" style="35" customWidth="1"/>
    <col min="13583" max="13825" width="9.140625" style="35"/>
    <col min="13826" max="13826" width="5.85546875" style="35" customWidth="1"/>
    <col min="13827" max="13827" width="19.140625" style="35" customWidth="1"/>
    <col min="13828" max="13828" width="10.42578125" style="35" customWidth="1"/>
    <col min="13829" max="13829" width="11.85546875" style="35" customWidth="1"/>
    <col min="13830" max="13830" width="11.7109375" style="35" customWidth="1"/>
    <col min="13831" max="13831" width="7.5703125" style="35" customWidth="1"/>
    <col min="13832" max="13832" width="10.28515625" style="35" customWidth="1"/>
    <col min="13833" max="13833" width="11.85546875" style="35" customWidth="1"/>
    <col min="13834" max="13834" width="10.7109375" style="35" customWidth="1"/>
    <col min="13835" max="13835" width="10.85546875" style="35" customWidth="1"/>
    <col min="13836" max="13836" width="13.7109375" style="35" customWidth="1"/>
    <col min="13837" max="13837" width="13.140625" style="35" customWidth="1"/>
    <col min="13838" max="13838" width="11.140625" style="35" customWidth="1"/>
    <col min="13839" max="14081" width="9.140625" style="35"/>
    <col min="14082" max="14082" width="5.85546875" style="35" customWidth="1"/>
    <col min="14083" max="14083" width="19.140625" style="35" customWidth="1"/>
    <col min="14084" max="14084" width="10.42578125" style="35" customWidth="1"/>
    <col min="14085" max="14085" width="11.85546875" style="35" customWidth="1"/>
    <col min="14086" max="14086" width="11.7109375" style="35" customWidth="1"/>
    <col min="14087" max="14087" width="7.5703125" style="35" customWidth="1"/>
    <col min="14088" max="14088" width="10.28515625" style="35" customWidth="1"/>
    <col min="14089" max="14089" width="11.85546875" style="35" customWidth="1"/>
    <col min="14090" max="14090" width="10.7109375" style="35" customWidth="1"/>
    <col min="14091" max="14091" width="10.85546875" style="35" customWidth="1"/>
    <col min="14092" max="14092" width="13.7109375" style="35" customWidth="1"/>
    <col min="14093" max="14093" width="13.140625" style="35" customWidth="1"/>
    <col min="14094" max="14094" width="11.140625" style="35" customWidth="1"/>
    <col min="14095" max="14337" width="9.140625" style="35"/>
    <col min="14338" max="14338" width="5.85546875" style="35" customWidth="1"/>
    <col min="14339" max="14339" width="19.140625" style="35" customWidth="1"/>
    <col min="14340" max="14340" width="10.42578125" style="35" customWidth="1"/>
    <col min="14341" max="14341" width="11.85546875" style="35" customWidth="1"/>
    <col min="14342" max="14342" width="11.7109375" style="35" customWidth="1"/>
    <col min="14343" max="14343" width="7.5703125" style="35" customWidth="1"/>
    <col min="14344" max="14344" width="10.28515625" style="35" customWidth="1"/>
    <col min="14345" max="14345" width="11.85546875" style="35" customWidth="1"/>
    <col min="14346" max="14346" width="10.7109375" style="35" customWidth="1"/>
    <col min="14347" max="14347" width="10.85546875" style="35" customWidth="1"/>
    <col min="14348" max="14348" width="13.7109375" style="35" customWidth="1"/>
    <col min="14349" max="14349" width="13.140625" style="35" customWidth="1"/>
    <col min="14350" max="14350" width="11.140625" style="35" customWidth="1"/>
    <col min="14351" max="14593" width="9.140625" style="35"/>
    <col min="14594" max="14594" width="5.85546875" style="35" customWidth="1"/>
    <col min="14595" max="14595" width="19.140625" style="35" customWidth="1"/>
    <col min="14596" max="14596" width="10.42578125" style="35" customWidth="1"/>
    <col min="14597" max="14597" width="11.85546875" style="35" customWidth="1"/>
    <col min="14598" max="14598" width="11.7109375" style="35" customWidth="1"/>
    <col min="14599" max="14599" width="7.5703125" style="35" customWidth="1"/>
    <col min="14600" max="14600" width="10.28515625" style="35" customWidth="1"/>
    <col min="14601" max="14601" width="11.85546875" style="35" customWidth="1"/>
    <col min="14602" max="14602" width="10.7109375" style="35" customWidth="1"/>
    <col min="14603" max="14603" width="10.85546875" style="35" customWidth="1"/>
    <col min="14604" max="14604" width="13.7109375" style="35" customWidth="1"/>
    <col min="14605" max="14605" width="13.140625" style="35" customWidth="1"/>
    <col min="14606" max="14606" width="11.140625" style="35" customWidth="1"/>
    <col min="14607" max="14849" width="9.140625" style="35"/>
    <col min="14850" max="14850" width="5.85546875" style="35" customWidth="1"/>
    <col min="14851" max="14851" width="19.140625" style="35" customWidth="1"/>
    <col min="14852" max="14852" width="10.42578125" style="35" customWidth="1"/>
    <col min="14853" max="14853" width="11.85546875" style="35" customWidth="1"/>
    <col min="14854" max="14854" width="11.7109375" style="35" customWidth="1"/>
    <col min="14855" max="14855" width="7.5703125" style="35" customWidth="1"/>
    <col min="14856" max="14856" width="10.28515625" style="35" customWidth="1"/>
    <col min="14857" max="14857" width="11.85546875" style="35" customWidth="1"/>
    <col min="14858" max="14858" width="10.7109375" style="35" customWidth="1"/>
    <col min="14859" max="14859" width="10.85546875" style="35" customWidth="1"/>
    <col min="14860" max="14860" width="13.7109375" style="35" customWidth="1"/>
    <col min="14861" max="14861" width="13.140625" style="35" customWidth="1"/>
    <col min="14862" max="14862" width="11.140625" style="35" customWidth="1"/>
    <col min="14863" max="15105" width="9.140625" style="35"/>
    <col min="15106" max="15106" width="5.85546875" style="35" customWidth="1"/>
    <col min="15107" max="15107" width="19.140625" style="35" customWidth="1"/>
    <col min="15108" max="15108" width="10.42578125" style="35" customWidth="1"/>
    <col min="15109" max="15109" width="11.85546875" style="35" customWidth="1"/>
    <col min="15110" max="15110" width="11.7109375" style="35" customWidth="1"/>
    <col min="15111" max="15111" width="7.5703125" style="35" customWidth="1"/>
    <col min="15112" max="15112" width="10.28515625" style="35" customWidth="1"/>
    <col min="15113" max="15113" width="11.85546875" style="35" customWidth="1"/>
    <col min="15114" max="15114" width="10.7109375" style="35" customWidth="1"/>
    <col min="15115" max="15115" width="10.85546875" style="35" customWidth="1"/>
    <col min="15116" max="15116" width="13.7109375" style="35" customWidth="1"/>
    <col min="15117" max="15117" width="13.140625" style="35" customWidth="1"/>
    <col min="15118" max="15118" width="11.140625" style="35" customWidth="1"/>
    <col min="15119" max="15361" width="9.140625" style="35"/>
    <col min="15362" max="15362" width="5.85546875" style="35" customWidth="1"/>
    <col min="15363" max="15363" width="19.140625" style="35" customWidth="1"/>
    <col min="15364" max="15364" width="10.42578125" style="35" customWidth="1"/>
    <col min="15365" max="15365" width="11.85546875" style="35" customWidth="1"/>
    <col min="15366" max="15366" width="11.7109375" style="35" customWidth="1"/>
    <col min="15367" max="15367" width="7.5703125" style="35" customWidth="1"/>
    <col min="15368" max="15368" width="10.28515625" style="35" customWidth="1"/>
    <col min="15369" max="15369" width="11.85546875" style="35" customWidth="1"/>
    <col min="15370" max="15370" width="10.7109375" style="35" customWidth="1"/>
    <col min="15371" max="15371" width="10.85546875" style="35" customWidth="1"/>
    <col min="15372" max="15372" width="13.7109375" style="35" customWidth="1"/>
    <col min="15373" max="15373" width="13.140625" style="35" customWidth="1"/>
    <col min="15374" max="15374" width="11.140625" style="35" customWidth="1"/>
    <col min="15375" max="15617" width="9.140625" style="35"/>
    <col min="15618" max="15618" width="5.85546875" style="35" customWidth="1"/>
    <col min="15619" max="15619" width="19.140625" style="35" customWidth="1"/>
    <col min="15620" max="15620" width="10.42578125" style="35" customWidth="1"/>
    <col min="15621" max="15621" width="11.85546875" style="35" customWidth="1"/>
    <col min="15622" max="15622" width="11.7109375" style="35" customWidth="1"/>
    <col min="15623" max="15623" width="7.5703125" style="35" customWidth="1"/>
    <col min="15624" max="15624" width="10.28515625" style="35" customWidth="1"/>
    <col min="15625" max="15625" width="11.85546875" style="35" customWidth="1"/>
    <col min="15626" max="15626" width="10.7109375" style="35" customWidth="1"/>
    <col min="15627" max="15627" width="10.85546875" style="35" customWidth="1"/>
    <col min="15628" max="15628" width="13.7109375" style="35" customWidth="1"/>
    <col min="15629" max="15629" width="13.140625" style="35" customWidth="1"/>
    <col min="15630" max="15630" width="11.140625" style="35" customWidth="1"/>
    <col min="15631" max="15873" width="9.140625" style="35"/>
    <col min="15874" max="15874" width="5.85546875" style="35" customWidth="1"/>
    <col min="15875" max="15875" width="19.140625" style="35" customWidth="1"/>
    <col min="15876" max="15876" width="10.42578125" style="35" customWidth="1"/>
    <col min="15877" max="15877" width="11.85546875" style="35" customWidth="1"/>
    <col min="15878" max="15878" width="11.7109375" style="35" customWidth="1"/>
    <col min="15879" max="15879" width="7.5703125" style="35" customWidth="1"/>
    <col min="15880" max="15880" width="10.28515625" style="35" customWidth="1"/>
    <col min="15881" max="15881" width="11.85546875" style="35" customWidth="1"/>
    <col min="15882" max="15882" width="10.7109375" style="35" customWidth="1"/>
    <col min="15883" max="15883" width="10.85546875" style="35" customWidth="1"/>
    <col min="15884" max="15884" width="13.7109375" style="35" customWidth="1"/>
    <col min="15885" max="15885" width="13.140625" style="35" customWidth="1"/>
    <col min="15886" max="15886" width="11.140625" style="35" customWidth="1"/>
    <col min="15887" max="16129" width="9.140625" style="35"/>
    <col min="16130" max="16130" width="5.85546875" style="35" customWidth="1"/>
    <col min="16131" max="16131" width="19.140625" style="35" customWidth="1"/>
    <col min="16132" max="16132" width="10.42578125" style="35" customWidth="1"/>
    <col min="16133" max="16133" width="11.85546875" style="35" customWidth="1"/>
    <col min="16134" max="16134" width="11.7109375" style="35" customWidth="1"/>
    <col min="16135" max="16135" width="7.5703125" style="35" customWidth="1"/>
    <col min="16136" max="16136" width="10.28515625" style="35" customWidth="1"/>
    <col min="16137" max="16137" width="11.85546875" style="35" customWidth="1"/>
    <col min="16138" max="16138" width="10.7109375" style="35" customWidth="1"/>
    <col min="16139" max="16139" width="10.85546875" style="35" customWidth="1"/>
    <col min="16140" max="16140" width="13.7109375" style="35" customWidth="1"/>
    <col min="16141" max="16141" width="13.140625" style="35" customWidth="1"/>
    <col min="16142" max="16142" width="11.140625" style="35" customWidth="1"/>
    <col min="16143" max="16384" width="9.140625" style="35"/>
  </cols>
  <sheetData>
    <row r="1" spans="1:14" s="27" customFormat="1" ht="16.5">
      <c r="A1" s="833" t="s">
        <v>87</v>
      </c>
      <c r="B1" s="833"/>
      <c r="C1" s="833"/>
      <c r="D1" s="833"/>
      <c r="I1" s="52"/>
      <c r="J1" s="833" t="s">
        <v>3</v>
      </c>
      <c r="K1" s="833"/>
      <c r="L1" s="833"/>
      <c r="M1" s="833"/>
      <c r="N1" s="833"/>
    </row>
    <row r="2" spans="1:14" s="27" customFormat="1" ht="16.5" customHeight="1">
      <c r="A2" s="896" t="s">
        <v>89</v>
      </c>
      <c r="B2" s="896"/>
      <c r="C2" s="896"/>
      <c r="D2" s="896"/>
      <c r="E2" s="36"/>
      <c r="F2" s="36"/>
      <c r="G2" s="36"/>
      <c r="I2" s="52"/>
      <c r="J2" s="896" t="s">
        <v>6</v>
      </c>
      <c r="K2" s="896"/>
      <c r="L2" s="896"/>
      <c r="M2" s="896"/>
      <c r="N2" s="896"/>
    </row>
    <row r="3" spans="1:14" ht="15" customHeight="1">
      <c r="A3" s="911"/>
      <c r="B3" s="911"/>
      <c r="C3" s="911"/>
      <c r="D3" s="5"/>
      <c r="E3" s="5"/>
      <c r="F3" s="5"/>
      <c r="G3" s="5"/>
      <c r="I3" s="53"/>
      <c r="J3" s="911"/>
      <c r="K3" s="911"/>
      <c r="L3" s="911"/>
      <c r="M3" s="911"/>
      <c r="N3" s="911"/>
    </row>
    <row r="4" spans="1:14" s="28" customFormat="1" ht="20.25">
      <c r="A4" s="893" t="s">
        <v>890</v>
      </c>
      <c r="B4" s="893"/>
      <c r="C4" s="893"/>
      <c r="D4" s="893"/>
      <c r="E4" s="893"/>
      <c r="F4" s="893"/>
      <c r="G4" s="893"/>
      <c r="H4" s="893"/>
      <c r="I4" s="893"/>
      <c r="J4" s="893"/>
      <c r="K4" s="893"/>
      <c r="L4" s="893"/>
      <c r="M4" s="893"/>
      <c r="N4" s="893"/>
    </row>
    <row r="5" spans="1:14" s="28" customFormat="1" ht="20.25">
      <c r="A5" s="893" t="s">
        <v>386</v>
      </c>
      <c r="B5" s="893"/>
      <c r="C5" s="893"/>
      <c r="D5" s="893"/>
      <c r="E5" s="893"/>
      <c r="F5" s="893"/>
      <c r="G5" s="893"/>
      <c r="H5" s="893"/>
      <c r="I5" s="893"/>
      <c r="J5" s="893"/>
      <c r="K5" s="893"/>
      <c r="L5" s="893"/>
      <c r="M5" s="893"/>
      <c r="N5" s="893"/>
    </row>
    <row r="6" spans="1:14" ht="21.75" customHeight="1">
      <c r="K6" s="54"/>
      <c r="N6" s="55" t="s">
        <v>233</v>
      </c>
    </row>
    <row r="7" spans="1:14" s="29" customFormat="1" ht="44.25" customHeight="1">
      <c r="A7" s="905" t="s">
        <v>93</v>
      </c>
      <c r="B7" s="875" t="s">
        <v>94</v>
      </c>
      <c r="C7" s="877" t="s">
        <v>422</v>
      </c>
      <c r="D7" s="877" t="s">
        <v>814</v>
      </c>
      <c r="E7" s="877"/>
      <c r="F7" s="38" t="s">
        <v>237</v>
      </c>
      <c r="G7" s="907" t="s">
        <v>237</v>
      </c>
      <c r="H7" s="877" t="s">
        <v>239</v>
      </c>
      <c r="I7" s="875" t="s">
        <v>240</v>
      </c>
      <c r="J7" s="875"/>
      <c r="K7" s="875" t="s">
        <v>241</v>
      </c>
      <c r="L7" s="877" t="s">
        <v>242</v>
      </c>
      <c r="M7" s="1071" t="s">
        <v>471</v>
      </c>
      <c r="N7" s="909" t="s">
        <v>243</v>
      </c>
    </row>
    <row r="8" spans="1:14" s="29" customFormat="1" ht="36" customHeight="1">
      <c r="A8" s="906"/>
      <c r="B8" s="876"/>
      <c r="C8" s="878"/>
      <c r="D8" s="41" t="s">
        <v>472</v>
      </c>
      <c r="E8" s="41" t="s">
        <v>815</v>
      </c>
      <c r="F8" s="41" t="s">
        <v>472</v>
      </c>
      <c r="G8" s="908"/>
      <c r="H8" s="878"/>
      <c r="I8" s="41" t="s">
        <v>816</v>
      </c>
      <c r="J8" s="40" t="s">
        <v>245</v>
      </c>
      <c r="K8" s="876"/>
      <c r="L8" s="878"/>
      <c r="M8" s="1072"/>
      <c r="N8" s="910"/>
    </row>
    <row r="9" spans="1:14" s="30" customFormat="1" ht="21.75" customHeight="1">
      <c r="A9" s="43" t="s">
        <v>247</v>
      </c>
      <c r="B9" s="44" t="s">
        <v>248</v>
      </c>
      <c r="C9" s="45">
        <v>1</v>
      </c>
      <c r="D9" s="45">
        <v>2</v>
      </c>
      <c r="E9" s="45" t="s">
        <v>249</v>
      </c>
      <c r="F9" s="45">
        <v>4</v>
      </c>
      <c r="G9" s="45" t="s">
        <v>817</v>
      </c>
      <c r="H9" s="45" t="s">
        <v>250</v>
      </c>
      <c r="I9" s="56">
        <v>7</v>
      </c>
      <c r="J9" s="56">
        <v>8</v>
      </c>
      <c r="K9" s="56" t="s">
        <v>424</v>
      </c>
      <c r="L9" s="45" t="s">
        <v>425</v>
      </c>
      <c r="M9" s="57"/>
      <c r="N9" s="58">
        <v>11</v>
      </c>
    </row>
    <row r="10" spans="1:14" s="30" customFormat="1" ht="26.25" customHeight="1">
      <c r="A10" s="46">
        <f>'KL tổ 9'!A9</f>
        <v>1</v>
      </c>
      <c r="B10" s="47" t="str">
        <f>'KL tổ 9'!B9</f>
        <v>Chan Viên</v>
      </c>
      <c r="C10" s="48">
        <v>16000</v>
      </c>
      <c r="D10" s="49">
        <f>'KL tổ 9'!AC9</f>
        <v>0</v>
      </c>
      <c r="E10" s="50">
        <f>C10*D10</f>
        <v>0</v>
      </c>
      <c r="F10" s="51">
        <v>0</v>
      </c>
      <c r="G10" s="51">
        <v>0</v>
      </c>
      <c r="H10" s="50">
        <f>G10+E10</f>
        <v>0</v>
      </c>
      <c r="I10" s="51">
        <v>0</v>
      </c>
      <c r="J10" s="59">
        <f>ROUND(IF(H10&lt;=500000,0,IF(AND(H10&gt;=500001,H10&lt;=1250000),(H10-'Gia cảnh 9'!I6)*5%-25000,IF(H10&gt;=1250001,(H10-'Gia cảnh 9'!I6)*10%-87500))),2)</f>
        <v>0</v>
      </c>
      <c r="K10" s="50">
        <v>0</v>
      </c>
      <c r="L10" s="50">
        <v>0</v>
      </c>
      <c r="M10" s="57"/>
      <c r="N10" s="58"/>
    </row>
    <row r="11" spans="1:14" s="30" customFormat="1" ht="26.25" customHeight="1">
      <c r="A11" s="46">
        <f>'KL tổ 9'!A10</f>
        <v>2</v>
      </c>
      <c r="B11" s="47" t="str">
        <f>'KL tổ 9'!B10</f>
        <v>Vit Kim</v>
      </c>
      <c r="C11" s="48">
        <v>16000</v>
      </c>
      <c r="D11" s="49">
        <f>'KL tổ 9'!AC10</f>
        <v>0</v>
      </c>
      <c r="E11" s="50">
        <f>C11*D11</f>
        <v>0</v>
      </c>
      <c r="F11" s="51">
        <v>0</v>
      </c>
      <c r="G11" s="51">
        <v>0</v>
      </c>
      <c r="H11" s="50">
        <f>G11+E11</f>
        <v>0</v>
      </c>
      <c r="I11" s="51">
        <v>0</v>
      </c>
      <c r="J11" s="59">
        <f>ROUND(IF(H11&lt;=500000,0,IF(AND(H11&gt;=500001,H11&lt;=1250000),(H11-'Gia cảnh 9'!I7)*5%-25000,IF(H11&gt;=1250001,(H11-'Gia cảnh 9'!I7)*10%-87500))),2)</f>
        <v>0</v>
      </c>
      <c r="K11" s="50">
        <v>0</v>
      </c>
      <c r="L11" s="50">
        <v>0</v>
      </c>
      <c r="M11" s="60">
        <v>0</v>
      </c>
      <c r="N11" s="61"/>
    </row>
    <row r="12" spans="1:14" s="30" customFormat="1" ht="26.25" customHeight="1">
      <c r="A12" s="46">
        <f>'KL tổ 9'!A11</f>
        <v>3</v>
      </c>
      <c r="B12" s="47" t="str">
        <f>'KL tổ 9'!B11</f>
        <v>Ko Kot</v>
      </c>
      <c r="C12" s="48">
        <v>16000</v>
      </c>
      <c r="D12" s="49">
        <f>'KL tổ 9'!AC11</f>
        <v>0</v>
      </c>
      <c r="E12" s="50">
        <f t="shared" ref="E12:E49" si="0">C12*D12</f>
        <v>0</v>
      </c>
      <c r="F12" s="51">
        <v>0</v>
      </c>
      <c r="G12" s="51">
        <v>0</v>
      </c>
      <c r="H12" s="50">
        <f t="shared" ref="H12:H49" si="1">G12+E12</f>
        <v>0</v>
      </c>
      <c r="I12" s="51">
        <v>0</v>
      </c>
      <c r="J12" s="59">
        <v>0</v>
      </c>
      <c r="K12" s="50">
        <v>0</v>
      </c>
      <c r="L12" s="50">
        <v>0</v>
      </c>
      <c r="M12" s="60">
        <v>0</v>
      </c>
      <c r="N12" s="61"/>
    </row>
    <row r="13" spans="1:14" s="30" customFormat="1" ht="26.25" customHeight="1">
      <c r="A13" s="46">
        <f>'KL tổ 9'!A12</f>
        <v>4</v>
      </c>
      <c r="B13" s="47" t="str">
        <f>'KL tổ 9'!B12</f>
        <v>Nay Phi</v>
      </c>
      <c r="C13" s="48">
        <v>16000</v>
      </c>
      <c r="D13" s="49">
        <f>'KL tổ 9'!AC12</f>
        <v>0</v>
      </c>
      <c r="E13" s="50">
        <f t="shared" si="0"/>
        <v>0</v>
      </c>
      <c r="F13" s="51">
        <v>0</v>
      </c>
      <c r="G13" s="51">
        <v>0</v>
      </c>
      <c r="H13" s="50">
        <f t="shared" si="1"/>
        <v>0</v>
      </c>
      <c r="I13" s="51">
        <v>0</v>
      </c>
      <c r="J13" s="59">
        <f>ROUND(IF(H13&lt;=500000,0,IF(AND(H13&gt;=500001,H13&lt;=1250000),(H13-'Gia cảnh 9'!I9)*5%-25000,IF(H13&gt;=1250001,(H13-'Gia cảnh 9'!I9)*10%-87500))),2)</f>
        <v>0</v>
      </c>
      <c r="K13">
        <v>0</v>
      </c>
      <c r="L13">
        <v>0</v>
      </c>
      <c r="M13">
        <v>0</v>
      </c>
      <c r="N13" s="61"/>
    </row>
    <row r="14" spans="1:14" s="30" customFormat="1" ht="26.25" customHeight="1">
      <c r="A14" s="46">
        <f>'KL tổ 9'!A13</f>
        <v>5</v>
      </c>
      <c r="B14" s="47" t="str">
        <f>'KL tổ 9'!B13</f>
        <v>Chên Nôn</v>
      </c>
      <c r="C14" s="48">
        <v>16000</v>
      </c>
      <c r="D14" s="49">
        <f>'KL tổ 9'!AC13</f>
        <v>0</v>
      </c>
      <c r="E14" s="50">
        <f t="shared" si="0"/>
        <v>0</v>
      </c>
      <c r="F14" s="51">
        <v>0</v>
      </c>
      <c r="G14" s="51">
        <v>0</v>
      </c>
      <c r="H14" s="50">
        <f t="shared" si="1"/>
        <v>0</v>
      </c>
      <c r="I14" s="51">
        <v>0</v>
      </c>
      <c r="J14" s="59">
        <f>ROUND(IF(H14&lt;=500000,0,IF(AND(H14&gt;=500001,H14&lt;=1250000),(H14-'Gia cảnh 9'!I10)*5%-25000,IF(H14&gt;=1250001,(H14-'Gia cảnh 9'!I10)*10%-87500))),2)</f>
        <v>0</v>
      </c>
      <c r="K14">
        <v>0</v>
      </c>
      <c r="L14">
        <v>0</v>
      </c>
      <c r="M14">
        <v>0</v>
      </c>
      <c r="N14" s="61"/>
    </row>
    <row r="15" spans="1:14" s="30" customFormat="1" ht="26.25" customHeight="1">
      <c r="A15" s="46">
        <f>'KL tổ 9'!A14</f>
        <v>6</v>
      </c>
      <c r="B15" s="47" t="str">
        <f>'KL tổ 9'!B14</f>
        <v>Sau So Rây Nuch</v>
      </c>
      <c r="C15" s="48">
        <v>16000</v>
      </c>
      <c r="D15" s="49">
        <f>'KL tổ 9'!AC14</f>
        <v>0</v>
      </c>
      <c r="E15" s="50">
        <f t="shared" si="0"/>
        <v>0</v>
      </c>
      <c r="F15" s="51">
        <v>0</v>
      </c>
      <c r="G15" s="51">
        <v>0</v>
      </c>
      <c r="H15" s="50">
        <f t="shared" si="1"/>
        <v>0</v>
      </c>
      <c r="I15" s="51">
        <f t="shared" ref="I15:I22" si="2">H15</f>
        <v>0</v>
      </c>
      <c r="J15" s="59">
        <f>ROUND(IF(H15&lt;=500000,0,IF(AND(H15&gt;=500001,H15&lt;=1250000),(H15-'Gia cảnh 9'!I11)*5%-25000,IF(H15&gt;=1250001,(H15-'Gia cảnh 9'!I11)*10%-87500))),2)</f>
        <v>0</v>
      </c>
      <c r="K15">
        <v>0</v>
      </c>
      <c r="L15">
        <v>0</v>
      </c>
      <c r="M15">
        <v>0</v>
      </c>
      <c r="N15" s="61"/>
    </row>
    <row r="16" spans="1:14" s="30" customFormat="1" ht="26.25" customHeight="1">
      <c r="A16" s="46">
        <f>'KL tổ 9'!A15</f>
        <v>7</v>
      </c>
      <c r="B16" s="47" t="str">
        <f>'KL tổ 9'!B15</f>
        <v>Muôn Khut</v>
      </c>
      <c r="C16" s="48">
        <v>16000</v>
      </c>
      <c r="D16" s="49">
        <f>'KL tổ 9'!AC15</f>
        <v>0</v>
      </c>
      <c r="E16" s="50">
        <f t="shared" si="0"/>
        <v>0</v>
      </c>
      <c r="F16" s="51">
        <v>0</v>
      </c>
      <c r="G16" s="51">
        <v>0</v>
      </c>
      <c r="H16" s="50">
        <f t="shared" si="1"/>
        <v>0</v>
      </c>
      <c r="I16" s="51">
        <f t="shared" si="2"/>
        <v>0</v>
      </c>
      <c r="J16" s="59">
        <v>0</v>
      </c>
      <c r="K16">
        <v>0</v>
      </c>
      <c r="L16">
        <v>0</v>
      </c>
      <c r="M16">
        <v>0</v>
      </c>
      <c r="N16" s="61"/>
    </row>
    <row r="17" spans="1:14" s="30" customFormat="1" ht="26.25" customHeight="1">
      <c r="A17" s="46">
        <f>'KL tổ 9'!A16</f>
        <v>8</v>
      </c>
      <c r="B17" s="47" t="str">
        <f>'KL tổ 9'!B16</f>
        <v>Phuc Phơm</v>
      </c>
      <c r="C17" s="48">
        <v>16000</v>
      </c>
      <c r="D17" s="49">
        <f>'KL tổ 9'!AC16</f>
        <v>4</v>
      </c>
      <c r="E17" s="50">
        <v>0</v>
      </c>
      <c r="F17" s="51">
        <v>0</v>
      </c>
      <c r="G17" s="51">
        <v>0</v>
      </c>
      <c r="H17" s="50">
        <f t="shared" si="1"/>
        <v>0</v>
      </c>
      <c r="I17" s="51">
        <f t="shared" si="2"/>
        <v>0</v>
      </c>
      <c r="J17" s="59">
        <f>ROUND(IF(H17&lt;=500000,0,IF(AND(H17&gt;=500001,H17&lt;=1250000),(H17-'Gia cảnh 9'!I13)*5%-25000,IF(H17&gt;=1250001,(H17-'Gia cảnh 9'!I13)*10%-87500))),2)</f>
        <v>0</v>
      </c>
      <c r="K17">
        <v>0</v>
      </c>
      <c r="L17">
        <v>0</v>
      </c>
      <c r="M17">
        <v>0</v>
      </c>
      <c r="N17" s="61"/>
    </row>
    <row r="18" spans="1:14" s="30" customFormat="1" ht="26.25" customHeight="1">
      <c r="A18" s="46">
        <f>'KL tổ 9'!A17</f>
        <v>9</v>
      </c>
      <c r="B18" s="47" t="str">
        <f>'KL tổ 9'!B17</f>
        <v>Nha Phol</v>
      </c>
      <c r="C18" s="48">
        <v>16000</v>
      </c>
      <c r="D18" s="49">
        <f>'KL tổ 9'!AC17</f>
        <v>0</v>
      </c>
      <c r="E18" s="50">
        <f t="shared" si="0"/>
        <v>0</v>
      </c>
      <c r="F18" s="51">
        <v>0</v>
      </c>
      <c r="G18" s="51">
        <v>0</v>
      </c>
      <c r="H18" s="50">
        <f t="shared" si="1"/>
        <v>0</v>
      </c>
      <c r="I18" s="51">
        <f t="shared" si="2"/>
        <v>0</v>
      </c>
      <c r="J18" s="59">
        <v>0</v>
      </c>
      <c r="K18">
        <v>0</v>
      </c>
      <c r="L18">
        <v>0</v>
      </c>
      <c r="M18">
        <v>0</v>
      </c>
      <c r="N18" s="61"/>
    </row>
    <row r="19" spans="1:14" s="30" customFormat="1" ht="26.25" customHeight="1">
      <c r="A19" s="46">
        <f>'KL tổ 9'!A18</f>
        <v>10</v>
      </c>
      <c r="B19" s="47" t="str">
        <f>'KL tổ 9'!B18</f>
        <v>Phan Hum</v>
      </c>
      <c r="C19" s="48">
        <v>16000</v>
      </c>
      <c r="D19" s="49">
        <f>'KL tổ 9'!AC18</f>
        <v>0</v>
      </c>
      <c r="E19" s="50">
        <f t="shared" si="0"/>
        <v>0</v>
      </c>
      <c r="F19" s="51">
        <v>0</v>
      </c>
      <c r="G19" s="51">
        <v>0</v>
      </c>
      <c r="H19" s="50">
        <f t="shared" si="1"/>
        <v>0</v>
      </c>
      <c r="I19" s="51">
        <f t="shared" si="2"/>
        <v>0</v>
      </c>
      <c r="J19" s="59">
        <v>0</v>
      </c>
      <c r="K19">
        <v>0</v>
      </c>
      <c r="L19">
        <v>0</v>
      </c>
      <c r="M19">
        <v>0</v>
      </c>
      <c r="N19" s="61"/>
    </row>
    <row r="20" spans="1:14" s="30" customFormat="1" ht="26.25" customHeight="1">
      <c r="A20" s="46">
        <f>'KL tổ 9'!A19</f>
        <v>11</v>
      </c>
      <c r="B20" s="47" t="str">
        <f>'KL tổ 9'!B19</f>
        <v>Mau Nêng</v>
      </c>
      <c r="C20" s="48">
        <v>16000</v>
      </c>
      <c r="D20" s="49">
        <f>'KL tổ 9'!AC19</f>
        <v>0</v>
      </c>
      <c r="E20" s="50">
        <f t="shared" si="0"/>
        <v>0</v>
      </c>
      <c r="F20" s="51">
        <v>0</v>
      </c>
      <c r="G20" s="51">
        <v>0</v>
      </c>
      <c r="H20" s="50">
        <f t="shared" si="1"/>
        <v>0</v>
      </c>
      <c r="I20" s="51">
        <f t="shared" si="2"/>
        <v>0</v>
      </c>
      <c r="J20" s="59">
        <f>ROUND(IF(H20&lt;=500000,0,IF(AND(H20&gt;=500001,H20&lt;=1250000),(H20-'Gia cảnh 9'!I16)*5%-25000,IF(H20&gt;=1250001,(H20-'Gia cảnh 9'!I16)*10%-87500))),2)</f>
        <v>0</v>
      </c>
      <c r="K20">
        <v>0</v>
      </c>
      <c r="L20">
        <v>0</v>
      </c>
      <c r="M20">
        <v>0</v>
      </c>
      <c r="N20" s="61"/>
    </row>
    <row r="21" spans="1:14" s="30" customFormat="1" ht="26.25" customHeight="1">
      <c r="A21" s="46">
        <f>'KL tổ 9'!A20</f>
        <v>12</v>
      </c>
      <c r="B21" s="47" t="str">
        <f>'KL tổ 9'!B20</f>
        <v>Soc Kon</v>
      </c>
      <c r="C21" s="48">
        <v>16000</v>
      </c>
      <c r="D21" s="49">
        <f>'KL tổ 9'!AC20</f>
        <v>0</v>
      </c>
      <c r="E21" s="50">
        <f t="shared" si="0"/>
        <v>0</v>
      </c>
      <c r="F21" s="51">
        <v>0</v>
      </c>
      <c r="G21" s="51">
        <v>0</v>
      </c>
      <c r="H21" s="50">
        <f t="shared" si="1"/>
        <v>0</v>
      </c>
      <c r="I21" s="51">
        <f t="shared" si="2"/>
        <v>0</v>
      </c>
      <c r="J21" s="59">
        <f>ROUND(IF(H21&lt;=500000,0,IF(AND(H21&gt;=500001,H21&lt;=1250000),(H21-'Gia cảnh 9'!I17)*5%-25000,IF(H21&gt;=1250001,(H21-'Gia cảnh 9'!I17)*10%-87500))),2)</f>
        <v>0</v>
      </c>
      <c r="K21">
        <v>0</v>
      </c>
      <c r="L21">
        <v>0</v>
      </c>
      <c r="M21">
        <v>0</v>
      </c>
      <c r="N21" s="61"/>
    </row>
    <row r="22" spans="1:14" s="30" customFormat="1" ht="26.25" customHeight="1">
      <c r="A22" s="46">
        <f>'KL tổ 9'!A21</f>
        <v>13</v>
      </c>
      <c r="B22" s="47" t="str">
        <f>'KL tổ 9'!B21</f>
        <v>Mau Sau</v>
      </c>
      <c r="C22" s="48">
        <v>16000</v>
      </c>
      <c r="D22" s="49">
        <f>'KL tổ 9'!AC21</f>
        <v>0</v>
      </c>
      <c r="E22" s="50">
        <f t="shared" si="0"/>
        <v>0</v>
      </c>
      <c r="F22" s="51">
        <v>0</v>
      </c>
      <c r="G22" s="51">
        <v>0</v>
      </c>
      <c r="H22" s="50">
        <f t="shared" si="1"/>
        <v>0</v>
      </c>
      <c r="I22" s="51">
        <f t="shared" si="2"/>
        <v>0</v>
      </c>
      <c r="J22" s="59">
        <f>ROUND(IF(H22&lt;=500000,0,IF(AND(H22&gt;=500001,H22&lt;=1250000),(H22-'Gia cảnh 9'!I18)*5%-25000,IF(H22&gt;=1250001,(H22-'Gia cảnh 9'!I18)*10%-87500))),2)</f>
        <v>0</v>
      </c>
      <c r="K22">
        <v>0</v>
      </c>
      <c r="L22">
        <v>0</v>
      </c>
      <c r="M22" s="60">
        <v>0</v>
      </c>
      <c r="N22" s="61"/>
    </row>
    <row r="23" spans="1:14" s="30" customFormat="1" ht="26.25" customHeight="1">
      <c r="A23" s="46">
        <f>'KL tổ 9'!A22</f>
        <v>14</v>
      </c>
      <c r="B23" s="47" t="str">
        <f>'KL tổ 9'!B22</f>
        <v>ưa Im</v>
      </c>
      <c r="C23" s="48">
        <v>16000</v>
      </c>
      <c r="D23" s="49">
        <f>'KL tổ 9'!AC22</f>
        <v>0</v>
      </c>
      <c r="E23" s="50">
        <f t="shared" si="0"/>
        <v>0</v>
      </c>
      <c r="F23" s="51">
        <v>0</v>
      </c>
      <c r="G23" s="51">
        <v>0</v>
      </c>
      <c r="H23" s="50">
        <f t="shared" si="1"/>
        <v>0</v>
      </c>
      <c r="I23" s="51">
        <f t="shared" ref="I23:I81" si="3">H23</f>
        <v>0</v>
      </c>
      <c r="J23" s="59">
        <f>ROUND(IF(H23&lt;=500000,0,IF(AND(H23&gt;=500001,H23&lt;=1250000),(H23-'Gia cảnh 9'!I19)*5%-25000,IF(H23&gt;=1250001,(H23-'Gia cảnh 9'!I19)*10%-87500))),2)</f>
        <v>0</v>
      </c>
      <c r="K23">
        <v>0</v>
      </c>
      <c r="L23">
        <v>0</v>
      </c>
      <c r="M23" s="60">
        <v>0</v>
      </c>
      <c r="N23" s="61"/>
    </row>
    <row r="24" spans="1:14" s="30" customFormat="1" ht="26.25" customHeight="1">
      <c r="A24" s="46">
        <f>'KL tổ 9'!A23</f>
        <v>15</v>
      </c>
      <c r="B24" s="47" t="str">
        <f>'KL tổ 9'!B23</f>
        <v>Sa Rinh</v>
      </c>
      <c r="C24" s="48">
        <v>16000</v>
      </c>
      <c r="D24" s="49">
        <f>'KL tổ 9'!AC23</f>
        <v>0</v>
      </c>
      <c r="E24" s="50">
        <f t="shared" si="0"/>
        <v>0</v>
      </c>
      <c r="F24" s="51">
        <v>0</v>
      </c>
      <c r="G24" s="51">
        <v>0</v>
      </c>
      <c r="H24" s="50">
        <f t="shared" si="1"/>
        <v>0</v>
      </c>
      <c r="I24" s="51">
        <f t="shared" si="3"/>
        <v>0</v>
      </c>
      <c r="J24" s="59">
        <f>ROUND(IF(H24&lt;=500000,0,IF(AND(H24&gt;=500001,H24&lt;=1250000),(H24-'Gia cảnh 9'!I20)*5%-25000,IF(H24&gt;=1250001,(H24-'Gia cảnh 9'!I20)*10%-87500))),2)</f>
        <v>0</v>
      </c>
      <c r="K24">
        <v>0</v>
      </c>
      <c r="L24">
        <v>0</v>
      </c>
      <c r="M24" s="60">
        <f>0</f>
        <v>0</v>
      </c>
      <c r="N24" s="61"/>
    </row>
    <row r="25" spans="1:14" s="30" customFormat="1" ht="26.25" customHeight="1">
      <c r="A25" s="46">
        <f>'KL tổ 9'!A24</f>
        <v>16</v>
      </c>
      <c r="B25" s="47" t="str">
        <f>'KL tổ 9'!B24</f>
        <v>Na Som Ol</v>
      </c>
      <c r="C25" s="48">
        <v>16000</v>
      </c>
      <c r="D25" s="49">
        <f>'KL tổ 9'!AC24</f>
        <v>0</v>
      </c>
      <c r="E25" s="50">
        <f t="shared" si="0"/>
        <v>0</v>
      </c>
      <c r="F25" s="51">
        <v>0</v>
      </c>
      <c r="G25" s="51">
        <v>0</v>
      </c>
      <c r="H25" s="50">
        <f t="shared" si="1"/>
        <v>0</v>
      </c>
      <c r="I25" s="51">
        <f t="shared" si="3"/>
        <v>0</v>
      </c>
      <c r="J25" s="59">
        <f>ROUND(IF(H25&lt;=500000,0,IF(AND(H25&gt;=500001,H25&lt;=1250000),(H25-'Gia cảnh 9'!I21)*5%-25000,IF(H25&gt;=1250001,(H25-'Gia cảnh 9'!I21)*10%-87500))),2)</f>
        <v>0</v>
      </c>
      <c r="K25">
        <v>0</v>
      </c>
      <c r="L25">
        <v>0</v>
      </c>
      <c r="M25" s="60">
        <v>0</v>
      </c>
      <c r="N25" s="61"/>
    </row>
    <row r="26" spans="1:14" s="30" customFormat="1" ht="26.25" customHeight="1">
      <c r="A26" s="46">
        <f>'KL tổ 9'!A25</f>
        <v>17</v>
      </c>
      <c r="B26" s="47" t="str">
        <f>'KL tổ 9'!B25</f>
        <v>Song Sat</v>
      </c>
      <c r="C26" s="48">
        <v>16000</v>
      </c>
      <c r="D26" s="49">
        <f>'KL tổ 9'!AC25</f>
        <v>0</v>
      </c>
      <c r="E26" s="50">
        <f t="shared" si="0"/>
        <v>0</v>
      </c>
      <c r="F26" s="51">
        <v>0</v>
      </c>
      <c r="G26" s="51">
        <v>0</v>
      </c>
      <c r="H26" s="50">
        <f t="shared" si="1"/>
        <v>0</v>
      </c>
      <c r="I26" s="51">
        <f t="shared" si="3"/>
        <v>0</v>
      </c>
      <c r="J26" s="59">
        <f>ROUND(IF(H26&lt;=500000,0,IF(AND(H26&gt;=500001,H26&lt;=1250000),(H26-'Gia cảnh 9'!I22)*5%-25000,IF(H26&gt;=1250001,(H26-'Gia cảnh 9'!I22)*10%-87500))),2)</f>
        <v>0</v>
      </c>
      <c r="K26">
        <v>0</v>
      </c>
      <c r="L26">
        <v>0</v>
      </c>
      <c r="M26" s="60">
        <v>0</v>
      </c>
      <c r="N26" s="61"/>
    </row>
    <row r="27" spans="1:14" s="30" customFormat="1" ht="26.25" customHeight="1">
      <c r="A27" s="46">
        <f>'KL tổ 9'!A26</f>
        <v>18</v>
      </c>
      <c r="B27" s="47" t="str">
        <f>'KL tổ 9'!B26</f>
        <v>Kong Sê Tha</v>
      </c>
      <c r="C27" s="48">
        <v>16000</v>
      </c>
      <c r="D27" s="49">
        <f>'KL tổ 9'!AC26</f>
        <v>0</v>
      </c>
      <c r="E27" s="50">
        <f t="shared" si="0"/>
        <v>0</v>
      </c>
      <c r="F27" s="51">
        <v>0</v>
      </c>
      <c r="G27" s="51">
        <f>F27*C27</f>
        <v>0</v>
      </c>
      <c r="H27" s="50">
        <f t="shared" si="1"/>
        <v>0</v>
      </c>
      <c r="I27" s="51">
        <f t="shared" si="3"/>
        <v>0</v>
      </c>
      <c r="J27" s="59">
        <f>ROUND(IF(H27&lt;=500000,0,IF(AND(H27&gt;=500001,H27&lt;=1250000),(H27-'Gia cảnh 9'!I23)*5%-25000,IF(H27&gt;=1250001,(H27-'Gia cảnh 9'!I23)*10%-87500))),2)</f>
        <v>0</v>
      </c>
      <c r="K27">
        <v>0</v>
      </c>
      <c r="L27">
        <v>0</v>
      </c>
      <c r="M27" s="60">
        <v>0</v>
      </c>
      <c r="N27" s="61"/>
    </row>
    <row r="28" spans="1:14" s="30" customFormat="1" ht="26.25" customHeight="1">
      <c r="A28" s="46">
        <f>'KL tổ 9'!A27</f>
        <v>19</v>
      </c>
      <c r="B28" s="47" t="str">
        <f>'KL tổ 9'!B27</f>
        <v>Vinh Chia</v>
      </c>
      <c r="C28" s="48">
        <v>16000</v>
      </c>
      <c r="D28" s="49">
        <f>'KL tổ 9'!AC27</f>
        <v>1.23</v>
      </c>
      <c r="E28" s="50">
        <v>0</v>
      </c>
      <c r="F28" s="51">
        <v>0</v>
      </c>
      <c r="G28" s="51">
        <f>F28*C28</f>
        <v>0</v>
      </c>
      <c r="H28" s="50">
        <f t="shared" si="1"/>
        <v>0</v>
      </c>
      <c r="I28" s="51">
        <f t="shared" si="3"/>
        <v>0</v>
      </c>
      <c r="J28" s="59">
        <f>ROUND(IF(H28&lt;=500000,0,IF(AND(H28&gt;=500001,H28&lt;=1250000),(H28-'Gia cảnh 9'!I24)*5%-25000,IF(H28&gt;=1250001,(H28-'Gia cảnh 9'!I24)*10%-87500))),2)</f>
        <v>0</v>
      </c>
      <c r="K28">
        <v>0</v>
      </c>
      <c r="L28">
        <v>0</v>
      </c>
      <c r="M28">
        <v>0</v>
      </c>
      <c r="N28" s="61"/>
    </row>
    <row r="29" spans="1:14" s="30" customFormat="1" ht="26.25" customHeight="1">
      <c r="A29" s="46">
        <f>'KL tổ 9'!A28</f>
        <v>20</v>
      </c>
      <c r="B29" s="47" t="str">
        <f>'KL tổ 9'!B28</f>
        <v>Lai Nut</v>
      </c>
      <c r="C29" s="48">
        <v>16000</v>
      </c>
      <c r="D29" s="49">
        <f>'KL tổ 9'!AC28</f>
        <v>1.56</v>
      </c>
      <c r="E29" s="50">
        <v>0</v>
      </c>
      <c r="F29" s="51">
        <v>3</v>
      </c>
      <c r="G29" s="51">
        <v>0</v>
      </c>
      <c r="H29" s="50">
        <f t="shared" si="1"/>
        <v>0</v>
      </c>
      <c r="I29" s="51">
        <f t="shared" si="3"/>
        <v>0</v>
      </c>
      <c r="J29" s="59">
        <f>ROUND(IF(H29&lt;=500000,0,IF(AND(H29&gt;=500001,H29&lt;=1250000),(H29-'Gia cảnh 9'!I25)*5%-25000,IF(H29&gt;=1250001,(H29-'Gia cảnh 9'!I25)*10%-87500))),2)</f>
        <v>0</v>
      </c>
      <c r="K29">
        <v>0</v>
      </c>
      <c r="L29">
        <v>0</v>
      </c>
      <c r="M29">
        <v>0</v>
      </c>
      <c r="N29" s="61"/>
    </row>
    <row r="30" spans="1:14" s="30" customFormat="1" ht="26.25" customHeight="1">
      <c r="A30" s="46">
        <f>'KL tổ 9'!A29</f>
        <v>21</v>
      </c>
      <c r="B30" s="47" t="str">
        <f>'KL tổ 9'!B29</f>
        <v>Sưm Tiêng</v>
      </c>
      <c r="C30" s="48">
        <v>16000</v>
      </c>
      <c r="D30" s="49">
        <f>'KL tổ 9'!AC29</f>
        <v>1.56</v>
      </c>
      <c r="E30" s="50">
        <v>0</v>
      </c>
      <c r="F30" s="51">
        <v>3</v>
      </c>
      <c r="G30" s="51">
        <v>0</v>
      </c>
      <c r="H30" s="50">
        <f t="shared" si="1"/>
        <v>0</v>
      </c>
      <c r="I30" s="51">
        <f t="shared" si="3"/>
        <v>0</v>
      </c>
      <c r="J30" s="59">
        <f>ROUND(IF(H30&lt;=500000,0,IF(AND(H30&gt;=500001,H30&lt;=1250000),(H30-'Gia cảnh 9'!I26)*5%-25000,IF(H30&gt;=1250001,(H30-'Gia cảnh 9'!I26)*10%-87500))),2)</f>
        <v>0</v>
      </c>
      <c r="K30">
        <v>0</v>
      </c>
      <c r="L30">
        <v>0</v>
      </c>
      <c r="M30">
        <v>0</v>
      </c>
      <c r="N30" s="61"/>
    </row>
    <row r="31" spans="1:14" s="30" customFormat="1" ht="26.25" customHeight="1">
      <c r="A31" s="46">
        <f>'KL tổ 9'!A30</f>
        <v>22</v>
      </c>
      <c r="B31" s="47" t="str">
        <f>'KL tổ 9'!B30</f>
        <v>Da Sôs Khon</v>
      </c>
      <c r="C31" s="48">
        <v>16000</v>
      </c>
      <c r="D31" s="49">
        <f>'KL tổ 9'!AC30</f>
        <v>1.44</v>
      </c>
      <c r="E31" s="50">
        <v>0</v>
      </c>
      <c r="F31" s="51">
        <v>3</v>
      </c>
      <c r="G31" s="51">
        <v>0</v>
      </c>
      <c r="H31" s="50">
        <f t="shared" si="1"/>
        <v>0</v>
      </c>
      <c r="I31" s="51">
        <f t="shared" si="3"/>
        <v>0</v>
      </c>
      <c r="J31" s="59">
        <f>ROUND(IF(H31&lt;=500000,0,IF(AND(H31&gt;=500001,H31&lt;=1250000),(H31-'Gia cảnh 9'!I27)*5%-25000,IF(H31&gt;=1250001,(H31-'Gia cảnh 9'!I27)*10%-87500))),2)</f>
        <v>0</v>
      </c>
      <c r="K31">
        <v>0</v>
      </c>
      <c r="L31">
        <v>0</v>
      </c>
      <c r="M31">
        <v>0</v>
      </c>
      <c r="N31" s="61"/>
    </row>
    <row r="32" spans="1:14" s="30" customFormat="1" ht="26.25" customHeight="1">
      <c r="A32" s="46">
        <f>'KL tổ 9'!A31</f>
        <v>23</v>
      </c>
      <c r="B32" s="47" t="str">
        <f>'KL tổ 9'!B31</f>
        <v>Cheo Vi Bol</v>
      </c>
      <c r="C32" s="48">
        <v>16000</v>
      </c>
      <c r="D32" s="49">
        <f>'KL tổ 9'!AC31</f>
        <v>1.56</v>
      </c>
      <c r="E32" s="50">
        <v>0</v>
      </c>
      <c r="F32" s="51">
        <v>3</v>
      </c>
      <c r="G32" s="51">
        <v>0</v>
      </c>
      <c r="H32" s="50">
        <f t="shared" si="1"/>
        <v>0</v>
      </c>
      <c r="I32" s="51">
        <f t="shared" si="3"/>
        <v>0</v>
      </c>
      <c r="J32" s="59">
        <f>ROUND(IF(H32&lt;=500000,0,IF(AND(H32&gt;=500001,H32&lt;=1250000),(H32-'Gia cảnh 9'!I28)*5%-25000,IF(H32&gt;=1250001,(H32-'Gia cảnh 9'!I28)*10%-87500))),2)</f>
        <v>0</v>
      </c>
      <c r="K32">
        <v>0</v>
      </c>
      <c r="L32">
        <v>0</v>
      </c>
      <c r="M32">
        <v>0</v>
      </c>
      <c r="N32" s="61"/>
    </row>
    <row r="33" spans="1:14" s="30" customFormat="1" ht="26.25" customHeight="1">
      <c r="A33" s="46">
        <f>'KL tổ 9'!A32</f>
        <v>24</v>
      </c>
      <c r="B33" s="47" t="str">
        <f>'KL tổ 9'!B32</f>
        <v>Sin Som Ươl</v>
      </c>
      <c r="C33" s="48">
        <v>16000</v>
      </c>
      <c r="D33" s="49">
        <f>'KL tổ 9'!AC32</f>
        <v>1.56</v>
      </c>
      <c r="E33" s="50">
        <v>0</v>
      </c>
      <c r="F33" s="51">
        <v>3</v>
      </c>
      <c r="G33" s="51">
        <v>0</v>
      </c>
      <c r="H33" s="50">
        <f t="shared" si="1"/>
        <v>0</v>
      </c>
      <c r="I33" s="51">
        <f t="shared" si="3"/>
        <v>0</v>
      </c>
      <c r="J33" s="59">
        <f>ROUND(IF(H33&lt;=500000,0,IF(AND(H33&gt;=500001,H33&lt;=1250000),(H33-'Gia cảnh 9'!I29)*5%-25000,IF(H33&gt;=1250001,(H33-'Gia cảnh 9'!I29)*10%-87500))),2)</f>
        <v>0</v>
      </c>
      <c r="K33">
        <v>0</v>
      </c>
      <c r="L33">
        <v>0</v>
      </c>
      <c r="M33">
        <v>0</v>
      </c>
      <c r="N33" s="61"/>
    </row>
    <row r="34" spans="1:14" s="30" customFormat="1" ht="26.25" customHeight="1">
      <c r="A34" s="46">
        <f>'KL tổ 9'!A33</f>
        <v>25</v>
      </c>
      <c r="B34" s="47" t="str">
        <f>'KL tổ 9'!B33</f>
        <v>Khanh Chom Rơn</v>
      </c>
      <c r="C34" s="48">
        <v>16000</v>
      </c>
      <c r="D34" s="49">
        <f>'KL tổ 9'!AC33</f>
        <v>0</v>
      </c>
      <c r="E34" s="50">
        <f t="shared" si="0"/>
        <v>0</v>
      </c>
      <c r="F34" s="51">
        <v>3</v>
      </c>
      <c r="G34" s="51">
        <v>0</v>
      </c>
      <c r="H34" s="50">
        <f t="shared" si="1"/>
        <v>0</v>
      </c>
      <c r="I34" s="51">
        <f t="shared" si="3"/>
        <v>0</v>
      </c>
      <c r="J34" s="59">
        <f>ROUND(IF(H34&lt;=500000,0,IF(AND(H34&gt;=500001,H34&lt;=1250000),(H34-'Gia cảnh 9'!I30)*5%-25000,IF(H34&gt;=1250001,(H34-'Gia cảnh 9'!I30)*10%-87500))),2)</f>
        <v>0</v>
      </c>
      <c r="K34">
        <v>0</v>
      </c>
      <c r="L34">
        <v>0</v>
      </c>
      <c r="M34">
        <v>0</v>
      </c>
      <c r="N34" s="61"/>
    </row>
    <row r="35" spans="1:14" s="30" customFormat="1" ht="26.25" customHeight="1">
      <c r="A35" s="46">
        <f>'KL tổ 9'!A34</f>
        <v>26</v>
      </c>
      <c r="B35" s="47" t="str">
        <f>'KL tổ 9'!B34</f>
        <v>Muôn Pươn</v>
      </c>
      <c r="C35" s="48">
        <v>16000</v>
      </c>
      <c r="D35" s="49">
        <f>'KL tổ 9'!AC34</f>
        <v>0</v>
      </c>
      <c r="E35" s="50">
        <f t="shared" si="0"/>
        <v>0</v>
      </c>
      <c r="F35" s="51">
        <v>3</v>
      </c>
      <c r="G35" s="51">
        <v>0</v>
      </c>
      <c r="H35" s="50">
        <f t="shared" si="1"/>
        <v>0</v>
      </c>
      <c r="I35" s="51">
        <f t="shared" si="3"/>
        <v>0</v>
      </c>
      <c r="J35" s="59">
        <v>0</v>
      </c>
      <c r="K35">
        <v>0</v>
      </c>
      <c r="L35">
        <v>0</v>
      </c>
      <c r="M35">
        <v>0</v>
      </c>
      <c r="N35" s="61"/>
    </row>
    <row r="36" spans="1:14" s="30" customFormat="1" ht="26.25" customHeight="1">
      <c r="A36" s="46">
        <f>'KL tổ 9'!A35</f>
        <v>27</v>
      </c>
      <c r="B36" s="47" t="str">
        <f>'KL tổ 9'!B35</f>
        <v>Con Nut</v>
      </c>
      <c r="C36" s="48">
        <v>16000</v>
      </c>
      <c r="D36" s="49">
        <f>'KL tổ 9'!AC35</f>
        <v>0</v>
      </c>
      <c r="E36" s="50">
        <f t="shared" si="0"/>
        <v>0</v>
      </c>
      <c r="F36" s="51">
        <v>3</v>
      </c>
      <c r="G36" s="51">
        <v>0</v>
      </c>
      <c r="H36" s="50">
        <f t="shared" si="1"/>
        <v>0</v>
      </c>
      <c r="I36" s="51">
        <f t="shared" si="3"/>
        <v>0</v>
      </c>
      <c r="J36" s="59">
        <f>ROUND(IF(H36&lt;=500000,0,IF(AND(H36&gt;=500001,H36&lt;=1250000),(H36-'Gia cảnh 9'!I32)*5%-25000,IF(H36&gt;=1250001,(H36-'Gia cảnh 9'!I32)*10%-87500))),2)</f>
        <v>0</v>
      </c>
      <c r="K36">
        <v>0</v>
      </c>
      <c r="L36">
        <v>0</v>
      </c>
      <c r="M36">
        <v>0</v>
      </c>
      <c r="N36" s="61"/>
    </row>
    <row r="37" spans="1:14" s="30" customFormat="1" ht="26.25" customHeight="1">
      <c r="A37" s="46">
        <f>'KL tổ 9'!A36</f>
        <v>28</v>
      </c>
      <c r="B37" s="47" t="str">
        <f>'KL tổ 9'!B36</f>
        <v>Con Nêt</v>
      </c>
      <c r="C37" s="48">
        <v>16000</v>
      </c>
      <c r="D37" s="49">
        <f>'KL tổ 9'!AC36</f>
        <v>0</v>
      </c>
      <c r="E37" s="50">
        <f t="shared" si="0"/>
        <v>0</v>
      </c>
      <c r="F37" s="51">
        <v>3</v>
      </c>
      <c r="G37" s="51">
        <v>0</v>
      </c>
      <c r="H37" s="50">
        <f t="shared" si="1"/>
        <v>0</v>
      </c>
      <c r="I37" s="51">
        <f t="shared" si="3"/>
        <v>0</v>
      </c>
      <c r="J37" s="59">
        <f>ROUND(IF(H37&lt;=500000,0,IF(AND(H37&gt;=500001,H37&lt;=1250000),(H37-'Gia cảnh 9'!I33)*5%-25000,IF(H37&gt;=1250001,(H37-'Gia cảnh 9'!I33)*10%-87500))),2)</f>
        <v>0</v>
      </c>
      <c r="K37">
        <v>0</v>
      </c>
      <c r="L37">
        <v>0</v>
      </c>
      <c r="M37">
        <v>0</v>
      </c>
      <c r="N37" s="61"/>
    </row>
    <row r="38" spans="1:14" s="30" customFormat="1" ht="26.25" customHeight="1">
      <c r="A38" s="46">
        <f>'KL tổ 9'!A37</f>
        <v>29</v>
      </c>
      <c r="B38" s="47" t="str">
        <f>'KL tổ 9'!B37</f>
        <v>Rươl Hay</v>
      </c>
      <c r="C38" s="48">
        <v>16000</v>
      </c>
      <c r="D38" s="49">
        <f>'KL tổ 9'!AC37</f>
        <v>0</v>
      </c>
      <c r="E38" s="50">
        <f t="shared" si="0"/>
        <v>0</v>
      </c>
      <c r="F38" s="51">
        <v>3</v>
      </c>
      <c r="G38" s="51">
        <v>0</v>
      </c>
      <c r="H38" s="50">
        <f t="shared" si="1"/>
        <v>0</v>
      </c>
      <c r="I38" s="51">
        <f t="shared" si="3"/>
        <v>0</v>
      </c>
      <c r="J38" s="59">
        <f>ROUND(IF(H38&lt;=500000,0,IF(AND(H38&gt;=500001,H38&lt;=1250000),(H38-'Gia cảnh 9'!I34)*5%-25000,IF(H38&gt;=1250001,(H38-'Gia cảnh 9'!I34)*10%-87500))),2)</f>
        <v>0</v>
      </c>
      <c r="K38">
        <v>0</v>
      </c>
      <c r="L38">
        <v>0</v>
      </c>
      <c r="M38">
        <v>0</v>
      </c>
      <c r="N38" s="61"/>
    </row>
    <row r="39" spans="1:14" s="30" customFormat="1" ht="26.25" customHeight="1">
      <c r="A39" s="46">
        <f>'KL tổ 9'!A38</f>
        <v>30</v>
      </c>
      <c r="B39" s="47" t="str">
        <f>'KL tổ 9'!B38</f>
        <v>Phưm Phiêch</v>
      </c>
      <c r="C39" s="48">
        <v>16000</v>
      </c>
      <c r="D39" s="49">
        <f>'KL tổ 9'!AC38</f>
        <v>0</v>
      </c>
      <c r="E39" s="50">
        <f t="shared" si="0"/>
        <v>0</v>
      </c>
      <c r="F39" s="51">
        <v>3</v>
      </c>
      <c r="G39" s="51">
        <v>0</v>
      </c>
      <c r="H39" s="50">
        <f t="shared" si="1"/>
        <v>0</v>
      </c>
      <c r="I39" s="51">
        <f t="shared" si="3"/>
        <v>0</v>
      </c>
      <c r="J39" s="59">
        <f>ROUND(IF(H39&lt;=500000,0,IF(AND(H39&gt;=500001,H39&lt;=1250000),(H39-'Gia cảnh 9'!I35)*5%-25000,IF(H39&gt;=1250001,(H39-'Gia cảnh 9'!I35)*10%-87500))),2)</f>
        <v>0</v>
      </c>
      <c r="K39">
        <v>0</v>
      </c>
      <c r="L39">
        <v>0</v>
      </c>
      <c r="M39">
        <v>0</v>
      </c>
      <c r="N39" s="61"/>
    </row>
    <row r="40" spans="1:14" s="30" customFormat="1" ht="26.25" customHeight="1">
      <c r="A40" s="46">
        <f>'KL tổ 9'!A39</f>
        <v>31</v>
      </c>
      <c r="B40" s="47" t="str">
        <f>'KL tổ 9'!B39</f>
        <v>Un Nhưp</v>
      </c>
      <c r="C40" s="48">
        <v>16000</v>
      </c>
      <c r="D40" s="49">
        <f>'KL tổ 9'!AC39</f>
        <v>0</v>
      </c>
      <c r="E40" s="50">
        <f t="shared" si="0"/>
        <v>0</v>
      </c>
      <c r="F40" s="51">
        <v>3</v>
      </c>
      <c r="G40" s="51">
        <v>0</v>
      </c>
      <c r="H40" s="50">
        <f t="shared" si="1"/>
        <v>0</v>
      </c>
      <c r="I40" s="51">
        <f t="shared" si="3"/>
        <v>0</v>
      </c>
      <c r="J40" s="59">
        <f>ROUND(IF(H40&lt;=500000,0,IF(AND(H40&gt;=500001,H40&lt;=1250000),(H40-'Gia cảnh 9'!I36)*5%-25000,IF(H40&gt;=1250001,(H40-'Gia cảnh 9'!I36)*10%-87500))),2)</f>
        <v>0</v>
      </c>
      <c r="K40">
        <v>0</v>
      </c>
      <c r="L40">
        <v>0</v>
      </c>
      <c r="M40">
        <v>0</v>
      </c>
      <c r="N40" s="61"/>
    </row>
    <row r="41" spans="1:14" s="30" customFormat="1" ht="26.25" customHeight="1">
      <c r="A41" s="46">
        <f>'KL tổ 9'!A40</f>
        <v>32</v>
      </c>
      <c r="B41" s="47" t="str">
        <f>'KL tổ 9'!B40</f>
        <v>Chanh Liêng</v>
      </c>
      <c r="C41" s="48">
        <v>16000</v>
      </c>
      <c r="D41" s="49">
        <f>'KL tổ 9'!AC40</f>
        <v>0</v>
      </c>
      <c r="E41" s="50">
        <f t="shared" si="0"/>
        <v>0</v>
      </c>
      <c r="F41" s="51">
        <v>3</v>
      </c>
      <c r="G41" s="51">
        <v>0</v>
      </c>
      <c r="H41" s="50">
        <f t="shared" si="1"/>
        <v>0</v>
      </c>
      <c r="I41" s="51">
        <f t="shared" si="3"/>
        <v>0</v>
      </c>
      <c r="J41" s="59">
        <f>ROUND(IF(H41&lt;=500000,0,IF(AND(H41&gt;=500001,H41&lt;=1250000),(H41-'Gia cảnh 9'!I37)*5%-25000,IF(H41&gt;=1250001,(H41-'Gia cảnh 9'!I37)*10%-87500))),2)</f>
        <v>0</v>
      </c>
      <c r="K41">
        <v>0</v>
      </c>
      <c r="L41">
        <v>0</v>
      </c>
      <c r="M41">
        <v>0</v>
      </c>
      <c r="N41" s="61"/>
    </row>
    <row r="42" spans="1:14" s="30" customFormat="1" ht="26.25" customHeight="1">
      <c r="A42" s="46">
        <f>'KL tổ 9'!A41</f>
        <v>33</v>
      </c>
      <c r="B42" s="47" t="str">
        <f>'KL tổ 9'!B41</f>
        <v>Kon Kiên</v>
      </c>
      <c r="C42" s="48">
        <v>16000</v>
      </c>
      <c r="D42" s="49">
        <f>'KL tổ 9'!AC41</f>
        <v>0</v>
      </c>
      <c r="E42" s="50">
        <f t="shared" si="0"/>
        <v>0</v>
      </c>
      <c r="F42" s="51">
        <v>3</v>
      </c>
      <c r="G42" s="51">
        <v>0</v>
      </c>
      <c r="H42" s="50">
        <f t="shared" si="1"/>
        <v>0</v>
      </c>
      <c r="I42" s="51">
        <f t="shared" si="3"/>
        <v>0</v>
      </c>
      <c r="J42" s="59">
        <f>ROUND(IF(H42&lt;=500000,0,IF(AND(H42&gt;=500001,H42&lt;=1250000),(H42-'Gia cảnh 9'!I38)*5%-25000,IF(H42&gt;=1250001,(H42-'Gia cảnh 9'!I38)*10%-87500))),2)</f>
        <v>0</v>
      </c>
      <c r="K42">
        <v>0</v>
      </c>
      <c r="L42">
        <v>0</v>
      </c>
      <c r="M42">
        <v>0</v>
      </c>
      <c r="N42" s="61"/>
    </row>
    <row r="43" spans="1:14" s="30" customFormat="1" ht="26.25" customHeight="1">
      <c r="A43" s="46">
        <f>'KL tổ 9'!A42</f>
        <v>34</v>
      </c>
      <c r="B43" s="47" t="str">
        <f>'KL tổ 9'!B42</f>
        <v>Kon Sô Nê</v>
      </c>
      <c r="C43" s="48">
        <v>16000</v>
      </c>
      <c r="D43" s="49">
        <f>'KL tổ 9'!AC42</f>
        <v>0</v>
      </c>
      <c r="E43" s="50">
        <f t="shared" si="0"/>
        <v>0</v>
      </c>
      <c r="F43" s="51">
        <v>3</v>
      </c>
      <c r="G43" s="51">
        <v>0</v>
      </c>
      <c r="H43" s="50">
        <f t="shared" si="1"/>
        <v>0</v>
      </c>
      <c r="I43" s="51">
        <f t="shared" si="3"/>
        <v>0</v>
      </c>
      <c r="J43" s="59">
        <f>ROUND(IF(H43&lt;=500000,0,IF(AND(H43&gt;=500001,H43&lt;=1250000),(H43-'Gia cảnh 9'!I39)*5%-25000,IF(H43&gt;=1250001,(H43-'Gia cảnh 9'!I39)*10%-87500))),2)</f>
        <v>0</v>
      </c>
      <c r="K43">
        <v>0</v>
      </c>
      <c r="L43">
        <v>0</v>
      </c>
      <c r="M43">
        <v>0</v>
      </c>
      <c r="N43" s="61"/>
    </row>
    <row r="44" spans="1:14" s="30" customFormat="1" ht="26.25" customHeight="1">
      <c r="A44" s="46">
        <f>'KL tổ 9'!A43</f>
        <v>35</v>
      </c>
      <c r="B44" s="47" t="str">
        <f>'KL tổ 9'!B43</f>
        <v>Ry Nêng</v>
      </c>
      <c r="C44" s="48">
        <v>16000</v>
      </c>
      <c r="D44" s="49">
        <f>'KL tổ 9'!AC43</f>
        <v>0</v>
      </c>
      <c r="E44" s="50">
        <f t="shared" si="0"/>
        <v>0</v>
      </c>
      <c r="F44" s="51">
        <v>3</v>
      </c>
      <c r="G44" s="51">
        <v>0</v>
      </c>
      <c r="H44" s="50">
        <f t="shared" si="1"/>
        <v>0</v>
      </c>
      <c r="I44" s="51">
        <f t="shared" si="3"/>
        <v>0</v>
      </c>
      <c r="J44" s="59">
        <f>ROUND(IF(H44&lt;=500000,0,IF(AND(H44&gt;=500001,H44&lt;=1250000),(H44-'Gia cảnh 9'!I40)*5%-25000,IF(H44&gt;=1250001,(H44-'Gia cảnh 9'!I40)*10%-87500))),2)</f>
        <v>0</v>
      </c>
      <c r="K44">
        <v>0</v>
      </c>
      <c r="L44">
        <v>0</v>
      </c>
      <c r="M44">
        <v>0</v>
      </c>
      <c r="N44" s="61"/>
    </row>
    <row r="45" spans="1:14" s="30" customFormat="1" ht="26.25" customHeight="1">
      <c r="A45" s="46">
        <f>'KL tổ 9'!A44</f>
        <v>36</v>
      </c>
      <c r="B45" s="47" t="str">
        <f>'KL tổ 9'!B44</f>
        <v>Hiên Hun</v>
      </c>
      <c r="C45" s="48">
        <v>16000</v>
      </c>
      <c r="D45" s="49">
        <f>'KL tổ 9'!AC44</f>
        <v>0</v>
      </c>
      <c r="E45" s="50">
        <f t="shared" si="0"/>
        <v>0</v>
      </c>
      <c r="F45" s="51">
        <v>3</v>
      </c>
      <c r="G45" s="51">
        <v>0</v>
      </c>
      <c r="H45" s="50">
        <f t="shared" si="1"/>
        <v>0</v>
      </c>
      <c r="I45" s="51">
        <f t="shared" si="3"/>
        <v>0</v>
      </c>
      <c r="J45" s="59">
        <f>ROUND(IF(H45&lt;=500000,0,IF(AND(H45&gt;=500001,H45&lt;=1250000),(H45-'Gia cảnh 9'!I41)*5%-25000,IF(H45&gt;=1250001,(H45-'Gia cảnh 9'!I41)*10%-87500))),2)</f>
        <v>0</v>
      </c>
      <c r="K45">
        <v>0</v>
      </c>
      <c r="L45">
        <v>0</v>
      </c>
      <c r="M45">
        <v>0</v>
      </c>
      <c r="N45" s="61"/>
    </row>
    <row r="46" spans="1:14" s="30" customFormat="1" ht="26.25" customHeight="1">
      <c r="A46" s="46">
        <f>'KL tổ 9'!A45</f>
        <v>37</v>
      </c>
      <c r="B46" s="47" t="str">
        <f>'KL tổ 9'!B45</f>
        <v>So Chia</v>
      </c>
      <c r="C46" s="48">
        <v>16000</v>
      </c>
      <c r="D46" s="49">
        <f>'KL tổ 9'!AC45</f>
        <v>0</v>
      </c>
      <c r="E46" s="50">
        <f t="shared" si="0"/>
        <v>0</v>
      </c>
      <c r="F46" s="51">
        <v>3</v>
      </c>
      <c r="G46" s="51">
        <v>0</v>
      </c>
      <c r="H46" s="50">
        <f t="shared" si="1"/>
        <v>0</v>
      </c>
      <c r="I46" s="51">
        <f t="shared" si="3"/>
        <v>0</v>
      </c>
      <c r="J46" s="59">
        <f>ROUND(IF(H46&lt;=500000,0,IF(AND(H46&gt;=500001,H46&lt;=1250000),(H46-'Gia cảnh 9'!I42)*5%-25000,IF(H46&gt;=1250001,(H46-'Gia cảnh 9'!I42)*10%-87500))),2)</f>
        <v>0</v>
      </c>
      <c r="K46">
        <v>0</v>
      </c>
      <c r="L46">
        <v>0</v>
      </c>
      <c r="M46">
        <v>0</v>
      </c>
      <c r="N46" s="61"/>
    </row>
    <row r="47" spans="1:14" s="30" customFormat="1" ht="26.25" customHeight="1">
      <c r="A47" s="46">
        <f>'KL tổ 9'!A46</f>
        <v>38</v>
      </c>
      <c r="B47" s="47" t="str">
        <f>'KL tổ 9'!B46</f>
        <v>Vanh Nă</v>
      </c>
      <c r="C47" s="48">
        <v>16000</v>
      </c>
      <c r="D47" s="49">
        <f>'KL tổ 9'!AC46</f>
        <v>0</v>
      </c>
      <c r="E47" s="50">
        <f t="shared" si="0"/>
        <v>0</v>
      </c>
      <c r="F47" s="51">
        <v>3</v>
      </c>
      <c r="G47" s="51">
        <v>0</v>
      </c>
      <c r="H47" s="50">
        <f t="shared" si="1"/>
        <v>0</v>
      </c>
      <c r="I47" s="51">
        <f t="shared" si="3"/>
        <v>0</v>
      </c>
      <c r="J47" s="59">
        <f>ROUND(IF(H47&lt;=500000,0,IF(AND(H47&gt;=500001,H47&lt;=1250000),(H47-'Gia cảnh 9'!I43)*5%-25000,IF(H47&gt;=1250001,(H47-'Gia cảnh 9'!I43)*10%-87500))),2)</f>
        <v>0</v>
      </c>
      <c r="K47">
        <v>0</v>
      </c>
      <c r="L47">
        <v>0</v>
      </c>
      <c r="M47">
        <v>0</v>
      </c>
      <c r="N47" s="61"/>
    </row>
    <row r="48" spans="1:14" s="30" customFormat="1" ht="26.25" customHeight="1">
      <c r="A48" s="46">
        <f>'KL tổ 9'!A47</f>
        <v>39</v>
      </c>
      <c r="B48" s="47" t="str">
        <f>'KL tổ 9'!B47</f>
        <v>Mom Thol</v>
      </c>
      <c r="C48" s="48">
        <v>16000</v>
      </c>
      <c r="D48" s="49">
        <f>'KL tổ 9'!AC47</f>
        <v>0</v>
      </c>
      <c r="E48" s="50">
        <f t="shared" si="0"/>
        <v>0</v>
      </c>
      <c r="F48" s="51">
        <v>3</v>
      </c>
      <c r="G48" s="51">
        <v>0</v>
      </c>
      <c r="H48" s="50">
        <f t="shared" si="1"/>
        <v>0</v>
      </c>
      <c r="I48" s="51">
        <f t="shared" si="3"/>
        <v>0</v>
      </c>
      <c r="J48" s="59">
        <f>ROUND(IF(H48&lt;=500000,0,IF(AND(H48&gt;=500001,H48&lt;=1250000),(H48-'Gia cảnh 9'!I44)*5%-25000,IF(H48&gt;=1250001,(H48-'Gia cảnh 9'!I44)*10%-87500))),2)</f>
        <v>0</v>
      </c>
      <c r="K48">
        <v>0</v>
      </c>
      <c r="L48">
        <v>0</v>
      </c>
      <c r="M48">
        <v>0</v>
      </c>
      <c r="N48" s="61"/>
    </row>
    <row r="49" spans="1:14" s="30" customFormat="1" ht="26.25" customHeight="1">
      <c r="A49" s="46">
        <f>'KL tổ 9'!A48</f>
        <v>40</v>
      </c>
      <c r="B49" s="47" t="str">
        <f>'KL tổ 9'!B48</f>
        <v>Thươn Srey Ôl</v>
      </c>
      <c r="C49" s="48">
        <v>16000</v>
      </c>
      <c r="D49" s="49">
        <f>'KL tổ 9'!AC48</f>
        <v>0</v>
      </c>
      <c r="E49" s="50">
        <f t="shared" si="0"/>
        <v>0</v>
      </c>
      <c r="F49" s="51">
        <v>3</v>
      </c>
      <c r="G49" s="51">
        <v>0</v>
      </c>
      <c r="H49" s="50">
        <f t="shared" si="1"/>
        <v>0</v>
      </c>
      <c r="I49" s="51">
        <f t="shared" si="3"/>
        <v>0</v>
      </c>
      <c r="J49" s="59">
        <f>ROUND(IF(H49&lt;=500000,0,IF(AND(H49&gt;=500001,H49&lt;=1250000),(H49-'Gia cảnh 9'!I45)*5%-25000,IF(H49&gt;=1250001,(H49-'Gia cảnh 9'!I45)*10%-87500))),2)</f>
        <v>0</v>
      </c>
      <c r="K49">
        <v>0</v>
      </c>
      <c r="L49">
        <v>0</v>
      </c>
      <c r="M49">
        <v>0</v>
      </c>
      <c r="N49" s="61"/>
    </row>
    <row r="50" spans="1:14" s="30" customFormat="1" ht="26.25" customHeight="1">
      <c r="A50" s="46">
        <f>'KL tổ 9'!A49</f>
        <v>41</v>
      </c>
      <c r="B50" s="47" t="str">
        <f>'KL tổ 9'!B49</f>
        <v>Nat Non</v>
      </c>
      <c r="C50" s="48">
        <v>16000</v>
      </c>
      <c r="D50" s="49">
        <f>'KL tổ 9'!AC49</f>
        <v>0</v>
      </c>
      <c r="E50" s="50">
        <f>C50*D50</f>
        <v>0</v>
      </c>
      <c r="F50" s="51">
        <v>3</v>
      </c>
      <c r="G50" s="51">
        <v>0</v>
      </c>
      <c r="H50" s="50">
        <f>G50+E50</f>
        <v>0</v>
      </c>
      <c r="I50" s="51">
        <f t="shared" si="3"/>
        <v>0</v>
      </c>
      <c r="J50" s="59">
        <f>ROUND(IF(H50&lt;=500000,0,IF(AND(H50&gt;=500001,H50&lt;=1250000),(H50-'Gia cảnh 9'!I46)*5%-25000,IF(H50&gt;=1250001,(H50-'Gia cảnh 9'!I46)*10%-87500))),2)</f>
        <v>0</v>
      </c>
      <c r="K50" s="50">
        <f>IF(J50&gt;0,I50+J50,I50)</f>
        <v>0</v>
      </c>
      <c r="L50" s="50">
        <f>IF(K50&gt;0,H50-K50,H50)</f>
        <v>0</v>
      </c>
      <c r="M50" s="60">
        <v>0</v>
      </c>
      <c r="N50" s="61"/>
    </row>
    <row r="51" spans="1:14" s="30" customFormat="1" ht="26.25" customHeight="1">
      <c r="A51" s="46">
        <f>'KL tổ 9'!A50</f>
        <v>42</v>
      </c>
      <c r="B51" s="47" t="str">
        <f>'KL tổ 9'!B50</f>
        <v>Niên Nim</v>
      </c>
      <c r="C51" s="48">
        <v>16000</v>
      </c>
      <c r="D51" s="49">
        <f>'KL tổ 9'!AC50</f>
        <v>0</v>
      </c>
      <c r="E51" s="50">
        <f>C51*D51</f>
        <v>0</v>
      </c>
      <c r="F51" s="51">
        <v>3</v>
      </c>
      <c r="G51" s="51">
        <v>0</v>
      </c>
      <c r="H51" s="50">
        <f>G51+E51</f>
        <v>0</v>
      </c>
      <c r="I51" s="51">
        <f t="shared" si="3"/>
        <v>0</v>
      </c>
      <c r="J51" s="59">
        <f>ROUND(IF(H51&lt;=500000,0,IF(AND(H51&gt;=500001,H51&lt;=1250000),(H51-'Gia cảnh 9'!I47)*5%-25000,IF(H51&gt;=1250001,(H51-'Gia cảnh 9'!I47)*10%-87500))),2)</f>
        <v>0</v>
      </c>
      <c r="K51" s="50">
        <f>IF(J51&gt;0,I51+J51,I51)</f>
        <v>0</v>
      </c>
      <c r="L51" s="50">
        <f>IF(K51&gt;0,H51-K51,H51)</f>
        <v>0</v>
      </c>
      <c r="M51">
        <v>0</v>
      </c>
      <c r="N51" s="61"/>
    </row>
    <row r="52" spans="1:14" s="30" customFormat="1" ht="26.25" customHeight="1">
      <c r="A52" s="46">
        <f>'KL tổ 9'!A51</f>
        <v>43</v>
      </c>
      <c r="B52" s="47" t="str">
        <f>'KL tổ 9'!B51</f>
        <v>Khon Vanh</v>
      </c>
      <c r="C52" s="48">
        <v>16000</v>
      </c>
      <c r="D52" s="49">
        <f>'KL tổ 9'!AC51</f>
        <v>0</v>
      </c>
      <c r="E52" s="50">
        <f>C52*D52</f>
        <v>0</v>
      </c>
      <c r="F52" s="51">
        <v>3</v>
      </c>
      <c r="G52" s="51">
        <v>0</v>
      </c>
      <c r="H52" s="50">
        <f>G52+E52</f>
        <v>0</v>
      </c>
      <c r="I52" s="51">
        <f t="shared" si="3"/>
        <v>0</v>
      </c>
      <c r="J52" s="59">
        <f>ROUND(IF(H52&lt;=500000,0,IF(AND(H52&gt;=500001,H52&lt;=1250000),(H52-'Gia cảnh 9'!I48)*5%-25000,IF(H52&gt;=1250001,(H52-'Gia cảnh 9'!I48)*10%-87500))),2)</f>
        <v>0</v>
      </c>
      <c r="K52" s="50">
        <f>IF(J52&gt;0,I52+J52,I52)</f>
        <v>0</v>
      </c>
      <c r="L52" s="50">
        <f>IF(K52&gt;0,H52-K52,H52)</f>
        <v>0</v>
      </c>
      <c r="M52">
        <v>0</v>
      </c>
      <c r="N52" s="61"/>
    </row>
    <row r="53" spans="1:14" s="30" customFormat="1" ht="26.25" customHeight="1">
      <c r="A53" s="46">
        <f>'KL tổ 9'!A52</f>
        <v>44</v>
      </c>
      <c r="B53" s="47" t="str">
        <f>'KL tổ 9'!B52</f>
        <v>Snghiêm Vêng</v>
      </c>
      <c r="C53" s="48">
        <v>16000</v>
      </c>
      <c r="D53" s="49">
        <f>'KL tổ 9'!AC52</f>
        <v>0</v>
      </c>
      <c r="E53" s="50">
        <f>C53*D53</f>
        <v>0</v>
      </c>
      <c r="F53" s="51">
        <v>3</v>
      </c>
      <c r="G53" s="51">
        <v>0</v>
      </c>
      <c r="H53" s="50">
        <f t="shared" ref="H53:H59" si="4">G53+E53</f>
        <v>0</v>
      </c>
      <c r="I53" s="51">
        <f t="shared" si="3"/>
        <v>0</v>
      </c>
      <c r="J53" s="59">
        <f>ROUND(IF(H53&lt;=500000,0,IF(AND(H53&gt;=500001,H53&lt;=1250000),(H53-'Gia cảnh 9'!I49)*5%-25000,IF(H53&gt;=1250001,(H53-'Gia cảnh 9'!I49)*10%-87500))),2)</f>
        <v>0</v>
      </c>
      <c r="K53" s="50">
        <f t="shared" ref="K53:K116" si="5">IF(J53&gt;0,I53+J53,I53)</f>
        <v>0</v>
      </c>
      <c r="L53" s="50">
        <f t="shared" ref="L53:L116" si="6">IF(K53&gt;0,H53-K53,H53)</f>
        <v>0</v>
      </c>
      <c r="M53" s="60"/>
      <c r="N53" s="61"/>
    </row>
    <row r="54" spans="1:14" s="30" customFormat="1" ht="26.25" customHeight="1">
      <c r="A54" s="46">
        <f>'KL tổ 9'!A53</f>
        <v>45</v>
      </c>
      <c r="B54" s="47" t="str">
        <f>'KL tổ 9'!B53</f>
        <v>Snghiêm Lêm</v>
      </c>
      <c r="C54" s="48">
        <v>16000</v>
      </c>
      <c r="D54" s="49">
        <f>'KL tổ 9'!AC53</f>
        <v>1.02</v>
      </c>
      <c r="E54" s="50">
        <v>0</v>
      </c>
      <c r="F54" s="51">
        <v>3</v>
      </c>
      <c r="G54" s="51">
        <v>0</v>
      </c>
      <c r="H54" s="50">
        <f t="shared" si="4"/>
        <v>0</v>
      </c>
      <c r="I54" s="51">
        <f t="shared" si="3"/>
        <v>0</v>
      </c>
      <c r="J54" s="59">
        <f>ROUND(IF(H54&lt;=500000,0,IF(AND(H54&gt;=500001,H54&lt;=1250000),(H54-'Gia cảnh 9'!I50)*5%-25000,IF(H54&gt;=1250001,(H54-'Gia cảnh 9'!I50)*10%-87500))),2)</f>
        <v>0</v>
      </c>
      <c r="K54" s="50">
        <f t="shared" si="5"/>
        <v>0</v>
      </c>
      <c r="L54" s="50">
        <f t="shared" si="6"/>
        <v>0</v>
      </c>
      <c r="M54" s="60"/>
      <c r="N54" s="61"/>
    </row>
    <row r="55" spans="1:14" s="30" customFormat="1" ht="26.25" customHeight="1">
      <c r="A55" s="46">
        <f>'KL tổ 9'!A54</f>
        <v>46</v>
      </c>
      <c r="B55" s="47" t="str">
        <f>'KL tổ 9'!B54</f>
        <v>Chim Srey Lom</v>
      </c>
      <c r="C55" s="48">
        <v>16000</v>
      </c>
      <c r="D55" s="49">
        <f>'KL tổ 9'!AC54</f>
        <v>1.02</v>
      </c>
      <c r="E55" s="50">
        <v>0</v>
      </c>
      <c r="F55" s="51">
        <v>3</v>
      </c>
      <c r="G55" s="51">
        <v>0</v>
      </c>
      <c r="H55" s="50">
        <f t="shared" si="4"/>
        <v>0</v>
      </c>
      <c r="I55" s="51">
        <f t="shared" si="3"/>
        <v>0</v>
      </c>
      <c r="J55" s="59">
        <f>ROUND(IF(H55&lt;=500000,0,IF(AND(H55&gt;=500001,H55&lt;=1250000),(H55-'Gia cảnh 9'!I51)*5%-25000,IF(H55&gt;=1250001,(H55-'Gia cảnh 9'!I51)*10%-87500))),2)</f>
        <v>0</v>
      </c>
      <c r="K55" s="50">
        <f t="shared" si="5"/>
        <v>0</v>
      </c>
      <c r="L55" s="50">
        <f t="shared" si="6"/>
        <v>0</v>
      </c>
      <c r="M55" s="60"/>
      <c r="N55" s="61"/>
    </row>
    <row r="56" spans="1:14" s="30" customFormat="1" ht="26.25" customHeight="1">
      <c r="A56" s="46">
        <f>'KL tổ 9'!A55</f>
        <v>47</v>
      </c>
      <c r="B56" s="47" t="str">
        <f>'KL tổ 9'!B55</f>
        <v>Chim Diên</v>
      </c>
      <c r="C56" s="48">
        <v>16000</v>
      </c>
      <c r="D56" s="49">
        <f>'KL tổ 9'!AC55</f>
        <v>1.02</v>
      </c>
      <c r="E56" s="50">
        <v>0</v>
      </c>
      <c r="F56" s="51">
        <v>3</v>
      </c>
      <c r="G56" s="51">
        <v>0</v>
      </c>
      <c r="H56" s="50">
        <f t="shared" si="4"/>
        <v>0</v>
      </c>
      <c r="I56" s="51">
        <f t="shared" si="3"/>
        <v>0</v>
      </c>
      <c r="J56" s="59">
        <f>ROUND(IF(H56&lt;=500000,0,IF(AND(H56&gt;=500001,H56&lt;=1250000),(H56-'Gia cảnh 9'!I52)*5%-25000,IF(H56&gt;=1250001,(H56-'Gia cảnh 9'!I52)*10%-87500))),2)</f>
        <v>0</v>
      </c>
      <c r="K56" s="50">
        <f t="shared" si="5"/>
        <v>0</v>
      </c>
      <c r="L56" s="50">
        <f t="shared" si="6"/>
        <v>0</v>
      </c>
      <c r="M56" s="60"/>
      <c r="N56" s="61"/>
    </row>
    <row r="57" spans="1:14" s="30" customFormat="1" ht="26.25" customHeight="1">
      <c r="A57" s="46">
        <f>'KL tổ 9'!A56</f>
        <v>48</v>
      </c>
      <c r="B57" s="47" t="str">
        <f>'KL tổ 9'!B56</f>
        <v>Hun Rêt</v>
      </c>
      <c r="C57" s="48">
        <v>16000</v>
      </c>
      <c r="D57" s="49">
        <f>'KL tổ 9'!AC56</f>
        <v>1.02</v>
      </c>
      <c r="E57" s="50">
        <v>0</v>
      </c>
      <c r="F57" s="51">
        <v>3</v>
      </c>
      <c r="G57" s="51">
        <v>0</v>
      </c>
      <c r="H57" s="50">
        <f t="shared" si="4"/>
        <v>0</v>
      </c>
      <c r="I57" s="51">
        <f t="shared" si="3"/>
        <v>0</v>
      </c>
      <c r="J57" s="59">
        <f>ROUND(IF(H57&lt;=500000,0,IF(AND(H57&gt;=500001,H57&lt;=1250000),(H57-'Gia cảnh 9'!I53)*5%-25000,IF(H57&gt;=1250001,(H57-'Gia cảnh 9'!I53)*10%-87500))),2)</f>
        <v>0</v>
      </c>
      <c r="K57" s="50">
        <f t="shared" si="5"/>
        <v>0</v>
      </c>
      <c r="L57" s="50">
        <f t="shared" si="6"/>
        <v>0</v>
      </c>
      <c r="M57" s="60"/>
      <c r="N57" s="61"/>
    </row>
    <row r="58" spans="1:14" s="30" customFormat="1" ht="26.25" customHeight="1">
      <c r="A58" s="46">
        <f>'KL tổ 9'!A57</f>
        <v>49</v>
      </c>
      <c r="B58" s="47" t="str">
        <f>'KL tổ 9'!B57</f>
        <v>Khun Ly</v>
      </c>
      <c r="C58" s="48">
        <v>16000</v>
      </c>
      <c r="D58" s="49">
        <f>'KL tổ 9'!AC57</f>
        <v>1.02</v>
      </c>
      <c r="E58" s="50">
        <v>0</v>
      </c>
      <c r="F58" s="51">
        <v>3</v>
      </c>
      <c r="G58" s="51">
        <v>0</v>
      </c>
      <c r="H58" s="50">
        <f t="shared" si="4"/>
        <v>0</v>
      </c>
      <c r="I58" s="51">
        <f t="shared" si="3"/>
        <v>0</v>
      </c>
      <c r="J58" s="59">
        <f>ROUND(IF(H58&lt;=500000,0,IF(AND(H58&gt;=500001,H58&lt;=1250000),(H58-'Gia cảnh 9'!I54)*5%-25000,IF(H58&gt;=1250001,(H58-'Gia cảnh 9'!I54)*10%-87500))),2)</f>
        <v>0</v>
      </c>
      <c r="K58" s="50">
        <f t="shared" si="5"/>
        <v>0</v>
      </c>
      <c r="L58" s="50">
        <f t="shared" si="6"/>
        <v>0</v>
      </c>
      <c r="M58" s="60"/>
      <c r="N58" s="61"/>
    </row>
    <row r="59" spans="1:14" s="30" customFormat="1" ht="26.25" customHeight="1">
      <c r="A59" s="46">
        <f>'KL tổ 9'!A58</f>
        <v>50</v>
      </c>
      <c r="B59" s="47" t="str">
        <f>'KL tổ 9'!B58</f>
        <v>Mươn Kô Sal</v>
      </c>
      <c r="C59" s="48">
        <v>16000</v>
      </c>
      <c r="D59" s="49">
        <f>'KL tổ 9'!AC58</f>
        <v>1.02</v>
      </c>
      <c r="E59" s="50">
        <v>0</v>
      </c>
      <c r="F59" s="51">
        <v>3</v>
      </c>
      <c r="G59" s="51">
        <v>0</v>
      </c>
      <c r="H59" s="50">
        <f t="shared" si="4"/>
        <v>0</v>
      </c>
      <c r="I59" s="51">
        <f t="shared" si="3"/>
        <v>0</v>
      </c>
      <c r="J59" s="59">
        <f>ROUND(IF(H59&lt;=500000,0,IF(AND(H59&gt;=500001,H59&lt;=1250000),(H59-'Gia cảnh 9'!I55)*5%-25000,IF(H59&gt;=1250001,(H59-'Gia cảnh 9'!I55)*10%-87500))),2)</f>
        <v>0</v>
      </c>
      <c r="K59" s="50">
        <f t="shared" si="5"/>
        <v>0</v>
      </c>
      <c r="L59" s="50">
        <f t="shared" si="6"/>
        <v>0</v>
      </c>
      <c r="M59" s="60"/>
      <c r="N59" s="61"/>
    </row>
    <row r="60" spans="1:14" s="30" customFormat="1" ht="26.25" customHeight="1">
      <c r="A60" s="46">
        <f>'KL tổ 9'!A59</f>
        <v>51</v>
      </c>
      <c r="B60" s="47" t="str">
        <f>'KL tổ 9'!B59</f>
        <v>Mươn Sô Bân</v>
      </c>
      <c r="C60" s="48">
        <v>16000</v>
      </c>
      <c r="D60" s="49">
        <f>'KL tổ 9'!AC59</f>
        <v>0</v>
      </c>
      <c r="E60" s="50">
        <f t="shared" ref="E60:E123" si="7">C60*D60</f>
        <v>0</v>
      </c>
      <c r="F60" s="51">
        <v>3</v>
      </c>
      <c r="G60" s="51">
        <v>0</v>
      </c>
      <c r="H60" s="50">
        <f t="shared" ref="H60:H123" si="8">G60+E60</f>
        <v>0</v>
      </c>
      <c r="I60" s="51">
        <f t="shared" si="3"/>
        <v>0</v>
      </c>
      <c r="J60" s="59">
        <v>0</v>
      </c>
      <c r="K60" s="50">
        <f t="shared" si="5"/>
        <v>0</v>
      </c>
      <c r="L60" s="50">
        <f t="shared" si="6"/>
        <v>0</v>
      </c>
      <c r="M60" s="60"/>
      <c r="N60" s="61"/>
    </row>
    <row r="61" spans="1:14" s="30" customFormat="1" ht="26.25" customHeight="1">
      <c r="A61" s="46">
        <f>'KL tổ 9'!A60</f>
        <v>52</v>
      </c>
      <c r="B61" s="47" t="str">
        <f>'KL tổ 9'!B60</f>
        <v>Sưm Phop</v>
      </c>
      <c r="C61" s="48">
        <v>16000</v>
      </c>
      <c r="D61" s="49">
        <f>'KL tổ 9'!AC60</f>
        <v>0</v>
      </c>
      <c r="E61" s="50">
        <f t="shared" si="7"/>
        <v>0</v>
      </c>
      <c r="F61" s="51">
        <v>3</v>
      </c>
      <c r="G61" s="51">
        <v>0</v>
      </c>
      <c r="H61" s="50">
        <f t="shared" si="8"/>
        <v>0</v>
      </c>
      <c r="I61" s="51">
        <f t="shared" si="3"/>
        <v>0</v>
      </c>
      <c r="J61" s="59">
        <f>ROUND(IF(H61&lt;=500000,0,IF(AND(H61&gt;=500001,H61&lt;=1250000),(H61-'Gia cảnh 9'!I57)*5%-25000,IF(H61&gt;=1250001,(H61-'Gia cảnh 9'!I57)*10%-87500))),2)</f>
        <v>0</v>
      </c>
      <c r="K61" s="50">
        <f t="shared" si="5"/>
        <v>0</v>
      </c>
      <c r="L61" s="50">
        <f t="shared" si="6"/>
        <v>0</v>
      </c>
      <c r="M61" s="60"/>
      <c r="N61" s="61"/>
    </row>
    <row r="62" spans="1:14" s="30" customFormat="1" ht="26.25" customHeight="1">
      <c r="A62" s="46">
        <f>'KL tổ 9'!A61</f>
        <v>53</v>
      </c>
      <c r="B62" s="47" t="str">
        <f>'KL tổ 9'!B61</f>
        <v>Run Pư</v>
      </c>
      <c r="C62" s="48">
        <v>16000</v>
      </c>
      <c r="D62" s="49">
        <f>'KL tổ 9'!AC61</f>
        <v>0</v>
      </c>
      <c r="E62" s="50">
        <f t="shared" si="7"/>
        <v>0</v>
      </c>
      <c r="F62" s="51">
        <v>3</v>
      </c>
      <c r="G62" s="51">
        <v>0</v>
      </c>
      <c r="H62" s="50">
        <f t="shared" si="8"/>
        <v>0</v>
      </c>
      <c r="I62" s="51">
        <f t="shared" si="3"/>
        <v>0</v>
      </c>
      <c r="J62" s="59">
        <f>ROUND(IF(H62&lt;=500000,0,IF(AND(H62&gt;=500001,H62&lt;=1250000),(H62-'Gia cảnh 9'!I58)*5%-25000,IF(H62&gt;=1250001,(H62-'Gia cảnh 9'!I58)*10%-87500))),2)</f>
        <v>0</v>
      </c>
      <c r="K62" s="50">
        <f t="shared" si="5"/>
        <v>0</v>
      </c>
      <c r="L62" s="50">
        <f t="shared" si="6"/>
        <v>0</v>
      </c>
      <c r="M62" s="60"/>
      <c r="N62" s="61"/>
    </row>
    <row r="63" spans="1:14" s="30" customFormat="1" ht="26.25" customHeight="1">
      <c r="A63" s="46">
        <f>'KL tổ 9'!A62</f>
        <v>54</v>
      </c>
      <c r="B63" s="47" t="str">
        <f>'KL tổ 9'!B62</f>
        <v>Lônh Êng</v>
      </c>
      <c r="C63" s="48">
        <v>16000</v>
      </c>
      <c r="D63" s="49">
        <f>'KL tổ 9'!AC62</f>
        <v>0</v>
      </c>
      <c r="E63" s="50">
        <f t="shared" si="7"/>
        <v>0</v>
      </c>
      <c r="F63" s="51">
        <v>3</v>
      </c>
      <c r="G63" s="51">
        <v>0</v>
      </c>
      <c r="H63" s="50">
        <f t="shared" si="8"/>
        <v>0</v>
      </c>
      <c r="I63" s="51">
        <f t="shared" si="3"/>
        <v>0</v>
      </c>
      <c r="J63" s="59">
        <f>ROUND(IF(H63&lt;=500000,0,IF(AND(H63&gt;=500001,H63&lt;=1250000),(H63-'Gia cảnh 9'!I59)*5%-25000,IF(H63&gt;=1250001,(H63-'Gia cảnh 9'!I59)*10%-87500))),2)</f>
        <v>0</v>
      </c>
      <c r="K63" s="50">
        <f t="shared" si="5"/>
        <v>0</v>
      </c>
      <c r="L63" s="50">
        <f t="shared" si="6"/>
        <v>0</v>
      </c>
      <c r="M63" s="60"/>
      <c r="N63" s="61"/>
    </row>
    <row r="64" spans="1:14" s="30" customFormat="1" ht="26.25" customHeight="1">
      <c r="A64" s="46">
        <f>'KL tổ 9'!A63</f>
        <v>55</v>
      </c>
      <c r="B64" s="47" t="str">
        <f>'KL tổ 9'!B63</f>
        <v>Chhom Chhên</v>
      </c>
      <c r="C64" s="48">
        <v>16000</v>
      </c>
      <c r="D64" s="49">
        <f>'KL tổ 9'!AC63</f>
        <v>0</v>
      </c>
      <c r="E64" s="50">
        <f t="shared" si="7"/>
        <v>0</v>
      </c>
      <c r="F64" s="51">
        <v>3</v>
      </c>
      <c r="G64" s="51">
        <v>0</v>
      </c>
      <c r="H64" s="50">
        <f t="shared" si="8"/>
        <v>0</v>
      </c>
      <c r="I64" s="51">
        <f t="shared" si="3"/>
        <v>0</v>
      </c>
      <c r="J64" s="59">
        <f>ROUND(IF(H64&lt;=500000,0,IF(AND(H64&gt;=500001,H64&lt;=1250000),(H64-'Gia cảnh 9'!I60)*5%-25000,IF(H64&gt;=1250001,(H64-'Gia cảnh 9'!I60)*10%-87500))),2)</f>
        <v>0</v>
      </c>
      <c r="K64" s="50">
        <f t="shared" si="5"/>
        <v>0</v>
      </c>
      <c r="L64" s="50">
        <f t="shared" si="6"/>
        <v>0</v>
      </c>
      <c r="M64" s="60"/>
      <c r="N64" s="61"/>
    </row>
    <row r="65" spans="1:14" s="30" customFormat="1" ht="26.25" customHeight="1">
      <c r="A65" s="46">
        <f>'KL tổ 9'!A64</f>
        <v>56</v>
      </c>
      <c r="B65" s="47" t="str">
        <f>'KL tổ 9'!B64</f>
        <v>So Sit</v>
      </c>
      <c r="C65" s="48">
        <v>16000</v>
      </c>
      <c r="D65" s="49">
        <f>'KL tổ 9'!AC64</f>
        <v>0</v>
      </c>
      <c r="E65" s="50">
        <f t="shared" si="7"/>
        <v>0</v>
      </c>
      <c r="F65" s="51">
        <v>3</v>
      </c>
      <c r="G65" s="51">
        <v>0</v>
      </c>
      <c r="H65" s="50">
        <f t="shared" si="8"/>
        <v>0</v>
      </c>
      <c r="I65" s="51">
        <f t="shared" si="3"/>
        <v>0</v>
      </c>
      <c r="J65" s="59">
        <f>ROUND(IF(H65&lt;=500000,0,IF(AND(H65&gt;=500001,H65&lt;=1250000),(H65-'Gia cảnh 9'!I61)*5%-25000,IF(H65&gt;=1250001,(H65-'Gia cảnh 9'!I61)*10%-87500))),2)</f>
        <v>0</v>
      </c>
      <c r="K65" s="50">
        <f t="shared" si="5"/>
        <v>0</v>
      </c>
      <c r="L65" s="50">
        <f t="shared" si="6"/>
        <v>0</v>
      </c>
      <c r="M65" s="60"/>
      <c r="N65" s="61"/>
    </row>
    <row r="66" spans="1:14" s="30" customFormat="1" ht="26.25" customHeight="1">
      <c r="A66" s="46">
        <f>'KL tổ 9'!A65</f>
        <v>57</v>
      </c>
      <c r="B66" s="47" t="str">
        <f>'KL tổ 9'!B65</f>
        <v>Ưm Ra</v>
      </c>
      <c r="C66" s="48">
        <v>16000</v>
      </c>
      <c r="D66" s="49">
        <f>'KL tổ 9'!AC65</f>
        <v>0</v>
      </c>
      <c r="E66" s="50">
        <f t="shared" si="7"/>
        <v>0</v>
      </c>
      <c r="F66" s="51">
        <v>3</v>
      </c>
      <c r="G66" s="51">
        <v>0</v>
      </c>
      <c r="H66" s="50">
        <f t="shared" si="8"/>
        <v>0</v>
      </c>
      <c r="I66" s="51">
        <f t="shared" si="3"/>
        <v>0</v>
      </c>
      <c r="J66" s="59">
        <v>0</v>
      </c>
      <c r="K66" s="50">
        <f t="shared" si="5"/>
        <v>0</v>
      </c>
      <c r="L66" s="50">
        <f t="shared" si="6"/>
        <v>0</v>
      </c>
      <c r="M66" s="60"/>
      <c r="N66" s="61"/>
    </row>
    <row r="67" spans="1:14" s="30" customFormat="1" ht="26.25" customHeight="1">
      <c r="A67" s="46">
        <f>'KL tổ 9'!A66</f>
        <v>58</v>
      </c>
      <c r="B67" s="47" t="str">
        <f>'KL tổ 9'!B66</f>
        <v>Kuy Sô Phat</v>
      </c>
      <c r="C67" s="48">
        <v>16000</v>
      </c>
      <c r="D67" s="49">
        <f>'KL tổ 9'!AC66</f>
        <v>0</v>
      </c>
      <c r="E67" s="50">
        <f t="shared" si="7"/>
        <v>0</v>
      </c>
      <c r="F67" s="51">
        <v>3</v>
      </c>
      <c r="G67" s="51">
        <v>0</v>
      </c>
      <c r="H67" s="50">
        <f t="shared" si="8"/>
        <v>0</v>
      </c>
      <c r="I67" s="51">
        <f t="shared" si="3"/>
        <v>0</v>
      </c>
      <c r="J67" s="59">
        <f>ROUND(IF(H67&lt;=500000,0,IF(AND(H67&gt;=500001,H67&lt;=1250000),(H67-'Gia cảnh 9'!I63)*5%-25000,IF(H67&gt;=1250001,(H67-'Gia cảnh 9'!I63)*10%-87500))),2)</f>
        <v>0</v>
      </c>
      <c r="K67" s="50">
        <f t="shared" si="5"/>
        <v>0</v>
      </c>
      <c r="L67" s="50">
        <f t="shared" si="6"/>
        <v>0</v>
      </c>
      <c r="M67" s="60"/>
      <c r="N67" s="61"/>
    </row>
    <row r="68" spans="1:14" s="30" customFormat="1" ht="26.25" customHeight="1">
      <c r="A68" s="46">
        <f>'KL tổ 9'!A67</f>
        <v>59</v>
      </c>
      <c r="B68" s="47" t="str">
        <f>'KL tổ 9'!B67</f>
        <v>So San</v>
      </c>
      <c r="C68" s="48">
        <v>16000</v>
      </c>
      <c r="D68" s="49">
        <f>'KL tổ 9'!AC67</f>
        <v>0</v>
      </c>
      <c r="E68" s="50">
        <f t="shared" si="7"/>
        <v>0</v>
      </c>
      <c r="F68" s="51">
        <v>3</v>
      </c>
      <c r="G68" s="51">
        <v>0</v>
      </c>
      <c r="H68" s="50">
        <f t="shared" si="8"/>
        <v>0</v>
      </c>
      <c r="I68" s="51">
        <f t="shared" si="3"/>
        <v>0</v>
      </c>
      <c r="J68" s="59">
        <f>ROUND(IF(H68&lt;=500000,0,IF(AND(H68&gt;=500001,H68&lt;=1250000),(H68-'Gia cảnh 9'!I64)*5%-25000,IF(H68&gt;=1250001,(H68-'Gia cảnh 9'!I64)*10%-87500))),2)</f>
        <v>0</v>
      </c>
      <c r="K68" s="50">
        <f t="shared" si="5"/>
        <v>0</v>
      </c>
      <c r="L68" s="50">
        <f t="shared" si="6"/>
        <v>0</v>
      </c>
      <c r="M68" s="60"/>
      <c r="N68" s="61"/>
    </row>
    <row r="69" spans="1:14" s="30" customFormat="1" ht="26.25" customHeight="1">
      <c r="A69" s="46">
        <f>'KL tổ 9'!A68</f>
        <v>60</v>
      </c>
      <c r="B69" s="47" t="str">
        <f>'KL tổ 9'!B68</f>
        <v>Săm Vanh Na</v>
      </c>
      <c r="C69" s="48">
        <v>16000</v>
      </c>
      <c r="D69" s="49">
        <f>'KL tổ 9'!AC68</f>
        <v>0</v>
      </c>
      <c r="E69" s="50">
        <f t="shared" si="7"/>
        <v>0</v>
      </c>
      <c r="F69" s="51">
        <v>3</v>
      </c>
      <c r="G69" s="51">
        <v>0</v>
      </c>
      <c r="H69" s="50">
        <f t="shared" si="8"/>
        <v>0</v>
      </c>
      <c r="I69" s="51">
        <f t="shared" si="3"/>
        <v>0</v>
      </c>
      <c r="J69" s="59">
        <f>ROUND(IF(H69&lt;=500000,0,IF(AND(H69&gt;=500001,H69&lt;=1250000),(H69-'Gia cảnh 9'!I65)*5%-25000,IF(H69&gt;=1250001,(H69-'Gia cảnh 9'!I65)*10%-87500))),2)</f>
        <v>0</v>
      </c>
      <c r="K69" s="50">
        <f t="shared" si="5"/>
        <v>0</v>
      </c>
      <c r="L69" s="50">
        <f t="shared" si="6"/>
        <v>0</v>
      </c>
      <c r="M69" s="60"/>
      <c r="N69" s="61"/>
    </row>
    <row r="70" spans="1:14" s="30" customFormat="1" ht="26.25" customHeight="1">
      <c r="A70" s="46">
        <f>'KL tổ 9'!A69</f>
        <v>61</v>
      </c>
      <c r="B70" s="47" t="str">
        <f>'KL tổ 9'!B69</f>
        <v>Chhiêt Đêt</v>
      </c>
      <c r="C70" s="48">
        <v>16000</v>
      </c>
      <c r="D70" s="49">
        <f>'KL tổ 9'!AC69</f>
        <v>3</v>
      </c>
      <c r="E70" s="50">
        <v>0</v>
      </c>
      <c r="F70" s="51">
        <v>3</v>
      </c>
      <c r="G70" s="51">
        <v>0</v>
      </c>
      <c r="H70" s="50">
        <f t="shared" si="8"/>
        <v>0</v>
      </c>
      <c r="I70" s="51">
        <v>0</v>
      </c>
      <c r="J70" s="59">
        <f>ROUND(IF(H70&lt;=500000,0,IF(AND(H70&gt;=500001,H70&lt;=1250000),(H70-'Gia cảnh 9'!I66)*5%-25000,IF(H70&gt;=1250001,(H70-'Gia cảnh 9'!I66)*10%-87500))),2)</f>
        <v>0</v>
      </c>
      <c r="K70" s="50">
        <f t="shared" si="5"/>
        <v>0</v>
      </c>
      <c r="L70" s="50">
        <f t="shared" si="6"/>
        <v>0</v>
      </c>
      <c r="M70" s="60"/>
      <c r="N70" s="61"/>
    </row>
    <row r="71" spans="1:14" s="30" customFormat="1" ht="26.25" customHeight="1">
      <c r="A71" s="46">
        <f>'KL tổ 9'!A70</f>
        <v>62</v>
      </c>
      <c r="B71" s="47" t="str">
        <f>'KL tổ 9'!B70</f>
        <v>Chhiêng Sa Rươn</v>
      </c>
      <c r="C71" s="48">
        <v>16000</v>
      </c>
      <c r="D71" s="49">
        <f>'KL tổ 9'!AC70</f>
        <v>0</v>
      </c>
      <c r="E71" s="50">
        <f t="shared" si="7"/>
        <v>0</v>
      </c>
      <c r="F71" s="51">
        <v>3</v>
      </c>
      <c r="G71" s="51">
        <v>0</v>
      </c>
      <c r="H71" s="50">
        <f t="shared" si="8"/>
        <v>0</v>
      </c>
      <c r="I71" s="51">
        <f t="shared" si="3"/>
        <v>0</v>
      </c>
      <c r="J71" s="59">
        <f>ROUND(IF(H71&lt;=500000,0,IF(AND(H71&gt;=500001,H71&lt;=1250000),(H71-'Gia cảnh 9'!I67)*5%-25000,IF(H71&gt;=1250001,(H71-'Gia cảnh 9'!I67)*10%-87500))),2)</f>
        <v>0</v>
      </c>
      <c r="K71" s="50">
        <f t="shared" si="5"/>
        <v>0</v>
      </c>
      <c r="L71" s="50">
        <f t="shared" si="6"/>
        <v>0</v>
      </c>
      <c r="M71" s="60"/>
      <c r="N71" s="61"/>
    </row>
    <row r="72" spans="1:14" s="30" customFormat="1" ht="26.25" customHeight="1">
      <c r="A72" s="46">
        <f>'KL tổ 9'!A71</f>
        <v>63</v>
      </c>
      <c r="B72" s="47" t="str">
        <f>'KL tổ 9'!B71</f>
        <v>Khat Sô Phol</v>
      </c>
      <c r="C72" s="48">
        <v>16000</v>
      </c>
      <c r="D72" s="49">
        <f>'KL tổ 9'!AC71</f>
        <v>0</v>
      </c>
      <c r="E72" s="50">
        <f t="shared" si="7"/>
        <v>0</v>
      </c>
      <c r="F72" s="51">
        <v>3</v>
      </c>
      <c r="G72" s="51">
        <v>0</v>
      </c>
      <c r="H72" s="50">
        <f t="shared" si="8"/>
        <v>0</v>
      </c>
      <c r="I72" s="51">
        <f t="shared" si="3"/>
        <v>0</v>
      </c>
      <c r="J72" s="59">
        <f>ROUND(IF(H72&lt;=500000,0,IF(AND(H72&gt;=500001,H72&lt;=1250000),(H72-'Gia cảnh 9'!I68)*5%-25000,IF(H72&gt;=1250001,(H72-'Gia cảnh 9'!I68)*10%-87500))),2)</f>
        <v>0</v>
      </c>
      <c r="K72" s="50">
        <f t="shared" si="5"/>
        <v>0</v>
      </c>
      <c r="L72" s="50">
        <f t="shared" si="6"/>
        <v>0</v>
      </c>
      <c r="M72" s="60"/>
      <c r="N72" s="61"/>
    </row>
    <row r="73" spans="1:14" s="30" customFormat="1" ht="26.25" customHeight="1">
      <c r="A73" s="46">
        <f>'KL tổ 9'!A72</f>
        <v>64</v>
      </c>
      <c r="B73" s="47" t="str">
        <f>'KL tổ 9'!B72</f>
        <v>Chhiên Chăn Thu</v>
      </c>
      <c r="C73" s="48">
        <v>16000</v>
      </c>
      <c r="D73" s="49">
        <f>'KL tổ 9'!AC72</f>
        <v>0</v>
      </c>
      <c r="E73" s="50">
        <f t="shared" si="7"/>
        <v>0</v>
      </c>
      <c r="F73" s="51">
        <v>3</v>
      </c>
      <c r="G73" s="51">
        <v>0</v>
      </c>
      <c r="H73" s="50">
        <f t="shared" si="8"/>
        <v>0</v>
      </c>
      <c r="I73" s="51">
        <f t="shared" si="3"/>
        <v>0</v>
      </c>
      <c r="J73" s="59">
        <v>0</v>
      </c>
      <c r="K73" s="50">
        <f t="shared" si="5"/>
        <v>0</v>
      </c>
      <c r="L73" s="50">
        <f t="shared" si="6"/>
        <v>0</v>
      </c>
      <c r="M73" s="60"/>
      <c r="N73" s="61"/>
    </row>
    <row r="74" spans="1:14" s="30" customFormat="1" ht="26.25" customHeight="1">
      <c r="A74" s="46">
        <f>'KL tổ 9'!A73</f>
        <v>65</v>
      </c>
      <c r="B74" s="47" t="str">
        <f>'KL tổ 9'!B73</f>
        <v>Khin Chom Rong</v>
      </c>
      <c r="C74" s="48">
        <v>16000</v>
      </c>
      <c r="D74" s="49">
        <f>'KL tổ 9'!AC73</f>
        <v>0</v>
      </c>
      <c r="E74" s="50">
        <f t="shared" si="7"/>
        <v>0</v>
      </c>
      <c r="F74" s="51">
        <v>3</v>
      </c>
      <c r="G74" s="51">
        <v>0</v>
      </c>
      <c r="H74" s="50">
        <f t="shared" si="8"/>
        <v>0</v>
      </c>
      <c r="I74" s="51">
        <f t="shared" si="3"/>
        <v>0</v>
      </c>
      <c r="J74" s="59">
        <f>ROUND(IF(H74&lt;=500000,0,IF(AND(H74&gt;=500001,H74&lt;=1250000),(H74-'Gia cảnh 9'!I70)*5%-25000,IF(H74&gt;=1250001,(H74-'Gia cảnh 9'!I70)*10%-87500))),2)</f>
        <v>0</v>
      </c>
      <c r="K74" s="50">
        <f t="shared" si="5"/>
        <v>0</v>
      </c>
      <c r="L74" s="50">
        <f t="shared" si="6"/>
        <v>0</v>
      </c>
      <c r="M74" s="60"/>
      <c r="N74" s="61"/>
    </row>
    <row r="75" spans="1:14" s="30" customFormat="1" ht="26.25" customHeight="1">
      <c r="A75" s="46">
        <f>'KL tổ 9'!A74</f>
        <v>66</v>
      </c>
      <c r="B75" s="47" t="str">
        <f>'KL tổ 9'!B74</f>
        <v>Khin Chom Rơn</v>
      </c>
      <c r="C75" s="48">
        <v>16000</v>
      </c>
      <c r="D75" s="49">
        <f>'KL tổ 9'!AC74</f>
        <v>0</v>
      </c>
      <c r="E75" s="50">
        <f t="shared" si="7"/>
        <v>0</v>
      </c>
      <c r="F75" s="51">
        <v>3</v>
      </c>
      <c r="G75" s="51">
        <v>0</v>
      </c>
      <c r="H75" s="50">
        <f t="shared" si="8"/>
        <v>0</v>
      </c>
      <c r="I75" s="51">
        <f t="shared" si="3"/>
        <v>0</v>
      </c>
      <c r="J75" s="59">
        <f>ROUND(IF(H75&lt;=500000,0,IF(AND(H75&gt;=500001,H75&lt;=1250000),(H75-'Gia cảnh 9'!I71)*5%-25000,IF(H75&gt;=1250001,(H75-'Gia cảnh 9'!I71)*10%-87500))),2)</f>
        <v>0</v>
      </c>
      <c r="K75" s="50">
        <f t="shared" si="5"/>
        <v>0</v>
      </c>
      <c r="L75" s="50">
        <f t="shared" si="6"/>
        <v>0</v>
      </c>
      <c r="M75" s="60"/>
      <c r="N75" s="61"/>
    </row>
    <row r="76" spans="1:14" s="30" customFormat="1" ht="26.25" customHeight="1">
      <c r="A76" s="46">
        <f>'KL tổ 9'!A75</f>
        <v>67</v>
      </c>
      <c r="B76" s="47" t="str">
        <f>'KL tổ 9'!B75</f>
        <v>Khim Chom Ri</v>
      </c>
      <c r="C76" s="48">
        <v>16000</v>
      </c>
      <c r="D76" s="49">
        <f>'KL tổ 9'!AC75</f>
        <v>0</v>
      </c>
      <c r="E76" s="50">
        <f t="shared" si="7"/>
        <v>0</v>
      </c>
      <c r="F76" s="51">
        <v>3</v>
      </c>
      <c r="G76" s="51">
        <v>0</v>
      </c>
      <c r="H76" s="50">
        <f t="shared" si="8"/>
        <v>0</v>
      </c>
      <c r="I76" s="51">
        <f t="shared" si="3"/>
        <v>0</v>
      </c>
      <c r="J76" s="59">
        <f>ROUND(IF(H76&lt;=500000,0,IF(AND(H76&gt;=500001,H76&lt;=1250000),(H76-'Gia cảnh 9'!I72)*5%-25000,IF(H76&gt;=1250001,(H76-'Gia cảnh 9'!I72)*10%-87500))),2)</f>
        <v>0</v>
      </c>
      <c r="K76" s="50">
        <f t="shared" si="5"/>
        <v>0</v>
      </c>
      <c r="L76" s="50">
        <f t="shared" si="6"/>
        <v>0</v>
      </c>
      <c r="M76" s="60"/>
      <c r="N76" s="61"/>
    </row>
    <row r="77" spans="1:14" s="30" customFormat="1" ht="26.25" customHeight="1">
      <c r="A77" s="46">
        <f>'KL tổ 9'!A76</f>
        <v>68</v>
      </c>
      <c r="B77" s="47" t="str">
        <f>'KL tổ 9'!B76</f>
        <v>Uông Niêm</v>
      </c>
      <c r="C77" s="48">
        <v>16000</v>
      </c>
      <c r="D77" s="49">
        <f>'KL tổ 9'!AC76</f>
        <v>0</v>
      </c>
      <c r="E77" s="50">
        <f t="shared" si="7"/>
        <v>0</v>
      </c>
      <c r="F77" s="51">
        <v>3</v>
      </c>
      <c r="G77" s="51">
        <v>0</v>
      </c>
      <c r="H77" s="50">
        <f t="shared" si="8"/>
        <v>0</v>
      </c>
      <c r="I77" s="51">
        <f t="shared" si="3"/>
        <v>0</v>
      </c>
      <c r="J77" s="59">
        <f>ROUND(IF(H77&lt;=500000,0,IF(AND(H77&gt;=500001,H77&lt;=1250000),(H77-'Gia cảnh 9'!I73)*5%-25000,IF(H77&gt;=1250001,(H77-'Gia cảnh 9'!I73)*10%-87500))),2)</f>
        <v>0</v>
      </c>
      <c r="K77" s="50">
        <f t="shared" si="5"/>
        <v>0</v>
      </c>
      <c r="L77" s="50">
        <f t="shared" si="6"/>
        <v>0</v>
      </c>
      <c r="M77" s="60"/>
      <c r="N77" s="61"/>
    </row>
    <row r="78" spans="1:14" s="30" customFormat="1" ht="26.25" customHeight="1">
      <c r="A78" s="46">
        <f>'KL tổ 9'!A77</f>
        <v>69</v>
      </c>
      <c r="B78" s="47" t="str">
        <f>'KL tổ 9'!B77</f>
        <v>Om Sôt</v>
      </c>
      <c r="C78" s="48">
        <v>16000</v>
      </c>
      <c r="D78" s="49">
        <f>'KL tổ 9'!AC77</f>
        <v>0</v>
      </c>
      <c r="E78" s="50">
        <f t="shared" si="7"/>
        <v>0</v>
      </c>
      <c r="F78" s="51">
        <v>3</v>
      </c>
      <c r="G78" s="51">
        <v>0</v>
      </c>
      <c r="H78" s="50">
        <f t="shared" si="8"/>
        <v>0</v>
      </c>
      <c r="I78" s="51">
        <f t="shared" si="3"/>
        <v>0</v>
      </c>
      <c r="J78" s="59">
        <f>ROUND(IF(H78&lt;=500000,0,IF(AND(H78&gt;=500001,H78&lt;=1250000),(H78-'Gia cảnh 9'!I74)*5%-25000,IF(H78&gt;=1250001,(H78-'Gia cảnh 9'!I74)*10%-87500))),2)</f>
        <v>0</v>
      </c>
      <c r="K78" s="50">
        <f t="shared" si="5"/>
        <v>0</v>
      </c>
      <c r="L78" s="50">
        <f t="shared" si="6"/>
        <v>0</v>
      </c>
      <c r="M78" s="60"/>
      <c r="N78" s="61"/>
    </row>
    <row r="79" spans="1:14" s="30" customFormat="1" ht="26.25" customHeight="1">
      <c r="A79" s="46">
        <f>'KL tổ 9'!A78</f>
        <v>70</v>
      </c>
      <c r="B79" s="47" t="str">
        <f>'KL tổ 9'!B78</f>
        <v>Khươn Sôl</v>
      </c>
      <c r="C79" s="48">
        <v>16000</v>
      </c>
      <c r="D79" s="49">
        <f>'KL tổ 9'!AC78</f>
        <v>0</v>
      </c>
      <c r="E79" s="50">
        <f t="shared" si="7"/>
        <v>0</v>
      </c>
      <c r="F79" s="51">
        <v>3</v>
      </c>
      <c r="G79" s="51">
        <v>0</v>
      </c>
      <c r="H79" s="50">
        <f t="shared" si="8"/>
        <v>0</v>
      </c>
      <c r="I79" s="51">
        <f t="shared" si="3"/>
        <v>0</v>
      </c>
      <c r="J79" s="59">
        <f>ROUND(IF(H79&lt;=500000,0,IF(AND(H79&gt;=500001,H79&lt;=1250000),(H79-'Gia cảnh 9'!I75)*5%-25000,IF(H79&gt;=1250001,(H79-'Gia cảnh 9'!I75)*10%-87500))),2)</f>
        <v>0</v>
      </c>
      <c r="K79" s="50">
        <f t="shared" si="5"/>
        <v>0</v>
      </c>
      <c r="L79" s="50">
        <f t="shared" si="6"/>
        <v>0</v>
      </c>
      <c r="M79" s="60"/>
      <c r="N79" s="61"/>
    </row>
    <row r="80" spans="1:14" s="30" customFormat="1" ht="26.25" customHeight="1">
      <c r="A80" s="46">
        <f>'KL tổ 9'!A79</f>
        <v>71</v>
      </c>
      <c r="B80" s="47" t="str">
        <f>'KL tổ 9'!B79</f>
        <v>Om Ruas</v>
      </c>
      <c r="C80" s="48">
        <v>16000</v>
      </c>
      <c r="D80" s="49">
        <f>'KL tổ 9'!AC79</f>
        <v>0</v>
      </c>
      <c r="E80" s="50">
        <f t="shared" si="7"/>
        <v>0</v>
      </c>
      <c r="F80" s="51">
        <v>3</v>
      </c>
      <c r="G80" s="51">
        <v>0</v>
      </c>
      <c r="H80" s="50">
        <f t="shared" si="8"/>
        <v>0</v>
      </c>
      <c r="I80" s="51">
        <f t="shared" si="3"/>
        <v>0</v>
      </c>
      <c r="J80" s="59">
        <f>ROUND(IF(H80&lt;=500000,0,IF(AND(H80&gt;=500001,H80&lt;=1250000),(H80-'Gia cảnh 9'!I76)*5%-25000,IF(H80&gt;=1250001,(H80-'Gia cảnh 9'!I76)*10%-87500))),2)</f>
        <v>0</v>
      </c>
      <c r="K80" s="50">
        <f t="shared" si="5"/>
        <v>0</v>
      </c>
      <c r="L80" s="50">
        <f t="shared" si="6"/>
        <v>0</v>
      </c>
      <c r="M80" s="60"/>
      <c r="N80" s="61"/>
    </row>
    <row r="81" spans="1:14" s="30" customFormat="1" ht="26.25" customHeight="1">
      <c r="A81" s="46">
        <f>'KL tổ 9'!A80</f>
        <v>72</v>
      </c>
      <c r="B81" s="47" t="str">
        <f>'KL tổ 9'!B80</f>
        <v>Lat So Rây</v>
      </c>
      <c r="C81" s="48">
        <v>16000</v>
      </c>
      <c r="D81" s="49">
        <f>'KL tổ 9'!AC80</f>
        <v>0</v>
      </c>
      <c r="E81" s="50">
        <f t="shared" si="7"/>
        <v>0</v>
      </c>
      <c r="F81" s="51">
        <v>3</v>
      </c>
      <c r="G81" s="51">
        <v>0</v>
      </c>
      <c r="H81" s="50">
        <f t="shared" si="8"/>
        <v>0</v>
      </c>
      <c r="I81" s="51">
        <f t="shared" si="3"/>
        <v>0</v>
      </c>
      <c r="J81" s="59">
        <f>ROUND(IF(H81&lt;=500000,0,IF(AND(H81&gt;=500001,H81&lt;=1250000),(H81-'Gia cảnh 9'!I77)*5%-25000,IF(H81&gt;=1250001,(H81-'Gia cảnh 9'!I77)*10%-87500))),2)</f>
        <v>0</v>
      </c>
      <c r="K81" s="50">
        <f t="shared" si="5"/>
        <v>0</v>
      </c>
      <c r="L81" s="50">
        <f t="shared" si="6"/>
        <v>0</v>
      </c>
      <c r="M81" s="60"/>
      <c r="N81" s="61"/>
    </row>
    <row r="82" spans="1:14" s="30" customFormat="1" ht="26.25" customHeight="1">
      <c r="A82" s="46">
        <f>'KL tổ 9'!A81</f>
        <v>73</v>
      </c>
      <c r="B82" s="47" t="str">
        <f>'KL tổ 9'!B81</f>
        <v>Ôn Hat</v>
      </c>
      <c r="C82" s="48">
        <v>16000</v>
      </c>
      <c r="D82" s="49">
        <f>'KL tổ 9'!AC81</f>
        <v>0</v>
      </c>
      <c r="E82" s="50">
        <f t="shared" si="7"/>
        <v>0</v>
      </c>
      <c r="F82" s="51">
        <v>3</v>
      </c>
      <c r="G82" s="51">
        <v>0</v>
      </c>
      <c r="H82" s="50">
        <f t="shared" si="8"/>
        <v>0</v>
      </c>
      <c r="I82" s="51">
        <v>0</v>
      </c>
      <c r="J82" s="59">
        <f>ROUND(IF(H82&lt;=500000,0,IF(AND(H82&gt;=500001,H82&lt;=1250000),(H82-'Gia cảnh 9'!I78)*5%-25000,IF(H82&gt;=1250001,(H82-'Gia cảnh 9'!I78)*10%-87500))),2)</f>
        <v>0</v>
      </c>
      <c r="K82" s="50">
        <f t="shared" si="5"/>
        <v>0</v>
      </c>
      <c r="L82" s="50">
        <f t="shared" si="6"/>
        <v>0</v>
      </c>
      <c r="M82" s="60"/>
      <c r="N82" s="61"/>
    </row>
    <row r="83" spans="1:14" s="30" customFormat="1" ht="26.25" customHeight="1">
      <c r="A83" s="46">
        <f>'KL tổ 9'!A82</f>
        <v>74</v>
      </c>
      <c r="B83" s="47" t="str">
        <f>'KL tổ 9'!B82</f>
        <v>Ôn Hôl</v>
      </c>
      <c r="C83" s="48">
        <v>16000</v>
      </c>
      <c r="D83" s="49">
        <f>'KL tổ 9'!AC82</f>
        <v>0</v>
      </c>
      <c r="E83" s="50">
        <f t="shared" si="7"/>
        <v>0</v>
      </c>
      <c r="F83" s="51">
        <v>3</v>
      </c>
      <c r="G83" s="51">
        <v>0</v>
      </c>
      <c r="H83" s="50">
        <f t="shared" si="8"/>
        <v>0</v>
      </c>
      <c r="I83" s="51">
        <v>0</v>
      </c>
      <c r="J83" s="59">
        <v>0</v>
      </c>
      <c r="K83" s="50">
        <f t="shared" si="5"/>
        <v>0</v>
      </c>
      <c r="L83" s="50">
        <f t="shared" si="6"/>
        <v>0</v>
      </c>
      <c r="M83" s="60"/>
      <c r="N83" s="61"/>
    </row>
    <row r="84" spans="1:14" s="30" customFormat="1" ht="26.25" customHeight="1">
      <c r="A84" s="46">
        <f>'KL tổ 9'!A83</f>
        <v>75</v>
      </c>
      <c r="B84" s="47" t="str">
        <f>'KL tổ 9'!B83</f>
        <v>Thuôk Thươn</v>
      </c>
      <c r="C84" s="48">
        <v>16000</v>
      </c>
      <c r="D84" s="49">
        <f>'KL tổ 9'!AC83</f>
        <v>0</v>
      </c>
      <c r="E84" s="50">
        <f t="shared" si="7"/>
        <v>0</v>
      </c>
      <c r="F84" s="51">
        <v>3</v>
      </c>
      <c r="G84" s="51">
        <v>0</v>
      </c>
      <c r="H84" s="50">
        <f t="shared" si="8"/>
        <v>0</v>
      </c>
      <c r="I84" s="51">
        <v>0</v>
      </c>
      <c r="J84" s="59">
        <f>ROUND(IF(H84&lt;=500000,0,IF(AND(H84&gt;=500001,H84&lt;=1250000),(H84-'Gia cảnh 9'!I80)*5%-25000,IF(H84&gt;=1250001,(H84-'Gia cảnh 9'!I80)*10%-87500))),2)</f>
        <v>0</v>
      </c>
      <c r="K84" s="50">
        <f t="shared" si="5"/>
        <v>0</v>
      </c>
      <c r="L84" s="50">
        <f t="shared" si="6"/>
        <v>0</v>
      </c>
      <c r="M84" s="60"/>
      <c r="N84" s="61"/>
    </row>
    <row r="85" spans="1:14" s="30" customFormat="1" ht="26.25" hidden="1" customHeight="1">
      <c r="A85" s="46">
        <f>'KL tổ 9'!A84</f>
        <v>76</v>
      </c>
      <c r="B85" s="47" t="str">
        <f>'KL tổ 9'!B84</f>
        <v>Chân Rông</v>
      </c>
      <c r="C85" s="48">
        <v>16000</v>
      </c>
      <c r="D85" s="49">
        <f>'KL tổ 9'!AC84</f>
        <v>0</v>
      </c>
      <c r="E85" s="50">
        <f t="shared" si="7"/>
        <v>0</v>
      </c>
      <c r="F85" s="51">
        <v>3</v>
      </c>
      <c r="G85" s="51">
        <v>0</v>
      </c>
      <c r="H85" s="50">
        <f t="shared" si="8"/>
        <v>0</v>
      </c>
      <c r="I85" s="51">
        <v>0</v>
      </c>
      <c r="J85" s="59">
        <f>ROUND(IF(H85&lt;=500000,0,IF(AND(H85&gt;=500001,H85&lt;=1250000),(H85-'Gia cảnh 9'!I81)*5%-25000,IF(H85&gt;=1250001,(H85-'Gia cảnh 9'!I81)*10%-87500))),2)</f>
        <v>0</v>
      </c>
      <c r="K85" s="50">
        <f t="shared" si="5"/>
        <v>0</v>
      </c>
      <c r="L85" s="50">
        <f t="shared" si="6"/>
        <v>0</v>
      </c>
      <c r="M85" s="60"/>
      <c r="N85" s="61"/>
    </row>
    <row r="86" spans="1:14" s="30" customFormat="1" ht="26.25" hidden="1" customHeight="1">
      <c r="A86" s="46">
        <f>'KL tổ 9'!A85</f>
        <v>77</v>
      </c>
      <c r="B86" s="47" t="str">
        <f>'KL tổ 9'!B85</f>
        <v>Phin Mă Ca Ra</v>
      </c>
      <c r="C86" s="48">
        <v>16000</v>
      </c>
      <c r="D86" s="49">
        <f>'KL tổ 9'!AC85</f>
        <v>0</v>
      </c>
      <c r="E86" s="50">
        <f t="shared" si="7"/>
        <v>0</v>
      </c>
      <c r="F86" s="51">
        <v>3</v>
      </c>
      <c r="G86" s="51">
        <v>0</v>
      </c>
      <c r="H86" s="50">
        <f t="shared" si="8"/>
        <v>0</v>
      </c>
      <c r="I86" s="51">
        <v>0</v>
      </c>
      <c r="J86" s="59">
        <f>ROUND(IF(H86&lt;=500000,0,IF(AND(H86&gt;=500001,H86&lt;=1250000),(H86-'Gia cảnh 9'!I82)*5%-25000,IF(H86&gt;=1250001,(H86-'Gia cảnh 9'!I82)*10%-87500))),2)</f>
        <v>0</v>
      </c>
      <c r="K86" s="50">
        <f t="shared" si="5"/>
        <v>0</v>
      </c>
      <c r="L86" s="50">
        <f t="shared" si="6"/>
        <v>0</v>
      </c>
      <c r="M86" s="60"/>
      <c r="N86" s="61"/>
    </row>
    <row r="87" spans="1:14" s="30" customFormat="1" ht="26.25" hidden="1" customHeight="1">
      <c r="A87" s="46">
        <f>'KL tổ 9'!A86</f>
        <v>78</v>
      </c>
      <c r="B87" s="47" t="str">
        <f>'KL tổ 9'!B86</f>
        <v>Biên Khươn</v>
      </c>
      <c r="C87" s="48">
        <v>16000</v>
      </c>
      <c r="D87" s="49">
        <f>'KL tổ 9'!AC86</f>
        <v>0</v>
      </c>
      <c r="E87" s="50">
        <f t="shared" si="7"/>
        <v>0</v>
      </c>
      <c r="F87" s="51">
        <v>3</v>
      </c>
      <c r="G87" s="51">
        <v>0</v>
      </c>
      <c r="H87" s="50">
        <f t="shared" si="8"/>
        <v>0</v>
      </c>
      <c r="I87" s="51">
        <v>0</v>
      </c>
      <c r="J87" s="59">
        <f>ROUND(IF(H87&lt;=500000,0,IF(AND(H87&gt;=500001,H87&lt;=1250000),(H87-'Gia cảnh 9'!I83)*5%-25000,IF(H87&gt;=1250001,(H87-'Gia cảnh 9'!I83)*10%-87500))),2)</f>
        <v>0</v>
      </c>
      <c r="K87" s="50">
        <f t="shared" si="5"/>
        <v>0</v>
      </c>
      <c r="L87" s="50">
        <f t="shared" si="6"/>
        <v>0</v>
      </c>
      <c r="M87" s="60"/>
      <c r="N87" s="61"/>
    </row>
    <row r="88" spans="1:14" s="30" customFormat="1" ht="26.25" hidden="1" customHeight="1">
      <c r="A88" s="46">
        <f>'KL tổ 9'!A87</f>
        <v>79</v>
      </c>
      <c r="B88" s="47" t="str">
        <f>'KL tổ 9'!B87</f>
        <v>Biên Sôl</v>
      </c>
      <c r="C88" s="48">
        <v>16000</v>
      </c>
      <c r="D88" s="49">
        <f>'KL tổ 9'!AC87</f>
        <v>0</v>
      </c>
      <c r="E88" s="62">
        <f t="shared" si="7"/>
        <v>0</v>
      </c>
      <c r="F88" s="51">
        <v>3</v>
      </c>
      <c r="G88" s="51">
        <v>0</v>
      </c>
      <c r="H88" s="62">
        <f t="shared" si="8"/>
        <v>0</v>
      </c>
      <c r="I88" s="51">
        <v>0</v>
      </c>
      <c r="J88" s="59">
        <f>ROUND(IF(H88&lt;=500000,0,IF(AND(H88&gt;=500001,H88&lt;=1250000),(H88-'Gia cảnh 9'!I84)*5%-25000,IF(H88&gt;=1250001,(H88-'Gia cảnh 9'!I84)*10%-87500))),2)</f>
        <v>0</v>
      </c>
      <c r="K88" s="50">
        <f t="shared" si="5"/>
        <v>0</v>
      </c>
      <c r="L88" s="62">
        <f t="shared" si="6"/>
        <v>0</v>
      </c>
      <c r="M88" s="63"/>
      <c r="N88" s="61"/>
    </row>
    <row r="89" spans="1:14" s="30" customFormat="1" ht="26.25" hidden="1" customHeight="1">
      <c r="A89" s="46">
        <f>'KL tổ 9'!A88</f>
        <v>80</v>
      </c>
      <c r="B89" s="47" t="str">
        <f>'KL tổ 9'!B88</f>
        <v>Chhin Chhi</v>
      </c>
      <c r="C89" s="48">
        <v>16000</v>
      </c>
      <c r="D89" s="49">
        <f>'KL tổ 9'!AC88</f>
        <v>0</v>
      </c>
      <c r="E89" s="62">
        <f t="shared" si="7"/>
        <v>0</v>
      </c>
      <c r="F89" s="51">
        <v>3</v>
      </c>
      <c r="G89" s="51">
        <v>0</v>
      </c>
      <c r="H89" s="62">
        <f t="shared" si="8"/>
        <v>0</v>
      </c>
      <c r="I89" s="51">
        <v>0</v>
      </c>
      <c r="J89" s="59">
        <f>ROUND(IF(H89&lt;=500000,0,IF(AND(H89&gt;=500001,H89&lt;=1250000),(H89-'Gia cảnh 9'!I85)*5%-25000,IF(H89&gt;=1250001,(H89-'Gia cảnh 9'!I85)*10%-87500))),2)</f>
        <v>0</v>
      </c>
      <c r="K89" s="50">
        <f t="shared" si="5"/>
        <v>0</v>
      </c>
      <c r="L89" s="62">
        <f t="shared" si="6"/>
        <v>0</v>
      </c>
      <c r="M89" s="63"/>
      <c r="N89" s="61"/>
    </row>
    <row r="90" spans="1:14" s="30" customFormat="1" ht="26.25" hidden="1" customHeight="1">
      <c r="A90" s="46">
        <f>'KL tổ 9'!A89</f>
        <v>81</v>
      </c>
      <c r="B90" s="47" t="str">
        <f>'KL tổ 9'!B89</f>
        <v>Chhin Lư</v>
      </c>
      <c r="C90" s="48">
        <v>16000</v>
      </c>
      <c r="D90" s="49">
        <f>'KL tổ 9'!AC89</f>
        <v>0</v>
      </c>
      <c r="E90" s="62">
        <f t="shared" si="7"/>
        <v>0</v>
      </c>
      <c r="F90" s="51">
        <v>3</v>
      </c>
      <c r="G90" s="51">
        <v>0</v>
      </c>
      <c r="H90" s="62">
        <f t="shared" si="8"/>
        <v>0</v>
      </c>
      <c r="I90" s="51">
        <v>0</v>
      </c>
      <c r="J90" s="59">
        <f>ROUND(IF(H90&lt;=500000,0,IF(AND(H90&gt;=500001,H90&lt;=1250000),(H90-'Gia cảnh 9'!I86)*5%-25000,IF(H90&gt;=1250001,(H90-'Gia cảnh 9'!I86)*10%-87500))),2)</f>
        <v>0</v>
      </c>
      <c r="K90" s="50">
        <f t="shared" si="5"/>
        <v>0</v>
      </c>
      <c r="L90" s="50">
        <f t="shared" si="6"/>
        <v>0</v>
      </c>
      <c r="M90" s="63"/>
      <c r="N90" s="61"/>
    </row>
    <row r="91" spans="1:14" s="30" customFormat="1" ht="26.25" hidden="1" customHeight="1">
      <c r="A91" s="46">
        <f>'KL tổ 9'!A90</f>
        <v>82</v>
      </c>
      <c r="B91" s="47" t="str">
        <f>'KL tổ 9'!B90</f>
        <v>Ôi Vut</v>
      </c>
      <c r="C91" s="48">
        <v>16000</v>
      </c>
      <c r="D91" s="49">
        <f>'KL tổ 9'!AC90</f>
        <v>0</v>
      </c>
      <c r="E91" s="62">
        <f t="shared" si="7"/>
        <v>0</v>
      </c>
      <c r="F91" s="51">
        <v>3</v>
      </c>
      <c r="G91" s="51">
        <v>0</v>
      </c>
      <c r="H91" s="62">
        <f t="shared" si="8"/>
        <v>0</v>
      </c>
      <c r="I91" s="51">
        <v>0</v>
      </c>
      <c r="J91" s="59">
        <f>ROUND(IF(H91&lt;=500000,0,IF(AND(H91&gt;=500001,H91&lt;=1250000),(H91-'Gia cảnh 9'!I87)*5%-25000,IF(H91&gt;=1250001,(H91-'Gia cảnh 9'!I87)*10%-87500))),2)</f>
        <v>0</v>
      </c>
      <c r="K91" s="50">
        <f t="shared" si="5"/>
        <v>0</v>
      </c>
      <c r="L91" s="50">
        <f t="shared" si="6"/>
        <v>0</v>
      </c>
      <c r="M91" s="63"/>
      <c r="N91" s="61"/>
    </row>
    <row r="92" spans="1:14" s="30" customFormat="1" ht="26.25" hidden="1" customHeight="1">
      <c r="A92" s="46">
        <f>'KL tổ 9'!A91</f>
        <v>83</v>
      </c>
      <c r="B92" s="47" t="str">
        <f>'KL tổ 9'!B91</f>
        <v>Pin Thon</v>
      </c>
      <c r="C92" s="48">
        <v>16000</v>
      </c>
      <c r="D92" s="49">
        <f>'KL tổ 9'!AC91</f>
        <v>0</v>
      </c>
      <c r="E92" s="62">
        <f t="shared" si="7"/>
        <v>0</v>
      </c>
      <c r="F92" s="51">
        <v>3</v>
      </c>
      <c r="G92" s="51">
        <v>0</v>
      </c>
      <c r="H92" s="62">
        <f t="shared" si="8"/>
        <v>0</v>
      </c>
      <c r="I92" s="51">
        <v>0</v>
      </c>
      <c r="J92" s="59">
        <f>ROUND(IF(H92&lt;=500000,0,IF(AND(H92&gt;=500001,H92&lt;=1250000),(H92-'Gia cảnh 9'!I88)*5%-25000,IF(H92&gt;=1250001,(H92-'Gia cảnh 9'!I88)*10%-87500))),2)</f>
        <v>0</v>
      </c>
      <c r="K92" s="50">
        <f t="shared" si="5"/>
        <v>0</v>
      </c>
      <c r="L92" s="50">
        <f t="shared" si="6"/>
        <v>0</v>
      </c>
      <c r="M92" s="63"/>
      <c r="N92" s="61"/>
    </row>
    <row r="93" spans="1:14" s="30" customFormat="1" ht="26.25" hidden="1" customHeight="1">
      <c r="A93" s="46">
        <f>'KL tổ 9'!A92</f>
        <v>84</v>
      </c>
      <c r="B93" s="47" t="str">
        <f>'KL tổ 9'!B92</f>
        <v>Mau Số Nat</v>
      </c>
      <c r="C93" s="48">
        <v>16000</v>
      </c>
      <c r="D93" s="49">
        <f>'KL tổ 9'!AC92</f>
        <v>0</v>
      </c>
      <c r="E93" s="62">
        <f t="shared" si="7"/>
        <v>0</v>
      </c>
      <c r="F93" s="51">
        <v>3</v>
      </c>
      <c r="G93" s="51">
        <v>0</v>
      </c>
      <c r="H93" s="62">
        <f t="shared" si="8"/>
        <v>0</v>
      </c>
      <c r="I93" s="51">
        <v>0</v>
      </c>
      <c r="J93" s="59">
        <f>ROUND(IF(H93&lt;=500000,0,IF(AND(H93&gt;=500001,H93&lt;=1250000),(H93-'Gia cảnh 9'!I89)*5%-25000,IF(H93&gt;=1250001,(H93-'Gia cảnh 9'!I89)*10%-87500))),2)</f>
        <v>0</v>
      </c>
      <c r="K93" s="50">
        <f t="shared" si="5"/>
        <v>0</v>
      </c>
      <c r="L93" s="50">
        <f t="shared" si="6"/>
        <v>0</v>
      </c>
      <c r="M93" s="63"/>
      <c r="N93" s="61"/>
    </row>
    <row r="94" spans="1:14" s="30" customFormat="1" ht="26.25" hidden="1" customHeight="1">
      <c r="A94" s="46">
        <f>'KL tổ 9'!A93</f>
        <v>85</v>
      </c>
      <c r="B94" s="47" t="str">
        <f>'KL tổ 9'!B93</f>
        <v>Kim In</v>
      </c>
      <c r="C94" s="48">
        <v>16000</v>
      </c>
      <c r="D94" s="49">
        <f>'KL tổ 9'!AC93</f>
        <v>0</v>
      </c>
      <c r="E94" s="62">
        <f t="shared" si="7"/>
        <v>0</v>
      </c>
      <c r="F94" s="51">
        <v>3</v>
      </c>
      <c r="G94" s="51">
        <v>0</v>
      </c>
      <c r="H94" s="62">
        <f t="shared" si="8"/>
        <v>0</v>
      </c>
      <c r="I94" s="51">
        <v>0</v>
      </c>
      <c r="J94" s="59">
        <f>ROUND(IF(H94&lt;=500000,0,IF(AND(H94&gt;=500001,H94&lt;=1250000),(H94-'Gia cảnh 9'!I90)*5%-25000,IF(H94&gt;=1250001,(H94-'Gia cảnh 9'!I90)*10%-87500))),2)</f>
        <v>0</v>
      </c>
      <c r="K94" s="50">
        <f t="shared" si="5"/>
        <v>0</v>
      </c>
      <c r="L94" s="50">
        <f t="shared" si="6"/>
        <v>0</v>
      </c>
      <c r="M94" s="63"/>
      <c r="N94" s="61"/>
    </row>
    <row r="95" spans="1:14" s="30" customFormat="1" ht="26.25" hidden="1" customHeight="1">
      <c r="A95" s="46">
        <f>'KL tổ 9'!A94</f>
        <v>86</v>
      </c>
      <c r="B95" s="47" t="str">
        <f>'KL tổ 9'!B94</f>
        <v>Tô Ry Han</v>
      </c>
      <c r="C95" s="48">
        <v>16000</v>
      </c>
      <c r="D95" s="49">
        <f>'KL tổ 9'!AC94</f>
        <v>0</v>
      </c>
      <c r="E95" s="62">
        <f t="shared" si="7"/>
        <v>0</v>
      </c>
      <c r="F95" s="51">
        <v>3</v>
      </c>
      <c r="G95" s="51">
        <v>0</v>
      </c>
      <c r="H95" s="62">
        <f t="shared" si="8"/>
        <v>0</v>
      </c>
      <c r="I95" s="51">
        <v>0</v>
      </c>
      <c r="J95" s="59">
        <f>ROUND(IF(H95&lt;=500000,0,IF(AND(H95&gt;=500001,H95&lt;=1250000),(H95-'Gia cảnh 9'!I91)*5%-25000,IF(H95&gt;=1250001,(H95-'Gia cảnh 9'!I91)*10%-87500))),2)</f>
        <v>0</v>
      </c>
      <c r="K95" s="50">
        <f t="shared" si="5"/>
        <v>0</v>
      </c>
      <c r="L95" s="50">
        <f t="shared" si="6"/>
        <v>0</v>
      </c>
      <c r="M95" s="63"/>
      <c r="N95" s="61"/>
    </row>
    <row r="96" spans="1:14" s="30" customFormat="1" ht="26.25" hidden="1" customHeight="1">
      <c r="A96" s="46">
        <f>'KL tổ 9'!A95</f>
        <v>87</v>
      </c>
      <c r="B96" s="47" t="str">
        <f>'KL tổ 9'!B95</f>
        <v>Chhiên Bô Ri</v>
      </c>
      <c r="C96" s="48">
        <v>16000</v>
      </c>
      <c r="D96" s="49">
        <f>'KL tổ 9'!AC95</f>
        <v>0</v>
      </c>
      <c r="E96" s="62">
        <f t="shared" si="7"/>
        <v>0</v>
      </c>
      <c r="F96" s="51">
        <v>3</v>
      </c>
      <c r="G96" s="51">
        <v>0</v>
      </c>
      <c r="H96" s="62">
        <f t="shared" si="8"/>
        <v>0</v>
      </c>
      <c r="I96" s="51">
        <v>0</v>
      </c>
      <c r="J96" s="59">
        <f>ROUND(IF(H96&lt;=500000,0,IF(AND(H96&gt;=500001,H96&lt;=1250000),(H96-'Gia cảnh 9'!I92)*5%-25000,IF(H96&gt;=1250001,(H96-'Gia cảnh 9'!I92)*10%-87500))),2)</f>
        <v>0</v>
      </c>
      <c r="K96" s="50">
        <f t="shared" si="5"/>
        <v>0</v>
      </c>
      <c r="L96" s="50">
        <f t="shared" si="6"/>
        <v>0</v>
      </c>
      <c r="M96" s="63"/>
      <c r="N96" s="61"/>
    </row>
    <row r="97" spans="1:14" s="30" customFormat="1" ht="26.25" hidden="1" customHeight="1">
      <c r="A97" s="46">
        <f>'KL tổ 9'!A96</f>
        <v>88</v>
      </c>
      <c r="B97" s="47" t="str">
        <f>'KL tổ 9'!B96</f>
        <v>Lunh Chhok</v>
      </c>
      <c r="C97" s="48">
        <v>16000</v>
      </c>
      <c r="D97" s="49">
        <f>'KL tổ 9'!AC96</f>
        <v>0</v>
      </c>
      <c r="E97" s="62">
        <f t="shared" si="7"/>
        <v>0</v>
      </c>
      <c r="F97" s="51">
        <v>3</v>
      </c>
      <c r="G97" s="51">
        <v>0</v>
      </c>
      <c r="H97" s="62">
        <f t="shared" si="8"/>
        <v>0</v>
      </c>
      <c r="I97" s="51">
        <v>0</v>
      </c>
      <c r="J97" s="59">
        <f>ROUND(IF(H97&lt;=500000,0,IF(AND(H97&gt;=500001,H97&lt;=1250000),(H97-'Gia cảnh 9'!I93)*5%-25000,IF(H97&gt;=1250001,(H97-'Gia cảnh 9'!I93)*10%-87500))),2)</f>
        <v>0</v>
      </c>
      <c r="K97" s="50">
        <f t="shared" si="5"/>
        <v>0</v>
      </c>
      <c r="L97" s="50">
        <f t="shared" si="6"/>
        <v>0</v>
      </c>
      <c r="M97" s="63"/>
      <c r="N97" s="61"/>
    </row>
    <row r="98" spans="1:14" s="30" customFormat="1" ht="26.25" hidden="1" customHeight="1">
      <c r="A98" s="46">
        <f>'KL tổ 9'!A97</f>
        <v>89</v>
      </c>
      <c r="B98" s="47" t="str">
        <f>'KL tổ 9'!B97</f>
        <v>Pôk Piêng</v>
      </c>
      <c r="C98" s="48">
        <v>16000</v>
      </c>
      <c r="D98" s="49">
        <f>'KL tổ 9'!AC97</f>
        <v>0</v>
      </c>
      <c r="E98" s="62">
        <f t="shared" si="7"/>
        <v>0</v>
      </c>
      <c r="F98" s="51">
        <v>3</v>
      </c>
      <c r="G98" s="51">
        <v>0</v>
      </c>
      <c r="H98" s="62">
        <f t="shared" si="8"/>
        <v>0</v>
      </c>
      <c r="I98" s="51">
        <v>0</v>
      </c>
      <c r="J98" s="59">
        <v>0</v>
      </c>
      <c r="K98" s="50">
        <f t="shared" si="5"/>
        <v>0</v>
      </c>
      <c r="L98" s="50">
        <f t="shared" si="6"/>
        <v>0</v>
      </c>
      <c r="M98" s="63"/>
      <c r="N98" s="61"/>
    </row>
    <row r="99" spans="1:14" s="30" customFormat="1" ht="26.25" hidden="1" customHeight="1">
      <c r="A99" s="46">
        <f>'KL tổ 9'!A98</f>
        <v>90</v>
      </c>
      <c r="B99" s="47" t="str">
        <f>'KL tổ 9'!B98</f>
        <v>Vôn I Ca</v>
      </c>
      <c r="C99" s="48">
        <v>16000</v>
      </c>
      <c r="D99" s="49">
        <f>'KL tổ 9'!AC98</f>
        <v>0</v>
      </c>
      <c r="E99" s="62">
        <f t="shared" si="7"/>
        <v>0</v>
      </c>
      <c r="F99" s="51">
        <v>3</v>
      </c>
      <c r="G99" s="51">
        <v>0</v>
      </c>
      <c r="H99" s="62">
        <f t="shared" si="8"/>
        <v>0</v>
      </c>
      <c r="I99" s="51">
        <v>0</v>
      </c>
      <c r="J99" s="59">
        <f>ROUND(IF(H99&lt;=500000,0,IF(AND(H99&gt;=500001,H99&lt;=1250000),(H99-'Gia cảnh 9'!I95)*5%-25000,IF(H99&gt;=1250001,(H99-'Gia cảnh 9'!I95)*10%-87500))),2)</f>
        <v>0</v>
      </c>
      <c r="K99" s="50">
        <f t="shared" si="5"/>
        <v>0</v>
      </c>
      <c r="L99" s="50">
        <f t="shared" si="6"/>
        <v>0</v>
      </c>
      <c r="M99" s="63"/>
      <c r="N99" s="61"/>
    </row>
    <row r="100" spans="1:14" s="30" customFormat="1" ht="26.25" hidden="1" customHeight="1">
      <c r="A100" s="46">
        <f>'KL tổ 9'!A99</f>
        <v>91</v>
      </c>
      <c r="B100" s="47" t="str">
        <f>'KL tổ 9'!B99</f>
        <v>Chăn Phin</v>
      </c>
      <c r="C100" s="48">
        <v>16000</v>
      </c>
      <c r="D100" s="49">
        <f>'KL tổ 9'!AC99</f>
        <v>0</v>
      </c>
      <c r="E100" s="62">
        <f t="shared" si="7"/>
        <v>0</v>
      </c>
      <c r="F100" s="51">
        <v>3</v>
      </c>
      <c r="G100" s="51">
        <v>0</v>
      </c>
      <c r="H100" s="62">
        <f t="shared" si="8"/>
        <v>0</v>
      </c>
      <c r="I100" s="51">
        <v>0</v>
      </c>
      <c r="J100" s="59">
        <f>ROUND(IF(H100&lt;=500000,0,IF(AND(H100&gt;=500001,H100&lt;=1250000),(H100-'Gia cảnh 9'!I96)*5%-25000,IF(H100&gt;=1250001,(H100-'Gia cảnh 9'!I96)*10%-87500))),2)</f>
        <v>0</v>
      </c>
      <c r="K100" s="50">
        <f t="shared" si="5"/>
        <v>0</v>
      </c>
      <c r="L100" s="50">
        <f t="shared" si="6"/>
        <v>0</v>
      </c>
      <c r="M100" s="63"/>
      <c r="N100" s="61"/>
    </row>
    <row r="101" spans="1:14" s="30" customFormat="1" ht="26.25" hidden="1" customHeight="1">
      <c r="A101" s="46">
        <f>'KL tổ 9'!A100</f>
        <v>92</v>
      </c>
      <c r="B101" s="47" t="str">
        <f>'KL tổ 9'!B100</f>
        <v>Sa Li Đa</v>
      </c>
      <c r="C101" s="48">
        <v>16000</v>
      </c>
      <c r="D101" s="49">
        <f>'KL tổ 9'!AC100</f>
        <v>0</v>
      </c>
      <c r="E101" s="62">
        <f t="shared" si="7"/>
        <v>0</v>
      </c>
      <c r="F101" s="51">
        <v>3</v>
      </c>
      <c r="G101" s="51">
        <v>0</v>
      </c>
      <c r="H101" s="62">
        <f t="shared" si="8"/>
        <v>0</v>
      </c>
      <c r="I101" s="51">
        <v>0</v>
      </c>
      <c r="J101" s="59">
        <f>ROUND(IF(H101&lt;=500000,0,IF(AND(H101&gt;=500001,H101&lt;=1250000),(H101-'Gia cảnh 9'!I97)*5%-25000,IF(H101&gt;=1250001,(H101-'Gia cảnh 9'!I97)*10%-87500))),2)</f>
        <v>0</v>
      </c>
      <c r="K101" s="50">
        <f t="shared" si="5"/>
        <v>0</v>
      </c>
      <c r="L101" s="50">
        <f t="shared" si="6"/>
        <v>0</v>
      </c>
      <c r="M101" s="63"/>
      <c r="N101" s="61"/>
    </row>
    <row r="102" spans="1:14" s="30" customFormat="1" ht="26.25" hidden="1" customHeight="1">
      <c r="A102" s="46">
        <f>'KL tổ 9'!A101</f>
        <v>93</v>
      </c>
      <c r="B102" s="47" t="str">
        <f>'KL tổ 9'!B101</f>
        <v>Thô Thon</v>
      </c>
      <c r="C102" s="48">
        <v>16000</v>
      </c>
      <c r="D102" s="49">
        <f>'KL tổ 9'!AC101</f>
        <v>0</v>
      </c>
      <c r="E102" s="62">
        <f t="shared" si="7"/>
        <v>0</v>
      </c>
      <c r="F102" s="51">
        <v>3</v>
      </c>
      <c r="G102" s="51">
        <v>0</v>
      </c>
      <c r="H102" s="62">
        <f t="shared" si="8"/>
        <v>0</v>
      </c>
      <c r="I102" s="51">
        <v>0</v>
      </c>
      <c r="J102" s="59">
        <f>ROUND(IF(H102&lt;=500000,0,IF(AND(H102&gt;=500001,H102&lt;=1250000),(H102-'Gia cảnh 9'!I98)*5%-25000,IF(H102&gt;=1250001,(H102-'Gia cảnh 9'!I98)*10%-87500))),2)</f>
        <v>0</v>
      </c>
      <c r="K102" s="50">
        <f t="shared" si="5"/>
        <v>0</v>
      </c>
      <c r="L102" s="50">
        <f t="shared" si="6"/>
        <v>0</v>
      </c>
      <c r="M102" s="63"/>
      <c r="N102" s="61"/>
    </row>
    <row r="103" spans="1:14" s="30" customFormat="1" ht="26.25" hidden="1" customHeight="1">
      <c r="A103" s="46">
        <f>'KL tổ 9'!A102</f>
        <v>94</v>
      </c>
      <c r="B103" s="47" t="str">
        <f>'KL tổ 9'!B102</f>
        <v>Sô Lai</v>
      </c>
      <c r="C103" s="48">
        <v>16000</v>
      </c>
      <c r="D103" s="49">
        <f>'KL tổ 9'!AC102</f>
        <v>0</v>
      </c>
      <c r="E103" s="62">
        <f t="shared" si="7"/>
        <v>0</v>
      </c>
      <c r="F103" s="51">
        <v>3</v>
      </c>
      <c r="G103" s="51">
        <v>0</v>
      </c>
      <c r="H103" s="62">
        <f t="shared" si="8"/>
        <v>0</v>
      </c>
      <c r="I103" s="51">
        <v>0</v>
      </c>
      <c r="J103" s="59">
        <f>ROUND(IF(H103&lt;=500000,0,IF(AND(H103&gt;=500001,H103&lt;=1250000),(H103-'Gia cảnh 9'!I99)*5%-25000,IF(H103&gt;=1250001,(H103-'Gia cảnh 9'!I99)*10%-87500))),2)</f>
        <v>0</v>
      </c>
      <c r="K103" s="50">
        <f t="shared" si="5"/>
        <v>0</v>
      </c>
      <c r="L103" s="50">
        <f t="shared" si="6"/>
        <v>0</v>
      </c>
      <c r="M103" s="63"/>
      <c r="N103" s="61"/>
    </row>
    <row r="104" spans="1:14" s="30" customFormat="1" ht="26.25" hidden="1" customHeight="1">
      <c r="A104" s="46">
        <f>'KL tổ 9'!A103</f>
        <v>95</v>
      </c>
      <c r="B104" s="47" t="str">
        <f>'KL tổ 9'!B103</f>
        <v>Vay Hâm</v>
      </c>
      <c r="C104" s="48">
        <v>16000</v>
      </c>
      <c r="D104" s="49">
        <f>'KL tổ 9'!AC103</f>
        <v>0</v>
      </c>
      <c r="E104" s="62">
        <f t="shared" si="7"/>
        <v>0</v>
      </c>
      <c r="F104" s="51">
        <v>3</v>
      </c>
      <c r="G104" s="51">
        <v>0</v>
      </c>
      <c r="H104" s="62">
        <f t="shared" si="8"/>
        <v>0</v>
      </c>
      <c r="I104" s="51">
        <v>0</v>
      </c>
      <c r="J104" s="59">
        <f>ROUND(IF(H104&lt;=500000,0,IF(AND(H104&gt;=500001,H104&lt;=1250000),(H104-'Gia cảnh 9'!I100)*5%-25000,IF(H104&gt;=1250001,(H104-'Gia cảnh 9'!I100)*10%-87500))),2)</f>
        <v>0</v>
      </c>
      <c r="K104" s="50">
        <f t="shared" si="5"/>
        <v>0</v>
      </c>
      <c r="L104" s="50">
        <f t="shared" si="6"/>
        <v>0</v>
      </c>
      <c r="M104" s="63"/>
      <c r="N104" s="61"/>
    </row>
    <row r="105" spans="1:14" s="30" customFormat="1" ht="26.25" hidden="1" customHeight="1">
      <c r="A105" s="46">
        <f>'KL tổ 9'!A104</f>
        <v>96</v>
      </c>
      <c r="B105" s="47" t="str">
        <f>'KL tổ 9'!B104</f>
        <v>Nhêp Vên</v>
      </c>
      <c r="C105" s="48">
        <v>16000</v>
      </c>
      <c r="D105" s="49">
        <f>'KL tổ 9'!AC104</f>
        <v>0</v>
      </c>
      <c r="E105" s="62">
        <f t="shared" si="7"/>
        <v>0</v>
      </c>
      <c r="F105" s="51">
        <v>3</v>
      </c>
      <c r="G105" s="51">
        <v>0</v>
      </c>
      <c r="H105" s="62">
        <f t="shared" si="8"/>
        <v>0</v>
      </c>
      <c r="I105" s="51">
        <v>0</v>
      </c>
      <c r="J105" s="59">
        <f>ROUND(IF(H105&lt;=500000,0,IF(AND(H105&gt;=500001,H105&lt;=1250000),(H105-'Gia cảnh 9'!I101)*5%-25000,IF(H105&gt;=1250001,(H105-'Gia cảnh 9'!I101)*10%-87500))),2)</f>
        <v>0</v>
      </c>
      <c r="K105" s="50">
        <f t="shared" si="5"/>
        <v>0</v>
      </c>
      <c r="L105" s="50">
        <f t="shared" si="6"/>
        <v>0</v>
      </c>
      <c r="M105" s="63"/>
      <c r="N105" s="61"/>
    </row>
    <row r="106" spans="1:14" s="30" customFormat="1" ht="26.25" hidden="1" customHeight="1">
      <c r="A106" s="46">
        <f>'KL tổ 9'!A105</f>
        <v>97</v>
      </c>
      <c r="B106" s="47" t="str">
        <f>'KL tổ 9'!B105</f>
        <v>Uôn Ra</v>
      </c>
      <c r="C106" s="48">
        <v>16000</v>
      </c>
      <c r="D106" s="49">
        <f>'KL tổ 9'!AC105</f>
        <v>0</v>
      </c>
      <c r="E106" s="62">
        <f t="shared" si="7"/>
        <v>0</v>
      </c>
      <c r="F106" s="51">
        <v>3</v>
      </c>
      <c r="G106" s="51">
        <v>0</v>
      </c>
      <c r="H106" s="62">
        <f t="shared" si="8"/>
        <v>0</v>
      </c>
      <c r="I106" s="51">
        <v>0</v>
      </c>
      <c r="J106" s="59">
        <f>ROUND(IF(H106&lt;=500000,0,IF(AND(H106&gt;=500001,H106&lt;=1250000),(H106-'Gia cảnh 9'!I102)*5%-25000,IF(H106&gt;=1250001,(H106-'Gia cảnh 9'!I102)*10%-87500))),2)</f>
        <v>0</v>
      </c>
      <c r="K106" s="50">
        <f t="shared" si="5"/>
        <v>0</v>
      </c>
      <c r="L106" s="50">
        <f t="shared" si="6"/>
        <v>0</v>
      </c>
      <c r="M106" s="63"/>
      <c r="N106" s="61"/>
    </row>
    <row r="107" spans="1:14" s="30" customFormat="1" ht="26.25" hidden="1" customHeight="1">
      <c r="A107" s="46">
        <f>'KL tổ 9'!A106</f>
        <v>98</v>
      </c>
      <c r="B107" s="47" t="str">
        <f>'KL tổ 9'!B106</f>
        <v>Chhiêt Phin</v>
      </c>
      <c r="C107" s="48">
        <v>16000</v>
      </c>
      <c r="D107" s="49">
        <f>'KL tổ 9'!AC106</f>
        <v>0</v>
      </c>
      <c r="E107" s="62">
        <f t="shared" si="7"/>
        <v>0</v>
      </c>
      <c r="F107" s="51">
        <v>3</v>
      </c>
      <c r="G107" s="51">
        <v>0</v>
      </c>
      <c r="H107" s="62">
        <f t="shared" si="8"/>
        <v>0</v>
      </c>
      <c r="I107" s="51">
        <v>0</v>
      </c>
      <c r="J107" s="59">
        <f>ROUND(IF(H107&lt;=500000,0,IF(AND(H107&gt;=500001,H107&lt;=1250000),(H107-'Gia cảnh 9'!I103)*5%-25000,IF(H107&gt;=1250001,(H107-'Gia cảnh 9'!I103)*10%-87500))),2)</f>
        <v>0</v>
      </c>
      <c r="K107" s="50">
        <f t="shared" si="5"/>
        <v>0</v>
      </c>
      <c r="L107" s="50">
        <f t="shared" si="6"/>
        <v>0</v>
      </c>
      <c r="M107" s="63"/>
      <c r="N107" s="61"/>
    </row>
    <row r="108" spans="1:14" s="30" customFormat="1" ht="26.25" hidden="1" customHeight="1">
      <c r="A108" s="46">
        <f>'KL tổ 9'!A107</f>
        <v>116</v>
      </c>
      <c r="B108" s="47" t="str">
        <f>'KL tổ 9'!B107</f>
        <v>Chhông Tăng Hao</v>
      </c>
      <c r="C108" s="48">
        <v>16000</v>
      </c>
      <c r="D108" s="49">
        <f>'KL tổ 9'!AC107</f>
        <v>0</v>
      </c>
      <c r="E108" s="62">
        <f t="shared" si="7"/>
        <v>0</v>
      </c>
      <c r="F108" s="51">
        <v>3</v>
      </c>
      <c r="G108" s="51">
        <v>0</v>
      </c>
      <c r="H108" s="62">
        <f t="shared" si="8"/>
        <v>0</v>
      </c>
      <c r="I108" s="51">
        <v>0</v>
      </c>
      <c r="J108" s="59">
        <f>ROUND(IF(H108&lt;=500000,0,IF(AND(H108&gt;=500001,H108&lt;=1250000),(H108-'Gia cảnh 9'!I104)*5%-25000,IF(H108&gt;=1250001,(H108-'Gia cảnh 9'!I104)*10%-87500))),2)</f>
        <v>0</v>
      </c>
      <c r="K108" s="50">
        <f t="shared" si="5"/>
        <v>0</v>
      </c>
      <c r="L108" s="50">
        <f t="shared" si="6"/>
        <v>0</v>
      </c>
      <c r="M108" s="63"/>
      <c r="N108" s="61"/>
    </row>
    <row r="109" spans="1:14" s="30" customFormat="1" ht="26.25" hidden="1" customHeight="1">
      <c r="A109" s="46">
        <f>'KL tổ 9'!A108</f>
        <v>117</v>
      </c>
      <c r="B109" s="47" t="str">
        <f>'KL tổ 9'!B108</f>
        <v>Pho Than</v>
      </c>
      <c r="C109" s="48">
        <v>16000</v>
      </c>
      <c r="D109" s="49">
        <f>'KL tổ 9'!AC108</f>
        <v>0</v>
      </c>
      <c r="E109" s="62">
        <f t="shared" si="7"/>
        <v>0</v>
      </c>
      <c r="F109" s="51">
        <v>3</v>
      </c>
      <c r="G109" s="51">
        <v>0</v>
      </c>
      <c r="H109" s="62">
        <f t="shared" si="8"/>
        <v>0</v>
      </c>
      <c r="I109" s="51">
        <v>0</v>
      </c>
      <c r="J109" s="59">
        <f>ROUND(IF(H109&lt;=500000,0,IF(AND(H109&gt;=500001,H109&lt;=1250000),(H109-'Gia cảnh 9'!I105)*5%-25000,IF(H109&gt;=1250001,(H109-'Gia cảnh 9'!I105)*10%-87500))),2)</f>
        <v>0</v>
      </c>
      <c r="K109" s="50">
        <f t="shared" si="5"/>
        <v>0</v>
      </c>
      <c r="L109" s="50">
        <f t="shared" si="6"/>
        <v>0</v>
      </c>
      <c r="M109" s="63"/>
      <c r="N109" s="61"/>
    </row>
    <row r="110" spans="1:14" s="30" customFormat="1" ht="26.25" hidden="1" customHeight="1">
      <c r="A110" s="46">
        <f>'KL tổ 9'!A109</f>
        <v>118</v>
      </c>
      <c r="B110" s="47" t="str">
        <f>'KL tổ 9'!B109</f>
        <v>Mak Von</v>
      </c>
      <c r="C110" s="48">
        <v>16000</v>
      </c>
      <c r="D110" s="49">
        <f>'KL tổ 9'!AC109</f>
        <v>0</v>
      </c>
      <c r="E110" s="62">
        <f t="shared" si="7"/>
        <v>0</v>
      </c>
      <c r="F110" s="51">
        <v>3</v>
      </c>
      <c r="G110" s="51">
        <v>0</v>
      </c>
      <c r="H110" s="62">
        <f t="shared" si="8"/>
        <v>0</v>
      </c>
      <c r="I110" s="51">
        <v>0</v>
      </c>
      <c r="J110" s="59">
        <v>0</v>
      </c>
      <c r="K110" s="50">
        <f t="shared" si="5"/>
        <v>0</v>
      </c>
      <c r="L110" s="50">
        <f t="shared" si="6"/>
        <v>0</v>
      </c>
      <c r="M110" s="63"/>
      <c r="N110" s="61"/>
    </row>
    <row r="111" spans="1:14" s="30" customFormat="1" ht="26.25" hidden="1" customHeight="1">
      <c r="A111" s="46">
        <f>'KL tổ 9'!A110</f>
        <v>119</v>
      </c>
      <c r="B111" s="47" t="str">
        <f>'KL tổ 9'!B110</f>
        <v>Sôk Tit</v>
      </c>
      <c r="C111" s="48">
        <v>16000</v>
      </c>
      <c r="D111" s="49">
        <f>'KL tổ 9'!AC110</f>
        <v>0</v>
      </c>
      <c r="E111" s="62">
        <f t="shared" si="7"/>
        <v>0</v>
      </c>
      <c r="F111" s="51">
        <v>3</v>
      </c>
      <c r="G111" s="51">
        <v>0</v>
      </c>
      <c r="H111" s="62">
        <f t="shared" si="8"/>
        <v>0</v>
      </c>
      <c r="I111" s="51">
        <v>0</v>
      </c>
      <c r="J111" s="59">
        <f>ROUND(IF(H111&lt;=500000,0,IF(AND(H111&gt;=500001,H111&lt;=1250000),(H111-'Gia cảnh 9'!I107)*5%-25000,IF(H111&gt;=1250001,(H111-'Gia cảnh 9'!I107)*10%-87500))),2)</f>
        <v>0</v>
      </c>
      <c r="K111" s="50">
        <f t="shared" si="5"/>
        <v>0</v>
      </c>
      <c r="L111" s="50">
        <f t="shared" si="6"/>
        <v>0</v>
      </c>
      <c r="M111" s="63"/>
      <c r="N111" s="61"/>
    </row>
    <row r="112" spans="1:14" s="30" customFormat="1" ht="26.25" hidden="1" customHeight="1">
      <c r="A112" s="46">
        <f>'KL tổ 9'!A111</f>
        <v>120</v>
      </c>
      <c r="B112" s="47" t="str">
        <f>'KL tổ 9'!B111</f>
        <v>Na Chăn Ra</v>
      </c>
      <c r="C112" s="48">
        <v>16000</v>
      </c>
      <c r="D112" s="49">
        <f>'KL tổ 9'!AC111</f>
        <v>0</v>
      </c>
      <c r="E112" s="62">
        <f t="shared" si="7"/>
        <v>0</v>
      </c>
      <c r="F112" s="51">
        <v>3</v>
      </c>
      <c r="G112" s="51">
        <v>0</v>
      </c>
      <c r="H112" s="62">
        <f t="shared" si="8"/>
        <v>0</v>
      </c>
      <c r="I112" s="51">
        <v>0</v>
      </c>
      <c r="J112" s="59">
        <f>ROUND(IF(H112&lt;=500000,0,IF(AND(H112&gt;=500001,H112&lt;=1250000),(H112-'Gia cảnh 9'!I108)*5%-25000,IF(H112&gt;=1250001,(H112-'Gia cảnh 9'!I108)*10%-87500))),2)</f>
        <v>0</v>
      </c>
      <c r="K112" s="50">
        <f t="shared" si="5"/>
        <v>0</v>
      </c>
      <c r="L112" s="50">
        <f t="shared" si="6"/>
        <v>0</v>
      </c>
      <c r="M112" s="63"/>
      <c r="N112" s="61"/>
    </row>
    <row r="113" spans="1:14" s="30" customFormat="1" ht="26.25" hidden="1" customHeight="1">
      <c r="A113" s="46">
        <f>'KL tổ 9'!A112</f>
        <v>121</v>
      </c>
      <c r="B113" s="47" t="str">
        <f>'KL tổ 9'!B112</f>
        <v>Von Khôi</v>
      </c>
      <c r="C113" s="48">
        <v>16000</v>
      </c>
      <c r="D113" s="49">
        <f>'KL tổ 9'!AC112</f>
        <v>0</v>
      </c>
      <c r="E113" s="62">
        <f t="shared" si="7"/>
        <v>0</v>
      </c>
      <c r="F113" s="51">
        <v>3</v>
      </c>
      <c r="G113" s="51">
        <v>0</v>
      </c>
      <c r="H113" s="62">
        <f t="shared" si="8"/>
        <v>0</v>
      </c>
      <c r="I113" s="51">
        <v>0</v>
      </c>
      <c r="J113" s="59">
        <f>ROUND(IF(H113&lt;=500000,0,IF(AND(H113&gt;=500001,H113&lt;=1250000),(H113-'Gia cảnh 9'!I109)*5%-25000,IF(H113&gt;=1250001,(H113-'Gia cảnh 9'!I109)*10%-87500))),2)</f>
        <v>0</v>
      </c>
      <c r="K113" s="50">
        <f t="shared" si="5"/>
        <v>0</v>
      </c>
      <c r="L113" s="50">
        <f t="shared" si="6"/>
        <v>0</v>
      </c>
      <c r="M113" s="63"/>
      <c r="N113" s="61"/>
    </row>
    <row r="114" spans="1:14" s="30" customFormat="1" ht="27.75" hidden="1" customHeight="1">
      <c r="A114" s="46">
        <f>'KL tổ 9'!A113</f>
        <v>122</v>
      </c>
      <c r="B114" s="47" t="str">
        <f>'KL tổ 9'!B113</f>
        <v>Son Chom Rơn</v>
      </c>
      <c r="C114" s="48">
        <v>16000</v>
      </c>
      <c r="D114" s="49">
        <f>'KL tổ 9'!AC113</f>
        <v>0</v>
      </c>
      <c r="E114" s="62">
        <f t="shared" si="7"/>
        <v>0</v>
      </c>
      <c r="F114" s="51">
        <v>3</v>
      </c>
      <c r="G114" s="51">
        <v>0</v>
      </c>
      <c r="H114" s="62">
        <f t="shared" si="8"/>
        <v>0</v>
      </c>
      <c r="I114" s="51">
        <v>0</v>
      </c>
      <c r="J114" s="59">
        <f>ROUND(IF(H114&lt;=500000,0,IF(AND(H114&gt;=500001,H114&lt;=1250000),(H114-'Gia cảnh 9'!I110)*5%-25000,IF(H114&gt;=1250001,(H114-'Gia cảnh 9'!I110)*10%-87500))),2)</f>
        <v>0</v>
      </c>
      <c r="K114" s="50">
        <f t="shared" si="5"/>
        <v>0</v>
      </c>
      <c r="L114" s="50">
        <f t="shared" si="6"/>
        <v>0</v>
      </c>
      <c r="M114" s="63"/>
      <c r="N114" s="61"/>
    </row>
    <row r="115" spans="1:14" s="30" customFormat="1" ht="27.75" hidden="1" customHeight="1">
      <c r="A115" s="46">
        <f>'KL tổ 9'!A114</f>
        <v>123</v>
      </c>
      <c r="B115" s="47" t="str">
        <f>'KL tổ 9'!B114</f>
        <v>Chhon Ron</v>
      </c>
      <c r="C115" s="48">
        <v>16000</v>
      </c>
      <c r="D115" s="49">
        <f>'KL tổ 9'!AC114</f>
        <v>0</v>
      </c>
      <c r="E115" s="62">
        <f t="shared" si="7"/>
        <v>0</v>
      </c>
      <c r="F115" s="51">
        <v>3</v>
      </c>
      <c r="G115" s="51">
        <v>0</v>
      </c>
      <c r="H115" s="62">
        <f t="shared" si="8"/>
        <v>0</v>
      </c>
      <c r="I115" s="51">
        <v>0</v>
      </c>
      <c r="J115" s="59">
        <f>ROUND(IF(H115&lt;=500000,0,IF(AND(H115&gt;=500001,H115&lt;=1250000),(H115-'Gia cảnh 9'!I111)*5%-25000,IF(H115&gt;=1250001,(H115-'Gia cảnh 9'!I111)*10%-87500))),2)</f>
        <v>0</v>
      </c>
      <c r="K115" s="50">
        <f t="shared" si="5"/>
        <v>0</v>
      </c>
      <c r="L115" s="50">
        <f t="shared" si="6"/>
        <v>0</v>
      </c>
      <c r="M115" s="63"/>
      <c r="N115" s="61"/>
    </row>
    <row r="116" spans="1:14" s="30" customFormat="1" ht="27.75" hidden="1" customHeight="1">
      <c r="A116" s="46">
        <f>'KL tổ 9'!A115</f>
        <v>124</v>
      </c>
      <c r="B116" s="47" t="str">
        <f>'KL tổ 9'!B115</f>
        <v>Hum Ni</v>
      </c>
      <c r="C116" s="48">
        <v>16000</v>
      </c>
      <c r="D116" s="49">
        <f>'KL tổ 9'!AC115</f>
        <v>0</v>
      </c>
      <c r="E116" s="62">
        <f t="shared" si="7"/>
        <v>0</v>
      </c>
      <c r="F116" s="51">
        <v>3</v>
      </c>
      <c r="G116" s="51">
        <v>0</v>
      </c>
      <c r="H116" s="62">
        <f t="shared" si="8"/>
        <v>0</v>
      </c>
      <c r="I116" s="51">
        <v>0</v>
      </c>
      <c r="J116" s="59">
        <f>ROUND(IF(H116&lt;=500000,0,IF(AND(H116&gt;=500001,H116&lt;=1250000),(H116-'Gia cảnh 9'!I112)*5%-25000,IF(H116&gt;=1250001,(H116-'Gia cảnh 9'!I112)*10%-87500))),2)</f>
        <v>0</v>
      </c>
      <c r="K116" s="50">
        <f t="shared" si="5"/>
        <v>0</v>
      </c>
      <c r="L116" s="50">
        <f t="shared" si="6"/>
        <v>0</v>
      </c>
      <c r="M116" s="63"/>
      <c r="N116" s="61"/>
    </row>
    <row r="117" spans="1:14" s="30" customFormat="1" ht="27.75" hidden="1" customHeight="1">
      <c r="A117" s="46">
        <f>'KL tổ 9'!A116</f>
        <v>125</v>
      </c>
      <c r="B117" s="47" t="str">
        <f>'KL tổ 9'!B116</f>
        <v>Sô Srey Lek</v>
      </c>
      <c r="C117" s="48">
        <v>16000</v>
      </c>
      <c r="D117" s="49">
        <f>'KL tổ 9'!AC116</f>
        <v>0</v>
      </c>
      <c r="E117" s="62">
        <f t="shared" si="7"/>
        <v>0</v>
      </c>
      <c r="F117" s="51">
        <v>3</v>
      </c>
      <c r="G117" s="51">
        <v>0</v>
      </c>
      <c r="H117" s="62">
        <f t="shared" si="8"/>
        <v>0</v>
      </c>
      <c r="I117" s="51">
        <v>0</v>
      </c>
      <c r="J117" s="59">
        <f>ROUND(IF(H117&lt;=500000,0,IF(AND(H117&gt;=500001,H117&lt;=1250000),(H117-'Gia cảnh 9'!I113)*5%-25000,IF(H117&gt;=1250001,(H117-'Gia cảnh 9'!I113)*10%-87500))),2)</f>
        <v>0</v>
      </c>
      <c r="K117" s="50">
        <v>0</v>
      </c>
      <c r="L117" s="50">
        <f t="shared" ref="L117:L180" si="9">IF(K117&gt;0,H117-K117,H117)</f>
        <v>0</v>
      </c>
      <c r="M117" s="63"/>
      <c r="N117" s="61"/>
    </row>
    <row r="118" spans="1:14" s="30" customFormat="1" ht="27.75" hidden="1" customHeight="1">
      <c r="A118" s="46">
        <f>'KL tổ 9'!A117</f>
        <v>126</v>
      </c>
      <c r="B118" s="47" t="str">
        <f>'KL tổ 9'!B117</f>
        <v>Chươn Ray</v>
      </c>
      <c r="C118" s="48">
        <v>16000</v>
      </c>
      <c r="D118" s="49">
        <f>'KL tổ 9'!AC117</f>
        <v>0</v>
      </c>
      <c r="E118" s="62">
        <f t="shared" si="7"/>
        <v>0</v>
      </c>
      <c r="F118" s="51">
        <v>3</v>
      </c>
      <c r="G118" s="51">
        <v>0</v>
      </c>
      <c r="H118" s="62">
        <f t="shared" si="8"/>
        <v>0</v>
      </c>
      <c r="I118" s="51">
        <v>0</v>
      </c>
      <c r="J118" s="59">
        <f>ROUND(IF(H118&lt;=500000,0,IF(AND(H118&gt;=500001,H118&lt;=1250000),(H118-'Gia cảnh 9'!I114)*5%-25000,IF(H118&gt;=1250001,(H118-'Gia cảnh 9'!I114)*10%-87500))),2)</f>
        <v>0</v>
      </c>
      <c r="K118">
        <v>0</v>
      </c>
      <c r="L118" s="50">
        <f t="shared" si="9"/>
        <v>0</v>
      </c>
      <c r="M118" s="63"/>
      <c r="N118" s="61"/>
    </row>
    <row r="119" spans="1:14" s="30" customFormat="1" ht="27.75" hidden="1" customHeight="1">
      <c r="A119" s="46">
        <f>'KL tổ 9'!A118</f>
        <v>127</v>
      </c>
      <c r="B119" s="47" t="str">
        <f>'KL tổ 9'!B118</f>
        <v>Tit Ty</v>
      </c>
      <c r="C119" s="48">
        <v>16000</v>
      </c>
      <c r="D119" s="49">
        <f>'KL tổ 9'!AC118</f>
        <v>0</v>
      </c>
      <c r="E119" s="62">
        <f t="shared" si="7"/>
        <v>0</v>
      </c>
      <c r="F119" s="51">
        <v>3</v>
      </c>
      <c r="G119" s="51">
        <v>0</v>
      </c>
      <c r="H119" s="62">
        <f t="shared" si="8"/>
        <v>0</v>
      </c>
      <c r="I119" s="51">
        <v>0</v>
      </c>
      <c r="J119" s="59">
        <f>ROUND(IF(H119&lt;=500000,0,IF(AND(H119&gt;=500001,H119&lt;=1250000),(H119-'Gia cảnh 9'!I115)*5%-25000,IF(H119&gt;=1250001,(H119-'Gia cảnh 9'!I115)*10%-87500))),2)</f>
        <v>0</v>
      </c>
      <c r="K119">
        <v>0</v>
      </c>
      <c r="L119" s="50">
        <f t="shared" si="9"/>
        <v>0</v>
      </c>
      <c r="M119" s="63"/>
      <c r="N119" s="61"/>
    </row>
    <row r="120" spans="1:14" s="30" customFormat="1" ht="27.75" hidden="1" customHeight="1">
      <c r="A120" s="46">
        <f>'KL tổ 9'!A119</f>
        <v>128</v>
      </c>
      <c r="B120" s="47" t="str">
        <f>'KL tổ 9'!B119</f>
        <v>Buôn Số Bân</v>
      </c>
      <c r="C120" s="48">
        <v>16000</v>
      </c>
      <c r="D120" s="49">
        <f>'KL tổ 9'!AC119</f>
        <v>0</v>
      </c>
      <c r="E120" s="62">
        <f t="shared" si="7"/>
        <v>0</v>
      </c>
      <c r="F120" s="51">
        <v>3</v>
      </c>
      <c r="G120" s="51">
        <v>0</v>
      </c>
      <c r="H120" s="62">
        <f t="shared" si="8"/>
        <v>0</v>
      </c>
      <c r="I120" s="51">
        <v>0</v>
      </c>
      <c r="J120" s="59">
        <f>ROUND(IF(H120&lt;=500000,0,IF(AND(H120&gt;=500001,H120&lt;=1250000),(H120-'Gia cảnh 9'!I116)*5%-25000,IF(H120&gt;=1250001,(H120-'Gia cảnh 9'!I116)*10%-87500))),2)</f>
        <v>0</v>
      </c>
      <c r="K120">
        <v>0</v>
      </c>
      <c r="L120" s="50">
        <f t="shared" si="9"/>
        <v>0</v>
      </c>
      <c r="M120" s="63"/>
      <c r="N120" s="61"/>
    </row>
    <row r="121" spans="1:14" s="30" customFormat="1" ht="27.75" hidden="1" customHeight="1">
      <c r="A121" s="46">
        <f>'KL tổ 9'!A120</f>
        <v>129</v>
      </c>
      <c r="B121" s="47" t="str">
        <f>'KL tổ 9'!B120</f>
        <v>An Vit Chia</v>
      </c>
      <c r="C121" s="48">
        <v>16000</v>
      </c>
      <c r="D121" s="49">
        <f>'KL tổ 9'!AC120</f>
        <v>0</v>
      </c>
      <c r="E121" s="62">
        <f t="shared" si="7"/>
        <v>0</v>
      </c>
      <c r="F121" s="51">
        <v>3</v>
      </c>
      <c r="G121" s="51">
        <v>0</v>
      </c>
      <c r="H121" s="62">
        <f t="shared" si="8"/>
        <v>0</v>
      </c>
      <c r="I121" s="51">
        <v>0</v>
      </c>
      <c r="J121" s="59">
        <f>ROUND(IF(H121&lt;=500000,0,IF(AND(H121&gt;=500001,H121&lt;=1250000),(H121-'Gia cảnh 9'!I117)*5%-25000,IF(H121&gt;=1250001,(H121-'Gia cảnh 9'!I117)*10%-87500))),2)</f>
        <v>0</v>
      </c>
      <c r="K121">
        <v>0</v>
      </c>
      <c r="L121" s="50">
        <f t="shared" si="9"/>
        <v>0</v>
      </c>
      <c r="M121" s="63"/>
      <c r="N121" s="61"/>
    </row>
    <row r="122" spans="1:14" s="30" customFormat="1" ht="27.75" hidden="1" customHeight="1">
      <c r="A122" s="46">
        <f>'KL tổ 9'!A121</f>
        <v>130</v>
      </c>
      <c r="B122" s="47" t="str">
        <f>'KL tổ 9'!B121</f>
        <v>Don Doi</v>
      </c>
      <c r="C122" s="48">
        <v>16000</v>
      </c>
      <c r="D122" s="49">
        <f>'KL tổ 9'!AC121</f>
        <v>0</v>
      </c>
      <c r="E122" s="62">
        <f t="shared" si="7"/>
        <v>0</v>
      </c>
      <c r="F122" s="51">
        <v>3</v>
      </c>
      <c r="G122" s="51">
        <v>0</v>
      </c>
      <c r="H122" s="62">
        <f t="shared" si="8"/>
        <v>0</v>
      </c>
      <c r="I122" s="51">
        <v>0</v>
      </c>
      <c r="J122" s="59">
        <f>ROUND(IF(H122&lt;=500000,0,IF(AND(H122&gt;=500001,H122&lt;=1250000),(H122-'Gia cảnh 9'!I118)*5%-25000,IF(H122&gt;=1250001,(H122-'Gia cảnh 9'!I118)*10%-87500))),2)</f>
        <v>0</v>
      </c>
      <c r="K122">
        <v>0</v>
      </c>
      <c r="L122" s="50">
        <f t="shared" si="9"/>
        <v>0</v>
      </c>
      <c r="M122" s="63"/>
      <c r="N122" s="61"/>
    </row>
    <row r="123" spans="1:14" s="30" customFormat="1" ht="27.75" hidden="1" customHeight="1">
      <c r="A123" s="46">
        <f>'KL tổ 9'!A122</f>
        <v>131</v>
      </c>
      <c r="B123" s="47" t="str">
        <f>'KL tổ 9'!B122</f>
        <v>Rim Hay</v>
      </c>
      <c r="C123" s="48">
        <v>16000</v>
      </c>
      <c r="D123" s="49">
        <f>'KL tổ 9'!AC122</f>
        <v>0</v>
      </c>
      <c r="E123" s="62">
        <f t="shared" si="7"/>
        <v>0</v>
      </c>
      <c r="F123" s="51">
        <v>3</v>
      </c>
      <c r="G123" s="51">
        <v>0</v>
      </c>
      <c r="H123" s="62">
        <f t="shared" si="8"/>
        <v>0</v>
      </c>
      <c r="I123" s="51">
        <v>0</v>
      </c>
      <c r="J123" s="59">
        <f>ROUND(IF(H123&lt;=500000,0,IF(AND(H123&gt;=500001,H123&lt;=1250000),(H123-'Gia cảnh 9'!I119)*5%-25000,IF(H123&gt;=1250001,(H123-'Gia cảnh 9'!I119)*10%-87500))),2)</f>
        <v>0</v>
      </c>
      <c r="K123">
        <v>0</v>
      </c>
      <c r="L123" s="50">
        <f t="shared" si="9"/>
        <v>0</v>
      </c>
      <c r="M123" s="63"/>
      <c r="N123" s="61"/>
    </row>
    <row r="124" spans="1:14" s="30" customFormat="1" ht="27.75" hidden="1" customHeight="1">
      <c r="A124" s="46">
        <f>'KL tổ 9'!A123</f>
        <v>132</v>
      </c>
      <c r="B124" s="47" t="str">
        <f>'KL tổ 9'!B123</f>
        <v>Văn Sôk</v>
      </c>
      <c r="C124" s="48">
        <v>16000</v>
      </c>
      <c r="D124" s="49">
        <f>'KL tổ 9'!AC123</f>
        <v>0</v>
      </c>
      <c r="E124" s="62">
        <f t="shared" ref="E124:E187" si="10">C124*D124</f>
        <v>0</v>
      </c>
      <c r="F124" s="51">
        <v>3</v>
      </c>
      <c r="G124" s="51">
        <v>0</v>
      </c>
      <c r="H124" s="62">
        <f t="shared" ref="H124:H187" si="11">G124+E124</f>
        <v>0</v>
      </c>
      <c r="I124" s="51">
        <v>0</v>
      </c>
      <c r="J124" s="59">
        <f>ROUND(IF(H124&lt;=500000,0,IF(AND(H124&gt;=500001,H124&lt;=1250000),(H124-'Gia cảnh 9'!I120)*5%-25000,IF(H124&gt;=1250001,(H124-'Gia cảnh 9'!I120)*10%-87500))),2)</f>
        <v>0</v>
      </c>
      <c r="K124">
        <v>0</v>
      </c>
      <c r="L124" s="50">
        <f t="shared" si="9"/>
        <v>0</v>
      </c>
      <c r="M124" s="63"/>
      <c r="N124" s="61"/>
    </row>
    <row r="125" spans="1:14" s="30" customFormat="1" ht="27.75" hidden="1" customHeight="1">
      <c r="A125" s="46">
        <f>'KL tổ 9'!A124</f>
        <v>133</v>
      </c>
      <c r="B125" s="47" t="str">
        <f>'KL tổ 9'!B124</f>
        <v>Bôl Sât</v>
      </c>
      <c r="C125" s="48">
        <v>16000</v>
      </c>
      <c r="D125" s="49">
        <f>'KL tổ 9'!AC124</f>
        <v>0</v>
      </c>
      <c r="E125" s="62">
        <f t="shared" si="10"/>
        <v>0</v>
      </c>
      <c r="F125" s="51">
        <v>3</v>
      </c>
      <c r="G125" s="51">
        <v>0</v>
      </c>
      <c r="H125" s="62">
        <f t="shared" si="11"/>
        <v>0</v>
      </c>
      <c r="I125" s="51">
        <v>0</v>
      </c>
      <c r="J125" s="59">
        <f>ROUND(IF(H125&lt;=500000,0,IF(AND(H125&gt;=500001,H125&lt;=1250000),(H125-'Gia cảnh 9'!I121)*5%-25000,IF(H125&gt;=1250001,(H125-'Gia cảnh 9'!I121)*10%-87500))),2)</f>
        <v>0</v>
      </c>
      <c r="K125">
        <v>0</v>
      </c>
      <c r="L125" s="50">
        <f t="shared" si="9"/>
        <v>0</v>
      </c>
      <c r="M125" s="63"/>
      <c r="N125" s="61"/>
    </row>
    <row r="126" spans="1:14" s="30" customFormat="1" ht="27.75" hidden="1" customHeight="1">
      <c r="A126" s="46">
        <f>'KL tổ 9'!A125</f>
        <v>134</v>
      </c>
      <c r="B126" s="47" t="str">
        <f>'KL tổ 9'!B125</f>
        <v>Hang Sât</v>
      </c>
      <c r="C126" s="48">
        <v>16000</v>
      </c>
      <c r="D126" s="49">
        <f>'KL tổ 9'!AC125</f>
        <v>0</v>
      </c>
      <c r="E126" s="62">
        <f t="shared" si="10"/>
        <v>0</v>
      </c>
      <c r="F126" s="51">
        <v>3</v>
      </c>
      <c r="G126" s="51">
        <v>0</v>
      </c>
      <c r="H126" s="62">
        <f t="shared" si="11"/>
        <v>0</v>
      </c>
      <c r="I126" s="51">
        <v>0</v>
      </c>
      <c r="J126" s="59">
        <f>ROUND(IF(H126&lt;=500000,0,IF(AND(H126&gt;=500001,H126&lt;=1250000),(H126-'Gia cảnh 9'!I122)*5%-25000,IF(H126&gt;=1250001,(H126-'Gia cảnh 9'!I122)*10%-87500))),2)</f>
        <v>0</v>
      </c>
      <c r="K126">
        <v>0</v>
      </c>
      <c r="L126" s="50">
        <f t="shared" si="9"/>
        <v>0</v>
      </c>
      <c r="M126" s="63"/>
      <c r="N126" s="61"/>
    </row>
    <row r="127" spans="1:14" s="30" customFormat="1" ht="27.75" hidden="1" customHeight="1">
      <c r="A127" s="46">
        <f>'KL tổ 9'!A126</f>
        <v>135</v>
      </c>
      <c r="B127" s="47" t="str">
        <f>'KL tổ 9'!B126</f>
        <v>Si Sa Ly</v>
      </c>
      <c r="C127" s="48">
        <v>16000</v>
      </c>
      <c r="D127" s="49">
        <f>'KL tổ 9'!AC126</f>
        <v>0</v>
      </c>
      <c r="E127" s="62">
        <f t="shared" si="10"/>
        <v>0</v>
      </c>
      <c r="F127" s="51">
        <v>3</v>
      </c>
      <c r="G127" s="51">
        <v>0</v>
      </c>
      <c r="H127" s="62">
        <f t="shared" si="11"/>
        <v>0</v>
      </c>
      <c r="I127" s="51">
        <v>0</v>
      </c>
      <c r="J127" s="59">
        <f>ROUND(IF(H127&lt;=500000,0,IF(AND(H127&gt;=500001,H127&lt;=1250000),(H127-'Gia cảnh 9'!I123)*5%-25000,IF(H127&gt;=1250001,(H127-'Gia cảnh 9'!I123)*10%-87500))),2)</f>
        <v>0</v>
      </c>
      <c r="K127">
        <v>0</v>
      </c>
      <c r="L127" s="50">
        <f t="shared" si="9"/>
        <v>0</v>
      </c>
      <c r="M127" s="63"/>
      <c r="N127" s="61"/>
    </row>
    <row r="128" spans="1:14" s="30" customFormat="1" ht="27.75" hidden="1" customHeight="1">
      <c r="A128" s="46">
        <f>'KL tổ 9'!A127</f>
        <v>136</v>
      </c>
      <c r="B128" s="47" t="str">
        <f>'KL tổ 9'!B127</f>
        <v>Son Pha Ry</v>
      </c>
      <c r="C128" s="48">
        <v>16000</v>
      </c>
      <c r="D128" s="49">
        <f>'KL tổ 9'!AC127</f>
        <v>0</v>
      </c>
      <c r="E128" s="62">
        <f t="shared" si="10"/>
        <v>0</v>
      </c>
      <c r="F128" s="51">
        <v>3</v>
      </c>
      <c r="G128" s="51">
        <v>0</v>
      </c>
      <c r="H128" s="62">
        <f t="shared" si="11"/>
        <v>0</v>
      </c>
      <c r="I128" s="51">
        <v>0</v>
      </c>
      <c r="J128" s="59">
        <f>ROUND(IF(H128&lt;=500000,0,IF(AND(H128&gt;=500001,H128&lt;=1250000),(H128-'Gia cảnh 9'!I124)*5%-25000,IF(H128&gt;=1250001,(H128-'Gia cảnh 9'!I124)*10%-87500))),2)</f>
        <v>0</v>
      </c>
      <c r="K128">
        <v>0</v>
      </c>
      <c r="L128" s="50">
        <f t="shared" si="9"/>
        <v>0</v>
      </c>
      <c r="M128" s="63"/>
      <c r="N128" s="61"/>
    </row>
    <row r="129" spans="1:14" s="30" customFormat="1" ht="27.75" hidden="1" customHeight="1">
      <c r="A129" s="46">
        <f>'KL tổ 9'!A128</f>
        <v>137</v>
      </c>
      <c r="B129" s="47" t="str">
        <f>'KL tổ 9'!B128</f>
        <v>Bun Na Sua</v>
      </c>
      <c r="C129" s="48">
        <v>16000</v>
      </c>
      <c r="D129" s="49">
        <f>'KL tổ 9'!AC128</f>
        <v>0</v>
      </c>
      <c r="E129" s="62">
        <f t="shared" si="10"/>
        <v>0</v>
      </c>
      <c r="F129" s="51">
        <v>3</v>
      </c>
      <c r="G129" s="51">
        <v>0</v>
      </c>
      <c r="H129" s="62">
        <f t="shared" si="11"/>
        <v>0</v>
      </c>
      <c r="I129" s="51">
        <v>0</v>
      </c>
      <c r="J129" s="59">
        <f>ROUND(IF(H129&lt;=500000,0,IF(AND(H129&gt;=500001,H129&lt;=1250000),(H129-'Gia cảnh 9'!I125)*5%-25000,IF(H129&gt;=1250001,(H129-'Gia cảnh 9'!I125)*10%-87500))),2)</f>
        <v>0</v>
      </c>
      <c r="K129">
        <v>0</v>
      </c>
      <c r="L129" s="50">
        <f t="shared" si="9"/>
        <v>0</v>
      </c>
      <c r="M129" s="63"/>
      <c r="N129" s="61"/>
    </row>
    <row r="130" spans="1:14" s="30" customFormat="1" ht="27.75" hidden="1" customHeight="1">
      <c r="A130" s="46">
        <f>'KL tổ 9'!A129</f>
        <v>138</v>
      </c>
      <c r="B130" s="47" t="str">
        <f>'KL tổ 9'!B129</f>
        <v>Rươn Ui</v>
      </c>
      <c r="C130" s="48">
        <v>16000</v>
      </c>
      <c r="D130" s="49">
        <f>'KL tổ 9'!AC129</f>
        <v>0</v>
      </c>
      <c r="E130" s="62">
        <f t="shared" si="10"/>
        <v>0</v>
      </c>
      <c r="F130" s="51">
        <v>3</v>
      </c>
      <c r="G130" s="51">
        <v>0</v>
      </c>
      <c r="H130" s="62">
        <f t="shared" si="11"/>
        <v>0</v>
      </c>
      <c r="I130" s="51">
        <v>0</v>
      </c>
      <c r="J130" s="59">
        <f>ROUND(IF(H130&lt;=500000,0,IF(AND(H130&gt;=500001,H130&lt;=1250000),(H130-'Gia cảnh 9'!I126)*5%-25000,IF(H130&gt;=1250001,(H130-'Gia cảnh 9'!I126)*10%-87500))),2)</f>
        <v>0</v>
      </c>
      <c r="K130">
        <v>0</v>
      </c>
      <c r="L130" s="50">
        <f t="shared" si="9"/>
        <v>0</v>
      </c>
      <c r="M130" s="63"/>
      <c r="N130" s="61"/>
    </row>
    <row r="131" spans="1:14" s="30" customFormat="1" ht="27.75" hidden="1" customHeight="1">
      <c r="A131" s="46">
        <f>'KL tổ 9'!A130</f>
        <v>139</v>
      </c>
      <c r="B131" s="47" t="str">
        <f>'KL tổ 9'!B130</f>
        <v>Phat Pheap</v>
      </c>
      <c r="C131" s="48">
        <v>16000</v>
      </c>
      <c r="D131" s="49">
        <f>'KL tổ 9'!AC130</f>
        <v>0</v>
      </c>
      <c r="E131" s="62">
        <f t="shared" si="10"/>
        <v>0</v>
      </c>
      <c r="F131" s="51">
        <v>3</v>
      </c>
      <c r="G131" s="51">
        <v>0</v>
      </c>
      <c r="H131" s="62">
        <f t="shared" si="11"/>
        <v>0</v>
      </c>
      <c r="I131" s="51">
        <v>0</v>
      </c>
      <c r="J131" s="59">
        <f>ROUND(IF(H131&lt;=500000,0,IF(AND(H131&gt;=500001,H131&lt;=1250000),(H131-'Gia cảnh 9'!I127)*5%-25000,IF(H131&gt;=1250001,(H131-'Gia cảnh 9'!I127)*10%-87500))),2)</f>
        <v>0</v>
      </c>
      <c r="K131">
        <v>0</v>
      </c>
      <c r="L131" s="50">
        <f t="shared" si="9"/>
        <v>0</v>
      </c>
      <c r="M131" s="63"/>
      <c r="N131" s="61"/>
    </row>
    <row r="132" spans="1:14" s="30" customFormat="1" ht="27.75" hidden="1" customHeight="1">
      <c r="A132" s="46">
        <f>'KL tổ 9'!A131</f>
        <v>140</v>
      </c>
      <c r="B132" s="47" t="str">
        <f>'KL tổ 9'!B131</f>
        <v>Coi Pheak Co Đây</v>
      </c>
      <c r="C132" s="48">
        <v>16000</v>
      </c>
      <c r="D132" s="49">
        <f>'KL tổ 9'!AC131</f>
        <v>0</v>
      </c>
      <c r="E132" s="62">
        <f t="shared" si="10"/>
        <v>0</v>
      </c>
      <c r="F132" s="51">
        <v>3</v>
      </c>
      <c r="G132" s="51">
        <v>0</v>
      </c>
      <c r="H132" s="62">
        <f t="shared" si="11"/>
        <v>0</v>
      </c>
      <c r="I132" s="51">
        <v>0</v>
      </c>
      <c r="J132" s="59">
        <f>ROUND(IF(H132&lt;=500000,0,IF(AND(H132&gt;=500001,H132&lt;=1250000),(H132-'Gia cảnh 9'!I128)*5%-25000,IF(H132&gt;=1250001,(H132-'Gia cảnh 9'!I128)*10%-87500))),2)</f>
        <v>0</v>
      </c>
      <c r="K132">
        <v>0</v>
      </c>
      <c r="L132" s="50">
        <f t="shared" si="9"/>
        <v>0</v>
      </c>
      <c r="M132" s="63"/>
      <c r="N132" s="61"/>
    </row>
    <row r="133" spans="1:14" s="30" customFormat="1" ht="27.75" hidden="1" customHeight="1">
      <c r="A133" s="46">
        <f>'KL tổ 9'!A132</f>
        <v>141</v>
      </c>
      <c r="B133" s="47" t="str">
        <f>'KL tổ 9'!B132</f>
        <v>Thiêt Pok</v>
      </c>
      <c r="C133" s="48">
        <v>16000</v>
      </c>
      <c r="D133" s="49">
        <f>'KL tổ 9'!AC132</f>
        <v>0</v>
      </c>
      <c r="E133" s="62">
        <f t="shared" si="10"/>
        <v>0</v>
      </c>
      <c r="F133" s="51">
        <v>3</v>
      </c>
      <c r="G133" s="51">
        <v>0</v>
      </c>
      <c r="H133" s="62">
        <f t="shared" si="11"/>
        <v>0</v>
      </c>
      <c r="I133" s="51">
        <v>0</v>
      </c>
      <c r="J133" s="59">
        <f>ROUND(IF(H133&lt;=500000,0,IF(AND(H133&gt;=500001,H133&lt;=1250000),(H133-'Gia cảnh 9'!I129)*5%-25000,IF(H133&gt;=1250001,(H133-'Gia cảnh 9'!I129)*10%-87500))),2)</f>
        <v>0</v>
      </c>
      <c r="K133">
        <v>0</v>
      </c>
      <c r="L133" s="50">
        <f t="shared" si="9"/>
        <v>0</v>
      </c>
      <c r="M133" s="63"/>
      <c r="N133" s="61"/>
    </row>
    <row r="134" spans="1:14" s="30" customFormat="1" ht="27.75" hidden="1" customHeight="1">
      <c r="A134" s="46">
        <f>'KL tổ 9'!A133</f>
        <v>142</v>
      </c>
      <c r="B134" s="47" t="str">
        <f>'KL tổ 9'!B133</f>
        <v>Vi Chât</v>
      </c>
      <c r="C134" s="48">
        <v>16000</v>
      </c>
      <c r="D134" s="49">
        <f>'KL tổ 9'!AC133</f>
        <v>0</v>
      </c>
      <c r="E134" s="62">
        <f t="shared" si="10"/>
        <v>0</v>
      </c>
      <c r="F134" s="51">
        <v>3</v>
      </c>
      <c r="G134" s="51">
        <v>0</v>
      </c>
      <c r="H134" s="62">
        <f t="shared" si="11"/>
        <v>0</v>
      </c>
      <c r="I134" s="51">
        <v>0</v>
      </c>
      <c r="J134" s="59">
        <f>ROUND(IF(H134&lt;=500000,0,IF(AND(H134&gt;=500001,H134&lt;=1250000),(H134-'Gia cảnh 9'!I130)*5%-25000,IF(H134&gt;=1250001,(H134-'Gia cảnh 9'!I130)*10%-87500))),2)</f>
        <v>0</v>
      </c>
      <c r="K134">
        <v>0</v>
      </c>
      <c r="L134" s="50">
        <f t="shared" si="9"/>
        <v>0</v>
      </c>
      <c r="M134" s="63"/>
      <c r="N134" s="61"/>
    </row>
    <row r="135" spans="1:14" s="30" customFormat="1" ht="27.75" hidden="1" customHeight="1">
      <c r="A135" s="46">
        <f>'KL tổ 9'!A134</f>
        <v>143</v>
      </c>
      <c r="B135" s="47" t="str">
        <f>'KL tổ 9'!B134</f>
        <v>Om Hêng</v>
      </c>
      <c r="C135" s="48">
        <v>16000</v>
      </c>
      <c r="D135" s="49">
        <f>'KL tổ 9'!AC134</f>
        <v>0</v>
      </c>
      <c r="E135" s="62">
        <f t="shared" si="10"/>
        <v>0</v>
      </c>
      <c r="F135" s="51">
        <v>3</v>
      </c>
      <c r="G135" s="51">
        <v>0</v>
      </c>
      <c r="H135" s="62">
        <f t="shared" si="11"/>
        <v>0</v>
      </c>
      <c r="I135" s="51">
        <v>0</v>
      </c>
      <c r="J135" s="59">
        <f>ROUND(IF(H135&lt;=500000,0,IF(AND(H135&gt;=500001,H135&lt;=1250000),(H135-'Gia cảnh 9'!I131)*5%-25000,IF(H135&gt;=1250001,(H135-'Gia cảnh 9'!I131)*10%-87500))),2)</f>
        <v>0</v>
      </c>
      <c r="K135">
        <v>0</v>
      </c>
      <c r="L135" s="50">
        <f t="shared" si="9"/>
        <v>0</v>
      </c>
      <c r="M135" s="63"/>
      <c r="N135" s="61"/>
    </row>
    <row r="136" spans="1:14" s="30" customFormat="1" ht="27.75" hidden="1" customHeight="1">
      <c r="A136" s="46">
        <f>'KL tổ 9'!A135</f>
        <v>144</v>
      </c>
      <c r="B136" s="47" t="str">
        <f>'KL tổ 9'!B135</f>
        <v>Son Pha</v>
      </c>
      <c r="C136" s="48">
        <v>16000</v>
      </c>
      <c r="D136" s="49">
        <f>'KL tổ 9'!AC135</f>
        <v>0</v>
      </c>
      <c r="E136" s="62">
        <f t="shared" si="10"/>
        <v>0</v>
      </c>
      <c r="F136" s="51">
        <v>3</v>
      </c>
      <c r="G136" s="51">
        <v>0</v>
      </c>
      <c r="H136" s="62">
        <f t="shared" si="11"/>
        <v>0</v>
      </c>
      <c r="I136" s="51">
        <v>0</v>
      </c>
      <c r="J136" s="59">
        <f>ROUND(IF(H136&lt;=500000,0,IF(AND(H136&gt;=500001,H136&lt;=1250000),(H136-'Gia cảnh 9'!I132)*5%-25000,IF(H136&gt;=1250001,(H136-'Gia cảnh 9'!I132)*10%-87500))),2)</f>
        <v>0</v>
      </c>
      <c r="K136">
        <v>0</v>
      </c>
      <c r="L136" s="50">
        <f t="shared" si="9"/>
        <v>0</v>
      </c>
      <c r="M136" s="63"/>
      <c r="N136" s="61"/>
    </row>
    <row r="137" spans="1:14" s="30" customFormat="1" ht="27.75" hidden="1" customHeight="1">
      <c r="A137" s="46">
        <f>'KL tổ 9'!A136</f>
        <v>145</v>
      </c>
      <c r="B137" s="47" t="str">
        <f>'KL tổ 9'!B136</f>
        <v>Chhum Chhương</v>
      </c>
      <c r="C137" s="48">
        <v>16000</v>
      </c>
      <c r="D137" s="49">
        <f>'KL tổ 9'!AC136</f>
        <v>0</v>
      </c>
      <c r="E137" s="62">
        <f t="shared" si="10"/>
        <v>0</v>
      </c>
      <c r="F137" s="51">
        <v>3</v>
      </c>
      <c r="G137" s="51">
        <v>0</v>
      </c>
      <c r="H137" s="62">
        <f t="shared" si="11"/>
        <v>0</v>
      </c>
      <c r="I137" s="51">
        <v>0</v>
      </c>
      <c r="J137" s="59">
        <f>ROUND(IF(H137&lt;=500000,0,IF(AND(H137&gt;=500001,H137&lt;=1250000),(H137-'Gia cảnh 9'!I133)*5%-25000,IF(H137&gt;=1250001,(H137-'Gia cảnh 9'!I133)*10%-87500))),2)</f>
        <v>0</v>
      </c>
      <c r="K137">
        <v>0</v>
      </c>
      <c r="L137" s="50">
        <f t="shared" si="9"/>
        <v>0</v>
      </c>
      <c r="M137" s="63"/>
      <c r="N137" s="61"/>
    </row>
    <row r="138" spans="1:14" s="30" customFormat="1" ht="27.75" hidden="1" customHeight="1">
      <c r="A138" s="46">
        <f>'KL tổ 9'!A137</f>
        <v>146</v>
      </c>
      <c r="B138" s="47" t="str">
        <f>'KL tổ 9'!B137</f>
        <v>Chhương So Rây Tuch</v>
      </c>
      <c r="C138" s="48">
        <v>16000</v>
      </c>
      <c r="D138" s="49">
        <f>'KL tổ 9'!AC137</f>
        <v>0</v>
      </c>
      <c r="E138" s="62">
        <f t="shared" si="10"/>
        <v>0</v>
      </c>
      <c r="F138" s="51">
        <v>3</v>
      </c>
      <c r="G138" s="51">
        <v>0</v>
      </c>
      <c r="H138" s="62">
        <f t="shared" si="11"/>
        <v>0</v>
      </c>
      <c r="I138" s="51">
        <v>0</v>
      </c>
      <c r="J138" s="59">
        <f>ROUND(IF(H138&lt;=500000,0,IF(AND(H138&gt;=500001,H138&lt;=1250000),(H138-'Gia cảnh 9'!I134)*5%-25000,IF(H138&gt;=1250001,(H138-'Gia cảnh 9'!I134)*10%-87500))),2)</f>
        <v>0</v>
      </c>
      <c r="K138">
        <v>0</v>
      </c>
      <c r="L138" s="50">
        <f t="shared" si="9"/>
        <v>0</v>
      </c>
      <c r="M138" s="63"/>
      <c r="N138" s="61"/>
    </row>
    <row r="139" spans="1:14" s="30" customFormat="1" ht="27.75" hidden="1" customHeight="1">
      <c r="A139" s="46">
        <f>'KL tổ 9'!A138</f>
        <v>147</v>
      </c>
      <c r="B139" s="47" t="str">
        <f>'KL tổ 9'!B138</f>
        <v>Chhương So Rây Tôp</v>
      </c>
      <c r="C139" s="48">
        <v>16000</v>
      </c>
      <c r="D139" s="49">
        <f>'KL tổ 9'!AC138</f>
        <v>0</v>
      </c>
      <c r="E139" s="62">
        <f t="shared" si="10"/>
        <v>0</v>
      </c>
      <c r="F139" s="51">
        <v>3</v>
      </c>
      <c r="G139" s="51">
        <v>0</v>
      </c>
      <c r="H139" s="62">
        <f t="shared" si="11"/>
        <v>0</v>
      </c>
      <c r="I139" s="51">
        <v>0</v>
      </c>
      <c r="J139" s="59">
        <f>ROUND(IF(H139&lt;=500000,0,IF(AND(H139&gt;=500001,H139&lt;=1250000),(H139-'Gia cảnh 9'!I135)*5%-25000,IF(H139&gt;=1250001,(H139-'Gia cảnh 9'!I135)*10%-87500))),2)</f>
        <v>0</v>
      </c>
      <c r="K139">
        <v>0</v>
      </c>
      <c r="L139" s="50">
        <f t="shared" si="9"/>
        <v>0</v>
      </c>
      <c r="M139" s="63"/>
      <c r="N139" s="61"/>
    </row>
    <row r="140" spans="1:14" s="30" customFormat="1" ht="27.75" hidden="1" customHeight="1">
      <c r="A140" s="46">
        <f>'KL tổ 9'!A139</f>
        <v>148</v>
      </c>
      <c r="B140" s="47" t="str">
        <f>'KL tổ 9'!B139</f>
        <v>Chhương Chhan</v>
      </c>
      <c r="C140" s="48">
        <v>16000</v>
      </c>
      <c r="D140" s="49">
        <f>'KL tổ 9'!AC139</f>
        <v>0</v>
      </c>
      <c r="E140" s="62">
        <f t="shared" si="10"/>
        <v>0</v>
      </c>
      <c r="F140" s="51">
        <v>3</v>
      </c>
      <c r="G140" s="51">
        <v>0</v>
      </c>
      <c r="H140" s="62">
        <f t="shared" si="11"/>
        <v>0</v>
      </c>
      <c r="I140" s="51">
        <v>0</v>
      </c>
      <c r="J140" s="59">
        <f>ROUND(IF(H140&lt;=500000,0,IF(AND(H140&gt;=500001,H140&lt;=1250000),(H140-'Gia cảnh 9'!I136)*5%-25000,IF(H140&gt;=1250001,(H140-'Gia cảnh 9'!I136)*10%-87500))),2)</f>
        <v>0</v>
      </c>
      <c r="K140">
        <v>0</v>
      </c>
      <c r="L140" s="50">
        <f t="shared" si="9"/>
        <v>0</v>
      </c>
      <c r="M140" s="63"/>
      <c r="N140" s="61"/>
    </row>
    <row r="141" spans="1:14" s="30" customFormat="1" ht="27.75" hidden="1" customHeight="1">
      <c r="A141" s="46">
        <f>'KL tổ 9'!A140</f>
        <v>149</v>
      </c>
      <c r="B141" s="47" t="str">
        <f>'KL tổ 9'!B140</f>
        <v>Sim Đa</v>
      </c>
      <c r="C141" s="48">
        <v>16000</v>
      </c>
      <c r="D141" s="49">
        <f>'KL tổ 9'!AC140</f>
        <v>0</v>
      </c>
      <c r="E141" s="62">
        <f t="shared" si="10"/>
        <v>0</v>
      </c>
      <c r="F141" s="51">
        <v>3</v>
      </c>
      <c r="G141" s="51">
        <v>0</v>
      </c>
      <c r="H141" s="62">
        <f t="shared" si="11"/>
        <v>0</v>
      </c>
      <c r="I141" s="51">
        <v>0</v>
      </c>
      <c r="J141" s="59">
        <f>ROUND(IF(H141&lt;=500000,0,IF(AND(H141&gt;=500001,H141&lt;=1250000),(H141-'Gia cảnh 9'!I137)*5%-25000,IF(H141&gt;=1250001,(H141-'Gia cảnh 9'!I137)*10%-87500))),2)</f>
        <v>0</v>
      </c>
      <c r="K141">
        <v>0</v>
      </c>
      <c r="L141" s="50">
        <f t="shared" si="9"/>
        <v>0</v>
      </c>
      <c r="M141" s="63"/>
      <c r="N141" s="61"/>
    </row>
    <row r="142" spans="1:14" s="30" customFormat="1" ht="27.75" hidden="1" customHeight="1">
      <c r="A142" s="46">
        <f>'KL tổ 9'!A141</f>
        <v>150</v>
      </c>
      <c r="B142" s="47" t="str">
        <f>'KL tổ 9'!B141</f>
        <v>Em Leak</v>
      </c>
      <c r="C142" s="48">
        <v>16000</v>
      </c>
      <c r="D142" s="49">
        <f>'KL tổ 9'!AC141</f>
        <v>0</v>
      </c>
      <c r="E142" s="62">
        <f t="shared" si="10"/>
        <v>0</v>
      </c>
      <c r="F142" s="51">
        <v>3</v>
      </c>
      <c r="G142" s="51">
        <v>0</v>
      </c>
      <c r="H142" s="62">
        <f t="shared" si="11"/>
        <v>0</v>
      </c>
      <c r="I142" s="51">
        <v>0</v>
      </c>
      <c r="J142" s="59">
        <f>ROUND(IF(H142&lt;=500000,0,IF(AND(H142&gt;=500001,H142&lt;=1250000),(H142-'Gia cảnh 9'!I138)*5%-25000,IF(H142&gt;=1250001,(H142-'Gia cảnh 9'!I138)*10%-87500))),2)</f>
        <v>0</v>
      </c>
      <c r="K142">
        <v>0</v>
      </c>
      <c r="L142" s="50">
        <f t="shared" si="9"/>
        <v>0</v>
      </c>
      <c r="M142" s="63"/>
      <c r="N142" s="61"/>
    </row>
    <row r="143" spans="1:14" s="30" customFormat="1" ht="27.75" hidden="1" customHeight="1">
      <c r="A143" s="46">
        <f>'KL tổ 9'!A142</f>
        <v>151</v>
      </c>
      <c r="B143" s="47" t="str">
        <f>'KL tổ 9'!B142</f>
        <v>Hiên So Rây Phoăs</v>
      </c>
      <c r="C143" s="48">
        <v>16000</v>
      </c>
      <c r="D143" s="49">
        <f>'KL tổ 9'!AC142</f>
        <v>0</v>
      </c>
      <c r="E143" s="62">
        <f t="shared" si="10"/>
        <v>0</v>
      </c>
      <c r="F143" s="51">
        <v>3</v>
      </c>
      <c r="G143" s="51">
        <v>0</v>
      </c>
      <c r="H143" s="62">
        <f t="shared" si="11"/>
        <v>0</v>
      </c>
      <c r="I143" s="51">
        <v>0</v>
      </c>
      <c r="J143" s="59">
        <f>ROUND(IF(H143&lt;=500000,0,IF(AND(H143&gt;=500001,H143&lt;=1250000),(H143-'Gia cảnh 9'!I139)*5%-25000,IF(H143&gt;=1250001,(H143-'Gia cảnh 9'!I139)*10%-87500))),2)</f>
        <v>0</v>
      </c>
      <c r="K143">
        <v>0</v>
      </c>
      <c r="L143" s="50">
        <f t="shared" si="9"/>
        <v>0</v>
      </c>
      <c r="M143" s="63"/>
      <c r="N143" s="61"/>
    </row>
    <row r="144" spans="1:14" s="30" customFormat="1" ht="27.75" hidden="1" customHeight="1">
      <c r="A144" s="46">
        <f>'KL tổ 9'!A143</f>
        <v>152</v>
      </c>
      <c r="B144" s="47" t="str">
        <f>'KL tổ 9'!B143</f>
        <v>Kho Li Chi Von</v>
      </c>
      <c r="C144" s="48">
        <v>16000</v>
      </c>
      <c r="D144" s="49">
        <f>'KL tổ 9'!AC143</f>
        <v>0</v>
      </c>
      <c r="E144" s="62">
        <f t="shared" si="10"/>
        <v>0</v>
      </c>
      <c r="F144" s="51">
        <v>3</v>
      </c>
      <c r="G144" s="51">
        <v>0</v>
      </c>
      <c r="H144" s="62">
        <f t="shared" si="11"/>
        <v>0</v>
      </c>
      <c r="I144" s="51">
        <v>0</v>
      </c>
      <c r="J144" s="59">
        <f>ROUND(IF(H144&lt;=500000,0,IF(AND(H144&gt;=500001,H144&lt;=1250000),(H144-'Gia cảnh 9'!I140)*5%-25000,IF(H144&gt;=1250001,(H144-'Gia cảnh 9'!I140)*10%-87500))),2)</f>
        <v>0</v>
      </c>
      <c r="K144">
        <v>0</v>
      </c>
      <c r="L144" s="50">
        <f t="shared" si="9"/>
        <v>0</v>
      </c>
      <c r="M144" s="63"/>
      <c r="N144" s="61"/>
    </row>
    <row r="145" spans="1:14" s="30" customFormat="1" ht="27.75" hidden="1" customHeight="1">
      <c r="A145" s="46">
        <f>'KL tổ 9'!A144</f>
        <v>153</v>
      </c>
      <c r="B145" s="47" t="str">
        <f>'KL tổ 9'!B144</f>
        <v>Hia Hây</v>
      </c>
      <c r="C145" s="48">
        <v>16000</v>
      </c>
      <c r="D145" s="49">
        <f>'KL tổ 9'!AC144</f>
        <v>0</v>
      </c>
      <c r="E145" s="62">
        <f t="shared" si="10"/>
        <v>0</v>
      </c>
      <c r="F145" s="51">
        <v>3</v>
      </c>
      <c r="G145" s="51">
        <v>0</v>
      </c>
      <c r="H145" s="62">
        <f t="shared" si="11"/>
        <v>0</v>
      </c>
      <c r="I145" s="51">
        <v>0</v>
      </c>
      <c r="J145" s="59">
        <f>ROUND(IF(H145&lt;=500000,0,IF(AND(H145&gt;=500001,H145&lt;=1250000),(H145-'Gia cảnh 9'!I141)*5%-25000,IF(H145&gt;=1250001,(H145-'Gia cảnh 9'!I141)*10%-87500))),2)</f>
        <v>0</v>
      </c>
      <c r="K145">
        <v>0</v>
      </c>
      <c r="L145" s="50">
        <f t="shared" si="9"/>
        <v>0</v>
      </c>
      <c r="M145" s="63"/>
      <c r="N145" s="61"/>
    </row>
    <row r="146" spans="1:14" s="30" customFormat="1" ht="27.75" hidden="1" customHeight="1">
      <c r="A146" s="46">
        <f>'KL tổ 9'!A145</f>
        <v>154</v>
      </c>
      <c r="B146" s="47" t="str">
        <f>'KL tổ 9'!B145</f>
        <v>Ien Tôk</v>
      </c>
      <c r="C146" s="48">
        <v>16000</v>
      </c>
      <c r="D146" s="49">
        <f>'KL tổ 9'!AC145</f>
        <v>0</v>
      </c>
      <c r="E146" s="62">
        <f t="shared" si="10"/>
        <v>0</v>
      </c>
      <c r="F146" s="51">
        <v>3</v>
      </c>
      <c r="G146" s="51">
        <v>0</v>
      </c>
      <c r="H146" s="62">
        <f t="shared" si="11"/>
        <v>0</v>
      </c>
      <c r="I146" s="51">
        <v>0</v>
      </c>
      <c r="J146" s="59">
        <f>ROUND(IF(H146&lt;=500000,0,IF(AND(H146&gt;=500001,H146&lt;=1250000),(H146-'Gia cảnh 9'!I142)*5%-25000,IF(H146&gt;=1250001,(H146-'Gia cảnh 9'!I142)*10%-87500))),2)</f>
        <v>0</v>
      </c>
      <c r="K146">
        <v>0</v>
      </c>
      <c r="L146" s="50">
        <f t="shared" si="9"/>
        <v>0</v>
      </c>
      <c r="M146" s="63"/>
      <c r="N146" s="61"/>
    </row>
    <row r="147" spans="1:14" s="30" customFormat="1" ht="27.75" hidden="1" customHeight="1">
      <c r="A147" s="46">
        <f>'KL tổ 9'!A146</f>
        <v>155</v>
      </c>
      <c r="B147" s="47" t="str">
        <f>'KL tổ 9'!B146</f>
        <v>Mon Môn</v>
      </c>
      <c r="C147" s="48">
        <v>16000</v>
      </c>
      <c r="D147" s="49">
        <f>'KL tổ 9'!AC146</f>
        <v>0</v>
      </c>
      <c r="E147" s="62">
        <f t="shared" si="10"/>
        <v>0</v>
      </c>
      <c r="F147" s="51">
        <v>3</v>
      </c>
      <c r="G147" s="51">
        <v>0</v>
      </c>
      <c r="H147" s="62">
        <f t="shared" si="11"/>
        <v>0</v>
      </c>
      <c r="I147" s="51">
        <v>0</v>
      </c>
      <c r="J147" s="59">
        <f>ROUND(IF(H147&lt;=500000,0,IF(AND(H147&gt;=500001,H147&lt;=1250000),(H147-'Gia cảnh 9'!I143)*5%-25000,IF(H147&gt;=1250001,(H147-'Gia cảnh 9'!I143)*10%-87500))),2)</f>
        <v>0</v>
      </c>
      <c r="K147">
        <v>0</v>
      </c>
      <c r="L147" s="50">
        <f t="shared" si="9"/>
        <v>0</v>
      </c>
      <c r="M147" s="63"/>
      <c r="N147" s="61"/>
    </row>
    <row r="148" spans="1:14" s="30" customFormat="1" ht="27.75" hidden="1" customHeight="1">
      <c r="A148" s="46">
        <f>'KL tổ 9'!A147</f>
        <v>156</v>
      </c>
      <c r="B148" s="47" t="str">
        <f>'KL tổ 9'!B147</f>
        <v>Pi Khim</v>
      </c>
      <c r="C148" s="48">
        <v>16000</v>
      </c>
      <c r="D148" s="49">
        <f>'KL tổ 9'!AC147</f>
        <v>0</v>
      </c>
      <c r="E148" s="62">
        <f t="shared" si="10"/>
        <v>0</v>
      </c>
      <c r="F148" s="51">
        <v>3</v>
      </c>
      <c r="G148" s="51">
        <v>0</v>
      </c>
      <c r="H148" s="62">
        <f t="shared" si="11"/>
        <v>0</v>
      </c>
      <c r="I148" s="51">
        <v>0</v>
      </c>
      <c r="J148" s="59">
        <f>ROUND(IF(H148&lt;=500000,0,IF(AND(H148&gt;=500001,H148&lt;=1250000),(H148-'Gia cảnh 9'!I144)*5%-25000,IF(H148&gt;=1250001,(H148-'Gia cảnh 9'!I144)*10%-87500))),2)</f>
        <v>0</v>
      </c>
      <c r="K148">
        <v>0</v>
      </c>
      <c r="L148" s="50">
        <f t="shared" si="9"/>
        <v>0</v>
      </c>
      <c r="M148" s="63"/>
      <c r="N148" s="61"/>
    </row>
    <row r="149" spans="1:14" s="30" customFormat="1" ht="27.75" hidden="1" customHeight="1">
      <c r="A149" s="46">
        <f>'KL tổ 9'!A148</f>
        <v>157</v>
      </c>
      <c r="B149" s="47" t="str">
        <f>'KL tổ 9'!B148</f>
        <v>Em Số Kha</v>
      </c>
      <c r="C149" s="48">
        <v>16000</v>
      </c>
      <c r="D149" s="49">
        <f>'KL tổ 9'!AC148</f>
        <v>0</v>
      </c>
      <c r="E149" s="62">
        <f t="shared" si="10"/>
        <v>0</v>
      </c>
      <c r="F149" s="51">
        <v>3</v>
      </c>
      <c r="G149" s="51">
        <v>0</v>
      </c>
      <c r="H149" s="62">
        <f t="shared" si="11"/>
        <v>0</v>
      </c>
      <c r="I149" s="51">
        <v>0</v>
      </c>
      <c r="J149" s="59">
        <f>ROUND(IF(H149&lt;=500000,0,IF(AND(H149&gt;=500001,H149&lt;=1250000),(H149-'Gia cảnh 9'!I145)*5%-25000,IF(H149&gt;=1250001,(H149-'Gia cảnh 9'!I145)*10%-87500))),2)</f>
        <v>0</v>
      </c>
      <c r="K149">
        <v>0</v>
      </c>
      <c r="L149" s="50">
        <f t="shared" si="9"/>
        <v>0</v>
      </c>
      <c r="M149" s="63"/>
      <c r="N149" s="61"/>
    </row>
    <row r="150" spans="1:14" s="30" customFormat="1" ht="27.75" hidden="1" customHeight="1">
      <c r="A150" s="46">
        <f>'KL tổ 9'!A149</f>
        <v>158</v>
      </c>
      <c r="B150" s="47" t="str">
        <f>'KL tổ 9'!B149</f>
        <v>Sau Chea</v>
      </c>
      <c r="C150" s="48">
        <v>16000</v>
      </c>
      <c r="D150" s="49">
        <f>'KL tổ 9'!AC149</f>
        <v>0</v>
      </c>
      <c r="E150" s="62">
        <f t="shared" si="10"/>
        <v>0</v>
      </c>
      <c r="F150" s="51">
        <v>3</v>
      </c>
      <c r="G150" s="51">
        <v>0</v>
      </c>
      <c r="H150" s="62">
        <f t="shared" si="11"/>
        <v>0</v>
      </c>
      <c r="I150" s="51">
        <v>0</v>
      </c>
      <c r="J150" s="59">
        <f>ROUND(IF(H150&lt;=500000,0,IF(AND(H150&gt;=500001,H150&lt;=1250000),(H150-'Gia cảnh 9'!I146)*5%-25000,IF(H150&gt;=1250001,(H150-'Gia cảnh 9'!I146)*10%-87500))),2)</f>
        <v>0</v>
      </c>
      <c r="K150">
        <v>0</v>
      </c>
      <c r="L150" s="50">
        <f t="shared" si="9"/>
        <v>0</v>
      </c>
      <c r="M150" s="63"/>
      <c r="N150" s="61"/>
    </row>
    <row r="151" spans="1:14" s="30" customFormat="1" ht="27.75" hidden="1" customHeight="1">
      <c r="A151" s="46">
        <f>'KL tổ 9'!A150</f>
        <v>159</v>
      </c>
      <c r="B151" s="47" t="str">
        <f>'KL tổ 9'!B150</f>
        <v>Phôn Puth</v>
      </c>
      <c r="C151" s="48">
        <v>16000</v>
      </c>
      <c r="D151" s="49">
        <f>'KL tổ 9'!AC150</f>
        <v>0</v>
      </c>
      <c r="E151" s="62">
        <f t="shared" si="10"/>
        <v>0</v>
      </c>
      <c r="F151" s="51">
        <v>3</v>
      </c>
      <c r="G151" s="51">
        <v>0</v>
      </c>
      <c r="H151" s="62">
        <f t="shared" si="11"/>
        <v>0</v>
      </c>
      <c r="I151" s="51">
        <v>0</v>
      </c>
      <c r="J151" s="59">
        <f>ROUND(IF(H151&lt;=500000,0,IF(AND(H151&gt;=500001,H151&lt;=1250000),(H151-'Gia cảnh 9'!I147)*5%-25000,IF(H151&gt;=1250001,(H151-'Gia cảnh 9'!I147)*10%-87500))),2)</f>
        <v>0</v>
      </c>
      <c r="K151">
        <v>0</v>
      </c>
      <c r="L151" s="50">
        <f t="shared" si="9"/>
        <v>0</v>
      </c>
      <c r="M151" s="63"/>
      <c r="N151" s="61"/>
    </row>
    <row r="152" spans="1:14" s="30" customFormat="1" ht="27.75" hidden="1" customHeight="1">
      <c r="A152" s="46">
        <f>'KL tổ 9'!A151</f>
        <v>160</v>
      </c>
      <c r="B152" s="47" t="str">
        <f>'KL tổ 9'!B151</f>
        <v>Pok Khên</v>
      </c>
      <c r="C152" s="48">
        <v>16000</v>
      </c>
      <c r="D152" s="49">
        <f>'KL tổ 9'!AC151</f>
        <v>0</v>
      </c>
      <c r="E152" s="62">
        <f t="shared" si="10"/>
        <v>0</v>
      </c>
      <c r="F152" s="51">
        <v>3</v>
      </c>
      <c r="G152" s="51">
        <v>0</v>
      </c>
      <c r="H152" s="62">
        <f t="shared" si="11"/>
        <v>0</v>
      </c>
      <c r="I152" s="51">
        <v>0</v>
      </c>
      <c r="J152" s="59">
        <f>ROUND(IF(H152&lt;=500000,0,IF(AND(H152&gt;=500001,H152&lt;=1250000),(H152-'Gia cảnh 9'!I148)*5%-25000,IF(H152&gt;=1250001,(H152-'Gia cảnh 9'!I148)*10%-87500))),2)</f>
        <v>0</v>
      </c>
      <c r="K152">
        <v>0</v>
      </c>
      <c r="L152" s="50">
        <f t="shared" si="9"/>
        <v>0</v>
      </c>
      <c r="M152" s="63"/>
      <c r="N152" s="61"/>
    </row>
    <row r="153" spans="1:14" s="30" customFormat="1" ht="27.75" hidden="1" customHeight="1">
      <c r="A153" s="46">
        <f>'KL tổ 9'!A152</f>
        <v>161</v>
      </c>
      <c r="B153" s="47" t="str">
        <f>'KL tổ 9'!B152</f>
        <v>Khôm Số Kha</v>
      </c>
      <c r="C153" s="48">
        <v>16000</v>
      </c>
      <c r="D153" s="49">
        <f>'KL tổ 9'!AC152</f>
        <v>0</v>
      </c>
      <c r="E153" s="62">
        <f t="shared" si="10"/>
        <v>0</v>
      </c>
      <c r="F153" s="51">
        <v>3</v>
      </c>
      <c r="G153" s="51">
        <v>0</v>
      </c>
      <c r="H153" s="62">
        <f t="shared" si="11"/>
        <v>0</v>
      </c>
      <c r="I153" s="51">
        <v>0</v>
      </c>
      <c r="J153" s="59">
        <f>ROUND(IF(H153&lt;=500000,0,IF(AND(H153&gt;=500001,H153&lt;=1250000),(H153-'Gia cảnh 9'!I149)*5%-25000,IF(H153&gt;=1250001,(H153-'Gia cảnh 9'!I149)*10%-87500))),2)</f>
        <v>0</v>
      </c>
      <c r="K153">
        <v>0</v>
      </c>
      <c r="L153" s="50">
        <f t="shared" si="9"/>
        <v>0</v>
      </c>
      <c r="M153" s="63"/>
      <c r="N153" s="61"/>
    </row>
    <row r="154" spans="1:14" s="30" customFormat="1" ht="27.75" hidden="1" customHeight="1">
      <c r="A154" s="46">
        <f>'KL tổ 9'!A153</f>
        <v>162</v>
      </c>
      <c r="B154" s="47" t="str">
        <f>'KL tổ 9'!B153</f>
        <v>Ti Chân Đa</v>
      </c>
      <c r="C154" s="48">
        <v>16000</v>
      </c>
      <c r="D154" s="49">
        <f>'KL tổ 9'!AC153</f>
        <v>0</v>
      </c>
      <c r="E154" s="62">
        <f t="shared" si="10"/>
        <v>0</v>
      </c>
      <c r="F154" s="51">
        <v>3</v>
      </c>
      <c r="G154" s="51">
        <v>0</v>
      </c>
      <c r="H154" s="62">
        <f t="shared" si="11"/>
        <v>0</v>
      </c>
      <c r="I154" s="51">
        <v>0</v>
      </c>
      <c r="J154" s="59">
        <f>ROUND(IF(H154&lt;=500000,0,IF(AND(H154&gt;=500001,H154&lt;=1250000),(H154-'Gia cảnh 9'!I150)*5%-25000,IF(H154&gt;=1250001,(H154-'Gia cảnh 9'!I150)*10%-87500))),2)</f>
        <v>0</v>
      </c>
      <c r="K154">
        <v>0</v>
      </c>
      <c r="L154" s="50">
        <f t="shared" si="9"/>
        <v>0</v>
      </c>
      <c r="M154" s="63"/>
      <c r="N154" s="61"/>
    </row>
    <row r="155" spans="1:14" s="30" customFormat="1" ht="27.75" hidden="1" customHeight="1">
      <c r="A155" s="46">
        <f>'KL tổ 9'!A154</f>
        <v>163</v>
      </c>
      <c r="B155" s="47" t="str">
        <f>'KL tổ 9'!B154</f>
        <v>Hêng Thia Ry</v>
      </c>
      <c r="C155" s="48">
        <v>16000</v>
      </c>
      <c r="D155" s="49">
        <f>'KL tổ 9'!AC154</f>
        <v>0</v>
      </c>
      <c r="E155" s="62">
        <f t="shared" si="10"/>
        <v>0</v>
      </c>
      <c r="F155" s="51">
        <v>3</v>
      </c>
      <c r="G155" s="51">
        <v>0</v>
      </c>
      <c r="H155" s="62">
        <f t="shared" si="11"/>
        <v>0</v>
      </c>
      <c r="I155" s="51">
        <v>0</v>
      </c>
      <c r="J155" s="59">
        <f>ROUND(IF(H155&lt;=500000,0,IF(AND(H155&gt;=500001,H155&lt;=1250000),(H155-'Gia cảnh 9'!I151)*5%-25000,IF(H155&gt;=1250001,(H155-'Gia cảnh 9'!I151)*10%-87500))),2)</f>
        <v>0</v>
      </c>
      <c r="K155">
        <v>0</v>
      </c>
      <c r="L155" s="50">
        <f t="shared" si="9"/>
        <v>0</v>
      </c>
      <c r="M155" s="63"/>
      <c r="N155" s="61"/>
    </row>
    <row r="156" spans="1:14" s="30" customFormat="1" ht="27.75" hidden="1" customHeight="1">
      <c r="A156" s="46">
        <f>'KL tổ 9'!A155</f>
        <v>164</v>
      </c>
      <c r="B156" s="47" t="str">
        <f>'KL tổ 9'!B155</f>
        <v>Ôn Ni Cô</v>
      </c>
      <c r="C156" s="48">
        <v>16000</v>
      </c>
      <c r="D156" s="49">
        <f>'KL tổ 9'!AC155</f>
        <v>0</v>
      </c>
      <c r="E156" s="62">
        <f t="shared" si="10"/>
        <v>0</v>
      </c>
      <c r="F156" s="51">
        <v>3</v>
      </c>
      <c r="G156" s="51">
        <v>0</v>
      </c>
      <c r="H156" s="62">
        <f t="shared" si="11"/>
        <v>0</v>
      </c>
      <c r="I156" s="51">
        <v>0</v>
      </c>
      <c r="J156" s="59">
        <f>ROUND(IF(H156&lt;=500000,0,IF(AND(H156&gt;=500001,H156&lt;=1250000),(H156-'Gia cảnh 9'!I152)*5%-25000,IF(H156&gt;=1250001,(H156-'Gia cảnh 9'!I152)*10%-87500))),2)</f>
        <v>0</v>
      </c>
      <c r="K156">
        <v>0</v>
      </c>
      <c r="L156" s="50">
        <f t="shared" si="9"/>
        <v>0</v>
      </c>
      <c r="M156" s="63"/>
      <c r="N156" s="61"/>
    </row>
    <row r="157" spans="1:14" s="30" customFormat="1" ht="27.75" hidden="1" customHeight="1">
      <c r="A157" s="46">
        <f>'KL tổ 9'!A156</f>
        <v>165</v>
      </c>
      <c r="B157" s="47" t="str">
        <f>'KL tổ 9'!B156</f>
        <v>Sim Hêng</v>
      </c>
      <c r="C157" s="48">
        <v>16000</v>
      </c>
      <c r="D157" s="49">
        <f>'KL tổ 9'!AC156</f>
        <v>0</v>
      </c>
      <c r="E157" s="62">
        <f t="shared" si="10"/>
        <v>0</v>
      </c>
      <c r="F157" s="51">
        <v>3</v>
      </c>
      <c r="G157" s="51">
        <v>0</v>
      </c>
      <c r="H157" s="62">
        <f t="shared" si="11"/>
        <v>0</v>
      </c>
      <c r="I157" s="51">
        <v>0</v>
      </c>
      <c r="J157" s="59">
        <f>ROUND(IF(H157&lt;=500000,0,IF(AND(H157&gt;=500001,H157&lt;=1250000),(H157-'Gia cảnh 9'!I153)*5%-25000,IF(H157&gt;=1250001,(H157-'Gia cảnh 9'!I153)*10%-87500))),2)</f>
        <v>0</v>
      </c>
      <c r="K157">
        <v>0</v>
      </c>
      <c r="L157" s="50">
        <f t="shared" si="9"/>
        <v>0</v>
      </c>
      <c r="M157" s="63"/>
      <c r="N157" s="61"/>
    </row>
    <row r="158" spans="1:14" s="30" customFormat="1" ht="27.75" hidden="1" customHeight="1">
      <c r="A158" s="46">
        <f>'KL tổ 9'!A157</f>
        <v>166</v>
      </c>
      <c r="B158" s="47" t="str">
        <f>'KL tổ 9'!B157</f>
        <v>Hêng Liêu</v>
      </c>
      <c r="C158" s="48">
        <v>16000</v>
      </c>
      <c r="D158" s="49">
        <f>'KL tổ 9'!AC157</f>
        <v>0</v>
      </c>
      <c r="E158" s="62">
        <f t="shared" si="10"/>
        <v>0</v>
      </c>
      <c r="F158" s="51">
        <v>3</v>
      </c>
      <c r="G158" s="51">
        <v>0</v>
      </c>
      <c r="H158" s="62">
        <f t="shared" si="11"/>
        <v>0</v>
      </c>
      <c r="I158" s="51">
        <v>0</v>
      </c>
      <c r="J158" s="59">
        <f>ROUND(IF(H158&lt;=500000,0,IF(AND(H158&gt;=500001,H158&lt;=1250000),(H158-'Gia cảnh 9'!I154)*5%-25000,IF(H158&gt;=1250001,(H158-'Gia cảnh 9'!I154)*10%-87500))),2)</f>
        <v>0</v>
      </c>
      <c r="K158">
        <v>0</v>
      </c>
      <c r="L158" s="50">
        <f t="shared" si="9"/>
        <v>0</v>
      </c>
      <c r="M158" s="63"/>
      <c r="N158" s="61"/>
    </row>
    <row r="159" spans="1:14" s="30" customFormat="1" ht="27.75" hidden="1" customHeight="1">
      <c r="A159" s="46">
        <f>'KL tổ 9'!A158</f>
        <v>167</v>
      </c>
      <c r="B159" s="47" t="str">
        <f>'KL tổ 9'!B158</f>
        <v>Bun Viêt</v>
      </c>
      <c r="C159" s="48">
        <v>16000</v>
      </c>
      <c r="D159" s="49">
        <f>'KL tổ 9'!AC158</f>
        <v>0</v>
      </c>
      <c r="E159" s="62">
        <f t="shared" si="10"/>
        <v>0</v>
      </c>
      <c r="F159" s="51">
        <v>3</v>
      </c>
      <c r="G159" s="51">
        <v>0</v>
      </c>
      <c r="H159" s="62">
        <f t="shared" si="11"/>
        <v>0</v>
      </c>
      <c r="I159" s="51">
        <v>0</v>
      </c>
      <c r="J159" s="59">
        <f>ROUND(IF(H159&lt;=500000,0,IF(AND(H159&gt;=500001,H159&lt;=1250000),(H159-'Gia cảnh 9'!I155)*5%-25000,IF(H159&gt;=1250001,(H159-'Gia cảnh 9'!I155)*10%-87500))),2)</f>
        <v>0</v>
      </c>
      <c r="K159">
        <v>0</v>
      </c>
      <c r="L159" s="50">
        <f t="shared" si="9"/>
        <v>0</v>
      </c>
      <c r="M159" s="63"/>
      <c r="N159" s="61"/>
    </row>
    <row r="160" spans="1:14" s="30" customFormat="1" ht="27.75" hidden="1" customHeight="1">
      <c r="A160" s="46">
        <f>'KL tổ 9'!A159</f>
        <v>168</v>
      </c>
      <c r="B160" s="47" t="str">
        <f>'KL tổ 9'!B159</f>
        <v>Em Sa Run</v>
      </c>
      <c r="C160" s="48">
        <v>16000</v>
      </c>
      <c r="D160" s="49">
        <f>'KL tổ 9'!AC159</f>
        <v>0</v>
      </c>
      <c r="E160" s="62">
        <f t="shared" si="10"/>
        <v>0</v>
      </c>
      <c r="F160" s="51">
        <v>3</v>
      </c>
      <c r="G160" s="51">
        <v>0</v>
      </c>
      <c r="H160" s="62">
        <f t="shared" si="11"/>
        <v>0</v>
      </c>
      <c r="I160" s="51">
        <v>0</v>
      </c>
      <c r="J160" s="59">
        <f>ROUND(IF(H160&lt;=500000,0,IF(AND(H160&gt;=500001,H160&lt;=1250000),(H160-'Gia cảnh 9'!I156)*5%-25000,IF(H160&gt;=1250001,(H160-'Gia cảnh 9'!I156)*10%-87500))),2)</f>
        <v>0</v>
      </c>
      <c r="K160">
        <v>0</v>
      </c>
      <c r="L160" s="50">
        <f t="shared" si="9"/>
        <v>0</v>
      </c>
      <c r="M160" s="63"/>
      <c r="N160" s="61"/>
    </row>
    <row r="161" spans="1:14" s="30" customFormat="1" ht="27.75" hidden="1" customHeight="1">
      <c r="A161" s="46">
        <f>'KL tổ 9'!A160</f>
        <v>169</v>
      </c>
      <c r="B161" s="47" t="str">
        <f>'KL tổ 9'!B160</f>
        <v>Hêng Hông</v>
      </c>
      <c r="C161" s="48">
        <v>16000</v>
      </c>
      <c r="D161" s="49">
        <f>'KL tổ 9'!AC160</f>
        <v>0</v>
      </c>
      <c r="E161" s="62">
        <f t="shared" si="10"/>
        <v>0</v>
      </c>
      <c r="F161" s="51">
        <v>3</v>
      </c>
      <c r="G161" s="51">
        <v>0</v>
      </c>
      <c r="H161" s="62">
        <f t="shared" si="11"/>
        <v>0</v>
      </c>
      <c r="I161" s="51">
        <v>0</v>
      </c>
      <c r="J161" s="59">
        <f>ROUND(IF(H161&lt;=500000,0,IF(AND(H161&gt;=500001,H161&lt;=1250000),(H161-'Gia cảnh 9'!I157)*5%-25000,IF(H161&gt;=1250001,(H161-'Gia cảnh 9'!I157)*10%-87500))),2)</f>
        <v>0</v>
      </c>
      <c r="K161">
        <v>0</v>
      </c>
      <c r="L161" s="50">
        <f t="shared" si="9"/>
        <v>0</v>
      </c>
      <c r="M161" s="63"/>
      <c r="N161" s="61"/>
    </row>
    <row r="162" spans="1:14" s="30" customFormat="1" ht="27.75" hidden="1" customHeight="1">
      <c r="A162" s="46">
        <f>'KL tổ 9'!A161</f>
        <v>170</v>
      </c>
      <c r="B162" s="47" t="str">
        <f>'KL tổ 9'!B161</f>
        <v>Sươn Sim</v>
      </c>
      <c r="C162" s="48">
        <v>16000</v>
      </c>
      <c r="D162" s="49">
        <f>'KL tổ 9'!AC161</f>
        <v>0</v>
      </c>
      <c r="E162" s="62">
        <f t="shared" si="10"/>
        <v>0</v>
      </c>
      <c r="F162" s="51">
        <v>3</v>
      </c>
      <c r="G162" s="51">
        <v>0</v>
      </c>
      <c r="H162" s="62">
        <f t="shared" si="11"/>
        <v>0</v>
      </c>
      <c r="I162" s="51">
        <v>0</v>
      </c>
      <c r="J162" s="59">
        <v>0</v>
      </c>
      <c r="K162">
        <v>0</v>
      </c>
      <c r="L162" s="50">
        <f t="shared" si="9"/>
        <v>0</v>
      </c>
      <c r="M162" s="63"/>
      <c r="N162" s="61"/>
    </row>
    <row r="163" spans="1:14" s="30" customFormat="1" ht="27.75" hidden="1" customHeight="1">
      <c r="A163" s="46">
        <f>'KL tổ 9'!A162</f>
        <v>171</v>
      </c>
      <c r="B163" s="47" t="str">
        <f>'KL tổ 9'!B162</f>
        <v>Phu Ngaol</v>
      </c>
      <c r="C163" s="48">
        <v>16000</v>
      </c>
      <c r="D163" s="49">
        <f>'KL tổ 9'!AC162</f>
        <v>0</v>
      </c>
      <c r="E163" s="62">
        <f t="shared" si="10"/>
        <v>0</v>
      </c>
      <c r="F163" s="51">
        <v>3</v>
      </c>
      <c r="G163" s="51">
        <v>0</v>
      </c>
      <c r="H163" s="62">
        <f t="shared" si="11"/>
        <v>0</v>
      </c>
      <c r="I163" s="51">
        <v>0</v>
      </c>
      <c r="J163" s="59">
        <f>ROUND(IF(H163&lt;=500000,0,IF(AND(H163&gt;=500001,H163&lt;=1250000),(H163-'Gia cảnh 9'!I159)*5%-25000,IF(H163&gt;=1250001,(H163-'Gia cảnh 9'!I159)*10%-87500))),2)</f>
        <v>0</v>
      </c>
      <c r="K163">
        <v>0</v>
      </c>
      <c r="L163" s="50">
        <f t="shared" si="9"/>
        <v>0</v>
      </c>
      <c r="M163" s="63"/>
      <c r="N163" s="61"/>
    </row>
    <row r="164" spans="1:14" s="30" customFormat="1" ht="27.75" hidden="1" customHeight="1">
      <c r="A164" s="46">
        <f>'KL tổ 9'!A163</f>
        <v>172</v>
      </c>
      <c r="B164" s="47" t="str">
        <f>'KL tổ 9'!B163</f>
        <v>Phan Liep</v>
      </c>
      <c r="C164" s="48">
        <v>16000</v>
      </c>
      <c r="D164" s="49">
        <f>'KL tổ 9'!AC163</f>
        <v>0</v>
      </c>
      <c r="E164" s="62">
        <f t="shared" si="10"/>
        <v>0</v>
      </c>
      <c r="F164" s="51">
        <v>3</v>
      </c>
      <c r="G164" s="51">
        <v>0</v>
      </c>
      <c r="H164" s="62">
        <f t="shared" si="11"/>
        <v>0</v>
      </c>
      <c r="I164" s="51">
        <v>0</v>
      </c>
      <c r="J164" s="59">
        <f>ROUND(IF(H164&lt;=500000,0,IF(AND(H164&gt;=500001,H164&lt;=1250000),(H164-'Gia cảnh 9'!I160)*5%-25000,IF(H164&gt;=1250001,(H164-'Gia cảnh 9'!I160)*10%-87500))),2)</f>
        <v>0</v>
      </c>
      <c r="K164">
        <v>0</v>
      </c>
      <c r="L164" s="50">
        <f t="shared" si="9"/>
        <v>0</v>
      </c>
      <c r="M164" s="63"/>
      <c r="N164" s="61"/>
    </row>
    <row r="165" spans="1:14" s="30" customFormat="1" ht="27.75" hidden="1" customHeight="1">
      <c r="A165" s="46">
        <f>'KL tổ 9'!A164</f>
        <v>173</v>
      </c>
      <c r="B165" s="47" t="str">
        <f>'KL tổ 9'!B164</f>
        <v>Viêt Mum</v>
      </c>
      <c r="C165" s="48">
        <v>16000</v>
      </c>
      <c r="D165" s="49">
        <f>'KL tổ 9'!AC164</f>
        <v>0</v>
      </c>
      <c r="E165" s="62">
        <f t="shared" si="10"/>
        <v>0</v>
      </c>
      <c r="F165" s="51">
        <v>3</v>
      </c>
      <c r="G165" s="51">
        <v>0</v>
      </c>
      <c r="H165" s="62">
        <f t="shared" si="11"/>
        <v>0</v>
      </c>
      <c r="I165" s="51">
        <v>0</v>
      </c>
      <c r="J165" s="59">
        <f>ROUND(IF(H165&lt;=500000,0,IF(AND(H165&gt;=500001,H165&lt;=1250000),(H165-'Gia cảnh 9'!I161)*5%-25000,IF(H165&gt;=1250001,(H165-'Gia cảnh 9'!I161)*10%-87500))),2)</f>
        <v>0</v>
      </c>
      <c r="K165">
        <v>0</v>
      </c>
      <c r="L165" s="50">
        <f t="shared" si="9"/>
        <v>0</v>
      </c>
      <c r="M165" s="63"/>
      <c r="N165" s="61"/>
    </row>
    <row r="166" spans="1:14" s="30" customFormat="1" ht="27.75" hidden="1" customHeight="1">
      <c r="A166" s="46">
        <f>'KL tổ 9'!A165</f>
        <v>174</v>
      </c>
      <c r="B166" s="47" t="str">
        <f>'KL tổ 9'!B165</f>
        <v>Kha Phon</v>
      </c>
      <c r="C166" s="48">
        <v>16000</v>
      </c>
      <c r="D166" s="49">
        <f>'KL tổ 9'!AC165</f>
        <v>0</v>
      </c>
      <c r="E166" s="62">
        <f t="shared" si="10"/>
        <v>0</v>
      </c>
      <c r="F166" s="51">
        <v>3</v>
      </c>
      <c r="G166" s="51">
        <v>0</v>
      </c>
      <c r="H166" s="62">
        <f t="shared" si="11"/>
        <v>0</v>
      </c>
      <c r="I166" s="51">
        <v>0</v>
      </c>
      <c r="J166" s="59">
        <f>ROUND(IF(H166&lt;=500000,0,IF(AND(H166&gt;=500001,H166&lt;=1250000),(H166-'Gia cảnh 9'!I162)*5%-25000,IF(H166&gt;=1250001,(H166-'Gia cảnh 9'!I162)*10%-87500))),2)</f>
        <v>0</v>
      </c>
      <c r="K166">
        <v>0</v>
      </c>
      <c r="L166" s="50">
        <f t="shared" si="9"/>
        <v>0</v>
      </c>
      <c r="M166" s="63"/>
      <c r="N166" s="61"/>
    </row>
    <row r="167" spans="1:14" s="30" customFormat="1" ht="27.75" hidden="1" customHeight="1">
      <c r="A167" s="46">
        <f>'KL tổ 9'!A166</f>
        <v>175</v>
      </c>
      <c r="B167" s="47" t="str">
        <f>'KL tổ 9'!B166</f>
        <v>Sông Nhanh</v>
      </c>
      <c r="C167" s="48">
        <v>16000</v>
      </c>
      <c r="D167" s="49">
        <f>'KL tổ 9'!AC166</f>
        <v>0</v>
      </c>
      <c r="E167" s="62">
        <f t="shared" si="10"/>
        <v>0</v>
      </c>
      <c r="F167" s="51">
        <v>3</v>
      </c>
      <c r="G167" s="51">
        <v>0</v>
      </c>
      <c r="H167" s="62">
        <f t="shared" si="11"/>
        <v>0</v>
      </c>
      <c r="I167" s="51">
        <v>0</v>
      </c>
      <c r="J167" s="59">
        <f>ROUND(IF(H167&lt;=500000,0,IF(AND(H167&gt;=500001,H167&lt;=1250000),(H167-'Gia cảnh 9'!I163)*5%-25000,IF(H167&gt;=1250001,(H167-'Gia cảnh 9'!I163)*10%-87500))),2)</f>
        <v>0</v>
      </c>
      <c r="K167">
        <v>0</v>
      </c>
      <c r="L167" s="50">
        <f t="shared" si="9"/>
        <v>0</v>
      </c>
      <c r="M167" s="63"/>
      <c r="N167" s="61"/>
    </row>
    <row r="168" spans="1:14" s="30" customFormat="1" ht="27.75" hidden="1" customHeight="1">
      <c r="A168" s="46">
        <f>'KL tổ 9'!A167</f>
        <v>176</v>
      </c>
      <c r="B168" s="47" t="str">
        <f>'KL tổ 9'!B167</f>
        <v>Cop Chăn Ni</v>
      </c>
      <c r="C168" s="48">
        <v>16000</v>
      </c>
      <c r="D168" s="49">
        <f>'KL tổ 9'!AC167</f>
        <v>0</v>
      </c>
      <c r="E168" s="62">
        <f t="shared" si="10"/>
        <v>0</v>
      </c>
      <c r="F168" s="51">
        <v>3</v>
      </c>
      <c r="G168" s="51">
        <v>0</v>
      </c>
      <c r="H168" s="62">
        <f t="shared" si="11"/>
        <v>0</v>
      </c>
      <c r="I168" s="51">
        <v>0</v>
      </c>
      <c r="J168" s="59">
        <f>ROUND(IF(H168&lt;=500000,0,IF(AND(H168&gt;=500001,H168&lt;=1250000),(H168-'Gia cảnh 9'!I164)*5%-25000,IF(H168&gt;=1250001,(H168-'Gia cảnh 9'!I164)*10%-87500))),2)</f>
        <v>0</v>
      </c>
      <c r="K168">
        <v>0</v>
      </c>
      <c r="L168" s="50">
        <f t="shared" si="9"/>
        <v>0</v>
      </c>
      <c r="M168" s="63"/>
      <c r="N168" s="61"/>
    </row>
    <row r="169" spans="1:14" s="30" customFormat="1" ht="27.75" hidden="1" customHeight="1">
      <c r="A169" s="46">
        <f>'KL tổ 9'!A168</f>
        <v>177</v>
      </c>
      <c r="B169" s="47" t="str">
        <f>'KL tổ 9'!B168</f>
        <v>Sun Chăn</v>
      </c>
      <c r="C169" s="48">
        <v>16000</v>
      </c>
      <c r="D169" s="49">
        <f>'KL tổ 9'!AC168</f>
        <v>0</v>
      </c>
      <c r="E169" s="62">
        <f t="shared" si="10"/>
        <v>0</v>
      </c>
      <c r="F169" s="51">
        <v>3</v>
      </c>
      <c r="G169" s="51">
        <v>0</v>
      </c>
      <c r="H169" s="62">
        <f t="shared" si="11"/>
        <v>0</v>
      </c>
      <c r="I169" s="51">
        <v>0</v>
      </c>
      <c r="J169" s="59">
        <f>ROUND(IF(H169&lt;=500000,0,IF(AND(H169&gt;=500001,H169&lt;=1250000),(H169-'Gia cảnh 9'!I165)*5%-25000,IF(H169&gt;=1250001,(H169-'Gia cảnh 9'!I165)*10%-87500))),2)</f>
        <v>0</v>
      </c>
      <c r="K169">
        <v>0</v>
      </c>
      <c r="L169" s="50">
        <f t="shared" si="9"/>
        <v>0</v>
      </c>
      <c r="M169" s="63"/>
      <c r="N169" s="61"/>
    </row>
    <row r="170" spans="1:14" s="30" customFormat="1" ht="27.75" hidden="1" customHeight="1">
      <c r="A170" s="46">
        <f>'KL tổ 9'!A169</f>
        <v>178</v>
      </c>
      <c r="B170" s="47" t="str">
        <f>'KL tổ 9'!B169</f>
        <v>Sươn Cưm I</v>
      </c>
      <c r="C170" s="48">
        <v>16000</v>
      </c>
      <c r="D170" s="49">
        <f>'KL tổ 9'!AC169</f>
        <v>0</v>
      </c>
      <c r="E170" s="62">
        <f t="shared" si="10"/>
        <v>0</v>
      </c>
      <c r="F170" s="51">
        <v>3</v>
      </c>
      <c r="G170" s="51">
        <v>0</v>
      </c>
      <c r="H170" s="62">
        <f t="shared" si="11"/>
        <v>0</v>
      </c>
      <c r="I170" s="51">
        <v>0</v>
      </c>
      <c r="J170" s="59">
        <f>ROUND(IF(H170&lt;=500000,0,IF(AND(H170&gt;=500001,H170&lt;=1250000),(H170-'Gia cảnh 9'!I166)*5%-25000,IF(H170&gt;=1250001,(H170-'Gia cảnh 9'!I166)*10%-87500))),2)</f>
        <v>0</v>
      </c>
      <c r="K170">
        <v>0</v>
      </c>
      <c r="L170" s="50">
        <f t="shared" si="9"/>
        <v>0</v>
      </c>
      <c r="M170" s="63"/>
      <c r="N170" s="61"/>
    </row>
    <row r="171" spans="1:14" s="30" customFormat="1" ht="27.75" hidden="1" customHeight="1">
      <c r="A171" s="46">
        <f>'KL tổ 9'!A170</f>
        <v>179</v>
      </c>
      <c r="B171" s="47" t="str">
        <f>'KL tổ 9'!B170</f>
        <v>Liên Răn</v>
      </c>
      <c r="C171" s="48">
        <v>16000</v>
      </c>
      <c r="D171" s="49">
        <f>'KL tổ 9'!AC170</f>
        <v>0</v>
      </c>
      <c r="E171" s="62">
        <f t="shared" si="10"/>
        <v>0</v>
      </c>
      <c r="F171" s="51">
        <v>3</v>
      </c>
      <c r="G171" s="51">
        <v>0</v>
      </c>
      <c r="H171" s="62">
        <f t="shared" si="11"/>
        <v>0</v>
      </c>
      <c r="I171" s="51">
        <v>0</v>
      </c>
      <c r="J171" s="59">
        <f>ROUND(IF(H171&lt;=500000,0,IF(AND(H171&gt;=500001,H171&lt;=1250000),(H171-'Gia cảnh 9'!I167)*5%-25000,IF(H171&gt;=1250001,(H171-'Gia cảnh 9'!I167)*10%-87500))),2)</f>
        <v>0</v>
      </c>
      <c r="K171">
        <v>0</v>
      </c>
      <c r="L171" s="50">
        <f t="shared" si="9"/>
        <v>0</v>
      </c>
      <c r="M171" s="63"/>
      <c r="N171" s="61"/>
    </row>
    <row r="172" spans="1:14" s="30" customFormat="1" ht="27.75" hidden="1" customHeight="1">
      <c r="A172" s="46">
        <f>'KL tổ 9'!A171</f>
        <v>180</v>
      </c>
      <c r="B172" s="47" t="str">
        <f>'KL tổ 9'!B171</f>
        <v>Ôl Sa Rat</v>
      </c>
      <c r="C172" s="48">
        <v>16000</v>
      </c>
      <c r="D172" s="49">
        <f>'KL tổ 9'!AC171</f>
        <v>0</v>
      </c>
      <c r="E172" s="62">
        <f t="shared" si="10"/>
        <v>0</v>
      </c>
      <c r="F172" s="51">
        <v>3</v>
      </c>
      <c r="G172" s="51">
        <v>0</v>
      </c>
      <c r="H172" s="62">
        <f t="shared" si="11"/>
        <v>0</v>
      </c>
      <c r="I172" s="51">
        <v>0</v>
      </c>
      <c r="J172" s="59">
        <v>0</v>
      </c>
      <c r="K172">
        <v>0</v>
      </c>
      <c r="L172" s="50">
        <f t="shared" si="9"/>
        <v>0</v>
      </c>
      <c r="M172" s="63"/>
      <c r="N172" s="61"/>
    </row>
    <row r="173" spans="1:14" s="30" customFormat="1" ht="27.75" hidden="1" customHeight="1">
      <c r="A173" s="46">
        <f>'KL tổ 9'!A172</f>
        <v>181</v>
      </c>
      <c r="B173" s="47" t="str">
        <f>'KL tổ 9'!B172</f>
        <v>Khim Khin</v>
      </c>
      <c r="C173" s="48">
        <v>16000</v>
      </c>
      <c r="D173" s="49">
        <f>'KL tổ 9'!AC172</f>
        <v>0</v>
      </c>
      <c r="E173" s="62">
        <f t="shared" si="10"/>
        <v>0</v>
      </c>
      <c r="F173" s="51">
        <v>3</v>
      </c>
      <c r="G173" s="51">
        <v>0</v>
      </c>
      <c r="H173" s="62">
        <f t="shared" si="11"/>
        <v>0</v>
      </c>
      <c r="I173" s="51">
        <v>0</v>
      </c>
      <c r="J173" s="59">
        <f>ROUND(IF(H173&lt;=500000,0,IF(AND(H173&gt;=500001,H173&lt;=1250000),(H173-'Gia cảnh 9'!I169)*5%-25000,IF(H173&gt;=1250001,(H173-'Gia cảnh 9'!I169)*10%-87500))),2)</f>
        <v>0</v>
      </c>
      <c r="K173">
        <v>0</v>
      </c>
      <c r="L173" s="50">
        <f t="shared" si="9"/>
        <v>0</v>
      </c>
      <c r="M173" s="63"/>
      <c r="N173" s="61"/>
    </row>
    <row r="174" spans="1:14" s="30" customFormat="1" ht="27.75" hidden="1" customHeight="1">
      <c r="A174" s="46">
        <f>'KL tổ 9'!A173</f>
        <v>182</v>
      </c>
      <c r="B174" s="47" t="str">
        <f>'KL tổ 9'!B173</f>
        <v>Ra Rắt</v>
      </c>
      <c r="C174" s="48">
        <v>16000</v>
      </c>
      <c r="D174" s="49">
        <f>'KL tổ 9'!AC173</f>
        <v>0</v>
      </c>
      <c r="E174" s="62">
        <f t="shared" si="10"/>
        <v>0</v>
      </c>
      <c r="F174" s="51">
        <v>3</v>
      </c>
      <c r="G174" s="51">
        <v>0</v>
      </c>
      <c r="H174" s="62">
        <f t="shared" si="11"/>
        <v>0</v>
      </c>
      <c r="I174" s="51">
        <v>0</v>
      </c>
      <c r="J174" s="59">
        <f>ROUND(IF(H174&lt;=500000,0,IF(AND(H174&gt;=500001,H174&lt;=1250000),(H174-'Gia cảnh 9'!I170)*5%-25000,IF(H174&gt;=1250001,(H174-'Gia cảnh 9'!I170)*10%-87500))),2)</f>
        <v>0</v>
      </c>
      <c r="K174">
        <v>0</v>
      </c>
      <c r="L174" s="50">
        <f t="shared" si="9"/>
        <v>0</v>
      </c>
      <c r="M174" s="63"/>
      <c r="N174" s="61"/>
    </row>
    <row r="175" spans="1:14" s="30" customFormat="1" ht="27.75" hidden="1" customHeight="1">
      <c r="A175" s="46">
        <f>'KL tổ 9'!A174</f>
        <v>183</v>
      </c>
      <c r="B175" s="47" t="str">
        <f>'KL tổ 9'!B174</f>
        <v>Vanh Va</v>
      </c>
      <c r="C175" s="48">
        <v>16000</v>
      </c>
      <c r="D175" s="49">
        <f>'KL tổ 9'!AC174</f>
        <v>0</v>
      </c>
      <c r="E175" s="62">
        <f t="shared" si="10"/>
        <v>0</v>
      </c>
      <c r="F175" s="51">
        <v>3</v>
      </c>
      <c r="G175" s="51">
        <v>0</v>
      </c>
      <c r="H175" s="62">
        <f t="shared" si="11"/>
        <v>0</v>
      </c>
      <c r="I175" s="51">
        <v>0</v>
      </c>
      <c r="J175" s="59">
        <f>ROUND(IF(H175&lt;=500000,0,IF(AND(H175&gt;=500001,H175&lt;=1250000),(H175-'Gia cảnh 9'!I171)*5%-25000,IF(H175&gt;=1250001,(H175-'Gia cảnh 9'!I171)*10%-87500))),2)</f>
        <v>0</v>
      </c>
      <c r="K175">
        <v>0</v>
      </c>
      <c r="L175" s="50">
        <f t="shared" si="9"/>
        <v>0</v>
      </c>
      <c r="M175" s="63"/>
      <c r="N175" s="61"/>
    </row>
    <row r="176" spans="1:14" s="30" customFormat="1" ht="27.75" hidden="1" customHeight="1">
      <c r="A176" s="46">
        <f>'KL tổ 9'!A175</f>
        <v>184</v>
      </c>
      <c r="B176" s="47" t="str">
        <f>'KL tổ 9'!B175</f>
        <v>Pư Pia</v>
      </c>
      <c r="C176" s="48">
        <v>16000</v>
      </c>
      <c r="D176" s="49">
        <f>'KL tổ 9'!AC175</f>
        <v>0</v>
      </c>
      <c r="E176" s="62">
        <f t="shared" si="10"/>
        <v>0</v>
      </c>
      <c r="F176" s="51">
        <v>3</v>
      </c>
      <c r="G176" s="51">
        <v>0</v>
      </c>
      <c r="H176" s="62">
        <f t="shared" si="11"/>
        <v>0</v>
      </c>
      <c r="I176" s="51">
        <v>0</v>
      </c>
      <c r="J176" s="59">
        <f>ROUND(IF(H176&lt;=500000,0,IF(AND(H176&gt;=500001,H176&lt;=1250000),(H176-'Gia cảnh 9'!I172)*5%-25000,IF(H176&gt;=1250001,(H176-'Gia cảnh 9'!I172)*10%-87500))),2)</f>
        <v>0</v>
      </c>
      <c r="K176">
        <v>0</v>
      </c>
      <c r="L176" s="50">
        <f t="shared" si="9"/>
        <v>0</v>
      </c>
      <c r="M176" s="63"/>
      <c r="N176" s="61"/>
    </row>
    <row r="177" spans="1:14" s="30" customFormat="1" ht="27.75" hidden="1" customHeight="1">
      <c r="A177" s="46">
        <f>'KL tổ 9'!A176</f>
        <v>185</v>
      </c>
      <c r="B177" s="47" t="str">
        <f>'KL tổ 9'!B176</f>
        <v>Kô Sal</v>
      </c>
      <c r="C177" s="48">
        <v>16000</v>
      </c>
      <c r="D177" s="49">
        <f>'KL tổ 9'!AC176</f>
        <v>0</v>
      </c>
      <c r="E177" s="62">
        <f t="shared" si="10"/>
        <v>0</v>
      </c>
      <c r="F177" s="51">
        <v>3</v>
      </c>
      <c r="G177" s="51">
        <v>0</v>
      </c>
      <c r="H177" s="62">
        <f t="shared" si="11"/>
        <v>0</v>
      </c>
      <c r="I177" s="51">
        <v>0</v>
      </c>
      <c r="J177" s="59">
        <f>ROUND(IF(H177&lt;=500000,0,IF(AND(H177&gt;=500001,H177&lt;=1250000),(H177-'Gia cảnh 9'!I173)*5%-25000,IF(H177&gt;=1250001,(H177-'Gia cảnh 9'!I173)*10%-87500))),2)</f>
        <v>0</v>
      </c>
      <c r="K177">
        <v>0</v>
      </c>
      <c r="L177" s="50">
        <f t="shared" si="9"/>
        <v>0</v>
      </c>
      <c r="M177" s="63"/>
      <c r="N177" s="61"/>
    </row>
    <row r="178" spans="1:14" s="30" customFormat="1" ht="27.75" hidden="1" customHeight="1">
      <c r="A178" s="46">
        <f>'KL tổ 9'!A177</f>
        <v>186</v>
      </c>
      <c r="B178" s="47" t="str">
        <f>'KL tổ 9'!B177</f>
        <v>Siên Viên</v>
      </c>
      <c r="C178" s="48">
        <v>16000</v>
      </c>
      <c r="D178" s="49">
        <f>'KL tổ 9'!AC177</f>
        <v>0</v>
      </c>
      <c r="E178" s="62">
        <f t="shared" si="10"/>
        <v>0</v>
      </c>
      <c r="F178" s="51">
        <v>3</v>
      </c>
      <c r="G178" s="51">
        <v>0</v>
      </c>
      <c r="H178" s="62">
        <f t="shared" si="11"/>
        <v>0</v>
      </c>
      <c r="I178" s="51">
        <v>0</v>
      </c>
      <c r="J178" s="59">
        <f>ROUND(IF(H178&lt;=500000,0,IF(AND(H178&gt;=500001,H178&lt;=1250000),(H178-'Gia cảnh 9'!I174)*5%-25000,IF(H178&gt;=1250001,(H178-'Gia cảnh 9'!I174)*10%-87500))),2)</f>
        <v>0</v>
      </c>
      <c r="K178">
        <v>0</v>
      </c>
      <c r="L178" s="50">
        <f t="shared" si="9"/>
        <v>0</v>
      </c>
      <c r="M178" s="63"/>
      <c r="N178" s="61"/>
    </row>
    <row r="179" spans="1:14" s="30" customFormat="1" ht="27.75" hidden="1" customHeight="1">
      <c r="A179" s="46">
        <f>'KL tổ 9'!A178</f>
        <v>187</v>
      </c>
      <c r="B179" s="47" t="str">
        <f>'KL tổ 9'!B178</f>
        <v>Mau Song</v>
      </c>
      <c r="C179" s="48">
        <v>16000</v>
      </c>
      <c r="D179" s="49">
        <f>'KL tổ 9'!AC178</f>
        <v>0</v>
      </c>
      <c r="E179" s="62">
        <f t="shared" si="10"/>
        <v>0</v>
      </c>
      <c r="F179" s="51">
        <v>3</v>
      </c>
      <c r="G179" s="51">
        <v>0</v>
      </c>
      <c r="H179" s="62">
        <f t="shared" si="11"/>
        <v>0</v>
      </c>
      <c r="I179" s="51">
        <v>0</v>
      </c>
      <c r="J179" s="59">
        <f>ROUND(IF(H179&lt;=500000,0,IF(AND(H179&gt;=500001,H179&lt;=1250000),(H179-'Gia cảnh 9'!I175)*5%-25000,IF(H179&gt;=1250001,(H179-'Gia cảnh 9'!I175)*10%-87500))),2)</f>
        <v>0</v>
      </c>
      <c r="K179">
        <v>0</v>
      </c>
      <c r="L179" s="50">
        <f t="shared" si="9"/>
        <v>0</v>
      </c>
      <c r="M179" s="63"/>
      <c r="N179" s="61"/>
    </row>
    <row r="180" spans="1:14" s="30" customFormat="1" ht="27.75" hidden="1" customHeight="1">
      <c r="A180" s="46">
        <f>'KL tổ 9'!A179</f>
        <v>188</v>
      </c>
      <c r="B180" s="47" t="str">
        <f>'KL tổ 9'!B179</f>
        <v>Thuươn Thin</v>
      </c>
      <c r="C180" s="48">
        <v>16000</v>
      </c>
      <c r="D180" s="49">
        <f>'KL tổ 9'!AC179</f>
        <v>0</v>
      </c>
      <c r="E180" s="62">
        <f t="shared" si="10"/>
        <v>0</v>
      </c>
      <c r="F180" s="51">
        <v>3</v>
      </c>
      <c r="G180" s="51">
        <v>0</v>
      </c>
      <c r="H180" s="62">
        <f t="shared" si="11"/>
        <v>0</v>
      </c>
      <c r="I180" s="51">
        <v>0</v>
      </c>
      <c r="J180" s="59">
        <f>ROUND(IF(H180&lt;=500000,0,IF(AND(H180&gt;=500001,H180&lt;=1250000),(H180-'Gia cảnh 9'!I176)*5%-25000,IF(H180&gt;=1250001,(H180-'Gia cảnh 9'!I176)*10%-87500))),2)</f>
        <v>0</v>
      </c>
      <c r="K180">
        <v>0</v>
      </c>
      <c r="L180" s="50">
        <f t="shared" si="9"/>
        <v>0</v>
      </c>
      <c r="M180" s="63"/>
      <c r="N180" s="61"/>
    </row>
    <row r="181" spans="1:14" s="30" customFormat="1" ht="27.75" hidden="1" customHeight="1">
      <c r="A181" s="46">
        <f>'KL tổ 9'!A180</f>
        <v>189</v>
      </c>
      <c r="B181" s="47" t="str">
        <f>'KL tổ 9'!B180</f>
        <v>Soc Chia</v>
      </c>
      <c r="C181" s="48">
        <v>16000</v>
      </c>
      <c r="D181" s="49">
        <f>'KL tổ 9'!AC180</f>
        <v>0</v>
      </c>
      <c r="E181" s="62">
        <f t="shared" si="10"/>
        <v>0</v>
      </c>
      <c r="F181" s="51">
        <v>3</v>
      </c>
      <c r="G181" s="51">
        <v>0</v>
      </c>
      <c r="H181" s="62">
        <f t="shared" si="11"/>
        <v>0</v>
      </c>
      <c r="I181" s="51">
        <v>0</v>
      </c>
      <c r="J181" s="59">
        <f>ROUND(IF(H181&lt;=500000,0,IF(AND(H181&gt;=500001,H181&lt;=1250000),(H181-'Gia cảnh 9'!I177)*5%-25000,IF(H181&gt;=1250001,(H181-'Gia cảnh 9'!I177)*10%-87500))),2)</f>
        <v>0</v>
      </c>
      <c r="K181" s="50">
        <f t="shared" ref="K181:K244" si="12">IF(J181&gt;0,I181+J181,I181)</f>
        <v>0</v>
      </c>
      <c r="L181" s="50">
        <v>0</v>
      </c>
      <c r="M181" s="63"/>
      <c r="N181" s="61"/>
    </row>
    <row r="182" spans="1:14" s="30" customFormat="1" ht="27.75" hidden="1" customHeight="1">
      <c r="A182" s="46">
        <f>'KL tổ 9'!A181</f>
        <v>190</v>
      </c>
      <c r="B182" s="47" t="str">
        <f>'KL tổ 9'!B181</f>
        <v>Soc Khêng</v>
      </c>
      <c r="C182" s="48">
        <v>16000</v>
      </c>
      <c r="D182" s="49">
        <f>'KL tổ 9'!AC181</f>
        <v>0</v>
      </c>
      <c r="E182" s="62">
        <f t="shared" si="10"/>
        <v>0</v>
      </c>
      <c r="F182" s="51">
        <v>3</v>
      </c>
      <c r="G182" s="51">
        <v>0</v>
      </c>
      <c r="H182" s="62">
        <f t="shared" si="11"/>
        <v>0</v>
      </c>
      <c r="I182" s="51">
        <v>0</v>
      </c>
      <c r="J182" s="59">
        <f>ROUND(IF(H182&lt;=500000,0,IF(AND(H182&gt;=500001,H182&lt;=1250000),(H182-'Gia cảnh 9'!I178)*5%-25000,IF(H182&gt;=1250001,(H182-'Gia cảnh 9'!I178)*10%-87500))),2)</f>
        <v>0</v>
      </c>
      <c r="K182" s="50">
        <f t="shared" si="12"/>
        <v>0</v>
      </c>
      <c r="L182">
        <v>0</v>
      </c>
      <c r="M182" s="63"/>
      <c r="N182" s="61"/>
    </row>
    <row r="183" spans="1:14" s="30" customFormat="1" ht="27.75" hidden="1" customHeight="1">
      <c r="A183" s="46">
        <f>'KL tổ 9'!A182</f>
        <v>191</v>
      </c>
      <c r="B183" s="47" t="str">
        <f>'KL tổ 9'!B182</f>
        <v>Som At</v>
      </c>
      <c r="C183" s="48">
        <v>16000</v>
      </c>
      <c r="D183" s="49">
        <f>'KL tổ 9'!AC182</f>
        <v>0</v>
      </c>
      <c r="E183" s="62">
        <f t="shared" si="10"/>
        <v>0</v>
      </c>
      <c r="F183" s="51">
        <v>3</v>
      </c>
      <c r="G183" s="51">
        <v>0</v>
      </c>
      <c r="H183" s="62">
        <f t="shared" si="11"/>
        <v>0</v>
      </c>
      <c r="I183" s="51">
        <v>0</v>
      </c>
      <c r="J183" s="59">
        <f>ROUND(IF(H183&lt;=500000,0,IF(AND(H183&gt;=500001,H183&lt;=1250000),(H183-'Gia cảnh 9'!I179)*5%-25000,IF(H183&gt;=1250001,(H183-'Gia cảnh 9'!I179)*10%-87500))),2)</f>
        <v>0</v>
      </c>
      <c r="K183" s="50">
        <f t="shared" si="12"/>
        <v>0</v>
      </c>
      <c r="L183">
        <v>0</v>
      </c>
      <c r="M183" s="63"/>
      <c r="N183" s="61"/>
    </row>
    <row r="184" spans="1:14" s="30" customFormat="1" ht="27.75" hidden="1" customHeight="1">
      <c r="A184" s="46">
        <f>'KL tổ 9'!A183</f>
        <v>192</v>
      </c>
      <c r="B184" s="47" t="str">
        <f>'KL tổ 9'!B183</f>
        <v>Hô Hôi</v>
      </c>
      <c r="C184" s="48">
        <v>16000</v>
      </c>
      <c r="D184" s="49">
        <f>'KL tổ 9'!AC183</f>
        <v>0</v>
      </c>
      <c r="E184" s="62">
        <f t="shared" si="10"/>
        <v>0</v>
      </c>
      <c r="F184" s="51">
        <v>3</v>
      </c>
      <c r="G184" s="51">
        <v>0</v>
      </c>
      <c r="H184" s="62">
        <f t="shared" si="11"/>
        <v>0</v>
      </c>
      <c r="I184" s="51">
        <v>0</v>
      </c>
      <c r="J184" s="59">
        <f>ROUND(IF(H184&lt;=500000,0,IF(AND(H184&gt;=500001,H184&lt;=1250000),(H184-'Gia cảnh 9'!I180)*5%-25000,IF(H184&gt;=1250001,(H184-'Gia cảnh 9'!I180)*10%-87500))),2)</f>
        <v>0</v>
      </c>
      <c r="K184" s="50">
        <f t="shared" si="12"/>
        <v>0</v>
      </c>
      <c r="L184">
        <v>0</v>
      </c>
      <c r="M184" s="63"/>
      <c r="N184" s="61"/>
    </row>
    <row r="185" spans="1:14" s="30" customFormat="1" ht="27.75" hidden="1" customHeight="1">
      <c r="A185" s="46">
        <f>'KL tổ 9'!A184</f>
        <v>193</v>
      </c>
      <c r="B185" s="47" t="str">
        <f>'KL tổ 9'!B184</f>
        <v>Hô Hai</v>
      </c>
      <c r="C185" s="48">
        <v>16000</v>
      </c>
      <c r="D185" s="49">
        <f>'KL tổ 9'!AC184</f>
        <v>0</v>
      </c>
      <c r="E185" s="62">
        <f t="shared" si="10"/>
        <v>0</v>
      </c>
      <c r="F185" s="51">
        <v>3</v>
      </c>
      <c r="G185" s="51">
        <v>0</v>
      </c>
      <c r="H185" s="62">
        <f t="shared" si="11"/>
        <v>0</v>
      </c>
      <c r="I185" s="51">
        <v>0</v>
      </c>
      <c r="J185" s="59">
        <f>ROUND(IF(H185&lt;=500000,0,IF(AND(H185&gt;=500001,H185&lt;=1250000),(H185-'Gia cảnh 9'!I181)*5%-25000,IF(H185&gt;=1250001,(H185-'Gia cảnh 9'!I181)*10%-87500))),2)</f>
        <v>0</v>
      </c>
      <c r="K185" s="50">
        <f t="shared" si="12"/>
        <v>0</v>
      </c>
      <c r="L185">
        <v>0</v>
      </c>
      <c r="M185" s="63"/>
      <c r="N185" s="61"/>
    </row>
    <row r="186" spans="1:14" s="30" customFormat="1" ht="27.75" hidden="1" customHeight="1">
      <c r="A186" s="46">
        <f>'KL tổ 9'!A185</f>
        <v>194</v>
      </c>
      <c r="B186" s="47" t="str">
        <f>'KL tổ 9'!B185</f>
        <v>Phiêp Phol</v>
      </c>
      <c r="C186" s="48">
        <v>16000</v>
      </c>
      <c r="D186" s="49">
        <f>'KL tổ 9'!AC185</f>
        <v>0</v>
      </c>
      <c r="E186" s="62">
        <f t="shared" si="10"/>
        <v>0</v>
      </c>
      <c r="F186" s="51">
        <v>3</v>
      </c>
      <c r="G186" s="51">
        <v>0</v>
      </c>
      <c r="H186" s="62">
        <f t="shared" si="11"/>
        <v>0</v>
      </c>
      <c r="I186" s="51">
        <v>0</v>
      </c>
      <c r="J186" s="59">
        <f>ROUND(IF(H186&lt;=500000,0,IF(AND(H186&gt;=500001,H186&lt;=1250000),(H186-'Gia cảnh 9'!I182)*5%-25000,IF(H186&gt;=1250001,(H186-'Gia cảnh 9'!I182)*10%-87500))),2)</f>
        <v>0</v>
      </c>
      <c r="K186" s="50">
        <f t="shared" si="12"/>
        <v>0</v>
      </c>
      <c r="L186">
        <v>0</v>
      </c>
      <c r="M186" s="63"/>
      <c r="N186" s="61"/>
    </row>
    <row r="187" spans="1:14" s="30" customFormat="1" ht="27.75" hidden="1" customHeight="1">
      <c r="A187" s="46">
        <f>'KL tổ 9'!A186</f>
        <v>195</v>
      </c>
      <c r="B187" s="47" t="str">
        <f>'KL tổ 9'!B186</f>
        <v>Keo Mêt</v>
      </c>
      <c r="C187" s="48">
        <v>16000</v>
      </c>
      <c r="D187" s="49">
        <f>'KL tổ 9'!AC186</f>
        <v>0</v>
      </c>
      <c r="E187" s="62">
        <f t="shared" si="10"/>
        <v>0</v>
      </c>
      <c r="F187" s="51">
        <v>3</v>
      </c>
      <c r="G187" s="51">
        <v>0</v>
      </c>
      <c r="H187" s="62">
        <f t="shared" si="11"/>
        <v>0</v>
      </c>
      <c r="I187" s="51">
        <v>0</v>
      </c>
      <c r="J187" s="59">
        <f>ROUND(IF(H187&lt;=500000,0,IF(AND(H187&gt;=500001,H187&lt;=1250000),(H187-'Gia cảnh 9'!I183)*5%-25000,IF(H187&gt;=1250001,(H187-'Gia cảnh 9'!I183)*10%-87500))),2)</f>
        <v>0</v>
      </c>
      <c r="K187" s="50">
        <f t="shared" si="12"/>
        <v>0</v>
      </c>
      <c r="L187">
        <v>0</v>
      </c>
      <c r="M187" s="63"/>
      <c r="N187" s="61"/>
    </row>
    <row r="188" spans="1:14" s="30" customFormat="1" ht="27.75" hidden="1" customHeight="1">
      <c r="A188" s="46">
        <f>'KL tổ 9'!A187</f>
        <v>196</v>
      </c>
      <c r="B188" s="47" t="str">
        <f>'KL tổ 9'!B187</f>
        <v>Canh Thông</v>
      </c>
      <c r="C188" s="48">
        <v>16000</v>
      </c>
      <c r="D188" s="49">
        <f>'KL tổ 9'!AC187</f>
        <v>0</v>
      </c>
      <c r="E188" s="62">
        <f t="shared" ref="E188:E253" si="13">C188*D188</f>
        <v>0</v>
      </c>
      <c r="F188" s="51">
        <v>3</v>
      </c>
      <c r="G188" s="51">
        <v>0</v>
      </c>
      <c r="H188" s="62">
        <f t="shared" ref="H188:H253" si="14">G188+E188</f>
        <v>0</v>
      </c>
      <c r="I188" s="51">
        <v>0</v>
      </c>
      <c r="J188" s="59">
        <f>ROUND(IF(H188&lt;=500000,0,IF(AND(H188&gt;=500001,H188&lt;=1250000),(H188-'Gia cảnh 9'!I184)*5%-25000,IF(H188&gt;=1250001,(H188-'Gia cảnh 9'!I184)*10%-87500))),2)</f>
        <v>0</v>
      </c>
      <c r="K188" s="50">
        <f t="shared" si="12"/>
        <v>0</v>
      </c>
      <c r="L188">
        <v>0</v>
      </c>
      <c r="M188" s="63"/>
      <c r="N188" s="61"/>
    </row>
    <row r="189" spans="1:14" s="30" customFormat="1" ht="27.75" hidden="1" customHeight="1">
      <c r="A189" s="46">
        <f>'KL tổ 9'!A188</f>
        <v>197</v>
      </c>
      <c r="B189" s="47" t="str">
        <f>'KL tổ 9'!B188</f>
        <v>Tưc Thia</v>
      </c>
      <c r="C189" s="48">
        <v>16000</v>
      </c>
      <c r="D189" s="49">
        <f>'KL tổ 9'!AC188</f>
        <v>0</v>
      </c>
      <c r="E189" s="62">
        <f t="shared" si="13"/>
        <v>0</v>
      </c>
      <c r="F189" s="51">
        <v>3</v>
      </c>
      <c r="G189" s="51">
        <v>0</v>
      </c>
      <c r="H189" s="62">
        <f t="shared" si="14"/>
        <v>0</v>
      </c>
      <c r="I189" s="51">
        <v>0</v>
      </c>
      <c r="J189" s="59">
        <v>0</v>
      </c>
      <c r="K189" s="50">
        <f t="shared" si="12"/>
        <v>0</v>
      </c>
      <c r="L189">
        <v>0</v>
      </c>
      <c r="M189" s="63"/>
      <c r="N189" s="61"/>
    </row>
    <row r="190" spans="1:14" s="30" customFormat="1" ht="27.75" hidden="1" customHeight="1">
      <c r="A190" s="46">
        <f>'KL tổ 9'!A189</f>
        <v>198</v>
      </c>
      <c r="B190" s="47" t="str">
        <f>'KL tổ 9'!B189</f>
        <v>Nho Nhanh</v>
      </c>
      <c r="C190" s="48">
        <v>16000</v>
      </c>
      <c r="D190" s="49">
        <f>'KL tổ 9'!AC189</f>
        <v>0</v>
      </c>
      <c r="E190" s="62">
        <f t="shared" si="13"/>
        <v>0</v>
      </c>
      <c r="F190" s="51">
        <v>3</v>
      </c>
      <c r="G190" s="51">
        <v>0</v>
      </c>
      <c r="H190" s="62">
        <f t="shared" si="14"/>
        <v>0</v>
      </c>
      <c r="I190" s="51">
        <v>0</v>
      </c>
      <c r="J190" s="59">
        <v>0</v>
      </c>
      <c r="K190" s="50">
        <f t="shared" si="12"/>
        <v>0</v>
      </c>
      <c r="L190">
        <v>0</v>
      </c>
      <c r="M190" s="63"/>
      <c r="N190" s="61"/>
    </row>
    <row r="191" spans="1:14" s="30" customFormat="1" ht="27.75" hidden="1" customHeight="1">
      <c r="A191" s="46">
        <f>'KL tổ 9'!A190</f>
        <v>199</v>
      </c>
      <c r="B191" s="47" t="str">
        <f>'KL tổ 9'!B190</f>
        <v>Thi Tha</v>
      </c>
      <c r="C191" s="48">
        <v>16000</v>
      </c>
      <c r="D191" s="49">
        <f>'KL tổ 9'!AC190</f>
        <v>0</v>
      </c>
      <c r="E191" s="62">
        <f t="shared" si="13"/>
        <v>0</v>
      </c>
      <c r="F191" s="51">
        <v>3</v>
      </c>
      <c r="G191" s="51">
        <v>0</v>
      </c>
      <c r="H191" s="62">
        <f t="shared" si="14"/>
        <v>0</v>
      </c>
      <c r="I191" s="51">
        <v>0</v>
      </c>
      <c r="J191" s="59">
        <f>ROUND(IF(H191&lt;=500000,0,IF(AND(H191&gt;=500001,H191&lt;=1250000),(H191-'Gia cảnh 9'!I187)*5%-25000,IF(H191&gt;=1250001,(H191-'Gia cảnh 9'!I187)*10%-87500))),2)</f>
        <v>0</v>
      </c>
      <c r="K191" s="50">
        <f t="shared" si="12"/>
        <v>0</v>
      </c>
      <c r="L191">
        <v>0</v>
      </c>
      <c r="M191" s="63"/>
      <c r="N191" s="61"/>
    </row>
    <row r="192" spans="1:14" s="30" customFormat="1" ht="27.75" hidden="1" customHeight="1">
      <c r="A192" s="46">
        <f>'KL tổ 9'!A191</f>
        <v>200</v>
      </c>
      <c r="B192" s="47" t="str">
        <f>'KL tổ 9'!B191</f>
        <v>Đoc Khlay</v>
      </c>
      <c r="C192" s="48">
        <v>16000</v>
      </c>
      <c r="D192" s="49">
        <f>'KL tổ 9'!AC191</f>
        <v>0</v>
      </c>
      <c r="E192" s="62">
        <f t="shared" si="13"/>
        <v>0</v>
      </c>
      <c r="F192" s="51">
        <v>3</v>
      </c>
      <c r="G192" s="51">
        <v>0</v>
      </c>
      <c r="H192" s="62">
        <f t="shared" si="14"/>
        <v>0</v>
      </c>
      <c r="I192" s="51">
        <v>0</v>
      </c>
      <c r="J192" s="59">
        <f>ROUND(IF(H192&lt;=500000,0,IF(AND(H192&gt;=500001,H192&lt;=1250000),(H192-'Gia cảnh 9'!I188)*5%-25000,IF(H192&gt;=1250001,(H192-'Gia cảnh 9'!I188)*10%-87500))),2)</f>
        <v>0</v>
      </c>
      <c r="K192" s="50">
        <f t="shared" si="12"/>
        <v>0</v>
      </c>
      <c r="L192">
        <v>0</v>
      </c>
      <c r="M192" s="63"/>
      <c r="N192" s="61"/>
    </row>
    <row r="193" spans="1:14" s="30" customFormat="1" ht="27.75" hidden="1" customHeight="1">
      <c r="A193" s="46">
        <f>'KL tổ 9'!A192</f>
        <v>201</v>
      </c>
      <c r="B193" s="47" t="str">
        <f>'KL tổ 9'!B192</f>
        <v>Mit Kiêm</v>
      </c>
      <c r="C193" s="48">
        <v>16000</v>
      </c>
      <c r="D193" s="49">
        <f>'KL tổ 9'!AC192</f>
        <v>0</v>
      </c>
      <c r="E193" s="62">
        <f t="shared" si="13"/>
        <v>0</v>
      </c>
      <c r="F193" s="51">
        <v>3</v>
      </c>
      <c r="G193" s="51">
        <v>0</v>
      </c>
      <c r="H193" s="62">
        <f t="shared" si="14"/>
        <v>0</v>
      </c>
      <c r="I193" s="51">
        <v>0</v>
      </c>
      <c r="J193" s="59">
        <f>ROUND(IF(H193&lt;=500000,0,IF(AND(H193&gt;=500001,H193&lt;=1250000),(H193-'Gia cảnh 9'!I189)*5%-25000,IF(H193&gt;=1250001,(H193-'Gia cảnh 9'!I189)*10%-87500))),2)</f>
        <v>0</v>
      </c>
      <c r="K193" s="50">
        <f t="shared" si="12"/>
        <v>0</v>
      </c>
      <c r="L193">
        <v>0</v>
      </c>
      <c r="M193" s="63"/>
      <c r="N193" s="61"/>
    </row>
    <row r="194" spans="1:14" s="30" customFormat="1" ht="27.75" hidden="1" customHeight="1">
      <c r="A194" s="46">
        <f>'KL tổ 9'!A193</f>
        <v>202</v>
      </c>
      <c r="B194" s="47" t="str">
        <f>'KL tổ 9'!B193</f>
        <v>Kan Khêt</v>
      </c>
      <c r="C194" s="48">
        <v>16000</v>
      </c>
      <c r="D194" s="49">
        <f>'KL tổ 9'!AC193</f>
        <v>0</v>
      </c>
      <c r="E194" s="62">
        <f t="shared" si="13"/>
        <v>0</v>
      </c>
      <c r="F194" s="51">
        <v>3</v>
      </c>
      <c r="G194" s="51">
        <v>0</v>
      </c>
      <c r="H194" s="62">
        <f t="shared" si="14"/>
        <v>0</v>
      </c>
      <c r="I194" s="51">
        <v>0</v>
      </c>
      <c r="J194" s="59">
        <v>0</v>
      </c>
      <c r="K194" s="50">
        <f t="shared" si="12"/>
        <v>0</v>
      </c>
      <c r="L194">
        <v>0</v>
      </c>
      <c r="M194" s="63"/>
      <c r="N194" s="61"/>
    </row>
    <row r="195" spans="1:14" s="30" customFormat="1" ht="27.75" hidden="1" customHeight="1">
      <c r="A195" s="46">
        <f>'KL tổ 9'!A194</f>
        <v>203</v>
      </c>
      <c r="B195" s="47" t="str">
        <f>'KL tổ 9'!B194</f>
        <v>Um Ra</v>
      </c>
      <c r="C195" s="48">
        <v>16000</v>
      </c>
      <c r="D195" s="49">
        <f>'KL tổ 9'!AC194</f>
        <v>0</v>
      </c>
      <c r="E195" s="62">
        <f t="shared" si="13"/>
        <v>0</v>
      </c>
      <c r="F195" s="51">
        <v>3</v>
      </c>
      <c r="G195" s="51">
        <v>0</v>
      </c>
      <c r="H195" s="62">
        <f t="shared" si="14"/>
        <v>0</v>
      </c>
      <c r="I195" s="51">
        <v>0</v>
      </c>
      <c r="J195" s="59">
        <f>ROUND(IF(H195&lt;=500000,0,IF(AND(H195&gt;=500001,H195&lt;=1250000),(H195-'Gia cảnh 9'!I191)*5%-25000,IF(H195&gt;=1250001,(H195-'Gia cảnh 9'!I191)*10%-87500))),2)</f>
        <v>0</v>
      </c>
      <c r="K195" s="50">
        <f t="shared" si="12"/>
        <v>0</v>
      </c>
      <c r="L195">
        <v>0</v>
      </c>
      <c r="M195" s="63"/>
      <c r="N195" s="61"/>
    </row>
    <row r="196" spans="1:14" s="30" customFormat="1" ht="27.75" hidden="1" customHeight="1">
      <c r="A196" s="46">
        <f>'KL tổ 9'!A195</f>
        <v>204</v>
      </c>
      <c r="B196" s="47" t="str">
        <f>'KL tổ 9'!B195</f>
        <v>Moi Poi</v>
      </c>
      <c r="C196" s="48">
        <v>16000</v>
      </c>
      <c r="D196" s="49">
        <f>'KL tổ 9'!AC195</f>
        <v>0</v>
      </c>
      <c r="E196" s="62">
        <f t="shared" si="13"/>
        <v>0</v>
      </c>
      <c r="F196" s="51">
        <v>3</v>
      </c>
      <c r="G196" s="51">
        <v>0</v>
      </c>
      <c r="H196" s="62">
        <f t="shared" si="14"/>
        <v>0</v>
      </c>
      <c r="I196" s="51">
        <v>0</v>
      </c>
      <c r="J196" s="59">
        <f>ROUND(IF(H196&lt;=500000,0,IF(AND(H196&gt;=500001,H196&lt;=1250000),(H196-'Gia cảnh 9'!I192)*5%-25000,IF(H196&gt;=1250001,(H196-'Gia cảnh 9'!I192)*10%-87500))),2)</f>
        <v>0</v>
      </c>
      <c r="K196" s="50">
        <f t="shared" si="12"/>
        <v>0</v>
      </c>
      <c r="L196">
        <v>0</v>
      </c>
      <c r="M196" s="63"/>
      <c r="N196" s="61"/>
    </row>
    <row r="197" spans="1:14" s="30" customFormat="1" ht="27.75" hidden="1" customHeight="1">
      <c r="A197" s="46">
        <f>'KL tổ 9'!A196</f>
        <v>205</v>
      </c>
      <c r="B197" s="47" t="str">
        <f>'KL tổ 9'!B196</f>
        <v>San Sinh</v>
      </c>
      <c r="C197" s="48">
        <v>16000</v>
      </c>
      <c r="D197" s="49">
        <f>'KL tổ 9'!AC196</f>
        <v>0</v>
      </c>
      <c r="E197" s="62">
        <f t="shared" si="13"/>
        <v>0</v>
      </c>
      <c r="F197" s="51">
        <v>3</v>
      </c>
      <c r="G197" s="51">
        <v>0</v>
      </c>
      <c r="H197" s="62">
        <f t="shared" si="14"/>
        <v>0</v>
      </c>
      <c r="I197" s="51">
        <v>0</v>
      </c>
      <c r="J197" s="59">
        <f>ROUND(IF(H197&lt;=500000,0,IF(AND(H197&gt;=500001,H197&lt;=1250000),(H197-'Gia cảnh 9'!I193)*5%-25000,IF(H197&gt;=1250001,(H197-'Gia cảnh 9'!I193)*10%-87500))),2)</f>
        <v>0</v>
      </c>
      <c r="K197" s="50">
        <f t="shared" si="12"/>
        <v>0</v>
      </c>
      <c r="L197">
        <v>0</v>
      </c>
      <c r="M197" s="63"/>
      <c r="N197" s="61"/>
    </row>
    <row r="198" spans="1:14" s="30" customFormat="1" ht="27.75" hidden="1" customHeight="1">
      <c r="A198" s="46">
        <f>'KL tổ 9'!A197</f>
        <v>206</v>
      </c>
      <c r="B198" s="47" t="str">
        <f>'KL tổ 9'!B197</f>
        <v>Nhoc Nho</v>
      </c>
      <c r="C198" s="48">
        <v>16000</v>
      </c>
      <c r="D198" s="49">
        <f>'KL tổ 9'!AC197</f>
        <v>0</v>
      </c>
      <c r="E198" s="62">
        <f t="shared" si="13"/>
        <v>0</v>
      </c>
      <c r="F198" s="51">
        <v>3</v>
      </c>
      <c r="G198" s="51">
        <v>0</v>
      </c>
      <c r="H198" s="62">
        <f t="shared" si="14"/>
        <v>0</v>
      </c>
      <c r="I198" s="51">
        <v>0</v>
      </c>
      <c r="J198" s="59">
        <f>ROUND(IF(H198&lt;=500000,0,IF(AND(H198&gt;=500001,H198&lt;=1250000),(H198-'Gia cảnh 9'!I194)*5%-25000,IF(H198&gt;=1250001,(H198-'Gia cảnh 9'!I194)*10%-87500))),2)</f>
        <v>0</v>
      </c>
      <c r="K198" s="50">
        <f t="shared" si="12"/>
        <v>0</v>
      </c>
      <c r="L198">
        <v>0</v>
      </c>
      <c r="M198" s="63"/>
      <c r="N198" s="61"/>
    </row>
    <row r="199" spans="1:14" s="30" customFormat="1" ht="27.75" hidden="1" customHeight="1">
      <c r="A199" s="46">
        <f>'KL tổ 9'!A198</f>
        <v>207</v>
      </c>
      <c r="B199" s="47" t="str">
        <f>'KL tổ 9'!B198</f>
        <v>Khet Hên</v>
      </c>
      <c r="C199" s="48">
        <v>16000</v>
      </c>
      <c r="D199" s="49">
        <f>'KL tổ 9'!AC198</f>
        <v>0</v>
      </c>
      <c r="E199" s="62">
        <f t="shared" si="13"/>
        <v>0</v>
      </c>
      <c r="F199" s="51">
        <v>3</v>
      </c>
      <c r="G199" s="51">
        <v>0</v>
      </c>
      <c r="H199" s="62">
        <f t="shared" si="14"/>
        <v>0</v>
      </c>
      <c r="I199" s="51">
        <v>0</v>
      </c>
      <c r="J199" s="59">
        <f>ROUND(IF(H199&lt;=500000,0,IF(AND(H199&gt;=500001,H199&lt;=1250000),(H199-'Gia cảnh 9'!I195)*5%-25000,IF(H199&gt;=1250001,(H199-'Gia cảnh 9'!I195)*10%-87500))),2)</f>
        <v>0</v>
      </c>
      <c r="K199" s="50">
        <f t="shared" si="12"/>
        <v>0</v>
      </c>
      <c r="L199">
        <v>0</v>
      </c>
      <c r="M199" s="63"/>
      <c r="N199" s="61"/>
    </row>
    <row r="200" spans="1:14" s="30" customFormat="1" ht="27.75" hidden="1" customHeight="1">
      <c r="A200" s="46">
        <f>'KL tổ 9'!A199</f>
        <v>208</v>
      </c>
      <c r="B200" s="47" t="str">
        <f>'KL tổ 9'!B199</f>
        <v>Sau Pư</v>
      </c>
      <c r="C200" s="48">
        <v>16000</v>
      </c>
      <c r="D200" s="49">
        <f>'KL tổ 9'!AC199</f>
        <v>0</v>
      </c>
      <c r="E200" s="62">
        <f t="shared" si="13"/>
        <v>0</v>
      </c>
      <c r="F200" s="51">
        <v>3</v>
      </c>
      <c r="G200" s="51">
        <v>0</v>
      </c>
      <c r="H200" s="62">
        <f t="shared" si="14"/>
        <v>0</v>
      </c>
      <c r="I200" s="51">
        <v>0</v>
      </c>
      <c r="J200" s="59">
        <f>ROUND(IF(H200&lt;=500000,0,IF(AND(H200&gt;=500001,H200&lt;=1250000),(H200-'Gia cảnh 9'!I196)*5%-25000,IF(H200&gt;=1250001,(H200-'Gia cảnh 9'!I196)*10%-87500))),2)</f>
        <v>0</v>
      </c>
      <c r="K200" s="50">
        <f t="shared" si="12"/>
        <v>0</v>
      </c>
      <c r="L200">
        <v>0</v>
      </c>
      <c r="M200" s="63"/>
      <c r="N200" s="61"/>
    </row>
    <row r="201" spans="1:14" s="30" customFormat="1" ht="27.75" hidden="1" customHeight="1">
      <c r="A201" s="46">
        <f>'KL tổ 9'!A200</f>
        <v>209</v>
      </c>
      <c r="B201" s="47" t="str">
        <f>'KL tổ 9'!B200</f>
        <v>Pư Nha</v>
      </c>
      <c r="C201" s="48">
        <v>16000</v>
      </c>
      <c r="D201" s="49">
        <f>'KL tổ 9'!AC200</f>
        <v>0</v>
      </c>
      <c r="E201" s="62">
        <f t="shared" si="13"/>
        <v>0</v>
      </c>
      <c r="F201" s="51">
        <v>3</v>
      </c>
      <c r="G201" s="51">
        <v>0</v>
      </c>
      <c r="H201" s="62">
        <f t="shared" si="14"/>
        <v>0</v>
      </c>
      <c r="I201" s="51">
        <v>0</v>
      </c>
      <c r="J201" s="59">
        <f>ROUND(IF(H201&lt;=500000,0,IF(AND(H201&gt;=500001,H201&lt;=1250000),(H201-'Gia cảnh 9'!I197)*5%-25000,IF(H201&gt;=1250001,(H201-'Gia cảnh 9'!I197)*10%-87500))),2)</f>
        <v>0</v>
      </c>
      <c r="K201" s="50">
        <f t="shared" si="12"/>
        <v>0</v>
      </c>
      <c r="L201">
        <v>0</v>
      </c>
      <c r="M201" s="63"/>
      <c r="N201" s="61"/>
    </row>
    <row r="202" spans="1:14" s="30" customFormat="1" ht="27.75" hidden="1" customHeight="1">
      <c r="A202" s="46">
        <f>'KL tổ 9'!A201</f>
        <v>210</v>
      </c>
      <c r="B202" s="47" t="str">
        <f>'KL tổ 9'!B201</f>
        <v xml:space="preserve">Noi Hên </v>
      </c>
      <c r="C202" s="48">
        <v>16000</v>
      </c>
      <c r="D202" s="49">
        <f>'KL tổ 9'!AC201</f>
        <v>0</v>
      </c>
      <c r="E202" s="62">
        <f t="shared" si="13"/>
        <v>0</v>
      </c>
      <c r="F202" s="51">
        <v>3</v>
      </c>
      <c r="G202" s="51">
        <v>0</v>
      </c>
      <c r="H202" s="62">
        <f t="shared" si="14"/>
        <v>0</v>
      </c>
      <c r="I202" s="51">
        <v>0</v>
      </c>
      <c r="J202" s="59">
        <f>ROUND(IF(H202&lt;=500000,0,IF(AND(H202&gt;=500001,H202&lt;=1250000),(H202-'Gia cảnh 9'!I198)*5%-25000,IF(H202&gt;=1250001,(H202-'Gia cảnh 9'!I198)*10%-87500))),2)</f>
        <v>0</v>
      </c>
      <c r="K202" s="50">
        <f t="shared" si="12"/>
        <v>0</v>
      </c>
      <c r="L202">
        <v>0</v>
      </c>
      <c r="M202" s="63"/>
      <c r="N202" s="61"/>
    </row>
    <row r="203" spans="1:14" s="30" customFormat="1" ht="27.75" hidden="1" customHeight="1">
      <c r="A203" s="46">
        <f>'KL tổ 9'!A202</f>
        <v>211</v>
      </c>
      <c r="B203" s="47" t="str">
        <f>'KL tổ 9'!B202</f>
        <v>Noi Hiên</v>
      </c>
      <c r="C203" s="48">
        <v>16000</v>
      </c>
      <c r="D203" s="49">
        <f>'KL tổ 9'!AC202</f>
        <v>0</v>
      </c>
      <c r="E203" s="62">
        <f t="shared" si="13"/>
        <v>0</v>
      </c>
      <c r="F203" s="51">
        <v>3</v>
      </c>
      <c r="G203" s="51">
        <v>0</v>
      </c>
      <c r="H203" s="62">
        <f t="shared" si="14"/>
        <v>0</v>
      </c>
      <c r="I203" s="51">
        <v>0</v>
      </c>
      <c r="J203" s="59">
        <f>ROUND(IF(H203&lt;=500000,0,IF(AND(H203&gt;=500001,H203&lt;=1250000),(H203-'Gia cảnh 9'!I199)*5%-25000,IF(H203&gt;=1250001,(H203-'Gia cảnh 9'!I199)*10%-87500))),2)</f>
        <v>0</v>
      </c>
      <c r="K203" s="50">
        <f t="shared" si="12"/>
        <v>0</v>
      </c>
      <c r="L203">
        <v>0</v>
      </c>
      <c r="M203" s="63"/>
      <c r="N203" s="61"/>
    </row>
    <row r="204" spans="1:14" s="30" customFormat="1" ht="27.75" hidden="1" customHeight="1">
      <c r="A204" s="46">
        <f>'KL tổ 9'!A203</f>
        <v>212</v>
      </c>
      <c r="B204" s="47" t="str">
        <f>'KL tổ 9'!B203</f>
        <v>Đa Linh</v>
      </c>
      <c r="C204" s="48">
        <v>16000</v>
      </c>
      <c r="D204" s="49">
        <f>'KL tổ 9'!AC203</f>
        <v>0</v>
      </c>
      <c r="E204" s="62">
        <f t="shared" si="13"/>
        <v>0</v>
      </c>
      <c r="F204" s="51">
        <v>3</v>
      </c>
      <c r="G204" s="51">
        <v>0</v>
      </c>
      <c r="H204" s="62">
        <f t="shared" si="14"/>
        <v>0</v>
      </c>
      <c r="I204" s="51">
        <v>0</v>
      </c>
      <c r="J204" s="59">
        <f>ROUND(IF(H204&lt;=500000,0,IF(AND(H204&gt;=500001,H204&lt;=1250000),(H204-'Gia cảnh 9'!I200)*5%-25000,IF(H204&gt;=1250001,(H204-'Gia cảnh 9'!I200)*10%-87500))),2)</f>
        <v>0</v>
      </c>
      <c r="K204" s="50">
        <f t="shared" si="12"/>
        <v>0</v>
      </c>
      <c r="L204">
        <v>0</v>
      </c>
      <c r="M204" s="63"/>
      <c r="N204" s="61"/>
    </row>
    <row r="205" spans="1:14" s="30" customFormat="1" ht="27.75" hidden="1" customHeight="1">
      <c r="A205" s="46">
        <f>'KL tổ 9'!A204</f>
        <v>213</v>
      </c>
      <c r="B205" s="47" t="str">
        <f>'KL tổ 9'!B204</f>
        <v>Khach Năk</v>
      </c>
      <c r="C205" s="48">
        <v>16000</v>
      </c>
      <c r="D205" s="49">
        <f>'KL tổ 9'!AC204</f>
        <v>0</v>
      </c>
      <c r="E205" s="62">
        <f t="shared" si="13"/>
        <v>0</v>
      </c>
      <c r="F205" s="51">
        <v>3</v>
      </c>
      <c r="G205" s="51">
        <v>0</v>
      </c>
      <c r="H205" s="62">
        <f t="shared" si="14"/>
        <v>0</v>
      </c>
      <c r="I205" s="51">
        <v>0</v>
      </c>
      <c r="J205" s="59">
        <f>ROUND(IF(H205&lt;=500000,0,IF(AND(H205&gt;=500001,H205&lt;=1250000),(H205-'Gia cảnh 9'!I201)*5%-25000,IF(H205&gt;=1250001,(H205-'Gia cảnh 9'!I201)*10%-87500))),2)</f>
        <v>0</v>
      </c>
      <c r="K205" s="50">
        <f t="shared" si="12"/>
        <v>0</v>
      </c>
      <c r="L205">
        <v>0</v>
      </c>
      <c r="M205" s="63"/>
      <c r="N205" s="61"/>
    </row>
    <row r="206" spans="1:14" s="30" customFormat="1" ht="27.75" hidden="1" customHeight="1">
      <c r="A206" s="46">
        <f>'KL tổ 9'!A205</f>
        <v>214</v>
      </c>
      <c r="B206" s="47" t="str">
        <f>'KL tổ 9'!B205</f>
        <v>Soc Liêp</v>
      </c>
      <c r="C206" s="48">
        <v>16000</v>
      </c>
      <c r="D206" s="49">
        <f>'KL tổ 9'!AC205</f>
        <v>0</v>
      </c>
      <c r="E206" s="62">
        <f t="shared" si="13"/>
        <v>0</v>
      </c>
      <c r="F206" s="51">
        <v>3</v>
      </c>
      <c r="G206" s="51">
        <v>0</v>
      </c>
      <c r="H206" s="62">
        <f t="shared" si="14"/>
        <v>0</v>
      </c>
      <c r="I206" s="51">
        <v>0</v>
      </c>
      <c r="J206" s="59">
        <f>ROUND(IF(H206&lt;=500000,0,IF(AND(H206&gt;=500001,H206&lt;=1250000),(H206-'Gia cảnh 9'!I202)*5%-25000,IF(H206&gt;=1250001,(H206-'Gia cảnh 9'!I202)*10%-87500))),2)</f>
        <v>0</v>
      </c>
      <c r="K206" s="50">
        <f t="shared" si="12"/>
        <v>0</v>
      </c>
      <c r="L206">
        <v>0</v>
      </c>
      <c r="M206" s="63"/>
      <c r="N206" s="61"/>
    </row>
    <row r="207" spans="1:14" s="30" customFormat="1" ht="27.75" hidden="1" customHeight="1">
      <c r="A207" s="46">
        <f>'KL tổ 9'!A206</f>
        <v>215</v>
      </c>
      <c r="B207" s="47" t="str">
        <f>'KL tổ 9'!B206</f>
        <v>Som Phos</v>
      </c>
      <c r="C207" s="48">
        <v>16000</v>
      </c>
      <c r="D207" s="49">
        <f>'KL tổ 9'!AC206</f>
        <v>0</v>
      </c>
      <c r="E207" s="62">
        <f t="shared" si="13"/>
        <v>0</v>
      </c>
      <c r="F207" s="51">
        <v>3</v>
      </c>
      <c r="G207" s="51">
        <v>0</v>
      </c>
      <c r="H207" s="62">
        <f t="shared" si="14"/>
        <v>0</v>
      </c>
      <c r="I207" s="51">
        <v>0</v>
      </c>
      <c r="J207" s="59">
        <f>ROUND(IF(H207&lt;=500000,0,IF(AND(H207&gt;=500001,H207&lt;=1250000),(H207-'Gia cảnh 9'!I203)*5%-25000,IF(H207&gt;=1250001,(H207-'Gia cảnh 9'!I203)*10%-87500))),2)</f>
        <v>0</v>
      </c>
      <c r="K207" s="50">
        <f t="shared" si="12"/>
        <v>0</v>
      </c>
      <c r="L207">
        <v>0</v>
      </c>
      <c r="M207" s="63"/>
      <c r="N207" s="61"/>
    </row>
    <row r="208" spans="1:14" s="30" customFormat="1" ht="27.75" hidden="1" customHeight="1">
      <c r="A208" s="46">
        <f>'KL tổ 9'!A207</f>
        <v>216</v>
      </c>
      <c r="B208" s="47" t="str">
        <f>'KL tổ 9'!B207</f>
        <v>An Tich</v>
      </c>
      <c r="C208" s="48">
        <v>16000</v>
      </c>
      <c r="D208" s="49">
        <f>'KL tổ 9'!AC207</f>
        <v>0</v>
      </c>
      <c r="E208" s="62">
        <f t="shared" si="13"/>
        <v>0</v>
      </c>
      <c r="F208" s="51">
        <v>3</v>
      </c>
      <c r="G208" s="51">
        <v>0</v>
      </c>
      <c r="H208" s="62">
        <f t="shared" si="14"/>
        <v>0</v>
      </c>
      <c r="I208" s="51">
        <v>0</v>
      </c>
      <c r="J208" s="59">
        <f>ROUND(IF(H208&lt;=500000,0,IF(AND(H208&gt;=500001,H208&lt;=1250000),(H208-'Gia cảnh 9'!I204)*5%-25000,IF(H208&gt;=1250001,(H208-'Gia cảnh 9'!I204)*10%-87500))),2)</f>
        <v>0</v>
      </c>
      <c r="K208" s="50">
        <f t="shared" si="12"/>
        <v>0</v>
      </c>
      <c r="L208">
        <v>0</v>
      </c>
      <c r="M208" s="63"/>
      <c r="N208" s="61"/>
    </row>
    <row r="209" spans="1:14" s="30" customFormat="1" ht="27.75" hidden="1" customHeight="1">
      <c r="A209" s="46">
        <f>'KL tổ 9'!A208</f>
        <v>217</v>
      </c>
      <c r="B209" s="47" t="str">
        <f>'KL tổ 9'!B208</f>
        <v>Khu Khia</v>
      </c>
      <c r="C209" s="48">
        <v>16000</v>
      </c>
      <c r="D209" s="49">
        <f>'KL tổ 9'!AC208</f>
        <v>0</v>
      </c>
      <c r="E209" s="62">
        <f t="shared" si="13"/>
        <v>0</v>
      </c>
      <c r="F209" s="51">
        <v>3</v>
      </c>
      <c r="G209" s="51">
        <v>0</v>
      </c>
      <c r="H209" s="62">
        <f t="shared" si="14"/>
        <v>0</v>
      </c>
      <c r="I209" s="51">
        <v>0</v>
      </c>
      <c r="J209" s="59">
        <f>ROUND(IF(H209&lt;=500000,0,IF(AND(H209&gt;=500001,H209&lt;=1250000),(H209-'Gia cảnh 9'!I205)*5%-25000,IF(H209&gt;=1250001,(H209-'Gia cảnh 9'!I205)*10%-87500))),2)</f>
        <v>0</v>
      </c>
      <c r="K209" s="50">
        <f t="shared" si="12"/>
        <v>0</v>
      </c>
      <c r="L209">
        <v>0</v>
      </c>
      <c r="M209" s="63"/>
      <c r="N209" s="61"/>
    </row>
    <row r="210" spans="1:14" s="30" customFormat="1" ht="27.75" hidden="1" customHeight="1">
      <c r="A210" s="46">
        <f>'KL tổ 9'!A209</f>
        <v>218</v>
      </c>
      <c r="B210" s="47" t="str">
        <f>'KL tổ 9'!B209</f>
        <v>Chom Chau</v>
      </c>
      <c r="C210" s="48">
        <v>16000</v>
      </c>
      <c r="D210" s="49">
        <f>'KL tổ 9'!AC209</f>
        <v>0</v>
      </c>
      <c r="E210" s="62">
        <f t="shared" si="13"/>
        <v>0</v>
      </c>
      <c r="F210" s="51">
        <v>3</v>
      </c>
      <c r="G210" s="51">
        <v>0</v>
      </c>
      <c r="H210" s="62">
        <f t="shared" si="14"/>
        <v>0</v>
      </c>
      <c r="I210" s="51">
        <v>0</v>
      </c>
      <c r="J210" s="59">
        <f>ROUND(IF(H210&lt;=500000,0,IF(AND(H210&gt;=500001,H210&lt;=1250000),(H210-'Gia cảnh 9'!I206)*5%-25000,IF(H210&gt;=1250001,(H210-'Gia cảnh 9'!I206)*10%-87500))),2)</f>
        <v>0</v>
      </c>
      <c r="K210" s="50">
        <f t="shared" si="12"/>
        <v>0</v>
      </c>
      <c r="L210">
        <v>0</v>
      </c>
      <c r="M210" s="63"/>
      <c r="N210" s="61"/>
    </row>
    <row r="211" spans="1:14" s="30" customFormat="1" ht="27.75" hidden="1" customHeight="1">
      <c r="A211" s="46">
        <f>'KL tổ 9'!A210</f>
        <v>219</v>
      </c>
      <c r="B211" s="47" t="str">
        <f>'KL tổ 9'!B210</f>
        <v>La Chanh Đa</v>
      </c>
      <c r="C211" s="48">
        <v>16000</v>
      </c>
      <c r="D211" s="49">
        <f>'KL tổ 9'!AC210</f>
        <v>0</v>
      </c>
      <c r="E211" s="62">
        <f t="shared" si="13"/>
        <v>0</v>
      </c>
      <c r="F211" s="51">
        <v>3</v>
      </c>
      <c r="G211" s="51">
        <v>0</v>
      </c>
      <c r="H211" s="62">
        <f t="shared" si="14"/>
        <v>0</v>
      </c>
      <c r="I211" s="51">
        <v>0</v>
      </c>
      <c r="J211" s="59">
        <f>ROUND(IF(H211&lt;=500000,0,IF(AND(H211&gt;=500001,H211&lt;=1250000),(H211-'Gia cảnh 9'!I207)*5%-25000,IF(H211&gt;=1250001,(H211-'Gia cảnh 9'!I207)*10%-87500))),2)</f>
        <v>0</v>
      </c>
      <c r="K211" s="50">
        <f t="shared" si="12"/>
        <v>0</v>
      </c>
      <c r="L211">
        <v>0</v>
      </c>
      <c r="M211" s="63"/>
      <c r="N211" s="61"/>
    </row>
    <row r="212" spans="1:14" s="30" customFormat="1" ht="27.75" hidden="1" customHeight="1">
      <c r="A212" s="46">
        <f>'KL tổ 9'!A211</f>
        <v>220</v>
      </c>
      <c r="B212" s="47" t="str">
        <f>'KL tổ 9'!B211</f>
        <v>Mat Khanh</v>
      </c>
      <c r="C212" s="48">
        <v>16000</v>
      </c>
      <c r="D212" s="49">
        <f>'KL tổ 9'!AC211</f>
        <v>0</v>
      </c>
      <c r="E212" s="62">
        <f t="shared" si="13"/>
        <v>0</v>
      </c>
      <c r="F212" s="51">
        <v>3</v>
      </c>
      <c r="G212" s="51">
        <v>0</v>
      </c>
      <c r="H212" s="62">
        <f t="shared" si="14"/>
        <v>0</v>
      </c>
      <c r="I212" s="51">
        <v>0</v>
      </c>
      <c r="J212" s="59">
        <f>ROUND(IF(H212&lt;=500000,0,IF(AND(H212&gt;=500001,H212&lt;=1250000),(H212-'Gia cảnh 9'!I208)*5%-25000,IF(H212&gt;=1250001,(H212-'Gia cảnh 9'!I208)*10%-87500))),2)</f>
        <v>0</v>
      </c>
      <c r="K212" s="50">
        <f t="shared" si="12"/>
        <v>0</v>
      </c>
      <c r="L212">
        <v>0</v>
      </c>
      <c r="M212" s="63"/>
      <c r="N212" s="61"/>
    </row>
    <row r="213" spans="1:14" s="30" customFormat="1" ht="27.75" hidden="1" customHeight="1">
      <c r="A213" s="46">
        <f>'KL tổ 9'!A212</f>
        <v>221</v>
      </c>
      <c r="B213" s="47" t="str">
        <f>'KL tổ 9'!B212</f>
        <v>Dang Sô Da</v>
      </c>
      <c r="C213" s="48">
        <v>16000</v>
      </c>
      <c r="D213" s="49">
        <f>'KL tổ 9'!AC212</f>
        <v>0</v>
      </c>
      <c r="E213" s="62">
        <f t="shared" si="13"/>
        <v>0</v>
      </c>
      <c r="F213" s="51">
        <v>3</v>
      </c>
      <c r="G213" s="51">
        <v>0</v>
      </c>
      <c r="H213" s="62">
        <f t="shared" si="14"/>
        <v>0</v>
      </c>
      <c r="I213" s="51">
        <v>0</v>
      </c>
      <c r="J213" s="59">
        <f>ROUND(IF(H213&lt;=500000,0,IF(AND(H213&gt;=500001,H213&lt;=1250000),(H213-'Gia cảnh 9'!I209)*5%-25000,IF(H213&gt;=1250001,(H213-'Gia cảnh 9'!I209)*10%-87500))),2)</f>
        <v>0</v>
      </c>
      <c r="K213" s="50">
        <f t="shared" si="12"/>
        <v>0</v>
      </c>
      <c r="L213">
        <v>0</v>
      </c>
      <c r="M213" s="63"/>
      <c r="N213" s="61"/>
    </row>
    <row r="214" spans="1:14" s="30" customFormat="1" ht="27.75" hidden="1" customHeight="1">
      <c r="A214" s="46">
        <f>'KL tổ 9'!A213</f>
        <v>222</v>
      </c>
      <c r="B214" s="47" t="str">
        <f>'KL tổ 9'!B213</f>
        <v>Hon Sua</v>
      </c>
      <c r="C214" s="48">
        <v>16000</v>
      </c>
      <c r="D214" s="49">
        <f>'KL tổ 9'!AC213</f>
        <v>0</v>
      </c>
      <c r="E214" s="62">
        <f t="shared" si="13"/>
        <v>0</v>
      </c>
      <c r="F214" s="51">
        <v>3</v>
      </c>
      <c r="G214" s="51">
        <v>0</v>
      </c>
      <c r="H214" s="62">
        <f t="shared" si="14"/>
        <v>0</v>
      </c>
      <c r="I214" s="51">
        <v>0</v>
      </c>
      <c r="J214" s="59">
        <f>ROUND(IF(H214&lt;=500000,0,IF(AND(H214&gt;=500001,H214&lt;=1250000),(H214-'Gia cảnh 9'!I210)*5%-25000,IF(H214&gt;=1250001,(H214-'Gia cảnh 9'!I210)*10%-87500))),2)</f>
        <v>0</v>
      </c>
      <c r="K214" s="50">
        <f t="shared" si="12"/>
        <v>0</v>
      </c>
      <c r="L214">
        <v>0</v>
      </c>
      <c r="M214" s="63"/>
      <c r="N214" s="61"/>
    </row>
    <row r="215" spans="1:14" s="30" customFormat="1" ht="27.75" hidden="1" customHeight="1">
      <c r="A215" s="46">
        <f>'KL tổ 9'!A214</f>
        <v>223</v>
      </c>
      <c r="B215" s="47" t="str">
        <f>'KL tổ 9'!B214</f>
        <v>Đoc Sreng</v>
      </c>
      <c r="C215" s="48">
        <v>16000</v>
      </c>
      <c r="D215" s="49">
        <f>'KL tổ 9'!AC214</f>
        <v>0</v>
      </c>
      <c r="E215" s="62">
        <f t="shared" si="13"/>
        <v>0</v>
      </c>
      <c r="F215" s="51">
        <v>3</v>
      </c>
      <c r="G215" s="51">
        <v>0</v>
      </c>
      <c r="H215" s="62">
        <f t="shared" si="14"/>
        <v>0</v>
      </c>
      <c r="I215" s="51">
        <v>0</v>
      </c>
      <c r="J215" s="59">
        <f>ROUND(IF(H215&lt;=500000,0,IF(AND(H215&gt;=500001,H215&lt;=1250000),(H215-'Gia cảnh 9'!I211)*5%-25000,IF(H215&gt;=1250001,(H215-'Gia cảnh 9'!I211)*10%-87500))),2)</f>
        <v>0</v>
      </c>
      <c r="K215" s="50">
        <f t="shared" si="12"/>
        <v>0</v>
      </c>
      <c r="L215">
        <v>0</v>
      </c>
      <c r="M215" s="63"/>
      <c r="N215" s="61"/>
    </row>
    <row r="216" spans="1:14" s="30" customFormat="1" ht="27.75" hidden="1" customHeight="1">
      <c r="A216" s="46">
        <f>'KL tổ 9'!A215</f>
        <v>224</v>
      </c>
      <c r="B216" s="47" t="str">
        <f>'KL tổ 9'!B215</f>
        <v>Vit Kim</v>
      </c>
      <c r="C216" s="48">
        <v>16000</v>
      </c>
      <c r="D216" s="49">
        <f>'KL tổ 9'!AC215</f>
        <v>0</v>
      </c>
      <c r="E216" s="62">
        <f t="shared" si="13"/>
        <v>0</v>
      </c>
      <c r="F216" s="51">
        <v>3</v>
      </c>
      <c r="G216" s="51">
        <v>0</v>
      </c>
      <c r="H216" s="62">
        <f t="shared" si="14"/>
        <v>0</v>
      </c>
      <c r="I216" s="51">
        <v>0</v>
      </c>
      <c r="J216" s="59">
        <f>ROUND(IF(H216&lt;=500000,0,IF(AND(H216&gt;=500001,H216&lt;=1250000),(H216-'Gia cảnh 9'!I212)*5%-25000,IF(H216&gt;=1250001,(H216-'Gia cảnh 9'!I212)*10%-87500))),2)</f>
        <v>0</v>
      </c>
      <c r="K216" s="50">
        <f t="shared" si="12"/>
        <v>0</v>
      </c>
      <c r="L216">
        <v>0</v>
      </c>
      <c r="M216" s="63"/>
      <c r="N216" s="61"/>
    </row>
    <row r="217" spans="1:14" s="30" customFormat="1" ht="27.75" hidden="1" customHeight="1">
      <c r="A217" s="46">
        <f>'KL tổ 9'!A216</f>
        <v>225</v>
      </c>
      <c r="B217" s="47" t="str">
        <f>'KL tổ 9'!B216</f>
        <v>Ko Kot</v>
      </c>
      <c r="C217" s="48">
        <v>16000</v>
      </c>
      <c r="D217" s="49">
        <f>'KL tổ 9'!AC216</f>
        <v>0</v>
      </c>
      <c r="E217" s="62">
        <f t="shared" si="13"/>
        <v>0</v>
      </c>
      <c r="F217" s="51">
        <v>3</v>
      </c>
      <c r="G217" s="51">
        <v>0</v>
      </c>
      <c r="H217" s="62">
        <f t="shared" si="14"/>
        <v>0</v>
      </c>
      <c r="I217" s="51">
        <v>0</v>
      </c>
      <c r="J217" s="59">
        <f>ROUND(IF(H217&lt;=500000,0,IF(AND(H217&gt;=500001,H217&lt;=1250000),(H217-'Gia cảnh 9'!I213)*5%-25000,IF(H217&gt;=1250001,(H217-'Gia cảnh 9'!I213)*10%-87500))),2)</f>
        <v>0</v>
      </c>
      <c r="K217" s="50">
        <f t="shared" si="12"/>
        <v>0</v>
      </c>
      <c r="L217">
        <v>0</v>
      </c>
      <c r="M217" s="63"/>
      <c r="N217" s="61"/>
    </row>
    <row r="218" spans="1:14" s="30" customFormat="1" ht="27.75" hidden="1" customHeight="1">
      <c r="A218" s="46">
        <f>'KL tổ 9'!A217</f>
        <v>226</v>
      </c>
      <c r="B218" s="47" t="str">
        <f>'KL tổ 9'!B217</f>
        <v>Nay Phi</v>
      </c>
      <c r="C218" s="48">
        <v>16000</v>
      </c>
      <c r="D218" s="49">
        <f>'KL tổ 9'!AC217</f>
        <v>0</v>
      </c>
      <c r="E218" s="62">
        <f t="shared" si="13"/>
        <v>0</v>
      </c>
      <c r="F218" s="51">
        <v>3</v>
      </c>
      <c r="G218" s="51">
        <v>0</v>
      </c>
      <c r="H218" s="62">
        <f t="shared" si="14"/>
        <v>0</v>
      </c>
      <c r="I218" s="51">
        <v>0</v>
      </c>
      <c r="J218" s="59">
        <f>ROUND(IF(H218&lt;=500000,0,IF(AND(H218&gt;=500001,H218&lt;=1250000),(H218-'Gia cảnh 9'!I214)*5%-25000,IF(H218&gt;=1250001,(H218-'Gia cảnh 9'!I214)*10%-87500))),2)</f>
        <v>0</v>
      </c>
      <c r="K218" s="50">
        <f t="shared" si="12"/>
        <v>0</v>
      </c>
      <c r="L218">
        <v>0</v>
      </c>
      <c r="M218" s="63"/>
      <c r="N218" s="61"/>
    </row>
    <row r="219" spans="1:14" s="30" customFormat="1" ht="27.75" hidden="1" customHeight="1">
      <c r="A219" s="46">
        <f>'KL tổ 9'!A218</f>
        <v>227</v>
      </c>
      <c r="B219" s="47" t="str">
        <f>'KL tổ 9'!B218</f>
        <v>Chên Nôn</v>
      </c>
      <c r="C219" s="48">
        <v>16000</v>
      </c>
      <c r="D219" s="49">
        <f>'KL tổ 9'!AC218</f>
        <v>0</v>
      </c>
      <c r="E219" s="62">
        <f t="shared" si="13"/>
        <v>0</v>
      </c>
      <c r="F219" s="51">
        <v>3</v>
      </c>
      <c r="G219" s="51">
        <v>0</v>
      </c>
      <c r="H219" s="62">
        <f t="shared" si="14"/>
        <v>0</v>
      </c>
      <c r="I219" s="51">
        <v>0</v>
      </c>
      <c r="J219" s="59">
        <f>ROUND(IF(H219&lt;=500000,0,IF(AND(H219&gt;=500001,H219&lt;=1250000),(H219-'Gia cảnh 9'!I215)*5%-25000,IF(H219&gt;=1250001,(H219-'Gia cảnh 9'!I215)*10%-87500))),2)</f>
        <v>0</v>
      </c>
      <c r="K219" s="50">
        <f t="shared" si="12"/>
        <v>0</v>
      </c>
      <c r="L219">
        <v>0</v>
      </c>
      <c r="M219" s="63"/>
      <c r="N219" s="61"/>
    </row>
    <row r="220" spans="1:14" s="30" customFormat="1" ht="27.75" hidden="1" customHeight="1">
      <c r="A220" s="46">
        <f>'KL tổ 9'!A219</f>
        <v>228</v>
      </c>
      <c r="B220" s="47" t="str">
        <f>'KL tổ 9'!B219</f>
        <v>Sau So Rây Nuch</v>
      </c>
      <c r="C220" s="48">
        <v>16000</v>
      </c>
      <c r="D220" s="49">
        <f>'KL tổ 9'!AC219</f>
        <v>0</v>
      </c>
      <c r="E220" s="62">
        <f t="shared" si="13"/>
        <v>0</v>
      </c>
      <c r="F220" s="51">
        <v>3</v>
      </c>
      <c r="G220" s="51">
        <v>0</v>
      </c>
      <c r="H220" s="62">
        <f t="shared" si="14"/>
        <v>0</v>
      </c>
      <c r="I220" s="51">
        <v>0</v>
      </c>
      <c r="J220" s="59">
        <f>ROUND(IF(H220&lt;=500000,0,IF(AND(H220&gt;=500001,H220&lt;=1250000),(H220-'Gia cảnh 9'!I216)*5%-25000,IF(H220&gt;=1250001,(H220-'Gia cảnh 9'!I216)*10%-87500))),2)</f>
        <v>0</v>
      </c>
      <c r="K220" s="50">
        <f t="shared" si="12"/>
        <v>0</v>
      </c>
      <c r="L220">
        <v>0</v>
      </c>
      <c r="M220" s="63"/>
      <c r="N220" s="61"/>
    </row>
    <row r="221" spans="1:14" s="30" customFormat="1" ht="27.75" hidden="1" customHeight="1">
      <c r="A221" s="46">
        <f>'KL tổ 9'!A220</f>
        <v>229</v>
      </c>
      <c r="B221" s="47" t="str">
        <f>'KL tổ 9'!B220</f>
        <v>Muôn Khut</v>
      </c>
      <c r="C221" s="48">
        <v>16000</v>
      </c>
      <c r="D221" s="49">
        <f>'KL tổ 9'!AC220</f>
        <v>0</v>
      </c>
      <c r="E221" s="62">
        <f t="shared" si="13"/>
        <v>0</v>
      </c>
      <c r="F221" s="51">
        <v>3</v>
      </c>
      <c r="G221" s="51">
        <v>0</v>
      </c>
      <c r="H221" s="62">
        <f t="shared" si="14"/>
        <v>0</v>
      </c>
      <c r="I221" s="51">
        <v>0</v>
      </c>
      <c r="J221" s="59">
        <f>ROUND(IF(H221&lt;=500000,0,IF(AND(H221&gt;=500001,H221&lt;=1250000),(H221-'Gia cảnh 9'!I217)*5%-25000,IF(H221&gt;=1250001,(H221-'Gia cảnh 9'!I217)*10%-87500))),2)</f>
        <v>0</v>
      </c>
      <c r="K221" s="50">
        <f t="shared" si="12"/>
        <v>0</v>
      </c>
      <c r="L221">
        <v>0</v>
      </c>
      <c r="M221" s="63"/>
      <c r="N221" s="61"/>
    </row>
    <row r="222" spans="1:14" s="30" customFormat="1" ht="27.75" hidden="1" customHeight="1">
      <c r="A222" s="46">
        <f>'KL tổ 9'!A221</f>
        <v>230</v>
      </c>
      <c r="B222" s="47" t="str">
        <f>'KL tổ 9'!B221</f>
        <v>Phuc Phơm</v>
      </c>
      <c r="C222" s="48">
        <v>16000</v>
      </c>
      <c r="D222" s="49">
        <f>'KL tổ 9'!AC221</f>
        <v>0</v>
      </c>
      <c r="E222" s="62">
        <f t="shared" si="13"/>
        <v>0</v>
      </c>
      <c r="F222" s="51">
        <v>3</v>
      </c>
      <c r="G222" s="51">
        <v>0</v>
      </c>
      <c r="H222" s="62">
        <f t="shared" si="14"/>
        <v>0</v>
      </c>
      <c r="I222" s="51">
        <v>0</v>
      </c>
      <c r="J222" s="59">
        <f>ROUND(IF(H222&lt;=500000,0,IF(AND(H222&gt;=500001,H222&lt;=1250000),(H222-'Gia cảnh 9'!I218)*5%-25000,IF(H222&gt;=1250001,(H222-'Gia cảnh 9'!I218)*10%-87500))),2)</f>
        <v>0</v>
      </c>
      <c r="K222" s="50">
        <f t="shared" si="12"/>
        <v>0</v>
      </c>
      <c r="L222">
        <v>0</v>
      </c>
      <c r="M222" s="63"/>
      <c r="N222" s="61"/>
    </row>
    <row r="223" spans="1:14" s="30" customFormat="1" ht="27.75" hidden="1" customHeight="1">
      <c r="A223" s="46">
        <f>'KL tổ 9'!A222</f>
        <v>231</v>
      </c>
      <c r="B223" s="47" t="str">
        <f>'KL tổ 9'!B222</f>
        <v>Nha Phol</v>
      </c>
      <c r="C223" s="48">
        <v>16000</v>
      </c>
      <c r="D223" s="49">
        <f>'KL tổ 9'!AC222</f>
        <v>0</v>
      </c>
      <c r="E223" s="62">
        <f t="shared" si="13"/>
        <v>0</v>
      </c>
      <c r="F223" s="51">
        <v>3</v>
      </c>
      <c r="G223" s="51">
        <v>0</v>
      </c>
      <c r="H223" s="62">
        <f t="shared" si="14"/>
        <v>0</v>
      </c>
      <c r="I223" s="51">
        <v>0</v>
      </c>
      <c r="J223" s="59">
        <f>ROUND(IF(H223&lt;=500000,0,IF(AND(H223&gt;=500001,H223&lt;=1250000),(H223-'Gia cảnh 9'!I219)*5%-25000,IF(H223&gt;=1250001,(H223-'Gia cảnh 9'!I219)*10%-87500))),2)</f>
        <v>0</v>
      </c>
      <c r="K223" s="50">
        <f t="shared" si="12"/>
        <v>0</v>
      </c>
      <c r="L223">
        <v>0</v>
      </c>
      <c r="M223" s="63"/>
      <c r="N223" s="61"/>
    </row>
    <row r="224" spans="1:14" s="30" customFormat="1" ht="27.75" hidden="1" customHeight="1">
      <c r="A224" s="46">
        <f>'KL tổ 9'!A223</f>
        <v>232</v>
      </c>
      <c r="B224" s="47" t="str">
        <f>'KL tổ 9'!B223</f>
        <v>Phan Hum</v>
      </c>
      <c r="C224" s="48">
        <v>16000</v>
      </c>
      <c r="D224" s="49">
        <f>'KL tổ 9'!AC223</f>
        <v>0</v>
      </c>
      <c r="E224" s="62">
        <f t="shared" si="13"/>
        <v>0</v>
      </c>
      <c r="F224" s="51">
        <v>3</v>
      </c>
      <c r="G224" s="51">
        <v>0</v>
      </c>
      <c r="H224" s="62">
        <f t="shared" si="14"/>
        <v>0</v>
      </c>
      <c r="I224" s="51">
        <v>0</v>
      </c>
      <c r="J224" s="59">
        <f>ROUND(IF(H224&lt;=500000,0,IF(AND(H224&gt;=500001,H224&lt;=1250000),(H224-'Gia cảnh 9'!I220)*5%-25000,IF(H224&gt;=1250001,(H224-'Gia cảnh 9'!I220)*10%-87500))),2)</f>
        <v>0</v>
      </c>
      <c r="K224" s="50">
        <f t="shared" si="12"/>
        <v>0</v>
      </c>
      <c r="L224">
        <v>0</v>
      </c>
      <c r="M224" s="63"/>
      <c r="N224" s="61"/>
    </row>
    <row r="225" spans="1:14" s="30" customFormat="1" ht="27.75" hidden="1" customHeight="1">
      <c r="A225" s="46">
        <f>'KL tổ 9'!A224</f>
        <v>233</v>
      </c>
      <c r="B225" s="47" t="str">
        <f>'KL tổ 9'!B224</f>
        <v>Mau Nêng</v>
      </c>
      <c r="C225" s="48">
        <v>16000</v>
      </c>
      <c r="D225" s="49">
        <f>'KL tổ 9'!AC224</f>
        <v>0</v>
      </c>
      <c r="E225" s="62">
        <f t="shared" si="13"/>
        <v>0</v>
      </c>
      <c r="F225" s="51">
        <v>3</v>
      </c>
      <c r="G225" s="51">
        <v>0</v>
      </c>
      <c r="H225" s="62">
        <f t="shared" si="14"/>
        <v>0</v>
      </c>
      <c r="I225" s="51">
        <v>0</v>
      </c>
      <c r="J225" s="59">
        <f>ROUND(IF(H225&lt;=500000,0,IF(AND(H225&gt;=500001,H225&lt;=1250000),(H225-'Gia cảnh 9'!I221)*5%-25000,IF(H225&gt;=1250001,(H225-'Gia cảnh 9'!I221)*10%-87500))),2)</f>
        <v>0</v>
      </c>
      <c r="K225" s="50">
        <f t="shared" si="12"/>
        <v>0</v>
      </c>
      <c r="L225">
        <v>0</v>
      </c>
      <c r="M225" s="63"/>
      <c r="N225" s="61"/>
    </row>
    <row r="226" spans="1:14" s="30" customFormat="1" ht="27.75" hidden="1" customHeight="1">
      <c r="A226" s="46">
        <f>'KL tổ 9'!A225</f>
        <v>234</v>
      </c>
      <c r="B226" s="47" t="str">
        <f>'KL tổ 9'!B225</f>
        <v>Soc Kon</v>
      </c>
      <c r="C226" s="48">
        <v>16000</v>
      </c>
      <c r="D226" s="49">
        <f>'KL tổ 9'!AC225</f>
        <v>0</v>
      </c>
      <c r="E226" s="62">
        <f t="shared" si="13"/>
        <v>0</v>
      </c>
      <c r="F226" s="51">
        <v>3</v>
      </c>
      <c r="G226" s="51">
        <v>0</v>
      </c>
      <c r="H226" s="62">
        <f t="shared" si="14"/>
        <v>0</v>
      </c>
      <c r="I226" s="51">
        <v>0</v>
      </c>
      <c r="J226" s="59">
        <f>ROUND(IF(H226&lt;=500000,0,IF(AND(H226&gt;=500001,H226&lt;=1250000),(H226-'Gia cảnh 9'!I222)*5%-25000,IF(H226&gt;=1250001,(H226-'Gia cảnh 9'!I222)*10%-87500))),2)</f>
        <v>0</v>
      </c>
      <c r="K226" s="50">
        <f t="shared" si="12"/>
        <v>0</v>
      </c>
      <c r="L226">
        <v>0</v>
      </c>
      <c r="M226" s="63"/>
      <c r="N226" s="61"/>
    </row>
    <row r="227" spans="1:14" s="30" customFormat="1" ht="27.75" hidden="1" customHeight="1">
      <c r="A227" s="46">
        <f>'KL tổ 9'!A226</f>
        <v>235</v>
      </c>
      <c r="B227" s="47" t="str">
        <f>'KL tổ 9'!B226</f>
        <v>Mau Sau</v>
      </c>
      <c r="C227" s="48">
        <v>16000</v>
      </c>
      <c r="D227" s="49">
        <f>'KL tổ 9'!AC226</f>
        <v>0</v>
      </c>
      <c r="E227" s="62">
        <f t="shared" si="13"/>
        <v>0</v>
      </c>
      <c r="F227" s="51">
        <v>3</v>
      </c>
      <c r="G227" s="51">
        <v>0</v>
      </c>
      <c r="H227" s="62">
        <f t="shared" si="14"/>
        <v>0</v>
      </c>
      <c r="I227" s="51">
        <v>0</v>
      </c>
      <c r="J227" s="59">
        <f>ROUND(IF(H227&lt;=500000,0,IF(AND(H227&gt;=500001,H227&lt;=1250000),(H227-'Gia cảnh 9'!I223)*5%-25000,IF(H227&gt;=1250001,(H227-'Gia cảnh 9'!I223)*10%-87500))),2)</f>
        <v>0</v>
      </c>
      <c r="K227" s="50">
        <f t="shared" si="12"/>
        <v>0</v>
      </c>
      <c r="L227">
        <v>0</v>
      </c>
      <c r="M227" s="63"/>
      <c r="N227" s="61"/>
    </row>
    <row r="228" spans="1:14" s="30" customFormat="1" ht="27.75" hidden="1" customHeight="1">
      <c r="A228" s="46">
        <f>'KL tổ 9'!A227</f>
        <v>236</v>
      </c>
      <c r="B228" s="47" t="str">
        <f>'KL tổ 9'!B227</f>
        <v>ưa Im</v>
      </c>
      <c r="C228" s="48">
        <v>16000</v>
      </c>
      <c r="D228" s="49">
        <f>'KL tổ 9'!AC227</f>
        <v>0</v>
      </c>
      <c r="E228" s="62">
        <f t="shared" si="13"/>
        <v>0</v>
      </c>
      <c r="F228" s="51">
        <v>3</v>
      </c>
      <c r="G228" s="51">
        <v>0</v>
      </c>
      <c r="H228" s="62">
        <f t="shared" si="14"/>
        <v>0</v>
      </c>
      <c r="I228" s="51">
        <v>0</v>
      </c>
      <c r="J228" s="59">
        <f>ROUND(IF(H228&lt;=500000,0,IF(AND(H228&gt;=500001,H228&lt;=1250000),(H228-'Gia cảnh 9'!I224)*5%-25000,IF(H228&gt;=1250001,(H228-'Gia cảnh 9'!I224)*10%-87500))),2)</f>
        <v>0</v>
      </c>
      <c r="K228" s="50">
        <f t="shared" si="12"/>
        <v>0</v>
      </c>
      <c r="L228">
        <v>0</v>
      </c>
      <c r="M228" s="63"/>
      <c r="N228" s="61"/>
    </row>
    <row r="229" spans="1:14" s="30" customFormat="1" ht="27.75" hidden="1" customHeight="1">
      <c r="A229" s="46">
        <f>'KL tổ 9'!A228</f>
        <v>237</v>
      </c>
      <c r="B229" s="47" t="str">
        <f>'KL tổ 9'!B228</f>
        <v>Sa Rinh</v>
      </c>
      <c r="C229" s="48">
        <v>16000</v>
      </c>
      <c r="D229" s="49">
        <f>'KL tổ 9'!AC228</f>
        <v>0</v>
      </c>
      <c r="E229" s="62">
        <f t="shared" si="13"/>
        <v>0</v>
      </c>
      <c r="F229" s="51">
        <v>3</v>
      </c>
      <c r="G229" s="51">
        <v>0</v>
      </c>
      <c r="H229" s="62">
        <f t="shared" si="14"/>
        <v>0</v>
      </c>
      <c r="I229" s="51">
        <v>0</v>
      </c>
      <c r="J229" s="59">
        <f>ROUND(IF(H229&lt;=500000,0,IF(AND(H229&gt;=500001,H229&lt;=1250000),(H229-'Gia cảnh 9'!I225)*5%-25000,IF(H229&gt;=1250001,(H229-'Gia cảnh 9'!I225)*10%-87500))),2)</f>
        <v>0</v>
      </c>
      <c r="K229" s="50">
        <f t="shared" si="12"/>
        <v>0</v>
      </c>
      <c r="L229">
        <v>0</v>
      </c>
      <c r="M229" s="63"/>
      <c r="N229" s="61"/>
    </row>
    <row r="230" spans="1:14" s="30" customFormat="1" ht="27.75" hidden="1" customHeight="1">
      <c r="A230" s="46">
        <f>'KL tổ 9'!A229</f>
        <v>238</v>
      </c>
      <c r="B230" s="47" t="str">
        <f>'KL tổ 9'!B229</f>
        <v>Na Som Ol</v>
      </c>
      <c r="C230" s="48">
        <v>16000</v>
      </c>
      <c r="D230" s="49">
        <f>'KL tổ 9'!AC229</f>
        <v>0</v>
      </c>
      <c r="E230" s="62">
        <f t="shared" si="13"/>
        <v>0</v>
      </c>
      <c r="F230" s="51">
        <v>3</v>
      </c>
      <c r="G230" s="51">
        <v>0</v>
      </c>
      <c r="H230" s="62">
        <f t="shared" si="14"/>
        <v>0</v>
      </c>
      <c r="I230" s="51">
        <v>0</v>
      </c>
      <c r="J230" s="59">
        <f>ROUND(IF(H230&lt;=500000,0,IF(AND(H230&gt;=500001,H230&lt;=1250000),(H230-'Gia cảnh 9'!I226)*5%-25000,IF(H230&gt;=1250001,(H230-'Gia cảnh 9'!I226)*10%-87500))),2)</f>
        <v>0</v>
      </c>
      <c r="K230" s="50">
        <f t="shared" si="12"/>
        <v>0</v>
      </c>
      <c r="L230">
        <v>0</v>
      </c>
      <c r="M230" s="63"/>
      <c r="N230" s="61"/>
    </row>
    <row r="231" spans="1:14" s="30" customFormat="1" ht="27.75" hidden="1" customHeight="1">
      <c r="A231" s="46">
        <f>'KL tổ 9'!A230</f>
        <v>239</v>
      </c>
      <c r="B231" s="47" t="str">
        <f>'KL tổ 9'!B230</f>
        <v>Song Sat</v>
      </c>
      <c r="C231" s="48">
        <v>16000</v>
      </c>
      <c r="D231" s="49">
        <f>'KL tổ 9'!AC230</f>
        <v>0</v>
      </c>
      <c r="E231" s="62">
        <f t="shared" si="13"/>
        <v>0</v>
      </c>
      <c r="F231" s="51">
        <v>3</v>
      </c>
      <c r="G231" s="51">
        <v>0</v>
      </c>
      <c r="H231" s="62">
        <f t="shared" si="14"/>
        <v>0</v>
      </c>
      <c r="I231" s="51">
        <v>0</v>
      </c>
      <c r="J231" s="59">
        <f>ROUND(IF(H231&lt;=500000,0,IF(AND(H231&gt;=500001,H231&lt;=1250000),(H231-'Gia cảnh 9'!I227)*5%-25000,IF(H231&gt;=1250001,(H231-'Gia cảnh 9'!I227)*10%-87500))),2)</f>
        <v>0</v>
      </c>
      <c r="K231" s="50">
        <f t="shared" si="12"/>
        <v>0</v>
      </c>
      <c r="L231">
        <v>0</v>
      </c>
      <c r="M231" s="63"/>
      <c r="N231" s="61"/>
    </row>
    <row r="232" spans="1:14" s="30" customFormat="1" ht="27.75" hidden="1" customHeight="1">
      <c r="A232" s="46">
        <f>'KL tổ 9'!A231</f>
        <v>240</v>
      </c>
      <c r="B232" s="47" t="str">
        <f>'KL tổ 9'!B231</f>
        <v>Kom Tum</v>
      </c>
      <c r="C232" s="48">
        <v>16000</v>
      </c>
      <c r="D232" s="49">
        <f>'KL tổ 9'!AC231</f>
        <v>0</v>
      </c>
      <c r="E232" s="62">
        <f t="shared" si="13"/>
        <v>0</v>
      </c>
      <c r="F232" s="51">
        <v>3</v>
      </c>
      <c r="G232" s="51">
        <v>0</v>
      </c>
      <c r="H232" s="62">
        <f t="shared" si="14"/>
        <v>0</v>
      </c>
      <c r="I232" s="51">
        <v>0</v>
      </c>
      <c r="J232" s="59">
        <f>ROUND(IF(H232&lt;=500000,0,IF(AND(H232&gt;=500001,H232&lt;=1250000),(H232-'Gia cảnh 9'!I228)*5%-25000,IF(H232&gt;=1250001,(H232-'Gia cảnh 9'!I228)*10%-87500))),2)</f>
        <v>0</v>
      </c>
      <c r="K232" s="50">
        <f t="shared" si="12"/>
        <v>0</v>
      </c>
      <c r="L232">
        <v>0</v>
      </c>
      <c r="M232" s="63"/>
      <c r="N232" s="61"/>
    </row>
    <row r="233" spans="1:14" s="30" customFormat="1" ht="27.75" hidden="1" customHeight="1">
      <c r="A233" s="46">
        <f>'KL tổ 9'!A232</f>
        <v>241</v>
      </c>
      <c r="B233" s="47" t="str">
        <f>'KL tổ 9'!B232</f>
        <v>Lay Pư</v>
      </c>
      <c r="C233" s="48">
        <v>16000</v>
      </c>
      <c r="D233" s="49">
        <f>'KL tổ 9'!AC232</f>
        <v>0</v>
      </c>
      <c r="E233" s="62">
        <f t="shared" si="13"/>
        <v>0</v>
      </c>
      <c r="F233" s="51">
        <v>3</v>
      </c>
      <c r="G233" s="51">
        <v>0</v>
      </c>
      <c r="H233" s="62">
        <f t="shared" si="14"/>
        <v>0</v>
      </c>
      <c r="I233" s="51">
        <v>0</v>
      </c>
      <c r="J233" s="59">
        <f>ROUND(IF(H233&lt;=500000,0,IF(AND(H233&gt;=500001,H233&lt;=1250000),(H233-'Gia cảnh 9'!I229)*5%-25000,IF(H233&gt;=1250001,(H233-'Gia cảnh 9'!I229)*10%-87500))),2)</f>
        <v>0</v>
      </c>
      <c r="K233" s="50">
        <f t="shared" si="12"/>
        <v>0</v>
      </c>
      <c r="L233">
        <v>0</v>
      </c>
      <c r="M233" s="63"/>
      <c r="N233" s="61"/>
    </row>
    <row r="234" spans="1:14" s="30" customFormat="1" ht="27.75" hidden="1" customHeight="1">
      <c r="A234" s="46">
        <f>'KL tổ 9'!A233</f>
        <v>242</v>
      </c>
      <c r="B234" s="47" t="str">
        <f>'KL tổ 9'!B233</f>
        <v>Doi Sang</v>
      </c>
      <c r="C234" s="48">
        <v>16000</v>
      </c>
      <c r="D234" s="49">
        <f>'KL tổ 9'!AC233</f>
        <v>0</v>
      </c>
      <c r="E234" s="62">
        <f t="shared" si="13"/>
        <v>0</v>
      </c>
      <c r="F234" s="51">
        <v>3</v>
      </c>
      <c r="G234" s="51">
        <v>0</v>
      </c>
      <c r="H234" s="62">
        <f t="shared" si="14"/>
        <v>0</v>
      </c>
      <c r="I234" s="51">
        <v>0</v>
      </c>
      <c r="J234" s="59">
        <f>ROUND(IF(H234&lt;=500000,0,IF(AND(H234&gt;=500001,H234&lt;=1250000),(H234-'Gia cảnh 9'!I230)*5%-25000,IF(H234&gt;=1250001,(H234-'Gia cảnh 9'!I230)*10%-87500))),2)</f>
        <v>0</v>
      </c>
      <c r="K234" s="50">
        <f t="shared" si="12"/>
        <v>0</v>
      </c>
      <c r="L234">
        <v>0</v>
      </c>
      <c r="M234" s="63"/>
      <c r="N234" s="61"/>
    </row>
    <row r="235" spans="1:14" s="30" customFormat="1" ht="27.75" hidden="1" customHeight="1">
      <c r="A235" s="46">
        <f>'KL tổ 9'!A234</f>
        <v>243</v>
      </c>
      <c r="B235" s="47" t="str">
        <f>'KL tổ 9'!B234</f>
        <v>Tol Kha</v>
      </c>
      <c r="C235" s="48">
        <v>16000</v>
      </c>
      <c r="D235" s="49">
        <f>'KL tổ 9'!AC234</f>
        <v>0</v>
      </c>
      <c r="E235" s="62">
        <f t="shared" si="13"/>
        <v>0</v>
      </c>
      <c r="F235" s="51">
        <v>3</v>
      </c>
      <c r="G235" s="51">
        <v>0</v>
      </c>
      <c r="H235" s="62">
        <f t="shared" si="14"/>
        <v>0</v>
      </c>
      <c r="I235" s="51">
        <v>0</v>
      </c>
      <c r="J235" s="59">
        <f>ROUND(IF(H235&lt;=500000,0,IF(AND(H235&gt;=500001,H235&lt;=1250000),(H235-'Gia cảnh 9'!I231)*5%-25000,IF(H235&gt;=1250001,(H235-'Gia cảnh 9'!I231)*10%-87500))),2)</f>
        <v>0</v>
      </c>
      <c r="K235" s="50">
        <f t="shared" si="12"/>
        <v>0</v>
      </c>
      <c r="L235">
        <v>0</v>
      </c>
      <c r="M235" s="63"/>
      <c r="N235" s="61"/>
    </row>
    <row r="236" spans="1:14" s="30" customFormat="1" ht="27.75" hidden="1" customHeight="1">
      <c r="A236" s="46">
        <f>'KL tổ 9'!A235</f>
        <v>244</v>
      </c>
      <c r="B236" s="47" t="str">
        <f>'KL tổ 9'!B235</f>
        <v>Son Lay</v>
      </c>
      <c r="C236" s="48">
        <v>16000</v>
      </c>
      <c r="D236" s="49">
        <f>'KL tổ 9'!AC235</f>
        <v>0</v>
      </c>
      <c r="E236" s="62">
        <f t="shared" si="13"/>
        <v>0</v>
      </c>
      <c r="F236" s="51">
        <v>3</v>
      </c>
      <c r="G236" s="51">
        <v>0</v>
      </c>
      <c r="H236" s="62">
        <f t="shared" si="14"/>
        <v>0</v>
      </c>
      <c r="I236" s="51">
        <v>0</v>
      </c>
      <c r="J236" s="59">
        <f>ROUND(IF(H236&lt;=500000,0,IF(AND(H236&gt;=500001,H236&lt;=1250000),(H236-'Gia cảnh 9'!I232)*5%-25000,IF(H236&gt;=1250001,(H236-'Gia cảnh 9'!I232)*10%-87500))),2)</f>
        <v>0</v>
      </c>
      <c r="K236" s="50">
        <f t="shared" si="12"/>
        <v>0</v>
      </c>
      <c r="L236">
        <v>0</v>
      </c>
      <c r="M236" s="63"/>
      <c r="N236" s="61"/>
    </row>
    <row r="237" spans="1:14" s="30" customFormat="1" ht="27.75" hidden="1" customHeight="1">
      <c r="A237" s="46">
        <f>'KL tổ 9'!A236</f>
        <v>245</v>
      </c>
      <c r="B237" s="47" t="str">
        <f>'KL tổ 9'!B236</f>
        <v>Bôi Sât</v>
      </c>
      <c r="C237" s="48">
        <v>16000</v>
      </c>
      <c r="D237" s="49">
        <f>'KL tổ 9'!AC236</f>
        <v>0</v>
      </c>
      <c r="E237" s="62">
        <f t="shared" si="13"/>
        <v>0</v>
      </c>
      <c r="F237" s="51">
        <v>3</v>
      </c>
      <c r="G237" s="51">
        <v>0</v>
      </c>
      <c r="H237" s="62">
        <f t="shared" si="14"/>
        <v>0</v>
      </c>
      <c r="I237" s="51">
        <v>0</v>
      </c>
      <c r="J237" s="59">
        <f>ROUND(IF(H237&lt;=500000,0,IF(AND(H237&gt;=500001,H237&lt;=1250000),(H237-'Gia cảnh 9'!I233)*5%-25000,IF(H237&gt;=1250001,(H237-'Gia cảnh 9'!I233)*10%-87500))),2)</f>
        <v>0</v>
      </c>
      <c r="K237" s="50">
        <f t="shared" si="12"/>
        <v>0</v>
      </c>
      <c r="L237">
        <v>0</v>
      </c>
      <c r="M237" s="63"/>
      <c r="N237" s="61"/>
    </row>
    <row r="238" spans="1:14" s="30" customFormat="1" ht="27.75" hidden="1" customHeight="1">
      <c r="A238" s="46">
        <f>'KL tổ 9'!A237</f>
        <v>246</v>
      </c>
      <c r="B238" s="47" t="str">
        <f>'KL tổ 9'!B237</f>
        <v>Cuông Số Khôn</v>
      </c>
      <c r="C238" s="48">
        <v>16000</v>
      </c>
      <c r="D238" s="49">
        <f>'KL tổ 9'!AC237</f>
        <v>0</v>
      </c>
      <c r="E238" s="62">
        <f t="shared" si="13"/>
        <v>0</v>
      </c>
      <c r="F238" s="51">
        <v>3</v>
      </c>
      <c r="G238" s="51">
        <v>0</v>
      </c>
      <c r="H238" s="62">
        <f t="shared" si="14"/>
        <v>0</v>
      </c>
      <c r="I238" s="51">
        <v>0</v>
      </c>
      <c r="J238" s="59">
        <f>ROUND(IF(H238&lt;=500000,0,IF(AND(H238&gt;=500001,H238&lt;=1250000),(H238-'Gia cảnh 9'!I234)*5%-25000,IF(H238&gt;=1250001,(H238-'Gia cảnh 9'!I234)*10%-87500))),2)</f>
        <v>0</v>
      </c>
      <c r="K238" s="50">
        <f t="shared" si="12"/>
        <v>0</v>
      </c>
      <c r="L238">
        <v>0</v>
      </c>
      <c r="M238" s="63"/>
      <c r="N238" s="61"/>
    </row>
    <row r="239" spans="1:14" s="30" customFormat="1" ht="27.75" hidden="1" customHeight="1">
      <c r="A239" s="46">
        <f>'KL tổ 9'!A238</f>
        <v>247</v>
      </c>
      <c r="B239" s="47" t="str">
        <f>'KL tổ 9'!B238</f>
        <v>Cuông Số Kia</v>
      </c>
      <c r="C239" s="48">
        <v>16000</v>
      </c>
      <c r="D239" s="49">
        <f>'KL tổ 9'!AC238</f>
        <v>0</v>
      </c>
      <c r="E239" s="62">
        <f t="shared" si="13"/>
        <v>0</v>
      </c>
      <c r="F239" s="51">
        <v>3</v>
      </c>
      <c r="G239" s="51">
        <v>0</v>
      </c>
      <c r="H239" s="62">
        <f t="shared" si="14"/>
        <v>0</v>
      </c>
      <c r="I239" s="51">
        <v>0</v>
      </c>
      <c r="J239" s="59">
        <f>ROUND(IF(H239&lt;=500000,0,IF(AND(H239&gt;=500001,H239&lt;=1250000),(H239-'Gia cảnh 9'!I235)*5%-25000,IF(H239&gt;=1250001,(H239-'Gia cảnh 9'!I235)*10%-87500))),2)</f>
        <v>0</v>
      </c>
      <c r="K239" s="50">
        <f t="shared" si="12"/>
        <v>0</v>
      </c>
      <c r="L239">
        <v>0</v>
      </c>
      <c r="M239" s="63"/>
      <c r="N239" s="61"/>
    </row>
    <row r="240" spans="1:14" s="30" customFormat="1" ht="27.75" hidden="1" customHeight="1">
      <c r="A240" s="46">
        <f>'KL tổ 9'!A239</f>
        <v>248</v>
      </c>
      <c r="B240" s="47" t="str">
        <f>'KL tổ 9'!B239</f>
        <v>Cuông Số Khôm</v>
      </c>
      <c r="C240" s="48">
        <v>16000</v>
      </c>
      <c r="D240" s="49">
        <f>'KL tổ 9'!AC239</f>
        <v>0</v>
      </c>
      <c r="E240" s="62">
        <f t="shared" si="13"/>
        <v>0</v>
      </c>
      <c r="F240" s="51">
        <v>3</v>
      </c>
      <c r="G240" s="51">
        <v>0</v>
      </c>
      <c r="H240" s="62">
        <f t="shared" si="14"/>
        <v>0</v>
      </c>
      <c r="I240" s="51">
        <v>0</v>
      </c>
      <c r="J240" s="59">
        <f>ROUND(IF(H240&lt;=500000,0,IF(AND(H240&gt;=500001,H240&lt;=1250000),(H240-'Gia cảnh 9'!I236)*5%-25000,IF(H240&gt;=1250001,(H240-'Gia cảnh 9'!I236)*10%-87500))),2)</f>
        <v>0</v>
      </c>
      <c r="K240" s="50">
        <f t="shared" si="12"/>
        <v>0</v>
      </c>
      <c r="L240">
        <v>0</v>
      </c>
      <c r="M240" s="63"/>
      <c r="N240" s="61"/>
    </row>
    <row r="241" spans="1:14" s="30" customFormat="1" ht="27.75" hidden="1" customHeight="1">
      <c r="A241" s="46">
        <f>'KL tổ 9'!A240</f>
        <v>249</v>
      </c>
      <c r="B241" s="47" t="str">
        <f>'KL tổ 9'!B240</f>
        <v>Cuông Số Khêng</v>
      </c>
      <c r="C241" s="48">
        <v>16000</v>
      </c>
      <c r="D241" s="49">
        <f>'KL tổ 9'!AC240</f>
        <v>0</v>
      </c>
      <c r="E241" s="62">
        <f t="shared" si="13"/>
        <v>0</v>
      </c>
      <c r="F241" s="51">
        <v>3</v>
      </c>
      <c r="G241" s="51">
        <v>0</v>
      </c>
      <c r="H241" s="62">
        <f t="shared" si="14"/>
        <v>0</v>
      </c>
      <c r="I241" s="51">
        <v>0</v>
      </c>
      <c r="J241" s="59">
        <f>ROUND(IF(H241&lt;=500000,0,IF(AND(H241&gt;=500001,H241&lt;=1250000),(H241-'Gia cảnh 9'!I237)*5%-25000,IF(H241&gt;=1250001,(H241-'Gia cảnh 9'!I237)*10%-87500))),2)</f>
        <v>0</v>
      </c>
      <c r="K241" s="50">
        <f t="shared" si="12"/>
        <v>0</v>
      </c>
      <c r="L241">
        <v>0</v>
      </c>
      <c r="M241" s="63"/>
      <c r="N241" s="61"/>
    </row>
    <row r="242" spans="1:14" s="30" customFormat="1" ht="27.75" hidden="1" customHeight="1">
      <c r="A242" s="46">
        <f>'KL tổ 9'!A241</f>
        <v>250</v>
      </c>
      <c r="B242" s="47" t="str">
        <f>'KL tổ 9'!B241</f>
        <v>Tha Phea Rum</v>
      </c>
      <c r="C242" s="48">
        <v>16000</v>
      </c>
      <c r="D242" s="49">
        <f>'KL tổ 9'!AC241</f>
        <v>0</v>
      </c>
      <c r="E242" s="62">
        <f t="shared" si="13"/>
        <v>0</v>
      </c>
      <c r="F242" s="51">
        <v>3</v>
      </c>
      <c r="G242" s="51">
        <v>0</v>
      </c>
      <c r="H242" s="62">
        <f t="shared" si="14"/>
        <v>0</v>
      </c>
      <c r="I242" s="51">
        <v>0</v>
      </c>
      <c r="J242" s="59">
        <f>ROUND(IF(H242&lt;=500000,0,IF(AND(H242&gt;=500001,H242&lt;=1250000),(H242-'Gia cảnh 9'!I238)*5%-25000,IF(H242&gt;=1250001,(H242-'Gia cảnh 9'!I238)*10%-87500))),2)</f>
        <v>0</v>
      </c>
      <c r="K242" s="50">
        <f t="shared" si="12"/>
        <v>0</v>
      </c>
      <c r="L242">
        <v>0</v>
      </c>
      <c r="M242" s="63"/>
      <c r="N242" s="61"/>
    </row>
    <row r="243" spans="1:14" s="30" customFormat="1" ht="27.75" hidden="1" customHeight="1">
      <c r="A243" s="46">
        <f>'KL tổ 9'!A242</f>
        <v>251</v>
      </c>
      <c r="B243" s="47" t="str">
        <f>'KL tổ 9'!B242</f>
        <v>Hiêng Số Chea</v>
      </c>
      <c r="C243" s="48">
        <v>16000</v>
      </c>
      <c r="D243" s="49">
        <f>'KL tổ 9'!AC242</f>
        <v>0</v>
      </c>
      <c r="E243" s="62">
        <f t="shared" si="13"/>
        <v>0</v>
      </c>
      <c r="F243" s="51">
        <v>3</v>
      </c>
      <c r="G243" s="51">
        <v>0</v>
      </c>
      <c r="H243" s="62">
        <f t="shared" si="14"/>
        <v>0</v>
      </c>
      <c r="I243" s="51">
        <v>0</v>
      </c>
      <c r="J243" s="59">
        <f>ROUND(IF(H243&lt;=500000,0,IF(AND(H243&gt;=500001,H243&lt;=1250000),(H243-'Gia cảnh 9'!I239)*5%-25000,IF(H243&gt;=1250001,(H243-'Gia cảnh 9'!I239)*10%-87500))),2)</f>
        <v>0</v>
      </c>
      <c r="K243" s="50">
        <f t="shared" si="12"/>
        <v>0</v>
      </c>
      <c r="L243">
        <v>0</v>
      </c>
      <c r="M243" s="63"/>
      <c r="N243" s="61"/>
    </row>
    <row r="244" spans="1:14" s="30" customFormat="1" ht="27.75" hidden="1" customHeight="1">
      <c r="A244" s="46">
        <f>'KL tổ 9'!A243</f>
        <v>252</v>
      </c>
      <c r="B244" s="47" t="str">
        <f>'KL tổ 9'!B243</f>
        <v>Sat Nơ</v>
      </c>
      <c r="C244" s="48">
        <v>16000</v>
      </c>
      <c r="D244" s="49">
        <f>'KL tổ 9'!AC243</f>
        <v>0</v>
      </c>
      <c r="E244" s="62">
        <f t="shared" si="13"/>
        <v>0</v>
      </c>
      <c r="F244" s="51">
        <v>3</v>
      </c>
      <c r="G244" s="51">
        <v>0</v>
      </c>
      <c r="H244" s="62">
        <f t="shared" si="14"/>
        <v>0</v>
      </c>
      <c r="I244" s="51">
        <v>0</v>
      </c>
      <c r="J244" s="59">
        <v>0</v>
      </c>
      <c r="K244" s="50">
        <f t="shared" si="12"/>
        <v>0</v>
      </c>
      <c r="L244">
        <v>0</v>
      </c>
      <c r="M244" s="63"/>
      <c r="N244" s="61"/>
    </row>
    <row r="245" spans="1:14" s="30" customFormat="1" ht="27.75" hidden="1" customHeight="1">
      <c r="A245" s="46">
        <f>'KL tổ 9'!A244</f>
        <v>253</v>
      </c>
      <c r="B245" s="47" t="str">
        <f>'KL tổ 9'!B244</f>
        <v>Ươn Phea Rum</v>
      </c>
      <c r="C245" s="48">
        <v>16000</v>
      </c>
      <c r="D245" s="49">
        <f>'KL tổ 9'!AC244</f>
        <v>0</v>
      </c>
      <c r="E245" s="62">
        <f t="shared" si="13"/>
        <v>0</v>
      </c>
      <c r="F245" s="51">
        <v>3</v>
      </c>
      <c r="G245" s="51">
        <v>0</v>
      </c>
      <c r="H245" s="62">
        <f t="shared" si="14"/>
        <v>0</v>
      </c>
      <c r="I245" s="51">
        <v>0</v>
      </c>
      <c r="J245" s="59">
        <f>ROUND(IF(H245&lt;=500000,0,IF(AND(H245&gt;=500001,H245&lt;=1250000),(H245-'Gia cảnh 9'!I241)*5%-25000,IF(H245&gt;=1250001,(H245-'Gia cảnh 9'!I241)*10%-87500))),2)</f>
        <v>0</v>
      </c>
      <c r="K245" s="50">
        <f t="shared" ref="K245:K278" si="15">IF(J245&gt;0,I245+J245,I245)</f>
        <v>0</v>
      </c>
      <c r="L245" s="50">
        <f t="shared" ref="L245:L254" si="16">IF(K245&gt;0,H245-K245,H245)</f>
        <v>0</v>
      </c>
      <c r="M245" s="63"/>
      <c r="N245" s="61"/>
    </row>
    <row r="246" spans="1:14" s="30" customFormat="1" ht="27.75" hidden="1" customHeight="1">
      <c r="A246" s="113">
        <v>328</v>
      </c>
      <c r="B246" s="47" t="str">
        <f>'KL tổ 9'!B245</f>
        <v>Đông Số Cư</v>
      </c>
      <c r="C246" s="48">
        <v>16000</v>
      </c>
      <c r="D246" s="49">
        <f>'KL tổ 9'!AC245</f>
        <v>0</v>
      </c>
      <c r="E246" s="62">
        <f t="shared" si="13"/>
        <v>0</v>
      </c>
      <c r="F246" s="51">
        <v>3</v>
      </c>
      <c r="G246" s="51">
        <v>0</v>
      </c>
      <c r="H246" s="62">
        <f t="shared" si="14"/>
        <v>0</v>
      </c>
      <c r="I246" s="51">
        <v>0</v>
      </c>
      <c r="J246" s="59">
        <f>ROUND(IF(H246&lt;=500000,0,IF(AND(H246&gt;=500001,H246&lt;=1250000),(H246-'Gia cảnh 9'!I242)*5%-25000,IF(H246&gt;=1250001,(H246-'Gia cảnh 9'!I242)*10%-87500))),2)</f>
        <v>0</v>
      </c>
      <c r="K246" s="50">
        <f t="shared" si="15"/>
        <v>0</v>
      </c>
      <c r="L246" s="50">
        <f t="shared" si="16"/>
        <v>0</v>
      </c>
      <c r="M246" s="63"/>
      <c r="N246" s="61"/>
    </row>
    <row r="247" spans="1:14" s="30" customFormat="1" ht="27.75" hidden="1" customHeight="1">
      <c r="A247" s="113">
        <v>329</v>
      </c>
      <c r="B247" s="47" t="str">
        <f>'KL tổ 9'!B246</f>
        <v>Su Số Sêng</v>
      </c>
      <c r="C247" s="48">
        <v>16000</v>
      </c>
      <c r="D247" s="49">
        <f>'KL tổ 9'!AC246</f>
        <v>0</v>
      </c>
      <c r="E247" s="62">
        <f t="shared" si="13"/>
        <v>0</v>
      </c>
      <c r="F247" s="51">
        <v>3</v>
      </c>
      <c r="G247" s="51">
        <v>0</v>
      </c>
      <c r="H247" s="62">
        <f t="shared" si="14"/>
        <v>0</v>
      </c>
      <c r="I247" s="51">
        <v>0</v>
      </c>
      <c r="J247" s="59">
        <f>ROUND(IF(H247&lt;=500000,0,IF(AND(H247&gt;=500001,H247&lt;=1250000),(H247-'Gia cảnh 9'!I243)*5%-25000,IF(H247&gt;=1250001,(H247-'Gia cảnh 9'!I243)*10%-87500))),2)</f>
        <v>0</v>
      </c>
      <c r="K247" s="50">
        <f t="shared" si="15"/>
        <v>0</v>
      </c>
      <c r="L247" s="50">
        <f t="shared" si="16"/>
        <v>0</v>
      </c>
      <c r="M247" s="63"/>
      <c r="N247" s="61"/>
    </row>
    <row r="248" spans="1:14" s="30" customFormat="1" ht="27.75" hidden="1" customHeight="1">
      <c r="A248" s="113">
        <v>330</v>
      </c>
      <c r="B248" s="47" t="str">
        <f>'KL tổ 9'!B247</f>
        <v>Cư So Rây Nich</v>
      </c>
      <c r="C248" s="48">
        <v>16000</v>
      </c>
      <c r="D248" s="49">
        <f>'KL tổ 9'!AC247</f>
        <v>0</v>
      </c>
      <c r="E248" s="62">
        <f t="shared" si="13"/>
        <v>0</v>
      </c>
      <c r="F248" s="51">
        <v>3</v>
      </c>
      <c r="G248" s="51">
        <v>0</v>
      </c>
      <c r="H248" s="62">
        <f t="shared" si="14"/>
        <v>0</v>
      </c>
      <c r="I248" s="51">
        <v>0</v>
      </c>
      <c r="J248" s="59">
        <f>ROUND(IF(H248&lt;=500000,0,IF(AND(H248&gt;=500001,H248&lt;=1250000),(H248-'Gia cảnh 9'!I244)*5%-25000,IF(H248&gt;=1250001,(H248-'Gia cảnh 9'!I244)*10%-87500))),2)</f>
        <v>0</v>
      </c>
      <c r="K248" s="50">
        <f t="shared" si="15"/>
        <v>0</v>
      </c>
      <c r="L248" s="50">
        <f t="shared" si="16"/>
        <v>0</v>
      </c>
      <c r="M248" s="63"/>
      <c r="N248" s="61"/>
    </row>
    <row r="249" spans="1:14" s="30" customFormat="1" ht="27.75" hidden="1" customHeight="1">
      <c r="A249" s="113">
        <v>331</v>
      </c>
      <c r="B249" s="47" t="str">
        <f>'KL tổ 9'!B248</f>
        <v>Tô Ria Sam</v>
      </c>
      <c r="C249" s="48">
        <v>16000</v>
      </c>
      <c r="D249" s="49">
        <f>'KL tổ 9'!AC248</f>
        <v>0</v>
      </c>
      <c r="E249" s="62">
        <f t="shared" si="13"/>
        <v>0</v>
      </c>
      <c r="F249" s="51">
        <v>3</v>
      </c>
      <c r="G249" s="51">
        <v>0</v>
      </c>
      <c r="H249" s="62">
        <f t="shared" si="14"/>
        <v>0</v>
      </c>
      <c r="I249" s="51">
        <v>0</v>
      </c>
      <c r="J249" s="59">
        <f>ROUND(IF(H249&lt;=500000,0,IF(AND(H249&gt;=500001,H249&lt;=1250000),(H249-'Gia cảnh 9'!I245)*5%-25000,IF(H249&gt;=1250001,(H249-'Gia cảnh 9'!I245)*10%-87500))),2)</f>
        <v>0</v>
      </c>
      <c r="K249" s="50">
        <f t="shared" si="15"/>
        <v>0</v>
      </c>
      <c r="L249" s="50">
        <f t="shared" si="16"/>
        <v>0</v>
      </c>
      <c r="M249" s="63"/>
      <c r="N249" s="61"/>
    </row>
    <row r="250" spans="1:14" s="30" customFormat="1" ht="27.75" hidden="1" customHeight="1">
      <c r="A250" s="113">
        <v>332</v>
      </c>
      <c r="B250" s="47" t="str">
        <f>'KL tổ 9'!B249</f>
        <v>Đông Chân Na</v>
      </c>
      <c r="C250" s="48">
        <v>16000</v>
      </c>
      <c r="D250" s="49">
        <f>'KL tổ 9'!AC249</f>
        <v>0</v>
      </c>
      <c r="E250" s="62">
        <f t="shared" si="13"/>
        <v>0</v>
      </c>
      <c r="F250" s="51">
        <v>3</v>
      </c>
      <c r="G250" s="51">
        <v>0</v>
      </c>
      <c r="H250" s="62">
        <f t="shared" si="14"/>
        <v>0</v>
      </c>
      <c r="I250" s="51">
        <v>0</v>
      </c>
      <c r="J250" s="59">
        <f>ROUND(IF(H250&lt;=500000,0,IF(AND(H250&gt;=500001,H250&lt;=1250000),(H250-'Gia cảnh 9'!I246)*5%-25000,IF(H250&gt;=1250001,(H250-'Gia cảnh 9'!I246)*10%-87500))),2)</f>
        <v>0</v>
      </c>
      <c r="K250" s="50">
        <f t="shared" si="15"/>
        <v>0</v>
      </c>
      <c r="L250" s="50">
        <f t="shared" si="16"/>
        <v>0</v>
      </c>
      <c r="M250" s="63"/>
      <c r="N250" s="61"/>
    </row>
    <row r="251" spans="1:14" s="30" customFormat="1" ht="27.75" hidden="1" customHeight="1">
      <c r="A251" s="113">
        <v>333</v>
      </c>
      <c r="B251" s="47" t="str">
        <f>'KL tổ 9'!B250</f>
        <v>Đông Chơm Rơn</v>
      </c>
      <c r="C251" s="48">
        <v>16000</v>
      </c>
      <c r="D251" s="49">
        <f>'KL tổ 9'!AC250</f>
        <v>0</v>
      </c>
      <c r="E251" s="62">
        <f t="shared" si="13"/>
        <v>0</v>
      </c>
      <c r="F251" s="51">
        <v>3</v>
      </c>
      <c r="G251" s="51">
        <v>0</v>
      </c>
      <c r="H251" s="62">
        <f t="shared" si="14"/>
        <v>0</v>
      </c>
      <c r="I251" s="51">
        <v>0</v>
      </c>
      <c r="J251" s="59">
        <f>ROUND(IF(H251&lt;=500000,0,IF(AND(H251&gt;=500001,H251&lt;=1250000),(H251-'Gia cảnh 9'!I247)*5%-25000,IF(H251&gt;=1250001,(H251-'Gia cảnh 9'!I247)*10%-87500))),2)</f>
        <v>0</v>
      </c>
      <c r="K251" s="50">
        <f t="shared" si="15"/>
        <v>0</v>
      </c>
      <c r="L251" s="50">
        <f t="shared" si="16"/>
        <v>0</v>
      </c>
      <c r="M251" s="63"/>
      <c r="N251" s="61"/>
    </row>
    <row r="252" spans="1:14" s="30" customFormat="1" ht="27.75" hidden="1" customHeight="1">
      <c r="A252" s="113">
        <v>334</v>
      </c>
      <c r="B252" s="47" t="str">
        <f>'KL tổ 9'!B251</f>
        <v>Đông Số Chân</v>
      </c>
      <c r="C252" s="48">
        <v>16000</v>
      </c>
      <c r="D252" s="49">
        <f>'KL tổ 9'!AC251</f>
        <v>0</v>
      </c>
      <c r="E252" s="62">
        <f t="shared" si="13"/>
        <v>0</v>
      </c>
      <c r="F252" s="51">
        <v>3</v>
      </c>
      <c r="G252" s="51">
        <v>0</v>
      </c>
      <c r="H252" s="62">
        <f t="shared" si="14"/>
        <v>0</v>
      </c>
      <c r="I252" s="51">
        <v>0</v>
      </c>
      <c r="J252" s="59">
        <f>ROUND(IF(H252&lt;=500000,0,IF(AND(H252&gt;=500001,H252&lt;=1250000),(H252-'Gia cảnh 9'!I248)*5%-25000,IF(H252&gt;=1250001,(H252-'Gia cảnh 9'!I248)*10%-87500))),2)</f>
        <v>0</v>
      </c>
      <c r="K252" s="50">
        <f t="shared" si="15"/>
        <v>0</v>
      </c>
      <c r="L252" s="50">
        <f t="shared" si="16"/>
        <v>0</v>
      </c>
      <c r="M252" s="63"/>
      <c r="N252" s="61"/>
    </row>
    <row r="253" spans="1:14" s="30" customFormat="1" ht="27.75" hidden="1" customHeight="1">
      <c r="A253" s="113">
        <v>335</v>
      </c>
      <c r="B253" s="47" t="str">
        <f>'KL tổ 9'!B252</f>
        <v>Bu San</v>
      </c>
      <c r="C253" s="48">
        <v>16000</v>
      </c>
      <c r="D253" s="49">
        <f>'KL tổ 9'!AC252</f>
        <v>0</v>
      </c>
      <c r="E253" s="62">
        <f t="shared" si="13"/>
        <v>0</v>
      </c>
      <c r="F253" s="51">
        <v>3</v>
      </c>
      <c r="G253" s="51">
        <v>0</v>
      </c>
      <c r="H253" s="62">
        <f t="shared" si="14"/>
        <v>0</v>
      </c>
      <c r="I253" s="51">
        <v>0</v>
      </c>
      <c r="J253" s="59">
        <f>ROUND(IF(H253&lt;=500000,0,IF(AND(H253&gt;=500001,H253&lt;=1250000),(H253-'Gia cảnh 9'!I249)*5%-25000,IF(H253&gt;=1250001,(H253-'Gia cảnh 9'!I249)*10%-87500))),2)</f>
        <v>0</v>
      </c>
      <c r="K253" s="50">
        <f t="shared" si="15"/>
        <v>0</v>
      </c>
      <c r="L253" s="50">
        <f t="shared" si="16"/>
        <v>0</v>
      </c>
      <c r="M253" s="63"/>
      <c r="N253" s="61"/>
    </row>
    <row r="254" spans="1:14" s="30" customFormat="1" ht="27.75" hidden="1" customHeight="1">
      <c r="A254" s="113">
        <v>336</v>
      </c>
      <c r="B254" s="47" t="str">
        <f>'KL tổ 9'!B253</f>
        <v>Chôn Số Rây</v>
      </c>
      <c r="C254" s="48">
        <v>16000</v>
      </c>
      <c r="D254" s="49">
        <f>'KL tổ 9'!AC253</f>
        <v>0</v>
      </c>
      <c r="E254" s="62">
        <f t="shared" ref="E254:E278" si="17">C254*D254</f>
        <v>0</v>
      </c>
      <c r="F254" s="51">
        <v>3</v>
      </c>
      <c r="G254" s="51">
        <v>0</v>
      </c>
      <c r="H254" s="62">
        <f t="shared" ref="H254:H278" si="18">G254+E254</f>
        <v>0</v>
      </c>
      <c r="I254" s="51">
        <v>0</v>
      </c>
      <c r="J254" s="59">
        <f>ROUND(IF(H254&lt;=500000,0,IF(AND(H254&gt;=500001,H254&lt;=1250000),(H254-'Gia cảnh 9'!I250)*5%-25000,IF(H254&gt;=1250001,(H254-'Gia cảnh 9'!I250)*10%-87500))),2)</f>
        <v>0</v>
      </c>
      <c r="K254" s="50">
        <f t="shared" si="15"/>
        <v>0</v>
      </c>
      <c r="L254" s="50">
        <f t="shared" si="16"/>
        <v>0</v>
      </c>
      <c r="M254" s="63"/>
      <c r="N254" s="61"/>
    </row>
    <row r="255" spans="1:14" s="30" customFormat="1" ht="27.75" hidden="1" customHeight="1">
      <c r="A255" s="113">
        <v>337</v>
      </c>
      <c r="B255" s="47" t="str">
        <f>'KL tổ 9'!B254</f>
        <v>Su Số Si</v>
      </c>
      <c r="C255" s="48">
        <v>16000</v>
      </c>
      <c r="D255" s="49">
        <f>'KL tổ 9'!AC254</f>
        <v>0</v>
      </c>
      <c r="E255" s="62">
        <f t="shared" si="17"/>
        <v>0</v>
      </c>
      <c r="F255" s="51">
        <v>3</v>
      </c>
      <c r="G255" s="51">
        <v>0</v>
      </c>
      <c r="H255" s="62">
        <f t="shared" si="18"/>
        <v>0</v>
      </c>
      <c r="I255" s="51">
        <v>0</v>
      </c>
      <c r="J255" s="59">
        <f>ROUND(IF(H255&lt;=500000,0,IF(AND(H255&gt;=500001,H255&lt;=1250000),(H255-'Gia cảnh 9'!I251)*5%-25000,IF(H255&gt;=1250001,(H255-'Gia cảnh 9'!I251)*10%-87500))),2)</f>
        <v>0</v>
      </c>
      <c r="K255" s="50">
        <f t="shared" si="15"/>
        <v>0</v>
      </c>
      <c r="L255" s="62">
        <f t="shared" ref="L255:L278" si="19">IF(K255&gt;0,H255-K255,H255)</f>
        <v>0</v>
      </c>
      <c r="M255" s="63"/>
      <c r="N255" s="61"/>
    </row>
    <row r="256" spans="1:14" s="30" customFormat="1" ht="27.75" hidden="1" customHeight="1">
      <c r="A256" s="113">
        <v>338</v>
      </c>
      <c r="B256" s="47" t="str">
        <f>'KL tổ 9'!B255</f>
        <v>Hông Som Nang</v>
      </c>
      <c r="C256" s="48">
        <v>16000</v>
      </c>
      <c r="D256" s="49">
        <f>'KL tổ 9'!AC255</f>
        <v>0</v>
      </c>
      <c r="E256" s="62">
        <f t="shared" si="17"/>
        <v>0</v>
      </c>
      <c r="F256" s="51">
        <v>3</v>
      </c>
      <c r="G256" s="51">
        <v>0</v>
      </c>
      <c r="H256" s="62">
        <f t="shared" si="18"/>
        <v>0</v>
      </c>
      <c r="I256" s="51">
        <v>0</v>
      </c>
      <c r="J256" s="59">
        <f>ROUND(IF(H256&lt;=500000,0,IF(AND(H256&gt;=500001,H256&lt;=1250000),(H256-'Gia cảnh 9'!I252)*5%-25000,IF(H256&gt;=1250001,(H256-'Gia cảnh 9'!I252)*10%-87500))),2)</f>
        <v>0</v>
      </c>
      <c r="K256" s="50">
        <f t="shared" si="15"/>
        <v>0</v>
      </c>
      <c r="L256" s="62">
        <f t="shared" si="19"/>
        <v>0</v>
      </c>
      <c r="M256" s="63"/>
      <c r="N256" s="61"/>
    </row>
    <row r="257" spans="1:14" s="30" customFormat="1" ht="27.75" hidden="1" customHeight="1">
      <c r="A257" s="113">
        <v>339</v>
      </c>
      <c r="B257" s="47" t="str">
        <f>'KL tổ 9'!B256</f>
        <v>Chem Dôn</v>
      </c>
      <c r="C257" s="48">
        <v>16000</v>
      </c>
      <c r="D257" s="49">
        <f>'KL tổ 9'!AC256</f>
        <v>0</v>
      </c>
      <c r="E257" s="62">
        <f t="shared" si="17"/>
        <v>0</v>
      </c>
      <c r="F257" s="51">
        <v>3</v>
      </c>
      <c r="G257" s="51">
        <v>0</v>
      </c>
      <c r="H257" s="62">
        <f t="shared" si="18"/>
        <v>0</v>
      </c>
      <c r="I257" s="51">
        <v>0</v>
      </c>
      <c r="J257" s="59">
        <f>ROUND(IF(H257&lt;=500000,0,IF(AND(H257&gt;=500001,H257&lt;=1250000),(H257-'Gia cảnh 9'!I253)*5%-25000,IF(H257&gt;=1250001,(H257-'Gia cảnh 9'!I253)*10%-87500))),2)</f>
        <v>0</v>
      </c>
      <c r="K257" s="50">
        <f t="shared" si="15"/>
        <v>0</v>
      </c>
      <c r="L257" s="62">
        <f t="shared" si="19"/>
        <v>0</v>
      </c>
      <c r="M257" s="63"/>
      <c r="N257" s="61"/>
    </row>
    <row r="258" spans="1:14" s="30" customFormat="1" ht="27.75" hidden="1" customHeight="1">
      <c r="A258" s="113">
        <v>340</v>
      </c>
      <c r="B258" s="47" t="str">
        <f>'KL tổ 9'!B257</f>
        <v>Hiêng Số Thum</v>
      </c>
      <c r="C258" s="48">
        <v>16000</v>
      </c>
      <c r="D258" s="49">
        <f>'KL tổ 9'!AC257</f>
        <v>0</v>
      </c>
      <c r="E258" s="62">
        <f t="shared" si="17"/>
        <v>0</v>
      </c>
      <c r="F258" s="51">
        <v>3</v>
      </c>
      <c r="G258" s="51">
        <v>0</v>
      </c>
      <c r="H258" s="62">
        <f t="shared" si="18"/>
        <v>0</v>
      </c>
      <c r="I258" s="51">
        <v>0</v>
      </c>
      <c r="J258" s="59">
        <f>ROUND(IF(H258&lt;=500000,0,IF(AND(H258&gt;=500001,H258&lt;=1250000),(H258-'Gia cảnh 9'!I254)*5%-25000,IF(H258&gt;=1250001,(H258-'Gia cảnh 9'!I254)*10%-87500))),2)</f>
        <v>0</v>
      </c>
      <c r="K258" s="50">
        <f t="shared" si="15"/>
        <v>0</v>
      </c>
      <c r="L258" s="62">
        <f t="shared" si="19"/>
        <v>0</v>
      </c>
      <c r="M258" s="63"/>
      <c r="N258" s="61"/>
    </row>
    <row r="259" spans="1:14" s="30" customFormat="1" ht="27.75" hidden="1" customHeight="1">
      <c r="A259" s="113">
        <v>341</v>
      </c>
      <c r="B259" s="47" t="str">
        <f>'KL tổ 9'!B258</f>
        <v>Suông Thin</v>
      </c>
      <c r="C259" s="48">
        <v>16000</v>
      </c>
      <c r="D259" s="49">
        <f>'KL tổ 9'!AC258</f>
        <v>0</v>
      </c>
      <c r="E259" s="62">
        <f t="shared" si="17"/>
        <v>0</v>
      </c>
      <c r="F259" s="51">
        <v>3</v>
      </c>
      <c r="G259" s="51">
        <v>0</v>
      </c>
      <c r="H259" s="62">
        <f t="shared" si="18"/>
        <v>0</v>
      </c>
      <c r="I259" s="51">
        <v>0</v>
      </c>
      <c r="J259" s="59">
        <f>ROUND(IF(H259&lt;=500000,0,IF(AND(H259&gt;=500001,H259&lt;=1250000),(H259-'Gia cảnh 9'!I255)*5%-25000,IF(H259&gt;=1250001,(H259-'Gia cảnh 9'!I255)*10%-87500))),2)</f>
        <v>0</v>
      </c>
      <c r="K259" s="50">
        <f t="shared" si="15"/>
        <v>0</v>
      </c>
      <c r="L259" s="62">
        <f t="shared" si="19"/>
        <v>0</v>
      </c>
      <c r="M259" s="63"/>
      <c r="N259" s="61"/>
    </row>
    <row r="260" spans="1:14" s="30" customFormat="1" ht="27.75" hidden="1" customHeight="1">
      <c r="A260" s="113">
        <v>342</v>
      </c>
      <c r="B260" s="47" t="str">
        <f>'KL tổ 9'!B259</f>
        <v>Kông Long</v>
      </c>
      <c r="C260" s="48">
        <v>16000</v>
      </c>
      <c r="D260" s="49">
        <f>'KL tổ 9'!AC259</f>
        <v>0</v>
      </c>
      <c r="E260" s="62">
        <f t="shared" si="17"/>
        <v>0</v>
      </c>
      <c r="F260" s="51">
        <v>3</v>
      </c>
      <c r="G260" s="51">
        <v>0</v>
      </c>
      <c r="H260" s="62">
        <f t="shared" si="18"/>
        <v>0</v>
      </c>
      <c r="I260" s="51">
        <v>0</v>
      </c>
      <c r="J260" s="59">
        <f>ROUND(IF(H260&lt;=500000,0,IF(AND(H260&gt;=500001,H260&lt;=1250000),(H260-'Gia cảnh 9'!I256)*5%-25000,IF(H260&gt;=1250001,(H260-'Gia cảnh 9'!I256)*10%-87500))),2)</f>
        <v>0</v>
      </c>
      <c r="K260" s="50">
        <f t="shared" si="15"/>
        <v>0</v>
      </c>
      <c r="L260" s="62">
        <f t="shared" si="19"/>
        <v>0</v>
      </c>
      <c r="M260" s="63"/>
      <c r="N260" s="61"/>
    </row>
    <row r="261" spans="1:14" s="30" customFormat="1" ht="27.75" hidden="1" customHeight="1">
      <c r="A261" s="113">
        <v>343</v>
      </c>
      <c r="B261" s="47" t="str">
        <f>'KL tổ 9'!B260</f>
        <v>Dưm Sim</v>
      </c>
      <c r="C261" s="48">
        <v>16000</v>
      </c>
      <c r="D261" s="49">
        <f>'KL tổ 9'!AC260</f>
        <v>0</v>
      </c>
      <c r="E261" s="62">
        <f t="shared" si="17"/>
        <v>0</v>
      </c>
      <c r="F261" s="51">
        <v>3</v>
      </c>
      <c r="G261" s="51">
        <v>0</v>
      </c>
      <c r="H261" s="62">
        <f t="shared" si="18"/>
        <v>0</v>
      </c>
      <c r="I261" s="51">
        <v>0</v>
      </c>
      <c r="J261" s="59">
        <f>ROUND(IF(H261&lt;=500000,0,IF(AND(H261&gt;=500001,H261&lt;=1250000),(H261-'Gia cảnh 9'!I257)*5%-25000,IF(H261&gt;=1250001,(H261-'Gia cảnh 9'!I257)*10%-87500))),2)</f>
        <v>0</v>
      </c>
      <c r="K261" s="50">
        <f t="shared" si="15"/>
        <v>0</v>
      </c>
      <c r="L261" s="62">
        <f t="shared" si="19"/>
        <v>0</v>
      </c>
      <c r="M261" s="63"/>
      <c r="N261" s="61"/>
    </row>
    <row r="262" spans="1:14" s="30" customFormat="1" ht="27.75" hidden="1" customHeight="1">
      <c r="A262" s="113">
        <v>344</v>
      </c>
      <c r="B262" s="47" t="str">
        <f>'KL tổ 9'!B261</f>
        <v>Sat Nin</v>
      </c>
      <c r="C262" s="48">
        <v>16000</v>
      </c>
      <c r="D262" s="49">
        <f>'KL tổ 9'!AC261</f>
        <v>0</v>
      </c>
      <c r="E262" s="62">
        <f t="shared" si="17"/>
        <v>0</v>
      </c>
      <c r="F262" s="51">
        <v>3</v>
      </c>
      <c r="G262" s="51">
        <v>0</v>
      </c>
      <c r="H262" s="62">
        <f t="shared" si="18"/>
        <v>0</v>
      </c>
      <c r="I262" s="51">
        <v>0</v>
      </c>
      <c r="J262" s="59">
        <f>ROUND(IF(H262&lt;=500000,0,IF(AND(H262&gt;=500001,H262&lt;=1250000),(H262-'Gia cảnh 9'!I258)*5%-25000,IF(H262&gt;=1250001,(H262-'Gia cảnh 9'!I258)*10%-87500))),2)</f>
        <v>0</v>
      </c>
      <c r="K262" s="50">
        <f t="shared" si="15"/>
        <v>0</v>
      </c>
      <c r="L262" s="62">
        <f t="shared" si="19"/>
        <v>0</v>
      </c>
      <c r="M262" s="63"/>
      <c r="N262" s="61"/>
    </row>
    <row r="263" spans="1:14" s="30" customFormat="1" ht="27.75" hidden="1" customHeight="1">
      <c r="A263" s="113">
        <v>345</v>
      </c>
      <c r="B263" s="47" t="str">
        <f>'KL tổ 9'!B262</f>
        <v>Ngat Chhay So Rêng</v>
      </c>
      <c r="C263" s="48">
        <v>16000</v>
      </c>
      <c r="D263" s="49">
        <f>'KL tổ 9'!AC262</f>
        <v>0</v>
      </c>
      <c r="E263" s="62">
        <f t="shared" si="17"/>
        <v>0</v>
      </c>
      <c r="F263" s="51">
        <v>3</v>
      </c>
      <c r="G263" s="51">
        <v>0</v>
      </c>
      <c r="H263" s="62">
        <f t="shared" si="18"/>
        <v>0</v>
      </c>
      <c r="I263" s="51">
        <v>0</v>
      </c>
      <c r="J263" s="59">
        <f>ROUND(IF(H263&lt;=500000,0,IF(AND(H263&gt;=500001,H263&lt;=1250000),(H263-'Gia cảnh 9'!I259)*5%-25000,IF(H263&gt;=1250001,(H263-'Gia cảnh 9'!I259)*10%-87500))),2)</f>
        <v>0</v>
      </c>
      <c r="K263" s="50">
        <f t="shared" si="15"/>
        <v>0</v>
      </c>
      <c r="L263" s="62">
        <f t="shared" si="19"/>
        <v>0</v>
      </c>
      <c r="M263" s="63"/>
      <c r="N263" s="61"/>
    </row>
    <row r="264" spans="1:14" s="30" customFormat="1" ht="27.75" hidden="1" customHeight="1">
      <c r="A264" s="113">
        <v>346</v>
      </c>
      <c r="B264" s="47" t="str">
        <f>'KL tổ 9'!B263</f>
        <v>Dêt Số Khăn</v>
      </c>
      <c r="C264" s="48">
        <v>16000</v>
      </c>
      <c r="D264" s="49">
        <f>'KL tổ 9'!AC263</f>
        <v>0</v>
      </c>
      <c r="E264" s="62">
        <f t="shared" si="17"/>
        <v>0</v>
      </c>
      <c r="F264" s="51">
        <v>3</v>
      </c>
      <c r="G264" s="51">
        <v>0</v>
      </c>
      <c r="H264" s="62">
        <f t="shared" si="18"/>
        <v>0</v>
      </c>
      <c r="I264" s="51">
        <v>0</v>
      </c>
      <c r="J264" s="59">
        <f>ROUND(IF(H264&lt;=500000,0,IF(AND(H264&gt;=500001,H264&lt;=1250000),(H264-'Gia cảnh 9'!I260)*5%-25000,IF(H264&gt;=1250001,(H264-'Gia cảnh 9'!I260)*10%-87500))),2)</f>
        <v>0</v>
      </c>
      <c r="K264" s="50">
        <f t="shared" si="15"/>
        <v>0</v>
      </c>
      <c r="L264" s="62">
        <f t="shared" si="19"/>
        <v>0</v>
      </c>
      <c r="M264" s="63"/>
      <c r="N264" s="61"/>
    </row>
    <row r="265" spans="1:14" s="30" customFormat="1" ht="27.75" hidden="1" customHeight="1">
      <c r="A265" s="113">
        <v>347</v>
      </c>
      <c r="B265" s="47" t="str">
        <f>'KL tổ 9'!B264</f>
        <v>Chuôn Số May</v>
      </c>
      <c r="C265" s="48">
        <v>16000</v>
      </c>
      <c r="D265" s="49">
        <f>'KL tổ 9'!AC264</f>
        <v>0</v>
      </c>
      <c r="E265" s="62">
        <f t="shared" si="17"/>
        <v>0</v>
      </c>
      <c r="F265" s="51">
        <v>3</v>
      </c>
      <c r="G265" s="51">
        <v>0</v>
      </c>
      <c r="H265" s="62">
        <f t="shared" si="18"/>
        <v>0</v>
      </c>
      <c r="I265" s="51">
        <v>0</v>
      </c>
      <c r="J265" s="59">
        <f>ROUND(IF(H265&lt;=500000,0,IF(AND(H265&gt;=500001,H265&lt;=1250000),(H265-'Gia cảnh 9'!I261)*5%-25000,IF(H265&gt;=1250001,(H265-'Gia cảnh 9'!I261)*10%-87500))),2)</f>
        <v>0</v>
      </c>
      <c r="K265" s="50">
        <f t="shared" si="15"/>
        <v>0</v>
      </c>
      <c r="L265" s="62">
        <f t="shared" si="19"/>
        <v>0</v>
      </c>
      <c r="M265" s="63"/>
      <c r="N265" s="61"/>
    </row>
    <row r="266" spans="1:14" s="30" customFormat="1" ht="27.75" hidden="1" customHeight="1">
      <c r="A266" s="113">
        <v>348</v>
      </c>
      <c r="B266" s="47" t="str">
        <f>'KL tổ 9'!B265</f>
        <v>Su Si Pâu</v>
      </c>
      <c r="C266" s="48">
        <v>16000</v>
      </c>
      <c r="D266" s="49">
        <f>'KL tổ 9'!AC265</f>
        <v>0</v>
      </c>
      <c r="E266" s="62">
        <f t="shared" si="17"/>
        <v>0</v>
      </c>
      <c r="F266" s="51">
        <v>3</v>
      </c>
      <c r="G266" s="51">
        <v>0</v>
      </c>
      <c r="H266" s="62">
        <f t="shared" si="18"/>
        <v>0</v>
      </c>
      <c r="I266" s="51">
        <v>0</v>
      </c>
      <c r="J266" s="59">
        <f>ROUND(IF(H266&lt;=500000,0,IF(AND(H266&gt;=500001,H266&lt;=1250000),(H266-'Gia cảnh 9'!I262)*5%-25000,IF(H266&gt;=1250001,(H266-'Gia cảnh 9'!I262)*10%-87500))),2)</f>
        <v>0</v>
      </c>
      <c r="K266" s="50">
        <f t="shared" si="15"/>
        <v>0</v>
      </c>
      <c r="L266" s="62">
        <f t="shared" si="19"/>
        <v>0</v>
      </c>
      <c r="M266" s="63"/>
      <c r="N266" s="61"/>
    </row>
    <row r="267" spans="1:14" s="30" customFormat="1" ht="27.75" hidden="1" customHeight="1">
      <c r="A267" s="113">
        <v>349</v>
      </c>
      <c r="B267" s="47" t="str">
        <f>'KL tổ 9'!B266</f>
        <v>Hôi Rot Tha</v>
      </c>
      <c r="C267" s="48">
        <v>16000</v>
      </c>
      <c r="D267" s="49">
        <f>'KL tổ 9'!AC266</f>
        <v>0</v>
      </c>
      <c r="E267" s="62">
        <f t="shared" si="17"/>
        <v>0</v>
      </c>
      <c r="F267" s="51">
        <v>3</v>
      </c>
      <c r="G267" s="51">
        <v>0</v>
      </c>
      <c r="H267" s="62">
        <f t="shared" si="18"/>
        <v>0</v>
      </c>
      <c r="I267" s="51">
        <v>0</v>
      </c>
      <c r="J267" s="59">
        <f>ROUND(IF(H267&lt;=500000,0,IF(AND(H267&gt;=500001,H267&lt;=1250000),(H267-'Gia cảnh 9'!I263)*5%-25000,IF(H267&gt;=1250001,(H267-'Gia cảnh 9'!I263)*10%-87500))),2)</f>
        <v>0</v>
      </c>
      <c r="K267" s="50">
        <f t="shared" si="15"/>
        <v>0</v>
      </c>
      <c r="L267" s="62">
        <f t="shared" si="19"/>
        <v>0</v>
      </c>
      <c r="M267" s="63"/>
      <c r="N267" s="61"/>
    </row>
    <row r="268" spans="1:14" s="30" customFormat="1" ht="27.75" hidden="1" customHeight="1">
      <c r="A268" s="113">
        <v>350</v>
      </c>
      <c r="B268" s="47" t="str">
        <f>'KL tổ 9'!B267</f>
        <v>Chôn Số Chea</v>
      </c>
      <c r="C268" s="48">
        <v>16000</v>
      </c>
      <c r="D268" s="49">
        <f>'KL tổ 9'!AC267</f>
        <v>0</v>
      </c>
      <c r="E268" s="62">
        <f t="shared" si="17"/>
        <v>0</v>
      </c>
      <c r="F268" s="51">
        <v>3</v>
      </c>
      <c r="G268" s="51">
        <v>0</v>
      </c>
      <c r="H268" s="62">
        <f t="shared" si="18"/>
        <v>0</v>
      </c>
      <c r="I268" s="51">
        <v>0</v>
      </c>
      <c r="J268" s="59">
        <f>ROUND(IF(H268&lt;=500000,0,IF(AND(H268&gt;=500001,H268&lt;=1250000),(H268-'Gia cảnh 9'!I264)*5%-25000,IF(H268&gt;=1250001,(H268-'Gia cảnh 9'!I264)*10%-87500))),2)</f>
        <v>0</v>
      </c>
      <c r="K268" s="50">
        <f t="shared" si="15"/>
        <v>0</v>
      </c>
      <c r="L268" s="62">
        <f t="shared" si="19"/>
        <v>0</v>
      </c>
      <c r="M268" s="63"/>
      <c r="N268" s="61"/>
    </row>
    <row r="269" spans="1:14" s="30" customFormat="1" ht="27.75" hidden="1" customHeight="1">
      <c r="A269" s="113">
        <v>351</v>
      </c>
      <c r="B269" s="47" t="str">
        <f>'KL tổ 9'!B268</f>
        <v>Chôn Số Chên</v>
      </c>
      <c r="C269" s="48">
        <v>16000</v>
      </c>
      <c r="D269" s="49">
        <f>'KL tổ 9'!AC268</f>
        <v>0</v>
      </c>
      <c r="E269" s="62">
        <f t="shared" si="17"/>
        <v>0</v>
      </c>
      <c r="F269" s="51">
        <v>3</v>
      </c>
      <c r="G269" s="51">
        <v>0</v>
      </c>
      <c r="H269" s="62">
        <f t="shared" si="18"/>
        <v>0</v>
      </c>
      <c r="I269" s="51">
        <v>0</v>
      </c>
      <c r="J269" s="59">
        <f>ROUND(IF(H269&lt;=500000,0,IF(AND(H269&gt;=500001,H269&lt;=1250000),(H269-'Gia cảnh 9'!I265)*5%-25000,IF(H269&gt;=1250001,(H269-'Gia cảnh 9'!I265)*10%-87500))),2)</f>
        <v>0</v>
      </c>
      <c r="K269" s="50">
        <f t="shared" si="15"/>
        <v>0</v>
      </c>
      <c r="L269" s="62">
        <f t="shared" si="19"/>
        <v>0</v>
      </c>
      <c r="M269" s="63"/>
      <c r="N269" s="61"/>
    </row>
    <row r="270" spans="1:14" s="30" customFormat="1" ht="27.75" hidden="1" customHeight="1">
      <c r="A270" s="113">
        <v>352</v>
      </c>
      <c r="B270" s="47" t="str">
        <f>'KL tổ 9'!B269</f>
        <v>Don Rot</v>
      </c>
      <c r="C270" s="48">
        <v>16000</v>
      </c>
      <c r="D270" s="49">
        <f>'KL tổ 9'!AC269</f>
        <v>0</v>
      </c>
      <c r="E270" s="62">
        <f t="shared" si="17"/>
        <v>0</v>
      </c>
      <c r="F270" s="51">
        <v>3</v>
      </c>
      <c r="G270" s="51">
        <v>0</v>
      </c>
      <c r="H270" s="62">
        <f t="shared" si="18"/>
        <v>0</v>
      </c>
      <c r="I270" s="51">
        <v>0</v>
      </c>
      <c r="J270" s="59">
        <f>ROUND(IF(H270&lt;=500000,0,IF(AND(H270&gt;=500001,H270&lt;=1250000),(H270-'Gia cảnh 9'!I266)*5%-25000,IF(H270&gt;=1250001,(H270-'Gia cảnh 9'!I266)*10%-87500))),2)</f>
        <v>0</v>
      </c>
      <c r="K270" s="50">
        <f t="shared" si="15"/>
        <v>0</v>
      </c>
      <c r="L270" s="62">
        <f t="shared" si="19"/>
        <v>0</v>
      </c>
      <c r="M270" s="63"/>
      <c r="N270" s="61"/>
    </row>
    <row r="271" spans="1:14" s="30" customFormat="1" ht="27.75" hidden="1" customHeight="1">
      <c r="A271" s="113">
        <v>353</v>
      </c>
      <c r="B271" s="47" t="str">
        <f>'KL tổ 9'!B270</f>
        <v xml:space="preserve">Don So Rây </v>
      </c>
      <c r="C271" s="48">
        <v>16000</v>
      </c>
      <c r="D271" s="49">
        <f>'KL tổ 9'!AC270</f>
        <v>0</v>
      </c>
      <c r="E271" s="62">
        <f t="shared" si="17"/>
        <v>0</v>
      </c>
      <c r="F271" s="51">
        <v>3</v>
      </c>
      <c r="G271" s="51">
        <v>0</v>
      </c>
      <c r="H271" s="62">
        <f t="shared" si="18"/>
        <v>0</v>
      </c>
      <c r="I271" s="51">
        <v>0</v>
      </c>
      <c r="J271" s="59">
        <f>ROUND(IF(H271&lt;=500000,0,IF(AND(H271&gt;=500001,H271&lt;=1250000),(H271-'Gia cảnh 9'!I267)*5%-25000,IF(H271&gt;=1250001,(H271-'Gia cảnh 9'!I267)*10%-87500))),2)</f>
        <v>0</v>
      </c>
      <c r="K271" s="50">
        <f t="shared" si="15"/>
        <v>0</v>
      </c>
      <c r="L271" s="62">
        <f t="shared" si="19"/>
        <v>0</v>
      </c>
      <c r="M271" s="63"/>
      <c r="N271" s="61"/>
    </row>
    <row r="272" spans="1:14" s="30" customFormat="1" ht="27.75" hidden="1" customHeight="1">
      <c r="A272" s="113">
        <v>354</v>
      </c>
      <c r="B272" s="47" t="str">
        <f>'KL tổ 9'!B271</f>
        <v>Kuông Som Ươn</v>
      </c>
      <c r="C272" s="48">
        <v>16000</v>
      </c>
      <c r="D272" s="49">
        <f>'KL tổ 9'!AC271</f>
        <v>0</v>
      </c>
      <c r="E272" s="62">
        <f t="shared" si="17"/>
        <v>0</v>
      </c>
      <c r="F272" s="51">
        <v>3</v>
      </c>
      <c r="G272" s="51">
        <v>0</v>
      </c>
      <c r="H272" s="62">
        <f t="shared" si="18"/>
        <v>0</v>
      </c>
      <c r="I272" s="51">
        <v>0</v>
      </c>
      <c r="J272" s="59">
        <f>ROUND(IF(H272&lt;=500000,0,IF(AND(H272&gt;=500001,H272&lt;=1250000),(H272-'Gia cảnh 9'!I268)*5%-25000,IF(H272&gt;=1250001,(H272-'Gia cảnh 9'!I268)*10%-87500))),2)</f>
        <v>0</v>
      </c>
      <c r="K272" s="50">
        <f t="shared" si="15"/>
        <v>0</v>
      </c>
      <c r="L272" s="62">
        <f t="shared" si="19"/>
        <v>0</v>
      </c>
      <c r="M272" s="63"/>
      <c r="N272" s="61"/>
    </row>
    <row r="273" spans="1:14" s="30" customFormat="1" ht="27.75" hidden="1" customHeight="1">
      <c r="A273" s="113">
        <v>355</v>
      </c>
      <c r="B273" s="47" t="str">
        <f>'KL tổ 9'!B272</f>
        <v>Manh Mêt</v>
      </c>
      <c r="C273" s="48">
        <v>16000</v>
      </c>
      <c r="D273" s="49">
        <f>'KL tổ 9'!AC272</f>
        <v>0</v>
      </c>
      <c r="E273" s="62">
        <f t="shared" si="17"/>
        <v>0</v>
      </c>
      <c r="F273" s="51">
        <v>3</v>
      </c>
      <c r="G273" s="51">
        <v>0</v>
      </c>
      <c r="H273" s="62">
        <f t="shared" si="18"/>
        <v>0</v>
      </c>
      <c r="I273" s="51">
        <v>0</v>
      </c>
      <c r="J273" s="59">
        <f>ROUND(IF(H273&lt;=500000,0,IF(AND(H273&gt;=500001,H273&lt;=1250000),(H273-'Gia cảnh 9'!I269)*5%-25000,IF(H273&gt;=1250001,(H273-'Gia cảnh 9'!I269)*10%-87500))),2)</f>
        <v>0</v>
      </c>
      <c r="K273" s="50">
        <f t="shared" si="15"/>
        <v>0</v>
      </c>
      <c r="L273" s="62">
        <f t="shared" si="19"/>
        <v>0</v>
      </c>
      <c r="M273" s="63"/>
      <c r="N273" s="61"/>
    </row>
    <row r="274" spans="1:14" s="30" customFormat="1" ht="27.75" hidden="1" customHeight="1">
      <c r="A274" s="113">
        <v>356</v>
      </c>
      <c r="B274" s="47" t="str">
        <f>'KL tổ 9'!B273</f>
        <v>Manh Mon</v>
      </c>
      <c r="C274" s="48">
        <v>16000</v>
      </c>
      <c r="D274" s="49">
        <f>'KL tổ 9'!AC273</f>
        <v>0</v>
      </c>
      <c r="E274" s="62">
        <f t="shared" si="17"/>
        <v>0</v>
      </c>
      <c r="F274" s="51">
        <v>3</v>
      </c>
      <c r="G274" s="51">
        <v>0</v>
      </c>
      <c r="H274" s="62">
        <f t="shared" si="18"/>
        <v>0</v>
      </c>
      <c r="I274" s="51">
        <v>0</v>
      </c>
      <c r="J274" s="59">
        <f>ROUND(IF(H274&lt;=500000,0,IF(AND(H274&gt;=500001,H274&lt;=1250000),(H274-'Gia cảnh 9'!I270)*5%-25000,IF(H274&gt;=1250001,(H274-'Gia cảnh 9'!I270)*10%-87500))),2)</f>
        <v>0</v>
      </c>
      <c r="K274" s="50">
        <f t="shared" si="15"/>
        <v>0</v>
      </c>
      <c r="L274" s="62">
        <f t="shared" si="19"/>
        <v>0</v>
      </c>
      <c r="M274" s="63"/>
      <c r="N274" s="61"/>
    </row>
    <row r="275" spans="1:14" s="30" customFormat="1" ht="27.75" hidden="1" customHeight="1">
      <c r="A275" s="113">
        <v>357</v>
      </c>
      <c r="B275" s="47" t="str">
        <f>'KL tổ 9'!B274</f>
        <v>Kuông Thươn</v>
      </c>
      <c r="C275" s="48">
        <v>16000</v>
      </c>
      <c r="D275" s="49">
        <f>'KL tổ 9'!AC274</f>
        <v>0</v>
      </c>
      <c r="E275" s="62">
        <f t="shared" si="17"/>
        <v>0</v>
      </c>
      <c r="F275" s="51">
        <v>3</v>
      </c>
      <c r="G275" s="51">
        <v>0</v>
      </c>
      <c r="H275" s="62">
        <f t="shared" si="18"/>
        <v>0</v>
      </c>
      <c r="I275" s="51">
        <v>0</v>
      </c>
      <c r="J275" s="59">
        <f>ROUND(IF(H275&lt;=500000,0,IF(AND(H275&gt;=500001,H275&lt;=1250000),(H275-'Gia cảnh 9'!I271)*5%-25000,IF(H275&gt;=1250001,(H275-'Gia cảnh 9'!I271)*10%-87500))),2)</f>
        <v>0</v>
      </c>
      <c r="K275" s="50">
        <f t="shared" si="15"/>
        <v>0</v>
      </c>
      <c r="L275" s="62">
        <f t="shared" si="19"/>
        <v>0</v>
      </c>
      <c r="M275" s="63"/>
      <c r="N275" s="61"/>
    </row>
    <row r="276" spans="1:14" s="30" customFormat="1" ht="27.75" hidden="1" customHeight="1">
      <c r="A276" s="46">
        <v>358</v>
      </c>
      <c r="B276" s="47" t="str">
        <f>'KL tổ 9'!B275</f>
        <v>Manh So Rây Răn</v>
      </c>
      <c r="C276" s="48">
        <v>16000</v>
      </c>
      <c r="D276" s="49">
        <f>'KL tổ 9'!AC275</f>
        <v>0</v>
      </c>
      <c r="E276" s="62">
        <f t="shared" si="17"/>
        <v>0</v>
      </c>
      <c r="F276" s="51">
        <v>3</v>
      </c>
      <c r="G276" s="51">
        <v>0</v>
      </c>
      <c r="H276" s="62">
        <f t="shared" si="18"/>
        <v>0</v>
      </c>
      <c r="I276" s="51">
        <v>0</v>
      </c>
      <c r="J276" s="59">
        <f>ROUND(IF(H276&lt;=500000,0,IF(AND(H276&gt;=500001,H276&lt;=1250000),(H276-'Gia cảnh 9'!I272)*5%-25000,IF(H276&gt;=1250001,(H276-'Gia cảnh 9'!I272)*10%-87500))),2)</f>
        <v>0</v>
      </c>
      <c r="K276" s="50">
        <f t="shared" si="15"/>
        <v>0</v>
      </c>
      <c r="L276" s="62">
        <f t="shared" si="19"/>
        <v>0</v>
      </c>
      <c r="M276" s="63"/>
      <c r="N276" s="61"/>
    </row>
    <row r="277" spans="1:14" s="30" customFormat="1" ht="27.75" hidden="1" customHeight="1">
      <c r="A277" s="46">
        <v>359</v>
      </c>
      <c r="B277" s="47" t="str">
        <f>'KL tổ 9'!B276</f>
        <v>Sau Chon Rôn</v>
      </c>
      <c r="C277" s="48">
        <v>16000</v>
      </c>
      <c r="D277" s="49">
        <f>'KL tổ 9'!AC276</f>
        <v>0</v>
      </c>
      <c r="E277" s="62">
        <f t="shared" si="17"/>
        <v>0</v>
      </c>
      <c r="F277" s="51">
        <v>3</v>
      </c>
      <c r="G277" s="51">
        <v>0</v>
      </c>
      <c r="H277" s="62">
        <f t="shared" si="18"/>
        <v>0</v>
      </c>
      <c r="I277" s="51">
        <v>0</v>
      </c>
      <c r="J277" s="59">
        <f>ROUND(IF(H277&lt;=500000,0,IF(AND(H277&gt;=500001,H277&lt;=1250000),(H277-'Gia cảnh 9'!I273)*5%-25000,IF(H277&gt;=1250001,(H277-'Gia cảnh 9'!I273)*10%-87500))),2)</f>
        <v>0</v>
      </c>
      <c r="K277" s="50">
        <f t="shared" si="15"/>
        <v>0</v>
      </c>
      <c r="L277" s="62">
        <f t="shared" si="19"/>
        <v>0</v>
      </c>
      <c r="M277" s="63"/>
      <c r="N277" s="61"/>
    </row>
    <row r="278" spans="1:14" s="30" customFormat="1" ht="27.75" hidden="1" customHeight="1">
      <c r="A278" s="46">
        <v>360</v>
      </c>
      <c r="B278" s="47" t="str">
        <f>'KL tổ 9'!B277</f>
        <v>Chhôn Chhên</v>
      </c>
      <c r="C278" s="48">
        <v>16000</v>
      </c>
      <c r="D278" s="49">
        <f>'KL tổ 9'!AC277</f>
        <v>0</v>
      </c>
      <c r="E278" s="62">
        <f t="shared" si="17"/>
        <v>0</v>
      </c>
      <c r="F278" s="51">
        <v>3</v>
      </c>
      <c r="G278" s="51">
        <v>0</v>
      </c>
      <c r="H278" s="62">
        <f t="shared" si="18"/>
        <v>0</v>
      </c>
      <c r="I278" s="51">
        <v>0</v>
      </c>
      <c r="J278" s="59">
        <f>ROUND(IF(H278&lt;=500000,0,IF(AND(H278&gt;=500001,H278&lt;=1250000),(H278-'Gia cảnh 9'!I274)*5%-25000,IF(H278&gt;=1250001,(H278-'Gia cảnh 9'!I274)*10%-87500))),2)</f>
        <v>0</v>
      </c>
      <c r="K278" s="50">
        <f t="shared" si="15"/>
        <v>0</v>
      </c>
      <c r="L278" s="62">
        <f t="shared" si="19"/>
        <v>0</v>
      </c>
      <c r="M278" s="63"/>
      <c r="N278" s="61"/>
    </row>
    <row r="279" spans="1:14" s="31" customFormat="1" ht="27.75" customHeight="1">
      <c r="A279" s="1098" t="s">
        <v>818</v>
      </c>
      <c r="B279" s="1099"/>
      <c r="C279" s="64"/>
      <c r="D279" s="114">
        <f>SUM(D10:D278)</f>
        <v>22.03</v>
      </c>
      <c r="E279" s="67">
        <f>SUM(E10:E278)</f>
        <v>0</v>
      </c>
      <c r="F279" s="67">
        <f>SUM(F11:F28)</f>
        <v>0</v>
      </c>
      <c r="G279" s="67">
        <f>SUM(G11:G28)</f>
        <v>0</v>
      </c>
      <c r="H279" s="67">
        <f>SUM(H10:H278)</f>
        <v>0</v>
      </c>
      <c r="I279" s="67">
        <f>SUM(I10:I278)</f>
        <v>0</v>
      </c>
      <c r="J279" s="75">
        <f>K279-I279</f>
        <v>0</v>
      </c>
      <c r="K279" s="67">
        <f>SUM(K10:K278)</f>
        <v>0</v>
      </c>
      <c r="L279" s="67">
        <f>SUM(L10:L278)</f>
        <v>0</v>
      </c>
      <c r="M279" s="67">
        <f>SUM(M11:M278)</f>
        <v>0</v>
      </c>
      <c r="N279" s="77"/>
    </row>
    <row r="280" spans="1:14" s="32" customFormat="1" ht="20.25" customHeight="1">
      <c r="A280" s="1097" t="s">
        <v>891</v>
      </c>
      <c r="B280" s="1097"/>
      <c r="C280" s="1097"/>
      <c r="D280" s="1097"/>
      <c r="E280" s="1097"/>
      <c r="F280" s="1097"/>
      <c r="G280" s="1097"/>
      <c r="H280" s="1097"/>
      <c r="I280" s="1097"/>
      <c r="J280" s="1097"/>
      <c r="K280" s="1097"/>
      <c r="L280" s="1097"/>
      <c r="M280" s="1097"/>
      <c r="N280" s="1097"/>
    </row>
    <row r="281" spans="1:14" ht="9" customHeight="1">
      <c r="A281" s="68"/>
      <c r="B281" s="68"/>
      <c r="C281" s="69"/>
      <c r="D281" s="70"/>
      <c r="E281" s="70"/>
      <c r="F281" s="70"/>
      <c r="G281" s="70"/>
      <c r="H281" s="68"/>
      <c r="I281" s="68"/>
      <c r="J281" s="68"/>
      <c r="K281" s="69"/>
      <c r="L281" s="68"/>
      <c r="M281" s="68"/>
      <c r="N281" s="68"/>
    </row>
    <row r="282" spans="1:14" ht="15.75">
      <c r="A282" s="68"/>
      <c r="B282" s="68"/>
      <c r="C282" s="69"/>
      <c r="D282" s="69"/>
      <c r="E282" s="69"/>
      <c r="F282" s="69"/>
      <c r="G282" s="69"/>
      <c r="I282" s="886" t="s">
        <v>820</v>
      </c>
      <c r="J282" s="886"/>
      <c r="K282" s="886"/>
      <c r="L282" s="886"/>
      <c r="M282" s="886"/>
    </row>
    <row r="283" spans="1:14" ht="15.75">
      <c r="A283" s="68"/>
      <c r="B283" s="828" t="s">
        <v>229</v>
      </c>
      <c r="C283" s="828"/>
      <c r="D283" s="828"/>
      <c r="E283" s="828"/>
      <c r="F283" s="72"/>
      <c r="G283" s="72"/>
      <c r="I283" s="828" t="s">
        <v>14</v>
      </c>
      <c r="J283" s="828"/>
      <c r="K283" s="828"/>
      <c r="L283" s="828"/>
      <c r="M283" s="828"/>
    </row>
    <row r="284" spans="1:14">
      <c r="D284" s="73"/>
      <c r="E284" s="73"/>
      <c r="F284" s="73"/>
      <c r="G284" s="73"/>
      <c r="L284" s="78"/>
      <c r="M284" s="78"/>
    </row>
    <row r="285" spans="1:14">
      <c r="D285" s="73"/>
      <c r="E285" s="73"/>
      <c r="F285" s="73"/>
      <c r="G285" s="73"/>
      <c r="L285" s="78"/>
      <c r="M285" s="78"/>
    </row>
    <row r="286" spans="1:14">
      <c r="D286" s="73"/>
      <c r="E286" s="73"/>
      <c r="F286" s="73"/>
      <c r="G286" s="73"/>
      <c r="L286" s="78"/>
      <c r="M286" s="78"/>
    </row>
    <row r="287" spans="1:14">
      <c r="D287" s="73"/>
      <c r="E287" s="73"/>
      <c r="F287" s="73"/>
      <c r="G287" s="73"/>
      <c r="L287" s="78"/>
      <c r="M287" s="78"/>
    </row>
    <row r="288" spans="1:14">
      <c r="D288" s="73"/>
      <c r="E288" s="73"/>
      <c r="F288" s="73"/>
      <c r="G288" s="73"/>
      <c r="L288" s="78"/>
      <c r="M288" s="78"/>
    </row>
    <row r="289" spans="2:13" s="33" customFormat="1" ht="15.75">
      <c r="B289" s="828" t="s">
        <v>420</v>
      </c>
      <c r="C289" s="828"/>
      <c r="D289" s="828"/>
      <c r="E289" s="828"/>
      <c r="F289" s="74"/>
      <c r="G289" s="74"/>
      <c r="I289" s="828" t="s">
        <v>231</v>
      </c>
      <c r="J289" s="828"/>
      <c r="K289" s="828"/>
      <c r="L289" s="828"/>
      <c r="M289" s="828"/>
    </row>
    <row r="290" spans="2:13" s="34" customFormat="1" ht="14.25"/>
  </sheetData>
  <autoFilter ref="A9:WVV280"/>
  <mergeCells count="26">
    <mergeCell ref="A1:D1"/>
    <mergeCell ref="J1:N1"/>
    <mergeCell ref="A2:D2"/>
    <mergeCell ref="J2:N2"/>
    <mergeCell ref="A3:C3"/>
    <mergeCell ref="J3:N3"/>
    <mergeCell ref="A4:N4"/>
    <mergeCell ref="A5:N5"/>
    <mergeCell ref="D7:E7"/>
    <mergeCell ref="I7:J7"/>
    <mergeCell ref="A279:B279"/>
    <mergeCell ref="A7:A8"/>
    <mergeCell ref="B7:B8"/>
    <mergeCell ref="C7:C8"/>
    <mergeCell ref="G7:G8"/>
    <mergeCell ref="H7:H8"/>
    <mergeCell ref="K7:K8"/>
    <mergeCell ref="L7:L8"/>
    <mergeCell ref="M7:M8"/>
    <mergeCell ref="N7:N8"/>
    <mergeCell ref="A280:N280"/>
    <mergeCell ref="I282:M282"/>
    <mergeCell ref="B283:E283"/>
    <mergeCell ref="I283:M283"/>
    <mergeCell ref="B289:E289"/>
    <mergeCell ref="I289:M289"/>
  </mergeCells>
  <pageMargins left="0.196527777777778" right="0" top="0" bottom="0" header="0" footer="0"/>
  <pageSetup paperSize="9" scale="96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8"/>
  <sheetViews>
    <sheetView workbookViewId="0">
      <pane xSplit="2" ySplit="5" topLeftCell="C75" activePane="bottomRight" state="frozen"/>
      <selection pane="topRight"/>
      <selection pane="bottomLeft"/>
      <selection pane="bottomRight" activeCell="N282" sqref="N282"/>
    </sheetView>
  </sheetViews>
  <sheetFormatPr defaultColWidth="9" defaultRowHeight="15"/>
  <cols>
    <col min="1" max="1" width="5.28515625" style="3" customWidth="1"/>
    <col min="2" max="2" width="20" style="3" customWidth="1"/>
    <col min="3" max="3" width="9" style="2" customWidth="1"/>
    <col min="4" max="4" width="9.42578125" style="2" customWidth="1"/>
    <col min="5" max="6" width="8.28515625" style="2" customWidth="1"/>
    <col min="7" max="7" width="8" style="2" customWidth="1"/>
    <col min="8" max="8" width="10.140625" style="2" customWidth="1"/>
    <col min="9" max="9" width="13.42578125" style="2" customWidth="1"/>
    <col min="10" max="10" width="13" style="3" customWidth="1"/>
    <col min="11" max="256" width="9.140625" style="3"/>
    <col min="257" max="257" width="5.28515625" style="3" customWidth="1"/>
    <col min="258" max="258" width="20" style="3" customWidth="1"/>
    <col min="259" max="259" width="9" style="3" customWidth="1"/>
    <col min="260" max="260" width="9.42578125" style="3" customWidth="1"/>
    <col min="261" max="262" width="8.28515625" style="3" customWidth="1"/>
    <col min="263" max="263" width="8" style="3" customWidth="1"/>
    <col min="264" max="264" width="10.140625" style="3" customWidth="1"/>
    <col min="265" max="265" width="13.42578125" style="3" customWidth="1"/>
    <col min="266" max="266" width="13" style="3" customWidth="1"/>
    <col min="267" max="512" width="9.140625" style="3"/>
    <col min="513" max="513" width="5.28515625" style="3" customWidth="1"/>
    <col min="514" max="514" width="20" style="3" customWidth="1"/>
    <col min="515" max="515" width="9" style="3" customWidth="1"/>
    <col min="516" max="516" width="9.42578125" style="3" customWidth="1"/>
    <col min="517" max="518" width="8.28515625" style="3" customWidth="1"/>
    <col min="519" max="519" width="8" style="3" customWidth="1"/>
    <col min="520" max="520" width="10.140625" style="3" customWidth="1"/>
    <col min="521" max="521" width="13.42578125" style="3" customWidth="1"/>
    <col min="522" max="522" width="13" style="3" customWidth="1"/>
    <col min="523" max="768" width="9.140625" style="3"/>
    <col min="769" max="769" width="5.28515625" style="3" customWidth="1"/>
    <col min="770" max="770" width="20" style="3" customWidth="1"/>
    <col min="771" max="771" width="9" style="3" customWidth="1"/>
    <col min="772" max="772" width="9.42578125" style="3" customWidth="1"/>
    <col min="773" max="774" width="8.28515625" style="3" customWidth="1"/>
    <col min="775" max="775" width="8" style="3" customWidth="1"/>
    <col min="776" max="776" width="10.140625" style="3" customWidth="1"/>
    <col min="777" max="777" width="13.42578125" style="3" customWidth="1"/>
    <col min="778" max="778" width="13" style="3" customWidth="1"/>
    <col min="779" max="1024" width="9.140625" style="3"/>
    <col min="1025" max="1025" width="5.28515625" style="3" customWidth="1"/>
    <col min="1026" max="1026" width="20" style="3" customWidth="1"/>
    <col min="1027" max="1027" width="9" style="3" customWidth="1"/>
    <col min="1028" max="1028" width="9.42578125" style="3" customWidth="1"/>
    <col min="1029" max="1030" width="8.28515625" style="3" customWidth="1"/>
    <col min="1031" max="1031" width="8" style="3" customWidth="1"/>
    <col min="1032" max="1032" width="10.140625" style="3" customWidth="1"/>
    <col min="1033" max="1033" width="13.42578125" style="3" customWidth="1"/>
    <col min="1034" max="1034" width="13" style="3" customWidth="1"/>
    <col min="1035" max="1280" width="9.140625" style="3"/>
    <col min="1281" max="1281" width="5.28515625" style="3" customWidth="1"/>
    <col min="1282" max="1282" width="20" style="3" customWidth="1"/>
    <col min="1283" max="1283" width="9" style="3" customWidth="1"/>
    <col min="1284" max="1284" width="9.42578125" style="3" customWidth="1"/>
    <col min="1285" max="1286" width="8.28515625" style="3" customWidth="1"/>
    <col min="1287" max="1287" width="8" style="3" customWidth="1"/>
    <col min="1288" max="1288" width="10.140625" style="3" customWidth="1"/>
    <col min="1289" max="1289" width="13.42578125" style="3" customWidth="1"/>
    <col min="1290" max="1290" width="13" style="3" customWidth="1"/>
    <col min="1291" max="1536" width="9.140625" style="3"/>
    <col min="1537" max="1537" width="5.28515625" style="3" customWidth="1"/>
    <col min="1538" max="1538" width="20" style="3" customWidth="1"/>
    <col min="1539" max="1539" width="9" style="3" customWidth="1"/>
    <col min="1540" max="1540" width="9.42578125" style="3" customWidth="1"/>
    <col min="1541" max="1542" width="8.28515625" style="3" customWidth="1"/>
    <col min="1543" max="1543" width="8" style="3" customWidth="1"/>
    <col min="1544" max="1544" width="10.140625" style="3" customWidth="1"/>
    <col min="1545" max="1545" width="13.42578125" style="3" customWidth="1"/>
    <col min="1546" max="1546" width="13" style="3" customWidth="1"/>
    <col min="1547" max="1792" width="9.140625" style="3"/>
    <col min="1793" max="1793" width="5.28515625" style="3" customWidth="1"/>
    <col min="1794" max="1794" width="20" style="3" customWidth="1"/>
    <col min="1795" max="1795" width="9" style="3" customWidth="1"/>
    <col min="1796" max="1796" width="9.42578125" style="3" customWidth="1"/>
    <col min="1797" max="1798" width="8.28515625" style="3" customWidth="1"/>
    <col min="1799" max="1799" width="8" style="3" customWidth="1"/>
    <col min="1800" max="1800" width="10.140625" style="3" customWidth="1"/>
    <col min="1801" max="1801" width="13.42578125" style="3" customWidth="1"/>
    <col min="1802" max="1802" width="13" style="3" customWidth="1"/>
    <col min="1803" max="2048" width="9.140625" style="3"/>
    <col min="2049" max="2049" width="5.28515625" style="3" customWidth="1"/>
    <col min="2050" max="2050" width="20" style="3" customWidth="1"/>
    <col min="2051" max="2051" width="9" style="3" customWidth="1"/>
    <col min="2052" max="2052" width="9.42578125" style="3" customWidth="1"/>
    <col min="2053" max="2054" width="8.28515625" style="3" customWidth="1"/>
    <col min="2055" max="2055" width="8" style="3" customWidth="1"/>
    <col min="2056" max="2056" width="10.140625" style="3" customWidth="1"/>
    <col min="2057" max="2057" width="13.42578125" style="3" customWidth="1"/>
    <col min="2058" max="2058" width="13" style="3" customWidth="1"/>
    <col min="2059" max="2304" width="9.140625" style="3"/>
    <col min="2305" max="2305" width="5.28515625" style="3" customWidth="1"/>
    <col min="2306" max="2306" width="20" style="3" customWidth="1"/>
    <col min="2307" max="2307" width="9" style="3" customWidth="1"/>
    <col min="2308" max="2308" width="9.42578125" style="3" customWidth="1"/>
    <col min="2309" max="2310" width="8.28515625" style="3" customWidth="1"/>
    <col min="2311" max="2311" width="8" style="3" customWidth="1"/>
    <col min="2312" max="2312" width="10.140625" style="3" customWidth="1"/>
    <col min="2313" max="2313" width="13.42578125" style="3" customWidth="1"/>
    <col min="2314" max="2314" width="13" style="3" customWidth="1"/>
    <col min="2315" max="2560" width="9.140625" style="3"/>
    <col min="2561" max="2561" width="5.28515625" style="3" customWidth="1"/>
    <col min="2562" max="2562" width="20" style="3" customWidth="1"/>
    <col min="2563" max="2563" width="9" style="3" customWidth="1"/>
    <col min="2564" max="2564" width="9.42578125" style="3" customWidth="1"/>
    <col min="2565" max="2566" width="8.28515625" style="3" customWidth="1"/>
    <col min="2567" max="2567" width="8" style="3" customWidth="1"/>
    <col min="2568" max="2568" width="10.140625" style="3" customWidth="1"/>
    <col min="2569" max="2569" width="13.42578125" style="3" customWidth="1"/>
    <col min="2570" max="2570" width="13" style="3" customWidth="1"/>
    <col min="2571" max="2816" width="9.140625" style="3"/>
    <col min="2817" max="2817" width="5.28515625" style="3" customWidth="1"/>
    <col min="2818" max="2818" width="20" style="3" customWidth="1"/>
    <col min="2819" max="2819" width="9" style="3" customWidth="1"/>
    <col min="2820" max="2820" width="9.42578125" style="3" customWidth="1"/>
    <col min="2821" max="2822" width="8.28515625" style="3" customWidth="1"/>
    <col min="2823" max="2823" width="8" style="3" customWidth="1"/>
    <col min="2824" max="2824" width="10.140625" style="3" customWidth="1"/>
    <col min="2825" max="2825" width="13.42578125" style="3" customWidth="1"/>
    <col min="2826" max="2826" width="13" style="3" customWidth="1"/>
    <col min="2827" max="3072" width="9.140625" style="3"/>
    <col min="3073" max="3073" width="5.28515625" style="3" customWidth="1"/>
    <col min="3074" max="3074" width="20" style="3" customWidth="1"/>
    <col min="3075" max="3075" width="9" style="3" customWidth="1"/>
    <col min="3076" max="3076" width="9.42578125" style="3" customWidth="1"/>
    <col min="3077" max="3078" width="8.28515625" style="3" customWidth="1"/>
    <col min="3079" max="3079" width="8" style="3" customWidth="1"/>
    <col min="3080" max="3080" width="10.140625" style="3" customWidth="1"/>
    <col min="3081" max="3081" width="13.42578125" style="3" customWidth="1"/>
    <col min="3082" max="3082" width="13" style="3" customWidth="1"/>
    <col min="3083" max="3328" width="9.140625" style="3"/>
    <col min="3329" max="3329" width="5.28515625" style="3" customWidth="1"/>
    <col min="3330" max="3330" width="20" style="3" customWidth="1"/>
    <col min="3331" max="3331" width="9" style="3" customWidth="1"/>
    <col min="3332" max="3332" width="9.42578125" style="3" customWidth="1"/>
    <col min="3333" max="3334" width="8.28515625" style="3" customWidth="1"/>
    <col min="3335" max="3335" width="8" style="3" customWidth="1"/>
    <col min="3336" max="3336" width="10.140625" style="3" customWidth="1"/>
    <col min="3337" max="3337" width="13.42578125" style="3" customWidth="1"/>
    <col min="3338" max="3338" width="13" style="3" customWidth="1"/>
    <col min="3339" max="3584" width="9.140625" style="3"/>
    <col min="3585" max="3585" width="5.28515625" style="3" customWidth="1"/>
    <col min="3586" max="3586" width="20" style="3" customWidth="1"/>
    <col min="3587" max="3587" width="9" style="3" customWidth="1"/>
    <col min="3588" max="3588" width="9.42578125" style="3" customWidth="1"/>
    <col min="3589" max="3590" width="8.28515625" style="3" customWidth="1"/>
    <col min="3591" max="3591" width="8" style="3" customWidth="1"/>
    <col min="3592" max="3592" width="10.140625" style="3" customWidth="1"/>
    <col min="3593" max="3593" width="13.42578125" style="3" customWidth="1"/>
    <col min="3594" max="3594" width="13" style="3" customWidth="1"/>
    <col min="3595" max="3840" width="9.140625" style="3"/>
    <col min="3841" max="3841" width="5.28515625" style="3" customWidth="1"/>
    <col min="3842" max="3842" width="20" style="3" customWidth="1"/>
    <col min="3843" max="3843" width="9" style="3" customWidth="1"/>
    <col min="3844" max="3844" width="9.42578125" style="3" customWidth="1"/>
    <col min="3845" max="3846" width="8.28515625" style="3" customWidth="1"/>
    <col min="3847" max="3847" width="8" style="3" customWidth="1"/>
    <col min="3848" max="3848" width="10.140625" style="3" customWidth="1"/>
    <col min="3849" max="3849" width="13.42578125" style="3" customWidth="1"/>
    <col min="3850" max="3850" width="13" style="3" customWidth="1"/>
    <col min="3851" max="4096" width="9.140625" style="3"/>
    <col min="4097" max="4097" width="5.28515625" style="3" customWidth="1"/>
    <col min="4098" max="4098" width="20" style="3" customWidth="1"/>
    <col min="4099" max="4099" width="9" style="3" customWidth="1"/>
    <col min="4100" max="4100" width="9.42578125" style="3" customWidth="1"/>
    <col min="4101" max="4102" width="8.28515625" style="3" customWidth="1"/>
    <col min="4103" max="4103" width="8" style="3" customWidth="1"/>
    <col min="4104" max="4104" width="10.140625" style="3" customWidth="1"/>
    <col min="4105" max="4105" width="13.42578125" style="3" customWidth="1"/>
    <col min="4106" max="4106" width="13" style="3" customWidth="1"/>
    <col min="4107" max="4352" width="9.140625" style="3"/>
    <col min="4353" max="4353" width="5.28515625" style="3" customWidth="1"/>
    <col min="4354" max="4354" width="20" style="3" customWidth="1"/>
    <col min="4355" max="4355" width="9" style="3" customWidth="1"/>
    <col min="4356" max="4356" width="9.42578125" style="3" customWidth="1"/>
    <col min="4357" max="4358" width="8.28515625" style="3" customWidth="1"/>
    <col min="4359" max="4359" width="8" style="3" customWidth="1"/>
    <col min="4360" max="4360" width="10.140625" style="3" customWidth="1"/>
    <col min="4361" max="4361" width="13.42578125" style="3" customWidth="1"/>
    <col min="4362" max="4362" width="13" style="3" customWidth="1"/>
    <col min="4363" max="4608" width="9.140625" style="3"/>
    <col min="4609" max="4609" width="5.28515625" style="3" customWidth="1"/>
    <col min="4610" max="4610" width="20" style="3" customWidth="1"/>
    <col min="4611" max="4611" width="9" style="3" customWidth="1"/>
    <col min="4612" max="4612" width="9.42578125" style="3" customWidth="1"/>
    <col min="4613" max="4614" width="8.28515625" style="3" customWidth="1"/>
    <col min="4615" max="4615" width="8" style="3" customWidth="1"/>
    <col min="4616" max="4616" width="10.140625" style="3" customWidth="1"/>
    <col min="4617" max="4617" width="13.42578125" style="3" customWidth="1"/>
    <col min="4618" max="4618" width="13" style="3" customWidth="1"/>
    <col min="4619" max="4864" width="9.140625" style="3"/>
    <col min="4865" max="4865" width="5.28515625" style="3" customWidth="1"/>
    <col min="4866" max="4866" width="20" style="3" customWidth="1"/>
    <col min="4867" max="4867" width="9" style="3" customWidth="1"/>
    <col min="4868" max="4868" width="9.42578125" style="3" customWidth="1"/>
    <col min="4869" max="4870" width="8.28515625" style="3" customWidth="1"/>
    <col min="4871" max="4871" width="8" style="3" customWidth="1"/>
    <col min="4872" max="4872" width="10.140625" style="3" customWidth="1"/>
    <col min="4873" max="4873" width="13.42578125" style="3" customWidth="1"/>
    <col min="4874" max="4874" width="13" style="3" customWidth="1"/>
    <col min="4875" max="5120" width="9.140625" style="3"/>
    <col min="5121" max="5121" width="5.28515625" style="3" customWidth="1"/>
    <col min="5122" max="5122" width="20" style="3" customWidth="1"/>
    <col min="5123" max="5123" width="9" style="3" customWidth="1"/>
    <col min="5124" max="5124" width="9.42578125" style="3" customWidth="1"/>
    <col min="5125" max="5126" width="8.28515625" style="3" customWidth="1"/>
    <col min="5127" max="5127" width="8" style="3" customWidth="1"/>
    <col min="5128" max="5128" width="10.140625" style="3" customWidth="1"/>
    <col min="5129" max="5129" width="13.42578125" style="3" customWidth="1"/>
    <col min="5130" max="5130" width="13" style="3" customWidth="1"/>
    <col min="5131" max="5376" width="9.140625" style="3"/>
    <col min="5377" max="5377" width="5.28515625" style="3" customWidth="1"/>
    <col min="5378" max="5378" width="20" style="3" customWidth="1"/>
    <col min="5379" max="5379" width="9" style="3" customWidth="1"/>
    <col min="5380" max="5380" width="9.42578125" style="3" customWidth="1"/>
    <col min="5381" max="5382" width="8.28515625" style="3" customWidth="1"/>
    <col min="5383" max="5383" width="8" style="3" customWidth="1"/>
    <col min="5384" max="5384" width="10.140625" style="3" customWidth="1"/>
    <col min="5385" max="5385" width="13.42578125" style="3" customWidth="1"/>
    <col min="5386" max="5386" width="13" style="3" customWidth="1"/>
    <col min="5387" max="5632" width="9.140625" style="3"/>
    <col min="5633" max="5633" width="5.28515625" style="3" customWidth="1"/>
    <col min="5634" max="5634" width="20" style="3" customWidth="1"/>
    <col min="5635" max="5635" width="9" style="3" customWidth="1"/>
    <col min="5636" max="5636" width="9.42578125" style="3" customWidth="1"/>
    <col min="5637" max="5638" width="8.28515625" style="3" customWidth="1"/>
    <col min="5639" max="5639" width="8" style="3" customWidth="1"/>
    <col min="5640" max="5640" width="10.140625" style="3" customWidth="1"/>
    <col min="5641" max="5641" width="13.42578125" style="3" customWidth="1"/>
    <col min="5642" max="5642" width="13" style="3" customWidth="1"/>
    <col min="5643" max="5888" width="9.140625" style="3"/>
    <col min="5889" max="5889" width="5.28515625" style="3" customWidth="1"/>
    <col min="5890" max="5890" width="20" style="3" customWidth="1"/>
    <col min="5891" max="5891" width="9" style="3" customWidth="1"/>
    <col min="5892" max="5892" width="9.42578125" style="3" customWidth="1"/>
    <col min="5893" max="5894" width="8.28515625" style="3" customWidth="1"/>
    <col min="5895" max="5895" width="8" style="3" customWidth="1"/>
    <col min="5896" max="5896" width="10.140625" style="3" customWidth="1"/>
    <col min="5897" max="5897" width="13.42578125" style="3" customWidth="1"/>
    <col min="5898" max="5898" width="13" style="3" customWidth="1"/>
    <col min="5899" max="6144" width="9.140625" style="3"/>
    <col min="6145" max="6145" width="5.28515625" style="3" customWidth="1"/>
    <col min="6146" max="6146" width="20" style="3" customWidth="1"/>
    <col min="6147" max="6147" width="9" style="3" customWidth="1"/>
    <col min="6148" max="6148" width="9.42578125" style="3" customWidth="1"/>
    <col min="6149" max="6150" width="8.28515625" style="3" customWidth="1"/>
    <col min="6151" max="6151" width="8" style="3" customWidth="1"/>
    <col min="6152" max="6152" width="10.140625" style="3" customWidth="1"/>
    <col min="6153" max="6153" width="13.42578125" style="3" customWidth="1"/>
    <col min="6154" max="6154" width="13" style="3" customWidth="1"/>
    <col min="6155" max="6400" width="9.140625" style="3"/>
    <col min="6401" max="6401" width="5.28515625" style="3" customWidth="1"/>
    <col min="6402" max="6402" width="20" style="3" customWidth="1"/>
    <col min="6403" max="6403" width="9" style="3" customWidth="1"/>
    <col min="6404" max="6404" width="9.42578125" style="3" customWidth="1"/>
    <col min="6405" max="6406" width="8.28515625" style="3" customWidth="1"/>
    <col min="6407" max="6407" width="8" style="3" customWidth="1"/>
    <col min="6408" max="6408" width="10.140625" style="3" customWidth="1"/>
    <col min="6409" max="6409" width="13.42578125" style="3" customWidth="1"/>
    <col min="6410" max="6410" width="13" style="3" customWidth="1"/>
    <col min="6411" max="6656" width="9.140625" style="3"/>
    <col min="6657" max="6657" width="5.28515625" style="3" customWidth="1"/>
    <col min="6658" max="6658" width="20" style="3" customWidth="1"/>
    <col min="6659" max="6659" width="9" style="3" customWidth="1"/>
    <col min="6660" max="6660" width="9.42578125" style="3" customWidth="1"/>
    <col min="6661" max="6662" width="8.28515625" style="3" customWidth="1"/>
    <col min="6663" max="6663" width="8" style="3" customWidth="1"/>
    <col min="6664" max="6664" width="10.140625" style="3" customWidth="1"/>
    <col min="6665" max="6665" width="13.42578125" style="3" customWidth="1"/>
    <col min="6666" max="6666" width="13" style="3" customWidth="1"/>
    <col min="6667" max="6912" width="9.140625" style="3"/>
    <col min="6913" max="6913" width="5.28515625" style="3" customWidth="1"/>
    <col min="6914" max="6914" width="20" style="3" customWidth="1"/>
    <col min="6915" max="6915" width="9" style="3" customWidth="1"/>
    <col min="6916" max="6916" width="9.42578125" style="3" customWidth="1"/>
    <col min="6917" max="6918" width="8.28515625" style="3" customWidth="1"/>
    <col min="6919" max="6919" width="8" style="3" customWidth="1"/>
    <col min="6920" max="6920" width="10.140625" style="3" customWidth="1"/>
    <col min="6921" max="6921" width="13.42578125" style="3" customWidth="1"/>
    <col min="6922" max="6922" width="13" style="3" customWidth="1"/>
    <col min="6923" max="7168" width="9.140625" style="3"/>
    <col min="7169" max="7169" width="5.28515625" style="3" customWidth="1"/>
    <col min="7170" max="7170" width="20" style="3" customWidth="1"/>
    <col min="7171" max="7171" width="9" style="3" customWidth="1"/>
    <col min="7172" max="7172" width="9.42578125" style="3" customWidth="1"/>
    <col min="7173" max="7174" width="8.28515625" style="3" customWidth="1"/>
    <col min="7175" max="7175" width="8" style="3" customWidth="1"/>
    <col min="7176" max="7176" width="10.140625" style="3" customWidth="1"/>
    <col min="7177" max="7177" width="13.42578125" style="3" customWidth="1"/>
    <col min="7178" max="7178" width="13" style="3" customWidth="1"/>
    <col min="7179" max="7424" width="9.140625" style="3"/>
    <col min="7425" max="7425" width="5.28515625" style="3" customWidth="1"/>
    <col min="7426" max="7426" width="20" style="3" customWidth="1"/>
    <col min="7427" max="7427" width="9" style="3" customWidth="1"/>
    <col min="7428" max="7428" width="9.42578125" style="3" customWidth="1"/>
    <col min="7429" max="7430" width="8.28515625" style="3" customWidth="1"/>
    <col min="7431" max="7431" width="8" style="3" customWidth="1"/>
    <col min="7432" max="7432" width="10.140625" style="3" customWidth="1"/>
    <col min="7433" max="7433" width="13.42578125" style="3" customWidth="1"/>
    <col min="7434" max="7434" width="13" style="3" customWidth="1"/>
    <col min="7435" max="7680" width="9.140625" style="3"/>
    <col min="7681" max="7681" width="5.28515625" style="3" customWidth="1"/>
    <col min="7682" max="7682" width="20" style="3" customWidth="1"/>
    <col min="7683" max="7683" width="9" style="3" customWidth="1"/>
    <col min="7684" max="7684" width="9.42578125" style="3" customWidth="1"/>
    <col min="7685" max="7686" width="8.28515625" style="3" customWidth="1"/>
    <col min="7687" max="7687" width="8" style="3" customWidth="1"/>
    <col min="7688" max="7688" width="10.140625" style="3" customWidth="1"/>
    <col min="7689" max="7689" width="13.42578125" style="3" customWidth="1"/>
    <col min="7690" max="7690" width="13" style="3" customWidth="1"/>
    <col min="7691" max="7936" width="9.140625" style="3"/>
    <col min="7937" max="7937" width="5.28515625" style="3" customWidth="1"/>
    <col min="7938" max="7938" width="20" style="3" customWidth="1"/>
    <col min="7939" max="7939" width="9" style="3" customWidth="1"/>
    <col min="7940" max="7940" width="9.42578125" style="3" customWidth="1"/>
    <col min="7941" max="7942" width="8.28515625" style="3" customWidth="1"/>
    <col min="7943" max="7943" width="8" style="3" customWidth="1"/>
    <col min="7944" max="7944" width="10.140625" style="3" customWidth="1"/>
    <col min="7945" max="7945" width="13.42578125" style="3" customWidth="1"/>
    <col min="7946" max="7946" width="13" style="3" customWidth="1"/>
    <col min="7947" max="8192" width="9.140625" style="3"/>
    <col min="8193" max="8193" width="5.28515625" style="3" customWidth="1"/>
    <col min="8194" max="8194" width="20" style="3" customWidth="1"/>
    <col min="8195" max="8195" width="9" style="3" customWidth="1"/>
    <col min="8196" max="8196" width="9.42578125" style="3" customWidth="1"/>
    <col min="8197" max="8198" width="8.28515625" style="3" customWidth="1"/>
    <col min="8199" max="8199" width="8" style="3" customWidth="1"/>
    <col min="8200" max="8200" width="10.140625" style="3" customWidth="1"/>
    <col min="8201" max="8201" width="13.42578125" style="3" customWidth="1"/>
    <col min="8202" max="8202" width="13" style="3" customWidth="1"/>
    <col min="8203" max="8448" width="9.140625" style="3"/>
    <col min="8449" max="8449" width="5.28515625" style="3" customWidth="1"/>
    <col min="8450" max="8450" width="20" style="3" customWidth="1"/>
    <col min="8451" max="8451" width="9" style="3" customWidth="1"/>
    <col min="8452" max="8452" width="9.42578125" style="3" customWidth="1"/>
    <col min="8453" max="8454" width="8.28515625" style="3" customWidth="1"/>
    <col min="8455" max="8455" width="8" style="3" customWidth="1"/>
    <col min="8456" max="8456" width="10.140625" style="3" customWidth="1"/>
    <col min="8457" max="8457" width="13.42578125" style="3" customWidth="1"/>
    <col min="8458" max="8458" width="13" style="3" customWidth="1"/>
    <col min="8459" max="8704" width="9.140625" style="3"/>
    <col min="8705" max="8705" width="5.28515625" style="3" customWidth="1"/>
    <col min="8706" max="8706" width="20" style="3" customWidth="1"/>
    <col min="8707" max="8707" width="9" style="3" customWidth="1"/>
    <col min="8708" max="8708" width="9.42578125" style="3" customWidth="1"/>
    <col min="8709" max="8710" width="8.28515625" style="3" customWidth="1"/>
    <col min="8711" max="8711" width="8" style="3" customWidth="1"/>
    <col min="8712" max="8712" width="10.140625" style="3" customWidth="1"/>
    <col min="8713" max="8713" width="13.42578125" style="3" customWidth="1"/>
    <col min="8714" max="8714" width="13" style="3" customWidth="1"/>
    <col min="8715" max="8960" width="9.140625" style="3"/>
    <col min="8961" max="8961" width="5.28515625" style="3" customWidth="1"/>
    <col min="8962" max="8962" width="20" style="3" customWidth="1"/>
    <col min="8963" max="8963" width="9" style="3" customWidth="1"/>
    <col min="8964" max="8964" width="9.42578125" style="3" customWidth="1"/>
    <col min="8965" max="8966" width="8.28515625" style="3" customWidth="1"/>
    <col min="8967" max="8967" width="8" style="3" customWidth="1"/>
    <col min="8968" max="8968" width="10.140625" style="3" customWidth="1"/>
    <col min="8969" max="8969" width="13.42578125" style="3" customWidth="1"/>
    <col min="8970" max="8970" width="13" style="3" customWidth="1"/>
    <col min="8971" max="9216" width="9.140625" style="3"/>
    <col min="9217" max="9217" width="5.28515625" style="3" customWidth="1"/>
    <col min="9218" max="9218" width="20" style="3" customWidth="1"/>
    <col min="9219" max="9219" width="9" style="3" customWidth="1"/>
    <col min="9220" max="9220" width="9.42578125" style="3" customWidth="1"/>
    <col min="9221" max="9222" width="8.28515625" style="3" customWidth="1"/>
    <col min="9223" max="9223" width="8" style="3" customWidth="1"/>
    <col min="9224" max="9224" width="10.140625" style="3" customWidth="1"/>
    <col min="9225" max="9225" width="13.42578125" style="3" customWidth="1"/>
    <col min="9226" max="9226" width="13" style="3" customWidth="1"/>
    <col min="9227" max="9472" width="9.140625" style="3"/>
    <col min="9473" max="9473" width="5.28515625" style="3" customWidth="1"/>
    <col min="9474" max="9474" width="20" style="3" customWidth="1"/>
    <col min="9475" max="9475" width="9" style="3" customWidth="1"/>
    <col min="9476" max="9476" width="9.42578125" style="3" customWidth="1"/>
    <col min="9477" max="9478" width="8.28515625" style="3" customWidth="1"/>
    <col min="9479" max="9479" width="8" style="3" customWidth="1"/>
    <col min="9480" max="9480" width="10.140625" style="3" customWidth="1"/>
    <col min="9481" max="9481" width="13.42578125" style="3" customWidth="1"/>
    <col min="9482" max="9482" width="13" style="3" customWidth="1"/>
    <col min="9483" max="9728" width="9.140625" style="3"/>
    <col min="9729" max="9729" width="5.28515625" style="3" customWidth="1"/>
    <col min="9730" max="9730" width="20" style="3" customWidth="1"/>
    <col min="9731" max="9731" width="9" style="3" customWidth="1"/>
    <col min="9732" max="9732" width="9.42578125" style="3" customWidth="1"/>
    <col min="9733" max="9734" width="8.28515625" style="3" customWidth="1"/>
    <col min="9735" max="9735" width="8" style="3" customWidth="1"/>
    <col min="9736" max="9736" width="10.140625" style="3" customWidth="1"/>
    <col min="9737" max="9737" width="13.42578125" style="3" customWidth="1"/>
    <col min="9738" max="9738" width="13" style="3" customWidth="1"/>
    <col min="9739" max="9984" width="9.140625" style="3"/>
    <col min="9985" max="9985" width="5.28515625" style="3" customWidth="1"/>
    <col min="9986" max="9986" width="20" style="3" customWidth="1"/>
    <col min="9987" max="9987" width="9" style="3" customWidth="1"/>
    <col min="9988" max="9988" width="9.42578125" style="3" customWidth="1"/>
    <col min="9989" max="9990" width="8.28515625" style="3" customWidth="1"/>
    <col min="9991" max="9991" width="8" style="3" customWidth="1"/>
    <col min="9992" max="9992" width="10.140625" style="3" customWidth="1"/>
    <col min="9993" max="9993" width="13.42578125" style="3" customWidth="1"/>
    <col min="9994" max="9994" width="13" style="3" customWidth="1"/>
    <col min="9995" max="10240" width="9.140625" style="3"/>
    <col min="10241" max="10241" width="5.28515625" style="3" customWidth="1"/>
    <col min="10242" max="10242" width="20" style="3" customWidth="1"/>
    <col min="10243" max="10243" width="9" style="3" customWidth="1"/>
    <col min="10244" max="10244" width="9.42578125" style="3" customWidth="1"/>
    <col min="10245" max="10246" width="8.28515625" style="3" customWidth="1"/>
    <col min="10247" max="10247" width="8" style="3" customWidth="1"/>
    <col min="10248" max="10248" width="10.140625" style="3" customWidth="1"/>
    <col min="10249" max="10249" width="13.42578125" style="3" customWidth="1"/>
    <col min="10250" max="10250" width="13" style="3" customWidth="1"/>
    <col min="10251" max="10496" width="9.140625" style="3"/>
    <col min="10497" max="10497" width="5.28515625" style="3" customWidth="1"/>
    <col min="10498" max="10498" width="20" style="3" customWidth="1"/>
    <col min="10499" max="10499" width="9" style="3" customWidth="1"/>
    <col min="10500" max="10500" width="9.42578125" style="3" customWidth="1"/>
    <col min="10501" max="10502" width="8.28515625" style="3" customWidth="1"/>
    <col min="10503" max="10503" width="8" style="3" customWidth="1"/>
    <col min="10504" max="10504" width="10.140625" style="3" customWidth="1"/>
    <col min="10505" max="10505" width="13.42578125" style="3" customWidth="1"/>
    <col min="10506" max="10506" width="13" style="3" customWidth="1"/>
    <col min="10507" max="10752" width="9.140625" style="3"/>
    <col min="10753" max="10753" width="5.28515625" style="3" customWidth="1"/>
    <col min="10754" max="10754" width="20" style="3" customWidth="1"/>
    <col min="10755" max="10755" width="9" style="3" customWidth="1"/>
    <col min="10756" max="10756" width="9.42578125" style="3" customWidth="1"/>
    <col min="10757" max="10758" width="8.28515625" style="3" customWidth="1"/>
    <col min="10759" max="10759" width="8" style="3" customWidth="1"/>
    <col min="10760" max="10760" width="10.140625" style="3" customWidth="1"/>
    <col min="10761" max="10761" width="13.42578125" style="3" customWidth="1"/>
    <col min="10762" max="10762" width="13" style="3" customWidth="1"/>
    <col min="10763" max="11008" width="9.140625" style="3"/>
    <col min="11009" max="11009" width="5.28515625" style="3" customWidth="1"/>
    <col min="11010" max="11010" width="20" style="3" customWidth="1"/>
    <col min="11011" max="11011" width="9" style="3" customWidth="1"/>
    <col min="11012" max="11012" width="9.42578125" style="3" customWidth="1"/>
    <col min="11013" max="11014" width="8.28515625" style="3" customWidth="1"/>
    <col min="11015" max="11015" width="8" style="3" customWidth="1"/>
    <col min="11016" max="11016" width="10.140625" style="3" customWidth="1"/>
    <col min="11017" max="11017" width="13.42578125" style="3" customWidth="1"/>
    <col min="11018" max="11018" width="13" style="3" customWidth="1"/>
    <col min="11019" max="11264" width="9.140625" style="3"/>
    <col min="11265" max="11265" width="5.28515625" style="3" customWidth="1"/>
    <col min="11266" max="11266" width="20" style="3" customWidth="1"/>
    <col min="11267" max="11267" width="9" style="3" customWidth="1"/>
    <col min="11268" max="11268" width="9.42578125" style="3" customWidth="1"/>
    <col min="11269" max="11270" width="8.28515625" style="3" customWidth="1"/>
    <col min="11271" max="11271" width="8" style="3" customWidth="1"/>
    <col min="11272" max="11272" width="10.140625" style="3" customWidth="1"/>
    <col min="11273" max="11273" width="13.42578125" style="3" customWidth="1"/>
    <col min="11274" max="11274" width="13" style="3" customWidth="1"/>
    <col min="11275" max="11520" width="9.140625" style="3"/>
    <col min="11521" max="11521" width="5.28515625" style="3" customWidth="1"/>
    <col min="11522" max="11522" width="20" style="3" customWidth="1"/>
    <col min="11523" max="11523" width="9" style="3" customWidth="1"/>
    <col min="11524" max="11524" width="9.42578125" style="3" customWidth="1"/>
    <col min="11525" max="11526" width="8.28515625" style="3" customWidth="1"/>
    <col min="11527" max="11527" width="8" style="3" customWidth="1"/>
    <col min="11528" max="11528" width="10.140625" style="3" customWidth="1"/>
    <col min="11529" max="11529" width="13.42578125" style="3" customWidth="1"/>
    <col min="11530" max="11530" width="13" style="3" customWidth="1"/>
    <col min="11531" max="11776" width="9.140625" style="3"/>
    <col min="11777" max="11777" width="5.28515625" style="3" customWidth="1"/>
    <col min="11778" max="11778" width="20" style="3" customWidth="1"/>
    <col min="11779" max="11779" width="9" style="3" customWidth="1"/>
    <col min="11780" max="11780" width="9.42578125" style="3" customWidth="1"/>
    <col min="11781" max="11782" width="8.28515625" style="3" customWidth="1"/>
    <col min="11783" max="11783" width="8" style="3" customWidth="1"/>
    <col min="11784" max="11784" width="10.140625" style="3" customWidth="1"/>
    <col min="11785" max="11785" width="13.42578125" style="3" customWidth="1"/>
    <col min="11786" max="11786" width="13" style="3" customWidth="1"/>
    <col min="11787" max="12032" width="9.140625" style="3"/>
    <col min="12033" max="12033" width="5.28515625" style="3" customWidth="1"/>
    <col min="12034" max="12034" width="20" style="3" customWidth="1"/>
    <col min="12035" max="12035" width="9" style="3" customWidth="1"/>
    <col min="12036" max="12036" width="9.42578125" style="3" customWidth="1"/>
    <col min="12037" max="12038" width="8.28515625" style="3" customWidth="1"/>
    <col min="12039" max="12039" width="8" style="3" customWidth="1"/>
    <col min="12040" max="12040" width="10.140625" style="3" customWidth="1"/>
    <col min="12041" max="12041" width="13.42578125" style="3" customWidth="1"/>
    <col min="12042" max="12042" width="13" style="3" customWidth="1"/>
    <col min="12043" max="12288" width="9.140625" style="3"/>
    <col min="12289" max="12289" width="5.28515625" style="3" customWidth="1"/>
    <col min="12290" max="12290" width="20" style="3" customWidth="1"/>
    <col min="12291" max="12291" width="9" style="3" customWidth="1"/>
    <col min="12292" max="12292" width="9.42578125" style="3" customWidth="1"/>
    <col min="12293" max="12294" width="8.28515625" style="3" customWidth="1"/>
    <col min="12295" max="12295" width="8" style="3" customWidth="1"/>
    <col min="12296" max="12296" width="10.140625" style="3" customWidth="1"/>
    <col min="12297" max="12297" width="13.42578125" style="3" customWidth="1"/>
    <col min="12298" max="12298" width="13" style="3" customWidth="1"/>
    <col min="12299" max="12544" width="9.140625" style="3"/>
    <col min="12545" max="12545" width="5.28515625" style="3" customWidth="1"/>
    <col min="12546" max="12546" width="20" style="3" customWidth="1"/>
    <col min="12547" max="12547" width="9" style="3" customWidth="1"/>
    <col min="12548" max="12548" width="9.42578125" style="3" customWidth="1"/>
    <col min="12549" max="12550" width="8.28515625" style="3" customWidth="1"/>
    <col min="12551" max="12551" width="8" style="3" customWidth="1"/>
    <col min="12552" max="12552" width="10.140625" style="3" customWidth="1"/>
    <col min="12553" max="12553" width="13.42578125" style="3" customWidth="1"/>
    <col min="12554" max="12554" width="13" style="3" customWidth="1"/>
    <col min="12555" max="12800" width="9.140625" style="3"/>
    <col min="12801" max="12801" width="5.28515625" style="3" customWidth="1"/>
    <col min="12802" max="12802" width="20" style="3" customWidth="1"/>
    <col min="12803" max="12803" width="9" style="3" customWidth="1"/>
    <col min="12804" max="12804" width="9.42578125" style="3" customWidth="1"/>
    <col min="12805" max="12806" width="8.28515625" style="3" customWidth="1"/>
    <col min="12807" max="12807" width="8" style="3" customWidth="1"/>
    <col min="12808" max="12808" width="10.140625" style="3" customWidth="1"/>
    <col min="12809" max="12809" width="13.42578125" style="3" customWidth="1"/>
    <col min="12810" max="12810" width="13" style="3" customWidth="1"/>
    <col min="12811" max="13056" width="9.140625" style="3"/>
    <col min="13057" max="13057" width="5.28515625" style="3" customWidth="1"/>
    <col min="13058" max="13058" width="20" style="3" customWidth="1"/>
    <col min="13059" max="13059" width="9" style="3" customWidth="1"/>
    <col min="13060" max="13060" width="9.42578125" style="3" customWidth="1"/>
    <col min="13061" max="13062" width="8.28515625" style="3" customWidth="1"/>
    <col min="13063" max="13063" width="8" style="3" customWidth="1"/>
    <col min="13064" max="13064" width="10.140625" style="3" customWidth="1"/>
    <col min="13065" max="13065" width="13.42578125" style="3" customWidth="1"/>
    <col min="13066" max="13066" width="13" style="3" customWidth="1"/>
    <col min="13067" max="13312" width="9.140625" style="3"/>
    <col min="13313" max="13313" width="5.28515625" style="3" customWidth="1"/>
    <col min="13314" max="13314" width="20" style="3" customWidth="1"/>
    <col min="13315" max="13315" width="9" style="3" customWidth="1"/>
    <col min="13316" max="13316" width="9.42578125" style="3" customWidth="1"/>
    <col min="13317" max="13318" width="8.28515625" style="3" customWidth="1"/>
    <col min="13319" max="13319" width="8" style="3" customWidth="1"/>
    <col min="13320" max="13320" width="10.140625" style="3" customWidth="1"/>
    <col min="13321" max="13321" width="13.42578125" style="3" customWidth="1"/>
    <col min="13322" max="13322" width="13" style="3" customWidth="1"/>
    <col min="13323" max="13568" width="9.140625" style="3"/>
    <col min="13569" max="13569" width="5.28515625" style="3" customWidth="1"/>
    <col min="13570" max="13570" width="20" style="3" customWidth="1"/>
    <col min="13571" max="13571" width="9" style="3" customWidth="1"/>
    <col min="13572" max="13572" width="9.42578125" style="3" customWidth="1"/>
    <col min="13573" max="13574" width="8.28515625" style="3" customWidth="1"/>
    <col min="13575" max="13575" width="8" style="3" customWidth="1"/>
    <col min="13576" max="13576" width="10.140625" style="3" customWidth="1"/>
    <col min="13577" max="13577" width="13.42578125" style="3" customWidth="1"/>
    <col min="13578" max="13578" width="13" style="3" customWidth="1"/>
    <col min="13579" max="13824" width="9.140625" style="3"/>
    <col min="13825" max="13825" width="5.28515625" style="3" customWidth="1"/>
    <col min="13826" max="13826" width="20" style="3" customWidth="1"/>
    <col min="13827" max="13827" width="9" style="3" customWidth="1"/>
    <col min="13828" max="13828" width="9.42578125" style="3" customWidth="1"/>
    <col min="13829" max="13830" width="8.28515625" style="3" customWidth="1"/>
    <col min="13831" max="13831" width="8" style="3" customWidth="1"/>
    <col min="13832" max="13832" width="10.140625" style="3" customWidth="1"/>
    <col min="13833" max="13833" width="13.42578125" style="3" customWidth="1"/>
    <col min="13834" max="13834" width="13" style="3" customWidth="1"/>
    <col min="13835" max="14080" width="9.140625" style="3"/>
    <col min="14081" max="14081" width="5.28515625" style="3" customWidth="1"/>
    <col min="14082" max="14082" width="20" style="3" customWidth="1"/>
    <col min="14083" max="14083" width="9" style="3" customWidth="1"/>
    <col min="14084" max="14084" width="9.42578125" style="3" customWidth="1"/>
    <col min="14085" max="14086" width="8.28515625" style="3" customWidth="1"/>
    <col min="14087" max="14087" width="8" style="3" customWidth="1"/>
    <col min="14088" max="14088" width="10.140625" style="3" customWidth="1"/>
    <col min="14089" max="14089" width="13.42578125" style="3" customWidth="1"/>
    <col min="14090" max="14090" width="13" style="3" customWidth="1"/>
    <col min="14091" max="14336" width="9.140625" style="3"/>
    <col min="14337" max="14337" width="5.28515625" style="3" customWidth="1"/>
    <col min="14338" max="14338" width="20" style="3" customWidth="1"/>
    <col min="14339" max="14339" width="9" style="3" customWidth="1"/>
    <col min="14340" max="14340" width="9.42578125" style="3" customWidth="1"/>
    <col min="14341" max="14342" width="8.28515625" style="3" customWidth="1"/>
    <col min="14343" max="14343" width="8" style="3" customWidth="1"/>
    <col min="14344" max="14344" width="10.140625" style="3" customWidth="1"/>
    <col min="14345" max="14345" width="13.42578125" style="3" customWidth="1"/>
    <col min="14346" max="14346" width="13" style="3" customWidth="1"/>
    <col min="14347" max="14592" width="9.140625" style="3"/>
    <col min="14593" max="14593" width="5.28515625" style="3" customWidth="1"/>
    <col min="14594" max="14594" width="20" style="3" customWidth="1"/>
    <col min="14595" max="14595" width="9" style="3" customWidth="1"/>
    <col min="14596" max="14596" width="9.42578125" style="3" customWidth="1"/>
    <col min="14597" max="14598" width="8.28515625" style="3" customWidth="1"/>
    <col min="14599" max="14599" width="8" style="3" customWidth="1"/>
    <col min="14600" max="14600" width="10.140625" style="3" customWidth="1"/>
    <col min="14601" max="14601" width="13.42578125" style="3" customWidth="1"/>
    <col min="14602" max="14602" width="13" style="3" customWidth="1"/>
    <col min="14603" max="14848" width="9.140625" style="3"/>
    <col min="14849" max="14849" width="5.28515625" style="3" customWidth="1"/>
    <col min="14850" max="14850" width="20" style="3" customWidth="1"/>
    <col min="14851" max="14851" width="9" style="3" customWidth="1"/>
    <col min="14852" max="14852" width="9.42578125" style="3" customWidth="1"/>
    <col min="14853" max="14854" width="8.28515625" style="3" customWidth="1"/>
    <col min="14855" max="14855" width="8" style="3" customWidth="1"/>
    <col min="14856" max="14856" width="10.140625" style="3" customWidth="1"/>
    <col min="14857" max="14857" width="13.42578125" style="3" customWidth="1"/>
    <col min="14858" max="14858" width="13" style="3" customWidth="1"/>
    <col min="14859" max="15104" width="9.140625" style="3"/>
    <col min="15105" max="15105" width="5.28515625" style="3" customWidth="1"/>
    <col min="15106" max="15106" width="20" style="3" customWidth="1"/>
    <col min="15107" max="15107" width="9" style="3" customWidth="1"/>
    <col min="15108" max="15108" width="9.42578125" style="3" customWidth="1"/>
    <col min="15109" max="15110" width="8.28515625" style="3" customWidth="1"/>
    <col min="15111" max="15111" width="8" style="3" customWidth="1"/>
    <col min="15112" max="15112" width="10.140625" style="3" customWidth="1"/>
    <col min="15113" max="15113" width="13.42578125" style="3" customWidth="1"/>
    <col min="15114" max="15114" width="13" style="3" customWidth="1"/>
    <col min="15115" max="15360" width="9.140625" style="3"/>
    <col min="15361" max="15361" width="5.28515625" style="3" customWidth="1"/>
    <col min="15362" max="15362" width="20" style="3" customWidth="1"/>
    <col min="15363" max="15363" width="9" style="3" customWidth="1"/>
    <col min="15364" max="15364" width="9.42578125" style="3" customWidth="1"/>
    <col min="15365" max="15366" width="8.28515625" style="3" customWidth="1"/>
    <col min="15367" max="15367" width="8" style="3" customWidth="1"/>
    <col min="15368" max="15368" width="10.140625" style="3" customWidth="1"/>
    <col min="15369" max="15369" width="13.42578125" style="3" customWidth="1"/>
    <col min="15370" max="15370" width="13" style="3" customWidth="1"/>
    <col min="15371" max="15616" width="9.140625" style="3"/>
    <col min="15617" max="15617" width="5.28515625" style="3" customWidth="1"/>
    <col min="15618" max="15618" width="20" style="3" customWidth="1"/>
    <col min="15619" max="15619" width="9" style="3" customWidth="1"/>
    <col min="15620" max="15620" width="9.42578125" style="3" customWidth="1"/>
    <col min="15621" max="15622" width="8.28515625" style="3" customWidth="1"/>
    <col min="15623" max="15623" width="8" style="3" customWidth="1"/>
    <col min="15624" max="15624" width="10.140625" style="3" customWidth="1"/>
    <col min="15625" max="15625" width="13.42578125" style="3" customWidth="1"/>
    <col min="15626" max="15626" width="13" style="3" customWidth="1"/>
    <col min="15627" max="15872" width="9.140625" style="3"/>
    <col min="15873" max="15873" width="5.28515625" style="3" customWidth="1"/>
    <col min="15874" max="15874" width="20" style="3" customWidth="1"/>
    <col min="15875" max="15875" width="9" style="3" customWidth="1"/>
    <col min="15876" max="15876" width="9.42578125" style="3" customWidth="1"/>
    <col min="15877" max="15878" width="8.28515625" style="3" customWidth="1"/>
    <col min="15879" max="15879" width="8" style="3" customWidth="1"/>
    <col min="15880" max="15880" width="10.140625" style="3" customWidth="1"/>
    <col min="15881" max="15881" width="13.42578125" style="3" customWidth="1"/>
    <col min="15882" max="15882" width="13" style="3" customWidth="1"/>
    <col min="15883" max="16128" width="9.140625" style="3"/>
    <col min="16129" max="16129" width="5.28515625" style="3" customWidth="1"/>
    <col min="16130" max="16130" width="20" style="3" customWidth="1"/>
    <col min="16131" max="16131" width="9" style="3" customWidth="1"/>
    <col min="16132" max="16132" width="9.42578125" style="3" customWidth="1"/>
    <col min="16133" max="16134" width="8.28515625" style="3" customWidth="1"/>
    <col min="16135" max="16135" width="8" style="3" customWidth="1"/>
    <col min="16136" max="16136" width="10.140625" style="3" customWidth="1"/>
    <col min="16137" max="16137" width="13.42578125" style="3" customWidth="1"/>
    <col min="16138" max="16138" width="13" style="3" customWidth="1"/>
    <col min="16139" max="16384" width="9.140625" style="3"/>
  </cols>
  <sheetData>
    <row r="1" spans="1:12" ht="32.25" customHeight="1">
      <c r="A1" s="893" t="s">
        <v>254</v>
      </c>
      <c r="B1" s="893"/>
      <c r="C1" s="893"/>
      <c r="D1" s="893"/>
      <c r="E1" s="893"/>
      <c r="F1" s="893"/>
      <c r="G1" s="893"/>
      <c r="H1" s="893"/>
      <c r="I1" s="893"/>
      <c r="J1" s="893"/>
    </row>
    <row r="2" spans="1:12" s="1" customFormat="1" ht="18.75">
      <c r="A2" s="922" t="s">
        <v>892</v>
      </c>
      <c r="B2" s="922"/>
      <c r="C2" s="922"/>
      <c r="D2" s="922"/>
      <c r="E2" s="922"/>
      <c r="F2" s="922"/>
      <c r="G2" s="922"/>
      <c r="H2" s="922"/>
      <c r="I2" s="922"/>
      <c r="J2" s="922"/>
    </row>
    <row r="4" spans="1:12" s="2" customFormat="1" ht="36" customHeight="1">
      <c r="A4" s="914" t="s">
        <v>93</v>
      </c>
      <c r="B4" s="916" t="s">
        <v>256</v>
      </c>
      <c r="C4" s="923" t="s">
        <v>257</v>
      </c>
      <c r="D4" s="923"/>
      <c r="E4" s="923" t="s">
        <v>258</v>
      </c>
      <c r="F4" s="923"/>
      <c r="G4" s="923"/>
      <c r="H4" s="918" t="s">
        <v>259</v>
      </c>
      <c r="I4" s="918" t="s">
        <v>260</v>
      </c>
      <c r="J4" s="920" t="s">
        <v>261</v>
      </c>
    </row>
    <row r="5" spans="1:12" s="2" customFormat="1" ht="58.5" customHeight="1">
      <c r="A5" s="915"/>
      <c r="B5" s="917"/>
      <c r="C5" s="6" t="s">
        <v>262</v>
      </c>
      <c r="D5" s="6" t="s">
        <v>263</v>
      </c>
      <c r="E5" s="6" t="s">
        <v>264</v>
      </c>
      <c r="F5" s="6" t="s">
        <v>265</v>
      </c>
      <c r="G5" s="6" t="s">
        <v>266</v>
      </c>
      <c r="H5" s="919"/>
      <c r="I5" s="919"/>
      <c r="J5" s="921"/>
    </row>
    <row r="6" spans="1:12" ht="15.75">
      <c r="A6" s="7">
        <f>'TTTL tổ 9'!A10</f>
        <v>1</v>
      </c>
      <c r="B6" s="8" t="str">
        <f>'TTTL tổ 9'!B10</f>
        <v>Chan Viên</v>
      </c>
      <c r="C6" s="9"/>
      <c r="D6" s="9">
        <v>1</v>
      </c>
      <c r="E6" s="10">
        <v>5</v>
      </c>
      <c r="F6" s="11"/>
      <c r="G6" s="10">
        <f>E6+F6</f>
        <v>5</v>
      </c>
      <c r="H6" s="10">
        <f>D6+E6</f>
        <v>6</v>
      </c>
      <c r="I6" s="16">
        <f>H6*75000</f>
        <v>450000</v>
      </c>
      <c r="J6" s="17"/>
      <c r="L6" s="18" t="e">
        <f>'[2]TTL tổ 11'!B10</f>
        <v>#REF!</v>
      </c>
    </row>
    <row r="7" spans="1:12" ht="15.75">
      <c r="A7" s="7">
        <f>'TTTL tổ 9'!A11</f>
        <v>2</v>
      </c>
      <c r="B7" s="8" t="str">
        <f>'TTTL tổ 9'!B11</f>
        <v>Vit Kim</v>
      </c>
      <c r="C7" s="9"/>
      <c r="D7" s="9">
        <v>1</v>
      </c>
      <c r="E7" s="10">
        <v>6</v>
      </c>
      <c r="F7" s="11"/>
      <c r="G7" s="10">
        <f>E7+F7</f>
        <v>6</v>
      </c>
      <c r="H7" s="10">
        <f>D7+E7</f>
        <v>7</v>
      </c>
      <c r="I7" s="16">
        <f>H7*75000</f>
        <v>525000</v>
      </c>
      <c r="J7" s="17"/>
      <c r="L7" s="18" t="str">
        <f>'[2]TTL tổ 11'!B11</f>
        <v>Vun Thoeun</v>
      </c>
    </row>
    <row r="8" spans="1:12" ht="15.75">
      <c r="A8" s="7">
        <f>'TTTL tổ 9'!A12</f>
        <v>3</v>
      </c>
      <c r="B8" s="112" t="str">
        <f>'TTTL tổ 9'!B12</f>
        <v>Ko Kot</v>
      </c>
      <c r="C8" s="12"/>
      <c r="D8" s="12">
        <v>1</v>
      </c>
      <c r="E8" s="13">
        <v>4</v>
      </c>
      <c r="F8" s="14"/>
      <c r="G8" s="13">
        <f>E8+F8</f>
        <v>4</v>
      </c>
      <c r="H8" s="13">
        <f>D8+E8</f>
        <v>5</v>
      </c>
      <c r="I8" s="19">
        <f>H8*75000</f>
        <v>375000</v>
      </c>
      <c r="J8" s="20"/>
      <c r="L8" s="18" t="str">
        <f>'[2]TTL tổ 11'!B12</f>
        <v>Chhav Bun Thoeun</v>
      </c>
    </row>
    <row r="9" spans="1:12" ht="15.75">
      <c r="A9" s="7">
        <f>'TTTL tổ 9'!A13</f>
        <v>4</v>
      </c>
      <c r="B9" s="112" t="str">
        <f>'TTTL tổ 9'!B13</f>
        <v>Nay Phi</v>
      </c>
      <c r="C9" s="12"/>
      <c r="D9" s="12">
        <v>1</v>
      </c>
      <c r="E9" s="13">
        <v>7</v>
      </c>
      <c r="F9" s="14"/>
      <c r="G9" s="13">
        <f t="shared" ref="G9:G46" si="0">E9+F9</f>
        <v>7</v>
      </c>
      <c r="H9" s="13">
        <f t="shared" ref="H9:H45" si="1">D9+E9</f>
        <v>8</v>
      </c>
      <c r="I9" s="19">
        <f t="shared" ref="I9:I45" si="2">H9*75000</f>
        <v>600000</v>
      </c>
      <c r="J9" s="20"/>
      <c r="L9" s="18" t="str">
        <f>'[2]TTL tổ 11'!B15</f>
        <v>Chea Iea</v>
      </c>
    </row>
    <row r="10" spans="1:12" ht="15.75">
      <c r="A10" s="7">
        <f>'TTTL tổ 9'!A14</f>
        <v>5</v>
      </c>
      <c r="B10" s="112" t="str">
        <f>'TTTL tổ 9'!B14</f>
        <v>Chên Nôn</v>
      </c>
      <c r="C10" s="12"/>
      <c r="D10" s="12">
        <v>1</v>
      </c>
      <c r="E10" s="13">
        <v>5</v>
      </c>
      <c r="F10" s="14"/>
      <c r="G10" s="13">
        <f t="shared" si="0"/>
        <v>5</v>
      </c>
      <c r="H10" s="13">
        <f t="shared" si="1"/>
        <v>6</v>
      </c>
      <c r="I10" s="19">
        <f t="shared" si="2"/>
        <v>450000</v>
      </c>
      <c r="J10" s="20"/>
      <c r="L10" s="18" t="str">
        <f>'[2]TTL tổ 11'!B16</f>
        <v>Hak Tuch</v>
      </c>
    </row>
    <row r="11" spans="1:12" ht="15.75">
      <c r="A11" s="7">
        <f>'TTTL tổ 9'!A15</f>
        <v>6</v>
      </c>
      <c r="B11" s="112" t="str">
        <f>'TTTL tổ 9'!B15</f>
        <v>Sau So Rây Nuch</v>
      </c>
      <c r="C11" s="12"/>
      <c r="D11" s="12">
        <v>1</v>
      </c>
      <c r="E11" s="13">
        <v>7</v>
      </c>
      <c r="F11" s="14">
        <v>1</v>
      </c>
      <c r="G11" s="13">
        <f t="shared" si="0"/>
        <v>8</v>
      </c>
      <c r="H11" s="13">
        <f t="shared" si="1"/>
        <v>8</v>
      </c>
      <c r="I11" s="19">
        <f t="shared" si="2"/>
        <v>600000</v>
      </c>
      <c r="J11" s="20"/>
      <c r="L11" s="18" t="str">
        <f>'[2]TTL tổ 11'!B17</f>
        <v>Mom Vibal</v>
      </c>
    </row>
    <row r="12" spans="1:12" ht="15.75">
      <c r="A12" s="7">
        <f>'TTTL tổ 9'!A16</f>
        <v>7</v>
      </c>
      <c r="B12" s="112" t="str">
        <f>'TTTL tổ 9'!B16</f>
        <v>Muôn Khut</v>
      </c>
      <c r="C12" s="12"/>
      <c r="D12" s="12">
        <v>1</v>
      </c>
      <c r="E12" s="13">
        <v>7</v>
      </c>
      <c r="F12" s="14"/>
      <c r="G12" s="13">
        <f t="shared" si="0"/>
        <v>7</v>
      </c>
      <c r="H12" s="13">
        <f t="shared" si="1"/>
        <v>8</v>
      </c>
      <c r="I12" s="19">
        <f t="shared" si="2"/>
        <v>600000</v>
      </c>
      <c r="J12" s="20"/>
      <c r="L12" s="18" t="str">
        <f>'[2]TTL tổ 11'!B18</f>
        <v>Chan Sochieat</v>
      </c>
    </row>
    <row r="13" spans="1:12" ht="15.75">
      <c r="A13" s="7">
        <f>'TTTL tổ 9'!A17</f>
        <v>8</v>
      </c>
      <c r="B13" s="112" t="str">
        <f>'TTTL tổ 9'!B17</f>
        <v>Phuc Phơm</v>
      </c>
      <c r="C13" s="12"/>
      <c r="D13" s="12">
        <v>1</v>
      </c>
      <c r="E13" s="13">
        <v>5</v>
      </c>
      <c r="F13" s="14">
        <v>1</v>
      </c>
      <c r="G13" s="13">
        <f t="shared" si="0"/>
        <v>6</v>
      </c>
      <c r="H13" s="13">
        <f t="shared" si="1"/>
        <v>6</v>
      </c>
      <c r="I13" s="19">
        <f t="shared" si="2"/>
        <v>450000</v>
      </c>
      <c r="J13" s="20"/>
      <c r="L13" s="18" t="str">
        <f>'[2]TTL tổ 11'!B19</f>
        <v>Sun Thi</v>
      </c>
    </row>
    <row r="14" spans="1:12" ht="15.75">
      <c r="A14" s="7">
        <f>'TTTL tổ 9'!A18</f>
        <v>9</v>
      </c>
      <c r="B14" s="112" t="str">
        <f>'TTTL tổ 9'!B18</f>
        <v>Nha Phol</v>
      </c>
      <c r="C14" s="12"/>
      <c r="D14" s="12">
        <v>1</v>
      </c>
      <c r="E14" s="13">
        <v>7</v>
      </c>
      <c r="F14" s="14"/>
      <c r="G14" s="13">
        <f t="shared" si="0"/>
        <v>7</v>
      </c>
      <c r="H14" s="13">
        <f t="shared" si="1"/>
        <v>8</v>
      </c>
      <c r="I14" s="19">
        <f t="shared" si="2"/>
        <v>600000</v>
      </c>
      <c r="J14" s="20"/>
      <c r="L14" s="18" t="str">
        <f>'[2]TTL tổ 11'!B20</f>
        <v>Mau Vy</v>
      </c>
    </row>
    <row r="15" spans="1:12" ht="15.75">
      <c r="A15" s="7">
        <f>'TTTL tổ 9'!A19</f>
        <v>10</v>
      </c>
      <c r="B15" s="112" t="str">
        <f>'TTTL tổ 9'!B19</f>
        <v>Phan Hum</v>
      </c>
      <c r="C15" s="12"/>
      <c r="D15" s="12">
        <v>1</v>
      </c>
      <c r="E15" s="13">
        <v>5</v>
      </c>
      <c r="F15" s="14"/>
      <c r="G15" s="13">
        <f t="shared" si="0"/>
        <v>5</v>
      </c>
      <c r="H15" s="13">
        <f t="shared" si="1"/>
        <v>6</v>
      </c>
      <c r="I15" s="19">
        <f t="shared" si="2"/>
        <v>450000</v>
      </c>
      <c r="J15" s="20"/>
      <c r="L15" s="18" t="str">
        <f>'[2]TTL tổ 11'!B21</f>
        <v>Söm Khol</v>
      </c>
    </row>
    <row r="16" spans="1:12" ht="15.75">
      <c r="A16" s="7">
        <f>'TTTL tổ 9'!A20</f>
        <v>11</v>
      </c>
      <c r="B16" s="112" t="str">
        <f>'TTTL tổ 9'!B20</f>
        <v>Mau Nêng</v>
      </c>
      <c r="C16" s="12"/>
      <c r="D16" s="12">
        <v>1</v>
      </c>
      <c r="E16" s="13">
        <v>5</v>
      </c>
      <c r="F16" s="14"/>
      <c r="G16" s="13">
        <f t="shared" si="0"/>
        <v>5</v>
      </c>
      <c r="H16" s="13">
        <f t="shared" si="1"/>
        <v>6</v>
      </c>
      <c r="I16" s="19">
        <f t="shared" si="2"/>
        <v>450000</v>
      </c>
      <c r="J16" s="20"/>
      <c r="L16" s="18" t="str">
        <f>'[2]TTL tổ 11'!B22</f>
        <v>Srin Ro Ta Naê</v>
      </c>
    </row>
    <row r="17" spans="1:12" ht="15.75">
      <c r="A17" s="7">
        <f>'TTTL tổ 9'!A21</f>
        <v>12</v>
      </c>
      <c r="B17" s="112" t="str">
        <f>'TTTL tổ 9'!B21</f>
        <v>Soc Kon</v>
      </c>
      <c r="C17" s="12"/>
      <c r="D17" s="12">
        <v>1</v>
      </c>
      <c r="E17" s="13">
        <v>7</v>
      </c>
      <c r="F17" s="14"/>
      <c r="G17" s="13">
        <f t="shared" si="0"/>
        <v>7</v>
      </c>
      <c r="H17" s="13">
        <f t="shared" si="1"/>
        <v>8</v>
      </c>
      <c r="I17" s="19">
        <f t="shared" si="2"/>
        <v>600000</v>
      </c>
      <c r="J17" s="20"/>
      <c r="L17" s="18" t="str">
        <f>'[2]TTL tổ 11'!B23</f>
        <v>Son Soâ Khöôl</v>
      </c>
    </row>
    <row r="18" spans="1:12" ht="15.75">
      <c r="A18" s="7">
        <f>'TTTL tổ 9'!A22</f>
        <v>13</v>
      </c>
      <c r="B18" s="112" t="str">
        <f>'TTTL tổ 9'!B22</f>
        <v>Mau Sau</v>
      </c>
      <c r="C18" s="12"/>
      <c r="D18" s="12">
        <v>1</v>
      </c>
      <c r="E18" s="13">
        <v>5</v>
      </c>
      <c r="F18" s="14"/>
      <c r="G18" s="13">
        <f t="shared" si="0"/>
        <v>5</v>
      </c>
      <c r="H18" s="13">
        <f t="shared" si="1"/>
        <v>6</v>
      </c>
      <c r="I18" s="19">
        <f t="shared" si="2"/>
        <v>450000</v>
      </c>
      <c r="J18" s="20"/>
      <c r="L18" s="18" t="str">
        <f>'[2]TTL tổ 11'!B24</f>
        <v>Chan Na</v>
      </c>
    </row>
    <row r="19" spans="1:12" ht="15.75">
      <c r="A19" s="7">
        <f>'TTTL tổ 9'!A23</f>
        <v>14</v>
      </c>
      <c r="B19" s="112" t="str">
        <f>'TTTL tổ 9'!B23</f>
        <v>ưa Im</v>
      </c>
      <c r="C19" s="12"/>
      <c r="D19" s="12">
        <v>1</v>
      </c>
      <c r="E19" s="13">
        <v>5</v>
      </c>
      <c r="F19" s="14">
        <v>2</v>
      </c>
      <c r="G19" s="13">
        <f t="shared" si="0"/>
        <v>7</v>
      </c>
      <c r="H19" s="13">
        <f t="shared" si="1"/>
        <v>6</v>
      </c>
      <c r="I19" s="19">
        <f t="shared" si="2"/>
        <v>450000</v>
      </c>
      <c r="J19" s="20"/>
      <c r="L19" s="18" t="str">
        <f>'[2]TTL tổ 11'!B25</f>
        <v>Minh Thia</v>
      </c>
    </row>
    <row r="20" spans="1:12" ht="15.75">
      <c r="A20" s="7">
        <f>'TTTL tổ 9'!A24</f>
        <v>15</v>
      </c>
      <c r="B20" s="112" t="str">
        <f>'TTTL tổ 9'!B24</f>
        <v>Sa Rinh</v>
      </c>
      <c r="C20" s="12"/>
      <c r="D20" s="12">
        <v>1</v>
      </c>
      <c r="E20" s="13">
        <v>7</v>
      </c>
      <c r="F20" s="14"/>
      <c r="G20" s="13">
        <f t="shared" si="0"/>
        <v>7</v>
      </c>
      <c r="H20" s="13">
        <f t="shared" si="1"/>
        <v>8</v>
      </c>
      <c r="I20" s="19">
        <f t="shared" si="2"/>
        <v>600000</v>
      </c>
      <c r="J20" s="20"/>
      <c r="L20" s="18" t="str">
        <f>'[2]TTL tổ 11'!B26</f>
        <v>Minh Thi</v>
      </c>
    </row>
    <row r="21" spans="1:12" ht="15.75">
      <c r="A21" s="7">
        <f>'TTTL tổ 9'!A25</f>
        <v>16</v>
      </c>
      <c r="B21" s="112" t="str">
        <f>'TTTL tổ 9'!B25</f>
        <v>Na Som Ol</v>
      </c>
      <c r="C21" s="12"/>
      <c r="D21" s="12">
        <v>1</v>
      </c>
      <c r="E21" s="13">
        <v>5</v>
      </c>
      <c r="F21" s="14"/>
      <c r="G21" s="13">
        <f t="shared" si="0"/>
        <v>5</v>
      </c>
      <c r="H21" s="13">
        <f t="shared" si="1"/>
        <v>6</v>
      </c>
      <c r="I21" s="19">
        <f t="shared" si="2"/>
        <v>450000</v>
      </c>
      <c r="J21" s="20"/>
      <c r="L21" s="18" t="str">
        <f>'[2]TTL tổ 11'!B27</f>
        <v>Sa Ra</v>
      </c>
    </row>
    <row r="22" spans="1:12" ht="15.75">
      <c r="A22" s="7">
        <f>'TTTL tổ 9'!A26</f>
        <v>17</v>
      </c>
      <c r="B22" s="112" t="str">
        <f>'TTTL tổ 9'!B26</f>
        <v>Song Sat</v>
      </c>
      <c r="C22" s="12"/>
      <c r="D22" s="12">
        <v>1</v>
      </c>
      <c r="E22" s="13">
        <v>7</v>
      </c>
      <c r="F22" s="14"/>
      <c r="G22" s="13">
        <f t="shared" si="0"/>
        <v>7</v>
      </c>
      <c r="H22" s="13">
        <f t="shared" si="1"/>
        <v>8</v>
      </c>
      <c r="I22" s="19">
        <f t="shared" si="2"/>
        <v>600000</v>
      </c>
      <c r="J22" s="20"/>
      <c r="L22" s="18" t="str">
        <f>'[2]TTL tổ 11'!B28</f>
        <v>San Ni</v>
      </c>
    </row>
    <row r="23" spans="1:12" ht="15.75">
      <c r="A23" s="7">
        <f>'TTTL tổ 9'!A27</f>
        <v>18</v>
      </c>
      <c r="B23" s="112" t="str">
        <f>'TTTL tổ 9'!B27</f>
        <v>Kong Sê Tha</v>
      </c>
      <c r="C23" s="12"/>
      <c r="D23" s="12">
        <v>1</v>
      </c>
      <c r="E23" s="13">
        <v>5</v>
      </c>
      <c r="F23" s="14"/>
      <c r="G23" s="13">
        <f t="shared" si="0"/>
        <v>5</v>
      </c>
      <c r="H23" s="13">
        <f t="shared" si="1"/>
        <v>6</v>
      </c>
      <c r="I23" s="19">
        <f t="shared" si="2"/>
        <v>450000</v>
      </c>
      <c r="J23" s="20"/>
      <c r="L23" s="18" t="str">
        <f>'[2]TTL tổ 11'!B45</f>
        <v>Kong Sê Tha</v>
      </c>
    </row>
    <row r="24" spans="1:12" ht="15.75">
      <c r="A24" s="7">
        <f>'TTTL tổ 9'!A28</f>
        <v>19</v>
      </c>
      <c r="B24" s="112" t="str">
        <f>'TTTL tổ 9'!B28</f>
        <v>Vinh Chia</v>
      </c>
      <c r="C24" s="12"/>
      <c r="D24" s="12">
        <v>1</v>
      </c>
      <c r="E24" s="13">
        <v>7</v>
      </c>
      <c r="F24" s="14"/>
      <c r="G24" s="13">
        <f t="shared" si="0"/>
        <v>7</v>
      </c>
      <c r="H24" s="13">
        <f t="shared" si="1"/>
        <v>8</v>
      </c>
      <c r="I24" s="19">
        <f t="shared" si="2"/>
        <v>600000</v>
      </c>
      <c r="J24" s="20"/>
      <c r="L24" s="18" t="str">
        <f>'[2]TTL tổ 11'!B46</f>
        <v>Vinh Chia</v>
      </c>
    </row>
    <row r="25" spans="1:12" ht="15.75">
      <c r="A25" s="7">
        <f>'TTTL tổ 9'!A29</f>
        <v>20</v>
      </c>
      <c r="B25" s="112" t="str">
        <f>'TTTL tổ 9'!B29</f>
        <v>Lai Nut</v>
      </c>
      <c r="C25" s="12"/>
      <c r="D25" s="12">
        <v>1</v>
      </c>
      <c r="E25" s="13">
        <v>7</v>
      </c>
      <c r="F25" s="14"/>
      <c r="G25" s="13">
        <f t="shared" si="0"/>
        <v>7</v>
      </c>
      <c r="H25" s="13">
        <f t="shared" si="1"/>
        <v>8</v>
      </c>
      <c r="I25" s="19">
        <f t="shared" si="2"/>
        <v>600000</v>
      </c>
      <c r="J25" s="20"/>
      <c r="L25" s="18" t="str">
        <f>'[2]TTL tổ 11'!B48</f>
        <v>Lai Nut</v>
      </c>
    </row>
    <row r="26" spans="1:12" ht="15.75">
      <c r="A26" s="7">
        <f>'TTTL tổ 9'!A30</f>
        <v>21</v>
      </c>
      <c r="B26" s="112" t="str">
        <f>'TTTL tổ 9'!B30</f>
        <v>Sưm Tiêng</v>
      </c>
      <c r="C26" s="12"/>
      <c r="D26" s="12">
        <v>1</v>
      </c>
      <c r="E26" s="13">
        <v>5</v>
      </c>
      <c r="F26" s="14"/>
      <c r="G26" s="13">
        <f t="shared" si="0"/>
        <v>5</v>
      </c>
      <c r="H26" s="13">
        <f t="shared" si="1"/>
        <v>6</v>
      </c>
      <c r="I26" s="19">
        <f t="shared" si="2"/>
        <v>450000</v>
      </c>
      <c r="J26" s="20"/>
      <c r="L26" s="18" t="str">
        <f>'[2]TTL tổ 11'!B49</f>
        <v>Sưm Tiêng</v>
      </c>
    </row>
    <row r="27" spans="1:12" ht="15.75">
      <c r="A27" s="7">
        <f>'TTTL tổ 9'!A31</f>
        <v>22</v>
      </c>
      <c r="B27" s="112" t="str">
        <f>'TTTL tổ 9'!B31</f>
        <v>Da Sôs Khon</v>
      </c>
      <c r="C27" s="12"/>
      <c r="D27" s="12">
        <v>1</v>
      </c>
      <c r="E27" s="13">
        <v>5</v>
      </c>
      <c r="F27" s="14">
        <v>1</v>
      </c>
      <c r="G27" s="13">
        <f t="shared" si="0"/>
        <v>6</v>
      </c>
      <c r="H27" s="13">
        <f t="shared" si="1"/>
        <v>6</v>
      </c>
      <c r="I27" s="19">
        <f t="shared" si="2"/>
        <v>450000</v>
      </c>
      <c r="J27" s="20"/>
      <c r="L27" s="18" t="str">
        <f>'[2]TTL tổ 11'!B50</f>
        <v>Da Sôs Khon</v>
      </c>
    </row>
    <row r="28" spans="1:12" ht="15.75">
      <c r="A28" s="7">
        <f>'TTTL tổ 9'!A32</f>
        <v>23</v>
      </c>
      <c r="B28" s="112" t="str">
        <f>'TTTL tổ 9'!B32</f>
        <v>Cheo Vi Bol</v>
      </c>
      <c r="C28" s="12"/>
      <c r="D28" s="12">
        <v>1</v>
      </c>
      <c r="E28" s="13">
        <v>7</v>
      </c>
      <c r="F28" s="14"/>
      <c r="G28" s="13">
        <f t="shared" si="0"/>
        <v>7</v>
      </c>
      <c r="H28" s="13">
        <f t="shared" si="1"/>
        <v>8</v>
      </c>
      <c r="I28" s="19">
        <f t="shared" si="2"/>
        <v>600000</v>
      </c>
      <c r="J28" s="20"/>
      <c r="L28" s="18" t="str">
        <f>'[2]TTL tổ 11'!B51</f>
        <v>Cheo Vi Bol</v>
      </c>
    </row>
    <row r="29" spans="1:12" ht="15.75">
      <c r="A29" s="7">
        <f>'TTTL tổ 9'!A33</f>
        <v>24</v>
      </c>
      <c r="B29" s="112" t="str">
        <f>'TTTL tổ 9'!B33</f>
        <v>Sin Som Ươl</v>
      </c>
      <c r="C29" s="12"/>
      <c r="D29" s="12">
        <v>1</v>
      </c>
      <c r="E29" s="13">
        <v>5</v>
      </c>
      <c r="F29" s="14"/>
      <c r="G29" s="13">
        <f t="shared" si="0"/>
        <v>5</v>
      </c>
      <c r="H29" s="13">
        <f t="shared" si="1"/>
        <v>6</v>
      </c>
      <c r="I29" s="19">
        <f t="shared" si="2"/>
        <v>450000</v>
      </c>
      <c r="J29" s="20"/>
      <c r="L29" s="18" t="str">
        <f>'[2]TTL tổ 11'!B52</f>
        <v>Sin Som Ươl</v>
      </c>
    </row>
    <row r="30" spans="1:12" ht="15.75">
      <c r="A30" s="7">
        <f>'TTTL tổ 9'!A34</f>
        <v>25</v>
      </c>
      <c r="B30" s="112" t="str">
        <f>'TTTL tổ 9'!B34</f>
        <v>Khanh Chom Rơn</v>
      </c>
      <c r="C30" s="12"/>
      <c r="D30" s="12">
        <v>1</v>
      </c>
      <c r="E30" s="13">
        <v>7</v>
      </c>
      <c r="F30" s="14"/>
      <c r="G30" s="13">
        <f t="shared" si="0"/>
        <v>7</v>
      </c>
      <c r="H30" s="13">
        <f t="shared" si="1"/>
        <v>8</v>
      </c>
      <c r="I30" s="19">
        <f t="shared" si="2"/>
        <v>600000</v>
      </c>
      <c r="J30" s="20"/>
      <c r="L30" s="18" t="str">
        <f>'[2]TTL tổ 11'!B53</f>
        <v>Khanh Chom Rơn</v>
      </c>
    </row>
    <row r="31" spans="1:12" ht="15.75">
      <c r="A31" s="7">
        <f>'TTTL tổ 9'!A35</f>
        <v>26</v>
      </c>
      <c r="B31" s="112" t="str">
        <f>'TTTL tổ 9'!B35</f>
        <v>Muôn Pươn</v>
      </c>
      <c r="C31" s="12"/>
      <c r="D31" s="12">
        <v>1</v>
      </c>
      <c r="E31" s="13">
        <v>5</v>
      </c>
      <c r="F31" s="14"/>
      <c r="G31" s="13">
        <f t="shared" si="0"/>
        <v>5</v>
      </c>
      <c r="H31" s="13">
        <f t="shared" si="1"/>
        <v>6</v>
      </c>
      <c r="I31" s="19">
        <f t="shared" si="2"/>
        <v>450000</v>
      </c>
      <c r="J31" s="20"/>
      <c r="L31" s="18" t="str">
        <f>'[2]TTL tổ 11'!B54</f>
        <v>Muôn Pươn</v>
      </c>
    </row>
    <row r="32" spans="1:12" ht="15.75">
      <c r="A32" s="7">
        <f>'TTTL tổ 9'!A36</f>
        <v>27</v>
      </c>
      <c r="B32" s="112" t="str">
        <f>'TTTL tổ 9'!B36</f>
        <v>Con Nut</v>
      </c>
      <c r="C32" s="12"/>
      <c r="D32" s="12">
        <v>1</v>
      </c>
      <c r="E32" s="13">
        <v>5</v>
      </c>
      <c r="F32" s="14"/>
      <c r="G32" s="13">
        <f t="shared" si="0"/>
        <v>5</v>
      </c>
      <c r="H32" s="13">
        <f t="shared" si="1"/>
        <v>6</v>
      </c>
      <c r="I32" s="19">
        <f t="shared" si="2"/>
        <v>450000</v>
      </c>
      <c r="J32" s="20"/>
      <c r="L32" s="18" t="str">
        <f>'[2]TTL tổ 11'!B55</f>
        <v>Con Nut</v>
      </c>
    </row>
    <row r="33" spans="1:12" ht="15.75">
      <c r="A33" s="7">
        <f>'TTTL tổ 9'!A37</f>
        <v>28</v>
      </c>
      <c r="B33" s="112" t="str">
        <f>'TTTL tổ 9'!B37</f>
        <v>Con Nêt</v>
      </c>
      <c r="C33" s="12"/>
      <c r="D33" s="12">
        <v>1</v>
      </c>
      <c r="E33" s="13">
        <v>5</v>
      </c>
      <c r="F33" s="14">
        <v>1</v>
      </c>
      <c r="G33" s="13">
        <f t="shared" si="0"/>
        <v>6</v>
      </c>
      <c r="H33" s="13">
        <f t="shared" si="1"/>
        <v>6</v>
      </c>
      <c r="I33" s="19">
        <f t="shared" si="2"/>
        <v>450000</v>
      </c>
      <c r="J33" s="20"/>
      <c r="L33" s="18" t="str">
        <f>'[2]TTL tổ 11'!B56</f>
        <v>Con Nêt</v>
      </c>
    </row>
    <row r="34" spans="1:12" ht="15.75">
      <c r="A34" s="7">
        <f>'TTTL tổ 9'!A38</f>
        <v>29</v>
      </c>
      <c r="B34" s="112" t="str">
        <f>'TTTL tổ 9'!B38</f>
        <v>Rươl Hay</v>
      </c>
      <c r="C34" s="12"/>
      <c r="D34" s="12">
        <v>1</v>
      </c>
      <c r="E34" s="13">
        <v>5</v>
      </c>
      <c r="F34" s="14"/>
      <c r="G34" s="13">
        <f t="shared" si="0"/>
        <v>5</v>
      </c>
      <c r="H34" s="13">
        <f t="shared" si="1"/>
        <v>6</v>
      </c>
      <c r="I34" s="19">
        <f t="shared" si="2"/>
        <v>450000</v>
      </c>
      <c r="J34" s="20"/>
      <c r="L34" s="18" t="str">
        <f>'[2]TTL tổ 11'!B57</f>
        <v>Rươl Hay</v>
      </c>
    </row>
    <row r="35" spans="1:12" ht="15.75">
      <c r="A35" s="7">
        <f>'TTTL tổ 9'!A39</f>
        <v>30</v>
      </c>
      <c r="B35" s="112" t="str">
        <f>'TTTL tổ 9'!B39</f>
        <v>Phưm Phiêch</v>
      </c>
      <c r="C35" s="12"/>
      <c r="D35" s="12">
        <v>1</v>
      </c>
      <c r="E35" s="13">
        <v>5</v>
      </c>
      <c r="F35" s="14">
        <v>1</v>
      </c>
      <c r="G35" s="13">
        <f t="shared" si="0"/>
        <v>6</v>
      </c>
      <c r="H35" s="13">
        <f t="shared" si="1"/>
        <v>6</v>
      </c>
      <c r="I35" s="19">
        <f t="shared" si="2"/>
        <v>450000</v>
      </c>
      <c r="J35" s="20"/>
      <c r="L35" s="18" t="str">
        <f>'[2]TTL tổ 11'!B58</f>
        <v>Phưm Phiêch</v>
      </c>
    </row>
    <row r="36" spans="1:12" ht="15.75">
      <c r="A36" s="7">
        <f>'TTTL tổ 9'!A40</f>
        <v>31</v>
      </c>
      <c r="B36" s="112" t="str">
        <f>'TTTL tổ 9'!B40</f>
        <v>Un Nhưp</v>
      </c>
      <c r="C36" s="12"/>
      <c r="D36" s="12">
        <v>1</v>
      </c>
      <c r="E36" s="13">
        <v>5</v>
      </c>
      <c r="F36" s="14"/>
      <c r="G36" s="13">
        <f t="shared" si="0"/>
        <v>5</v>
      </c>
      <c r="H36" s="13">
        <f t="shared" si="1"/>
        <v>6</v>
      </c>
      <c r="I36" s="19">
        <f t="shared" si="2"/>
        <v>450000</v>
      </c>
      <c r="J36" s="20"/>
      <c r="L36" s="18" t="str">
        <f>'[2]TTL tổ 11'!B59</f>
        <v>Un Nhưp</v>
      </c>
    </row>
    <row r="37" spans="1:12" ht="15.75">
      <c r="A37" s="7">
        <f>'TTTL tổ 9'!A41</f>
        <v>32</v>
      </c>
      <c r="B37" s="112" t="str">
        <f>'TTTL tổ 9'!B41</f>
        <v>Chanh Liêng</v>
      </c>
      <c r="C37" s="12"/>
      <c r="D37" s="12">
        <v>1</v>
      </c>
      <c r="E37" s="13">
        <v>5</v>
      </c>
      <c r="F37" s="14">
        <v>1</v>
      </c>
      <c r="G37" s="13">
        <f t="shared" si="0"/>
        <v>6</v>
      </c>
      <c r="H37" s="13">
        <f t="shared" si="1"/>
        <v>6</v>
      </c>
      <c r="I37" s="19">
        <f t="shared" si="2"/>
        <v>450000</v>
      </c>
      <c r="J37" s="20"/>
      <c r="L37" s="18" t="str">
        <f>'[2]TTL tổ 11'!B60</f>
        <v>Chanh Liêng</v>
      </c>
    </row>
    <row r="38" spans="1:12" ht="15.75">
      <c r="A38" s="7">
        <f>'TTTL tổ 9'!A42</f>
        <v>33</v>
      </c>
      <c r="B38" s="112" t="str">
        <f>'TTTL tổ 9'!B42</f>
        <v>Kon Kiên</v>
      </c>
      <c r="C38" s="12"/>
      <c r="D38" s="12">
        <v>1</v>
      </c>
      <c r="E38" s="13">
        <v>5</v>
      </c>
      <c r="F38" s="14">
        <v>1</v>
      </c>
      <c r="G38" s="13">
        <f t="shared" si="0"/>
        <v>6</v>
      </c>
      <c r="H38" s="13">
        <f t="shared" si="1"/>
        <v>6</v>
      </c>
      <c r="I38" s="19">
        <f t="shared" si="2"/>
        <v>450000</v>
      </c>
      <c r="J38" s="20"/>
      <c r="L38" s="18" t="str">
        <f>'[2]TTL tổ 11'!B61</f>
        <v>Kon Kiên</v>
      </c>
    </row>
    <row r="39" spans="1:12" ht="15.75">
      <c r="A39" s="7">
        <f>'TTTL tổ 9'!A43</f>
        <v>34</v>
      </c>
      <c r="B39" s="112" t="str">
        <f>'TTTL tổ 9'!B43</f>
        <v>Kon Sô Nê</v>
      </c>
      <c r="C39" s="12"/>
      <c r="D39" s="12">
        <v>1</v>
      </c>
      <c r="E39" s="13">
        <v>5</v>
      </c>
      <c r="F39" s="14">
        <v>1</v>
      </c>
      <c r="G39" s="13">
        <f t="shared" si="0"/>
        <v>6</v>
      </c>
      <c r="H39" s="13">
        <f t="shared" si="1"/>
        <v>6</v>
      </c>
      <c r="I39" s="19">
        <f t="shared" si="2"/>
        <v>450000</v>
      </c>
      <c r="J39" s="20"/>
      <c r="L39" s="18" t="str">
        <f>'[2]TTL tổ 11'!B62</f>
        <v>Kon Sô Nê</v>
      </c>
    </row>
    <row r="40" spans="1:12" ht="15.75">
      <c r="A40" s="7">
        <f>'TTTL tổ 9'!A44</f>
        <v>35</v>
      </c>
      <c r="B40" s="112" t="str">
        <f>'TTTL tổ 9'!B44</f>
        <v>Ry Nêng</v>
      </c>
      <c r="C40" s="12"/>
      <c r="D40" s="12">
        <v>1</v>
      </c>
      <c r="E40" s="13">
        <v>6</v>
      </c>
      <c r="F40" s="14">
        <v>1</v>
      </c>
      <c r="G40" s="13">
        <f t="shared" si="0"/>
        <v>7</v>
      </c>
      <c r="H40" s="13">
        <f t="shared" si="1"/>
        <v>7</v>
      </c>
      <c r="I40" s="19">
        <f t="shared" si="2"/>
        <v>525000</v>
      </c>
      <c r="J40" s="20"/>
      <c r="L40" s="18" t="str">
        <f>'[2]TTL tổ 11'!B63</f>
        <v>Ry Nêng</v>
      </c>
    </row>
    <row r="41" spans="1:12" ht="15.75">
      <c r="A41" s="7">
        <f>'TTTL tổ 9'!A45</f>
        <v>36</v>
      </c>
      <c r="B41" s="112" t="str">
        <f>'TTTL tổ 9'!B45</f>
        <v>Hiên Hun</v>
      </c>
      <c r="C41" s="15"/>
      <c r="D41" s="12">
        <v>1</v>
      </c>
      <c r="E41" s="13">
        <v>5</v>
      </c>
      <c r="F41" s="14">
        <v>1</v>
      </c>
      <c r="G41" s="13">
        <f t="shared" si="0"/>
        <v>6</v>
      </c>
      <c r="H41" s="13">
        <f t="shared" si="1"/>
        <v>6</v>
      </c>
      <c r="I41" s="19">
        <f t="shared" si="2"/>
        <v>450000</v>
      </c>
      <c r="J41" s="20"/>
      <c r="L41" s="18" t="str">
        <f>'[2]TTL tổ 11'!B64</f>
        <v>Hiên Hun</v>
      </c>
    </row>
    <row r="42" spans="1:12" ht="15.75">
      <c r="A42" s="7">
        <f>'TTTL tổ 9'!A46</f>
        <v>37</v>
      </c>
      <c r="B42" s="112" t="str">
        <f>'TTTL tổ 9'!B46</f>
        <v>So Chia</v>
      </c>
      <c r="C42" s="15"/>
      <c r="D42" s="12">
        <v>1</v>
      </c>
      <c r="E42" s="13">
        <v>6</v>
      </c>
      <c r="F42" s="14">
        <v>1</v>
      </c>
      <c r="G42" s="13">
        <f t="shared" si="0"/>
        <v>7</v>
      </c>
      <c r="H42" s="13">
        <f t="shared" si="1"/>
        <v>7</v>
      </c>
      <c r="I42" s="19">
        <f t="shared" si="2"/>
        <v>525000</v>
      </c>
      <c r="J42" s="20"/>
      <c r="L42" s="18" t="str">
        <f>'[2]TTL tổ 11'!B65</f>
        <v>So Chia</v>
      </c>
    </row>
    <row r="43" spans="1:12" ht="15.75">
      <c r="A43" s="7">
        <f>'TTTL tổ 9'!A47</f>
        <v>38</v>
      </c>
      <c r="B43" s="112" t="str">
        <f>'TTTL tổ 9'!B47</f>
        <v>Vanh Nă</v>
      </c>
      <c r="C43" s="15"/>
      <c r="D43" s="12">
        <v>1</v>
      </c>
      <c r="E43" s="13">
        <v>6</v>
      </c>
      <c r="F43" s="14">
        <v>2</v>
      </c>
      <c r="G43" s="13">
        <f t="shared" si="0"/>
        <v>8</v>
      </c>
      <c r="H43" s="13">
        <f t="shared" si="1"/>
        <v>7</v>
      </c>
      <c r="I43" s="19">
        <f t="shared" si="2"/>
        <v>525000</v>
      </c>
      <c r="J43" s="20"/>
      <c r="L43" s="18" t="str">
        <f>'[2]TTL tổ 11'!B66</f>
        <v>Vanh Nă</v>
      </c>
    </row>
    <row r="44" spans="1:12" ht="15.75">
      <c r="A44" s="7">
        <f>'TTTL tổ 9'!A48</f>
        <v>39</v>
      </c>
      <c r="B44" s="112" t="str">
        <f>'TTTL tổ 9'!B48</f>
        <v>Mom Thol</v>
      </c>
      <c r="C44" s="15"/>
      <c r="D44" s="12">
        <v>1</v>
      </c>
      <c r="E44" s="13">
        <v>7</v>
      </c>
      <c r="F44" s="14">
        <v>2</v>
      </c>
      <c r="G44" s="13">
        <f t="shared" si="0"/>
        <v>9</v>
      </c>
      <c r="H44" s="13">
        <f t="shared" si="1"/>
        <v>8</v>
      </c>
      <c r="I44" s="19">
        <f t="shared" si="2"/>
        <v>600000</v>
      </c>
      <c r="J44" s="20"/>
      <c r="L44" s="18" t="str">
        <f>'[2]TTL tổ 11'!B67</f>
        <v>Mom Thol</v>
      </c>
    </row>
    <row r="45" spans="1:12" ht="15.75">
      <c r="A45" s="7">
        <f>'TTTL tổ 9'!A49</f>
        <v>40</v>
      </c>
      <c r="B45" s="112" t="str">
        <f>'TTTL tổ 9'!B49</f>
        <v>Thươn Srey Ôl</v>
      </c>
      <c r="C45" s="15"/>
      <c r="D45" s="12">
        <v>1</v>
      </c>
      <c r="E45" s="13">
        <v>5</v>
      </c>
      <c r="F45" s="14"/>
      <c r="G45" s="13">
        <f t="shared" si="0"/>
        <v>5</v>
      </c>
      <c r="H45" s="13">
        <f t="shared" si="1"/>
        <v>6</v>
      </c>
      <c r="I45" s="19">
        <f t="shared" si="2"/>
        <v>450000</v>
      </c>
      <c r="J45" s="20"/>
      <c r="L45" s="18" t="str">
        <f>'[2]TTL tổ 11'!B68</f>
        <v>Thươn Srey Ôl</v>
      </c>
    </row>
    <row r="46" spans="1:12" ht="15.75">
      <c r="A46" s="7">
        <f>'TTTL tổ 9'!A50</f>
        <v>41</v>
      </c>
      <c r="B46" s="112" t="str">
        <f>'TTTL tổ 9'!B50</f>
        <v>Nat Non</v>
      </c>
      <c r="C46" s="15"/>
      <c r="D46" s="12">
        <v>1</v>
      </c>
      <c r="E46" s="13">
        <v>5</v>
      </c>
      <c r="F46" s="14"/>
      <c r="G46" s="13">
        <f t="shared" si="0"/>
        <v>5</v>
      </c>
      <c r="H46" s="13">
        <f>D46+E46</f>
        <v>6</v>
      </c>
      <c r="I46" s="19">
        <f>H46*75000</f>
        <v>450000</v>
      </c>
      <c r="J46" s="20"/>
      <c r="L46" s="18"/>
    </row>
    <row r="47" spans="1:12" ht="15.75">
      <c r="A47" s="7">
        <f>'TTTL tổ 9'!A51</f>
        <v>42</v>
      </c>
      <c r="B47" s="112" t="str">
        <f>'TTTL tổ 9'!B51</f>
        <v>Niên Nim</v>
      </c>
      <c r="C47" s="15"/>
      <c r="D47" s="12">
        <v>1</v>
      </c>
      <c r="E47" s="13">
        <v>6</v>
      </c>
      <c r="F47" s="14"/>
      <c r="G47" s="13"/>
      <c r="H47" s="13">
        <f>D47+E47</f>
        <v>7</v>
      </c>
      <c r="I47" s="19">
        <f>H47*75000</f>
        <v>525000</v>
      </c>
      <c r="J47" s="20"/>
      <c r="L47" s="18"/>
    </row>
    <row r="48" spans="1:12" ht="15.75">
      <c r="A48" s="7">
        <f>'TTTL tổ 9'!A52</f>
        <v>43</v>
      </c>
      <c r="B48" s="112" t="str">
        <f>'TTTL tổ 9'!B52</f>
        <v>Khon Vanh</v>
      </c>
      <c r="C48" s="15"/>
      <c r="D48" s="12">
        <v>1</v>
      </c>
      <c r="E48" s="13">
        <v>7</v>
      </c>
      <c r="F48" s="14"/>
      <c r="G48" s="13"/>
      <c r="H48" s="13">
        <f>D48+E48</f>
        <v>8</v>
      </c>
      <c r="I48" s="19">
        <f>H48*75000</f>
        <v>600000</v>
      </c>
      <c r="J48" s="20"/>
      <c r="L48" s="18"/>
    </row>
    <row r="49" spans="1:10" ht="15.75">
      <c r="A49" s="7">
        <f>'TTTL tổ 9'!A53</f>
        <v>44</v>
      </c>
      <c r="B49" s="112" t="str">
        <f>'TTTL tổ 9'!B53</f>
        <v>Snghiêm Vêng</v>
      </c>
      <c r="C49" s="15"/>
      <c r="D49" s="12">
        <v>1</v>
      </c>
      <c r="E49" s="13">
        <v>6</v>
      </c>
      <c r="F49" s="14"/>
      <c r="G49" s="13">
        <f>E49+F49</f>
        <v>6</v>
      </c>
      <c r="H49" s="13">
        <f>D49+E49</f>
        <v>7</v>
      </c>
      <c r="I49" s="19">
        <f>H49*75000</f>
        <v>525000</v>
      </c>
      <c r="J49" s="20"/>
    </row>
    <row r="50" spans="1:10" ht="15.75">
      <c r="A50" s="7">
        <f>'TTTL tổ 9'!A54</f>
        <v>45</v>
      </c>
      <c r="B50" s="112" t="str">
        <f>'TTTL tổ 9'!B54</f>
        <v>Snghiêm Lêm</v>
      </c>
      <c r="C50" s="15"/>
      <c r="D50" s="12">
        <v>1</v>
      </c>
      <c r="E50" s="13">
        <v>5</v>
      </c>
      <c r="F50" s="14">
        <v>2</v>
      </c>
      <c r="G50" s="13">
        <f t="shared" ref="G50:G113" si="3">E50+F50</f>
        <v>7</v>
      </c>
      <c r="H50" s="13">
        <f t="shared" ref="H50:H113" si="4">D50+E50</f>
        <v>6</v>
      </c>
      <c r="I50" s="19">
        <f t="shared" ref="I50:I113" si="5">H50*75000</f>
        <v>450000</v>
      </c>
      <c r="J50" s="20"/>
    </row>
    <row r="51" spans="1:10" ht="15.75">
      <c r="A51" s="7">
        <f>'TTTL tổ 9'!A55</f>
        <v>46</v>
      </c>
      <c r="B51" s="112" t="str">
        <f>'TTTL tổ 9'!B55</f>
        <v>Chim Srey Lom</v>
      </c>
      <c r="C51" s="15"/>
      <c r="D51" s="12">
        <v>1</v>
      </c>
      <c r="E51" s="13">
        <v>7</v>
      </c>
      <c r="F51" s="14"/>
      <c r="G51" s="13">
        <f t="shared" si="3"/>
        <v>7</v>
      </c>
      <c r="H51" s="13">
        <f t="shared" si="4"/>
        <v>8</v>
      </c>
      <c r="I51" s="19">
        <f t="shared" si="5"/>
        <v>600000</v>
      </c>
      <c r="J51" s="20"/>
    </row>
    <row r="52" spans="1:10" ht="15.75">
      <c r="A52" s="7">
        <f>'TTTL tổ 9'!A56</f>
        <v>47</v>
      </c>
      <c r="B52" s="112" t="str">
        <f>'TTTL tổ 9'!B56</f>
        <v>Chim Diên</v>
      </c>
      <c r="C52" s="15"/>
      <c r="D52" s="12">
        <v>1</v>
      </c>
      <c r="E52" s="13">
        <v>5</v>
      </c>
      <c r="F52" s="14"/>
      <c r="G52" s="13">
        <f t="shared" si="3"/>
        <v>5</v>
      </c>
      <c r="H52" s="13">
        <f t="shared" si="4"/>
        <v>6</v>
      </c>
      <c r="I52" s="19">
        <f t="shared" si="5"/>
        <v>450000</v>
      </c>
      <c r="J52" s="20"/>
    </row>
    <row r="53" spans="1:10" ht="15.75">
      <c r="A53" s="7">
        <f>'TTTL tổ 9'!A57</f>
        <v>48</v>
      </c>
      <c r="B53" s="112" t="str">
        <f>'TTTL tổ 9'!B57</f>
        <v>Hun Rêt</v>
      </c>
      <c r="C53" s="15"/>
      <c r="D53" s="12">
        <v>1</v>
      </c>
      <c r="E53" s="13">
        <v>6</v>
      </c>
      <c r="F53" s="14"/>
      <c r="G53" s="13">
        <f t="shared" si="3"/>
        <v>6</v>
      </c>
      <c r="H53" s="13">
        <f t="shared" si="4"/>
        <v>7</v>
      </c>
      <c r="I53" s="19">
        <f t="shared" si="5"/>
        <v>525000</v>
      </c>
      <c r="J53" s="20"/>
    </row>
    <row r="54" spans="1:10" ht="15.75">
      <c r="A54" s="7">
        <f>'TTTL tổ 9'!A58</f>
        <v>49</v>
      </c>
      <c r="B54" s="112" t="str">
        <f>'TTTL tổ 9'!B58</f>
        <v>Khun Ly</v>
      </c>
      <c r="C54" s="15"/>
      <c r="D54" s="12">
        <v>1</v>
      </c>
      <c r="E54" s="13">
        <v>7</v>
      </c>
      <c r="F54" s="14">
        <v>1</v>
      </c>
      <c r="G54" s="13">
        <f t="shared" si="3"/>
        <v>8</v>
      </c>
      <c r="H54" s="13">
        <f t="shared" si="4"/>
        <v>8</v>
      </c>
      <c r="I54" s="19">
        <f t="shared" si="5"/>
        <v>600000</v>
      </c>
      <c r="J54" s="20"/>
    </row>
    <row r="55" spans="1:10" ht="15.75">
      <c r="A55" s="7">
        <f>'TTTL tổ 9'!A59</f>
        <v>50</v>
      </c>
      <c r="B55" s="112" t="str">
        <f>'TTTL tổ 9'!B59</f>
        <v>Mươn Kô Sal</v>
      </c>
      <c r="C55" s="15"/>
      <c r="D55" s="12">
        <v>1</v>
      </c>
      <c r="E55" s="13">
        <v>5</v>
      </c>
      <c r="F55" s="14"/>
      <c r="G55" s="13">
        <f t="shared" si="3"/>
        <v>5</v>
      </c>
      <c r="H55" s="13">
        <f t="shared" si="4"/>
        <v>6</v>
      </c>
      <c r="I55" s="19">
        <f t="shared" si="5"/>
        <v>450000</v>
      </c>
      <c r="J55" s="20"/>
    </row>
    <row r="56" spans="1:10" ht="15.75">
      <c r="A56" s="7">
        <f>'TTTL tổ 9'!A60</f>
        <v>51</v>
      </c>
      <c r="B56" s="112" t="str">
        <f>'TTTL tổ 9'!B60</f>
        <v>Mươn Sô Bân</v>
      </c>
      <c r="C56" s="15"/>
      <c r="D56" s="12">
        <v>1</v>
      </c>
      <c r="E56" s="13">
        <v>7</v>
      </c>
      <c r="F56" s="14">
        <v>2</v>
      </c>
      <c r="G56" s="13">
        <f t="shared" si="3"/>
        <v>9</v>
      </c>
      <c r="H56" s="13">
        <f t="shared" si="4"/>
        <v>8</v>
      </c>
      <c r="I56" s="19">
        <f t="shared" si="5"/>
        <v>600000</v>
      </c>
      <c r="J56" s="20"/>
    </row>
    <row r="57" spans="1:10" ht="15.75">
      <c r="A57" s="7">
        <f>'TTTL tổ 9'!A61</f>
        <v>52</v>
      </c>
      <c r="B57" s="112" t="str">
        <f>'TTTL tổ 9'!B61</f>
        <v>Sưm Phop</v>
      </c>
      <c r="C57" s="15"/>
      <c r="D57" s="12">
        <v>1</v>
      </c>
      <c r="E57" s="13">
        <v>5</v>
      </c>
      <c r="F57" s="14"/>
      <c r="G57" s="13">
        <f t="shared" si="3"/>
        <v>5</v>
      </c>
      <c r="H57" s="13">
        <f t="shared" si="4"/>
        <v>6</v>
      </c>
      <c r="I57" s="19">
        <f t="shared" si="5"/>
        <v>450000</v>
      </c>
      <c r="J57" s="20"/>
    </row>
    <row r="58" spans="1:10" ht="15.75">
      <c r="A58" s="7">
        <f>'TTTL tổ 9'!A62</f>
        <v>53</v>
      </c>
      <c r="B58" s="112" t="str">
        <f>'TTTL tổ 9'!B62</f>
        <v>Run Pư</v>
      </c>
      <c r="C58" s="15"/>
      <c r="D58" s="12">
        <v>1</v>
      </c>
      <c r="E58" s="13">
        <v>8</v>
      </c>
      <c r="F58" s="14"/>
      <c r="G58" s="13">
        <f t="shared" si="3"/>
        <v>8</v>
      </c>
      <c r="H58" s="13">
        <f t="shared" si="4"/>
        <v>9</v>
      </c>
      <c r="I58" s="19">
        <f t="shared" si="5"/>
        <v>675000</v>
      </c>
      <c r="J58" s="20"/>
    </row>
    <row r="59" spans="1:10" ht="15.75">
      <c r="A59" s="7">
        <f>'TTTL tổ 9'!A63</f>
        <v>54</v>
      </c>
      <c r="B59" s="112" t="str">
        <f>'TTTL tổ 9'!B63</f>
        <v>Lônh Êng</v>
      </c>
      <c r="C59" s="15"/>
      <c r="D59" s="12">
        <v>1</v>
      </c>
      <c r="E59" s="13">
        <v>5</v>
      </c>
      <c r="F59" s="14"/>
      <c r="G59" s="13">
        <f t="shared" si="3"/>
        <v>5</v>
      </c>
      <c r="H59" s="13">
        <f t="shared" si="4"/>
        <v>6</v>
      </c>
      <c r="I59" s="19">
        <f t="shared" si="5"/>
        <v>450000</v>
      </c>
      <c r="J59" s="20"/>
    </row>
    <row r="60" spans="1:10" ht="15.75">
      <c r="A60" s="7">
        <f>'TTTL tổ 9'!A64</f>
        <v>55</v>
      </c>
      <c r="B60" s="112" t="str">
        <f>'TTTL tổ 9'!B64</f>
        <v>Chhom Chhên</v>
      </c>
      <c r="C60" s="15"/>
      <c r="D60" s="12">
        <v>1</v>
      </c>
      <c r="E60" s="13">
        <v>5</v>
      </c>
      <c r="F60" s="14"/>
      <c r="G60" s="13">
        <f t="shared" si="3"/>
        <v>5</v>
      </c>
      <c r="H60" s="13">
        <f t="shared" si="4"/>
        <v>6</v>
      </c>
      <c r="I60" s="19">
        <f t="shared" si="5"/>
        <v>450000</v>
      </c>
      <c r="J60" s="20"/>
    </row>
    <row r="61" spans="1:10" ht="15.75">
      <c r="A61" s="7">
        <f>'TTTL tổ 9'!A65</f>
        <v>56</v>
      </c>
      <c r="B61" s="112" t="str">
        <f>'TTTL tổ 9'!B65</f>
        <v>So Sit</v>
      </c>
      <c r="C61" s="15"/>
      <c r="D61" s="12">
        <v>1</v>
      </c>
      <c r="E61" s="13">
        <v>5</v>
      </c>
      <c r="F61" s="14"/>
      <c r="G61" s="13">
        <f t="shared" si="3"/>
        <v>5</v>
      </c>
      <c r="H61" s="13">
        <f t="shared" si="4"/>
        <v>6</v>
      </c>
      <c r="I61" s="19">
        <f t="shared" si="5"/>
        <v>450000</v>
      </c>
      <c r="J61" s="20"/>
    </row>
    <row r="62" spans="1:10" ht="15.75">
      <c r="A62" s="7">
        <f>'TTTL tổ 9'!A66</f>
        <v>57</v>
      </c>
      <c r="B62" s="112" t="str">
        <f>'TTTL tổ 9'!B66</f>
        <v>Ưm Ra</v>
      </c>
      <c r="C62" s="15"/>
      <c r="D62" s="12">
        <v>1</v>
      </c>
      <c r="E62" s="13">
        <v>5</v>
      </c>
      <c r="F62" s="14"/>
      <c r="G62" s="13">
        <f t="shared" si="3"/>
        <v>5</v>
      </c>
      <c r="H62" s="13">
        <f t="shared" si="4"/>
        <v>6</v>
      </c>
      <c r="I62" s="19">
        <f t="shared" si="5"/>
        <v>450000</v>
      </c>
      <c r="J62" s="20"/>
    </row>
    <row r="63" spans="1:10" ht="15.75">
      <c r="A63" s="7">
        <f>'TTTL tổ 9'!A67</f>
        <v>58</v>
      </c>
      <c r="B63" s="112" t="str">
        <f>'TTTL tổ 9'!B67</f>
        <v>Kuy Sô Phat</v>
      </c>
      <c r="C63" s="15"/>
      <c r="D63" s="12">
        <v>1</v>
      </c>
      <c r="E63" s="13">
        <v>5</v>
      </c>
      <c r="F63" s="14"/>
      <c r="G63" s="13">
        <f t="shared" si="3"/>
        <v>5</v>
      </c>
      <c r="H63" s="13">
        <f t="shared" si="4"/>
        <v>6</v>
      </c>
      <c r="I63" s="19">
        <f t="shared" si="5"/>
        <v>450000</v>
      </c>
      <c r="J63" s="20"/>
    </row>
    <row r="64" spans="1:10" ht="15.75">
      <c r="A64" s="7">
        <f>'TTTL tổ 9'!A68</f>
        <v>59</v>
      </c>
      <c r="B64" s="112" t="str">
        <f>'TTTL tổ 9'!B68</f>
        <v>So San</v>
      </c>
      <c r="C64" s="15"/>
      <c r="D64" s="12">
        <v>1</v>
      </c>
      <c r="E64" s="13">
        <v>5</v>
      </c>
      <c r="F64" s="14"/>
      <c r="G64" s="13">
        <f t="shared" si="3"/>
        <v>5</v>
      </c>
      <c r="H64" s="13">
        <f t="shared" si="4"/>
        <v>6</v>
      </c>
      <c r="I64" s="19">
        <f t="shared" si="5"/>
        <v>450000</v>
      </c>
      <c r="J64" s="20"/>
    </row>
    <row r="65" spans="1:10" ht="15.75">
      <c r="A65" s="7">
        <f>'TTTL tổ 9'!A69</f>
        <v>60</v>
      </c>
      <c r="B65" s="112" t="str">
        <f>'TTTL tổ 9'!B69</f>
        <v>Săm Vanh Na</v>
      </c>
      <c r="C65" s="15"/>
      <c r="D65" s="12">
        <v>1</v>
      </c>
      <c r="E65" s="13">
        <v>7</v>
      </c>
      <c r="F65" s="14"/>
      <c r="G65" s="13">
        <f t="shared" si="3"/>
        <v>7</v>
      </c>
      <c r="H65" s="13">
        <f t="shared" si="4"/>
        <v>8</v>
      </c>
      <c r="I65" s="19">
        <f t="shared" si="5"/>
        <v>600000</v>
      </c>
      <c r="J65" s="20"/>
    </row>
    <row r="66" spans="1:10" ht="15.75">
      <c r="A66" s="7">
        <f>'TTTL tổ 9'!A70</f>
        <v>61</v>
      </c>
      <c r="B66" s="112" t="str">
        <f>'TTTL tổ 9'!B70</f>
        <v>Chhiêt Đêt</v>
      </c>
      <c r="C66" s="15"/>
      <c r="D66" s="12">
        <v>1</v>
      </c>
      <c r="E66" s="13">
        <v>5</v>
      </c>
      <c r="F66" s="14">
        <v>1</v>
      </c>
      <c r="G66" s="13">
        <f t="shared" si="3"/>
        <v>6</v>
      </c>
      <c r="H66" s="13">
        <f t="shared" si="4"/>
        <v>6</v>
      </c>
      <c r="I66" s="19">
        <f t="shared" si="5"/>
        <v>450000</v>
      </c>
      <c r="J66" s="20"/>
    </row>
    <row r="67" spans="1:10" ht="15.75">
      <c r="A67" s="7">
        <f>'TTTL tổ 9'!A71</f>
        <v>62</v>
      </c>
      <c r="B67" s="112" t="str">
        <f>'TTTL tổ 9'!B71</f>
        <v>Chhiêng Sa Rươn</v>
      </c>
      <c r="C67" s="15"/>
      <c r="D67" s="12">
        <v>1</v>
      </c>
      <c r="E67" s="13">
        <v>5</v>
      </c>
      <c r="F67" s="14"/>
      <c r="G67" s="13">
        <f t="shared" si="3"/>
        <v>5</v>
      </c>
      <c r="H67" s="13">
        <f t="shared" si="4"/>
        <v>6</v>
      </c>
      <c r="I67" s="19">
        <f t="shared" si="5"/>
        <v>450000</v>
      </c>
      <c r="J67" s="20"/>
    </row>
    <row r="68" spans="1:10" ht="15.75">
      <c r="A68" s="7">
        <f>'TTTL tổ 9'!A72</f>
        <v>63</v>
      </c>
      <c r="B68" s="112" t="str">
        <f>'TTTL tổ 9'!B72</f>
        <v>Khat Sô Phol</v>
      </c>
      <c r="C68" s="15"/>
      <c r="D68" s="12">
        <v>1</v>
      </c>
      <c r="E68" s="13">
        <v>5</v>
      </c>
      <c r="F68" s="14"/>
      <c r="G68" s="13">
        <f t="shared" si="3"/>
        <v>5</v>
      </c>
      <c r="H68" s="13">
        <f t="shared" si="4"/>
        <v>6</v>
      </c>
      <c r="I68" s="19">
        <f t="shared" si="5"/>
        <v>450000</v>
      </c>
      <c r="J68" s="20"/>
    </row>
    <row r="69" spans="1:10" ht="15.75">
      <c r="A69" s="7">
        <f>'TTTL tổ 9'!A73</f>
        <v>64</v>
      </c>
      <c r="B69" s="112" t="str">
        <f>'TTTL tổ 9'!B73</f>
        <v>Chhiên Chăn Thu</v>
      </c>
      <c r="C69" s="15"/>
      <c r="D69" s="12">
        <v>1</v>
      </c>
      <c r="E69" s="13">
        <v>5</v>
      </c>
      <c r="F69" s="14"/>
      <c r="G69" s="13">
        <f t="shared" si="3"/>
        <v>5</v>
      </c>
      <c r="H69" s="13">
        <f t="shared" si="4"/>
        <v>6</v>
      </c>
      <c r="I69" s="19">
        <f t="shared" si="5"/>
        <v>450000</v>
      </c>
      <c r="J69" s="20"/>
    </row>
    <row r="70" spans="1:10" ht="15.75">
      <c r="A70" s="7">
        <f>'TTTL tổ 9'!A74</f>
        <v>65</v>
      </c>
      <c r="B70" s="112" t="str">
        <f>'TTTL tổ 9'!B74</f>
        <v>Khin Chom Rong</v>
      </c>
      <c r="C70" s="15"/>
      <c r="D70" s="12">
        <v>1</v>
      </c>
      <c r="E70" s="13">
        <v>5</v>
      </c>
      <c r="F70" s="14"/>
      <c r="G70" s="13">
        <f t="shared" si="3"/>
        <v>5</v>
      </c>
      <c r="H70" s="13">
        <f t="shared" si="4"/>
        <v>6</v>
      </c>
      <c r="I70" s="19">
        <f t="shared" si="5"/>
        <v>450000</v>
      </c>
      <c r="J70" s="20"/>
    </row>
    <row r="71" spans="1:10" ht="15.75">
      <c r="A71" s="7">
        <f>'TTTL tổ 9'!A75</f>
        <v>66</v>
      </c>
      <c r="B71" s="112" t="str">
        <f>'TTTL tổ 9'!B75</f>
        <v>Khin Chom Rơn</v>
      </c>
      <c r="C71" s="15"/>
      <c r="D71" s="12">
        <v>1</v>
      </c>
      <c r="E71" s="13">
        <v>5</v>
      </c>
      <c r="F71" s="14"/>
      <c r="G71" s="13">
        <f t="shared" si="3"/>
        <v>5</v>
      </c>
      <c r="H71" s="13">
        <f t="shared" si="4"/>
        <v>6</v>
      </c>
      <c r="I71" s="19">
        <f t="shared" si="5"/>
        <v>450000</v>
      </c>
      <c r="J71" s="20"/>
    </row>
    <row r="72" spans="1:10" ht="15.75">
      <c r="A72" s="7">
        <f>'TTTL tổ 9'!A76</f>
        <v>67</v>
      </c>
      <c r="B72" s="112" t="str">
        <f>'TTTL tổ 9'!B76</f>
        <v>Khim Chom Ri</v>
      </c>
      <c r="C72" s="15"/>
      <c r="D72" s="12">
        <v>1</v>
      </c>
      <c r="E72" s="13">
        <v>5</v>
      </c>
      <c r="F72" s="14"/>
      <c r="G72" s="13">
        <f t="shared" si="3"/>
        <v>5</v>
      </c>
      <c r="H72" s="13">
        <f t="shared" si="4"/>
        <v>6</v>
      </c>
      <c r="I72" s="19">
        <f t="shared" si="5"/>
        <v>450000</v>
      </c>
      <c r="J72" s="20"/>
    </row>
    <row r="73" spans="1:10" ht="15.75">
      <c r="A73" s="7">
        <f>'TTTL tổ 9'!A77</f>
        <v>68</v>
      </c>
      <c r="B73" s="112" t="str">
        <f>'TTTL tổ 9'!B77</f>
        <v>Uông Niêm</v>
      </c>
      <c r="C73" s="15"/>
      <c r="D73" s="12">
        <v>1</v>
      </c>
      <c r="E73" s="13">
        <v>5</v>
      </c>
      <c r="F73" s="14">
        <v>2</v>
      </c>
      <c r="G73" s="13">
        <f t="shared" si="3"/>
        <v>7</v>
      </c>
      <c r="H73" s="13">
        <f t="shared" si="4"/>
        <v>6</v>
      </c>
      <c r="I73" s="19">
        <f t="shared" si="5"/>
        <v>450000</v>
      </c>
      <c r="J73" s="20"/>
    </row>
    <row r="74" spans="1:10" ht="15.75">
      <c r="A74" s="7">
        <f>'TTTL tổ 9'!A78</f>
        <v>69</v>
      </c>
      <c r="B74" s="112" t="str">
        <f>'TTTL tổ 9'!B78</f>
        <v>Om Sôt</v>
      </c>
      <c r="C74" s="15"/>
      <c r="D74" s="12">
        <v>1</v>
      </c>
      <c r="E74" s="13">
        <v>5</v>
      </c>
      <c r="F74" s="14"/>
      <c r="G74" s="13">
        <f t="shared" si="3"/>
        <v>5</v>
      </c>
      <c r="H74" s="13">
        <f t="shared" si="4"/>
        <v>6</v>
      </c>
      <c r="I74" s="19">
        <f t="shared" si="5"/>
        <v>450000</v>
      </c>
      <c r="J74" s="20"/>
    </row>
    <row r="75" spans="1:10" ht="15.75">
      <c r="A75" s="7">
        <f>'TTTL tổ 9'!A79</f>
        <v>70</v>
      </c>
      <c r="B75" s="112" t="str">
        <f>'TTTL tổ 9'!B79</f>
        <v>Khươn Sôl</v>
      </c>
      <c r="C75" s="15"/>
      <c r="D75" s="12">
        <v>1</v>
      </c>
      <c r="E75" s="13">
        <v>5</v>
      </c>
      <c r="F75" s="14"/>
      <c r="G75" s="13">
        <f t="shared" si="3"/>
        <v>5</v>
      </c>
      <c r="H75" s="13">
        <f t="shared" si="4"/>
        <v>6</v>
      </c>
      <c r="I75" s="19">
        <f t="shared" si="5"/>
        <v>450000</v>
      </c>
      <c r="J75" s="20"/>
    </row>
    <row r="76" spans="1:10" ht="15.75">
      <c r="A76" s="7">
        <f>'TTTL tổ 9'!A80</f>
        <v>71</v>
      </c>
      <c r="B76" s="112" t="str">
        <f>'TTTL tổ 9'!B80</f>
        <v>Om Ruas</v>
      </c>
      <c r="C76" s="15"/>
      <c r="D76" s="12">
        <v>1</v>
      </c>
      <c r="E76" s="13">
        <v>4</v>
      </c>
      <c r="F76" s="14"/>
      <c r="G76" s="13">
        <f t="shared" si="3"/>
        <v>4</v>
      </c>
      <c r="H76" s="13">
        <f t="shared" si="4"/>
        <v>5</v>
      </c>
      <c r="I76" s="19">
        <f t="shared" si="5"/>
        <v>375000</v>
      </c>
      <c r="J76" s="20"/>
    </row>
    <row r="77" spans="1:10" ht="15.75">
      <c r="A77" s="7">
        <f>'TTTL tổ 9'!A81</f>
        <v>72</v>
      </c>
      <c r="B77" s="112" t="str">
        <f>'TTTL tổ 9'!B81</f>
        <v>Lat So Rây</v>
      </c>
      <c r="C77" s="15"/>
      <c r="D77" s="12">
        <v>1</v>
      </c>
      <c r="E77" s="13">
        <v>5</v>
      </c>
      <c r="F77" s="14"/>
      <c r="G77" s="13">
        <f t="shared" si="3"/>
        <v>5</v>
      </c>
      <c r="H77" s="13">
        <f t="shared" si="4"/>
        <v>6</v>
      </c>
      <c r="I77" s="19">
        <f t="shared" si="5"/>
        <v>450000</v>
      </c>
      <c r="J77" s="20"/>
    </row>
    <row r="78" spans="1:10" ht="15.75">
      <c r="A78" s="7">
        <f>'TTTL tổ 9'!A82</f>
        <v>73</v>
      </c>
      <c r="B78" s="112" t="str">
        <f>'TTTL tổ 9'!B82</f>
        <v>Ôn Hat</v>
      </c>
      <c r="C78" s="15"/>
      <c r="D78" s="12">
        <v>1</v>
      </c>
      <c r="E78" s="13">
        <v>5</v>
      </c>
      <c r="F78" s="14">
        <v>2</v>
      </c>
      <c r="G78" s="13">
        <f t="shared" si="3"/>
        <v>7</v>
      </c>
      <c r="H78" s="13">
        <f t="shared" si="4"/>
        <v>6</v>
      </c>
      <c r="I78" s="19">
        <f t="shared" si="5"/>
        <v>450000</v>
      </c>
      <c r="J78" s="20"/>
    </row>
    <row r="79" spans="1:10" ht="15.75">
      <c r="A79" s="7">
        <f>'TTTL tổ 9'!A83</f>
        <v>74</v>
      </c>
      <c r="B79" s="112" t="str">
        <f>'TTTL tổ 9'!B83</f>
        <v>Ôn Hôl</v>
      </c>
      <c r="C79" s="15"/>
      <c r="D79" s="12">
        <v>1</v>
      </c>
      <c r="E79" s="13">
        <v>5</v>
      </c>
      <c r="F79" s="14"/>
      <c r="G79" s="13">
        <f t="shared" si="3"/>
        <v>5</v>
      </c>
      <c r="H79" s="13">
        <f t="shared" si="4"/>
        <v>6</v>
      </c>
      <c r="I79" s="19">
        <f t="shared" si="5"/>
        <v>450000</v>
      </c>
      <c r="J79" s="20"/>
    </row>
    <row r="80" spans="1:10" ht="15.75">
      <c r="A80" s="7">
        <f>'TTTL tổ 9'!A84</f>
        <v>75</v>
      </c>
      <c r="B80" s="112" t="str">
        <f>'TTTL tổ 9'!B84</f>
        <v>Thuôk Thươn</v>
      </c>
      <c r="C80" s="15"/>
      <c r="D80" s="12">
        <v>1</v>
      </c>
      <c r="E80" s="13">
        <v>5</v>
      </c>
      <c r="F80" s="14"/>
      <c r="G80" s="13">
        <f t="shared" si="3"/>
        <v>5</v>
      </c>
      <c r="H80" s="13">
        <f t="shared" si="4"/>
        <v>6</v>
      </c>
      <c r="I80" s="19">
        <f t="shared" si="5"/>
        <v>450000</v>
      </c>
      <c r="J80" s="20"/>
    </row>
    <row r="81" spans="1:10" ht="15.75" hidden="1">
      <c r="A81" s="7">
        <f>'TTTL tổ 9'!A85</f>
        <v>76</v>
      </c>
      <c r="B81" s="112" t="str">
        <f>'TTTL tổ 9'!B85</f>
        <v>Chân Rông</v>
      </c>
      <c r="C81" s="15"/>
      <c r="D81" s="12">
        <v>1</v>
      </c>
      <c r="E81" s="13">
        <v>5</v>
      </c>
      <c r="F81" s="14">
        <v>2</v>
      </c>
      <c r="G81" s="13">
        <f t="shared" si="3"/>
        <v>7</v>
      </c>
      <c r="H81" s="13">
        <f t="shared" si="4"/>
        <v>6</v>
      </c>
      <c r="I81" s="19">
        <f t="shared" si="5"/>
        <v>450000</v>
      </c>
      <c r="J81" s="20"/>
    </row>
    <row r="82" spans="1:10" ht="15.75" hidden="1">
      <c r="A82" s="7">
        <f>'TTTL tổ 9'!A86</f>
        <v>77</v>
      </c>
      <c r="B82" s="112" t="str">
        <f>'TTTL tổ 9'!B86</f>
        <v>Phin Mă Ca Ra</v>
      </c>
      <c r="C82" s="15"/>
      <c r="D82" s="12">
        <v>1</v>
      </c>
      <c r="E82" s="13">
        <v>4</v>
      </c>
      <c r="F82" s="14">
        <v>1</v>
      </c>
      <c r="G82" s="13">
        <f t="shared" si="3"/>
        <v>5</v>
      </c>
      <c r="H82" s="13">
        <f t="shared" si="4"/>
        <v>5</v>
      </c>
      <c r="I82" s="19">
        <f t="shared" si="5"/>
        <v>375000</v>
      </c>
      <c r="J82" s="20"/>
    </row>
    <row r="83" spans="1:10" ht="15.75" hidden="1">
      <c r="A83" s="7">
        <f>'TTTL tổ 9'!A87</f>
        <v>78</v>
      </c>
      <c r="B83" s="112" t="str">
        <f>'TTTL tổ 9'!B87</f>
        <v>Biên Khươn</v>
      </c>
      <c r="C83" s="15"/>
      <c r="D83" s="12">
        <v>1</v>
      </c>
      <c r="E83" s="13">
        <v>5</v>
      </c>
      <c r="F83" s="14"/>
      <c r="G83" s="13">
        <f t="shared" si="3"/>
        <v>5</v>
      </c>
      <c r="H83" s="13">
        <f t="shared" si="4"/>
        <v>6</v>
      </c>
      <c r="I83" s="19">
        <f t="shared" si="5"/>
        <v>450000</v>
      </c>
      <c r="J83" s="20"/>
    </row>
    <row r="84" spans="1:10" ht="15.75" hidden="1">
      <c r="A84" s="7">
        <f>'TTTL tổ 9'!A88</f>
        <v>79</v>
      </c>
      <c r="B84" s="112" t="str">
        <f>'TTTL tổ 9'!B88</f>
        <v>Biên Sôl</v>
      </c>
      <c r="C84" s="15"/>
      <c r="D84" s="12">
        <v>1</v>
      </c>
      <c r="E84" s="13">
        <v>5</v>
      </c>
      <c r="F84" s="14"/>
      <c r="G84" s="13">
        <f t="shared" si="3"/>
        <v>5</v>
      </c>
      <c r="H84" s="13">
        <f t="shared" si="4"/>
        <v>6</v>
      </c>
      <c r="I84" s="19">
        <f t="shared" si="5"/>
        <v>450000</v>
      </c>
      <c r="J84" s="20"/>
    </row>
    <row r="85" spans="1:10" ht="15.75" hidden="1">
      <c r="A85" s="7">
        <f>'TTTL tổ 9'!A89</f>
        <v>80</v>
      </c>
      <c r="B85" s="112" t="str">
        <f>'TTTL tổ 9'!B89</f>
        <v>Chhin Chhi</v>
      </c>
      <c r="C85" s="15"/>
      <c r="D85" s="12">
        <v>1</v>
      </c>
      <c r="E85" s="13">
        <v>5</v>
      </c>
      <c r="F85" s="14"/>
      <c r="G85" s="13">
        <f t="shared" si="3"/>
        <v>5</v>
      </c>
      <c r="H85" s="13">
        <f t="shared" si="4"/>
        <v>6</v>
      </c>
      <c r="I85" s="19">
        <f t="shared" si="5"/>
        <v>450000</v>
      </c>
      <c r="J85" s="20"/>
    </row>
    <row r="86" spans="1:10" ht="15.75" hidden="1">
      <c r="A86" s="7">
        <f>'TTTL tổ 9'!A90</f>
        <v>81</v>
      </c>
      <c r="B86" s="112" t="str">
        <f>'TTTL tổ 9'!B90</f>
        <v>Chhin Lư</v>
      </c>
      <c r="C86" s="15"/>
      <c r="D86" s="12">
        <v>1</v>
      </c>
      <c r="E86" s="13">
        <v>5</v>
      </c>
      <c r="F86" s="14">
        <v>1</v>
      </c>
      <c r="G86" s="13">
        <f t="shared" si="3"/>
        <v>6</v>
      </c>
      <c r="H86" s="13">
        <f t="shared" si="4"/>
        <v>6</v>
      </c>
      <c r="I86" s="19">
        <f t="shared" si="5"/>
        <v>450000</v>
      </c>
      <c r="J86" s="20"/>
    </row>
    <row r="87" spans="1:10" ht="15.75" hidden="1">
      <c r="A87" s="7">
        <f>'TTTL tổ 9'!A91</f>
        <v>82</v>
      </c>
      <c r="B87" s="112" t="str">
        <f>'TTTL tổ 9'!B91</f>
        <v>Ôi Vut</v>
      </c>
      <c r="C87" s="15"/>
      <c r="D87" s="12">
        <v>1</v>
      </c>
      <c r="E87" s="13">
        <v>5</v>
      </c>
      <c r="F87" s="14"/>
      <c r="G87" s="13">
        <f t="shared" si="3"/>
        <v>5</v>
      </c>
      <c r="H87" s="13">
        <f t="shared" si="4"/>
        <v>6</v>
      </c>
      <c r="I87" s="19">
        <f t="shared" si="5"/>
        <v>450000</v>
      </c>
      <c r="J87" s="20"/>
    </row>
    <row r="88" spans="1:10" ht="15.75" hidden="1">
      <c r="A88" s="7">
        <f>'TTTL tổ 9'!A92</f>
        <v>83</v>
      </c>
      <c r="B88" s="112" t="str">
        <f>'TTTL tổ 9'!B92</f>
        <v>Pin Thon</v>
      </c>
      <c r="C88" s="15"/>
      <c r="D88" s="12">
        <v>1</v>
      </c>
      <c r="E88" s="13">
        <v>4</v>
      </c>
      <c r="F88" s="14"/>
      <c r="G88" s="13">
        <f t="shared" si="3"/>
        <v>4</v>
      </c>
      <c r="H88" s="13">
        <f t="shared" si="4"/>
        <v>5</v>
      </c>
      <c r="I88" s="19">
        <f t="shared" si="5"/>
        <v>375000</v>
      </c>
      <c r="J88" s="20"/>
    </row>
    <row r="89" spans="1:10" ht="15.75" hidden="1">
      <c r="A89" s="7">
        <f>'TTTL tổ 9'!A93</f>
        <v>84</v>
      </c>
      <c r="B89" s="112" t="str">
        <f>'TTTL tổ 9'!B93</f>
        <v>Mau Số Nat</v>
      </c>
      <c r="C89" s="15"/>
      <c r="D89" s="12">
        <v>1</v>
      </c>
      <c r="E89" s="13">
        <v>5</v>
      </c>
      <c r="F89" s="14"/>
      <c r="G89" s="13">
        <f t="shared" si="3"/>
        <v>5</v>
      </c>
      <c r="H89" s="13">
        <f t="shared" si="4"/>
        <v>6</v>
      </c>
      <c r="I89" s="19">
        <f t="shared" si="5"/>
        <v>450000</v>
      </c>
      <c r="J89" s="20"/>
    </row>
    <row r="90" spans="1:10" ht="15.75" hidden="1">
      <c r="A90" s="7">
        <f>'TTTL tổ 9'!A94</f>
        <v>85</v>
      </c>
      <c r="B90" s="112" t="str">
        <f>'TTTL tổ 9'!B94</f>
        <v>Kim In</v>
      </c>
      <c r="C90" s="15"/>
      <c r="D90" s="12">
        <v>1</v>
      </c>
      <c r="E90" s="13">
        <v>5</v>
      </c>
      <c r="F90" s="14">
        <v>2</v>
      </c>
      <c r="G90" s="13">
        <f t="shared" si="3"/>
        <v>7</v>
      </c>
      <c r="H90" s="13">
        <f t="shared" si="4"/>
        <v>6</v>
      </c>
      <c r="I90" s="19">
        <f t="shared" si="5"/>
        <v>450000</v>
      </c>
      <c r="J90" s="20"/>
    </row>
    <row r="91" spans="1:10" ht="15.75" hidden="1">
      <c r="A91" s="7">
        <f>'TTTL tổ 9'!A95</f>
        <v>86</v>
      </c>
      <c r="B91" s="112" t="str">
        <f>'TTTL tổ 9'!B95</f>
        <v>Tô Ry Han</v>
      </c>
      <c r="C91" s="15"/>
      <c r="D91" s="12">
        <v>1</v>
      </c>
      <c r="E91" s="13">
        <v>4</v>
      </c>
      <c r="F91" s="14"/>
      <c r="G91" s="13">
        <f t="shared" si="3"/>
        <v>4</v>
      </c>
      <c r="H91" s="13">
        <f t="shared" si="4"/>
        <v>5</v>
      </c>
      <c r="I91" s="19">
        <f t="shared" si="5"/>
        <v>375000</v>
      </c>
      <c r="J91" s="20"/>
    </row>
    <row r="92" spans="1:10" ht="15.75" hidden="1">
      <c r="A92" s="7">
        <f>'TTTL tổ 9'!A96</f>
        <v>87</v>
      </c>
      <c r="B92" s="112" t="str">
        <f>'TTTL tổ 9'!B96</f>
        <v>Chhiên Bô Ri</v>
      </c>
      <c r="C92" s="15"/>
      <c r="D92" s="12">
        <v>1</v>
      </c>
      <c r="E92" s="13">
        <v>4</v>
      </c>
      <c r="F92" s="14"/>
      <c r="G92" s="13">
        <f t="shared" si="3"/>
        <v>4</v>
      </c>
      <c r="H92" s="13">
        <f t="shared" si="4"/>
        <v>5</v>
      </c>
      <c r="I92" s="19">
        <f t="shared" si="5"/>
        <v>375000</v>
      </c>
      <c r="J92" s="20"/>
    </row>
    <row r="93" spans="1:10" ht="15.75" hidden="1">
      <c r="A93" s="7">
        <f>'TTTL tổ 9'!A97</f>
        <v>88</v>
      </c>
      <c r="B93" s="112" t="str">
        <f>'TTTL tổ 9'!B97</f>
        <v>Lunh Chhok</v>
      </c>
      <c r="C93" s="15"/>
      <c r="D93" s="12">
        <v>1</v>
      </c>
      <c r="E93" s="13">
        <v>4</v>
      </c>
      <c r="F93" s="14"/>
      <c r="G93" s="13">
        <f t="shared" si="3"/>
        <v>4</v>
      </c>
      <c r="H93" s="13">
        <f t="shared" si="4"/>
        <v>5</v>
      </c>
      <c r="I93" s="19">
        <f t="shared" si="5"/>
        <v>375000</v>
      </c>
      <c r="J93" s="20"/>
    </row>
    <row r="94" spans="1:10" ht="15.75" hidden="1">
      <c r="A94" s="7">
        <f>'TTTL tổ 9'!A98</f>
        <v>89</v>
      </c>
      <c r="B94" s="112" t="str">
        <f>'TTTL tổ 9'!B98</f>
        <v>Pôk Piêng</v>
      </c>
      <c r="C94" s="15"/>
      <c r="D94" s="12">
        <v>1</v>
      </c>
      <c r="E94" s="13">
        <v>5</v>
      </c>
      <c r="F94" s="14"/>
      <c r="G94" s="13">
        <f t="shared" si="3"/>
        <v>5</v>
      </c>
      <c r="H94" s="13">
        <f t="shared" si="4"/>
        <v>6</v>
      </c>
      <c r="I94" s="19">
        <f t="shared" si="5"/>
        <v>450000</v>
      </c>
      <c r="J94" s="20"/>
    </row>
    <row r="95" spans="1:10" ht="15.75" hidden="1">
      <c r="A95" s="7">
        <f>'TTTL tổ 9'!A99</f>
        <v>90</v>
      </c>
      <c r="B95" s="112" t="str">
        <f>'TTTL tổ 9'!B99</f>
        <v>Vôn I Ca</v>
      </c>
      <c r="C95" s="15"/>
      <c r="D95" s="12">
        <v>1</v>
      </c>
      <c r="E95" s="13">
        <v>7</v>
      </c>
      <c r="F95" s="14"/>
      <c r="G95" s="13">
        <f t="shared" si="3"/>
        <v>7</v>
      </c>
      <c r="H95" s="13">
        <f t="shared" si="4"/>
        <v>8</v>
      </c>
      <c r="I95" s="19">
        <f t="shared" si="5"/>
        <v>600000</v>
      </c>
      <c r="J95" s="20"/>
    </row>
    <row r="96" spans="1:10" ht="15.75" hidden="1">
      <c r="A96" s="7">
        <f>'TTTL tổ 9'!A100</f>
        <v>91</v>
      </c>
      <c r="B96" s="112" t="str">
        <f>'TTTL tổ 9'!B100</f>
        <v>Chăn Phin</v>
      </c>
      <c r="C96" s="15"/>
      <c r="D96" s="12">
        <v>1</v>
      </c>
      <c r="E96" s="13">
        <v>5</v>
      </c>
      <c r="F96" s="14"/>
      <c r="G96" s="13">
        <f t="shared" si="3"/>
        <v>5</v>
      </c>
      <c r="H96" s="13">
        <f t="shared" si="4"/>
        <v>6</v>
      </c>
      <c r="I96" s="19">
        <f t="shared" si="5"/>
        <v>450000</v>
      </c>
      <c r="J96" s="20"/>
    </row>
    <row r="97" spans="1:10" ht="15.75" hidden="1">
      <c r="A97" s="7">
        <f>'TTTL tổ 9'!A101</f>
        <v>92</v>
      </c>
      <c r="B97" s="112" t="str">
        <f>'TTTL tổ 9'!B101</f>
        <v>Sa Li Đa</v>
      </c>
      <c r="C97" s="15"/>
      <c r="D97" s="12">
        <v>1</v>
      </c>
      <c r="E97" s="13">
        <v>4</v>
      </c>
      <c r="F97" s="14"/>
      <c r="G97" s="13">
        <f t="shared" si="3"/>
        <v>4</v>
      </c>
      <c r="H97" s="13">
        <f t="shared" si="4"/>
        <v>5</v>
      </c>
      <c r="I97" s="19">
        <f t="shared" si="5"/>
        <v>375000</v>
      </c>
      <c r="J97" s="20"/>
    </row>
    <row r="98" spans="1:10" ht="15.75" hidden="1">
      <c r="A98" s="7">
        <f>'TTTL tổ 9'!A102</f>
        <v>93</v>
      </c>
      <c r="B98" s="112" t="str">
        <f>'TTTL tổ 9'!B102</f>
        <v>Thô Thon</v>
      </c>
      <c r="C98" s="15"/>
      <c r="D98" s="12">
        <v>1</v>
      </c>
      <c r="E98" s="13">
        <v>5</v>
      </c>
      <c r="F98" s="14"/>
      <c r="G98" s="13">
        <v>5</v>
      </c>
      <c r="H98" s="13">
        <f t="shared" si="4"/>
        <v>6</v>
      </c>
      <c r="I98" s="19">
        <f t="shared" si="5"/>
        <v>450000</v>
      </c>
      <c r="J98" s="20"/>
    </row>
    <row r="99" spans="1:10" ht="15.75" hidden="1">
      <c r="A99" s="7">
        <f>'TTTL tổ 9'!A103</f>
        <v>94</v>
      </c>
      <c r="B99" s="112" t="str">
        <f>'TTTL tổ 9'!B103</f>
        <v>Sô Lai</v>
      </c>
      <c r="C99" s="15"/>
      <c r="D99" s="12">
        <v>1</v>
      </c>
      <c r="E99" s="13">
        <v>7</v>
      </c>
      <c r="F99" s="14"/>
      <c r="G99" s="13">
        <f t="shared" si="3"/>
        <v>7</v>
      </c>
      <c r="H99" s="13">
        <f t="shared" si="4"/>
        <v>8</v>
      </c>
      <c r="I99" s="19">
        <f t="shared" si="5"/>
        <v>600000</v>
      </c>
      <c r="J99" s="20"/>
    </row>
    <row r="100" spans="1:10" ht="15.75" hidden="1">
      <c r="A100" s="7">
        <f>'TTTL tổ 9'!A104</f>
        <v>95</v>
      </c>
      <c r="B100" s="112" t="str">
        <f>'TTTL tổ 9'!B104</f>
        <v>Vay Hâm</v>
      </c>
      <c r="C100" s="15"/>
      <c r="D100" s="12">
        <v>1</v>
      </c>
      <c r="E100" s="13">
        <v>5</v>
      </c>
      <c r="F100" s="14">
        <v>1</v>
      </c>
      <c r="G100" s="13">
        <f t="shared" si="3"/>
        <v>6</v>
      </c>
      <c r="H100" s="13">
        <f t="shared" si="4"/>
        <v>6</v>
      </c>
      <c r="I100" s="19">
        <f t="shared" si="5"/>
        <v>450000</v>
      </c>
      <c r="J100" s="20"/>
    </row>
    <row r="101" spans="1:10" ht="15.75" hidden="1">
      <c r="A101" s="7">
        <f>'TTTL tổ 9'!A105</f>
        <v>96</v>
      </c>
      <c r="B101" s="112" t="str">
        <f>'TTTL tổ 9'!B105</f>
        <v>Nhêp Vên</v>
      </c>
      <c r="C101" s="15"/>
      <c r="D101" s="12">
        <v>1</v>
      </c>
      <c r="E101" s="13">
        <v>4</v>
      </c>
      <c r="F101" s="14"/>
      <c r="G101" s="13">
        <f t="shared" si="3"/>
        <v>4</v>
      </c>
      <c r="H101" s="13">
        <f t="shared" si="4"/>
        <v>5</v>
      </c>
      <c r="I101" s="19">
        <f t="shared" si="5"/>
        <v>375000</v>
      </c>
      <c r="J101" s="20"/>
    </row>
    <row r="102" spans="1:10" ht="15.75" hidden="1">
      <c r="A102" s="7">
        <f>'TTTL tổ 9'!A106</f>
        <v>97</v>
      </c>
      <c r="B102" s="112" t="str">
        <f>'TTTL tổ 9'!B106</f>
        <v>Uôn Ra</v>
      </c>
      <c r="C102" s="15"/>
      <c r="D102" s="12">
        <v>1</v>
      </c>
      <c r="E102" s="13">
        <v>5</v>
      </c>
      <c r="F102" s="14">
        <v>1</v>
      </c>
      <c r="G102" s="13">
        <f t="shared" si="3"/>
        <v>6</v>
      </c>
      <c r="H102" s="13">
        <f t="shared" si="4"/>
        <v>6</v>
      </c>
      <c r="I102" s="19">
        <f t="shared" si="5"/>
        <v>450000</v>
      </c>
      <c r="J102" s="20"/>
    </row>
    <row r="103" spans="1:10" ht="15.75" hidden="1">
      <c r="A103" s="7">
        <f>'TTTL tổ 9'!A107</f>
        <v>98</v>
      </c>
      <c r="B103" s="112" t="str">
        <f>'TTTL tổ 9'!B107</f>
        <v>Chhiêt Phin</v>
      </c>
      <c r="C103" s="15"/>
      <c r="D103" s="12">
        <v>1</v>
      </c>
      <c r="E103" s="13">
        <v>7</v>
      </c>
      <c r="F103" s="14"/>
      <c r="G103" s="13">
        <f t="shared" si="3"/>
        <v>7</v>
      </c>
      <c r="H103" s="13">
        <f t="shared" si="4"/>
        <v>8</v>
      </c>
      <c r="I103" s="19">
        <f t="shared" si="5"/>
        <v>600000</v>
      </c>
      <c r="J103" s="20"/>
    </row>
    <row r="104" spans="1:10" ht="15.75" hidden="1">
      <c r="A104" s="7">
        <f>'TTTL tổ 9'!A108</f>
        <v>116</v>
      </c>
      <c r="B104" s="112" t="str">
        <f>'TTTL tổ 9'!B108</f>
        <v>Chhông Tăng Hao</v>
      </c>
      <c r="C104" s="15"/>
      <c r="D104" s="12">
        <v>1</v>
      </c>
      <c r="E104" s="13">
        <v>7</v>
      </c>
      <c r="F104" s="14">
        <v>2</v>
      </c>
      <c r="G104" s="13">
        <f t="shared" si="3"/>
        <v>9</v>
      </c>
      <c r="H104" s="13">
        <f t="shared" si="4"/>
        <v>8</v>
      </c>
      <c r="I104" s="19">
        <f t="shared" si="5"/>
        <v>600000</v>
      </c>
      <c r="J104" s="20"/>
    </row>
    <row r="105" spans="1:10" ht="15.75" hidden="1">
      <c r="A105" s="7">
        <f>'TTTL tổ 9'!A109</f>
        <v>117</v>
      </c>
      <c r="B105" s="112" t="str">
        <f>'TTTL tổ 9'!B109</f>
        <v>Pho Than</v>
      </c>
      <c r="C105" s="15"/>
      <c r="D105" s="12">
        <v>1</v>
      </c>
      <c r="E105" s="13">
        <v>7</v>
      </c>
      <c r="F105" s="14"/>
      <c r="G105" s="13">
        <f t="shared" si="3"/>
        <v>7</v>
      </c>
      <c r="H105" s="13">
        <f t="shared" si="4"/>
        <v>8</v>
      </c>
      <c r="I105" s="19">
        <f t="shared" si="5"/>
        <v>600000</v>
      </c>
      <c r="J105" s="20"/>
    </row>
    <row r="106" spans="1:10" ht="15.75" hidden="1">
      <c r="A106" s="7">
        <f>'TTTL tổ 9'!A110</f>
        <v>118</v>
      </c>
      <c r="B106" s="112" t="str">
        <f>'TTTL tổ 9'!B110</f>
        <v>Mak Von</v>
      </c>
      <c r="C106" s="15"/>
      <c r="D106" s="12">
        <v>1</v>
      </c>
      <c r="E106" s="13">
        <v>7</v>
      </c>
      <c r="F106" s="14"/>
      <c r="G106" s="13">
        <f t="shared" si="3"/>
        <v>7</v>
      </c>
      <c r="H106" s="13">
        <f t="shared" si="4"/>
        <v>8</v>
      </c>
      <c r="I106" s="19">
        <f t="shared" si="5"/>
        <v>600000</v>
      </c>
      <c r="J106" s="20"/>
    </row>
    <row r="107" spans="1:10" ht="15.75" hidden="1">
      <c r="A107" s="7">
        <f>'TTTL tổ 9'!A111</f>
        <v>119</v>
      </c>
      <c r="B107" s="112" t="str">
        <f>'TTTL tổ 9'!B111</f>
        <v>Sôk Tit</v>
      </c>
      <c r="C107" s="15"/>
      <c r="D107" s="12">
        <v>1</v>
      </c>
      <c r="E107" s="13">
        <v>7</v>
      </c>
      <c r="F107" s="14">
        <v>1</v>
      </c>
      <c r="G107" s="13">
        <f t="shared" si="3"/>
        <v>8</v>
      </c>
      <c r="H107" s="13">
        <f t="shared" si="4"/>
        <v>8</v>
      </c>
      <c r="I107" s="19">
        <f t="shared" si="5"/>
        <v>600000</v>
      </c>
      <c r="J107" s="20"/>
    </row>
    <row r="108" spans="1:10" ht="15.75" hidden="1">
      <c r="A108" s="7">
        <f>'TTTL tổ 9'!A112</f>
        <v>120</v>
      </c>
      <c r="B108" s="112" t="str">
        <f>'TTTL tổ 9'!B112</f>
        <v>Na Chăn Ra</v>
      </c>
      <c r="C108" s="15"/>
      <c r="D108" s="12">
        <v>1</v>
      </c>
      <c r="E108" s="13">
        <v>7</v>
      </c>
      <c r="F108" s="14">
        <v>2</v>
      </c>
      <c r="G108" s="13">
        <f t="shared" si="3"/>
        <v>9</v>
      </c>
      <c r="H108" s="13">
        <f t="shared" si="4"/>
        <v>8</v>
      </c>
      <c r="I108" s="19">
        <f t="shared" si="5"/>
        <v>600000</v>
      </c>
      <c r="J108" s="20"/>
    </row>
    <row r="109" spans="1:10" ht="15.75" hidden="1">
      <c r="A109" s="7">
        <f>'TTTL tổ 9'!A113</f>
        <v>121</v>
      </c>
      <c r="B109" s="112" t="str">
        <f>'TTTL tổ 9'!B113</f>
        <v>Von Khôi</v>
      </c>
      <c r="C109" s="15"/>
      <c r="D109" s="12">
        <v>1</v>
      </c>
      <c r="E109" s="13">
        <v>7</v>
      </c>
      <c r="F109" s="14"/>
      <c r="G109" s="13">
        <f t="shared" si="3"/>
        <v>7</v>
      </c>
      <c r="H109" s="13">
        <f t="shared" si="4"/>
        <v>8</v>
      </c>
      <c r="I109" s="19">
        <f t="shared" si="5"/>
        <v>600000</v>
      </c>
      <c r="J109" s="20"/>
    </row>
    <row r="110" spans="1:10" ht="15.75" hidden="1">
      <c r="A110" s="7">
        <f>'TTTL tổ 9'!A114</f>
        <v>122</v>
      </c>
      <c r="B110" s="112" t="str">
        <f>'TTTL tổ 9'!B114</f>
        <v>Son Chom Rơn</v>
      </c>
      <c r="C110" s="15"/>
      <c r="D110" s="12">
        <v>1</v>
      </c>
      <c r="E110" s="13">
        <v>3</v>
      </c>
      <c r="F110" s="14"/>
      <c r="G110" s="13">
        <f t="shared" si="3"/>
        <v>3</v>
      </c>
      <c r="H110" s="13">
        <f t="shared" si="4"/>
        <v>4</v>
      </c>
      <c r="I110" s="19">
        <f t="shared" si="5"/>
        <v>300000</v>
      </c>
      <c r="J110" s="20"/>
    </row>
    <row r="111" spans="1:10" ht="15.75" hidden="1">
      <c r="A111" s="7">
        <f>'TTTL tổ 9'!A115</f>
        <v>123</v>
      </c>
      <c r="B111" s="112" t="str">
        <f>'TTTL tổ 9'!B115</f>
        <v>Chhon Ron</v>
      </c>
      <c r="C111" s="15"/>
      <c r="D111" s="12">
        <v>1</v>
      </c>
      <c r="E111" s="13">
        <v>2</v>
      </c>
      <c r="F111" s="14">
        <v>2</v>
      </c>
      <c r="G111" s="13">
        <f t="shared" si="3"/>
        <v>4</v>
      </c>
      <c r="H111" s="13">
        <f t="shared" si="4"/>
        <v>3</v>
      </c>
      <c r="I111" s="19">
        <f t="shared" si="5"/>
        <v>225000</v>
      </c>
      <c r="J111" s="20"/>
    </row>
    <row r="112" spans="1:10" ht="15.75" hidden="1">
      <c r="A112" s="7">
        <f>'TTTL tổ 9'!A116</f>
        <v>124</v>
      </c>
      <c r="B112" s="112" t="str">
        <f>'TTTL tổ 9'!B116</f>
        <v>Hum Ni</v>
      </c>
      <c r="C112" s="15"/>
      <c r="D112" s="12">
        <v>1</v>
      </c>
      <c r="E112" s="13">
        <v>1</v>
      </c>
      <c r="F112" s="14"/>
      <c r="G112" s="13">
        <f t="shared" si="3"/>
        <v>1</v>
      </c>
      <c r="H112" s="13">
        <f t="shared" si="4"/>
        <v>2</v>
      </c>
      <c r="I112" s="19">
        <f t="shared" si="5"/>
        <v>150000</v>
      </c>
      <c r="J112" s="20"/>
    </row>
    <row r="113" spans="1:10" ht="15.75" hidden="1">
      <c r="A113" s="7">
        <f>'TTTL tổ 9'!A117</f>
        <v>125</v>
      </c>
      <c r="B113" s="112" t="str">
        <f>'TTTL tổ 9'!B117</f>
        <v>Sô Srey Lek</v>
      </c>
      <c r="C113" s="15"/>
      <c r="D113" s="12">
        <v>1</v>
      </c>
      <c r="E113" s="13">
        <v>2</v>
      </c>
      <c r="F113" s="14"/>
      <c r="G113" s="13">
        <f t="shared" si="3"/>
        <v>2</v>
      </c>
      <c r="H113" s="13">
        <f t="shared" si="4"/>
        <v>3</v>
      </c>
      <c r="I113" s="19">
        <f t="shared" si="5"/>
        <v>225000</v>
      </c>
      <c r="J113" s="20"/>
    </row>
    <row r="114" spans="1:10" ht="15.75" hidden="1">
      <c r="A114" s="7">
        <f>'TTTL tổ 9'!A118</f>
        <v>126</v>
      </c>
      <c r="B114" s="112" t="str">
        <f>'TTTL tổ 9'!B118</f>
        <v>Chươn Ray</v>
      </c>
      <c r="C114" s="15"/>
      <c r="D114" s="12">
        <v>1</v>
      </c>
      <c r="E114" s="13">
        <v>1</v>
      </c>
      <c r="F114" s="14"/>
      <c r="G114" s="13">
        <f t="shared" ref="G114:G177" si="6">E114+F114</f>
        <v>1</v>
      </c>
      <c r="H114" s="13">
        <f t="shared" ref="H114:H177" si="7">D114+E114</f>
        <v>2</v>
      </c>
      <c r="I114" s="19">
        <f t="shared" ref="I114:I177" si="8">H114*75000</f>
        <v>150000</v>
      </c>
      <c r="J114" s="20"/>
    </row>
    <row r="115" spans="1:10" ht="15.75" hidden="1">
      <c r="A115" s="7">
        <f>'TTTL tổ 9'!A119</f>
        <v>127</v>
      </c>
      <c r="B115" s="112" t="str">
        <f>'TTTL tổ 9'!B119</f>
        <v>Tit Ty</v>
      </c>
      <c r="C115" s="15"/>
      <c r="D115" s="12">
        <v>1</v>
      </c>
      <c r="E115" s="13">
        <v>2</v>
      </c>
      <c r="F115" s="14"/>
      <c r="G115" s="13">
        <f t="shared" si="6"/>
        <v>2</v>
      </c>
      <c r="H115" s="13">
        <f t="shared" si="7"/>
        <v>3</v>
      </c>
      <c r="I115" s="19">
        <f t="shared" si="8"/>
        <v>225000</v>
      </c>
      <c r="J115" s="20"/>
    </row>
    <row r="116" spans="1:10" ht="15.75" hidden="1">
      <c r="A116" s="7">
        <f>'TTTL tổ 9'!A120</f>
        <v>128</v>
      </c>
      <c r="B116" s="112" t="str">
        <f>'TTTL tổ 9'!B120</f>
        <v>Buôn Số Bân</v>
      </c>
      <c r="C116" s="15"/>
      <c r="D116" s="12">
        <v>1</v>
      </c>
      <c r="E116" s="13"/>
      <c r="F116" s="14">
        <v>2</v>
      </c>
      <c r="G116" s="13">
        <f t="shared" si="6"/>
        <v>2</v>
      </c>
      <c r="H116" s="13">
        <f t="shared" si="7"/>
        <v>1</v>
      </c>
      <c r="I116" s="19">
        <f t="shared" si="8"/>
        <v>75000</v>
      </c>
      <c r="J116" s="20"/>
    </row>
    <row r="117" spans="1:10" ht="15.75" hidden="1">
      <c r="A117" s="7">
        <f>'TTTL tổ 9'!A121</f>
        <v>129</v>
      </c>
      <c r="B117" s="112" t="str">
        <f>'TTTL tổ 9'!B121</f>
        <v>An Vit Chia</v>
      </c>
      <c r="C117" s="15"/>
      <c r="D117" s="12">
        <v>1</v>
      </c>
      <c r="E117" s="13">
        <v>1</v>
      </c>
      <c r="F117" s="14"/>
      <c r="G117" s="13">
        <f t="shared" si="6"/>
        <v>1</v>
      </c>
      <c r="H117" s="13">
        <f t="shared" si="7"/>
        <v>2</v>
      </c>
      <c r="I117" s="19">
        <f t="shared" si="8"/>
        <v>150000</v>
      </c>
      <c r="J117" s="20"/>
    </row>
    <row r="118" spans="1:10" ht="15.75" hidden="1">
      <c r="A118" s="7">
        <f>'TTTL tổ 9'!A122</f>
        <v>130</v>
      </c>
      <c r="B118" s="112" t="str">
        <f>'TTTL tổ 9'!B122</f>
        <v>Don Doi</v>
      </c>
      <c r="C118" s="15"/>
      <c r="D118" s="12">
        <v>1</v>
      </c>
      <c r="E118" s="13"/>
      <c r="F118" s="14">
        <v>2</v>
      </c>
      <c r="G118" s="13">
        <f t="shared" si="6"/>
        <v>2</v>
      </c>
      <c r="H118" s="13">
        <f t="shared" si="7"/>
        <v>1</v>
      </c>
      <c r="I118" s="19">
        <f t="shared" si="8"/>
        <v>75000</v>
      </c>
      <c r="J118" s="20"/>
    </row>
    <row r="119" spans="1:10" ht="15.75" hidden="1">
      <c r="A119" s="7">
        <f>'TTTL tổ 9'!A123</f>
        <v>131</v>
      </c>
      <c r="B119" s="112" t="str">
        <f>'TTTL tổ 9'!B123</f>
        <v>Rim Hay</v>
      </c>
      <c r="C119" s="15"/>
      <c r="D119" s="12">
        <v>1</v>
      </c>
      <c r="E119" s="13">
        <v>2</v>
      </c>
      <c r="F119" s="14"/>
      <c r="G119" s="13">
        <f t="shared" si="6"/>
        <v>2</v>
      </c>
      <c r="H119" s="13">
        <f t="shared" si="7"/>
        <v>3</v>
      </c>
      <c r="I119" s="19">
        <f t="shared" si="8"/>
        <v>225000</v>
      </c>
      <c r="J119" s="20"/>
    </row>
    <row r="120" spans="1:10" ht="15.75" hidden="1">
      <c r="A120" s="7">
        <f>'TTTL tổ 9'!A124</f>
        <v>132</v>
      </c>
      <c r="B120" s="112" t="str">
        <f>'TTTL tổ 9'!B124</f>
        <v>Văn Sôk</v>
      </c>
      <c r="C120" s="15"/>
      <c r="D120" s="12">
        <v>1</v>
      </c>
      <c r="E120" s="13"/>
      <c r="F120" s="14"/>
      <c r="G120" s="13">
        <f t="shared" si="6"/>
        <v>0</v>
      </c>
      <c r="H120" s="13">
        <f t="shared" si="7"/>
        <v>1</v>
      </c>
      <c r="I120" s="19">
        <f t="shared" si="8"/>
        <v>75000</v>
      </c>
      <c r="J120" s="20"/>
    </row>
    <row r="121" spans="1:10" ht="15.75" hidden="1">
      <c r="A121" s="7">
        <f>'TTTL tổ 9'!A125</f>
        <v>133</v>
      </c>
      <c r="B121" s="112" t="str">
        <f>'TTTL tổ 9'!B125</f>
        <v>Bôl Sât</v>
      </c>
      <c r="C121" s="15"/>
      <c r="D121" s="12">
        <v>1</v>
      </c>
      <c r="E121" s="13"/>
      <c r="F121" s="14">
        <v>1</v>
      </c>
      <c r="G121" s="13">
        <f t="shared" si="6"/>
        <v>1</v>
      </c>
      <c r="H121" s="13">
        <f t="shared" si="7"/>
        <v>1</v>
      </c>
      <c r="I121" s="19">
        <f t="shared" si="8"/>
        <v>75000</v>
      </c>
      <c r="J121" s="20"/>
    </row>
    <row r="122" spans="1:10" ht="15.75" hidden="1">
      <c r="A122" s="7">
        <f>'TTTL tổ 9'!A126</f>
        <v>134</v>
      </c>
      <c r="B122" s="112" t="str">
        <f>'TTTL tổ 9'!B126</f>
        <v>Hang Sât</v>
      </c>
      <c r="C122" s="15"/>
      <c r="D122" s="12">
        <v>1</v>
      </c>
      <c r="E122" s="13">
        <v>3</v>
      </c>
      <c r="F122" s="14">
        <v>2</v>
      </c>
      <c r="G122" s="13">
        <f t="shared" si="6"/>
        <v>5</v>
      </c>
      <c r="H122" s="13">
        <f t="shared" si="7"/>
        <v>4</v>
      </c>
      <c r="I122" s="19">
        <f t="shared" si="8"/>
        <v>300000</v>
      </c>
      <c r="J122" s="20"/>
    </row>
    <row r="123" spans="1:10" ht="15.75" hidden="1">
      <c r="A123" s="7">
        <f>'TTTL tổ 9'!A127</f>
        <v>135</v>
      </c>
      <c r="B123" s="112" t="str">
        <f>'TTTL tổ 9'!B127</f>
        <v>Si Sa Ly</v>
      </c>
      <c r="C123" s="15"/>
      <c r="D123" s="12">
        <v>1</v>
      </c>
      <c r="E123" s="13"/>
      <c r="F123" s="14"/>
      <c r="G123" s="13">
        <f t="shared" si="6"/>
        <v>0</v>
      </c>
      <c r="H123" s="13">
        <f t="shared" si="7"/>
        <v>1</v>
      </c>
      <c r="I123" s="19">
        <f t="shared" si="8"/>
        <v>75000</v>
      </c>
      <c r="J123" s="20"/>
    </row>
    <row r="124" spans="1:10" ht="15.75" hidden="1">
      <c r="A124" s="7">
        <f>'TTTL tổ 9'!A128</f>
        <v>136</v>
      </c>
      <c r="B124" s="112" t="str">
        <f>'TTTL tổ 9'!B128</f>
        <v>Son Pha Ry</v>
      </c>
      <c r="C124" s="15"/>
      <c r="D124" s="12">
        <v>1</v>
      </c>
      <c r="E124" s="13">
        <v>2</v>
      </c>
      <c r="F124" s="14">
        <v>2</v>
      </c>
      <c r="G124" s="13">
        <f t="shared" si="6"/>
        <v>4</v>
      </c>
      <c r="H124" s="13">
        <f t="shared" si="7"/>
        <v>3</v>
      </c>
      <c r="I124" s="19">
        <f t="shared" si="8"/>
        <v>225000</v>
      </c>
      <c r="J124" s="20"/>
    </row>
    <row r="125" spans="1:10" ht="15.75" hidden="1">
      <c r="A125" s="7">
        <f>'TTTL tổ 9'!A129</f>
        <v>137</v>
      </c>
      <c r="B125" s="112" t="str">
        <f>'TTTL tổ 9'!B129</f>
        <v>Bun Na Sua</v>
      </c>
      <c r="C125" s="15"/>
      <c r="D125" s="12"/>
      <c r="E125" s="13">
        <v>1</v>
      </c>
      <c r="F125" s="14"/>
      <c r="G125" s="13">
        <f t="shared" si="6"/>
        <v>1</v>
      </c>
      <c r="H125" s="13">
        <f t="shared" si="7"/>
        <v>1</v>
      </c>
      <c r="I125" s="19">
        <f t="shared" si="8"/>
        <v>75000</v>
      </c>
      <c r="J125" s="20"/>
    </row>
    <row r="126" spans="1:10" ht="15.75" hidden="1">
      <c r="A126" s="7">
        <f>'TTTL tổ 9'!A130</f>
        <v>138</v>
      </c>
      <c r="B126" s="112" t="str">
        <f>'TTTL tổ 9'!B130</f>
        <v>Rươn Ui</v>
      </c>
      <c r="C126" s="15"/>
      <c r="D126" s="12"/>
      <c r="E126" s="13"/>
      <c r="F126" s="14"/>
      <c r="G126" s="13">
        <f t="shared" si="6"/>
        <v>0</v>
      </c>
      <c r="H126" s="13">
        <f t="shared" si="7"/>
        <v>0</v>
      </c>
      <c r="I126" s="19">
        <f t="shared" si="8"/>
        <v>0</v>
      </c>
      <c r="J126" s="20"/>
    </row>
    <row r="127" spans="1:10" ht="15.75" hidden="1">
      <c r="A127" s="7">
        <f>'TTTL tổ 9'!A131</f>
        <v>139</v>
      </c>
      <c r="B127" s="112" t="str">
        <f>'TTTL tổ 9'!B131</f>
        <v>Phat Pheap</v>
      </c>
      <c r="C127" s="15"/>
      <c r="D127" s="12"/>
      <c r="E127" s="13">
        <v>2</v>
      </c>
      <c r="F127" s="14"/>
      <c r="G127" s="13">
        <f t="shared" si="6"/>
        <v>2</v>
      </c>
      <c r="H127" s="13">
        <f t="shared" si="7"/>
        <v>2</v>
      </c>
      <c r="I127" s="19">
        <f t="shared" si="8"/>
        <v>150000</v>
      </c>
      <c r="J127" s="20"/>
    </row>
    <row r="128" spans="1:10" ht="15.75" hidden="1">
      <c r="A128" s="7">
        <f>'TTTL tổ 9'!A132</f>
        <v>140</v>
      </c>
      <c r="B128" s="112" t="str">
        <f>'TTTL tổ 9'!B132</f>
        <v>Coi Pheak Co Đây</v>
      </c>
      <c r="C128" s="15"/>
      <c r="D128" s="12">
        <v>1</v>
      </c>
      <c r="E128" s="13">
        <v>2</v>
      </c>
      <c r="F128" s="14"/>
      <c r="G128" s="13">
        <f t="shared" si="6"/>
        <v>2</v>
      </c>
      <c r="H128" s="13">
        <f t="shared" si="7"/>
        <v>3</v>
      </c>
      <c r="I128" s="19">
        <f t="shared" si="8"/>
        <v>225000</v>
      </c>
      <c r="J128" s="20"/>
    </row>
    <row r="129" spans="1:10" ht="15.75" hidden="1">
      <c r="A129" s="7">
        <f>'TTTL tổ 9'!A133</f>
        <v>141</v>
      </c>
      <c r="B129" s="112" t="str">
        <f>'TTTL tổ 9'!B133</f>
        <v>Thiêt Pok</v>
      </c>
      <c r="C129" s="15"/>
      <c r="D129" s="12"/>
      <c r="E129" s="13">
        <v>1</v>
      </c>
      <c r="F129" s="14">
        <v>2</v>
      </c>
      <c r="G129" s="13">
        <f t="shared" si="6"/>
        <v>3</v>
      </c>
      <c r="H129" s="13">
        <f t="shared" si="7"/>
        <v>1</v>
      </c>
      <c r="I129" s="19">
        <f t="shared" si="8"/>
        <v>75000</v>
      </c>
      <c r="J129" s="20"/>
    </row>
    <row r="130" spans="1:10" ht="15.75" hidden="1">
      <c r="A130" s="7">
        <f>'TTTL tổ 9'!A134</f>
        <v>142</v>
      </c>
      <c r="B130" s="112" t="str">
        <f>'TTTL tổ 9'!B134</f>
        <v>Vi Chât</v>
      </c>
      <c r="C130" s="15"/>
      <c r="D130" s="12"/>
      <c r="E130" s="13"/>
      <c r="F130" s="14"/>
      <c r="G130" s="13">
        <f t="shared" si="6"/>
        <v>0</v>
      </c>
      <c r="H130" s="13">
        <f t="shared" si="7"/>
        <v>0</v>
      </c>
      <c r="I130" s="19">
        <f t="shared" si="8"/>
        <v>0</v>
      </c>
      <c r="J130" s="20"/>
    </row>
    <row r="131" spans="1:10" ht="15.75" hidden="1">
      <c r="A131" s="7">
        <f>'TTTL tổ 9'!A135</f>
        <v>143</v>
      </c>
      <c r="B131" s="112" t="str">
        <f>'TTTL tổ 9'!B135</f>
        <v>Om Hêng</v>
      </c>
      <c r="C131" s="15"/>
      <c r="D131" s="12"/>
      <c r="E131" s="13"/>
      <c r="F131" s="14"/>
      <c r="G131" s="13">
        <f t="shared" si="6"/>
        <v>0</v>
      </c>
      <c r="H131" s="13">
        <f t="shared" si="7"/>
        <v>0</v>
      </c>
      <c r="I131" s="19">
        <f t="shared" si="8"/>
        <v>0</v>
      </c>
      <c r="J131" s="20"/>
    </row>
    <row r="132" spans="1:10" ht="15.75" hidden="1">
      <c r="A132" s="7">
        <f>'TTTL tổ 9'!A136</f>
        <v>144</v>
      </c>
      <c r="B132" s="112" t="str">
        <f>'TTTL tổ 9'!B136</f>
        <v>Son Pha</v>
      </c>
      <c r="C132" s="15"/>
      <c r="D132" s="12"/>
      <c r="E132" s="13">
        <v>1</v>
      </c>
      <c r="F132" s="14"/>
      <c r="G132" s="13">
        <f t="shared" si="6"/>
        <v>1</v>
      </c>
      <c r="H132" s="13">
        <f t="shared" si="7"/>
        <v>1</v>
      </c>
      <c r="I132" s="19">
        <f t="shared" si="8"/>
        <v>75000</v>
      </c>
      <c r="J132" s="20"/>
    </row>
    <row r="133" spans="1:10" ht="15.75" hidden="1">
      <c r="A133" s="7">
        <f>'TTTL tổ 9'!A137</f>
        <v>145</v>
      </c>
      <c r="B133" s="112" t="str">
        <f>'TTTL tổ 9'!B137</f>
        <v>Chhum Chhương</v>
      </c>
      <c r="C133" s="15"/>
      <c r="D133" s="12">
        <v>1</v>
      </c>
      <c r="E133" s="13"/>
      <c r="F133" s="14"/>
      <c r="G133" s="13">
        <f t="shared" si="6"/>
        <v>0</v>
      </c>
      <c r="H133" s="13">
        <f t="shared" si="7"/>
        <v>1</v>
      </c>
      <c r="I133" s="19">
        <f t="shared" si="8"/>
        <v>75000</v>
      </c>
      <c r="J133" s="20"/>
    </row>
    <row r="134" spans="1:10" ht="28.5" hidden="1">
      <c r="A134" s="7">
        <f>'TTTL tổ 9'!A138</f>
        <v>146</v>
      </c>
      <c r="B134" s="112" t="str">
        <f>'TTTL tổ 9'!B138</f>
        <v>Chhương So Rây Tuch</v>
      </c>
      <c r="C134" s="15"/>
      <c r="D134" s="12"/>
      <c r="E134" s="13"/>
      <c r="F134" s="14"/>
      <c r="G134" s="13">
        <f t="shared" si="6"/>
        <v>0</v>
      </c>
      <c r="H134" s="13">
        <f t="shared" si="7"/>
        <v>0</v>
      </c>
      <c r="I134" s="19">
        <f t="shared" si="8"/>
        <v>0</v>
      </c>
      <c r="J134" s="20"/>
    </row>
    <row r="135" spans="1:10" ht="28.5" hidden="1">
      <c r="A135" s="7">
        <f>'TTTL tổ 9'!A139</f>
        <v>147</v>
      </c>
      <c r="B135" s="112" t="str">
        <f>'TTTL tổ 9'!B139</f>
        <v>Chhương So Rây Tôp</v>
      </c>
      <c r="C135" s="15"/>
      <c r="D135" s="12"/>
      <c r="E135" s="13">
        <v>2</v>
      </c>
      <c r="F135" s="14"/>
      <c r="G135" s="13">
        <f t="shared" si="6"/>
        <v>2</v>
      </c>
      <c r="H135" s="13">
        <f t="shared" si="7"/>
        <v>2</v>
      </c>
      <c r="I135" s="19">
        <f t="shared" si="8"/>
        <v>150000</v>
      </c>
      <c r="J135" s="20"/>
    </row>
    <row r="136" spans="1:10" ht="15.75" hidden="1">
      <c r="A136" s="7">
        <f>'TTTL tổ 9'!A140</f>
        <v>148</v>
      </c>
      <c r="B136" s="112" t="str">
        <f>'TTTL tổ 9'!B140</f>
        <v>Chhương Chhan</v>
      </c>
      <c r="C136" s="15"/>
      <c r="D136" s="12">
        <v>1</v>
      </c>
      <c r="E136" s="13"/>
      <c r="F136" s="14"/>
      <c r="G136" s="13">
        <f t="shared" si="6"/>
        <v>0</v>
      </c>
      <c r="H136" s="13">
        <f t="shared" si="7"/>
        <v>1</v>
      </c>
      <c r="I136" s="19">
        <f t="shared" si="8"/>
        <v>75000</v>
      </c>
      <c r="J136" s="20"/>
    </row>
    <row r="137" spans="1:10" ht="15.75" hidden="1">
      <c r="A137" s="7">
        <f>'TTTL tổ 9'!A141</f>
        <v>149</v>
      </c>
      <c r="B137" s="112" t="str">
        <f>'TTTL tổ 9'!B141</f>
        <v>Sim Đa</v>
      </c>
      <c r="C137" s="15"/>
      <c r="D137" s="12"/>
      <c r="E137" s="13">
        <v>1</v>
      </c>
      <c r="F137" s="14"/>
      <c r="G137" s="13">
        <f t="shared" si="6"/>
        <v>1</v>
      </c>
      <c r="H137" s="13">
        <f t="shared" si="7"/>
        <v>1</v>
      </c>
      <c r="I137" s="19">
        <f t="shared" si="8"/>
        <v>75000</v>
      </c>
      <c r="J137" s="20"/>
    </row>
    <row r="138" spans="1:10" ht="15.75" hidden="1">
      <c r="A138" s="7">
        <f>'TTTL tổ 9'!A142</f>
        <v>150</v>
      </c>
      <c r="B138" s="112" t="str">
        <f>'TTTL tổ 9'!B142</f>
        <v>Em Leak</v>
      </c>
      <c r="C138" s="15"/>
      <c r="D138" s="12"/>
      <c r="E138" s="13"/>
      <c r="F138" s="14"/>
      <c r="G138" s="13">
        <f t="shared" si="6"/>
        <v>0</v>
      </c>
      <c r="H138" s="13">
        <f t="shared" si="7"/>
        <v>0</v>
      </c>
      <c r="I138" s="19">
        <f t="shared" si="8"/>
        <v>0</v>
      </c>
      <c r="J138" s="20"/>
    </row>
    <row r="139" spans="1:10" ht="15.75" hidden="1">
      <c r="A139" s="7">
        <f>'TTTL tổ 9'!A143</f>
        <v>151</v>
      </c>
      <c r="B139" s="112" t="str">
        <f>'TTTL tổ 9'!B143</f>
        <v>Hiên So Rây Phoăs</v>
      </c>
      <c r="C139" s="15"/>
      <c r="D139" s="12"/>
      <c r="E139" s="13">
        <v>1</v>
      </c>
      <c r="F139" s="14">
        <v>2</v>
      </c>
      <c r="G139" s="13">
        <f t="shared" si="6"/>
        <v>3</v>
      </c>
      <c r="H139" s="13">
        <f t="shared" si="7"/>
        <v>1</v>
      </c>
      <c r="I139" s="19">
        <f t="shared" si="8"/>
        <v>75000</v>
      </c>
      <c r="J139" s="20"/>
    </row>
    <row r="140" spans="1:10" ht="15.75" hidden="1">
      <c r="A140" s="7">
        <f>'TTTL tổ 9'!A144</f>
        <v>152</v>
      </c>
      <c r="B140" s="112" t="str">
        <f>'TTTL tổ 9'!B144</f>
        <v>Kho Li Chi Von</v>
      </c>
      <c r="C140" s="15"/>
      <c r="D140" s="12"/>
      <c r="E140" s="13"/>
      <c r="F140" s="14"/>
      <c r="G140" s="13">
        <f t="shared" si="6"/>
        <v>0</v>
      </c>
      <c r="H140" s="13">
        <f t="shared" si="7"/>
        <v>0</v>
      </c>
      <c r="I140" s="19">
        <f t="shared" si="8"/>
        <v>0</v>
      </c>
      <c r="J140" s="20"/>
    </row>
    <row r="141" spans="1:10" ht="15.75" hidden="1">
      <c r="A141" s="7">
        <f>'TTTL tổ 9'!A145</f>
        <v>153</v>
      </c>
      <c r="B141" s="112" t="str">
        <f>'TTTL tổ 9'!B145</f>
        <v>Hia Hây</v>
      </c>
      <c r="C141" s="15"/>
      <c r="D141" s="12"/>
      <c r="E141" s="13"/>
      <c r="F141" s="14"/>
      <c r="G141" s="13">
        <f t="shared" si="6"/>
        <v>0</v>
      </c>
      <c r="H141" s="13">
        <f t="shared" si="7"/>
        <v>0</v>
      </c>
      <c r="I141" s="19">
        <f t="shared" si="8"/>
        <v>0</v>
      </c>
      <c r="J141" s="20"/>
    </row>
    <row r="142" spans="1:10" ht="15.75" hidden="1">
      <c r="A142" s="7">
        <f>'TTTL tổ 9'!A146</f>
        <v>154</v>
      </c>
      <c r="B142" s="112" t="str">
        <f>'TTTL tổ 9'!B146</f>
        <v>Ien Tôk</v>
      </c>
      <c r="C142" s="15"/>
      <c r="D142" s="12">
        <v>1</v>
      </c>
      <c r="E142" s="13">
        <v>2</v>
      </c>
      <c r="F142" s="14">
        <v>1</v>
      </c>
      <c r="G142" s="13">
        <f t="shared" si="6"/>
        <v>3</v>
      </c>
      <c r="H142" s="13">
        <f t="shared" si="7"/>
        <v>3</v>
      </c>
      <c r="I142" s="19">
        <f t="shared" si="8"/>
        <v>225000</v>
      </c>
      <c r="J142" s="20"/>
    </row>
    <row r="143" spans="1:10" ht="15.75" hidden="1">
      <c r="A143" s="7">
        <f>'TTTL tổ 9'!A147</f>
        <v>155</v>
      </c>
      <c r="B143" s="112" t="str">
        <f>'TTTL tổ 9'!B147</f>
        <v>Mon Môn</v>
      </c>
      <c r="C143" s="15"/>
      <c r="D143" s="12"/>
      <c r="E143" s="13">
        <v>2</v>
      </c>
      <c r="F143" s="14"/>
      <c r="G143" s="13">
        <f t="shared" si="6"/>
        <v>2</v>
      </c>
      <c r="H143" s="13">
        <f t="shared" si="7"/>
        <v>2</v>
      </c>
      <c r="I143" s="19">
        <f t="shared" si="8"/>
        <v>150000</v>
      </c>
      <c r="J143" s="20"/>
    </row>
    <row r="144" spans="1:10" ht="15.75" hidden="1">
      <c r="A144" s="7">
        <f>'TTTL tổ 9'!A148</f>
        <v>156</v>
      </c>
      <c r="B144" s="112" t="str">
        <f>'TTTL tổ 9'!B148</f>
        <v>Pi Khim</v>
      </c>
      <c r="C144" s="15"/>
      <c r="D144" s="12"/>
      <c r="E144" s="13">
        <v>2</v>
      </c>
      <c r="F144" s="14">
        <v>3</v>
      </c>
      <c r="G144" s="13">
        <f t="shared" si="6"/>
        <v>5</v>
      </c>
      <c r="H144" s="13">
        <f t="shared" si="7"/>
        <v>2</v>
      </c>
      <c r="I144" s="19">
        <f t="shared" si="8"/>
        <v>150000</v>
      </c>
      <c r="J144" s="20"/>
    </row>
    <row r="145" spans="1:10" ht="15.75" hidden="1">
      <c r="A145" s="7">
        <f>'TTTL tổ 9'!A149</f>
        <v>157</v>
      </c>
      <c r="B145" s="112" t="str">
        <f>'TTTL tổ 9'!B149</f>
        <v>Em Số Kha</v>
      </c>
      <c r="C145" s="15"/>
      <c r="D145" s="12"/>
      <c r="E145" s="13">
        <v>2</v>
      </c>
      <c r="F145" s="14"/>
      <c r="G145" s="13">
        <f t="shared" si="6"/>
        <v>2</v>
      </c>
      <c r="H145" s="13">
        <f t="shared" si="7"/>
        <v>2</v>
      </c>
      <c r="I145" s="19">
        <f t="shared" si="8"/>
        <v>150000</v>
      </c>
      <c r="J145" s="20"/>
    </row>
    <row r="146" spans="1:10" ht="15.75" hidden="1">
      <c r="A146" s="7">
        <f>'TTTL tổ 9'!A150</f>
        <v>158</v>
      </c>
      <c r="B146" s="112" t="str">
        <f>'TTTL tổ 9'!B150</f>
        <v>Sau Chea</v>
      </c>
      <c r="C146" s="15"/>
      <c r="D146" s="12"/>
      <c r="E146" s="13"/>
      <c r="F146" s="14"/>
      <c r="G146" s="13">
        <f t="shared" si="6"/>
        <v>0</v>
      </c>
      <c r="H146" s="13">
        <f t="shared" si="7"/>
        <v>0</v>
      </c>
      <c r="I146" s="19">
        <f t="shared" si="8"/>
        <v>0</v>
      </c>
      <c r="J146" s="20"/>
    </row>
    <row r="147" spans="1:10" ht="15.75" hidden="1">
      <c r="A147" s="7">
        <f>'TTTL tổ 9'!A151</f>
        <v>159</v>
      </c>
      <c r="B147" s="112" t="str">
        <f>'TTTL tổ 9'!B151</f>
        <v>Phôn Puth</v>
      </c>
      <c r="C147" s="15"/>
      <c r="D147" s="12"/>
      <c r="E147" s="13">
        <v>1</v>
      </c>
      <c r="F147" s="14"/>
      <c r="G147" s="13">
        <f t="shared" si="6"/>
        <v>1</v>
      </c>
      <c r="H147" s="13">
        <f t="shared" si="7"/>
        <v>1</v>
      </c>
      <c r="I147" s="19">
        <f t="shared" si="8"/>
        <v>75000</v>
      </c>
      <c r="J147" s="20"/>
    </row>
    <row r="148" spans="1:10" ht="15.75" hidden="1">
      <c r="A148" s="7">
        <f>'TTTL tổ 9'!A152</f>
        <v>160</v>
      </c>
      <c r="B148" s="112" t="str">
        <f>'TTTL tổ 9'!B152</f>
        <v>Pok Khên</v>
      </c>
      <c r="C148" s="15"/>
      <c r="D148" s="12">
        <v>1</v>
      </c>
      <c r="E148" s="13"/>
      <c r="F148" s="14"/>
      <c r="G148" s="13">
        <f t="shared" si="6"/>
        <v>0</v>
      </c>
      <c r="H148" s="13">
        <f t="shared" si="7"/>
        <v>1</v>
      </c>
      <c r="I148" s="19">
        <f t="shared" si="8"/>
        <v>75000</v>
      </c>
      <c r="J148" s="20"/>
    </row>
    <row r="149" spans="1:10" ht="15.75" hidden="1">
      <c r="A149" s="7">
        <f>'TTTL tổ 9'!A153</f>
        <v>161</v>
      </c>
      <c r="B149" s="112" t="str">
        <f>'TTTL tổ 9'!B153</f>
        <v>Khôm Số Kha</v>
      </c>
      <c r="C149" s="15"/>
      <c r="D149" s="12"/>
      <c r="E149" s="13">
        <v>1</v>
      </c>
      <c r="F149" s="14"/>
      <c r="G149" s="13">
        <f t="shared" si="6"/>
        <v>1</v>
      </c>
      <c r="H149" s="13">
        <f t="shared" si="7"/>
        <v>1</v>
      </c>
      <c r="I149" s="19">
        <f t="shared" si="8"/>
        <v>75000</v>
      </c>
      <c r="J149" s="20"/>
    </row>
    <row r="150" spans="1:10" ht="15.75" hidden="1">
      <c r="A150" s="7">
        <f>'TTTL tổ 9'!A154</f>
        <v>162</v>
      </c>
      <c r="B150" s="112" t="str">
        <f>'TTTL tổ 9'!B154</f>
        <v>Ti Chân Đa</v>
      </c>
      <c r="C150" s="15"/>
      <c r="D150" s="12"/>
      <c r="E150" s="13">
        <v>1</v>
      </c>
      <c r="F150" s="14">
        <v>2</v>
      </c>
      <c r="G150" s="13">
        <f t="shared" si="6"/>
        <v>3</v>
      </c>
      <c r="H150" s="13">
        <f t="shared" si="7"/>
        <v>1</v>
      </c>
      <c r="I150" s="19">
        <f t="shared" si="8"/>
        <v>75000</v>
      </c>
      <c r="J150" s="20"/>
    </row>
    <row r="151" spans="1:10" ht="15.75" hidden="1">
      <c r="A151" s="7">
        <f>'TTTL tổ 9'!A155</f>
        <v>163</v>
      </c>
      <c r="B151" s="112" t="str">
        <f>'TTTL tổ 9'!B155</f>
        <v>Hêng Thia Ry</v>
      </c>
      <c r="C151" s="15"/>
      <c r="D151" s="12"/>
      <c r="E151" s="13"/>
      <c r="F151" s="14"/>
      <c r="G151" s="13">
        <f t="shared" si="6"/>
        <v>0</v>
      </c>
      <c r="H151" s="13">
        <f t="shared" si="7"/>
        <v>0</v>
      </c>
      <c r="I151" s="19">
        <f t="shared" si="8"/>
        <v>0</v>
      </c>
      <c r="J151" s="20"/>
    </row>
    <row r="152" spans="1:10" ht="15.75" hidden="1">
      <c r="A152" s="7">
        <f>'TTTL tổ 9'!A156</f>
        <v>164</v>
      </c>
      <c r="B152" s="112" t="str">
        <f>'TTTL tổ 9'!B156</f>
        <v>Ôn Ni Cô</v>
      </c>
      <c r="C152" s="15"/>
      <c r="D152" s="12">
        <v>1</v>
      </c>
      <c r="E152" s="13">
        <v>2</v>
      </c>
      <c r="F152" s="14">
        <v>3</v>
      </c>
      <c r="G152" s="13">
        <f t="shared" si="6"/>
        <v>5</v>
      </c>
      <c r="H152" s="13">
        <f t="shared" si="7"/>
        <v>3</v>
      </c>
      <c r="I152" s="19">
        <f t="shared" si="8"/>
        <v>225000</v>
      </c>
      <c r="J152" s="20"/>
    </row>
    <row r="153" spans="1:10" ht="15.75" hidden="1">
      <c r="A153" s="7">
        <f>'TTTL tổ 9'!A157</f>
        <v>165</v>
      </c>
      <c r="B153" s="112" t="str">
        <f>'TTTL tổ 9'!B157</f>
        <v>Sim Hêng</v>
      </c>
      <c r="C153" s="15"/>
      <c r="D153" s="12">
        <v>1</v>
      </c>
      <c r="E153" s="13"/>
      <c r="F153" s="14">
        <v>1</v>
      </c>
      <c r="G153" s="13">
        <f t="shared" si="6"/>
        <v>1</v>
      </c>
      <c r="H153" s="13">
        <f t="shared" si="7"/>
        <v>1</v>
      </c>
      <c r="I153" s="19">
        <f t="shared" si="8"/>
        <v>75000</v>
      </c>
      <c r="J153" s="20"/>
    </row>
    <row r="154" spans="1:10" ht="15.75" hidden="1">
      <c r="A154" s="7">
        <f>'TTTL tổ 9'!A158</f>
        <v>166</v>
      </c>
      <c r="B154" s="112" t="str">
        <f>'TTTL tổ 9'!B158</f>
        <v>Hêng Liêu</v>
      </c>
      <c r="C154" s="15"/>
      <c r="D154" s="12"/>
      <c r="E154" s="13"/>
      <c r="F154" s="14"/>
      <c r="G154" s="13">
        <f t="shared" si="6"/>
        <v>0</v>
      </c>
      <c r="H154" s="13">
        <f t="shared" si="7"/>
        <v>0</v>
      </c>
      <c r="I154" s="19">
        <f t="shared" si="8"/>
        <v>0</v>
      </c>
      <c r="J154" s="20"/>
    </row>
    <row r="155" spans="1:10" ht="15.75" hidden="1">
      <c r="A155" s="7">
        <f>'TTTL tổ 9'!A159</f>
        <v>167</v>
      </c>
      <c r="B155" s="112" t="str">
        <f>'TTTL tổ 9'!B159</f>
        <v>Bun Viêt</v>
      </c>
      <c r="C155" s="15"/>
      <c r="D155" s="12"/>
      <c r="E155" s="13"/>
      <c r="F155" s="14">
        <v>1</v>
      </c>
      <c r="G155" s="13">
        <f t="shared" si="6"/>
        <v>1</v>
      </c>
      <c r="H155" s="13">
        <f t="shared" si="7"/>
        <v>0</v>
      </c>
      <c r="I155" s="19">
        <f t="shared" si="8"/>
        <v>0</v>
      </c>
      <c r="J155" s="20"/>
    </row>
    <row r="156" spans="1:10" ht="15.75" hidden="1">
      <c r="A156" s="7">
        <f>'TTTL tổ 9'!A160</f>
        <v>168</v>
      </c>
      <c r="B156" s="112" t="str">
        <f>'TTTL tổ 9'!B160</f>
        <v>Em Sa Run</v>
      </c>
      <c r="C156" s="15"/>
      <c r="D156" s="12">
        <v>1</v>
      </c>
      <c r="E156" s="13">
        <v>2</v>
      </c>
      <c r="F156" s="14"/>
      <c r="G156" s="13">
        <f t="shared" si="6"/>
        <v>2</v>
      </c>
      <c r="H156" s="13">
        <f t="shared" si="7"/>
        <v>3</v>
      </c>
      <c r="I156" s="19">
        <f t="shared" si="8"/>
        <v>225000</v>
      </c>
      <c r="J156" s="20"/>
    </row>
    <row r="157" spans="1:10" ht="15.75" hidden="1">
      <c r="A157" s="7">
        <f>'TTTL tổ 9'!A161</f>
        <v>169</v>
      </c>
      <c r="B157" s="112" t="str">
        <f>'TTTL tổ 9'!B161</f>
        <v>Hêng Hông</v>
      </c>
      <c r="C157" s="15"/>
      <c r="D157" s="12"/>
      <c r="E157" s="13">
        <v>1</v>
      </c>
      <c r="F157" s="14">
        <v>2</v>
      </c>
      <c r="G157" s="13">
        <f t="shared" si="6"/>
        <v>3</v>
      </c>
      <c r="H157" s="13">
        <f t="shared" si="7"/>
        <v>1</v>
      </c>
      <c r="I157" s="19">
        <f t="shared" si="8"/>
        <v>75000</v>
      </c>
      <c r="J157" s="20"/>
    </row>
    <row r="158" spans="1:10" ht="15.75" hidden="1">
      <c r="A158" s="7">
        <f>'TTTL tổ 9'!A162</f>
        <v>170</v>
      </c>
      <c r="B158" s="112" t="str">
        <f>'TTTL tổ 9'!B162</f>
        <v>Sươn Sim</v>
      </c>
      <c r="C158" s="15"/>
      <c r="D158" s="12"/>
      <c r="E158" s="13">
        <v>3</v>
      </c>
      <c r="F158" s="14"/>
      <c r="G158" s="13">
        <f t="shared" si="6"/>
        <v>3</v>
      </c>
      <c r="H158" s="13">
        <f t="shared" si="7"/>
        <v>3</v>
      </c>
      <c r="I158" s="19">
        <f t="shared" si="8"/>
        <v>225000</v>
      </c>
      <c r="J158" s="20"/>
    </row>
    <row r="159" spans="1:10" ht="15.75" hidden="1">
      <c r="A159" s="7">
        <f>'TTTL tổ 9'!A163</f>
        <v>171</v>
      </c>
      <c r="B159" s="112" t="str">
        <f>'TTTL tổ 9'!B163</f>
        <v>Phu Ngaol</v>
      </c>
      <c r="C159" s="15"/>
      <c r="D159" s="12"/>
      <c r="E159" s="13">
        <v>1</v>
      </c>
      <c r="F159" s="14">
        <v>1</v>
      </c>
      <c r="G159" s="13">
        <f t="shared" si="6"/>
        <v>2</v>
      </c>
      <c r="H159" s="13">
        <f t="shared" si="7"/>
        <v>1</v>
      </c>
      <c r="I159" s="19">
        <f t="shared" si="8"/>
        <v>75000</v>
      </c>
      <c r="J159" s="20"/>
    </row>
    <row r="160" spans="1:10" ht="15.75" hidden="1">
      <c r="A160" s="7">
        <f>'TTTL tổ 9'!A164</f>
        <v>172</v>
      </c>
      <c r="B160" s="112" t="str">
        <f>'TTTL tổ 9'!B164</f>
        <v>Phan Liep</v>
      </c>
      <c r="C160" s="15"/>
      <c r="D160" s="12">
        <v>1</v>
      </c>
      <c r="E160" s="13"/>
      <c r="F160" s="14"/>
      <c r="G160" s="13">
        <f t="shared" si="6"/>
        <v>0</v>
      </c>
      <c r="H160" s="13">
        <f t="shared" si="7"/>
        <v>1</v>
      </c>
      <c r="I160" s="19">
        <f t="shared" si="8"/>
        <v>75000</v>
      </c>
      <c r="J160" s="20"/>
    </row>
    <row r="161" spans="1:10" ht="15.75" hidden="1">
      <c r="A161" s="7">
        <f>'TTTL tổ 9'!A165</f>
        <v>173</v>
      </c>
      <c r="B161" s="112" t="str">
        <f>'TTTL tổ 9'!B165</f>
        <v>Viêt Mum</v>
      </c>
      <c r="C161" s="15"/>
      <c r="D161" s="12"/>
      <c r="E161" s="13">
        <v>1</v>
      </c>
      <c r="F161" s="14">
        <v>1</v>
      </c>
      <c r="G161" s="13">
        <f t="shared" si="6"/>
        <v>2</v>
      </c>
      <c r="H161" s="13">
        <f t="shared" si="7"/>
        <v>1</v>
      </c>
      <c r="I161" s="19">
        <f t="shared" si="8"/>
        <v>75000</v>
      </c>
      <c r="J161" s="20"/>
    </row>
    <row r="162" spans="1:10" ht="15.75" hidden="1">
      <c r="A162" s="7">
        <f>'TTTL tổ 9'!A166</f>
        <v>174</v>
      </c>
      <c r="B162" s="112" t="str">
        <f>'TTTL tổ 9'!B166</f>
        <v>Kha Phon</v>
      </c>
      <c r="C162" s="15"/>
      <c r="D162" s="12">
        <v>1</v>
      </c>
      <c r="E162" s="13">
        <v>1</v>
      </c>
      <c r="F162" s="14"/>
      <c r="G162" s="13">
        <f t="shared" si="6"/>
        <v>1</v>
      </c>
      <c r="H162" s="13">
        <f t="shared" si="7"/>
        <v>2</v>
      </c>
      <c r="I162" s="19">
        <f t="shared" si="8"/>
        <v>150000</v>
      </c>
      <c r="J162" s="20"/>
    </row>
    <row r="163" spans="1:10" ht="15.75" hidden="1">
      <c r="A163" s="7">
        <f>'TTTL tổ 9'!A167</f>
        <v>175</v>
      </c>
      <c r="B163" s="112" t="str">
        <f>'TTTL tổ 9'!B167</f>
        <v>Sông Nhanh</v>
      </c>
      <c r="C163" s="15"/>
      <c r="D163" s="12">
        <v>1</v>
      </c>
      <c r="E163" s="13">
        <v>2</v>
      </c>
      <c r="F163" s="14"/>
      <c r="G163" s="13">
        <f t="shared" si="6"/>
        <v>2</v>
      </c>
      <c r="H163" s="13">
        <f t="shared" si="7"/>
        <v>3</v>
      </c>
      <c r="I163" s="19">
        <f t="shared" si="8"/>
        <v>225000</v>
      </c>
      <c r="J163" s="20"/>
    </row>
    <row r="164" spans="1:10" ht="15.75" hidden="1">
      <c r="A164" s="7">
        <f>'TTTL tổ 9'!A168</f>
        <v>176</v>
      </c>
      <c r="B164" s="112" t="str">
        <f>'TTTL tổ 9'!B168</f>
        <v>Cop Chăn Ni</v>
      </c>
      <c r="C164" s="15"/>
      <c r="D164" s="12">
        <v>1</v>
      </c>
      <c r="E164" s="13">
        <v>2</v>
      </c>
      <c r="F164" s="14">
        <v>1</v>
      </c>
      <c r="G164" s="13">
        <f t="shared" si="6"/>
        <v>3</v>
      </c>
      <c r="H164" s="13">
        <f t="shared" si="7"/>
        <v>3</v>
      </c>
      <c r="I164" s="19">
        <f t="shared" si="8"/>
        <v>225000</v>
      </c>
      <c r="J164" s="20"/>
    </row>
    <row r="165" spans="1:10" ht="15.75" hidden="1">
      <c r="A165" s="7">
        <f>'TTTL tổ 9'!A169</f>
        <v>177</v>
      </c>
      <c r="B165" s="112" t="str">
        <f>'TTTL tổ 9'!B169</f>
        <v>Sun Chăn</v>
      </c>
      <c r="C165" s="15"/>
      <c r="D165" s="12">
        <v>1</v>
      </c>
      <c r="E165" s="13">
        <v>1</v>
      </c>
      <c r="F165" s="14"/>
      <c r="G165" s="13">
        <f t="shared" si="6"/>
        <v>1</v>
      </c>
      <c r="H165" s="13">
        <f t="shared" si="7"/>
        <v>2</v>
      </c>
      <c r="I165" s="19">
        <f t="shared" si="8"/>
        <v>150000</v>
      </c>
      <c r="J165" s="20"/>
    </row>
    <row r="166" spans="1:10" ht="15.75" hidden="1">
      <c r="A166" s="7">
        <f>'TTTL tổ 9'!A170</f>
        <v>178</v>
      </c>
      <c r="B166" s="112" t="str">
        <f>'TTTL tổ 9'!B170</f>
        <v>Sươn Cưm I</v>
      </c>
      <c r="C166" s="15"/>
      <c r="D166" s="12"/>
      <c r="E166" s="13">
        <v>1</v>
      </c>
      <c r="F166" s="14"/>
      <c r="G166" s="13">
        <f t="shared" si="6"/>
        <v>1</v>
      </c>
      <c r="H166" s="13">
        <f t="shared" si="7"/>
        <v>1</v>
      </c>
      <c r="I166" s="19">
        <f t="shared" si="8"/>
        <v>75000</v>
      </c>
      <c r="J166" s="20"/>
    </row>
    <row r="167" spans="1:10" ht="15.75" hidden="1">
      <c r="A167" s="7">
        <f>'TTTL tổ 9'!A171</f>
        <v>179</v>
      </c>
      <c r="B167" s="112" t="str">
        <f>'TTTL tổ 9'!B171</f>
        <v>Liên Răn</v>
      </c>
      <c r="C167" s="15"/>
      <c r="D167" s="12">
        <v>1</v>
      </c>
      <c r="E167" s="13"/>
      <c r="F167" s="14"/>
      <c r="G167" s="13">
        <f t="shared" si="6"/>
        <v>0</v>
      </c>
      <c r="H167" s="13">
        <f t="shared" si="7"/>
        <v>1</v>
      </c>
      <c r="I167" s="19">
        <f t="shared" si="8"/>
        <v>75000</v>
      </c>
      <c r="J167" s="20"/>
    </row>
    <row r="168" spans="1:10" ht="15.75" hidden="1">
      <c r="A168" s="7">
        <f>'TTTL tổ 9'!A172</f>
        <v>180</v>
      </c>
      <c r="B168" s="112" t="str">
        <f>'TTTL tổ 9'!B172</f>
        <v>Ôl Sa Rat</v>
      </c>
      <c r="C168" s="15"/>
      <c r="D168" s="12"/>
      <c r="E168" s="13">
        <v>1</v>
      </c>
      <c r="F168" s="14">
        <v>1</v>
      </c>
      <c r="G168" s="13">
        <f t="shared" si="6"/>
        <v>2</v>
      </c>
      <c r="H168" s="13">
        <f t="shared" si="7"/>
        <v>1</v>
      </c>
      <c r="I168" s="19">
        <f t="shared" si="8"/>
        <v>75000</v>
      </c>
      <c r="J168" s="20"/>
    </row>
    <row r="169" spans="1:10" ht="15.75" hidden="1">
      <c r="A169" s="7">
        <f>'TTTL tổ 9'!A173</f>
        <v>181</v>
      </c>
      <c r="B169" s="112" t="str">
        <f>'TTTL tổ 9'!B173</f>
        <v>Khim Khin</v>
      </c>
      <c r="C169" s="15"/>
      <c r="D169" s="12"/>
      <c r="E169" s="13">
        <v>1</v>
      </c>
      <c r="F169" s="14"/>
      <c r="G169" s="13">
        <f t="shared" si="6"/>
        <v>1</v>
      </c>
      <c r="H169" s="13">
        <f t="shared" si="7"/>
        <v>1</v>
      </c>
      <c r="I169" s="19">
        <f t="shared" si="8"/>
        <v>75000</v>
      </c>
      <c r="J169" s="20"/>
    </row>
    <row r="170" spans="1:10" ht="15.75" hidden="1">
      <c r="A170" s="7">
        <f>'TTTL tổ 9'!A174</f>
        <v>182</v>
      </c>
      <c r="B170" s="112" t="str">
        <f>'TTTL tổ 9'!B174</f>
        <v>Ra Rắt</v>
      </c>
      <c r="C170" s="15"/>
      <c r="D170" s="12"/>
      <c r="E170" s="13">
        <v>1</v>
      </c>
      <c r="F170" s="14"/>
      <c r="G170" s="13">
        <f t="shared" si="6"/>
        <v>1</v>
      </c>
      <c r="H170" s="13">
        <f t="shared" si="7"/>
        <v>1</v>
      </c>
      <c r="I170" s="19">
        <f t="shared" si="8"/>
        <v>75000</v>
      </c>
      <c r="J170" s="20"/>
    </row>
    <row r="171" spans="1:10" ht="15.75" hidden="1">
      <c r="A171" s="7">
        <f>'TTTL tổ 9'!A175</f>
        <v>183</v>
      </c>
      <c r="B171" s="112" t="str">
        <f>'TTTL tổ 9'!B175</f>
        <v>Vanh Va</v>
      </c>
      <c r="C171" s="15"/>
      <c r="D171" s="12">
        <v>1</v>
      </c>
      <c r="E171" s="13"/>
      <c r="F171" s="14">
        <v>3</v>
      </c>
      <c r="G171" s="13">
        <f t="shared" si="6"/>
        <v>3</v>
      </c>
      <c r="H171" s="13">
        <f t="shared" si="7"/>
        <v>1</v>
      </c>
      <c r="I171" s="19">
        <f t="shared" si="8"/>
        <v>75000</v>
      </c>
      <c r="J171" s="20"/>
    </row>
    <row r="172" spans="1:10" ht="15.75" hidden="1">
      <c r="A172" s="7">
        <f>'TTTL tổ 9'!A176</f>
        <v>184</v>
      </c>
      <c r="B172" s="112" t="str">
        <f>'TTTL tổ 9'!B176</f>
        <v>Pư Pia</v>
      </c>
      <c r="C172" s="15"/>
      <c r="D172" s="12"/>
      <c r="E172" s="13">
        <v>1</v>
      </c>
      <c r="F172" s="14"/>
      <c r="G172" s="13">
        <f t="shared" si="6"/>
        <v>1</v>
      </c>
      <c r="H172" s="13">
        <f t="shared" si="7"/>
        <v>1</v>
      </c>
      <c r="I172" s="19">
        <f t="shared" si="8"/>
        <v>75000</v>
      </c>
      <c r="J172" s="20"/>
    </row>
    <row r="173" spans="1:10" ht="15.75" hidden="1">
      <c r="A173" s="7">
        <f>'TTTL tổ 9'!A177</f>
        <v>185</v>
      </c>
      <c r="B173" s="112" t="str">
        <f>'TTTL tổ 9'!B177</f>
        <v>Kô Sal</v>
      </c>
      <c r="C173" s="15"/>
      <c r="D173" s="12"/>
      <c r="E173" s="13">
        <v>1</v>
      </c>
      <c r="F173" s="14"/>
      <c r="G173" s="13">
        <f t="shared" si="6"/>
        <v>1</v>
      </c>
      <c r="H173" s="13">
        <f t="shared" si="7"/>
        <v>1</v>
      </c>
      <c r="I173" s="19">
        <f t="shared" si="8"/>
        <v>75000</v>
      </c>
      <c r="J173" s="20"/>
    </row>
    <row r="174" spans="1:10" ht="15.75" hidden="1">
      <c r="A174" s="7">
        <f>'TTTL tổ 9'!A178</f>
        <v>186</v>
      </c>
      <c r="B174" s="112" t="str">
        <f>'TTTL tổ 9'!B178</f>
        <v>Siên Viên</v>
      </c>
      <c r="C174" s="15"/>
      <c r="D174" s="12"/>
      <c r="E174" s="13">
        <v>2</v>
      </c>
      <c r="F174" s="14">
        <v>1</v>
      </c>
      <c r="G174" s="13">
        <f t="shared" si="6"/>
        <v>3</v>
      </c>
      <c r="H174" s="13">
        <f t="shared" si="7"/>
        <v>2</v>
      </c>
      <c r="I174" s="19">
        <f t="shared" si="8"/>
        <v>150000</v>
      </c>
      <c r="J174" s="20"/>
    </row>
    <row r="175" spans="1:10" ht="15.75" hidden="1">
      <c r="A175" s="7">
        <f>'TTTL tổ 9'!A179</f>
        <v>187</v>
      </c>
      <c r="B175" s="112" t="str">
        <f>'TTTL tổ 9'!B179</f>
        <v>Mau Song</v>
      </c>
      <c r="C175" s="15"/>
      <c r="D175" s="12"/>
      <c r="E175" s="13">
        <v>1</v>
      </c>
      <c r="F175" s="14"/>
      <c r="G175" s="13">
        <f t="shared" si="6"/>
        <v>1</v>
      </c>
      <c r="H175" s="13">
        <f t="shared" si="7"/>
        <v>1</v>
      </c>
      <c r="I175" s="19">
        <f t="shared" si="8"/>
        <v>75000</v>
      </c>
      <c r="J175" s="20"/>
    </row>
    <row r="176" spans="1:10" ht="15.75" hidden="1">
      <c r="A176" s="7">
        <f>'TTTL tổ 9'!A180</f>
        <v>188</v>
      </c>
      <c r="B176" s="112" t="str">
        <f>'TTTL tổ 9'!B180</f>
        <v>Thuươn Thin</v>
      </c>
      <c r="C176" s="15"/>
      <c r="D176" s="12">
        <v>1</v>
      </c>
      <c r="E176" s="13"/>
      <c r="F176" s="14"/>
      <c r="G176" s="13">
        <f t="shared" si="6"/>
        <v>0</v>
      </c>
      <c r="H176" s="13">
        <f t="shared" si="7"/>
        <v>1</v>
      </c>
      <c r="I176" s="19">
        <f t="shared" si="8"/>
        <v>75000</v>
      </c>
      <c r="J176" s="20"/>
    </row>
    <row r="177" spans="1:10" ht="15.75" hidden="1">
      <c r="A177" s="7">
        <f>'TTTL tổ 9'!A181</f>
        <v>189</v>
      </c>
      <c r="B177" s="112" t="str">
        <f>'TTTL tổ 9'!B181</f>
        <v>Soc Chia</v>
      </c>
      <c r="C177" s="15"/>
      <c r="D177" s="12">
        <v>1</v>
      </c>
      <c r="E177" s="13"/>
      <c r="F177" s="14"/>
      <c r="G177" s="13">
        <f t="shared" si="6"/>
        <v>0</v>
      </c>
      <c r="H177" s="13">
        <f t="shared" si="7"/>
        <v>1</v>
      </c>
      <c r="I177" s="19">
        <f t="shared" si="8"/>
        <v>75000</v>
      </c>
      <c r="J177" s="20"/>
    </row>
    <row r="178" spans="1:10" ht="15.75" hidden="1">
      <c r="A178" s="7">
        <f>'TTTL tổ 9'!A182</f>
        <v>190</v>
      </c>
      <c r="B178" s="112" t="str">
        <f>'TTTL tổ 9'!B182</f>
        <v>Soc Khêng</v>
      </c>
      <c r="C178" s="15"/>
      <c r="D178" s="12"/>
      <c r="E178" s="13">
        <v>1</v>
      </c>
      <c r="F178" s="14">
        <v>1</v>
      </c>
      <c r="G178" s="13">
        <f t="shared" ref="G178:G243" si="9">E178+F178</f>
        <v>2</v>
      </c>
      <c r="H178" s="13">
        <f t="shared" ref="H178:H243" si="10">D178+E178</f>
        <v>1</v>
      </c>
      <c r="I178" s="19">
        <f t="shared" ref="I178:I243" si="11">H178*75000</f>
        <v>75000</v>
      </c>
      <c r="J178" s="20"/>
    </row>
    <row r="179" spans="1:10" ht="15.75" hidden="1">
      <c r="A179" s="7">
        <f>'TTTL tổ 9'!A183</f>
        <v>191</v>
      </c>
      <c r="B179" s="112" t="str">
        <f>'TTTL tổ 9'!B183</f>
        <v>Som At</v>
      </c>
      <c r="C179" s="15"/>
      <c r="D179" s="12"/>
      <c r="E179" s="13">
        <v>1</v>
      </c>
      <c r="F179" s="14"/>
      <c r="G179" s="13">
        <f t="shared" si="9"/>
        <v>1</v>
      </c>
      <c r="H179" s="13">
        <f t="shared" si="10"/>
        <v>1</v>
      </c>
      <c r="I179" s="19">
        <f t="shared" si="11"/>
        <v>75000</v>
      </c>
      <c r="J179" s="20"/>
    </row>
    <row r="180" spans="1:10" ht="15.75" hidden="1">
      <c r="A180" s="7">
        <f>'TTTL tổ 9'!A184</f>
        <v>192</v>
      </c>
      <c r="B180" s="112" t="str">
        <f>'TTTL tổ 9'!B184</f>
        <v>Hô Hôi</v>
      </c>
      <c r="C180" s="15"/>
      <c r="D180" s="12"/>
      <c r="E180" s="13">
        <v>2</v>
      </c>
      <c r="F180" s="14"/>
      <c r="G180" s="13">
        <f t="shared" si="9"/>
        <v>2</v>
      </c>
      <c r="H180" s="13">
        <f t="shared" si="10"/>
        <v>2</v>
      </c>
      <c r="I180" s="19">
        <f t="shared" si="11"/>
        <v>150000</v>
      </c>
      <c r="J180" s="20"/>
    </row>
    <row r="181" spans="1:10" ht="15.75" hidden="1">
      <c r="A181" s="7">
        <f>'TTTL tổ 9'!A185</f>
        <v>193</v>
      </c>
      <c r="B181" s="112" t="str">
        <f>'TTTL tổ 9'!B185</f>
        <v>Hô Hai</v>
      </c>
      <c r="C181" s="15"/>
      <c r="D181" s="12">
        <v>1</v>
      </c>
      <c r="E181" s="13"/>
      <c r="F181" s="14"/>
      <c r="G181" s="13">
        <f t="shared" si="9"/>
        <v>0</v>
      </c>
      <c r="H181" s="13">
        <f t="shared" si="10"/>
        <v>1</v>
      </c>
      <c r="I181" s="19">
        <f t="shared" si="11"/>
        <v>75000</v>
      </c>
      <c r="J181" s="20"/>
    </row>
    <row r="182" spans="1:10" ht="15.75" hidden="1">
      <c r="A182" s="7">
        <f>'TTTL tổ 9'!A186</f>
        <v>194</v>
      </c>
      <c r="B182" s="112" t="str">
        <f>'TTTL tổ 9'!B186</f>
        <v>Phiêp Phol</v>
      </c>
      <c r="C182" s="15"/>
      <c r="D182" s="12"/>
      <c r="E182" s="13">
        <v>2</v>
      </c>
      <c r="F182" s="14">
        <v>2</v>
      </c>
      <c r="G182" s="13">
        <f t="shared" si="9"/>
        <v>4</v>
      </c>
      <c r="H182" s="13">
        <f t="shared" si="10"/>
        <v>2</v>
      </c>
      <c r="I182" s="19">
        <f t="shared" si="11"/>
        <v>150000</v>
      </c>
      <c r="J182" s="20"/>
    </row>
    <row r="183" spans="1:10" ht="15.75" hidden="1">
      <c r="A183" s="7">
        <f>'TTTL tổ 9'!A187</f>
        <v>195</v>
      </c>
      <c r="B183" s="112" t="str">
        <f>'TTTL tổ 9'!B187</f>
        <v>Keo Mêt</v>
      </c>
      <c r="C183" s="15"/>
      <c r="D183" s="12">
        <v>1</v>
      </c>
      <c r="E183" s="13"/>
      <c r="F183" s="14"/>
      <c r="G183" s="13">
        <f t="shared" si="9"/>
        <v>0</v>
      </c>
      <c r="H183" s="13">
        <f t="shared" si="10"/>
        <v>1</v>
      </c>
      <c r="I183" s="19">
        <f t="shared" si="11"/>
        <v>75000</v>
      </c>
      <c r="J183" s="20"/>
    </row>
    <row r="184" spans="1:10" ht="15.75" hidden="1">
      <c r="A184" s="7">
        <f>'TTTL tổ 9'!A188</f>
        <v>196</v>
      </c>
      <c r="B184" s="112" t="str">
        <f>'TTTL tổ 9'!B188</f>
        <v>Canh Thông</v>
      </c>
      <c r="C184" s="15"/>
      <c r="D184" s="12"/>
      <c r="E184" s="13">
        <v>1</v>
      </c>
      <c r="F184" s="14"/>
      <c r="G184" s="13">
        <f t="shared" si="9"/>
        <v>1</v>
      </c>
      <c r="H184" s="13">
        <f t="shared" si="10"/>
        <v>1</v>
      </c>
      <c r="I184" s="19">
        <f t="shared" si="11"/>
        <v>75000</v>
      </c>
      <c r="J184" s="20"/>
    </row>
    <row r="185" spans="1:10" ht="15.75" hidden="1">
      <c r="A185" s="7">
        <f>'TTTL tổ 9'!A189</f>
        <v>197</v>
      </c>
      <c r="B185" s="112" t="str">
        <f>'TTTL tổ 9'!B189</f>
        <v>Tưc Thia</v>
      </c>
      <c r="C185" s="15"/>
      <c r="D185" s="12"/>
      <c r="E185" s="13">
        <v>1</v>
      </c>
      <c r="F185" s="14">
        <v>1</v>
      </c>
      <c r="G185" s="13">
        <f t="shared" si="9"/>
        <v>2</v>
      </c>
      <c r="H185" s="13">
        <f t="shared" si="10"/>
        <v>1</v>
      </c>
      <c r="I185" s="19">
        <f t="shared" si="11"/>
        <v>75000</v>
      </c>
      <c r="J185" s="20"/>
    </row>
    <row r="186" spans="1:10" ht="15.75" hidden="1">
      <c r="A186" s="7">
        <f>'TTTL tổ 9'!A190</f>
        <v>198</v>
      </c>
      <c r="B186" s="112" t="str">
        <f>'TTTL tổ 9'!B190</f>
        <v>Nho Nhanh</v>
      </c>
      <c r="C186" s="15"/>
      <c r="D186" s="12">
        <v>1</v>
      </c>
      <c r="E186" s="13"/>
      <c r="F186" s="14"/>
      <c r="G186" s="13">
        <f t="shared" si="9"/>
        <v>0</v>
      </c>
      <c r="H186" s="13">
        <f t="shared" si="10"/>
        <v>1</v>
      </c>
      <c r="I186" s="19">
        <f t="shared" si="11"/>
        <v>75000</v>
      </c>
      <c r="J186" s="20"/>
    </row>
    <row r="187" spans="1:10" ht="15.75" hidden="1">
      <c r="A187" s="7">
        <f>'TTTL tổ 9'!A191</f>
        <v>199</v>
      </c>
      <c r="B187" s="112" t="str">
        <f>'TTTL tổ 9'!B191</f>
        <v>Thi Tha</v>
      </c>
      <c r="C187" s="15"/>
      <c r="D187" s="12">
        <v>1</v>
      </c>
      <c r="E187" s="13"/>
      <c r="F187" s="14">
        <v>2</v>
      </c>
      <c r="G187" s="13">
        <f t="shared" si="9"/>
        <v>2</v>
      </c>
      <c r="H187" s="13">
        <f t="shared" si="10"/>
        <v>1</v>
      </c>
      <c r="I187" s="19">
        <f t="shared" si="11"/>
        <v>75000</v>
      </c>
      <c r="J187" s="20"/>
    </row>
    <row r="188" spans="1:10" ht="15.75" hidden="1">
      <c r="A188" s="7">
        <f>'TTTL tổ 9'!A192</f>
        <v>200</v>
      </c>
      <c r="B188" s="112" t="str">
        <f>'TTTL tổ 9'!B192</f>
        <v>Đoc Khlay</v>
      </c>
      <c r="C188" s="15"/>
      <c r="D188" s="12"/>
      <c r="E188" s="13">
        <v>3</v>
      </c>
      <c r="F188" s="14"/>
      <c r="G188" s="13">
        <f t="shared" si="9"/>
        <v>3</v>
      </c>
      <c r="H188" s="13">
        <f t="shared" si="10"/>
        <v>3</v>
      </c>
      <c r="I188" s="19">
        <f t="shared" si="11"/>
        <v>225000</v>
      </c>
      <c r="J188" s="20"/>
    </row>
    <row r="189" spans="1:10" ht="15.75" hidden="1">
      <c r="A189" s="7">
        <f>'TTTL tổ 9'!A193</f>
        <v>201</v>
      </c>
      <c r="B189" s="112" t="str">
        <f>'TTTL tổ 9'!B193</f>
        <v>Mit Kiêm</v>
      </c>
      <c r="C189" s="15"/>
      <c r="D189" s="12"/>
      <c r="E189" s="13">
        <v>1</v>
      </c>
      <c r="F189" s="14"/>
      <c r="G189" s="13">
        <f t="shared" si="9"/>
        <v>1</v>
      </c>
      <c r="H189" s="13">
        <f t="shared" si="10"/>
        <v>1</v>
      </c>
      <c r="I189" s="19">
        <f t="shared" si="11"/>
        <v>75000</v>
      </c>
      <c r="J189" s="20"/>
    </row>
    <row r="190" spans="1:10" ht="15.75" hidden="1">
      <c r="A190" s="7">
        <f>'TTTL tổ 9'!A194</f>
        <v>202</v>
      </c>
      <c r="B190" s="112" t="str">
        <f>'TTTL tổ 9'!B194</f>
        <v>Kan Khêt</v>
      </c>
      <c r="C190" s="15"/>
      <c r="D190" s="12"/>
      <c r="E190" s="13">
        <v>1</v>
      </c>
      <c r="F190" s="14"/>
      <c r="G190" s="13">
        <f t="shared" si="9"/>
        <v>1</v>
      </c>
      <c r="H190" s="13">
        <f t="shared" si="10"/>
        <v>1</v>
      </c>
      <c r="I190" s="19">
        <f t="shared" si="11"/>
        <v>75000</v>
      </c>
      <c r="J190" s="20"/>
    </row>
    <row r="191" spans="1:10" ht="15.75" hidden="1">
      <c r="A191" s="7">
        <f>'TTTL tổ 9'!A195</f>
        <v>203</v>
      </c>
      <c r="B191" s="112" t="str">
        <f>'TTTL tổ 9'!B195</f>
        <v>Um Ra</v>
      </c>
      <c r="C191" s="15"/>
      <c r="D191" s="12">
        <v>1</v>
      </c>
      <c r="E191" s="13"/>
      <c r="F191" s="14">
        <v>2</v>
      </c>
      <c r="G191" s="13">
        <f t="shared" si="9"/>
        <v>2</v>
      </c>
      <c r="H191" s="13">
        <f t="shared" si="10"/>
        <v>1</v>
      </c>
      <c r="I191" s="19">
        <f t="shared" si="11"/>
        <v>75000</v>
      </c>
      <c r="J191" s="20"/>
    </row>
    <row r="192" spans="1:10" ht="15.75" hidden="1">
      <c r="A192" s="7">
        <f>'TTTL tổ 9'!A196</f>
        <v>204</v>
      </c>
      <c r="B192" s="112" t="str">
        <f>'TTTL tổ 9'!B196</f>
        <v>Moi Poi</v>
      </c>
      <c r="C192" s="15"/>
      <c r="D192" s="12">
        <v>1</v>
      </c>
      <c r="E192" s="13"/>
      <c r="F192" s="14"/>
      <c r="G192" s="13">
        <f t="shared" si="9"/>
        <v>0</v>
      </c>
      <c r="H192" s="13">
        <f t="shared" si="10"/>
        <v>1</v>
      </c>
      <c r="I192" s="19">
        <f t="shared" si="11"/>
        <v>75000</v>
      </c>
      <c r="J192" s="20"/>
    </row>
    <row r="193" spans="1:10" ht="15.75" hidden="1">
      <c r="A193" s="7">
        <f>'TTTL tổ 9'!A197</f>
        <v>205</v>
      </c>
      <c r="B193" s="112" t="str">
        <f>'TTTL tổ 9'!B197</f>
        <v>San Sinh</v>
      </c>
      <c r="C193" s="15"/>
      <c r="D193" s="12"/>
      <c r="E193" s="13">
        <v>1</v>
      </c>
      <c r="F193" s="14">
        <v>1</v>
      </c>
      <c r="G193" s="13">
        <f t="shared" si="9"/>
        <v>2</v>
      </c>
      <c r="H193" s="13">
        <f t="shared" si="10"/>
        <v>1</v>
      </c>
      <c r="I193" s="19">
        <f t="shared" si="11"/>
        <v>75000</v>
      </c>
      <c r="J193" s="20"/>
    </row>
    <row r="194" spans="1:10" ht="15.75" hidden="1">
      <c r="A194" s="7">
        <f>'TTTL tổ 9'!A198</f>
        <v>206</v>
      </c>
      <c r="B194" s="112" t="str">
        <f>'TTTL tổ 9'!B198</f>
        <v>Nhoc Nho</v>
      </c>
      <c r="C194" s="15"/>
      <c r="D194" s="12"/>
      <c r="E194" s="13">
        <v>1</v>
      </c>
      <c r="F194" s="14">
        <v>1</v>
      </c>
      <c r="G194" s="13">
        <f t="shared" si="9"/>
        <v>2</v>
      </c>
      <c r="H194" s="13">
        <f t="shared" si="10"/>
        <v>1</v>
      </c>
      <c r="I194" s="19">
        <f t="shared" si="11"/>
        <v>75000</v>
      </c>
      <c r="J194" s="20"/>
    </row>
    <row r="195" spans="1:10" ht="15.75" hidden="1">
      <c r="A195" s="7">
        <f>'TTTL tổ 9'!A199</f>
        <v>207</v>
      </c>
      <c r="B195" s="112" t="str">
        <f>'TTTL tổ 9'!B199</f>
        <v>Khet Hên</v>
      </c>
      <c r="C195" s="15"/>
      <c r="D195" s="12">
        <v>1</v>
      </c>
      <c r="E195" s="13"/>
      <c r="F195" s="14"/>
      <c r="G195" s="13">
        <f t="shared" si="9"/>
        <v>0</v>
      </c>
      <c r="H195" s="13">
        <f t="shared" si="10"/>
        <v>1</v>
      </c>
      <c r="I195" s="19">
        <f t="shared" si="11"/>
        <v>75000</v>
      </c>
      <c r="J195" s="20"/>
    </row>
    <row r="196" spans="1:10" ht="15.75" hidden="1">
      <c r="A196" s="7">
        <f>'TTTL tổ 9'!A200</f>
        <v>208</v>
      </c>
      <c r="B196" s="112" t="str">
        <f>'TTTL tổ 9'!B200</f>
        <v>Sau Pư</v>
      </c>
      <c r="C196" s="15"/>
      <c r="D196" s="12"/>
      <c r="E196" s="13">
        <v>1</v>
      </c>
      <c r="F196" s="14"/>
      <c r="G196" s="13">
        <f t="shared" si="9"/>
        <v>1</v>
      </c>
      <c r="H196" s="13">
        <f t="shared" si="10"/>
        <v>1</v>
      </c>
      <c r="I196" s="19">
        <f t="shared" si="11"/>
        <v>75000</v>
      </c>
      <c r="J196" s="20"/>
    </row>
    <row r="197" spans="1:10" ht="15.75" hidden="1">
      <c r="A197" s="7">
        <f>'TTTL tổ 9'!A201</f>
        <v>209</v>
      </c>
      <c r="B197" s="112" t="str">
        <f>'TTTL tổ 9'!B201</f>
        <v>Pư Nha</v>
      </c>
      <c r="C197" s="15"/>
      <c r="D197" s="12">
        <v>1</v>
      </c>
      <c r="E197" s="13"/>
      <c r="F197" s="14"/>
      <c r="G197" s="13">
        <f t="shared" si="9"/>
        <v>0</v>
      </c>
      <c r="H197" s="13">
        <f t="shared" si="10"/>
        <v>1</v>
      </c>
      <c r="I197" s="19">
        <f t="shared" si="11"/>
        <v>75000</v>
      </c>
      <c r="J197" s="20"/>
    </row>
    <row r="198" spans="1:10" ht="15.75" hidden="1">
      <c r="A198" s="7">
        <f>'TTTL tổ 9'!A202</f>
        <v>210</v>
      </c>
      <c r="B198" s="112" t="str">
        <f>'TTTL tổ 9'!B202</f>
        <v xml:space="preserve">Noi Hên </v>
      </c>
      <c r="C198" s="15"/>
      <c r="D198" s="12"/>
      <c r="E198" s="13">
        <v>2</v>
      </c>
      <c r="F198" s="14"/>
      <c r="G198" s="13">
        <f t="shared" si="9"/>
        <v>2</v>
      </c>
      <c r="H198" s="13">
        <f t="shared" si="10"/>
        <v>2</v>
      </c>
      <c r="I198" s="19">
        <f t="shared" si="11"/>
        <v>150000</v>
      </c>
      <c r="J198" s="20"/>
    </row>
    <row r="199" spans="1:10" ht="15.75" hidden="1">
      <c r="A199" s="7">
        <f>'TTTL tổ 9'!A203</f>
        <v>211</v>
      </c>
      <c r="B199" s="112" t="str">
        <f>'TTTL tổ 9'!B203</f>
        <v>Noi Hiên</v>
      </c>
      <c r="C199" s="15"/>
      <c r="D199" s="12"/>
      <c r="E199" s="13">
        <v>1</v>
      </c>
      <c r="F199" s="14"/>
      <c r="G199" s="13">
        <f t="shared" si="9"/>
        <v>1</v>
      </c>
      <c r="H199" s="13">
        <f t="shared" si="10"/>
        <v>1</v>
      </c>
      <c r="I199" s="19">
        <f t="shared" si="11"/>
        <v>75000</v>
      </c>
      <c r="J199" s="20"/>
    </row>
    <row r="200" spans="1:10" ht="15.75" hidden="1">
      <c r="A200" s="7">
        <f>'TTTL tổ 9'!A204</f>
        <v>212</v>
      </c>
      <c r="B200" s="112" t="str">
        <f>'TTTL tổ 9'!B204</f>
        <v>Đa Linh</v>
      </c>
      <c r="C200" s="15"/>
      <c r="D200" s="12"/>
      <c r="E200" s="13">
        <v>1</v>
      </c>
      <c r="F200" s="14"/>
      <c r="G200" s="13">
        <f t="shared" si="9"/>
        <v>1</v>
      </c>
      <c r="H200" s="13">
        <f t="shared" si="10"/>
        <v>1</v>
      </c>
      <c r="I200" s="19">
        <f t="shared" si="11"/>
        <v>75000</v>
      </c>
      <c r="J200" s="20"/>
    </row>
    <row r="201" spans="1:10" ht="15.75" hidden="1">
      <c r="A201" s="7">
        <f>'TTTL tổ 9'!A205</f>
        <v>213</v>
      </c>
      <c r="B201" s="112" t="str">
        <f>'TTTL tổ 9'!B205</f>
        <v>Khach Năk</v>
      </c>
      <c r="C201" s="15"/>
      <c r="D201" s="12">
        <v>1</v>
      </c>
      <c r="E201" s="13">
        <v>2</v>
      </c>
      <c r="F201" s="14">
        <v>2</v>
      </c>
      <c r="G201" s="13">
        <f t="shared" si="9"/>
        <v>4</v>
      </c>
      <c r="H201" s="13">
        <f t="shared" si="10"/>
        <v>3</v>
      </c>
      <c r="I201" s="19">
        <f t="shared" si="11"/>
        <v>225000</v>
      </c>
      <c r="J201" s="20"/>
    </row>
    <row r="202" spans="1:10" ht="15.75" hidden="1">
      <c r="A202" s="7">
        <f>'TTTL tổ 9'!A206</f>
        <v>214</v>
      </c>
      <c r="B202" s="112" t="str">
        <f>'TTTL tổ 9'!B206</f>
        <v>Soc Liêp</v>
      </c>
      <c r="C202" s="15"/>
      <c r="D202" s="12"/>
      <c r="E202" s="13">
        <v>1</v>
      </c>
      <c r="F202" s="14">
        <v>1</v>
      </c>
      <c r="G202" s="13">
        <f t="shared" si="9"/>
        <v>2</v>
      </c>
      <c r="H202" s="13">
        <f t="shared" si="10"/>
        <v>1</v>
      </c>
      <c r="I202" s="19">
        <f t="shared" si="11"/>
        <v>75000</v>
      </c>
      <c r="J202" s="20"/>
    </row>
    <row r="203" spans="1:10" ht="15.75" hidden="1">
      <c r="A203" s="7">
        <f>'TTTL tổ 9'!A207</f>
        <v>215</v>
      </c>
      <c r="B203" s="112" t="str">
        <f>'TTTL tổ 9'!B207</f>
        <v>Som Phos</v>
      </c>
      <c r="C203" s="15"/>
      <c r="D203" s="12"/>
      <c r="E203" s="13">
        <v>1</v>
      </c>
      <c r="F203" s="14"/>
      <c r="G203" s="13">
        <f t="shared" si="9"/>
        <v>1</v>
      </c>
      <c r="H203" s="13">
        <f t="shared" si="10"/>
        <v>1</v>
      </c>
      <c r="I203" s="19">
        <f t="shared" si="11"/>
        <v>75000</v>
      </c>
      <c r="J203" s="20"/>
    </row>
    <row r="204" spans="1:10" ht="15.75" hidden="1">
      <c r="A204" s="7">
        <f>'TTTL tổ 9'!A208</f>
        <v>216</v>
      </c>
      <c r="B204" s="112" t="str">
        <f>'TTTL tổ 9'!B208</f>
        <v>An Tich</v>
      </c>
      <c r="C204" s="15"/>
      <c r="D204" s="12">
        <v>1</v>
      </c>
      <c r="E204" s="13"/>
      <c r="F204" s="14"/>
      <c r="G204" s="13">
        <f t="shared" si="9"/>
        <v>0</v>
      </c>
      <c r="H204" s="13">
        <f t="shared" si="10"/>
        <v>1</v>
      </c>
      <c r="I204" s="19">
        <f t="shared" si="11"/>
        <v>75000</v>
      </c>
      <c r="J204" s="20"/>
    </row>
    <row r="205" spans="1:10" ht="15.75" hidden="1">
      <c r="A205" s="7">
        <f>'TTTL tổ 9'!A209</f>
        <v>217</v>
      </c>
      <c r="B205" s="112" t="str">
        <f>'TTTL tổ 9'!B209</f>
        <v>Khu Khia</v>
      </c>
      <c r="C205" s="15"/>
      <c r="D205" s="12"/>
      <c r="E205" s="13">
        <v>1</v>
      </c>
      <c r="F205" s="14">
        <v>1</v>
      </c>
      <c r="G205" s="13">
        <f t="shared" si="9"/>
        <v>2</v>
      </c>
      <c r="H205" s="13">
        <f t="shared" si="10"/>
        <v>1</v>
      </c>
      <c r="I205" s="19">
        <f t="shared" si="11"/>
        <v>75000</v>
      </c>
      <c r="J205" s="20"/>
    </row>
    <row r="206" spans="1:10" ht="15.75" hidden="1">
      <c r="A206" s="7">
        <f>'TTTL tổ 9'!A210</f>
        <v>218</v>
      </c>
      <c r="B206" s="112" t="str">
        <f>'TTTL tổ 9'!B210</f>
        <v>Chom Chau</v>
      </c>
      <c r="C206" s="15"/>
      <c r="D206" s="12">
        <v>1</v>
      </c>
      <c r="E206" s="13"/>
      <c r="F206" s="14"/>
      <c r="G206" s="13">
        <f t="shared" si="9"/>
        <v>0</v>
      </c>
      <c r="H206" s="13">
        <f t="shared" si="10"/>
        <v>1</v>
      </c>
      <c r="I206" s="19">
        <f t="shared" si="11"/>
        <v>75000</v>
      </c>
      <c r="J206" s="20"/>
    </row>
    <row r="207" spans="1:10" ht="15.75" hidden="1">
      <c r="A207" s="7">
        <f>'TTTL tổ 9'!A211</f>
        <v>219</v>
      </c>
      <c r="B207" s="112" t="str">
        <f>'TTTL tổ 9'!B211</f>
        <v>La Chanh Đa</v>
      </c>
      <c r="C207" s="15"/>
      <c r="D207" s="12"/>
      <c r="E207" s="13">
        <v>1</v>
      </c>
      <c r="F207" s="14">
        <v>2</v>
      </c>
      <c r="G207" s="13">
        <f t="shared" si="9"/>
        <v>3</v>
      </c>
      <c r="H207" s="13">
        <f t="shared" si="10"/>
        <v>1</v>
      </c>
      <c r="I207" s="19">
        <f t="shared" si="11"/>
        <v>75000</v>
      </c>
      <c r="J207" s="20"/>
    </row>
    <row r="208" spans="1:10" ht="15.75" hidden="1">
      <c r="A208" s="7">
        <f>'TTTL tổ 9'!A212</f>
        <v>220</v>
      </c>
      <c r="B208" s="112" t="str">
        <f>'TTTL tổ 9'!B212</f>
        <v>Mat Khanh</v>
      </c>
      <c r="C208" s="15"/>
      <c r="D208" s="12"/>
      <c r="E208" s="13">
        <v>1</v>
      </c>
      <c r="F208" s="14"/>
      <c r="G208" s="13">
        <f t="shared" si="9"/>
        <v>1</v>
      </c>
      <c r="H208" s="13">
        <f t="shared" si="10"/>
        <v>1</v>
      </c>
      <c r="I208" s="19">
        <f t="shared" si="11"/>
        <v>75000</v>
      </c>
      <c r="J208" s="20"/>
    </row>
    <row r="209" spans="1:10" ht="15.75" hidden="1">
      <c r="A209" s="7">
        <f>'TTTL tổ 9'!A213</f>
        <v>221</v>
      </c>
      <c r="B209" s="112" t="str">
        <f>'TTTL tổ 9'!B213</f>
        <v>Dang Sô Da</v>
      </c>
      <c r="C209" s="15"/>
      <c r="D209" s="12"/>
      <c r="E209" s="13">
        <v>1</v>
      </c>
      <c r="F209" s="14"/>
      <c r="G209" s="13">
        <f t="shared" si="9"/>
        <v>1</v>
      </c>
      <c r="H209" s="13">
        <f t="shared" si="10"/>
        <v>1</v>
      </c>
      <c r="I209" s="19">
        <f t="shared" si="11"/>
        <v>75000</v>
      </c>
      <c r="J209" s="20"/>
    </row>
    <row r="210" spans="1:10" ht="15.75" hidden="1">
      <c r="A210" s="7">
        <f>'TTTL tổ 9'!A214</f>
        <v>222</v>
      </c>
      <c r="B210" s="112" t="str">
        <f>'TTTL tổ 9'!B214</f>
        <v>Hon Sua</v>
      </c>
      <c r="C210" s="15"/>
      <c r="D210" s="12">
        <v>1</v>
      </c>
      <c r="E210" s="13"/>
      <c r="F210" s="14"/>
      <c r="G210" s="13">
        <f t="shared" si="9"/>
        <v>0</v>
      </c>
      <c r="H210" s="13">
        <f t="shared" si="10"/>
        <v>1</v>
      </c>
      <c r="I210" s="19">
        <f t="shared" si="11"/>
        <v>75000</v>
      </c>
      <c r="J210" s="20"/>
    </row>
    <row r="211" spans="1:10" ht="15.75" hidden="1">
      <c r="A211" s="7">
        <f>'TTTL tổ 9'!A215</f>
        <v>223</v>
      </c>
      <c r="B211" s="112" t="str">
        <f>'TTTL tổ 9'!B215</f>
        <v>Đoc Sreng</v>
      </c>
      <c r="C211" s="15"/>
      <c r="D211" s="12">
        <v>1</v>
      </c>
      <c r="E211" s="13">
        <v>1</v>
      </c>
      <c r="F211" s="14"/>
      <c r="G211" s="13">
        <f t="shared" si="9"/>
        <v>1</v>
      </c>
      <c r="H211" s="13">
        <f t="shared" si="10"/>
        <v>2</v>
      </c>
      <c r="I211" s="19">
        <f t="shared" si="11"/>
        <v>150000</v>
      </c>
      <c r="J211" s="20"/>
    </row>
    <row r="212" spans="1:10" ht="15.75" hidden="1">
      <c r="A212" s="7">
        <f>'TTTL tổ 9'!A216</f>
        <v>224</v>
      </c>
      <c r="B212" s="112" t="str">
        <f>'TTTL tổ 9'!B216</f>
        <v>Vit Kim</v>
      </c>
      <c r="C212" s="15"/>
      <c r="D212" s="12"/>
      <c r="E212" s="13"/>
      <c r="F212" s="14"/>
      <c r="G212" s="13">
        <f t="shared" si="9"/>
        <v>0</v>
      </c>
      <c r="H212" s="13">
        <f t="shared" si="10"/>
        <v>0</v>
      </c>
      <c r="I212" s="19">
        <f t="shared" si="11"/>
        <v>0</v>
      </c>
      <c r="J212" s="20"/>
    </row>
    <row r="213" spans="1:10" ht="15.75" hidden="1">
      <c r="A213" s="7">
        <f>'TTTL tổ 9'!A217</f>
        <v>225</v>
      </c>
      <c r="B213" s="112" t="str">
        <f>'TTTL tổ 9'!B217</f>
        <v>Ko Kot</v>
      </c>
      <c r="C213" s="15"/>
      <c r="D213" s="12"/>
      <c r="E213" s="13">
        <v>1</v>
      </c>
      <c r="F213" s="14">
        <v>3</v>
      </c>
      <c r="G213" s="13">
        <f t="shared" si="9"/>
        <v>4</v>
      </c>
      <c r="H213" s="13">
        <f t="shared" si="10"/>
        <v>1</v>
      </c>
      <c r="I213" s="19">
        <f t="shared" si="11"/>
        <v>75000</v>
      </c>
      <c r="J213" s="20"/>
    </row>
    <row r="214" spans="1:10" ht="15.75" hidden="1">
      <c r="A214" s="7">
        <f>'TTTL tổ 9'!A218</f>
        <v>226</v>
      </c>
      <c r="B214" s="112" t="str">
        <f>'TTTL tổ 9'!B218</f>
        <v>Nay Phi</v>
      </c>
      <c r="C214" s="15"/>
      <c r="D214" s="12">
        <v>1</v>
      </c>
      <c r="E214" s="13"/>
      <c r="F214" s="14"/>
      <c r="G214" s="13">
        <f t="shared" si="9"/>
        <v>0</v>
      </c>
      <c r="H214" s="13">
        <f t="shared" si="10"/>
        <v>1</v>
      </c>
      <c r="I214" s="19">
        <f t="shared" si="11"/>
        <v>75000</v>
      </c>
      <c r="J214" s="20"/>
    </row>
    <row r="215" spans="1:10" ht="15.75" hidden="1">
      <c r="A215" s="7">
        <f>'TTTL tổ 9'!A219</f>
        <v>227</v>
      </c>
      <c r="B215" s="112" t="str">
        <f>'TTTL tổ 9'!B219</f>
        <v>Chên Nôn</v>
      </c>
      <c r="C215" s="15"/>
      <c r="D215" s="12"/>
      <c r="E215" s="13">
        <v>2</v>
      </c>
      <c r="F215" s="14"/>
      <c r="G215" s="13">
        <f t="shared" si="9"/>
        <v>2</v>
      </c>
      <c r="H215" s="13">
        <f t="shared" si="10"/>
        <v>2</v>
      </c>
      <c r="I215" s="19">
        <f t="shared" si="11"/>
        <v>150000</v>
      </c>
      <c r="J215" s="20"/>
    </row>
    <row r="216" spans="1:10" ht="15.75" hidden="1">
      <c r="A216" s="7">
        <f>'TTTL tổ 9'!A220</f>
        <v>228</v>
      </c>
      <c r="B216" s="112" t="str">
        <f>'TTTL tổ 9'!B220</f>
        <v>Sau So Rây Nuch</v>
      </c>
      <c r="C216" s="15"/>
      <c r="D216" s="12">
        <v>1</v>
      </c>
      <c r="E216" s="13"/>
      <c r="F216" s="14"/>
      <c r="G216" s="13">
        <f t="shared" si="9"/>
        <v>0</v>
      </c>
      <c r="H216" s="13">
        <f t="shared" si="10"/>
        <v>1</v>
      </c>
      <c r="I216" s="19">
        <f t="shared" si="11"/>
        <v>75000</v>
      </c>
      <c r="J216" s="20"/>
    </row>
    <row r="217" spans="1:10" ht="15.75" hidden="1">
      <c r="A217" s="7">
        <f>'TTTL tổ 9'!A221</f>
        <v>229</v>
      </c>
      <c r="B217" s="112" t="str">
        <f>'TTTL tổ 9'!B221</f>
        <v>Muôn Khut</v>
      </c>
      <c r="C217" s="15"/>
      <c r="D217" s="12"/>
      <c r="E217" s="13">
        <v>1</v>
      </c>
      <c r="F217" s="14"/>
      <c r="G217" s="13">
        <f t="shared" si="9"/>
        <v>1</v>
      </c>
      <c r="H217" s="13">
        <f t="shared" si="10"/>
        <v>1</v>
      </c>
      <c r="I217" s="19">
        <f t="shared" si="11"/>
        <v>75000</v>
      </c>
      <c r="J217" s="20"/>
    </row>
    <row r="218" spans="1:10" ht="15.75" hidden="1">
      <c r="A218" s="7">
        <f>'TTTL tổ 9'!A222</f>
        <v>230</v>
      </c>
      <c r="B218" s="112" t="str">
        <f>'TTTL tổ 9'!B222</f>
        <v>Phuc Phơm</v>
      </c>
      <c r="C218" s="15"/>
      <c r="D218" s="12"/>
      <c r="E218" s="13">
        <v>1</v>
      </c>
      <c r="F218" s="14"/>
      <c r="G218" s="13">
        <f t="shared" si="9"/>
        <v>1</v>
      </c>
      <c r="H218" s="13">
        <f t="shared" si="10"/>
        <v>1</v>
      </c>
      <c r="I218" s="19">
        <f t="shared" si="11"/>
        <v>75000</v>
      </c>
      <c r="J218" s="20"/>
    </row>
    <row r="219" spans="1:10" ht="15.75" hidden="1">
      <c r="A219" s="7">
        <f>'TTTL tổ 9'!A223</f>
        <v>231</v>
      </c>
      <c r="B219" s="112" t="str">
        <f>'TTTL tổ 9'!B223</f>
        <v>Nha Phol</v>
      </c>
      <c r="C219" s="15"/>
      <c r="D219" s="12"/>
      <c r="E219" s="13">
        <v>1</v>
      </c>
      <c r="F219" s="14">
        <v>2</v>
      </c>
      <c r="G219" s="13">
        <f t="shared" si="9"/>
        <v>3</v>
      </c>
      <c r="H219" s="13">
        <f t="shared" si="10"/>
        <v>1</v>
      </c>
      <c r="I219" s="19">
        <f t="shared" si="11"/>
        <v>75000</v>
      </c>
      <c r="J219" s="20"/>
    </row>
    <row r="220" spans="1:10" ht="15.75" hidden="1">
      <c r="A220" s="7">
        <f>'TTTL tổ 9'!A224</f>
        <v>232</v>
      </c>
      <c r="B220" s="112" t="str">
        <f>'TTTL tổ 9'!B224</f>
        <v>Phan Hum</v>
      </c>
      <c r="C220" s="15"/>
      <c r="D220" s="12">
        <v>1</v>
      </c>
      <c r="E220" s="13"/>
      <c r="F220" s="14">
        <v>1</v>
      </c>
      <c r="G220" s="13">
        <f t="shared" si="9"/>
        <v>1</v>
      </c>
      <c r="H220" s="13">
        <f t="shared" si="10"/>
        <v>1</v>
      </c>
      <c r="I220" s="19">
        <f t="shared" si="11"/>
        <v>75000</v>
      </c>
      <c r="J220" s="20"/>
    </row>
    <row r="221" spans="1:10" ht="15.75" hidden="1">
      <c r="A221" s="7">
        <f>'TTTL tổ 9'!A225</f>
        <v>233</v>
      </c>
      <c r="B221" s="112" t="str">
        <f>'TTTL tổ 9'!B225</f>
        <v>Mau Nêng</v>
      </c>
      <c r="C221" s="15"/>
      <c r="D221" s="12">
        <v>1</v>
      </c>
      <c r="E221" s="13">
        <v>2</v>
      </c>
      <c r="F221" s="14">
        <v>2</v>
      </c>
      <c r="G221" s="13">
        <f t="shared" si="9"/>
        <v>4</v>
      </c>
      <c r="H221" s="13">
        <f t="shared" si="10"/>
        <v>3</v>
      </c>
      <c r="I221" s="19">
        <f t="shared" si="11"/>
        <v>225000</v>
      </c>
      <c r="J221" s="20"/>
    </row>
    <row r="222" spans="1:10" ht="15.75" hidden="1">
      <c r="A222" s="7">
        <f>'TTTL tổ 9'!A226</f>
        <v>234</v>
      </c>
      <c r="B222" s="112" t="str">
        <f>'TTTL tổ 9'!B226</f>
        <v>Soc Kon</v>
      </c>
      <c r="C222" s="15"/>
      <c r="D222" s="12"/>
      <c r="E222" s="13">
        <v>1</v>
      </c>
      <c r="F222" s="14"/>
      <c r="G222" s="13">
        <f t="shared" si="9"/>
        <v>1</v>
      </c>
      <c r="H222" s="13">
        <f t="shared" si="10"/>
        <v>1</v>
      </c>
      <c r="I222" s="19">
        <f t="shared" si="11"/>
        <v>75000</v>
      </c>
      <c r="J222" s="20"/>
    </row>
    <row r="223" spans="1:10" ht="15.75" hidden="1">
      <c r="A223" s="7">
        <f>'TTTL tổ 9'!A227</f>
        <v>235</v>
      </c>
      <c r="B223" s="112" t="str">
        <f>'TTTL tổ 9'!B227</f>
        <v>Mau Sau</v>
      </c>
      <c r="C223" s="15"/>
      <c r="D223" s="12"/>
      <c r="E223" s="13">
        <v>1</v>
      </c>
      <c r="F223" s="14">
        <v>1</v>
      </c>
      <c r="G223" s="13">
        <f t="shared" si="9"/>
        <v>2</v>
      </c>
      <c r="H223" s="13">
        <f t="shared" si="10"/>
        <v>1</v>
      </c>
      <c r="I223" s="19">
        <f t="shared" si="11"/>
        <v>75000</v>
      </c>
      <c r="J223" s="20"/>
    </row>
    <row r="224" spans="1:10" ht="15.75" hidden="1">
      <c r="A224" s="7">
        <f>'TTTL tổ 9'!A228</f>
        <v>236</v>
      </c>
      <c r="B224" s="112" t="str">
        <f>'TTTL tổ 9'!B228</f>
        <v>ưa Im</v>
      </c>
      <c r="C224" s="15"/>
      <c r="D224" s="12"/>
      <c r="E224" s="13">
        <v>1</v>
      </c>
      <c r="F224" s="14"/>
      <c r="G224" s="13">
        <f t="shared" si="9"/>
        <v>1</v>
      </c>
      <c r="H224" s="13">
        <f t="shared" si="10"/>
        <v>1</v>
      </c>
      <c r="I224" s="19">
        <f t="shared" si="11"/>
        <v>75000</v>
      </c>
      <c r="J224" s="20"/>
    </row>
    <row r="225" spans="1:10" ht="15.75" hidden="1">
      <c r="A225" s="7">
        <f>'TTTL tổ 9'!A229</f>
        <v>237</v>
      </c>
      <c r="B225" s="112" t="str">
        <f>'TTTL tổ 9'!B229</f>
        <v>Sa Rinh</v>
      </c>
      <c r="C225" s="15"/>
      <c r="D225" s="12"/>
      <c r="E225" s="13">
        <v>2</v>
      </c>
      <c r="F225" s="14"/>
      <c r="G225" s="13">
        <f t="shared" si="9"/>
        <v>2</v>
      </c>
      <c r="H225" s="13">
        <f t="shared" si="10"/>
        <v>2</v>
      </c>
      <c r="I225" s="19">
        <f t="shared" si="11"/>
        <v>150000</v>
      </c>
      <c r="J225" s="20"/>
    </row>
    <row r="226" spans="1:10" ht="15.75" hidden="1">
      <c r="A226" s="7">
        <f>'TTTL tổ 9'!A230</f>
        <v>238</v>
      </c>
      <c r="B226" s="112" t="str">
        <f>'TTTL tổ 9'!B230</f>
        <v>Na Som Ol</v>
      </c>
      <c r="C226" s="15"/>
      <c r="D226" s="12"/>
      <c r="E226" s="13">
        <v>1</v>
      </c>
      <c r="F226" s="14">
        <v>1</v>
      </c>
      <c r="G226" s="13">
        <f t="shared" si="9"/>
        <v>2</v>
      </c>
      <c r="H226" s="13">
        <f t="shared" si="10"/>
        <v>1</v>
      </c>
      <c r="I226" s="19">
        <f t="shared" si="11"/>
        <v>75000</v>
      </c>
      <c r="J226" s="20"/>
    </row>
    <row r="227" spans="1:10" ht="15.75" hidden="1">
      <c r="A227" s="7">
        <f>'TTTL tổ 9'!A231</f>
        <v>239</v>
      </c>
      <c r="B227" s="112" t="str">
        <f>'TTTL tổ 9'!B231</f>
        <v>Song Sat</v>
      </c>
      <c r="C227" s="15"/>
      <c r="D227" s="12">
        <v>1</v>
      </c>
      <c r="E227" s="13">
        <v>2</v>
      </c>
      <c r="F227" s="14"/>
      <c r="G227" s="13">
        <f t="shared" si="9"/>
        <v>2</v>
      </c>
      <c r="H227" s="13">
        <f t="shared" si="10"/>
        <v>3</v>
      </c>
      <c r="I227" s="19">
        <f t="shared" si="11"/>
        <v>225000</v>
      </c>
      <c r="J227" s="20"/>
    </row>
    <row r="228" spans="1:10" ht="15.75" hidden="1">
      <c r="A228" s="7">
        <f>'TTTL tổ 9'!A232</f>
        <v>240</v>
      </c>
      <c r="B228" s="112" t="str">
        <f>'TTTL tổ 9'!B232</f>
        <v>Kom Tum</v>
      </c>
      <c r="C228" s="15"/>
      <c r="D228" s="12"/>
      <c r="E228" s="13">
        <v>1</v>
      </c>
      <c r="F228" s="14"/>
      <c r="G228" s="13">
        <f t="shared" si="9"/>
        <v>1</v>
      </c>
      <c r="H228" s="13">
        <f t="shared" si="10"/>
        <v>1</v>
      </c>
      <c r="I228" s="19">
        <f t="shared" si="11"/>
        <v>75000</v>
      </c>
      <c r="J228" s="20"/>
    </row>
    <row r="229" spans="1:10" ht="15.75" hidden="1">
      <c r="A229" s="7">
        <f>'TTTL tổ 9'!A233</f>
        <v>241</v>
      </c>
      <c r="B229" s="112" t="str">
        <f>'TTTL tổ 9'!B233</f>
        <v>Lay Pư</v>
      </c>
      <c r="C229" s="15"/>
      <c r="D229" s="12"/>
      <c r="E229" s="13">
        <v>1</v>
      </c>
      <c r="F229" s="14">
        <v>2</v>
      </c>
      <c r="G229" s="13">
        <f t="shared" si="9"/>
        <v>3</v>
      </c>
      <c r="H229" s="13">
        <f t="shared" si="10"/>
        <v>1</v>
      </c>
      <c r="I229" s="19">
        <f t="shared" si="11"/>
        <v>75000</v>
      </c>
      <c r="J229" s="20"/>
    </row>
    <row r="230" spans="1:10" ht="15.75" hidden="1">
      <c r="A230" s="7">
        <f>'TTTL tổ 9'!A234</f>
        <v>242</v>
      </c>
      <c r="B230" s="112" t="str">
        <f>'TTTL tổ 9'!B234</f>
        <v>Doi Sang</v>
      </c>
      <c r="C230" s="15"/>
      <c r="D230" s="12">
        <v>1</v>
      </c>
      <c r="E230" s="13"/>
      <c r="F230" s="14"/>
      <c r="G230" s="13">
        <f t="shared" si="9"/>
        <v>0</v>
      </c>
      <c r="H230" s="13">
        <f t="shared" si="10"/>
        <v>1</v>
      </c>
      <c r="I230" s="19">
        <f t="shared" si="11"/>
        <v>75000</v>
      </c>
      <c r="J230" s="20"/>
    </row>
    <row r="231" spans="1:10" ht="15.75" hidden="1">
      <c r="A231" s="7">
        <f>'TTTL tổ 9'!A235</f>
        <v>243</v>
      </c>
      <c r="B231" s="112" t="str">
        <f>'TTTL tổ 9'!B235</f>
        <v>Tol Kha</v>
      </c>
      <c r="C231" s="15"/>
      <c r="D231" s="12"/>
      <c r="E231" s="13">
        <v>1</v>
      </c>
      <c r="F231" s="14"/>
      <c r="G231" s="13">
        <f t="shared" si="9"/>
        <v>1</v>
      </c>
      <c r="H231" s="13">
        <f t="shared" si="10"/>
        <v>1</v>
      </c>
      <c r="I231" s="19">
        <f t="shared" si="11"/>
        <v>75000</v>
      </c>
      <c r="J231" s="20"/>
    </row>
    <row r="232" spans="1:10" ht="15.75" hidden="1">
      <c r="A232" s="7">
        <f>'TTTL tổ 9'!A236</f>
        <v>244</v>
      </c>
      <c r="B232" s="112" t="str">
        <f>'TTTL tổ 9'!B236</f>
        <v>Son Lay</v>
      </c>
      <c r="C232" s="15"/>
      <c r="D232" s="12">
        <v>1</v>
      </c>
      <c r="E232" s="13"/>
      <c r="F232" s="14"/>
      <c r="G232" s="13">
        <f t="shared" si="9"/>
        <v>0</v>
      </c>
      <c r="H232" s="13">
        <f t="shared" si="10"/>
        <v>1</v>
      </c>
      <c r="I232" s="19">
        <f t="shared" si="11"/>
        <v>75000</v>
      </c>
      <c r="J232" s="20"/>
    </row>
    <row r="233" spans="1:10" ht="15.75" hidden="1">
      <c r="A233" s="7">
        <f>'TTTL tổ 9'!A237</f>
        <v>245</v>
      </c>
      <c r="B233" s="112" t="str">
        <f>'TTTL tổ 9'!B237</f>
        <v>Bôi Sât</v>
      </c>
      <c r="C233" s="15"/>
      <c r="D233" s="12">
        <v>1</v>
      </c>
      <c r="E233" s="13"/>
      <c r="F233" s="14">
        <v>1</v>
      </c>
      <c r="G233" s="13">
        <f t="shared" si="9"/>
        <v>1</v>
      </c>
      <c r="H233" s="13">
        <f t="shared" si="10"/>
        <v>1</v>
      </c>
      <c r="I233" s="19">
        <f t="shared" si="11"/>
        <v>75000</v>
      </c>
      <c r="J233" s="20"/>
    </row>
    <row r="234" spans="1:10" ht="15.75" hidden="1">
      <c r="A234" s="7">
        <f>'TTTL tổ 9'!A238</f>
        <v>246</v>
      </c>
      <c r="B234" s="112" t="str">
        <f>'TTTL tổ 9'!B238</f>
        <v>Cuông Số Khôn</v>
      </c>
      <c r="C234" s="15"/>
      <c r="D234" s="12"/>
      <c r="E234" s="13">
        <v>2</v>
      </c>
      <c r="F234" s="14">
        <v>2</v>
      </c>
      <c r="G234" s="13">
        <f t="shared" si="9"/>
        <v>4</v>
      </c>
      <c r="H234" s="13">
        <f t="shared" si="10"/>
        <v>2</v>
      </c>
      <c r="I234" s="19">
        <f t="shared" si="11"/>
        <v>150000</v>
      </c>
      <c r="J234" s="20"/>
    </row>
    <row r="235" spans="1:10" ht="15.75" hidden="1">
      <c r="A235" s="7">
        <f>'TTTL tổ 9'!A239</f>
        <v>247</v>
      </c>
      <c r="B235" s="112" t="str">
        <f>'TTTL tổ 9'!B239</f>
        <v>Cuông Số Kia</v>
      </c>
      <c r="C235" s="15"/>
      <c r="D235" s="12"/>
      <c r="E235" s="13">
        <v>1</v>
      </c>
      <c r="F235" s="14">
        <v>1</v>
      </c>
      <c r="G235" s="13">
        <f t="shared" si="9"/>
        <v>2</v>
      </c>
      <c r="H235" s="13">
        <f t="shared" si="10"/>
        <v>1</v>
      </c>
      <c r="I235" s="19">
        <f t="shared" si="11"/>
        <v>75000</v>
      </c>
      <c r="J235" s="20"/>
    </row>
    <row r="236" spans="1:10" ht="15.75" hidden="1">
      <c r="A236" s="7">
        <f>'TTTL tổ 9'!A240</f>
        <v>248</v>
      </c>
      <c r="B236" s="112" t="str">
        <f>'TTTL tổ 9'!B240</f>
        <v>Cuông Số Khôm</v>
      </c>
      <c r="C236" s="15"/>
      <c r="D236" s="12"/>
      <c r="E236" s="13">
        <v>1</v>
      </c>
      <c r="F236" s="14"/>
      <c r="G236" s="13">
        <f t="shared" si="9"/>
        <v>1</v>
      </c>
      <c r="H236" s="13">
        <f t="shared" si="10"/>
        <v>1</v>
      </c>
      <c r="I236" s="19">
        <f t="shared" si="11"/>
        <v>75000</v>
      </c>
      <c r="J236" s="20"/>
    </row>
    <row r="237" spans="1:10" ht="15.75" hidden="1">
      <c r="A237" s="7">
        <f>'TTTL tổ 9'!A241</f>
        <v>249</v>
      </c>
      <c r="B237" s="112" t="str">
        <f>'TTTL tổ 9'!B241</f>
        <v>Cuông Số Khêng</v>
      </c>
      <c r="C237" s="15"/>
      <c r="D237" s="12">
        <v>1</v>
      </c>
      <c r="E237" s="13">
        <v>1</v>
      </c>
      <c r="F237" s="14"/>
      <c r="G237" s="13">
        <f t="shared" si="9"/>
        <v>1</v>
      </c>
      <c r="H237" s="13">
        <f t="shared" si="10"/>
        <v>2</v>
      </c>
      <c r="I237" s="19">
        <f t="shared" si="11"/>
        <v>150000</v>
      </c>
      <c r="J237" s="20"/>
    </row>
    <row r="238" spans="1:10" ht="15.75" hidden="1">
      <c r="A238" s="7">
        <f>'TTTL tổ 9'!A242</f>
        <v>250</v>
      </c>
      <c r="B238" s="112" t="str">
        <f>'TTTL tổ 9'!B242</f>
        <v>Tha Phea Rum</v>
      </c>
      <c r="C238" s="15"/>
      <c r="D238" s="12">
        <v>1</v>
      </c>
      <c r="E238" s="13"/>
      <c r="F238" s="14">
        <v>2</v>
      </c>
      <c r="G238" s="13">
        <f t="shared" si="9"/>
        <v>2</v>
      </c>
      <c r="H238" s="13">
        <f t="shared" si="10"/>
        <v>1</v>
      </c>
      <c r="I238" s="19">
        <f t="shared" si="11"/>
        <v>75000</v>
      </c>
      <c r="J238" s="20"/>
    </row>
    <row r="239" spans="1:10" ht="15.75" hidden="1">
      <c r="A239" s="7">
        <f>'TTTL tổ 9'!A243</f>
        <v>251</v>
      </c>
      <c r="B239" s="112" t="str">
        <f>'TTTL tổ 9'!B243</f>
        <v>Hiêng Số Chea</v>
      </c>
      <c r="C239" s="15"/>
      <c r="D239" s="12"/>
      <c r="E239" s="13">
        <v>1</v>
      </c>
      <c r="F239" s="14"/>
      <c r="G239" s="13">
        <f t="shared" si="9"/>
        <v>1</v>
      </c>
      <c r="H239" s="13">
        <f t="shared" si="10"/>
        <v>1</v>
      </c>
      <c r="I239" s="19">
        <f t="shared" si="11"/>
        <v>75000</v>
      </c>
      <c r="J239" s="20"/>
    </row>
    <row r="240" spans="1:10" ht="15.75" hidden="1">
      <c r="A240" s="7">
        <f>'TTTL tổ 9'!A244</f>
        <v>252</v>
      </c>
      <c r="B240" s="112" t="str">
        <f>'TTTL tổ 9'!B244</f>
        <v>Sat Nơ</v>
      </c>
      <c r="C240" s="15"/>
      <c r="D240" s="12"/>
      <c r="E240" s="13">
        <v>1</v>
      </c>
      <c r="F240" s="14"/>
      <c r="G240" s="13">
        <f t="shared" si="9"/>
        <v>1</v>
      </c>
      <c r="H240" s="13">
        <f t="shared" si="10"/>
        <v>1</v>
      </c>
      <c r="I240" s="19">
        <f t="shared" si="11"/>
        <v>75000</v>
      </c>
      <c r="J240" s="20"/>
    </row>
    <row r="241" spans="1:10" ht="15.75" hidden="1">
      <c r="A241" s="7">
        <f>'TTTL tổ 9'!A245</f>
        <v>253</v>
      </c>
      <c r="B241" s="112" t="str">
        <f>'TTTL tổ 9'!B245</f>
        <v>Ươn Phea Rum</v>
      </c>
      <c r="C241" s="15"/>
      <c r="D241" s="12">
        <v>1</v>
      </c>
      <c r="E241" s="13"/>
      <c r="F241" s="14"/>
      <c r="G241" s="13">
        <f t="shared" si="9"/>
        <v>0</v>
      </c>
      <c r="H241" s="13">
        <f t="shared" si="10"/>
        <v>1</v>
      </c>
      <c r="I241" s="19">
        <f t="shared" si="11"/>
        <v>75000</v>
      </c>
      <c r="J241" s="20"/>
    </row>
    <row r="242" spans="1:10" ht="15.75" hidden="1">
      <c r="A242" s="7">
        <f>'TTTL tổ 9'!A246</f>
        <v>328</v>
      </c>
      <c r="B242" s="112" t="str">
        <f>'TTTL tổ 9'!B246</f>
        <v>Đông Số Cư</v>
      </c>
      <c r="C242" s="15"/>
      <c r="D242" s="12"/>
      <c r="E242" s="13">
        <v>1</v>
      </c>
      <c r="F242" s="14"/>
      <c r="G242" s="13">
        <f t="shared" si="9"/>
        <v>1</v>
      </c>
      <c r="H242" s="13">
        <f t="shared" si="10"/>
        <v>1</v>
      </c>
      <c r="I242" s="19">
        <f t="shared" si="11"/>
        <v>75000</v>
      </c>
      <c r="J242" s="20"/>
    </row>
    <row r="243" spans="1:10" ht="15.75" hidden="1">
      <c r="A243" s="7">
        <f>'TTTL tổ 9'!A247</f>
        <v>329</v>
      </c>
      <c r="B243" s="112" t="str">
        <f>'TTTL tổ 9'!B247</f>
        <v>Su Số Sêng</v>
      </c>
      <c r="C243" s="15"/>
      <c r="D243" s="12">
        <v>1</v>
      </c>
      <c r="E243" s="13">
        <v>2</v>
      </c>
      <c r="F243" s="14"/>
      <c r="G243" s="13">
        <f t="shared" si="9"/>
        <v>2</v>
      </c>
      <c r="H243" s="13">
        <f t="shared" si="10"/>
        <v>3</v>
      </c>
      <c r="I243" s="19">
        <f t="shared" si="11"/>
        <v>225000</v>
      </c>
      <c r="J243" s="20"/>
    </row>
    <row r="244" spans="1:10" ht="15.75" hidden="1">
      <c r="A244" s="7">
        <f>'TTTL tổ 9'!A248</f>
        <v>330</v>
      </c>
      <c r="B244" s="112" t="str">
        <f>'TTTL tổ 9'!B248</f>
        <v>Cư So Rây Nich</v>
      </c>
      <c r="C244" s="15"/>
      <c r="D244" s="12"/>
      <c r="E244" s="13">
        <v>1</v>
      </c>
      <c r="F244" s="14"/>
      <c r="G244" s="13">
        <f t="shared" ref="G244:G274" si="12">E244+F244</f>
        <v>1</v>
      </c>
      <c r="H244" s="13">
        <f t="shared" ref="H244:H274" si="13">D244+E244</f>
        <v>1</v>
      </c>
      <c r="I244" s="19">
        <f t="shared" ref="I244:I274" si="14">H244*75000</f>
        <v>75000</v>
      </c>
      <c r="J244" s="20"/>
    </row>
    <row r="245" spans="1:10" ht="15.75" hidden="1">
      <c r="A245" s="7">
        <f>'TTTL tổ 9'!A249</f>
        <v>331</v>
      </c>
      <c r="B245" s="112" t="str">
        <f>'TTTL tổ 9'!B249</f>
        <v>Tô Ria Sam</v>
      </c>
      <c r="C245" s="15"/>
      <c r="D245" s="12">
        <v>1</v>
      </c>
      <c r="E245" s="13">
        <v>3</v>
      </c>
      <c r="F245" s="14">
        <v>1</v>
      </c>
      <c r="G245" s="13">
        <f t="shared" si="12"/>
        <v>4</v>
      </c>
      <c r="H245" s="13">
        <f t="shared" si="13"/>
        <v>4</v>
      </c>
      <c r="I245" s="19">
        <f t="shared" si="14"/>
        <v>300000</v>
      </c>
      <c r="J245" s="20"/>
    </row>
    <row r="246" spans="1:10" ht="15.75" hidden="1">
      <c r="A246" s="7">
        <f>'TTTL tổ 9'!A250</f>
        <v>332</v>
      </c>
      <c r="B246" s="112" t="str">
        <f>'TTTL tổ 9'!B250</f>
        <v>Đông Chân Na</v>
      </c>
      <c r="C246" s="15"/>
      <c r="D246" s="12">
        <v>1</v>
      </c>
      <c r="E246" s="13"/>
      <c r="F246" s="14"/>
      <c r="G246" s="13">
        <f t="shared" si="12"/>
        <v>0</v>
      </c>
      <c r="H246" s="13">
        <f t="shared" si="13"/>
        <v>1</v>
      </c>
      <c r="I246" s="19">
        <f t="shared" si="14"/>
        <v>75000</v>
      </c>
      <c r="J246" s="20"/>
    </row>
    <row r="247" spans="1:10" ht="15.75" hidden="1">
      <c r="A247" s="7">
        <f>'TTTL tổ 9'!A251</f>
        <v>333</v>
      </c>
      <c r="B247" s="112" t="str">
        <f>'TTTL tổ 9'!B251</f>
        <v>Đông Chơm Rơn</v>
      </c>
      <c r="C247" s="15"/>
      <c r="D247" s="12"/>
      <c r="E247" s="13">
        <v>3</v>
      </c>
      <c r="F247" s="14"/>
      <c r="G247" s="13">
        <f t="shared" si="12"/>
        <v>3</v>
      </c>
      <c r="H247" s="13">
        <f t="shared" si="13"/>
        <v>3</v>
      </c>
      <c r="I247" s="19">
        <f t="shared" si="14"/>
        <v>225000</v>
      </c>
      <c r="J247" s="20"/>
    </row>
    <row r="248" spans="1:10" ht="15.75" hidden="1">
      <c r="A248" s="7">
        <f>'TTTL tổ 9'!A252</f>
        <v>334</v>
      </c>
      <c r="B248" s="112" t="str">
        <f>'TTTL tổ 9'!B252</f>
        <v>Đông Số Chân</v>
      </c>
      <c r="C248" s="15"/>
      <c r="D248" s="12"/>
      <c r="E248" s="13">
        <v>1</v>
      </c>
      <c r="F248" s="14">
        <v>1</v>
      </c>
      <c r="G248" s="13">
        <f t="shared" si="12"/>
        <v>2</v>
      </c>
      <c r="H248" s="13">
        <f t="shared" si="13"/>
        <v>1</v>
      </c>
      <c r="I248" s="19">
        <f t="shared" si="14"/>
        <v>75000</v>
      </c>
      <c r="J248" s="20"/>
    </row>
    <row r="249" spans="1:10" ht="15.75" hidden="1">
      <c r="A249" s="7">
        <f>'TTTL tổ 9'!A253</f>
        <v>335</v>
      </c>
      <c r="B249" s="112" t="str">
        <f>'TTTL tổ 9'!B253</f>
        <v>Bu San</v>
      </c>
      <c r="C249" s="15"/>
      <c r="D249" s="12">
        <v>1</v>
      </c>
      <c r="E249" s="13"/>
      <c r="F249" s="14"/>
      <c r="G249" s="13">
        <f t="shared" si="12"/>
        <v>0</v>
      </c>
      <c r="H249" s="13">
        <f t="shared" si="13"/>
        <v>1</v>
      </c>
      <c r="I249" s="19">
        <f t="shared" si="14"/>
        <v>75000</v>
      </c>
      <c r="J249" s="20"/>
    </row>
    <row r="250" spans="1:10" ht="15.75" hidden="1">
      <c r="A250" s="7">
        <f>'TTTL tổ 9'!A254</f>
        <v>336</v>
      </c>
      <c r="B250" s="112" t="str">
        <f>'TTTL tổ 9'!B254</f>
        <v>Chôn Số Rây</v>
      </c>
      <c r="C250" s="15"/>
      <c r="D250" s="12">
        <v>1</v>
      </c>
      <c r="E250" s="13"/>
      <c r="F250" s="14">
        <v>2</v>
      </c>
      <c r="G250" s="13">
        <f t="shared" si="12"/>
        <v>2</v>
      </c>
      <c r="H250" s="13">
        <f t="shared" si="13"/>
        <v>1</v>
      </c>
      <c r="I250" s="19">
        <f t="shared" si="14"/>
        <v>75000</v>
      </c>
      <c r="J250" s="20"/>
    </row>
    <row r="251" spans="1:10" ht="15.75" hidden="1">
      <c r="A251" s="7">
        <f>'TTTL tổ 9'!A255</f>
        <v>337</v>
      </c>
      <c r="B251" s="112" t="str">
        <f>'TTTL tổ 9'!B255</f>
        <v>Su Số Si</v>
      </c>
      <c r="C251" s="15"/>
      <c r="D251" s="12"/>
      <c r="E251" s="13">
        <v>1</v>
      </c>
      <c r="F251" s="14"/>
      <c r="G251" s="13">
        <f t="shared" si="12"/>
        <v>1</v>
      </c>
      <c r="H251" s="13">
        <f t="shared" si="13"/>
        <v>1</v>
      </c>
      <c r="I251" s="19">
        <f t="shared" si="14"/>
        <v>75000</v>
      </c>
      <c r="J251" s="20"/>
    </row>
    <row r="252" spans="1:10" ht="15.75" hidden="1">
      <c r="A252" s="7">
        <f>'TTTL tổ 9'!A256</f>
        <v>338</v>
      </c>
      <c r="B252" s="112" t="str">
        <f>'TTTL tổ 9'!B256</f>
        <v>Hông Som Nang</v>
      </c>
      <c r="C252" s="15"/>
      <c r="D252" s="12"/>
      <c r="E252" s="13">
        <v>1</v>
      </c>
      <c r="F252" s="14"/>
      <c r="G252" s="13">
        <f t="shared" si="12"/>
        <v>1</v>
      </c>
      <c r="H252" s="13">
        <f t="shared" si="13"/>
        <v>1</v>
      </c>
      <c r="I252" s="19">
        <f t="shared" si="14"/>
        <v>75000</v>
      </c>
      <c r="J252" s="20"/>
    </row>
    <row r="253" spans="1:10" ht="15.75" hidden="1">
      <c r="A253" s="7">
        <f>'TTTL tổ 9'!A257</f>
        <v>339</v>
      </c>
      <c r="B253" s="112" t="str">
        <f>'TTTL tổ 9'!B257</f>
        <v>Chem Dôn</v>
      </c>
      <c r="C253" s="15"/>
      <c r="D253" s="12">
        <v>1</v>
      </c>
      <c r="E253" s="13">
        <v>1</v>
      </c>
      <c r="F253" s="14"/>
      <c r="G253" s="13">
        <f t="shared" si="12"/>
        <v>1</v>
      </c>
      <c r="H253" s="13">
        <f t="shared" si="13"/>
        <v>2</v>
      </c>
      <c r="I253" s="19">
        <f t="shared" si="14"/>
        <v>150000</v>
      </c>
      <c r="J253" s="20"/>
    </row>
    <row r="254" spans="1:10" ht="15.75" hidden="1">
      <c r="A254" s="7">
        <f>'TTTL tổ 9'!A258</f>
        <v>340</v>
      </c>
      <c r="B254" s="112" t="str">
        <f>'TTTL tổ 9'!B258</f>
        <v>Hiêng Số Thum</v>
      </c>
      <c r="C254" s="15"/>
      <c r="D254" s="12"/>
      <c r="E254" s="13">
        <v>1</v>
      </c>
      <c r="F254" s="14"/>
      <c r="G254" s="13">
        <f t="shared" si="12"/>
        <v>1</v>
      </c>
      <c r="H254" s="13">
        <f t="shared" si="13"/>
        <v>1</v>
      </c>
      <c r="I254" s="19">
        <f t="shared" si="14"/>
        <v>75000</v>
      </c>
      <c r="J254" s="20"/>
    </row>
    <row r="255" spans="1:10" ht="15.75" hidden="1">
      <c r="A255" s="7">
        <f>'TTTL tổ 9'!A259</f>
        <v>341</v>
      </c>
      <c r="B255" s="112" t="str">
        <f>'TTTL tổ 9'!B259</f>
        <v>Suông Thin</v>
      </c>
      <c r="C255" s="15"/>
      <c r="D255" s="12"/>
      <c r="E255" s="13">
        <v>2</v>
      </c>
      <c r="F255" s="14"/>
      <c r="G255" s="13">
        <f t="shared" si="12"/>
        <v>2</v>
      </c>
      <c r="H255" s="13">
        <f t="shared" si="13"/>
        <v>2</v>
      </c>
      <c r="I255" s="19">
        <f t="shared" si="14"/>
        <v>150000</v>
      </c>
      <c r="J255" s="20"/>
    </row>
    <row r="256" spans="1:10" ht="15.75" hidden="1">
      <c r="A256" s="7">
        <f>'TTTL tổ 9'!A260</f>
        <v>342</v>
      </c>
      <c r="B256" s="112" t="str">
        <f>'TTTL tổ 9'!B260</f>
        <v>Kông Long</v>
      </c>
      <c r="C256" s="15"/>
      <c r="D256" s="12">
        <v>1</v>
      </c>
      <c r="E256" s="13">
        <v>2</v>
      </c>
      <c r="F256" s="14"/>
      <c r="G256" s="13">
        <f t="shared" si="12"/>
        <v>2</v>
      </c>
      <c r="H256" s="13">
        <f t="shared" si="13"/>
        <v>3</v>
      </c>
      <c r="I256" s="19">
        <f t="shared" si="14"/>
        <v>225000</v>
      </c>
      <c r="J256" s="20"/>
    </row>
    <row r="257" spans="1:10" ht="15.75" hidden="1">
      <c r="A257" s="7">
        <f>'TTTL tổ 9'!A261</f>
        <v>343</v>
      </c>
      <c r="B257" s="112" t="str">
        <f>'TTTL tổ 9'!B261</f>
        <v>Dưm Sim</v>
      </c>
      <c r="C257" s="15"/>
      <c r="D257" s="12"/>
      <c r="E257" s="13">
        <v>1</v>
      </c>
      <c r="F257" s="14"/>
      <c r="G257" s="13">
        <f t="shared" si="12"/>
        <v>1</v>
      </c>
      <c r="H257" s="13">
        <f t="shared" si="13"/>
        <v>1</v>
      </c>
      <c r="I257" s="19">
        <f t="shared" si="14"/>
        <v>75000</v>
      </c>
      <c r="J257" s="20"/>
    </row>
    <row r="258" spans="1:10" ht="15.75" hidden="1">
      <c r="A258" s="7">
        <f>'TTTL tổ 9'!A262</f>
        <v>344</v>
      </c>
      <c r="B258" s="112" t="str">
        <f>'TTTL tổ 9'!B262</f>
        <v>Sat Nin</v>
      </c>
      <c r="C258" s="15"/>
      <c r="D258" s="12">
        <v>1</v>
      </c>
      <c r="E258" s="13"/>
      <c r="F258" s="14"/>
      <c r="G258" s="13">
        <f t="shared" si="12"/>
        <v>0</v>
      </c>
      <c r="H258" s="13">
        <f t="shared" si="13"/>
        <v>1</v>
      </c>
      <c r="I258" s="19">
        <f t="shared" si="14"/>
        <v>75000</v>
      </c>
      <c r="J258" s="20"/>
    </row>
    <row r="259" spans="1:10" ht="28.5" hidden="1">
      <c r="A259" s="7">
        <f>'TTTL tổ 9'!A263</f>
        <v>345</v>
      </c>
      <c r="B259" s="112" t="str">
        <f>'TTTL tổ 9'!B263</f>
        <v>Ngat Chhay So Rêng</v>
      </c>
      <c r="C259" s="15"/>
      <c r="D259" s="12"/>
      <c r="E259" s="13">
        <v>1</v>
      </c>
      <c r="F259" s="14">
        <v>3</v>
      </c>
      <c r="G259" s="13">
        <f t="shared" si="12"/>
        <v>4</v>
      </c>
      <c r="H259" s="13">
        <f t="shared" si="13"/>
        <v>1</v>
      </c>
      <c r="I259" s="19">
        <f t="shared" si="14"/>
        <v>75000</v>
      </c>
      <c r="J259" s="20"/>
    </row>
    <row r="260" spans="1:10" ht="15.75" hidden="1">
      <c r="A260" s="7">
        <f>'TTTL tổ 9'!A264</f>
        <v>346</v>
      </c>
      <c r="B260" s="112" t="str">
        <f>'TTTL tổ 9'!B264</f>
        <v>Dêt Số Khăn</v>
      </c>
      <c r="C260" s="15"/>
      <c r="D260" s="12">
        <v>1</v>
      </c>
      <c r="E260" s="13"/>
      <c r="F260" s="14"/>
      <c r="G260" s="13">
        <f t="shared" si="12"/>
        <v>0</v>
      </c>
      <c r="H260" s="13">
        <f t="shared" si="13"/>
        <v>1</v>
      </c>
      <c r="I260" s="19">
        <f t="shared" si="14"/>
        <v>75000</v>
      </c>
      <c r="J260" s="20"/>
    </row>
    <row r="261" spans="1:10" ht="15.75" hidden="1">
      <c r="A261" s="7">
        <f>'TTTL tổ 9'!A265</f>
        <v>347</v>
      </c>
      <c r="B261" s="112" t="str">
        <f>'TTTL tổ 9'!B265</f>
        <v>Chuôn Số May</v>
      </c>
      <c r="C261" s="15"/>
      <c r="D261" s="12"/>
      <c r="E261" s="13">
        <v>1</v>
      </c>
      <c r="F261" s="14">
        <v>2</v>
      </c>
      <c r="G261" s="13">
        <f t="shared" si="12"/>
        <v>3</v>
      </c>
      <c r="H261" s="13">
        <f t="shared" si="13"/>
        <v>1</v>
      </c>
      <c r="I261" s="19">
        <f t="shared" si="14"/>
        <v>75000</v>
      </c>
      <c r="J261" s="20"/>
    </row>
    <row r="262" spans="1:10" ht="15.75" hidden="1">
      <c r="A262" s="7">
        <f>'TTTL tổ 9'!A266</f>
        <v>348</v>
      </c>
      <c r="B262" s="112" t="str">
        <f>'TTTL tổ 9'!B266</f>
        <v>Su Si Pâu</v>
      </c>
      <c r="C262" s="15"/>
      <c r="D262" s="12"/>
      <c r="E262" s="13">
        <v>2</v>
      </c>
      <c r="F262" s="14">
        <v>3</v>
      </c>
      <c r="G262" s="13">
        <f t="shared" si="12"/>
        <v>5</v>
      </c>
      <c r="H262" s="13">
        <f t="shared" si="13"/>
        <v>2</v>
      </c>
      <c r="I262" s="19">
        <f t="shared" si="14"/>
        <v>150000</v>
      </c>
      <c r="J262" s="20"/>
    </row>
    <row r="263" spans="1:10" ht="15.75" hidden="1">
      <c r="A263" s="7">
        <f>'TTTL tổ 9'!A267</f>
        <v>349</v>
      </c>
      <c r="B263" s="112" t="str">
        <f>'TTTL tổ 9'!B267</f>
        <v>Hôi Rot Tha</v>
      </c>
      <c r="C263" s="15"/>
      <c r="D263" s="12"/>
      <c r="E263" s="13">
        <v>1</v>
      </c>
      <c r="F263" s="14"/>
      <c r="G263" s="13">
        <f t="shared" si="12"/>
        <v>1</v>
      </c>
      <c r="H263" s="13">
        <f t="shared" si="13"/>
        <v>1</v>
      </c>
      <c r="I263" s="19">
        <f t="shared" si="14"/>
        <v>75000</v>
      </c>
      <c r="J263" s="20"/>
    </row>
    <row r="264" spans="1:10" ht="15.75" hidden="1">
      <c r="A264" s="7">
        <f>'TTTL tổ 9'!A268</f>
        <v>350</v>
      </c>
      <c r="B264" s="112" t="str">
        <f>'TTTL tổ 9'!B268</f>
        <v>Chôn Số Chea</v>
      </c>
      <c r="C264" s="15"/>
      <c r="D264" s="12"/>
      <c r="E264" s="13">
        <v>1</v>
      </c>
      <c r="F264" s="14"/>
      <c r="G264" s="13">
        <f t="shared" si="12"/>
        <v>1</v>
      </c>
      <c r="H264" s="13">
        <f t="shared" si="13"/>
        <v>1</v>
      </c>
      <c r="I264" s="19">
        <f t="shared" si="14"/>
        <v>75000</v>
      </c>
      <c r="J264" s="20"/>
    </row>
    <row r="265" spans="1:10" ht="15.75" hidden="1">
      <c r="A265" s="7">
        <f>'TTTL tổ 9'!A269</f>
        <v>351</v>
      </c>
      <c r="B265" s="112" t="str">
        <f>'TTTL tổ 9'!B269</f>
        <v>Chôn Số Chên</v>
      </c>
      <c r="C265" s="15"/>
      <c r="D265" s="12">
        <v>1</v>
      </c>
      <c r="E265" s="13"/>
      <c r="F265" s="14">
        <v>1</v>
      </c>
      <c r="G265" s="13">
        <f t="shared" si="12"/>
        <v>1</v>
      </c>
      <c r="H265" s="13">
        <f t="shared" si="13"/>
        <v>1</v>
      </c>
      <c r="I265" s="19">
        <f t="shared" si="14"/>
        <v>75000</v>
      </c>
      <c r="J265" s="20"/>
    </row>
    <row r="266" spans="1:10" ht="15.75" hidden="1">
      <c r="A266" s="7">
        <f>'TTTL tổ 9'!A270</f>
        <v>352</v>
      </c>
      <c r="B266" s="112" t="str">
        <f>'TTTL tổ 9'!B270</f>
        <v>Don Rot</v>
      </c>
      <c r="C266" s="15"/>
      <c r="D266" s="12"/>
      <c r="E266" s="13">
        <v>1</v>
      </c>
      <c r="F266" s="14">
        <v>1</v>
      </c>
      <c r="G266" s="13">
        <f t="shared" si="12"/>
        <v>2</v>
      </c>
      <c r="H266" s="13">
        <f t="shared" si="13"/>
        <v>1</v>
      </c>
      <c r="I266" s="19">
        <f t="shared" si="14"/>
        <v>75000</v>
      </c>
      <c r="J266" s="20"/>
    </row>
    <row r="267" spans="1:10" ht="15.75" hidden="1">
      <c r="A267" s="7">
        <f>'TTTL tổ 9'!A271</f>
        <v>353</v>
      </c>
      <c r="B267" s="112" t="str">
        <f>'TTTL tổ 9'!B271</f>
        <v xml:space="preserve">Don So Rây </v>
      </c>
      <c r="C267" s="15"/>
      <c r="D267" s="12"/>
      <c r="E267" s="13">
        <v>1</v>
      </c>
      <c r="F267" s="14"/>
      <c r="G267" s="13">
        <f t="shared" si="12"/>
        <v>1</v>
      </c>
      <c r="H267" s="13">
        <f t="shared" si="13"/>
        <v>1</v>
      </c>
      <c r="I267" s="19">
        <f t="shared" si="14"/>
        <v>75000</v>
      </c>
      <c r="J267" s="20"/>
    </row>
    <row r="268" spans="1:10" ht="15.75" hidden="1">
      <c r="A268" s="7">
        <f>'TTTL tổ 9'!A272</f>
        <v>354</v>
      </c>
      <c r="B268" s="112" t="str">
        <f>'TTTL tổ 9'!B272</f>
        <v>Kuông Som Ươn</v>
      </c>
      <c r="C268" s="15"/>
      <c r="D268" s="12">
        <v>1</v>
      </c>
      <c r="E268" s="13">
        <v>2</v>
      </c>
      <c r="F268" s="14"/>
      <c r="G268" s="13">
        <f t="shared" si="12"/>
        <v>2</v>
      </c>
      <c r="H268" s="13">
        <f t="shared" si="13"/>
        <v>3</v>
      </c>
      <c r="I268" s="19">
        <f t="shared" si="14"/>
        <v>225000</v>
      </c>
      <c r="J268" s="20"/>
    </row>
    <row r="269" spans="1:10" ht="15.75" hidden="1">
      <c r="A269" s="7">
        <f>'TTTL tổ 9'!A273</f>
        <v>355</v>
      </c>
      <c r="B269" s="112" t="str">
        <f>'TTTL tổ 9'!B273</f>
        <v>Manh Mêt</v>
      </c>
      <c r="C269" s="15"/>
      <c r="D269" s="12"/>
      <c r="E269" s="13">
        <v>1</v>
      </c>
      <c r="F269" s="14"/>
      <c r="G269" s="13">
        <f t="shared" si="12"/>
        <v>1</v>
      </c>
      <c r="H269" s="13">
        <f t="shared" si="13"/>
        <v>1</v>
      </c>
      <c r="I269" s="19">
        <f t="shared" si="14"/>
        <v>75000</v>
      </c>
      <c r="J269" s="20"/>
    </row>
    <row r="270" spans="1:10" ht="15.75" hidden="1">
      <c r="A270" s="7">
        <f>'TTTL tổ 9'!A274</f>
        <v>356</v>
      </c>
      <c r="B270" s="112" t="str">
        <f>'TTTL tổ 9'!B274</f>
        <v>Manh Mon</v>
      </c>
      <c r="C270" s="15"/>
      <c r="D270" s="12"/>
      <c r="E270" s="13">
        <v>3</v>
      </c>
      <c r="F270" s="14"/>
      <c r="G270" s="13">
        <f t="shared" si="12"/>
        <v>3</v>
      </c>
      <c r="H270" s="13">
        <f t="shared" si="13"/>
        <v>3</v>
      </c>
      <c r="I270" s="19">
        <f t="shared" si="14"/>
        <v>225000</v>
      </c>
      <c r="J270" s="20"/>
    </row>
    <row r="271" spans="1:10" ht="15.75" hidden="1">
      <c r="A271" s="7">
        <f>'TTTL tổ 9'!A275</f>
        <v>357</v>
      </c>
      <c r="B271" s="112" t="str">
        <f>'TTTL tổ 9'!B275</f>
        <v>Kuông Thươn</v>
      </c>
      <c r="C271" s="15"/>
      <c r="D271" s="12"/>
      <c r="E271" s="13">
        <v>1</v>
      </c>
      <c r="F271" s="14">
        <v>2</v>
      </c>
      <c r="G271" s="13">
        <f t="shared" si="12"/>
        <v>3</v>
      </c>
      <c r="H271" s="13">
        <f t="shared" si="13"/>
        <v>1</v>
      </c>
      <c r="I271" s="19">
        <f t="shared" si="14"/>
        <v>75000</v>
      </c>
      <c r="J271" s="20"/>
    </row>
    <row r="272" spans="1:10" ht="15.75" hidden="1">
      <c r="A272" s="7">
        <f>'TTTL tổ 9'!A276</f>
        <v>358</v>
      </c>
      <c r="B272" s="112" t="str">
        <f>'TTTL tổ 9'!B276</f>
        <v>Manh So Rây Răn</v>
      </c>
      <c r="C272" s="15"/>
      <c r="D272" s="12"/>
      <c r="E272" s="13">
        <v>1</v>
      </c>
      <c r="F272" s="14"/>
      <c r="G272" s="13">
        <f t="shared" si="12"/>
        <v>1</v>
      </c>
      <c r="H272" s="13">
        <f t="shared" si="13"/>
        <v>1</v>
      </c>
      <c r="I272" s="19">
        <f t="shared" si="14"/>
        <v>75000</v>
      </c>
      <c r="J272" s="20"/>
    </row>
    <row r="273" spans="1:10" ht="15.75" hidden="1">
      <c r="A273" s="7">
        <f>'TTTL tổ 9'!A277</f>
        <v>359</v>
      </c>
      <c r="B273" s="112" t="str">
        <f>'TTTL tổ 9'!B277</f>
        <v>Sau Chon Rôn</v>
      </c>
      <c r="C273" s="15"/>
      <c r="D273" s="12">
        <v>1</v>
      </c>
      <c r="E273" s="13"/>
      <c r="F273" s="14"/>
      <c r="G273" s="13">
        <f t="shared" si="12"/>
        <v>0</v>
      </c>
      <c r="H273" s="13">
        <f t="shared" si="13"/>
        <v>1</v>
      </c>
      <c r="I273" s="19">
        <f t="shared" si="14"/>
        <v>75000</v>
      </c>
      <c r="J273" s="20"/>
    </row>
    <row r="274" spans="1:10" ht="15.75" hidden="1">
      <c r="A274" s="7">
        <f>'TTTL tổ 9'!A278</f>
        <v>360</v>
      </c>
      <c r="B274" s="112" t="str">
        <f>'TTTL tổ 9'!B278</f>
        <v>Chhôn Chhên</v>
      </c>
      <c r="C274" s="15"/>
      <c r="D274" s="12"/>
      <c r="E274" s="13">
        <v>1</v>
      </c>
      <c r="F274" s="14">
        <v>1</v>
      </c>
      <c r="G274" s="13">
        <f t="shared" si="12"/>
        <v>2</v>
      </c>
      <c r="H274" s="13">
        <f t="shared" si="13"/>
        <v>1</v>
      </c>
      <c r="I274" s="19">
        <f t="shared" si="14"/>
        <v>75000</v>
      </c>
      <c r="J274" s="20"/>
    </row>
    <row r="275" spans="1:10" ht="20.25" customHeight="1">
      <c r="A275" s="1100" t="s">
        <v>267</v>
      </c>
      <c r="B275" s="1101"/>
      <c r="C275" s="23">
        <f t="shared" ref="C275:I275" si="15">SUM(C7:C274)</f>
        <v>0</v>
      </c>
      <c r="D275" s="23">
        <f t="shared" si="15"/>
        <v>171</v>
      </c>
      <c r="E275" s="23">
        <f t="shared" si="15"/>
        <v>726</v>
      </c>
      <c r="F275" s="23">
        <f t="shared" si="15"/>
        <v>127</v>
      </c>
      <c r="G275" s="23">
        <f t="shared" si="15"/>
        <v>840</v>
      </c>
      <c r="H275" s="23">
        <f t="shared" si="15"/>
        <v>897</v>
      </c>
      <c r="I275" s="23">
        <f t="shared" si="15"/>
        <v>67275000</v>
      </c>
      <c r="J275" s="26"/>
    </row>
    <row r="277" spans="1:10">
      <c r="E277" s="24"/>
      <c r="F277" s="24"/>
      <c r="G277" s="24"/>
      <c r="H277" s="912" t="s">
        <v>822</v>
      </c>
      <c r="I277" s="912"/>
      <c r="J277" s="912"/>
    </row>
    <row r="278" spans="1:10">
      <c r="E278" s="3"/>
      <c r="F278" s="3"/>
      <c r="G278" s="3"/>
      <c r="H278" s="913" t="s">
        <v>269</v>
      </c>
      <c r="I278" s="913"/>
      <c r="J278" s="913"/>
    </row>
  </sheetData>
  <mergeCells count="12">
    <mergeCell ref="A1:J1"/>
    <mergeCell ref="A2:J2"/>
    <mergeCell ref="C4:D4"/>
    <mergeCell ref="E4:G4"/>
    <mergeCell ref="A275:B275"/>
    <mergeCell ref="H277:J277"/>
    <mergeCell ref="H278:J278"/>
    <mergeCell ref="A4:A5"/>
    <mergeCell ref="B4:B5"/>
    <mergeCell ref="H4:H5"/>
    <mergeCell ref="I4:I5"/>
    <mergeCell ref="J4:J5"/>
  </mergeCells>
  <pageMargins left="0.69930555555555596" right="0.69930555555555596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WVX167"/>
  <sheetViews>
    <sheetView topLeftCell="A91" workbookViewId="0">
      <selection activeCell="F12" sqref="F12"/>
    </sheetView>
  </sheetViews>
  <sheetFormatPr defaultColWidth="9" defaultRowHeight="14.25"/>
  <cols>
    <col min="1" max="1" width="4.7109375" style="81" customWidth="1"/>
    <col min="2" max="2" width="12.28515625" style="81" customWidth="1"/>
    <col min="3" max="4" width="9.42578125" style="81" customWidth="1"/>
    <col min="5" max="5" width="9.140625" style="81" customWidth="1"/>
    <col min="6" max="6" width="8" style="81" customWidth="1"/>
    <col min="7" max="7" width="7.85546875" style="81" customWidth="1"/>
    <col min="8" max="8" width="8.28515625" style="81" customWidth="1"/>
    <col min="9" max="9" width="9" style="81" customWidth="1"/>
    <col min="10" max="11" width="8.42578125" style="81" customWidth="1"/>
    <col min="12" max="12" width="9.5703125" style="81" customWidth="1"/>
    <col min="13" max="13" width="8.140625" style="81" customWidth="1"/>
    <col min="14" max="16" width="9.7109375" style="81" customWidth="1"/>
    <col min="17" max="18" width="8.42578125" style="81" customWidth="1"/>
    <col min="19" max="19" width="6.28515625" style="81" customWidth="1"/>
    <col min="20" max="20" width="6.85546875" style="81" customWidth="1"/>
    <col min="21" max="21" width="9.42578125" style="81" customWidth="1"/>
    <col min="22" max="22" width="15.42578125" style="81" customWidth="1"/>
    <col min="23" max="23" width="11.140625" style="81" customWidth="1"/>
    <col min="24" max="24" width="13.42578125" style="81" customWidth="1"/>
    <col min="25" max="25" width="10.42578125" style="81" customWidth="1"/>
    <col min="26" max="28" width="9.140625" style="81"/>
    <col min="29" max="29" width="9.140625" style="81" customWidth="1"/>
    <col min="30" max="250" width="9.140625" style="81"/>
    <col min="251" max="251" width="4.7109375" style="81" customWidth="1"/>
    <col min="252" max="252" width="11.5703125" style="81" customWidth="1"/>
    <col min="253" max="253" width="7.5703125" style="81" customWidth="1"/>
    <col min="254" max="254" width="6.85546875" style="81" customWidth="1"/>
    <col min="255" max="255" width="7.7109375" style="81" customWidth="1"/>
    <col min="256" max="256" width="7.140625" style="81" customWidth="1"/>
    <col min="257" max="257" width="7.7109375" style="81" customWidth="1"/>
    <col min="258" max="258" width="7.5703125" style="81" customWidth="1"/>
    <col min="259" max="259" width="8.140625" style="81" customWidth="1"/>
    <col min="260" max="260" width="8.28515625" style="81" customWidth="1"/>
    <col min="261" max="261" width="7" style="81" customWidth="1"/>
    <col min="262" max="262" width="7.140625" style="81" customWidth="1"/>
    <col min="263" max="263" width="7.42578125" style="81" customWidth="1"/>
    <col min="264" max="264" width="7.28515625" style="81" customWidth="1"/>
    <col min="265" max="272" width="9" style="81" hidden="1" customWidth="1"/>
    <col min="273" max="273" width="7.42578125" style="81" customWidth="1"/>
    <col min="274" max="274" width="7.5703125" style="81" customWidth="1"/>
    <col min="275" max="275" width="7.28515625" style="81" customWidth="1"/>
    <col min="276" max="276" width="7.85546875" style="81" customWidth="1"/>
    <col min="277" max="277" width="8.7109375" style="81" customWidth="1"/>
    <col min="278" max="278" width="7.85546875" style="81" customWidth="1"/>
    <col min="279" max="279" width="11.140625" style="81" customWidth="1"/>
    <col min="280" max="506" width="9.140625" style="81"/>
    <col min="507" max="507" width="4.7109375" style="81" customWidth="1"/>
    <col min="508" max="508" width="11.5703125" style="81" customWidth="1"/>
    <col min="509" max="509" width="7.5703125" style="81" customWidth="1"/>
    <col min="510" max="510" width="6.85546875" style="81" customWidth="1"/>
    <col min="511" max="511" width="7.7109375" style="81" customWidth="1"/>
    <col min="512" max="512" width="7.140625" style="81" customWidth="1"/>
    <col min="513" max="513" width="7.7109375" style="81" customWidth="1"/>
    <col min="514" max="514" width="7.5703125" style="81" customWidth="1"/>
    <col min="515" max="515" width="8.140625" style="81" customWidth="1"/>
    <col min="516" max="516" width="8.28515625" style="81" customWidth="1"/>
    <col min="517" max="517" width="7" style="81" customWidth="1"/>
    <col min="518" max="518" width="7.140625" style="81" customWidth="1"/>
    <col min="519" max="519" width="7.42578125" style="81" customWidth="1"/>
    <col min="520" max="520" width="7.28515625" style="81" customWidth="1"/>
    <col min="521" max="528" width="9" style="81" hidden="1" customWidth="1"/>
    <col min="529" max="529" width="7.42578125" style="81" customWidth="1"/>
    <col min="530" max="530" width="7.5703125" style="81" customWidth="1"/>
    <col min="531" max="531" width="7.28515625" style="81" customWidth="1"/>
    <col min="532" max="532" width="7.85546875" style="81" customWidth="1"/>
    <col min="533" max="533" width="8.7109375" style="81" customWidth="1"/>
    <col min="534" max="534" width="7.85546875" style="81" customWidth="1"/>
    <col min="535" max="535" width="11.140625" style="81" customWidth="1"/>
    <col min="536" max="762" width="9.140625" style="81"/>
    <col min="763" max="763" width="4.7109375" style="81" customWidth="1"/>
    <col min="764" max="764" width="11.5703125" style="81" customWidth="1"/>
    <col min="765" max="765" width="7.5703125" style="81" customWidth="1"/>
    <col min="766" max="766" width="6.85546875" style="81" customWidth="1"/>
    <col min="767" max="767" width="7.7109375" style="81" customWidth="1"/>
    <col min="768" max="768" width="7.140625" style="81" customWidth="1"/>
    <col min="769" max="769" width="7.7109375" style="81" customWidth="1"/>
    <col min="770" max="770" width="7.5703125" style="81" customWidth="1"/>
    <col min="771" max="771" width="8.140625" style="81" customWidth="1"/>
    <col min="772" max="772" width="8.28515625" style="81" customWidth="1"/>
    <col min="773" max="773" width="7" style="81" customWidth="1"/>
    <col min="774" max="774" width="7.140625" style="81" customWidth="1"/>
    <col min="775" max="775" width="7.42578125" style="81" customWidth="1"/>
    <col min="776" max="776" width="7.28515625" style="81" customWidth="1"/>
    <col min="777" max="784" width="9" style="81" hidden="1" customWidth="1"/>
    <col min="785" max="785" width="7.42578125" style="81" customWidth="1"/>
    <col min="786" max="786" width="7.5703125" style="81" customWidth="1"/>
    <col min="787" max="787" width="7.28515625" style="81" customWidth="1"/>
    <col min="788" max="788" width="7.85546875" style="81" customWidth="1"/>
    <col min="789" max="789" width="8.7109375" style="81" customWidth="1"/>
    <col min="790" max="790" width="7.85546875" style="81" customWidth="1"/>
    <col min="791" max="791" width="11.140625" style="81" customWidth="1"/>
    <col min="792" max="1018" width="9.140625" style="81"/>
    <col min="1019" max="1019" width="4.7109375" style="81" customWidth="1"/>
    <col min="1020" max="1020" width="11.5703125" style="81" customWidth="1"/>
    <col min="1021" max="1021" width="7.5703125" style="81" customWidth="1"/>
    <col min="1022" max="1022" width="6.85546875" style="81" customWidth="1"/>
    <col min="1023" max="1023" width="7.7109375" style="81" customWidth="1"/>
    <col min="1024" max="1024" width="7.140625" style="81" customWidth="1"/>
    <col min="1025" max="1025" width="7.7109375" style="81" customWidth="1"/>
    <col min="1026" max="1026" width="7.5703125" style="81" customWidth="1"/>
    <col min="1027" max="1027" width="8.140625" style="81" customWidth="1"/>
    <col min="1028" max="1028" width="8.28515625" style="81" customWidth="1"/>
    <col min="1029" max="1029" width="7" style="81" customWidth="1"/>
    <col min="1030" max="1030" width="7.140625" style="81" customWidth="1"/>
    <col min="1031" max="1031" width="7.42578125" style="81" customWidth="1"/>
    <col min="1032" max="1032" width="7.28515625" style="81" customWidth="1"/>
    <col min="1033" max="1040" width="9" style="81" hidden="1" customWidth="1"/>
    <col min="1041" max="1041" width="7.42578125" style="81" customWidth="1"/>
    <col min="1042" max="1042" width="7.5703125" style="81" customWidth="1"/>
    <col min="1043" max="1043" width="7.28515625" style="81" customWidth="1"/>
    <col min="1044" max="1044" width="7.85546875" style="81" customWidth="1"/>
    <col min="1045" max="1045" width="8.7109375" style="81" customWidth="1"/>
    <col min="1046" max="1046" width="7.85546875" style="81" customWidth="1"/>
    <col min="1047" max="1047" width="11.140625" style="81" customWidth="1"/>
    <col min="1048" max="1274" width="9.140625" style="81"/>
    <col min="1275" max="1275" width="4.7109375" style="81" customWidth="1"/>
    <col min="1276" max="1276" width="11.5703125" style="81" customWidth="1"/>
    <col min="1277" max="1277" width="7.5703125" style="81" customWidth="1"/>
    <col min="1278" max="1278" width="6.85546875" style="81" customWidth="1"/>
    <col min="1279" max="1279" width="7.7109375" style="81" customWidth="1"/>
    <col min="1280" max="1280" width="7.140625" style="81" customWidth="1"/>
    <col min="1281" max="1281" width="7.7109375" style="81" customWidth="1"/>
    <col min="1282" max="1282" width="7.5703125" style="81" customWidth="1"/>
    <col min="1283" max="1283" width="8.140625" style="81" customWidth="1"/>
    <col min="1284" max="1284" width="8.28515625" style="81" customWidth="1"/>
    <col min="1285" max="1285" width="7" style="81" customWidth="1"/>
    <col min="1286" max="1286" width="7.140625" style="81" customWidth="1"/>
    <col min="1287" max="1287" width="7.42578125" style="81" customWidth="1"/>
    <col min="1288" max="1288" width="7.28515625" style="81" customWidth="1"/>
    <col min="1289" max="1296" width="9" style="81" hidden="1" customWidth="1"/>
    <col min="1297" max="1297" width="7.42578125" style="81" customWidth="1"/>
    <col min="1298" max="1298" width="7.5703125" style="81" customWidth="1"/>
    <col min="1299" max="1299" width="7.28515625" style="81" customWidth="1"/>
    <col min="1300" max="1300" width="7.85546875" style="81" customWidth="1"/>
    <col min="1301" max="1301" width="8.7109375" style="81" customWidth="1"/>
    <col min="1302" max="1302" width="7.85546875" style="81" customWidth="1"/>
    <col min="1303" max="1303" width="11.140625" style="81" customWidth="1"/>
    <col min="1304" max="1530" width="9.140625" style="81"/>
    <col min="1531" max="1531" width="4.7109375" style="81" customWidth="1"/>
    <col min="1532" max="1532" width="11.5703125" style="81" customWidth="1"/>
    <col min="1533" max="1533" width="7.5703125" style="81" customWidth="1"/>
    <col min="1534" max="1534" width="6.85546875" style="81" customWidth="1"/>
    <col min="1535" max="1535" width="7.7109375" style="81" customWidth="1"/>
    <col min="1536" max="1536" width="7.140625" style="81" customWidth="1"/>
    <col min="1537" max="1537" width="7.7109375" style="81" customWidth="1"/>
    <col min="1538" max="1538" width="7.5703125" style="81" customWidth="1"/>
    <col min="1539" max="1539" width="8.140625" style="81" customWidth="1"/>
    <col min="1540" max="1540" width="8.28515625" style="81" customWidth="1"/>
    <col min="1541" max="1541" width="7" style="81" customWidth="1"/>
    <col min="1542" max="1542" width="7.140625" style="81" customWidth="1"/>
    <col min="1543" max="1543" width="7.42578125" style="81" customWidth="1"/>
    <col min="1544" max="1544" width="7.28515625" style="81" customWidth="1"/>
    <col min="1545" max="1552" width="9" style="81" hidden="1" customWidth="1"/>
    <col min="1553" max="1553" width="7.42578125" style="81" customWidth="1"/>
    <col min="1554" max="1554" width="7.5703125" style="81" customWidth="1"/>
    <col min="1555" max="1555" width="7.28515625" style="81" customWidth="1"/>
    <col min="1556" max="1556" width="7.85546875" style="81" customWidth="1"/>
    <col min="1557" max="1557" width="8.7109375" style="81" customWidth="1"/>
    <col min="1558" max="1558" width="7.85546875" style="81" customWidth="1"/>
    <col min="1559" max="1559" width="11.140625" style="81" customWidth="1"/>
    <col min="1560" max="1786" width="9.140625" style="81"/>
    <col min="1787" max="1787" width="4.7109375" style="81" customWidth="1"/>
    <col min="1788" max="1788" width="11.5703125" style="81" customWidth="1"/>
    <col min="1789" max="1789" width="7.5703125" style="81" customWidth="1"/>
    <col min="1790" max="1790" width="6.85546875" style="81" customWidth="1"/>
    <col min="1791" max="1791" width="7.7109375" style="81" customWidth="1"/>
    <col min="1792" max="1792" width="7.140625" style="81" customWidth="1"/>
    <col min="1793" max="1793" width="7.7109375" style="81" customWidth="1"/>
    <col min="1794" max="1794" width="7.5703125" style="81" customWidth="1"/>
    <col min="1795" max="1795" width="8.140625" style="81" customWidth="1"/>
    <col min="1796" max="1796" width="8.28515625" style="81" customWidth="1"/>
    <col min="1797" max="1797" width="7" style="81" customWidth="1"/>
    <col min="1798" max="1798" width="7.140625" style="81" customWidth="1"/>
    <col min="1799" max="1799" width="7.42578125" style="81" customWidth="1"/>
    <col min="1800" max="1800" width="7.28515625" style="81" customWidth="1"/>
    <col min="1801" max="1808" width="9" style="81" hidden="1" customWidth="1"/>
    <col min="1809" max="1809" width="7.42578125" style="81" customWidth="1"/>
    <col min="1810" max="1810" width="7.5703125" style="81" customWidth="1"/>
    <col min="1811" max="1811" width="7.28515625" style="81" customWidth="1"/>
    <col min="1812" max="1812" width="7.85546875" style="81" customWidth="1"/>
    <col min="1813" max="1813" width="8.7109375" style="81" customWidth="1"/>
    <col min="1814" max="1814" width="7.85546875" style="81" customWidth="1"/>
    <col min="1815" max="1815" width="11.140625" style="81" customWidth="1"/>
    <col min="1816" max="2042" width="9.140625" style="81"/>
    <col min="2043" max="2043" width="4.7109375" style="81" customWidth="1"/>
    <col min="2044" max="2044" width="11.5703125" style="81" customWidth="1"/>
    <col min="2045" max="2045" width="7.5703125" style="81" customWidth="1"/>
    <col min="2046" max="2046" width="6.85546875" style="81" customWidth="1"/>
    <col min="2047" max="2047" width="7.7109375" style="81" customWidth="1"/>
    <col min="2048" max="2048" width="7.140625" style="81" customWidth="1"/>
    <col min="2049" max="2049" width="7.7109375" style="81" customWidth="1"/>
    <col min="2050" max="2050" width="7.5703125" style="81" customWidth="1"/>
    <col min="2051" max="2051" width="8.140625" style="81" customWidth="1"/>
    <col min="2052" max="2052" width="8.28515625" style="81" customWidth="1"/>
    <col min="2053" max="2053" width="7" style="81" customWidth="1"/>
    <col min="2054" max="2054" width="7.140625" style="81" customWidth="1"/>
    <col min="2055" max="2055" width="7.42578125" style="81" customWidth="1"/>
    <col min="2056" max="2056" width="7.28515625" style="81" customWidth="1"/>
    <col min="2057" max="2064" width="9" style="81" hidden="1" customWidth="1"/>
    <col min="2065" max="2065" width="7.42578125" style="81" customWidth="1"/>
    <col min="2066" max="2066" width="7.5703125" style="81" customWidth="1"/>
    <col min="2067" max="2067" width="7.28515625" style="81" customWidth="1"/>
    <col min="2068" max="2068" width="7.85546875" style="81" customWidth="1"/>
    <col min="2069" max="2069" width="8.7109375" style="81" customWidth="1"/>
    <col min="2070" max="2070" width="7.85546875" style="81" customWidth="1"/>
    <col min="2071" max="2071" width="11.140625" style="81" customWidth="1"/>
    <col min="2072" max="2298" width="9.140625" style="81"/>
    <col min="2299" max="2299" width="4.7109375" style="81" customWidth="1"/>
    <col min="2300" max="2300" width="11.5703125" style="81" customWidth="1"/>
    <col min="2301" max="2301" width="7.5703125" style="81" customWidth="1"/>
    <col min="2302" max="2302" width="6.85546875" style="81" customWidth="1"/>
    <col min="2303" max="2303" width="7.7109375" style="81" customWidth="1"/>
    <col min="2304" max="2304" width="7.140625" style="81" customWidth="1"/>
    <col min="2305" max="2305" width="7.7109375" style="81" customWidth="1"/>
    <col min="2306" max="2306" width="7.5703125" style="81" customWidth="1"/>
    <col min="2307" max="2307" width="8.140625" style="81" customWidth="1"/>
    <col min="2308" max="2308" width="8.28515625" style="81" customWidth="1"/>
    <col min="2309" max="2309" width="7" style="81" customWidth="1"/>
    <col min="2310" max="2310" width="7.140625" style="81" customWidth="1"/>
    <col min="2311" max="2311" width="7.42578125" style="81" customWidth="1"/>
    <col min="2312" max="2312" width="7.28515625" style="81" customWidth="1"/>
    <col min="2313" max="2320" width="9" style="81" hidden="1" customWidth="1"/>
    <col min="2321" max="2321" width="7.42578125" style="81" customWidth="1"/>
    <col min="2322" max="2322" width="7.5703125" style="81" customWidth="1"/>
    <col min="2323" max="2323" width="7.28515625" style="81" customWidth="1"/>
    <col min="2324" max="2324" width="7.85546875" style="81" customWidth="1"/>
    <col min="2325" max="2325" width="8.7109375" style="81" customWidth="1"/>
    <col min="2326" max="2326" width="7.85546875" style="81" customWidth="1"/>
    <col min="2327" max="2327" width="11.140625" style="81" customWidth="1"/>
    <col min="2328" max="2554" width="9.140625" style="81"/>
    <col min="2555" max="2555" width="4.7109375" style="81" customWidth="1"/>
    <col min="2556" max="2556" width="11.5703125" style="81" customWidth="1"/>
    <col min="2557" max="2557" width="7.5703125" style="81" customWidth="1"/>
    <col min="2558" max="2558" width="6.85546875" style="81" customWidth="1"/>
    <col min="2559" max="2559" width="7.7109375" style="81" customWidth="1"/>
    <col min="2560" max="2560" width="7.140625" style="81" customWidth="1"/>
    <col min="2561" max="2561" width="7.7109375" style="81" customWidth="1"/>
    <col min="2562" max="2562" width="7.5703125" style="81" customWidth="1"/>
    <col min="2563" max="2563" width="8.140625" style="81" customWidth="1"/>
    <col min="2564" max="2564" width="8.28515625" style="81" customWidth="1"/>
    <col min="2565" max="2565" width="7" style="81" customWidth="1"/>
    <col min="2566" max="2566" width="7.140625" style="81" customWidth="1"/>
    <col min="2567" max="2567" width="7.42578125" style="81" customWidth="1"/>
    <col min="2568" max="2568" width="7.28515625" style="81" customWidth="1"/>
    <col min="2569" max="2576" width="9" style="81" hidden="1" customWidth="1"/>
    <col min="2577" max="2577" width="7.42578125" style="81" customWidth="1"/>
    <col min="2578" max="2578" width="7.5703125" style="81" customWidth="1"/>
    <col min="2579" max="2579" width="7.28515625" style="81" customWidth="1"/>
    <col min="2580" max="2580" width="7.85546875" style="81" customWidth="1"/>
    <col min="2581" max="2581" width="8.7109375" style="81" customWidth="1"/>
    <col min="2582" max="2582" width="7.85546875" style="81" customWidth="1"/>
    <col min="2583" max="2583" width="11.140625" style="81" customWidth="1"/>
    <col min="2584" max="2810" width="9.140625" style="81"/>
    <col min="2811" max="2811" width="4.7109375" style="81" customWidth="1"/>
    <col min="2812" max="2812" width="11.5703125" style="81" customWidth="1"/>
    <col min="2813" max="2813" width="7.5703125" style="81" customWidth="1"/>
    <col min="2814" max="2814" width="6.85546875" style="81" customWidth="1"/>
    <col min="2815" max="2815" width="7.7109375" style="81" customWidth="1"/>
    <col min="2816" max="2816" width="7.140625" style="81" customWidth="1"/>
    <col min="2817" max="2817" width="7.7109375" style="81" customWidth="1"/>
    <col min="2818" max="2818" width="7.5703125" style="81" customWidth="1"/>
    <col min="2819" max="2819" width="8.140625" style="81" customWidth="1"/>
    <col min="2820" max="2820" width="8.28515625" style="81" customWidth="1"/>
    <col min="2821" max="2821" width="7" style="81" customWidth="1"/>
    <col min="2822" max="2822" width="7.140625" style="81" customWidth="1"/>
    <col min="2823" max="2823" width="7.42578125" style="81" customWidth="1"/>
    <col min="2824" max="2824" width="7.28515625" style="81" customWidth="1"/>
    <col min="2825" max="2832" width="9" style="81" hidden="1" customWidth="1"/>
    <col min="2833" max="2833" width="7.42578125" style="81" customWidth="1"/>
    <col min="2834" max="2834" width="7.5703125" style="81" customWidth="1"/>
    <col min="2835" max="2835" width="7.28515625" style="81" customWidth="1"/>
    <col min="2836" max="2836" width="7.85546875" style="81" customWidth="1"/>
    <col min="2837" max="2837" width="8.7109375" style="81" customWidth="1"/>
    <col min="2838" max="2838" width="7.85546875" style="81" customWidth="1"/>
    <col min="2839" max="2839" width="11.140625" style="81" customWidth="1"/>
    <col min="2840" max="3066" width="9.140625" style="81"/>
    <col min="3067" max="3067" width="4.7109375" style="81" customWidth="1"/>
    <col min="3068" max="3068" width="11.5703125" style="81" customWidth="1"/>
    <col min="3069" max="3069" width="7.5703125" style="81" customWidth="1"/>
    <col min="3070" max="3070" width="6.85546875" style="81" customWidth="1"/>
    <col min="3071" max="3071" width="7.7109375" style="81" customWidth="1"/>
    <col min="3072" max="3072" width="7.140625" style="81" customWidth="1"/>
    <col min="3073" max="3073" width="7.7109375" style="81" customWidth="1"/>
    <col min="3074" max="3074" width="7.5703125" style="81" customWidth="1"/>
    <col min="3075" max="3075" width="8.140625" style="81" customWidth="1"/>
    <col min="3076" max="3076" width="8.28515625" style="81" customWidth="1"/>
    <col min="3077" max="3077" width="7" style="81" customWidth="1"/>
    <col min="3078" max="3078" width="7.140625" style="81" customWidth="1"/>
    <col min="3079" max="3079" width="7.42578125" style="81" customWidth="1"/>
    <col min="3080" max="3080" width="7.28515625" style="81" customWidth="1"/>
    <col min="3081" max="3088" width="9" style="81" hidden="1" customWidth="1"/>
    <col min="3089" max="3089" width="7.42578125" style="81" customWidth="1"/>
    <col min="3090" max="3090" width="7.5703125" style="81" customWidth="1"/>
    <col min="3091" max="3091" width="7.28515625" style="81" customWidth="1"/>
    <col min="3092" max="3092" width="7.85546875" style="81" customWidth="1"/>
    <col min="3093" max="3093" width="8.7109375" style="81" customWidth="1"/>
    <col min="3094" max="3094" width="7.85546875" style="81" customWidth="1"/>
    <col min="3095" max="3095" width="11.140625" style="81" customWidth="1"/>
    <col min="3096" max="3322" width="9.140625" style="81"/>
    <col min="3323" max="3323" width="4.7109375" style="81" customWidth="1"/>
    <col min="3324" max="3324" width="11.5703125" style="81" customWidth="1"/>
    <col min="3325" max="3325" width="7.5703125" style="81" customWidth="1"/>
    <col min="3326" max="3326" width="6.85546875" style="81" customWidth="1"/>
    <col min="3327" max="3327" width="7.7109375" style="81" customWidth="1"/>
    <col min="3328" max="3328" width="7.140625" style="81" customWidth="1"/>
    <col min="3329" max="3329" width="7.7109375" style="81" customWidth="1"/>
    <col min="3330" max="3330" width="7.5703125" style="81" customWidth="1"/>
    <col min="3331" max="3331" width="8.140625" style="81" customWidth="1"/>
    <col min="3332" max="3332" width="8.28515625" style="81" customWidth="1"/>
    <col min="3333" max="3333" width="7" style="81" customWidth="1"/>
    <col min="3334" max="3334" width="7.140625" style="81" customWidth="1"/>
    <col min="3335" max="3335" width="7.42578125" style="81" customWidth="1"/>
    <col min="3336" max="3336" width="7.28515625" style="81" customWidth="1"/>
    <col min="3337" max="3344" width="9" style="81" hidden="1" customWidth="1"/>
    <col min="3345" max="3345" width="7.42578125" style="81" customWidth="1"/>
    <col min="3346" max="3346" width="7.5703125" style="81" customWidth="1"/>
    <col min="3347" max="3347" width="7.28515625" style="81" customWidth="1"/>
    <col min="3348" max="3348" width="7.85546875" style="81" customWidth="1"/>
    <col min="3349" max="3349" width="8.7109375" style="81" customWidth="1"/>
    <col min="3350" max="3350" width="7.85546875" style="81" customWidth="1"/>
    <col min="3351" max="3351" width="11.140625" style="81" customWidth="1"/>
    <col min="3352" max="3578" width="9.140625" style="81"/>
    <col min="3579" max="3579" width="4.7109375" style="81" customWidth="1"/>
    <col min="3580" max="3580" width="11.5703125" style="81" customWidth="1"/>
    <col min="3581" max="3581" width="7.5703125" style="81" customWidth="1"/>
    <col min="3582" max="3582" width="6.85546875" style="81" customWidth="1"/>
    <col min="3583" max="3583" width="7.7109375" style="81" customWidth="1"/>
    <col min="3584" max="3584" width="7.140625" style="81" customWidth="1"/>
    <col min="3585" max="3585" width="7.7109375" style="81" customWidth="1"/>
    <col min="3586" max="3586" width="7.5703125" style="81" customWidth="1"/>
    <col min="3587" max="3587" width="8.140625" style="81" customWidth="1"/>
    <col min="3588" max="3588" width="8.28515625" style="81" customWidth="1"/>
    <col min="3589" max="3589" width="7" style="81" customWidth="1"/>
    <col min="3590" max="3590" width="7.140625" style="81" customWidth="1"/>
    <col min="3591" max="3591" width="7.42578125" style="81" customWidth="1"/>
    <col min="3592" max="3592" width="7.28515625" style="81" customWidth="1"/>
    <col min="3593" max="3600" width="9" style="81" hidden="1" customWidth="1"/>
    <col min="3601" max="3601" width="7.42578125" style="81" customWidth="1"/>
    <col min="3602" max="3602" width="7.5703125" style="81" customWidth="1"/>
    <col min="3603" max="3603" width="7.28515625" style="81" customWidth="1"/>
    <col min="3604" max="3604" width="7.85546875" style="81" customWidth="1"/>
    <col min="3605" max="3605" width="8.7109375" style="81" customWidth="1"/>
    <col min="3606" max="3606" width="7.85546875" style="81" customWidth="1"/>
    <col min="3607" max="3607" width="11.140625" style="81" customWidth="1"/>
    <col min="3608" max="3834" width="9.140625" style="81"/>
    <col min="3835" max="3835" width="4.7109375" style="81" customWidth="1"/>
    <col min="3836" max="3836" width="11.5703125" style="81" customWidth="1"/>
    <col min="3837" max="3837" width="7.5703125" style="81" customWidth="1"/>
    <col min="3838" max="3838" width="6.85546875" style="81" customWidth="1"/>
    <col min="3839" max="3839" width="7.7109375" style="81" customWidth="1"/>
    <col min="3840" max="3840" width="7.140625" style="81" customWidth="1"/>
    <col min="3841" max="3841" width="7.7109375" style="81" customWidth="1"/>
    <col min="3842" max="3842" width="7.5703125" style="81" customWidth="1"/>
    <col min="3843" max="3843" width="8.140625" style="81" customWidth="1"/>
    <col min="3844" max="3844" width="8.28515625" style="81" customWidth="1"/>
    <col min="3845" max="3845" width="7" style="81" customWidth="1"/>
    <col min="3846" max="3846" width="7.140625" style="81" customWidth="1"/>
    <col min="3847" max="3847" width="7.42578125" style="81" customWidth="1"/>
    <col min="3848" max="3848" width="7.28515625" style="81" customWidth="1"/>
    <col min="3849" max="3856" width="9" style="81" hidden="1" customWidth="1"/>
    <col min="3857" max="3857" width="7.42578125" style="81" customWidth="1"/>
    <col min="3858" max="3858" width="7.5703125" style="81" customWidth="1"/>
    <col min="3859" max="3859" width="7.28515625" style="81" customWidth="1"/>
    <col min="3860" max="3860" width="7.85546875" style="81" customWidth="1"/>
    <col min="3861" max="3861" width="8.7109375" style="81" customWidth="1"/>
    <col min="3862" max="3862" width="7.85546875" style="81" customWidth="1"/>
    <col min="3863" max="3863" width="11.140625" style="81" customWidth="1"/>
    <col min="3864" max="4090" width="9.140625" style="81"/>
    <col min="4091" max="4091" width="4.7109375" style="81" customWidth="1"/>
    <col min="4092" max="4092" width="11.5703125" style="81" customWidth="1"/>
    <col min="4093" max="4093" width="7.5703125" style="81" customWidth="1"/>
    <col min="4094" max="4094" width="6.85546875" style="81" customWidth="1"/>
    <col min="4095" max="4095" width="7.7109375" style="81" customWidth="1"/>
    <col min="4096" max="4096" width="7.140625" style="81" customWidth="1"/>
    <col min="4097" max="4097" width="7.7109375" style="81" customWidth="1"/>
    <col min="4098" max="4098" width="7.5703125" style="81" customWidth="1"/>
    <col min="4099" max="4099" width="8.140625" style="81" customWidth="1"/>
    <col min="4100" max="4100" width="8.28515625" style="81" customWidth="1"/>
    <col min="4101" max="4101" width="7" style="81" customWidth="1"/>
    <col min="4102" max="4102" width="7.140625" style="81" customWidth="1"/>
    <col min="4103" max="4103" width="7.42578125" style="81" customWidth="1"/>
    <col min="4104" max="4104" width="7.28515625" style="81" customWidth="1"/>
    <col min="4105" max="4112" width="9" style="81" hidden="1" customWidth="1"/>
    <col min="4113" max="4113" width="7.42578125" style="81" customWidth="1"/>
    <col min="4114" max="4114" width="7.5703125" style="81" customWidth="1"/>
    <col min="4115" max="4115" width="7.28515625" style="81" customWidth="1"/>
    <col min="4116" max="4116" width="7.85546875" style="81" customWidth="1"/>
    <col min="4117" max="4117" width="8.7109375" style="81" customWidth="1"/>
    <col min="4118" max="4118" width="7.85546875" style="81" customWidth="1"/>
    <col min="4119" max="4119" width="11.140625" style="81" customWidth="1"/>
    <col min="4120" max="4346" width="9.140625" style="81"/>
    <col min="4347" max="4347" width="4.7109375" style="81" customWidth="1"/>
    <col min="4348" max="4348" width="11.5703125" style="81" customWidth="1"/>
    <col min="4349" max="4349" width="7.5703125" style="81" customWidth="1"/>
    <col min="4350" max="4350" width="6.85546875" style="81" customWidth="1"/>
    <col min="4351" max="4351" width="7.7109375" style="81" customWidth="1"/>
    <col min="4352" max="4352" width="7.140625" style="81" customWidth="1"/>
    <col min="4353" max="4353" width="7.7109375" style="81" customWidth="1"/>
    <col min="4354" max="4354" width="7.5703125" style="81" customWidth="1"/>
    <col min="4355" max="4355" width="8.140625" style="81" customWidth="1"/>
    <col min="4356" max="4356" width="8.28515625" style="81" customWidth="1"/>
    <col min="4357" max="4357" width="7" style="81" customWidth="1"/>
    <col min="4358" max="4358" width="7.140625" style="81" customWidth="1"/>
    <col min="4359" max="4359" width="7.42578125" style="81" customWidth="1"/>
    <col min="4360" max="4360" width="7.28515625" style="81" customWidth="1"/>
    <col min="4361" max="4368" width="9" style="81" hidden="1" customWidth="1"/>
    <col min="4369" max="4369" width="7.42578125" style="81" customWidth="1"/>
    <col min="4370" max="4370" width="7.5703125" style="81" customWidth="1"/>
    <col min="4371" max="4371" width="7.28515625" style="81" customWidth="1"/>
    <col min="4372" max="4372" width="7.85546875" style="81" customWidth="1"/>
    <col min="4373" max="4373" width="8.7109375" style="81" customWidth="1"/>
    <col min="4374" max="4374" width="7.85546875" style="81" customWidth="1"/>
    <col min="4375" max="4375" width="11.140625" style="81" customWidth="1"/>
    <col min="4376" max="4602" width="9.140625" style="81"/>
    <col min="4603" max="4603" width="4.7109375" style="81" customWidth="1"/>
    <col min="4604" max="4604" width="11.5703125" style="81" customWidth="1"/>
    <col min="4605" max="4605" width="7.5703125" style="81" customWidth="1"/>
    <col min="4606" max="4606" width="6.85546875" style="81" customWidth="1"/>
    <col min="4607" max="4607" width="7.7109375" style="81" customWidth="1"/>
    <col min="4608" max="4608" width="7.140625" style="81" customWidth="1"/>
    <col min="4609" max="4609" width="7.7109375" style="81" customWidth="1"/>
    <col min="4610" max="4610" width="7.5703125" style="81" customWidth="1"/>
    <col min="4611" max="4611" width="8.140625" style="81" customWidth="1"/>
    <col min="4612" max="4612" width="8.28515625" style="81" customWidth="1"/>
    <col min="4613" max="4613" width="7" style="81" customWidth="1"/>
    <col min="4614" max="4614" width="7.140625" style="81" customWidth="1"/>
    <col min="4615" max="4615" width="7.42578125" style="81" customWidth="1"/>
    <col min="4616" max="4616" width="7.28515625" style="81" customWidth="1"/>
    <col min="4617" max="4624" width="9" style="81" hidden="1" customWidth="1"/>
    <col min="4625" max="4625" width="7.42578125" style="81" customWidth="1"/>
    <col min="4626" max="4626" width="7.5703125" style="81" customWidth="1"/>
    <col min="4627" max="4627" width="7.28515625" style="81" customWidth="1"/>
    <col min="4628" max="4628" width="7.85546875" style="81" customWidth="1"/>
    <col min="4629" max="4629" width="8.7109375" style="81" customWidth="1"/>
    <col min="4630" max="4630" width="7.85546875" style="81" customWidth="1"/>
    <col min="4631" max="4631" width="11.140625" style="81" customWidth="1"/>
    <col min="4632" max="4858" width="9.140625" style="81"/>
    <col min="4859" max="4859" width="4.7109375" style="81" customWidth="1"/>
    <col min="4860" max="4860" width="11.5703125" style="81" customWidth="1"/>
    <col min="4861" max="4861" width="7.5703125" style="81" customWidth="1"/>
    <col min="4862" max="4862" width="6.85546875" style="81" customWidth="1"/>
    <col min="4863" max="4863" width="7.7109375" style="81" customWidth="1"/>
    <col min="4864" max="4864" width="7.140625" style="81" customWidth="1"/>
    <col min="4865" max="4865" width="7.7109375" style="81" customWidth="1"/>
    <col min="4866" max="4866" width="7.5703125" style="81" customWidth="1"/>
    <col min="4867" max="4867" width="8.140625" style="81" customWidth="1"/>
    <col min="4868" max="4868" width="8.28515625" style="81" customWidth="1"/>
    <col min="4869" max="4869" width="7" style="81" customWidth="1"/>
    <col min="4870" max="4870" width="7.140625" style="81" customWidth="1"/>
    <col min="4871" max="4871" width="7.42578125" style="81" customWidth="1"/>
    <col min="4872" max="4872" width="7.28515625" style="81" customWidth="1"/>
    <col min="4873" max="4880" width="9" style="81" hidden="1" customWidth="1"/>
    <col min="4881" max="4881" width="7.42578125" style="81" customWidth="1"/>
    <col min="4882" max="4882" width="7.5703125" style="81" customWidth="1"/>
    <col min="4883" max="4883" width="7.28515625" style="81" customWidth="1"/>
    <col min="4884" max="4884" width="7.85546875" style="81" customWidth="1"/>
    <col min="4885" max="4885" width="8.7109375" style="81" customWidth="1"/>
    <col min="4886" max="4886" width="7.85546875" style="81" customWidth="1"/>
    <col min="4887" max="4887" width="11.140625" style="81" customWidth="1"/>
    <col min="4888" max="5114" width="9.140625" style="81"/>
    <col min="5115" max="5115" width="4.7109375" style="81" customWidth="1"/>
    <col min="5116" max="5116" width="11.5703125" style="81" customWidth="1"/>
    <col min="5117" max="5117" width="7.5703125" style="81" customWidth="1"/>
    <col min="5118" max="5118" width="6.85546875" style="81" customWidth="1"/>
    <col min="5119" max="5119" width="7.7109375" style="81" customWidth="1"/>
    <col min="5120" max="5120" width="7.140625" style="81" customWidth="1"/>
    <col min="5121" max="5121" width="7.7109375" style="81" customWidth="1"/>
    <col min="5122" max="5122" width="7.5703125" style="81" customWidth="1"/>
    <col min="5123" max="5123" width="8.140625" style="81" customWidth="1"/>
    <col min="5124" max="5124" width="8.28515625" style="81" customWidth="1"/>
    <col min="5125" max="5125" width="7" style="81" customWidth="1"/>
    <col min="5126" max="5126" width="7.140625" style="81" customWidth="1"/>
    <col min="5127" max="5127" width="7.42578125" style="81" customWidth="1"/>
    <col min="5128" max="5128" width="7.28515625" style="81" customWidth="1"/>
    <col min="5129" max="5136" width="9" style="81" hidden="1" customWidth="1"/>
    <col min="5137" max="5137" width="7.42578125" style="81" customWidth="1"/>
    <col min="5138" max="5138" width="7.5703125" style="81" customWidth="1"/>
    <col min="5139" max="5139" width="7.28515625" style="81" customWidth="1"/>
    <col min="5140" max="5140" width="7.85546875" style="81" customWidth="1"/>
    <col min="5141" max="5141" width="8.7109375" style="81" customWidth="1"/>
    <col min="5142" max="5142" width="7.85546875" style="81" customWidth="1"/>
    <col min="5143" max="5143" width="11.140625" style="81" customWidth="1"/>
    <col min="5144" max="5370" width="9.140625" style="81"/>
    <col min="5371" max="5371" width="4.7109375" style="81" customWidth="1"/>
    <col min="5372" max="5372" width="11.5703125" style="81" customWidth="1"/>
    <col min="5373" max="5373" width="7.5703125" style="81" customWidth="1"/>
    <col min="5374" max="5374" width="6.85546875" style="81" customWidth="1"/>
    <col min="5375" max="5375" width="7.7109375" style="81" customWidth="1"/>
    <col min="5376" max="5376" width="7.140625" style="81" customWidth="1"/>
    <col min="5377" max="5377" width="7.7109375" style="81" customWidth="1"/>
    <col min="5378" max="5378" width="7.5703125" style="81" customWidth="1"/>
    <col min="5379" max="5379" width="8.140625" style="81" customWidth="1"/>
    <col min="5380" max="5380" width="8.28515625" style="81" customWidth="1"/>
    <col min="5381" max="5381" width="7" style="81" customWidth="1"/>
    <col min="5382" max="5382" width="7.140625" style="81" customWidth="1"/>
    <col min="5383" max="5383" width="7.42578125" style="81" customWidth="1"/>
    <col min="5384" max="5384" width="7.28515625" style="81" customWidth="1"/>
    <col min="5385" max="5392" width="9" style="81" hidden="1" customWidth="1"/>
    <col min="5393" max="5393" width="7.42578125" style="81" customWidth="1"/>
    <col min="5394" max="5394" width="7.5703125" style="81" customWidth="1"/>
    <col min="5395" max="5395" width="7.28515625" style="81" customWidth="1"/>
    <col min="5396" max="5396" width="7.85546875" style="81" customWidth="1"/>
    <col min="5397" max="5397" width="8.7109375" style="81" customWidth="1"/>
    <col min="5398" max="5398" width="7.85546875" style="81" customWidth="1"/>
    <col min="5399" max="5399" width="11.140625" style="81" customWidth="1"/>
    <col min="5400" max="5626" width="9.140625" style="81"/>
    <col min="5627" max="5627" width="4.7109375" style="81" customWidth="1"/>
    <col min="5628" max="5628" width="11.5703125" style="81" customWidth="1"/>
    <col min="5629" max="5629" width="7.5703125" style="81" customWidth="1"/>
    <col min="5630" max="5630" width="6.85546875" style="81" customWidth="1"/>
    <col min="5631" max="5631" width="7.7109375" style="81" customWidth="1"/>
    <col min="5632" max="5632" width="7.140625" style="81" customWidth="1"/>
    <col min="5633" max="5633" width="7.7109375" style="81" customWidth="1"/>
    <col min="5634" max="5634" width="7.5703125" style="81" customWidth="1"/>
    <col min="5635" max="5635" width="8.140625" style="81" customWidth="1"/>
    <col min="5636" max="5636" width="8.28515625" style="81" customWidth="1"/>
    <col min="5637" max="5637" width="7" style="81" customWidth="1"/>
    <col min="5638" max="5638" width="7.140625" style="81" customWidth="1"/>
    <col min="5639" max="5639" width="7.42578125" style="81" customWidth="1"/>
    <col min="5640" max="5640" width="7.28515625" style="81" customWidth="1"/>
    <col min="5641" max="5648" width="9" style="81" hidden="1" customWidth="1"/>
    <col min="5649" max="5649" width="7.42578125" style="81" customWidth="1"/>
    <col min="5650" max="5650" width="7.5703125" style="81" customWidth="1"/>
    <col min="5651" max="5651" width="7.28515625" style="81" customWidth="1"/>
    <col min="5652" max="5652" width="7.85546875" style="81" customWidth="1"/>
    <col min="5653" max="5653" width="8.7109375" style="81" customWidth="1"/>
    <col min="5654" max="5654" width="7.85546875" style="81" customWidth="1"/>
    <col min="5655" max="5655" width="11.140625" style="81" customWidth="1"/>
    <col min="5656" max="5882" width="9.140625" style="81"/>
    <col min="5883" max="5883" width="4.7109375" style="81" customWidth="1"/>
    <col min="5884" max="5884" width="11.5703125" style="81" customWidth="1"/>
    <col min="5885" max="5885" width="7.5703125" style="81" customWidth="1"/>
    <col min="5886" max="5886" width="6.85546875" style="81" customWidth="1"/>
    <col min="5887" max="5887" width="7.7109375" style="81" customWidth="1"/>
    <col min="5888" max="5888" width="7.140625" style="81" customWidth="1"/>
    <col min="5889" max="5889" width="7.7109375" style="81" customWidth="1"/>
    <col min="5890" max="5890" width="7.5703125" style="81" customWidth="1"/>
    <col min="5891" max="5891" width="8.140625" style="81" customWidth="1"/>
    <col min="5892" max="5892" width="8.28515625" style="81" customWidth="1"/>
    <col min="5893" max="5893" width="7" style="81" customWidth="1"/>
    <col min="5894" max="5894" width="7.140625" style="81" customWidth="1"/>
    <col min="5895" max="5895" width="7.42578125" style="81" customWidth="1"/>
    <col min="5896" max="5896" width="7.28515625" style="81" customWidth="1"/>
    <col min="5897" max="5904" width="9" style="81" hidden="1" customWidth="1"/>
    <col min="5905" max="5905" width="7.42578125" style="81" customWidth="1"/>
    <col min="5906" max="5906" width="7.5703125" style="81" customWidth="1"/>
    <col min="5907" max="5907" width="7.28515625" style="81" customWidth="1"/>
    <col min="5908" max="5908" width="7.85546875" style="81" customWidth="1"/>
    <col min="5909" max="5909" width="8.7109375" style="81" customWidth="1"/>
    <col min="5910" max="5910" width="7.85546875" style="81" customWidth="1"/>
    <col min="5911" max="5911" width="11.140625" style="81" customWidth="1"/>
    <col min="5912" max="6138" width="9.140625" style="81"/>
    <col min="6139" max="6139" width="4.7109375" style="81" customWidth="1"/>
    <col min="6140" max="6140" width="11.5703125" style="81" customWidth="1"/>
    <col min="6141" max="6141" width="7.5703125" style="81" customWidth="1"/>
    <col min="6142" max="6142" width="6.85546875" style="81" customWidth="1"/>
    <col min="6143" max="6143" width="7.7109375" style="81" customWidth="1"/>
    <col min="6144" max="6144" width="7.140625" style="81" customWidth="1"/>
    <col min="6145" max="6145" width="7.7109375" style="81" customWidth="1"/>
    <col min="6146" max="6146" width="7.5703125" style="81" customWidth="1"/>
    <col min="6147" max="6147" width="8.140625" style="81" customWidth="1"/>
    <col min="6148" max="6148" width="8.28515625" style="81" customWidth="1"/>
    <col min="6149" max="6149" width="7" style="81" customWidth="1"/>
    <col min="6150" max="6150" width="7.140625" style="81" customWidth="1"/>
    <col min="6151" max="6151" width="7.42578125" style="81" customWidth="1"/>
    <col min="6152" max="6152" width="7.28515625" style="81" customWidth="1"/>
    <col min="6153" max="6160" width="9" style="81" hidden="1" customWidth="1"/>
    <col min="6161" max="6161" width="7.42578125" style="81" customWidth="1"/>
    <col min="6162" max="6162" width="7.5703125" style="81" customWidth="1"/>
    <col min="6163" max="6163" width="7.28515625" style="81" customWidth="1"/>
    <col min="6164" max="6164" width="7.85546875" style="81" customWidth="1"/>
    <col min="6165" max="6165" width="8.7109375" style="81" customWidth="1"/>
    <col min="6166" max="6166" width="7.85546875" style="81" customWidth="1"/>
    <col min="6167" max="6167" width="11.140625" style="81" customWidth="1"/>
    <col min="6168" max="6394" width="9.140625" style="81"/>
    <col min="6395" max="6395" width="4.7109375" style="81" customWidth="1"/>
    <col min="6396" max="6396" width="11.5703125" style="81" customWidth="1"/>
    <col min="6397" max="6397" width="7.5703125" style="81" customWidth="1"/>
    <col min="6398" max="6398" width="6.85546875" style="81" customWidth="1"/>
    <col min="6399" max="6399" width="7.7109375" style="81" customWidth="1"/>
    <col min="6400" max="6400" width="7.140625" style="81" customWidth="1"/>
    <col min="6401" max="6401" width="7.7109375" style="81" customWidth="1"/>
    <col min="6402" max="6402" width="7.5703125" style="81" customWidth="1"/>
    <col min="6403" max="6403" width="8.140625" style="81" customWidth="1"/>
    <col min="6404" max="6404" width="8.28515625" style="81" customWidth="1"/>
    <col min="6405" max="6405" width="7" style="81" customWidth="1"/>
    <col min="6406" max="6406" width="7.140625" style="81" customWidth="1"/>
    <col min="6407" max="6407" width="7.42578125" style="81" customWidth="1"/>
    <col min="6408" max="6408" width="7.28515625" style="81" customWidth="1"/>
    <col min="6409" max="6416" width="9" style="81" hidden="1" customWidth="1"/>
    <col min="6417" max="6417" width="7.42578125" style="81" customWidth="1"/>
    <col min="6418" max="6418" width="7.5703125" style="81" customWidth="1"/>
    <col min="6419" max="6419" width="7.28515625" style="81" customWidth="1"/>
    <col min="6420" max="6420" width="7.85546875" style="81" customWidth="1"/>
    <col min="6421" max="6421" width="8.7109375" style="81" customWidth="1"/>
    <col min="6422" max="6422" width="7.85546875" style="81" customWidth="1"/>
    <col min="6423" max="6423" width="11.140625" style="81" customWidth="1"/>
    <col min="6424" max="6650" width="9.140625" style="81"/>
    <col min="6651" max="6651" width="4.7109375" style="81" customWidth="1"/>
    <col min="6652" max="6652" width="11.5703125" style="81" customWidth="1"/>
    <col min="6653" max="6653" width="7.5703125" style="81" customWidth="1"/>
    <col min="6654" max="6654" width="6.85546875" style="81" customWidth="1"/>
    <col min="6655" max="6655" width="7.7109375" style="81" customWidth="1"/>
    <col min="6656" max="6656" width="7.140625" style="81" customWidth="1"/>
    <col min="6657" max="6657" width="7.7109375" style="81" customWidth="1"/>
    <col min="6658" max="6658" width="7.5703125" style="81" customWidth="1"/>
    <col min="6659" max="6659" width="8.140625" style="81" customWidth="1"/>
    <col min="6660" max="6660" width="8.28515625" style="81" customWidth="1"/>
    <col min="6661" max="6661" width="7" style="81" customWidth="1"/>
    <col min="6662" max="6662" width="7.140625" style="81" customWidth="1"/>
    <col min="6663" max="6663" width="7.42578125" style="81" customWidth="1"/>
    <col min="6664" max="6664" width="7.28515625" style="81" customWidth="1"/>
    <col min="6665" max="6672" width="9" style="81" hidden="1" customWidth="1"/>
    <col min="6673" max="6673" width="7.42578125" style="81" customWidth="1"/>
    <col min="6674" max="6674" width="7.5703125" style="81" customWidth="1"/>
    <col min="6675" max="6675" width="7.28515625" style="81" customWidth="1"/>
    <col min="6676" max="6676" width="7.85546875" style="81" customWidth="1"/>
    <col min="6677" max="6677" width="8.7109375" style="81" customWidth="1"/>
    <col min="6678" max="6678" width="7.85546875" style="81" customWidth="1"/>
    <col min="6679" max="6679" width="11.140625" style="81" customWidth="1"/>
    <col min="6680" max="6906" width="9.140625" style="81"/>
    <col min="6907" max="6907" width="4.7109375" style="81" customWidth="1"/>
    <col min="6908" max="6908" width="11.5703125" style="81" customWidth="1"/>
    <col min="6909" max="6909" width="7.5703125" style="81" customWidth="1"/>
    <col min="6910" max="6910" width="6.85546875" style="81" customWidth="1"/>
    <col min="6911" max="6911" width="7.7109375" style="81" customWidth="1"/>
    <col min="6912" max="6912" width="7.140625" style="81" customWidth="1"/>
    <col min="6913" max="6913" width="7.7109375" style="81" customWidth="1"/>
    <col min="6914" max="6914" width="7.5703125" style="81" customWidth="1"/>
    <col min="6915" max="6915" width="8.140625" style="81" customWidth="1"/>
    <col min="6916" max="6916" width="8.28515625" style="81" customWidth="1"/>
    <col min="6917" max="6917" width="7" style="81" customWidth="1"/>
    <col min="6918" max="6918" width="7.140625" style="81" customWidth="1"/>
    <col min="6919" max="6919" width="7.42578125" style="81" customWidth="1"/>
    <col min="6920" max="6920" width="7.28515625" style="81" customWidth="1"/>
    <col min="6921" max="6928" width="9" style="81" hidden="1" customWidth="1"/>
    <col min="6929" max="6929" width="7.42578125" style="81" customWidth="1"/>
    <col min="6930" max="6930" width="7.5703125" style="81" customWidth="1"/>
    <col min="6931" max="6931" width="7.28515625" style="81" customWidth="1"/>
    <col min="6932" max="6932" width="7.85546875" style="81" customWidth="1"/>
    <col min="6933" max="6933" width="8.7109375" style="81" customWidth="1"/>
    <col min="6934" max="6934" width="7.85546875" style="81" customWidth="1"/>
    <col min="6935" max="6935" width="11.140625" style="81" customWidth="1"/>
    <col min="6936" max="7162" width="9.140625" style="81"/>
    <col min="7163" max="7163" width="4.7109375" style="81" customWidth="1"/>
    <col min="7164" max="7164" width="11.5703125" style="81" customWidth="1"/>
    <col min="7165" max="7165" width="7.5703125" style="81" customWidth="1"/>
    <col min="7166" max="7166" width="6.85546875" style="81" customWidth="1"/>
    <col min="7167" max="7167" width="7.7109375" style="81" customWidth="1"/>
    <col min="7168" max="7168" width="7.140625" style="81" customWidth="1"/>
    <col min="7169" max="7169" width="7.7109375" style="81" customWidth="1"/>
    <col min="7170" max="7170" width="7.5703125" style="81" customWidth="1"/>
    <col min="7171" max="7171" width="8.140625" style="81" customWidth="1"/>
    <col min="7172" max="7172" width="8.28515625" style="81" customWidth="1"/>
    <col min="7173" max="7173" width="7" style="81" customWidth="1"/>
    <col min="7174" max="7174" width="7.140625" style="81" customWidth="1"/>
    <col min="7175" max="7175" width="7.42578125" style="81" customWidth="1"/>
    <col min="7176" max="7176" width="7.28515625" style="81" customWidth="1"/>
    <col min="7177" max="7184" width="9" style="81" hidden="1" customWidth="1"/>
    <col min="7185" max="7185" width="7.42578125" style="81" customWidth="1"/>
    <col min="7186" max="7186" width="7.5703125" style="81" customWidth="1"/>
    <col min="7187" max="7187" width="7.28515625" style="81" customWidth="1"/>
    <col min="7188" max="7188" width="7.85546875" style="81" customWidth="1"/>
    <col min="7189" max="7189" width="8.7109375" style="81" customWidth="1"/>
    <col min="7190" max="7190" width="7.85546875" style="81" customWidth="1"/>
    <col min="7191" max="7191" width="11.140625" style="81" customWidth="1"/>
    <col min="7192" max="7418" width="9.140625" style="81"/>
    <col min="7419" max="7419" width="4.7109375" style="81" customWidth="1"/>
    <col min="7420" max="7420" width="11.5703125" style="81" customWidth="1"/>
    <col min="7421" max="7421" width="7.5703125" style="81" customWidth="1"/>
    <col min="7422" max="7422" width="6.85546875" style="81" customWidth="1"/>
    <col min="7423" max="7423" width="7.7109375" style="81" customWidth="1"/>
    <col min="7424" max="7424" width="7.140625" style="81" customWidth="1"/>
    <col min="7425" max="7425" width="7.7109375" style="81" customWidth="1"/>
    <col min="7426" max="7426" width="7.5703125" style="81" customWidth="1"/>
    <col min="7427" max="7427" width="8.140625" style="81" customWidth="1"/>
    <col min="7428" max="7428" width="8.28515625" style="81" customWidth="1"/>
    <col min="7429" max="7429" width="7" style="81" customWidth="1"/>
    <col min="7430" max="7430" width="7.140625" style="81" customWidth="1"/>
    <col min="7431" max="7431" width="7.42578125" style="81" customWidth="1"/>
    <col min="7432" max="7432" width="7.28515625" style="81" customWidth="1"/>
    <col min="7433" max="7440" width="9" style="81" hidden="1" customWidth="1"/>
    <col min="7441" max="7441" width="7.42578125" style="81" customWidth="1"/>
    <col min="7442" max="7442" width="7.5703125" style="81" customWidth="1"/>
    <col min="7443" max="7443" width="7.28515625" style="81" customWidth="1"/>
    <col min="7444" max="7444" width="7.85546875" style="81" customWidth="1"/>
    <col min="7445" max="7445" width="8.7109375" style="81" customWidth="1"/>
    <col min="7446" max="7446" width="7.85546875" style="81" customWidth="1"/>
    <col min="7447" max="7447" width="11.140625" style="81" customWidth="1"/>
    <col min="7448" max="7674" width="9.140625" style="81"/>
    <col min="7675" max="7675" width="4.7109375" style="81" customWidth="1"/>
    <col min="7676" max="7676" width="11.5703125" style="81" customWidth="1"/>
    <col min="7677" max="7677" width="7.5703125" style="81" customWidth="1"/>
    <col min="7678" max="7678" width="6.85546875" style="81" customWidth="1"/>
    <col min="7679" max="7679" width="7.7109375" style="81" customWidth="1"/>
    <col min="7680" max="7680" width="7.140625" style="81" customWidth="1"/>
    <col min="7681" max="7681" width="7.7109375" style="81" customWidth="1"/>
    <col min="7682" max="7682" width="7.5703125" style="81" customWidth="1"/>
    <col min="7683" max="7683" width="8.140625" style="81" customWidth="1"/>
    <col min="7684" max="7684" width="8.28515625" style="81" customWidth="1"/>
    <col min="7685" max="7685" width="7" style="81" customWidth="1"/>
    <col min="7686" max="7686" width="7.140625" style="81" customWidth="1"/>
    <col min="7687" max="7687" width="7.42578125" style="81" customWidth="1"/>
    <col min="7688" max="7688" width="7.28515625" style="81" customWidth="1"/>
    <col min="7689" max="7696" width="9" style="81" hidden="1" customWidth="1"/>
    <col min="7697" max="7697" width="7.42578125" style="81" customWidth="1"/>
    <col min="7698" max="7698" width="7.5703125" style="81" customWidth="1"/>
    <col min="7699" max="7699" width="7.28515625" style="81" customWidth="1"/>
    <col min="7700" max="7700" width="7.85546875" style="81" customWidth="1"/>
    <col min="7701" max="7701" width="8.7109375" style="81" customWidth="1"/>
    <col min="7702" max="7702" width="7.85546875" style="81" customWidth="1"/>
    <col min="7703" max="7703" width="11.140625" style="81" customWidth="1"/>
    <col min="7704" max="7930" width="9.140625" style="81"/>
    <col min="7931" max="7931" width="4.7109375" style="81" customWidth="1"/>
    <col min="7932" max="7932" width="11.5703125" style="81" customWidth="1"/>
    <col min="7933" max="7933" width="7.5703125" style="81" customWidth="1"/>
    <col min="7934" max="7934" width="6.85546875" style="81" customWidth="1"/>
    <col min="7935" max="7935" width="7.7109375" style="81" customWidth="1"/>
    <col min="7936" max="7936" width="7.140625" style="81" customWidth="1"/>
    <col min="7937" max="7937" width="7.7109375" style="81" customWidth="1"/>
    <col min="7938" max="7938" width="7.5703125" style="81" customWidth="1"/>
    <col min="7939" max="7939" width="8.140625" style="81" customWidth="1"/>
    <col min="7940" max="7940" width="8.28515625" style="81" customWidth="1"/>
    <col min="7941" max="7941" width="7" style="81" customWidth="1"/>
    <col min="7942" max="7942" width="7.140625" style="81" customWidth="1"/>
    <col min="7943" max="7943" width="7.42578125" style="81" customWidth="1"/>
    <col min="7944" max="7944" width="7.28515625" style="81" customWidth="1"/>
    <col min="7945" max="7952" width="9" style="81" hidden="1" customWidth="1"/>
    <col min="7953" max="7953" width="7.42578125" style="81" customWidth="1"/>
    <col min="7954" max="7954" width="7.5703125" style="81" customWidth="1"/>
    <col min="7955" max="7955" width="7.28515625" style="81" customWidth="1"/>
    <col min="7956" max="7956" width="7.85546875" style="81" customWidth="1"/>
    <col min="7957" max="7957" width="8.7109375" style="81" customWidth="1"/>
    <col min="7958" max="7958" width="7.85546875" style="81" customWidth="1"/>
    <col min="7959" max="7959" width="11.140625" style="81" customWidth="1"/>
    <col min="7960" max="8186" width="9.140625" style="81"/>
    <col min="8187" max="8187" width="4.7109375" style="81" customWidth="1"/>
    <col min="8188" max="8188" width="11.5703125" style="81" customWidth="1"/>
    <col min="8189" max="8189" width="7.5703125" style="81" customWidth="1"/>
    <col min="8190" max="8190" width="6.85546875" style="81" customWidth="1"/>
    <col min="8191" max="8191" width="7.7109375" style="81" customWidth="1"/>
    <col min="8192" max="8192" width="7.140625" style="81" customWidth="1"/>
    <col min="8193" max="8193" width="7.7109375" style="81" customWidth="1"/>
    <col min="8194" max="8194" width="7.5703125" style="81" customWidth="1"/>
    <col min="8195" max="8195" width="8.140625" style="81" customWidth="1"/>
    <col min="8196" max="8196" width="8.28515625" style="81" customWidth="1"/>
    <col min="8197" max="8197" width="7" style="81" customWidth="1"/>
    <col min="8198" max="8198" width="7.140625" style="81" customWidth="1"/>
    <col min="8199" max="8199" width="7.42578125" style="81" customWidth="1"/>
    <col min="8200" max="8200" width="7.28515625" style="81" customWidth="1"/>
    <col min="8201" max="8208" width="9" style="81" hidden="1" customWidth="1"/>
    <col min="8209" max="8209" width="7.42578125" style="81" customWidth="1"/>
    <col min="8210" max="8210" width="7.5703125" style="81" customWidth="1"/>
    <col min="8211" max="8211" width="7.28515625" style="81" customWidth="1"/>
    <col min="8212" max="8212" width="7.85546875" style="81" customWidth="1"/>
    <col min="8213" max="8213" width="8.7109375" style="81" customWidth="1"/>
    <col min="8214" max="8214" width="7.85546875" style="81" customWidth="1"/>
    <col min="8215" max="8215" width="11.140625" style="81" customWidth="1"/>
    <col min="8216" max="8442" width="9.140625" style="81"/>
    <col min="8443" max="8443" width="4.7109375" style="81" customWidth="1"/>
    <col min="8444" max="8444" width="11.5703125" style="81" customWidth="1"/>
    <col min="8445" max="8445" width="7.5703125" style="81" customWidth="1"/>
    <col min="8446" max="8446" width="6.85546875" style="81" customWidth="1"/>
    <col min="8447" max="8447" width="7.7109375" style="81" customWidth="1"/>
    <col min="8448" max="8448" width="7.140625" style="81" customWidth="1"/>
    <col min="8449" max="8449" width="7.7109375" style="81" customWidth="1"/>
    <col min="8450" max="8450" width="7.5703125" style="81" customWidth="1"/>
    <col min="8451" max="8451" width="8.140625" style="81" customWidth="1"/>
    <col min="8452" max="8452" width="8.28515625" style="81" customWidth="1"/>
    <col min="8453" max="8453" width="7" style="81" customWidth="1"/>
    <col min="8454" max="8454" width="7.140625" style="81" customWidth="1"/>
    <col min="8455" max="8455" width="7.42578125" style="81" customWidth="1"/>
    <col min="8456" max="8456" width="7.28515625" style="81" customWidth="1"/>
    <col min="8457" max="8464" width="9" style="81" hidden="1" customWidth="1"/>
    <col min="8465" max="8465" width="7.42578125" style="81" customWidth="1"/>
    <col min="8466" max="8466" width="7.5703125" style="81" customWidth="1"/>
    <col min="8467" max="8467" width="7.28515625" style="81" customWidth="1"/>
    <col min="8468" max="8468" width="7.85546875" style="81" customWidth="1"/>
    <col min="8469" max="8469" width="8.7109375" style="81" customWidth="1"/>
    <col min="8470" max="8470" width="7.85546875" style="81" customWidth="1"/>
    <col min="8471" max="8471" width="11.140625" style="81" customWidth="1"/>
    <col min="8472" max="8698" width="9.140625" style="81"/>
    <col min="8699" max="8699" width="4.7109375" style="81" customWidth="1"/>
    <col min="8700" max="8700" width="11.5703125" style="81" customWidth="1"/>
    <col min="8701" max="8701" width="7.5703125" style="81" customWidth="1"/>
    <col min="8702" max="8702" width="6.85546875" style="81" customWidth="1"/>
    <col min="8703" max="8703" width="7.7109375" style="81" customWidth="1"/>
    <col min="8704" max="8704" width="7.140625" style="81" customWidth="1"/>
    <col min="8705" max="8705" width="7.7109375" style="81" customWidth="1"/>
    <col min="8706" max="8706" width="7.5703125" style="81" customWidth="1"/>
    <col min="8707" max="8707" width="8.140625" style="81" customWidth="1"/>
    <col min="8708" max="8708" width="8.28515625" style="81" customWidth="1"/>
    <col min="8709" max="8709" width="7" style="81" customWidth="1"/>
    <col min="8710" max="8710" width="7.140625" style="81" customWidth="1"/>
    <col min="8711" max="8711" width="7.42578125" style="81" customWidth="1"/>
    <col min="8712" max="8712" width="7.28515625" style="81" customWidth="1"/>
    <col min="8713" max="8720" width="9" style="81" hidden="1" customWidth="1"/>
    <col min="8721" max="8721" width="7.42578125" style="81" customWidth="1"/>
    <col min="8722" max="8722" width="7.5703125" style="81" customWidth="1"/>
    <col min="8723" max="8723" width="7.28515625" style="81" customWidth="1"/>
    <col min="8724" max="8724" width="7.85546875" style="81" customWidth="1"/>
    <col min="8725" max="8725" width="8.7109375" style="81" customWidth="1"/>
    <col min="8726" max="8726" width="7.85546875" style="81" customWidth="1"/>
    <col min="8727" max="8727" width="11.140625" style="81" customWidth="1"/>
    <col min="8728" max="8954" width="9.140625" style="81"/>
    <col min="8955" max="8955" width="4.7109375" style="81" customWidth="1"/>
    <col min="8956" max="8956" width="11.5703125" style="81" customWidth="1"/>
    <col min="8957" max="8957" width="7.5703125" style="81" customWidth="1"/>
    <col min="8958" max="8958" width="6.85546875" style="81" customWidth="1"/>
    <col min="8959" max="8959" width="7.7109375" style="81" customWidth="1"/>
    <col min="8960" max="8960" width="7.140625" style="81" customWidth="1"/>
    <col min="8961" max="8961" width="7.7109375" style="81" customWidth="1"/>
    <col min="8962" max="8962" width="7.5703125" style="81" customWidth="1"/>
    <col min="8963" max="8963" width="8.140625" style="81" customWidth="1"/>
    <col min="8964" max="8964" width="8.28515625" style="81" customWidth="1"/>
    <col min="8965" max="8965" width="7" style="81" customWidth="1"/>
    <col min="8966" max="8966" width="7.140625" style="81" customWidth="1"/>
    <col min="8967" max="8967" width="7.42578125" style="81" customWidth="1"/>
    <col min="8968" max="8968" width="7.28515625" style="81" customWidth="1"/>
    <col min="8969" max="8976" width="9" style="81" hidden="1" customWidth="1"/>
    <col min="8977" max="8977" width="7.42578125" style="81" customWidth="1"/>
    <col min="8978" max="8978" width="7.5703125" style="81" customWidth="1"/>
    <col min="8979" max="8979" width="7.28515625" style="81" customWidth="1"/>
    <col min="8980" max="8980" width="7.85546875" style="81" customWidth="1"/>
    <col min="8981" max="8981" width="8.7109375" style="81" customWidth="1"/>
    <col min="8982" max="8982" width="7.85546875" style="81" customWidth="1"/>
    <col min="8983" max="8983" width="11.140625" style="81" customWidth="1"/>
    <col min="8984" max="9210" width="9.140625" style="81"/>
    <col min="9211" max="9211" width="4.7109375" style="81" customWidth="1"/>
    <col min="9212" max="9212" width="11.5703125" style="81" customWidth="1"/>
    <col min="9213" max="9213" width="7.5703125" style="81" customWidth="1"/>
    <col min="9214" max="9214" width="6.85546875" style="81" customWidth="1"/>
    <col min="9215" max="9215" width="7.7109375" style="81" customWidth="1"/>
    <col min="9216" max="9216" width="7.140625" style="81" customWidth="1"/>
    <col min="9217" max="9217" width="7.7109375" style="81" customWidth="1"/>
    <col min="9218" max="9218" width="7.5703125" style="81" customWidth="1"/>
    <col min="9219" max="9219" width="8.140625" style="81" customWidth="1"/>
    <col min="9220" max="9220" width="8.28515625" style="81" customWidth="1"/>
    <col min="9221" max="9221" width="7" style="81" customWidth="1"/>
    <col min="9222" max="9222" width="7.140625" style="81" customWidth="1"/>
    <col min="9223" max="9223" width="7.42578125" style="81" customWidth="1"/>
    <col min="9224" max="9224" width="7.28515625" style="81" customWidth="1"/>
    <col min="9225" max="9232" width="9" style="81" hidden="1" customWidth="1"/>
    <col min="9233" max="9233" width="7.42578125" style="81" customWidth="1"/>
    <col min="9234" max="9234" width="7.5703125" style="81" customWidth="1"/>
    <col min="9235" max="9235" width="7.28515625" style="81" customWidth="1"/>
    <col min="9236" max="9236" width="7.85546875" style="81" customWidth="1"/>
    <col min="9237" max="9237" width="8.7109375" style="81" customWidth="1"/>
    <col min="9238" max="9238" width="7.85546875" style="81" customWidth="1"/>
    <col min="9239" max="9239" width="11.140625" style="81" customWidth="1"/>
    <col min="9240" max="9466" width="9.140625" style="81"/>
    <col min="9467" max="9467" width="4.7109375" style="81" customWidth="1"/>
    <col min="9468" max="9468" width="11.5703125" style="81" customWidth="1"/>
    <col min="9469" max="9469" width="7.5703125" style="81" customWidth="1"/>
    <col min="9470" max="9470" width="6.85546875" style="81" customWidth="1"/>
    <col min="9471" max="9471" width="7.7109375" style="81" customWidth="1"/>
    <col min="9472" max="9472" width="7.140625" style="81" customWidth="1"/>
    <col min="9473" max="9473" width="7.7109375" style="81" customWidth="1"/>
    <col min="9474" max="9474" width="7.5703125" style="81" customWidth="1"/>
    <col min="9475" max="9475" width="8.140625" style="81" customWidth="1"/>
    <col min="9476" max="9476" width="8.28515625" style="81" customWidth="1"/>
    <col min="9477" max="9477" width="7" style="81" customWidth="1"/>
    <col min="9478" max="9478" width="7.140625" style="81" customWidth="1"/>
    <col min="9479" max="9479" width="7.42578125" style="81" customWidth="1"/>
    <col min="9480" max="9480" width="7.28515625" style="81" customWidth="1"/>
    <col min="9481" max="9488" width="9" style="81" hidden="1" customWidth="1"/>
    <col min="9489" max="9489" width="7.42578125" style="81" customWidth="1"/>
    <col min="9490" max="9490" width="7.5703125" style="81" customWidth="1"/>
    <col min="9491" max="9491" width="7.28515625" style="81" customWidth="1"/>
    <col min="9492" max="9492" width="7.85546875" style="81" customWidth="1"/>
    <col min="9493" max="9493" width="8.7109375" style="81" customWidth="1"/>
    <col min="9494" max="9494" width="7.85546875" style="81" customWidth="1"/>
    <col min="9495" max="9495" width="11.140625" style="81" customWidth="1"/>
    <col min="9496" max="9722" width="9.140625" style="81"/>
    <col min="9723" max="9723" width="4.7109375" style="81" customWidth="1"/>
    <col min="9724" max="9724" width="11.5703125" style="81" customWidth="1"/>
    <col min="9725" max="9725" width="7.5703125" style="81" customWidth="1"/>
    <col min="9726" max="9726" width="6.85546875" style="81" customWidth="1"/>
    <col min="9727" max="9727" width="7.7109375" style="81" customWidth="1"/>
    <col min="9728" max="9728" width="7.140625" style="81" customWidth="1"/>
    <col min="9729" max="9729" width="7.7109375" style="81" customWidth="1"/>
    <col min="9730" max="9730" width="7.5703125" style="81" customWidth="1"/>
    <col min="9731" max="9731" width="8.140625" style="81" customWidth="1"/>
    <col min="9732" max="9732" width="8.28515625" style="81" customWidth="1"/>
    <col min="9733" max="9733" width="7" style="81" customWidth="1"/>
    <col min="9734" max="9734" width="7.140625" style="81" customWidth="1"/>
    <col min="9735" max="9735" width="7.42578125" style="81" customWidth="1"/>
    <col min="9736" max="9736" width="7.28515625" style="81" customWidth="1"/>
    <col min="9737" max="9744" width="9" style="81" hidden="1" customWidth="1"/>
    <col min="9745" max="9745" width="7.42578125" style="81" customWidth="1"/>
    <col min="9746" max="9746" width="7.5703125" style="81" customWidth="1"/>
    <col min="9747" max="9747" width="7.28515625" style="81" customWidth="1"/>
    <col min="9748" max="9748" width="7.85546875" style="81" customWidth="1"/>
    <col min="9749" max="9749" width="8.7109375" style="81" customWidth="1"/>
    <col min="9750" max="9750" width="7.85546875" style="81" customWidth="1"/>
    <col min="9751" max="9751" width="11.140625" style="81" customWidth="1"/>
    <col min="9752" max="9978" width="9.140625" style="81"/>
    <col min="9979" max="9979" width="4.7109375" style="81" customWidth="1"/>
    <col min="9980" max="9980" width="11.5703125" style="81" customWidth="1"/>
    <col min="9981" max="9981" width="7.5703125" style="81" customWidth="1"/>
    <col min="9982" max="9982" width="6.85546875" style="81" customWidth="1"/>
    <col min="9983" max="9983" width="7.7109375" style="81" customWidth="1"/>
    <col min="9984" max="9984" width="7.140625" style="81" customWidth="1"/>
    <col min="9985" max="9985" width="7.7109375" style="81" customWidth="1"/>
    <col min="9986" max="9986" width="7.5703125" style="81" customWidth="1"/>
    <col min="9987" max="9987" width="8.140625" style="81" customWidth="1"/>
    <col min="9988" max="9988" width="8.28515625" style="81" customWidth="1"/>
    <col min="9989" max="9989" width="7" style="81" customWidth="1"/>
    <col min="9990" max="9990" width="7.140625" style="81" customWidth="1"/>
    <col min="9991" max="9991" width="7.42578125" style="81" customWidth="1"/>
    <col min="9992" max="9992" width="7.28515625" style="81" customWidth="1"/>
    <col min="9993" max="10000" width="9" style="81" hidden="1" customWidth="1"/>
    <col min="10001" max="10001" width="7.42578125" style="81" customWidth="1"/>
    <col min="10002" max="10002" width="7.5703125" style="81" customWidth="1"/>
    <col min="10003" max="10003" width="7.28515625" style="81" customWidth="1"/>
    <col min="10004" max="10004" width="7.85546875" style="81" customWidth="1"/>
    <col min="10005" max="10005" width="8.7109375" style="81" customWidth="1"/>
    <col min="10006" max="10006" width="7.85546875" style="81" customWidth="1"/>
    <col min="10007" max="10007" width="11.140625" style="81" customWidth="1"/>
    <col min="10008" max="10234" width="9.140625" style="81"/>
    <col min="10235" max="10235" width="4.7109375" style="81" customWidth="1"/>
    <col min="10236" max="10236" width="11.5703125" style="81" customWidth="1"/>
    <col min="10237" max="10237" width="7.5703125" style="81" customWidth="1"/>
    <col min="10238" max="10238" width="6.85546875" style="81" customWidth="1"/>
    <col min="10239" max="10239" width="7.7109375" style="81" customWidth="1"/>
    <col min="10240" max="10240" width="7.140625" style="81" customWidth="1"/>
    <col min="10241" max="10241" width="7.7109375" style="81" customWidth="1"/>
    <col min="10242" max="10242" width="7.5703125" style="81" customWidth="1"/>
    <col min="10243" max="10243" width="8.140625" style="81" customWidth="1"/>
    <col min="10244" max="10244" width="8.28515625" style="81" customWidth="1"/>
    <col min="10245" max="10245" width="7" style="81" customWidth="1"/>
    <col min="10246" max="10246" width="7.140625" style="81" customWidth="1"/>
    <col min="10247" max="10247" width="7.42578125" style="81" customWidth="1"/>
    <col min="10248" max="10248" width="7.28515625" style="81" customWidth="1"/>
    <col min="10249" max="10256" width="9" style="81" hidden="1" customWidth="1"/>
    <col min="10257" max="10257" width="7.42578125" style="81" customWidth="1"/>
    <col min="10258" max="10258" width="7.5703125" style="81" customWidth="1"/>
    <col min="10259" max="10259" width="7.28515625" style="81" customWidth="1"/>
    <col min="10260" max="10260" width="7.85546875" style="81" customWidth="1"/>
    <col min="10261" max="10261" width="8.7109375" style="81" customWidth="1"/>
    <col min="10262" max="10262" width="7.85546875" style="81" customWidth="1"/>
    <col min="10263" max="10263" width="11.140625" style="81" customWidth="1"/>
    <col min="10264" max="10490" width="9.140625" style="81"/>
    <col min="10491" max="10491" width="4.7109375" style="81" customWidth="1"/>
    <col min="10492" max="10492" width="11.5703125" style="81" customWidth="1"/>
    <col min="10493" max="10493" width="7.5703125" style="81" customWidth="1"/>
    <col min="10494" max="10494" width="6.85546875" style="81" customWidth="1"/>
    <col min="10495" max="10495" width="7.7109375" style="81" customWidth="1"/>
    <col min="10496" max="10496" width="7.140625" style="81" customWidth="1"/>
    <col min="10497" max="10497" width="7.7109375" style="81" customWidth="1"/>
    <col min="10498" max="10498" width="7.5703125" style="81" customWidth="1"/>
    <col min="10499" max="10499" width="8.140625" style="81" customWidth="1"/>
    <col min="10500" max="10500" width="8.28515625" style="81" customWidth="1"/>
    <col min="10501" max="10501" width="7" style="81" customWidth="1"/>
    <col min="10502" max="10502" width="7.140625" style="81" customWidth="1"/>
    <col min="10503" max="10503" width="7.42578125" style="81" customWidth="1"/>
    <col min="10504" max="10504" width="7.28515625" style="81" customWidth="1"/>
    <col min="10505" max="10512" width="9" style="81" hidden="1" customWidth="1"/>
    <col min="10513" max="10513" width="7.42578125" style="81" customWidth="1"/>
    <col min="10514" max="10514" width="7.5703125" style="81" customWidth="1"/>
    <col min="10515" max="10515" width="7.28515625" style="81" customWidth="1"/>
    <col min="10516" max="10516" width="7.85546875" style="81" customWidth="1"/>
    <col min="10517" max="10517" width="8.7109375" style="81" customWidth="1"/>
    <col min="10518" max="10518" width="7.85546875" style="81" customWidth="1"/>
    <col min="10519" max="10519" width="11.140625" style="81" customWidth="1"/>
    <col min="10520" max="10746" width="9.140625" style="81"/>
    <col min="10747" max="10747" width="4.7109375" style="81" customWidth="1"/>
    <col min="10748" max="10748" width="11.5703125" style="81" customWidth="1"/>
    <col min="10749" max="10749" width="7.5703125" style="81" customWidth="1"/>
    <col min="10750" max="10750" width="6.85546875" style="81" customWidth="1"/>
    <col min="10751" max="10751" width="7.7109375" style="81" customWidth="1"/>
    <col min="10752" max="10752" width="7.140625" style="81" customWidth="1"/>
    <col min="10753" max="10753" width="7.7109375" style="81" customWidth="1"/>
    <col min="10754" max="10754" width="7.5703125" style="81" customWidth="1"/>
    <col min="10755" max="10755" width="8.140625" style="81" customWidth="1"/>
    <col min="10756" max="10756" width="8.28515625" style="81" customWidth="1"/>
    <col min="10757" max="10757" width="7" style="81" customWidth="1"/>
    <col min="10758" max="10758" width="7.140625" style="81" customWidth="1"/>
    <col min="10759" max="10759" width="7.42578125" style="81" customWidth="1"/>
    <col min="10760" max="10760" width="7.28515625" style="81" customWidth="1"/>
    <col min="10761" max="10768" width="9" style="81" hidden="1" customWidth="1"/>
    <col min="10769" max="10769" width="7.42578125" style="81" customWidth="1"/>
    <col min="10770" max="10770" width="7.5703125" style="81" customWidth="1"/>
    <col min="10771" max="10771" width="7.28515625" style="81" customWidth="1"/>
    <col min="10772" max="10772" width="7.85546875" style="81" customWidth="1"/>
    <col min="10773" max="10773" width="8.7109375" style="81" customWidth="1"/>
    <col min="10774" max="10774" width="7.85546875" style="81" customWidth="1"/>
    <col min="10775" max="10775" width="11.140625" style="81" customWidth="1"/>
    <col min="10776" max="11002" width="9.140625" style="81"/>
    <col min="11003" max="11003" width="4.7109375" style="81" customWidth="1"/>
    <col min="11004" max="11004" width="11.5703125" style="81" customWidth="1"/>
    <col min="11005" max="11005" width="7.5703125" style="81" customWidth="1"/>
    <col min="11006" max="11006" width="6.85546875" style="81" customWidth="1"/>
    <col min="11007" max="11007" width="7.7109375" style="81" customWidth="1"/>
    <col min="11008" max="11008" width="7.140625" style="81" customWidth="1"/>
    <col min="11009" max="11009" width="7.7109375" style="81" customWidth="1"/>
    <col min="11010" max="11010" width="7.5703125" style="81" customWidth="1"/>
    <col min="11011" max="11011" width="8.140625" style="81" customWidth="1"/>
    <col min="11012" max="11012" width="8.28515625" style="81" customWidth="1"/>
    <col min="11013" max="11013" width="7" style="81" customWidth="1"/>
    <col min="11014" max="11014" width="7.140625" style="81" customWidth="1"/>
    <col min="11015" max="11015" width="7.42578125" style="81" customWidth="1"/>
    <col min="11016" max="11016" width="7.28515625" style="81" customWidth="1"/>
    <col min="11017" max="11024" width="9" style="81" hidden="1" customWidth="1"/>
    <col min="11025" max="11025" width="7.42578125" style="81" customWidth="1"/>
    <col min="11026" max="11026" width="7.5703125" style="81" customWidth="1"/>
    <col min="11027" max="11027" width="7.28515625" style="81" customWidth="1"/>
    <col min="11028" max="11028" width="7.85546875" style="81" customWidth="1"/>
    <col min="11029" max="11029" width="8.7109375" style="81" customWidth="1"/>
    <col min="11030" max="11030" width="7.85546875" style="81" customWidth="1"/>
    <col min="11031" max="11031" width="11.140625" style="81" customWidth="1"/>
    <col min="11032" max="11258" width="9.140625" style="81"/>
    <col min="11259" max="11259" width="4.7109375" style="81" customWidth="1"/>
    <col min="11260" max="11260" width="11.5703125" style="81" customWidth="1"/>
    <col min="11261" max="11261" width="7.5703125" style="81" customWidth="1"/>
    <col min="11262" max="11262" width="6.85546875" style="81" customWidth="1"/>
    <col min="11263" max="11263" width="7.7109375" style="81" customWidth="1"/>
    <col min="11264" max="11264" width="7.140625" style="81" customWidth="1"/>
    <col min="11265" max="11265" width="7.7109375" style="81" customWidth="1"/>
    <col min="11266" max="11266" width="7.5703125" style="81" customWidth="1"/>
    <col min="11267" max="11267" width="8.140625" style="81" customWidth="1"/>
    <col min="11268" max="11268" width="8.28515625" style="81" customWidth="1"/>
    <col min="11269" max="11269" width="7" style="81" customWidth="1"/>
    <col min="11270" max="11270" width="7.140625" style="81" customWidth="1"/>
    <col min="11271" max="11271" width="7.42578125" style="81" customWidth="1"/>
    <col min="11272" max="11272" width="7.28515625" style="81" customWidth="1"/>
    <col min="11273" max="11280" width="9" style="81" hidden="1" customWidth="1"/>
    <col min="11281" max="11281" width="7.42578125" style="81" customWidth="1"/>
    <col min="11282" max="11282" width="7.5703125" style="81" customWidth="1"/>
    <col min="11283" max="11283" width="7.28515625" style="81" customWidth="1"/>
    <col min="11284" max="11284" width="7.85546875" style="81" customWidth="1"/>
    <col min="11285" max="11285" width="8.7109375" style="81" customWidth="1"/>
    <col min="11286" max="11286" width="7.85546875" style="81" customWidth="1"/>
    <col min="11287" max="11287" width="11.140625" style="81" customWidth="1"/>
    <col min="11288" max="11514" width="9.140625" style="81"/>
    <col min="11515" max="11515" width="4.7109375" style="81" customWidth="1"/>
    <col min="11516" max="11516" width="11.5703125" style="81" customWidth="1"/>
    <col min="11517" max="11517" width="7.5703125" style="81" customWidth="1"/>
    <col min="11518" max="11518" width="6.85546875" style="81" customWidth="1"/>
    <col min="11519" max="11519" width="7.7109375" style="81" customWidth="1"/>
    <col min="11520" max="11520" width="7.140625" style="81" customWidth="1"/>
    <col min="11521" max="11521" width="7.7109375" style="81" customWidth="1"/>
    <col min="11522" max="11522" width="7.5703125" style="81" customWidth="1"/>
    <col min="11523" max="11523" width="8.140625" style="81" customWidth="1"/>
    <col min="11524" max="11524" width="8.28515625" style="81" customWidth="1"/>
    <col min="11525" max="11525" width="7" style="81" customWidth="1"/>
    <col min="11526" max="11526" width="7.140625" style="81" customWidth="1"/>
    <col min="11527" max="11527" width="7.42578125" style="81" customWidth="1"/>
    <col min="11528" max="11528" width="7.28515625" style="81" customWidth="1"/>
    <col min="11529" max="11536" width="9" style="81" hidden="1" customWidth="1"/>
    <col min="11537" max="11537" width="7.42578125" style="81" customWidth="1"/>
    <col min="11538" max="11538" width="7.5703125" style="81" customWidth="1"/>
    <col min="11539" max="11539" width="7.28515625" style="81" customWidth="1"/>
    <col min="11540" max="11540" width="7.85546875" style="81" customWidth="1"/>
    <col min="11541" max="11541" width="8.7109375" style="81" customWidth="1"/>
    <col min="11542" max="11542" width="7.85546875" style="81" customWidth="1"/>
    <col min="11543" max="11543" width="11.140625" style="81" customWidth="1"/>
    <col min="11544" max="11770" width="9.140625" style="81"/>
    <col min="11771" max="11771" width="4.7109375" style="81" customWidth="1"/>
    <col min="11772" max="11772" width="11.5703125" style="81" customWidth="1"/>
    <col min="11773" max="11773" width="7.5703125" style="81" customWidth="1"/>
    <col min="11774" max="11774" width="6.85546875" style="81" customWidth="1"/>
    <col min="11775" max="11775" width="7.7109375" style="81" customWidth="1"/>
    <col min="11776" max="11776" width="7.140625" style="81" customWidth="1"/>
    <col min="11777" max="11777" width="7.7109375" style="81" customWidth="1"/>
    <col min="11778" max="11778" width="7.5703125" style="81" customWidth="1"/>
    <col min="11779" max="11779" width="8.140625" style="81" customWidth="1"/>
    <col min="11780" max="11780" width="8.28515625" style="81" customWidth="1"/>
    <col min="11781" max="11781" width="7" style="81" customWidth="1"/>
    <col min="11782" max="11782" width="7.140625" style="81" customWidth="1"/>
    <col min="11783" max="11783" width="7.42578125" style="81" customWidth="1"/>
    <col min="11784" max="11784" width="7.28515625" style="81" customWidth="1"/>
    <col min="11785" max="11792" width="9" style="81" hidden="1" customWidth="1"/>
    <col min="11793" max="11793" width="7.42578125" style="81" customWidth="1"/>
    <col min="11794" max="11794" width="7.5703125" style="81" customWidth="1"/>
    <col min="11795" max="11795" width="7.28515625" style="81" customWidth="1"/>
    <col min="11796" max="11796" width="7.85546875" style="81" customWidth="1"/>
    <col min="11797" max="11797" width="8.7109375" style="81" customWidth="1"/>
    <col min="11798" max="11798" width="7.85546875" style="81" customWidth="1"/>
    <col min="11799" max="11799" width="11.140625" style="81" customWidth="1"/>
    <col min="11800" max="12026" width="9.140625" style="81"/>
    <col min="12027" max="12027" width="4.7109375" style="81" customWidth="1"/>
    <col min="12028" max="12028" width="11.5703125" style="81" customWidth="1"/>
    <col min="12029" max="12029" width="7.5703125" style="81" customWidth="1"/>
    <col min="12030" max="12030" width="6.85546875" style="81" customWidth="1"/>
    <col min="12031" max="12031" width="7.7109375" style="81" customWidth="1"/>
    <col min="12032" max="12032" width="7.140625" style="81" customWidth="1"/>
    <col min="12033" max="12033" width="7.7109375" style="81" customWidth="1"/>
    <col min="12034" max="12034" width="7.5703125" style="81" customWidth="1"/>
    <col min="12035" max="12035" width="8.140625" style="81" customWidth="1"/>
    <col min="12036" max="12036" width="8.28515625" style="81" customWidth="1"/>
    <col min="12037" max="12037" width="7" style="81" customWidth="1"/>
    <col min="12038" max="12038" width="7.140625" style="81" customWidth="1"/>
    <col min="12039" max="12039" width="7.42578125" style="81" customWidth="1"/>
    <col min="12040" max="12040" width="7.28515625" style="81" customWidth="1"/>
    <col min="12041" max="12048" width="9" style="81" hidden="1" customWidth="1"/>
    <col min="12049" max="12049" width="7.42578125" style="81" customWidth="1"/>
    <col min="12050" max="12050" width="7.5703125" style="81" customWidth="1"/>
    <col min="12051" max="12051" width="7.28515625" style="81" customWidth="1"/>
    <col min="12052" max="12052" width="7.85546875" style="81" customWidth="1"/>
    <col min="12053" max="12053" width="8.7109375" style="81" customWidth="1"/>
    <col min="12054" max="12054" width="7.85546875" style="81" customWidth="1"/>
    <col min="12055" max="12055" width="11.140625" style="81" customWidth="1"/>
    <col min="12056" max="12282" width="9.140625" style="81"/>
    <col min="12283" max="12283" width="4.7109375" style="81" customWidth="1"/>
    <col min="12284" max="12284" width="11.5703125" style="81" customWidth="1"/>
    <col min="12285" max="12285" width="7.5703125" style="81" customWidth="1"/>
    <col min="12286" max="12286" width="6.85546875" style="81" customWidth="1"/>
    <col min="12287" max="12287" width="7.7109375" style="81" customWidth="1"/>
    <col min="12288" max="12288" width="7.140625" style="81" customWidth="1"/>
    <col min="12289" max="12289" width="7.7109375" style="81" customWidth="1"/>
    <col min="12290" max="12290" width="7.5703125" style="81" customWidth="1"/>
    <col min="12291" max="12291" width="8.140625" style="81" customWidth="1"/>
    <col min="12292" max="12292" width="8.28515625" style="81" customWidth="1"/>
    <col min="12293" max="12293" width="7" style="81" customWidth="1"/>
    <col min="12294" max="12294" width="7.140625" style="81" customWidth="1"/>
    <col min="12295" max="12295" width="7.42578125" style="81" customWidth="1"/>
    <col min="12296" max="12296" width="7.28515625" style="81" customWidth="1"/>
    <col min="12297" max="12304" width="9" style="81" hidden="1" customWidth="1"/>
    <col min="12305" max="12305" width="7.42578125" style="81" customWidth="1"/>
    <col min="12306" max="12306" width="7.5703125" style="81" customWidth="1"/>
    <col min="12307" max="12307" width="7.28515625" style="81" customWidth="1"/>
    <col min="12308" max="12308" width="7.85546875" style="81" customWidth="1"/>
    <col min="12309" max="12309" width="8.7109375" style="81" customWidth="1"/>
    <col min="12310" max="12310" width="7.85546875" style="81" customWidth="1"/>
    <col min="12311" max="12311" width="11.140625" style="81" customWidth="1"/>
    <col min="12312" max="12538" width="9.140625" style="81"/>
    <col min="12539" max="12539" width="4.7109375" style="81" customWidth="1"/>
    <col min="12540" max="12540" width="11.5703125" style="81" customWidth="1"/>
    <col min="12541" max="12541" width="7.5703125" style="81" customWidth="1"/>
    <col min="12542" max="12542" width="6.85546875" style="81" customWidth="1"/>
    <col min="12543" max="12543" width="7.7109375" style="81" customWidth="1"/>
    <col min="12544" max="12544" width="7.140625" style="81" customWidth="1"/>
    <col min="12545" max="12545" width="7.7109375" style="81" customWidth="1"/>
    <col min="12546" max="12546" width="7.5703125" style="81" customWidth="1"/>
    <col min="12547" max="12547" width="8.140625" style="81" customWidth="1"/>
    <col min="12548" max="12548" width="8.28515625" style="81" customWidth="1"/>
    <col min="12549" max="12549" width="7" style="81" customWidth="1"/>
    <col min="12550" max="12550" width="7.140625" style="81" customWidth="1"/>
    <col min="12551" max="12551" width="7.42578125" style="81" customWidth="1"/>
    <col min="12552" max="12552" width="7.28515625" style="81" customWidth="1"/>
    <col min="12553" max="12560" width="9" style="81" hidden="1" customWidth="1"/>
    <col min="12561" max="12561" width="7.42578125" style="81" customWidth="1"/>
    <col min="12562" max="12562" width="7.5703125" style="81" customWidth="1"/>
    <col min="12563" max="12563" width="7.28515625" style="81" customWidth="1"/>
    <col min="12564" max="12564" width="7.85546875" style="81" customWidth="1"/>
    <col min="12565" max="12565" width="8.7109375" style="81" customWidth="1"/>
    <col min="12566" max="12566" width="7.85546875" style="81" customWidth="1"/>
    <col min="12567" max="12567" width="11.140625" style="81" customWidth="1"/>
    <col min="12568" max="12794" width="9.140625" style="81"/>
    <col min="12795" max="12795" width="4.7109375" style="81" customWidth="1"/>
    <col min="12796" max="12796" width="11.5703125" style="81" customWidth="1"/>
    <col min="12797" max="12797" width="7.5703125" style="81" customWidth="1"/>
    <col min="12798" max="12798" width="6.85546875" style="81" customWidth="1"/>
    <col min="12799" max="12799" width="7.7109375" style="81" customWidth="1"/>
    <col min="12800" max="12800" width="7.140625" style="81" customWidth="1"/>
    <col min="12801" max="12801" width="7.7109375" style="81" customWidth="1"/>
    <col min="12802" max="12802" width="7.5703125" style="81" customWidth="1"/>
    <col min="12803" max="12803" width="8.140625" style="81" customWidth="1"/>
    <col min="12804" max="12804" width="8.28515625" style="81" customWidth="1"/>
    <col min="12805" max="12805" width="7" style="81" customWidth="1"/>
    <col min="12806" max="12806" width="7.140625" style="81" customWidth="1"/>
    <col min="12807" max="12807" width="7.42578125" style="81" customWidth="1"/>
    <col min="12808" max="12808" width="7.28515625" style="81" customWidth="1"/>
    <col min="12809" max="12816" width="9" style="81" hidden="1" customWidth="1"/>
    <col min="12817" max="12817" width="7.42578125" style="81" customWidth="1"/>
    <col min="12818" max="12818" width="7.5703125" style="81" customWidth="1"/>
    <col min="12819" max="12819" width="7.28515625" style="81" customWidth="1"/>
    <col min="12820" max="12820" width="7.85546875" style="81" customWidth="1"/>
    <col min="12821" max="12821" width="8.7109375" style="81" customWidth="1"/>
    <col min="12822" max="12822" width="7.85546875" style="81" customWidth="1"/>
    <col min="12823" max="12823" width="11.140625" style="81" customWidth="1"/>
    <col min="12824" max="13050" width="9.140625" style="81"/>
    <col min="13051" max="13051" width="4.7109375" style="81" customWidth="1"/>
    <col min="13052" max="13052" width="11.5703125" style="81" customWidth="1"/>
    <col min="13053" max="13053" width="7.5703125" style="81" customWidth="1"/>
    <col min="13054" max="13054" width="6.85546875" style="81" customWidth="1"/>
    <col min="13055" max="13055" width="7.7109375" style="81" customWidth="1"/>
    <col min="13056" max="13056" width="7.140625" style="81" customWidth="1"/>
    <col min="13057" max="13057" width="7.7109375" style="81" customWidth="1"/>
    <col min="13058" max="13058" width="7.5703125" style="81" customWidth="1"/>
    <col min="13059" max="13059" width="8.140625" style="81" customWidth="1"/>
    <col min="13060" max="13060" width="8.28515625" style="81" customWidth="1"/>
    <col min="13061" max="13061" width="7" style="81" customWidth="1"/>
    <col min="13062" max="13062" width="7.140625" style="81" customWidth="1"/>
    <col min="13063" max="13063" width="7.42578125" style="81" customWidth="1"/>
    <col min="13064" max="13064" width="7.28515625" style="81" customWidth="1"/>
    <col min="13065" max="13072" width="9" style="81" hidden="1" customWidth="1"/>
    <col min="13073" max="13073" width="7.42578125" style="81" customWidth="1"/>
    <col min="13074" max="13074" width="7.5703125" style="81" customWidth="1"/>
    <col min="13075" max="13075" width="7.28515625" style="81" customWidth="1"/>
    <col min="13076" max="13076" width="7.85546875" style="81" customWidth="1"/>
    <col min="13077" max="13077" width="8.7109375" style="81" customWidth="1"/>
    <col min="13078" max="13078" width="7.85546875" style="81" customWidth="1"/>
    <col min="13079" max="13079" width="11.140625" style="81" customWidth="1"/>
    <col min="13080" max="13306" width="9.140625" style="81"/>
    <col min="13307" max="13307" width="4.7109375" style="81" customWidth="1"/>
    <col min="13308" max="13308" width="11.5703125" style="81" customWidth="1"/>
    <col min="13309" max="13309" width="7.5703125" style="81" customWidth="1"/>
    <col min="13310" max="13310" width="6.85546875" style="81" customWidth="1"/>
    <col min="13311" max="13311" width="7.7109375" style="81" customWidth="1"/>
    <col min="13312" max="13312" width="7.140625" style="81" customWidth="1"/>
    <col min="13313" max="13313" width="7.7109375" style="81" customWidth="1"/>
    <col min="13314" max="13314" width="7.5703125" style="81" customWidth="1"/>
    <col min="13315" max="13315" width="8.140625" style="81" customWidth="1"/>
    <col min="13316" max="13316" width="8.28515625" style="81" customWidth="1"/>
    <col min="13317" max="13317" width="7" style="81" customWidth="1"/>
    <col min="13318" max="13318" width="7.140625" style="81" customWidth="1"/>
    <col min="13319" max="13319" width="7.42578125" style="81" customWidth="1"/>
    <col min="13320" max="13320" width="7.28515625" style="81" customWidth="1"/>
    <col min="13321" max="13328" width="9" style="81" hidden="1" customWidth="1"/>
    <col min="13329" max="13329" width="7.42578125" style="81" customWidth="1"/>
    <col min="13330" max="13330" width="7.5703125" style="81" customWidth="1"/>
    <col min="13331" max="13331" width="7.28515625" style="81" customWidth="1"/>
    <col min="13332" max="13332" width="7.85546875" style="81" customWidth="1"/>
    <col min="13333" max="13333" width="8.7109375" style="81" customWidth="1"/>
    <col min="13334" max="13334" width="7.85546875" style="81" customWidth="1"/>
    <col min="13335" max="13335" width="11.140625" style="81" customWidth="1"/>
    <col min="13336" max="13562" width="9.140625" style="81"/>
    <col min="13563" max="13563" width="4.7109375" style="81" customWidth="1"/>
    <col min="13564" max="13564" width="11.5703125" style="81" customWidth="1"/>
    <col min="13565" max="13565" width="7.5703125" style="81" customWidth="1"/>
    <col min="13566" max="13566" width="6.85546875" style="81" customWidth="1"/>
    <col min="13567" max="13567" width="7.7109375" style="81" customWidth="1"/>
    <col min="13568" max="13568" width="7.140625" style="81" customWidth="1"/>
    <col min="13569" max="13569" width="7.7109375" style="81" customWidth="1"/>
    <col min="13570" max="13570" width="7.5703125" style="81" customWidth="1"/>
    <col min="13571" max="13571" width="8.140625" style="81" customWidth="1"/>
    <col min="13572" max="13572" width="8.28515625" style="81" customWidth="1"/>
    <col min="13573" max="13573" width="7" style="81" customWidth="1"/>
    <col min="13574" max="13574" width="7.140625" style="81" customWidth="1"/>
    <col min="13575" max="13575" width="7.42578125" style="81" customWidth="1"/>
    <col min="13576" max="13576" width="7.28515625" style="81" customWidth="1"/>
    <col min="13577" max="13584" width="9" style="81" hidden="1" customWidth="1"/>
    <col min="13585" max="13585" width="7.42578125" style="81" customWidth="1"/>
    <col min="13586" max="13586" width="7.5703125" style="81" customWidth="1"/>
    <col min="13587" max="13587" width="7.28515625" style="81" customWidth="1"/>
    <col min="13588" max="13588" width="7.85546875" style="81" customWidth="1"/>
    <col min="13589" max="13589" width="8.7109375" style="81" customWidth="1"/>
    <col min="13590" max="13590" width="7.85546875" style="81" customWidth="1"/>
    <col min="13591" max="13591" width="11.140625" style="81" customWidth="1"/>
    <col min="13592" max="13818" width="9.140625" style="81"/>
    <col min="13819" max="13819" width="4.7109375" style="81" customWidth="1"/>
    <col min="13820" max="13820" width="11.5703125" style="81" customWidth="1"/>
    <col min="13821" max="13821" width="7.5703125" style="81" customWidth="1"/>
    <col min="13822" max="13822" width="6.85546875" style="81" customWidth="1"/>
    <col min="13823" max="13823" width="7.7109375" style="81" customWidth="1"/>
    <col min="13824" max="13824" width="7.140625" style="81" customWidth="1"/>
    <col min="13825" max="13825" width="7.7109375" style="81" customWidth="1"/>
    <col min="13826" max="13826" width="7.5703125" style="81" customWidth="1"/>
    <col min="13827" max="13827" width="8.140625" style="81" customWidth="1"/>
    <col min="13828" max="13828" width="8.28515625" style="81" customWidth="1"/>
    <col min="13829" max="13829" width="7" style="81" customWidth="1"/>
    <col min="13830" max="13830" width="7.140625" style="81" customWidth="1"/>
    <col min="13831" max="13831" width="7.42578125" style="81" customWidth="1"/>
    <col min="13832" max="13832" width="7.28515625" style="81" customWidth="1"/>
    <col min="13833" max="13840" width="9" style="81" hidden="1" customWidth="1"/>
    <col min="13841" max="13841" width="7.42578125" style="81" customWidth="1"/>
    <col min="13842" max="13842" width="7.5703125" style="81" customWidth="1"/>
    <col min="13843" max="13843" width="7.28515625" style="81" customWidth="1"/>
    <col min="13844" max="13844" width="7.85546875" style="81" customWidth="1"/>
    <col min="13845" max="13845" width="8.7109375" style="81" customWidth="1"/>
    <col min="13846" max="13846" width="7.85546875" style="81" customWidth="1"/>
    <col min="13847" max="13847" width="11.140625" style="81" customWidth="1"/>
    <col min="13848" max="14074" width="9.140625" style="81"/>
    <col min="14075" max="14075" width="4.7109375" style="81" customWidth="1"/>
    <col min="14076" max="14076" width="11.5703125" style="81" customWidth="1"/>
    <col min="14077" max="14077" width="7.5703125" style="81" customWidth="1"/>
    <col min="14078" max="14078" width="6.85546875" style="81" customWidth="1"/>
    <col min="14079" max="14079" width="7.7109375" style="81" customWidth="1"/>
    <col min="14080" max="14080" width="7.140625" style="81" customWidth="1"/>
    <col min="14081" max="14081" width="7.7109375" style="81" customWidth="1"/>
    <col min="14082" max="14082" width="7.5703125" style="81" customWidth="1"/>
    <col min="14083" max="14083" width="8.140625" style="81" customWidth="1"/>
    <col min="14084" max="14084" width="8.28515625" style="81" customWidth="1"/>
    <col min="14085" max="14085" width="7" style="81" customWidth="1"/>
    <col min="14086" max="14086" width="7.140625" style="81" customWidth="1"/>
    <col min="14087" max="14087" width="7.42578125" style="81" customWidth="1"/>
    <col min="14088" max="14088" width="7.28515625" style="81" customWidth="1"/>
    <col min="14089" max="14096" width="9" style="81" hidden="1" customWidth="1"/>
    <col min="14097" max="14097" width="7.42578125" style="81" customWidth="1"/>
    <col min="14098" max="14098" width="7.5703125" style="81" customWidth="1"/>
    <col min="14099" max="14099" width="7.28515625" style="81" customWidth="1"/>
    <col min="14100" max="14100" width="7.85546875" style="81" customWidth="1"/>
    <col min="14101" max="14101" width="8.7109375" style="81" customWidth="1"/>
    <col min="14102" max="14102" width="7.85546875" style="81" customWidth="1"/>
    <col min="14103" max="14103" width="11.140625" style="81" customWidth="1"/>
    <col min="14104" max="14330" width="9.140625" style="81"/>
    <col min="14331" max="14331" width="4.7109375" style="81" customWidth="1"/>
    <col min="14332" max="14332" width="11.5703125" style="81" customWidth="1"/>
    <col min="14333" max="14333" width="7.5703125" style="81" customWidth="1"/>
    <col min="14334" max="14334" width="6.85546875" style="81" customWidth="1"/>
    <col min="14335" max="14335" width="7.7109375" style="81" customWidth="1"/>
    <col min="14336" max="14336" width="7.140625" style="81" customWidth="1"/>
    <col min="14337" max="14337" width="7.7109375" style="81" customWidth="1"/>
    <col min="14338" max="14338" width="7.5703125" style="81" customWidth="1"/>
    <col min="14339" max="14339" width="8.140625" style="81" customWidth="1"/>
    <col min="14340" max="14340" width="8.28515625" style="81" customWidth="1"/>
    <col min="14341" max="14341" width="7" style="81" customWidth="1"/>
    <col min="14342" max="14342" width="7.140625" style="81" customWidth="1"/>
    <col min="14343" max="14343" width="7.42578125" style="81" customWidth="1"/>
    <col min="14344" max="14344" width="7.28515625" style="81" customWidth="1"/>
    <col min="14345" max="14352" width="9" style="81" hidden="1" customWidth="1"/>
    <col min="14353" max="14353" width="7.42578125" style="81" customWidth="1"/>
    <col min="14354" max="14354" width="7.5703125" style="81" customWidth="1"/>
    <col min="14355" max="14355" width="7.28515625" style="81" customWidth="1"/>
    <col min="14356" max="14356" width="7.85546875" style="81" customWidth="1"/>
    <col min="14357" max="14357" width="8.7109375" style="81" customWidth="1"/>
    <col min="14358" max="14358" width="7.85546875" style="81" customWidth="1"/>
    <col min="14359" max="14359" width="11.140625" style="81" customWidth="1"/>
    <col min="14360" max="14586" width="9.140625" style="81"/>
    <col min="14587" max="14587" width="4.7109375" style="81" customWidth="1"/>
    <col min="14588" max="14588" width="11.5703125" style="81" customWidth="1"/>
    <col min="14589" max="14589" width="7.5703125" style="81" customWidth="1"/>
    <col min="14590" max="14590" width="6.85546875" style="81" customWidth="1"/>
    <col min="14591" max="14591" width="7.7109375" style="81" customWidth="1"/>
    <col min="14592" max="14592" width="7.140625" style="81" customWidth="1"/>
    <col min="14593" max="14593" width="7.7109375" style="81" customWidth="1"/>
    <col min="14594" max="14594" width="7.5703125" style="81" customWidth="1"/>
    <col min="14595" max="14595" width="8.140625" style="81" customWidth="1"/>
    <col min="14596" max="14596" width="8.28515625" style="81" customWidth="1"/>
    <col min="14597" max="14597" width="7" style="81" customWidth="1"/>
    <col min="14598" max="14598" width="7.140625" style="81" customWidth="1"/>
    <col min="14599" max="14599" width="7.42578125" style="81" customWidth="1"/>
    <col min="14600" max="14600" width="7.28515625" style="81" customWidth="1"/>
    <col min="14601" max="14608" width="9" style="81" hidden="1" customWidth="1"/>
    <col min="14609" max="14609" width="7.42578125" style="81" customWidth="1"/>
    <col min="14610" max="14610" width="7.5703125" style="81" customWidth="1"/>
    <col min="14611" max="14611" width="7.28515625" style="81" customWidth="1"/>
    <col min="14612" max="14612" width="7.85546875" style="81" customWidth="1"/>
    <col min="14613" max="14613" width="8.7109375" style="81" customWidth="1"/>
    <col min="14614" max="14614" width="7.85546875" style="81" customWidth="1"/>
    <col min="14615" max="14615" width="11.140625" style="81" customWidth="1"/>
    <col min="14616" max="14842" width="9.140625" style="81"/>
    <col min="14843" max="14843" width="4.7109375" style="81" customWidth="1"/>
    <col min="14844" max="14844" width="11.5703125" style="81" customWidth="1"/>
    <col min="14845" max="14845" width="7.5703125" style="81" customWidth="1"/>
    <col min="14846" max="14846" width="6.85546875" style="81" customWidth="1"/>
    <col min="14847" max="14847" width="7.7109375" style="81" customWidth="1"/>
    <col min="14848" max="14848" width="7.140625" style="81" customWidth="1"/>
    <col min="14849" max="14849" width="7.7109375" style="81" customWidth="1"/>
    <col min="14850" max="14850" width="7.5703125" style="81" customWidth="1"/>
    <col min="14851" max="14851" width="8.140625" style="81" customWidth="1"/>
    <col min="14852" max="14852" width="8.28515625" style="81" customWidth="1"/>
    <col min="14853" max="14853" width="7" style="81" customWidth="1"/>
    <col min="14854" max="14854" width="7.140625" style="81" customWidth="1"/>
    <col min="14855" max="14855" width="7.42578125" style="81" customWidth="1"/>
    <col min="14856" max="14856" width="7.28515625" style="81" customWidth="1"/>
    <col min="14857" max="14864" width="9" style="81" hidden="1" customWidth="1"/>
    <col min="14865" max="14865" width="7.42578125" style="81" customWidth="1"/>
    <col min="14866" max="14866" width="7.5703125" style="81" customWidth="1"/>
    <col min="14867" max="14867" width="7.28515625" style="81" customWidth="1"/>
    <col min="14868" max="14868" width="7.85546875" style="81" customWidth="1"/>
    <col min="14869" max="14869" width="8.7109375" style="81" customWidth="1"/>
    <col min="14870" max="14870" width="7.85546875" style="81" customWidth="1"/>
    <col min="14871" max="14871" width="11.140625" style="81" customWidth="1"/>
    <col min="14872" max="15098" width="9.140625" style="81"/>
    <col min="15099" max="15099" width="4.7109375" style="81" customWidth="1"/>
    <col min="15100" max="15100" width="11.5703125" style="81" customWidth="1"/>
    <col min="15101" max="15101" width="7.5703125" style="81" customWidth="1"/>
    <col min="15102" max="15102" width="6.85546875" style="81" customWidth="1"/>
    <col min="15103" max="15103" width="7.7109375" style="81" customWidth="1"/>
    <col min="15104" max="15104" width="7.140625" style="81" customWidth="1"/>
    <col min="15105" max="15105" width="7.7109375" style="81" customWidth="1"/>
    <col min="15106" max="15106" width="7.5703125" style="81" customWidth="1"/>
    <col min="15107" max="15107" width="8.140625" style="81" customWidth="1"/>
    <col min="15108" max="15108" width="8.28515625" style="81" customWidth="1"/>
    <col min="15109" max="15109" width="7" style="81" customWidth="1"/>
    <col min="15110" max="15110" width="7.140625" style="81" customWidth="1"/>
    <col min="15111" max="15111" width="7.42578125" style="81" customWidth="1"/>
    <col min="15112" max="15112" width="7.28515625" style="81" customWidth="1"/>
    <col min="15113" max="15120" width="9" style="81" hidden="1" customWidth="1"/>
    <col min="15121" max="15121" width="7.42578125" style="81" customWidth="1"/>
    <col min="15122" max="15122" width="7.5703125" style="81" customWidth="1"/>
    <col min="15123" max="15123" width="7.28515625" style="81" customWidth="1"/>
    <col min="15124" max="15124" width="7.85546875" style="81" customWidth="1"/>
    <col min="15125" max="15125" width="8.7109375" style="81" customWidth="1"/>
    <col min="15126" max="15126" width="7.85546875" style="81" customWidth="1"/>
    <col min="15127" max="15127" width="11.140625" style="81" customWidth="1"/>
    <col min="15128" max="15354" width="9.140625" style="81"/>
    <col min="15355" max="15355" width="4.7109375" style="81" customWidth="1"/>
    <col min="15356" max="15356" width="11.5703125" style="81" customWidth="1"/>
    <col min="15357" max="15357" width="7.5703125" style="81" customWidth="1"/>
    <col min="15358" max="15358" width="6.85546875" style="81" customWidth="1"/>
    <col min="15359" max="15359" width="7.7109375" style="81" customWidth="1"/>
    <col min="15360" max="15360" width="7.140625" style="81" customWidth="1"/>
    <col min="15361" max="15361" width="7.7109375" style="81" customWidth="1"/>
    <col min="15362" max="15362" width="7.5703125" style="81" customWidth="1"/>
    <col min="15363" max="15363" width="8.140625" style="81" customWidth="1"/>
    <col min="15364" max="15364" width="8.28515625" style="81" customWidth="1"/>
    <col min="15365" max="15365" width="7" style="81" customWidth="1"/>
    <col min="15366" max="15366" width="7.140625" style="81" customWidth="1"/>
    <col min="15367" max="15367" width="7.42578125" style="81" customWidth="1"/>
    <col min="15368" max="15368" width="7.28515625" style="81" customWidth="1"/>
    <col min="15369" max="15376" width="9" style="81" hidden="1" customWidth="1"/>
    <col min="15377" max="15377" width="7.42578125" style="81" customWidth="1"/>
    <col min="15378" max="15378" width="7.5703125" style="81" customWidth="1"/>
    <col min="15379" max="15379" width="7.28515625" style="81" customWidth="1"/>
    <col min="15380" max="15380" width="7.85546875" style="81" customWidth="1"/>
    <col min="15381" max="15381" width="8.7109375" style="81" customWidth="1"/>
    <col min="15382" max="15382" width="7.85546875" style="81" customWidth="1"/>
    <col min="15383" max="15383" width="11.140625" style="81" customWidth="1"/>
    <col min="15384" max="15610" width="9.140625" style="81"/>
    <col min="15611" max="15611" width="4.7109375" style="81" customWidth="1"/>
    <col min="15612" max="15612" width="11.5703125" style="81" customWidth="1"/>
    <col min="15613" max="15613" width="7.5703125" style="81" customWidth="1"/>
    <col min="15614" max="15614" width="6.85546875" style="81" customWidth="1"/>
    <col min="15615" max="15615" width="7.7109375" style="81" customWidth="1"/>
    <col min="15616" max="15616" width="7.140625" style="81" customWidth="1"/>
    <col min="15617" max="15617" width="7.7109375" style="81" customWidth="1"/>
    <col min="15618" max="15618" width="7.5703125" style="81" customWidth="1"/>
    <col min="15619" max="15619" width="8.140625" style="81" customWidth="1"/>
    <col min="15620" max="15620" width="8.28515625" style="81" customWidth="1"/>
    <col min="15621" max="15621" width="7" style="81" customWidth="1"/>
    <col min="15622" max="15622" width="7.140625" style="81" customWidth="1"/>
    <col min="15623" max="15623" width="7.42578125" style="81" customWidth="1"/>
    <col min="15624" max="15624" width="7.28515625" style="81" customWidth="1"/>
    <col min="15625" max="15632" width="9" style="81" hidden="1" customWidth="1"/>
    <col min="15633" max="15633" width="7.42578125" style="81" customWidth="1"/>
    <col min="15634" max="15634" width="7.5703125" style="81" customWidth="1"/>
    <col min="15635" max="15635" width="7.28515625" style="81" customWidth="1"/>
    <col min="15636" max="15636" width="7.85546875" style="81" customWidth="1"/>
    <col min="15637" max="15637" width="8.7109375" style="81" customWidth="1"/>
    <col min="15638" max="15638" width="7.85546875" style="81" customWidth="1"/>
    <col min="15639" max="15639" width="11.140625" style="81" customWidth="1"/>
    <col min="15640" max="15866" width="9.140625" style="81"/>
    <col min="15867" max="15867" width="4.7109375" style="81" customWidth="1"/>
    <col min="15868" max="15868" width="11.5703125" style="81" customWidth="1"/>
    <col min="15869" max="15869" width="7.5703125" style="81" customWidth="1"/>
    <col min="15870" max="15870" width="6.85546875" style="81" customWidth="1"/>
    <col min="15871" max="15871" width="7.7109375" style="81" customWidth="1"/>
    <col min="15872" max="15872" width="7.140625" style="81" customWidth="1"/>
    <col min="15873" max="15873" width="7.7109375" style="81" customWidth="1"/>
    <col min="15874" max="15874" width="7.5703125" style="81" customWidth="1"/>
    <col min="15875" max="15875" width="8.140625" style="81" customWidth="1"/>
    <col min="15876" max="15876" width="8.28515625" style="81" customWidth="1"/>
    <col min="15877" max="15877" width="7" style="81" customWidth="1"/>
    <col min="15878" max="15878" width="7.140625" style="81" customWidth="1"/>
    <col min="15879" max="15879" width="7.42578125" style="81" customWidth="1"/>
    <col min="15880" max="15880" width="7.28515625" style="81" customWidth="1"/>
    <col min="15881" max="15888" width="9" style="81" hidden="1" customWidth="1"/>
    <col min="15889" max="15889" width="7.42578125" style="81" customWidth="1"/>
    <col min="15890" max="15890" width="7.5703125" style="81" customWidth="1"/>
    <col min="15891" max="15891" width="7.28515625" style="81" customWidth="1"/>
    <col min="15892" max="15892" width="7.85546875" style="81" customWidth="1"/>
    <col min="15893" max="15893" width="8.7109375" style="81" customWidth="1"/>
    <col min="15894" max="15894" width="7.85546875" style="81" customWidth="1"/>
    <col min="15895" max="15895" width="11.140625" style="81" customWidth="1"/>
    <col min="15896" max="16122" width="9.140625" style="81"/>
    <col min="16123" max="16123" width="4.7109375" style="81" customWidth="1"/>
    <col min="16124" max="16124" width="11.5703125" style="81" customWidth="1"/>
    <col min="16125" max="16125" width="7.5703125" style="81" customWidth="1"/>
    <col min="16126" max="16126" width="6.85546875" style="81" customWidth="1"/>
    <col min="16127" max="16127" width="7.7109375" style="81" customWidth="1"/>
    <col min="16128" max="16128" width="7.140625" style="81" customWidth="1"/>
    <col min="16129" max="16129" width="7.7109375" style="81" customWidth="1"/>
    <col min="16130" max="16130" width="7.5703125" style="81" customWidth="1"/>
    <col min="16131" max="16131" width="8.140625" style="81" customWidth="1"/>
    <col min="16132" max="16132" width="8.28515625" style="81" customWidth="1"/>
    <col min="16133" max="16133" width="7" style="81" customWidth="1"/>
    <col min="16134" max="16134" width="7.140625" style="81" customWidth="1"/>
    <col min="16135" max="16135" width="7.42578125" style="81" customWidth="1"/>
    <col min="16136" max="16136" width="7.28515625" style="81" customWidth="1"/>
    <col min="16137" max="16144" width="9" style="81" hidden="1" customWidth="1"/>
    <col min="16145" max="16145" width="7.42578125" style="81" customWidth="1"/>
    <col min="16146" max="16146" width="7.5703125" style="81" customWidth="1"/>
    <col min="16147" max="16147" width="7.28515625" style="81" customWidth="1"/>
    <col min="16148" max="16148" width="7.85546875" style="81" customWidth="1"/>
    <col min="16149" max="16149" width="8.7109375" style="81" customWidth="1"/>
    <col min="16150" max="16150" width="7.85546875" style="81" customWidth="1"/>
    <col min="16151" max="16151" width="11.140625" style="81" customWidth="1"/>
    <col min="16152" max="16384" width="9.140625" style="81"/>
  </cols>
  <sheetData>
    <row r="1" spans="1:22" s="68" customFormat="1" ht="15.75">
      <c r="A1" s="828" t="s">
        <v>87</v>
      </c>
      <c r="B1" s="828"/>
      <c r="C1" s="828"/>
      <c r="D1" s="828"/>
      <c r="E1" s="828"/>
      <c r="F1" s="828"/>
      <c r="G1" s="828"/>
      <c r="H1" s="828"/>
      <c r="I1" s="828"/>
      <c r="J1" s="828"/>
      <c r="K1" s="71"/>
      <c r="L1" s="71"/>
      <c r="M1" s="71"/>
      <c r="N1" s="71"/>
      <c r="O1" s="71"/>
      <c r="P1" s="71"/>
      <c r="Q1" s="828" t="s">
        <v>88</v>
      </c>
      <c r="R1" s="828"/>
      <c r="S1" s="828"/>
      <c r="T1" s="828"/>
      <c r="U1" s="828"/>
      <c r="V1" s="828"/>
    </row>
    <row r="2" spans="1:22" s="68" customFormat="1" ht="15.75">
      <c r="A2" s="1096" t="s">
        <v>89</v>
      </c>
      <c r="B2" s="1096"/>
      <c r="C2" s="1096"/>
      <c r="D2" s="1096"/>
      <c r="E2" s="1096"/>
      <c r="F2" s="1096"/>
      <c r="G2" s="1096"/>
      <c r="H2" s="1096"/>
      <c r="I2" s="1096"/>
      <c r="J2" s="1096"/>
      <c r="K2" s="82"/>
      <c r="L2" s="82"/>
      <c r="M2" s="82"/>
      <c r="N2" s="82"/>
      <c r="O2" s="82"/>
      <c r="P2" s="82"/>
      <c r="Q2" s="1096" t="s">
        <v>90</v>
      </c>
      <c r="R2" s="1096"/>
      <c r="S2" s="1096"/>
      <c r="T2" s="1096"/>
      <c r="U2" s="1096"/>
      <c r="V2" s="1096"/>
    </row>
    <row r="3" spans="1:22" s="35" customFormat="1" ht="19.5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97"/>
      <c r="T3" s="897"/>
      <c r="U3" s="897"/>
      <c r="V3" s="897"/>
    </row>
    <row r="4" spans="1:22" s="28" customFormat="1" ht="20.25">
      <c r="A4" s="893" t="s">
        <v>823</v>
      </c>
      <c r="B4" s="893"/>
      <c r="C4" s="893"/>
      <c r="D4" s="893"/>
      <c r="E4" s="893"/>
      <c r="F4" s="893"/>
      <c r="G4" s="893"/>
      <c r="H4" s="893"/>
      <c r="I4" s="893"/>
      <c r="J4" s="893"/>
      <c r="K4" s="893"/>
      <c r="L4" s="893"/>
      <c r="M4" s="893"/>
      <c r="N4" s="893"/>
      <c r="O4" s="893"/>
      <c r="P4" s="893"/>
      <c r="Q4" s="893"/>
      <c r="R4" s="893"/>
      <c r="S4" s="893"/>
      <c r="T4" s="893"/>
      <c r="U4" s="893"/>
      <c r="V4" s="893"/>
    </row>
    <row r="5" spans="1:22" s="28" customFormat="1" ht="20.25">
      <c r="A5" s="893" t="s">
        <v>893</v>
      </c>
      <c r="B5" s="893"/>
      <c r="C5" s="893"/>
      <c r="D5" s="893"/>
      <c r="E5" s="893"/>
      <c r="F5" s="893"/>
      <c r="G5" s="893"/>
      <c r="H5" s="893"/>
      <c r="I5" s="893"/>
      <c r="J5" s="893"/>
      <c r="K5" s="893"/>
      <c r="L5" s="893"/>
      <c r="M5" s="893"/>
      <c r="N5" s="893"/>
      <c r="O5" s="893"/>
      <c r="P5" s="893"/>
      <c r="Q5" s="893"/>
      <c r="R5" s="893"/>
      <c r="S5" s="893"/>
      <c r="T5" s="893"/>
      <c r="U5" s="893"/>
      <c r="V5" s="893"/>
    </row>
    <row r="6" spans="1:22">
      <c r="V6" s="92"/>
    </row>
    <row r="7" spans="1:22" s="35" customFormat="1" ht="42" customHeight="1">
      <c r="A7" s="1086" t="s">
        <v>93</v>
      </c>
      <c r="B7" s="1088" t="s">
        <v>94</v>
      </c>
      <c r="C7" s="1031" t="s">
        <v>894</v>
      </c>
      <c r="D7" s="1032"/>
      <c r="E7" s="1031" t="s">
        <v>895</v>
      </c>
      <c r="F7" s="1032"/>
      <c r="G7" s="1031" t="s">
        <v>896</v>
      </c>
      <c r="H7" s="1032"/>
      <c r="I7" s="1031" t="s">
        <v>897</v>
      </c>
      <c r="J7" s="1032"/>
      <c r="K7" s="1031" t="s">
        <v>108</v>
      </c>
      <c r="L7" s="1032"/>
      <c r="M7" s="1031" t="s">
        <v>114</v>
      </c>
      <c r="N7" s="1032"/>
      <c r="O7" s="1031" t="s">
        <v>115</v>
      </c>
      <c r="P7" s="1032"/>
      <c r="Q7" s="1031" t="s">
        <v>116</v>
      </c>
      <c r="R7" s="1032"/>
      <c r="S7" s="1031" t="s">
        <v>542</v>
      </c>
      <c r="T7" s="1032"/>
      <c r="U7" s="1003" t="s">
        <v>544</v>
      </c>
      <c r="V7" s="1091" t="s">
        <v>243</v>
      </c>
    </row>
    <row r="8" spans="1:22" s="35" customFormat="1" ht="30.75" customHeight="1">
      <c r="A8" s="1087"/>
      <c r="B8" s="1089"/>
      <c r="C8" s="84" t="s">
        <v>545</v>
      </c>
      <c r="D8" s="84" t="s">
        <v>47</v>
      </c>
      <c r="E8" s="84" t="s">
        <v>545</v>
      </c>
      <c r="F8" s="84" t="s">
        <v>47</v>
      </c>
      <c r="G8" s="84" t="s">
        <v>545</v>
      </c>
      <c r="H8" s="84" t="s">
        <v>47</v>
      </c>
      <c r="I8" s="84" t="s">
        <v>545</v>
      </c>
      <c r="J8" s="84" t="s">
        <v>47</v>
      </c>
      <c r="K8" s="84" t="s">
        <v>545</v>
      </c>
      <c r="L8" s="84" t="s">
        <v>47</v>
      </c>
      <c r="M8" s="84" t="s">
        <v>545</v>
      </c>
      <c r="N8" s="84" t="s">
        <v>47</v>
      </c>
      <c r="O8" s="84" t="s">
        <v>545</v>
      </c>
      <c r="P8" s="84" t="s">
        <v>47</v>
      </c>
      <c r="Q8" s="84" t="s">
        <v>545</v>
      </c>
      <c r="R8" s="84" t="s">
        <v>47</v>
      </c>
      <c r="S8" s="84" t="s">
        <v>545</v>
      </c>
      <c r="T8" s="84" t="s">
        <v>47</v>
      </c>
      <c r="U8" s="1090"/>
      <c r="V8" s="1092"/>
    </row>
    <row r="9" spans="1:22" s="79" customFormat="1" ht="24" customHeight="1">
      <c r="A9" s="85">
        <v>1</v>
      </c>
      <c r="B9" s="86" t="s">
        <v>663</v>
      </c>
      <c r="C9" s="87">
        <v>0</v>
      </c>
      <c r="D9" s="88">
        <f t="shared" ref="D9:D17" si="0">C9/106.67</f>
        <v>0</v>
      </c>
      <c r="E9" s="89">
        <v>0</v>
      </c>
      <c r="F9" s="89">
        <f t="shared" ref="F9:F17" si="1">E9*0.3</f>
        <v>0</v>
      </c>
      <c r="G9" s="89">
        <v>0</v>
      </c>
      <c r="H9" s="89">
        <f t="shared" ref="H9:H17" si="2">G9*0.9375</f>
        <v>0</v>
      </c>
      <c r="I9" s="89">
        <v>0</v>
      </c>
      <c r="J9" s="88">
        <f t="shared" ref="J9:J62" si="3">I9*0.545</f>
        <v>0</v>
      </c>
      <c r="K9" s="89">
        <v>0</v>
      </c>
      <c r="L9" s="89">
        <f t="shared" ref="L9:L18" si="4">K9/25</f>
        <v>0</v>
      </c>
      <c r="M9" s="89">
        <v>0</v>
      </c>
      <c r="N9" s="89">
        <f t="shared" ref="N9:N62" si="5">M9/27</f>
        <v>0</v>
      </c>
      <c r="O9" s="89">
        <v>0</v>
      </c>
      <c r="P9" s="89">
        <f t="shared" ref="P9:P17" si="6">O9/27</f>
        <v>0</v>
      </c>
      <c r="Q9" s="89">
        <v>0</v>
      </c>
      <c r="R9" s="88">
        <f t="shared" ref="R9:R17" si="7">Q9*23</f>
        <v>0</v>
      </c>
      <c r="S9" s="88">
        <v>0</v>
      </c>
      <c r="T9" s="88">
        <f t="shared" ref="T9:T16" si="8">S9*3.75</f>
        <v>0</v>
      </c>
      <c r="U9" s="93">
        <f t="shared" ref="U9:U17" si="9">J9+D9+T9+R9+F9+H9+AC9+N9+L9+P9</f>
        <v>0</v>
      </c>
      <c r="V9" s="94"/>
    </row>
    <row r="10" spans="1:22" s="79" customFormat="1" ht="24" customHeight="1">
      <c r="A10" s="85">
        <v>2</v>
      </c>
      <c r="B10" s="86" t="s">
        <v>664</v>
      </c>
      <c r="C10" s="87">
        <v>0</v>
      </c>
      <c r="D10" s="88">
        <f t="shared" si="0"/>
        <v>0</v>
      </c>
      <c r="E10" s="89">
        <v>0</v>
      </c>
      <c r="F10" s="89">
        <f t="shared" si="1"/>
        <v>0</v>
      </c>
      <c r="G10" s="89">
        <v>0</v>
      </c>
      <c r="H10" s="89">
        <f t="shared" si="2"/>
        <v>0</v>
      </c>
      <c r="I10" s="89">
        <v>0</v>
      </c>
      <c r="J10" s="88">
        <f t="shared" si="3"/>
        <v>0</v>
      </c>
      <c r="K10" s="89">
        <v>0</v>
      </c>
      <c r="L10" s="89">
        <f t="shared" si="4"/>
        <v>0</v>
      </c>
      <c r="M10" s="89">
        <v>0</v>
      </c>
      <c r="N10" s="89">
        <f t="shared" si="5"/>
        <v>0</v>
      </c>
      <c r="O10" s="89">
        <v>0</v>
      </c>
      <c r="P10" s="89">
        <f t="shared" si="6"/>
        <v>0</v>
      </c>
      <c r="Q10" s="89">
        <v>0</v>
      </c>
      <c r="R10" s="88">
        <f t="shared" si="7"/>
        <v>0</v>
      </c>
      <c r="S10" s="88">
        <v>0</v>
      </c>
      <c r="T10" s="88">
        <f t="shared" si="8"/>
        <v>0</v>
      </c>
      <c r="U10" s="93">
        <f t="shared" si="9"/>
        <v>0</v>
      </c>
      <c r="V10" s="94"/>
    </row>
    <row r="11" spans="1:22" s="79" customFormat="1" ht="24" customHeight="1">
      <c r="A11" s="85">
        <v>3</v>
      </c>
      <c r="B11" s="86" t="s">
        <v>665</v>
      </c>
      <c r="C11" s="87">
        <v>0</v>
      </c>
      <c r="D11" s="88">
        <f t="shared" si="0"/>
        <v>0</v>
      </c>
      <c r="E11" s="89">
        <v>0</v>
      </c>
      <c r="F11" s="89">
        <f t="shared" si="1"/>
        <v>0</v>
      </c>
      <c r="G11" s="89">
        <v>0</v>
      </c>
      <c r="H11" s="89">
        <f t="shared" si="2"/>
        <v>0</v>
      </c>
      <c r="I11" s="89">
        <v>0</v>
      </c>
      <c r="J11" s="88">
        <f t="shared" si="3"/>
        <v>0</v>
      </c>
      <c r="K11" s="89">
        <v>0</v>
      </c>
      <c r="L11" s="89">
        <f t="shared" si="4"/>
        <v>0</v>
      </c>
      <c r="M11" s="89">
        <v>0</v>
      </c>
      <c r="N11" s="89">
        <f t="shared" si="5"/>
        <v>0</v>
      </c>
      <c r="O11" s="89">
        <v>0</v>
      </c>
      <c r="P11" s="89">
        <f t="shared" si="6"/>
        <v>0</v>
      </c>
      <c r="Q11" s="89">
        <v>0</v>
      </c>
      <c r="R11" s="88">
        <f t="shared" si="7"/>
        <v>0</v>
      </c>
      <c r="S11" s="88">
        <v>0</v>
      </c>
      <c r="T11" s="88">
        <f t="shared" si="8"/>
        <v>0</v>
      </c>
      <c r="U11" s="93">
        <f t="shared" si="9"/>
        <v>0</v>
      </c>
      <c r="V11" s="94"/>
    </row>
    <row r="12" spans="1:22" s="79" customFormat="1" ht="25.5">
      <c r="A12" s="85">
        <v>4</v>
      </c>
      <c r="B12" s="90" t="s">
        <v>666</v>
      </c>
      <c r="C12" s="87">
        <v>0</v>
      </c>
      <c r="D12" s="88">
        <f t="shared" si="0"/>
        <v>0</v>
      </c>
      <c r="E12" s="89">
        <v>0</v>
      </c>
      <c r="F12" s="89">
        <f t="shared" si="1"/>
        <v>0</v>
      </c>
      <c r="G12" s="89">
        <v>0</v>
      </c>
      <c r="H12" s="89">
        <f t="shared" si="2"/>
        <v>0</v>
      </c>
      <c r="I12" s="89">
        <v>0</v>
      </c>
      <c r="J12" s="88">
        <f t="shared" si="3"/>
        <v>0</v>
      </c>
      <c r="K12" s="89">
        <v>0</v>
      </c>
      <c r="L12" s="89">
        <f t="shared" si="4"/>
        <v>0</v>
      </c>
      <c r="M12" s="89">
        <v>0</v>
      </c>
      <c r="N12" s="89">
        <f t="shared" si="5"/>
        <v>0</v>
      </c>
      <c r="O12" s="89">
        <v>0</v>
      </c>
      <c r="P12" s="89">
        <f t="shared" si="6"/>
        <v>0</v>
      </c>
      <c r="Q12" s="89">
        <v>0</v>
      </c>
      <c r="R12" s="88">
        <f t="shared" si="7"/>
        <v>0</v>
      </c>
      <c r="S12" s="88">
        <v>0</v>
      </c>
      <c r="T12" s="88">
        <f t="shared" si="8"/>
        <v>0</v>
      </c>
      <c r="U12" s="93">
        <f t="shared" si="9"/>
        <v>0</v>
      </c>
      <c r="V12" s="94"/>
    </row>
    <row r="13" spans="1:22" s="79" customFormat="1" ht="24" customHeight="1">
      <c r="A13" s="85">
        <v>5</v>
      </c>
      <c r="B13" s="86" t="s">
        <v>667</v>
      </c>
      <c r="C13" s="87">
        <v>0</v>
      </c>
      <c r="D13" s="88">
        <f t="shared" si="0"/>
        <v>0</v>
      </c>
      <c r="E13" s="89">
        <v>0</v>
      </c>
      <c r="F13" s="89">
        <f t="shared" si="1"/>
        <v>0</v>
      </c>
      <c r="G13" s="89">
        <v>0</v>
      </c>
      <c r="H13" s="89">
        <f t="shared" si="2"/>
        <v>0</v>
      </c>
      <c r="I13" s="89">
        <v>0</v>
      </c>
      <c r="J13" s="88">
        <f t="shared" si="3"/>
        <v>0</v>
      </c>
      <c r="K13" s="89">
        <v>0</v>
      </c>
      <c r="L13" s="89">
        <f t="shared" si="4"/>
        <v>0</v>
      </c>
      <c r="M13" s="89">
        <v>0</v>
      </c>
      <c r="N13" s="89">
        <f t="shared" si="5"/>
        <v>0</v>
      </c>
      <c r="O13" s="89">
        <v>0</v>
      </c>
      <c r="P13" s="89">
        <f t="shared" si="6"/>
        <v>0</v>
      </c>
      <c r="Q13" s="89">
        <v>0</v>
      </c>
      <c r="R13" s="88">
        <f t="shared" si="7"/>
        <v>0</v>
      </c>
      <c r="S13" s="88">
        <v>0</v>
      </c>
      <c r="T13" s="88">
        <f t="shared" si="8"/>
        <v>0</v>
      </c>
      <c r="U13" s="93">
        <f t="shared" si="9"/>
        <v>0</v>
      </c>
      <c r="V13" s="94"/>
    </row>
    <row r="14" spans="1:22" s="79" customFormat="1" ht="24" customHeight="1">
      <c r="A14" s="85">
        <v>6</v>
      </c>
      <c r="B14" s="86" t="s">
        <v>668</v>
      </c>
      <c r="C14" s="87">
        <v>0</v>
      </c>
      <c r="D14" s="88">
        <f t="shared" si="0"/>
        <v>0</v>
      </c>
      <c r="E14" s="89">
        <v>0</v>
      </c>
      <c r="F14" s="89">
        <f t="shared" si="1"/>
        <v>0</v>
      </c>
      <c r="G14" s="89">
        <v>0</v>
      </c>
      <c r="H14" s="89">
        <f t="shared" si="2"/>
        <v>0</v>
      </c>
      <c r="I14" s="89">
        <v>0</v>
      </c>
      <c r="J14" s="88">
        <f t="shared" si="3"/>
        <v>0</v>
      </c>
      <c r="K14" s="89">
        <v>0</v>
      </c>
      <c r="L14" s="89">
        <f t="shared" si="4"/>
        <v>0</v>
      </c>
      <c r="M14" s="89">
        <v>0</v>
      </c>
      <c r="N14" s="89">
        <f t="shared" si="5"/>
        <v>0</v>
      </c>
      <c r="O14" s="89">
        <v>0</v>
      </c>
      <c r="P14" s="89">
        <f t="shared" si="6"/>
        <v>0</v>
      </c>
      <c r="Q14" s="89">
        <v>0</v>
      </c>
      <c r="R14" s="88">
        <f t="shared" si="7"/>
        <v>0</v>
      </c>
      <c r="S14" s="88">
        <v>0</v>
      </c>
      <c r="T14" s="88">
        <f t="shared" si="8"/>
        <v>0</v>
      </c>
      <c r="U14" s="93">
        <f t="shared" si="9"/>
        <v>0</v>
      </c>
      <c r="V14" s="94"/>
    </row>
    <row r="15" spans="1:22" s="79" customFormat="1" ht="24" customHeight="1">
      <c r="A15" s="85">
        <v>7</v>
      </c>
      <c r="B15" s="86" t="s">
        <v>669</v>
      </c>
      <c r="C15" s="87">
        <v>0</v>
      </c>
      <c r="D15" s="88">
        <f t="shared" si="0"/>
        <v>0</v>
      </c>
      <c r="E15" s="89">
        <v>0</v>
      </c>
      <c r="F15" s="89">
        <f t="shared" si="1"/>
        <v>0</v>
      </c>
      <c r="G15" s="89">
        <v>0</v>
      </c>
      <c r="H15" s="89">
        <f t="shared" si="2"/>
        <v>0</v>
      </c>
      <c r="I15" s="89">
        <v>0</v>
      </c>
      <c r="J15" s="88">
        <f t="shared" si="3"/>
        <v>0</v>
      </c>
      <c r="K15" s="89">
        <v>0</v>
      </c>
      <c r="L15" s="89">
        <f t="shared" si="4"/>
        <v>0</v>
      </c>
      <c r="M15" s="89">
        <v>0</v>
      </c>
      <c r="N15" s="89">
        <f t="shared" si="5"/>
        <v>0</v>
      </c>
      <c r="O15" s="89">
        <v>0</v>
      </c>
      <c r="P15" s="89">
        <f t="shared" si="6"/>
        <v>0</v>
      </c>
      <c r="Q15" s="89">
        <v>0</v>
      </c>
      <c r="R15" s="88">
        <f t="shared" si="7"/>
        <v>0</v>
      </c>
      <c r="S15" s="88">
        <v>0</v>
      </c>
      <c r="T15" s="88">
        <f t="shared" si="8"/>
        <v>0</v>
      </c>
      <c r="U15" s="93">
        <f t="shared" si="9"/>
        <v>0</v>
      </c>
      <c r="V15" s="94"/>
    </row>
    <row r="16" spans="1:22" s="79" customFormat="1" ht="24" customHeight="1">
      <c r="A16" s="85">
        <v>8</v>
      </c>
      <c r="B16" s="86" t="s">
        <v>670</v>
      </c>
      <c r="C16" s="87">
        <v>0</v>
      </c>
      <c r="D16" s="88">
        <f t="shared" si="0"/>
        <v>0</v>
      </c>
      <c r="E16" s="89">
        <v>0</v>
      </c>
      <c r="F16" s="89">
        <f t="shared" si="1"/>
        <v>0</v>
      </c>
      <c r="G16" s="89">
        <v>0</v>
      </c>
      <c r="H16" s="89">
        <f t="shared" si="2"/>
        <v>0</v>
      </c>
      <c r="I16" s="89">
        <v>0</v>
      </c>
      <c r="J16" s="88">
        <f t="shared" si="3"/>
        <v>0</v>
      </c>
      <c r="K16" s="89">
        <v>0</v>
      </c>
      <c r="L16" s="89">
        <f t="shared" si="4"/>
        <v>0</v>
      </c>
      <c r="M16" s="89">
        <v>0</v>
      </c>
      <c r="N16" s="89">
        <f t="shared" si="5"/>
        <v>0</v>
      </c>
      <c r="O16" s="89">
        <v>0</v>
      </c>
      <c r="P16" s="89">
        <f t="shared" si="6"/>
        <v>0</v>
      </c>
      <c r="Q16" s="89">
        <v>0</v>
      </c>
      <c r="R16" s="88">
        <f t="shared" si="7"/>
        <v>0</v>
      </c>
      <c r="S16" s="88">
        <v>0</v>
      </c>
      <c r="T16" s="88">
        <f t="shared" si="8"/>
        <v>0</v>
      </c>
      <c r="U16" s="93">
        <f t="shared" si="9"/>
        <v>0</v>
      </c>
      <c r="V16" s="94"/>
    </row>
    <row r="17" spans="1:22" s="79" customFormat="1" ht="24" customHeight="1">
      <c r="A17" s="85">
        <v>9</v>
      </c>
      <c r="B17" s="86" t="s">
        <v>671</v>
      </c>
      <c r="C17" s="87">
        <v>0</v>
      </c>
      <c r="D17" s="88">
        <f t="shared" si="0"/>
        <v>0</v>
      </c>
      <c r="E17" s="89">
        <v>0</v>
      </c>
      <c r="F17" s="89">
        <f t="shared" si="1"/>
        <v>0</v>
      </c>
      <c r="G17" s="89">
        <v>0</v>
      </c>
      <c r="H17" s="89">
        <f t="shared" si="2"/>
        <v>0</v>
      </c>
      <c r="I17" s="89">
        <v>0</v>
      </c>
      <c r="J17" s="88">
        <f t="shared" si="3"/>
        <v>0</v>
      </c>
      <c r="K17" s="89">
        <v>0</v>
      </c>
      <c r="L17" s="89">
        <f t="shared" si="4"/>
        <v>0</v>
      </c>
      <c r="M17" s="89">
        <v>0</v>
      </c>
      <c r="N17" s="89">
        <f t="shared" si="5"/>
        <v>0</v>
      </c>
      <c r="O17" s="89">
        <v>0</v>
      </c>
      <c r="P17" s="89">
        <f t="shared" si="6"/>
        <v>0</v>
      </c>
      <c r="Q17" s="89">
        <v>0</v>
      </c>
      <c r="R17" s="88">
        <f t="shared" si="7"/>
        <v>0</v>
      </c>
      <c r="S17" s="88">
        <v>0</v>
      </c>
      <c r="T17" s="88">
        <f t="shared" ref="T17:T80" si="10">S17*3.75</f>
        <v>0</v>
      </c>
      <c r="U17" s="93">
        <f t="shared" si="9"/>
        <v>0</v>
      </c>
      <c r="V17" s="94"/>
    </row>
    <row r="18" spans="1:22" s="79" customFormat="1" ht="24" customHeight="1">
      <c r="A18" s="85">
        <v>10</v>
      </c>
      <c r="B18" s="86" t="s">
        <v>672</v>
      </c>
      <c r="C18" s="87">
        <v>0</v>
      </c>
      <c r="D18" s="88">
        <f t="shared" ref="D18:D81" si="11">C18/106.67</f>
        <v>0</v>
      </c>
      <c r="E18" s="89">
        <v>0</v>
      </c>
      <c r="F18" s="89">
        <f t="shared" ref="F18:F81" si="12">E18*0.3</f>
        <v>0</v>
      </c>
      <c r="G18" s="89">
        <v>0</v>
      </c>
      <c r="H18" s="89">
        <f t="shared" ref="H18:H81" si="13">G18*0.9375</f>
        <v>0</v>
      </c>
      <c r="I18" s="89">
        <v>0</v>
      </c>
      <c r="J18" s="88">
        <f t="shared" si="3"/>
        <v>0</v>
      </c>
      <c r="K18" s="89">
        <v>0</v>
      </c>
      <c r="L18" s="89">
        <f t="shared" si="4"/>
        <v>0</v>
      </c>
      <c r="M18" s="89">
        <v>0</v>
      </c>
      <c r="N18" s="89">
        <f t="shared" si="5"/>
        <v>0</v>
      </c>
      <c r="O18" s="89">
        <v>0</v>
      </c>
      <c r="P18" s="89">
        <f t="shared" ref="P18:P81" si="14">O18/27</f>
        <v>0</v>
      </c>
      <c r="Q18" s="89">
        <v>0</v>
      </c>
      <c r="R18" s="88">
        <f t="shared" ref="R18:R81" si="15">Q18*23</f>
        <v>0</v>
      </c>
      <c r="S18" s="88">
        <v>0</v>
      </c>
      <c r="T18" s="88">
        <f t="shared" si="10"/>
        <v>0</v>
      </c>
      <c r="U18" s="93">
        <f t="shared" ref="U18:U81" si="16">J18+D18+T18+R18+F18+H18+AC18+N18+L18+P18</f>
        <v>0</v>
      </c>
      <c r="V18" s="94"/>
    </row>
    <row r="19" spans="1:22" s="79" customFormat="1" ht="24" customHeight="1">
      <c r="A19" s="85">
        <v>11</v>
      </c>
      <c r="B19" s="86" t="s">
        <v>673</v>
      </c>
      <c r="C19" s="87">
        <v>0</v>
      </c>
      <c r="D19" s="88">
        <f t="shared" si="11"/>
        <v>0</v>
      </c>
      <c r="E19" s="89">
        <v>0</v>
      </c>
      <c r="F19" s="89">
        <f t="shared" si="12"/>
        <v>0</v>
      </c>
      <c r="G19" s="89">
        <v>0</v>
      </c>
      <c r="H19" s="89">
        <f t="shared" si="13"/>
        <v>0</v>
      </c>
      <c r="I19" s="89">
        <v>0</v>
      </c>
      <c r="J19" s="88">
        <f t="shared" si="3"/>
        <v>0</v>
      </c>
      <c r="K19" s="89">
        <v>0</v>
      </c>
      <c r="L19" s="89">
        <f t="shared" ref="L19:L82" si="17">K19/25</f>
        <v>0</v>
      </c>
      <c r="M19" s="89">
        <v>0</v>
      </c>
      <c r="N19" s="89">
        <f t="shared" si="5"/>
        <v>0</v>
      </c>
      <c r="O19" s="89">
        <v>0</v>
      </c>
      <c r="P19" s="89">
        <f t="shared" si="14"/>
        <v>0</v>
      </c>
      <c r="Q19" s="89">
        <v>0</v>
      </c>
      <c r="R19" s="88">
        <f t="shared" si="15"/>
        <v>0</v>
      </c>
      <c r="S19" s="88">
        <v>0</v>
      </c>
      <c r="T19" s="88">
        <f t="shared" si="10"/>
        <v>0</v>
      </c>
      <c r="U19" s="93">
        <f t="shared" si="16"/>
        <v>0</v>
      </c>
      <c r="V19" s="94"/>
    </row>
    <row r="20" spans="1:22" s="79" customFormat="1" ht="24" customHeight="1">
      <c r="A20" s="85">
        <v>12</v>
      </c>
      <c r="B20" s="86" t="s">
        <v>674</v>
      </c>
      <c r="C20" s="87">
        <v>0</v>
      </c>
      <c r="D20" s="88">
        <f t="shared" si="11"/>
        <v>0</v>
      </c>
      <c r="E20" s="89">
        <v>0</v>
      </c>
      <c r="F20" s="89">
        <f t="shared" si="12"/>
        <v>0</v>
      </c>
      <c r="G20" s="89">
        <v>0</v>
      </c>
      <c r="H20" s="89">
        <f t="shared" si="13"/>
        <v>0</v>
      </c>
      <c r="I20" s="89">
        <v>0</v>
      </c>
      <c r="J20" s="88">
        <f t="shared" si="3"/>
        <v>0</v>
      </c>
      <c r="K20" s="89">
        <v>0</v>
      </c>
      <c r="L20" s="89">
        <f t="shared" si="17"/>
        <v>0</v>
      </c>
      <c r="M20" s="89">
        <v>0</v>
      </c>
      <c r="N20" s="89">
        <f t="shared" si="5"/>
        <v>0</v>
      </c>
      <c r="O20" s="89">
        <v>0</v>
      </c>
      <c r="P20" s="89">
        <f t="shared" si="14"/>
        <v>0</v>
      </c>
      <c r="Q20" s="89">
        <v>0</v>
      </c>
      <c r="R20" s="88">
        <f t="shared" si="15"/>
        <v>0</v>
      </c>
      <c r="S20" s="88">
        <v>0</v>
      </c>
      <c r="T20" s="88">
        <f t="shared" si="10"/>
        <v>0</v>
      </c>
      <c r="U20" s="93">
        <f t="shared" si="16"/>
        <v>0</v>
      </c>
      <c r="V20" s="94"/>
    </row>
    <row r="21" spans="1:22" s="79" customFormat="1" ht="24" customHeight="1">
      <c r="A21" s="85">
        <v>13</v>
      </c>
      <c r="B21" s="86" t="s">
        <v>675</v>
      </c>
      <c r="C21" s="87">
        <v>0</v>
      </c>
      <c r="D21" s="88">
        <f t="shared" si="11"/>
        <v>0</v>
      </c>
      <c r="E21" s="89">
        <v>0</v>
      </c>
      <c r="F21" s="89">
        <f t="shared" si="12"/>
        <v>0</v>
      </c>
      <c r="G21" s="89">
        <v>0</v>
      </c>
      <c r="H21" s="89">
        <f t="shared" si="13"/>
        <v>0</v>
      </c>
      <c r="I21" s="89">
        <v>0</v>
      </c>
      <c r="J21" s="88">
        <f t="shared" si="3"/>
        <v>0</v>
      </c>
      <c r="K21" s="89">
        <v>0</v>
      </c>
      <c r="L21" s="89">
        <f t="shared" si="17"/>
        <v>0</v>
      </c>
      <c r="M21" s="89">
        <v>0</v>
      </c>
      <c r="N21" s="89">
        <f t="shared" si="5"/>
        <v>0</v>
      </c>
      <c r="O21" s="89">
        <v>0</v>
      </c>
      <c r="P21" s="89">
        <f t="shared" si="14"/>
        <v>0</v>
      </c>
      <c r="Q21" s="89">
        <v>0</v>
      </c>
      <c r="R21" s="88">
        <f t="shared" si="15"/>
        <v>0</v>
      </c>
      <c r="S21" s="88">
        <v>0</v>
      </c>
      <c r="T21" s="88">
        <f t="shared" si="10"/>
        <v>0</v>
      </c>
      <c r="U21" s="93">
        <f t="shared" si="16"/>
        <v>0</v>
      </c>
      <c r="V21" s="94"/>
    </row>
    <row r="22" spans="1:22" s="79" customFormat="1" ht="24" customHeight="1">
      <c r="A22" s="85">
        <v>14</v>
      </c>
      <c r="B22" s="86" t="s">
        <v>676</v>
      </c>
      <c r="C22" s="87">
        <v>0</v>
      </c>
      <c r="D22" s="88">
        <f t="shared" si="11"/>
        <v>0</v>
      </c>
      <c r="E22" s="89">
        <v>0</v>
      </c>
      <c r="F22" s="89">
        <f t="shared" si="12"/>
        <v>0</v>
      </c>
      <c r="G22" s="89">
        <v>0</v>
      </c>
      <c r="H22" s="89">
        <f t="shared" si="13"/>
        <v>0</v>
      </c>
      <c r="I22" s="89">
        <v>0</v>
      </c>
      <c r="J22" s="88">
        <f t="shared" si="3"/>
        <v>0</v>
      </c>
      <c r="K22" s="89">
        <v>0</v>
      </c>
      <c r="L22" s="89">
        <f t="shared" si="17"/>
        <v>0</v>
      </c>
      <c r="M22" s="89">
        <v>0</v>
      </c>
      <c r="N22" s="89">
        <f t="shared" si="5"/>
        <v>0</v>
      </c>
      <c r="O22" s="89">
        <v>0</v>
      </c>
      <c r="P22" s="89">
        <f t="shared" si="14"/>
        <v>0</v>
      </c>
      <c r="Q22" s="89">
        <v>0</v>
      </c>
      <c r="R22" s="88">
        <f t="shared" si="15"/>
        <v>0</v>
      </c>
      <c r="S22" s="88">
        <v>0</v>
      </c>
      <c r="T22" s="88">
        <f t="shared" si="10"/>
        <v>0</v>
      </c>
      <c r="U22" s="93">
        <f t="shared" si="16"/>
        <v>0</v>
      </c>
      <c r="V22" s="94"/>
    </row>
    <row r="23" spans="1:22" s="79" customFormat="1" ht="24" customHeight="1">
      <c r="A23" s="85">
        <v>15</v>
      </c>
      <c r="B23" s="86" t="s">
        <v>677</v>
      </c>
      <c r="C23" s="87">
        <v>0</v>
      </c>
      <c r="D23" s="88">
        <f t="shared" si="11"/>
        <v>0</v>
      </c>
      <c r="E23" s="89">
        <v>0</v>
      </c>
      <c r="F23" s="89">
        <f t="shared" si="12"/>
        <v>0</v>
      </c>
      <c r="G23" s="89">
        <v>0</v>
      </c>
      <c r="H23" s="89">
        <f t="shared" si="13"/>
        <v>0</v>
      </c>
      <c r="I23" s="89">
        <v>0</v>
      </c>
      <c r="J23" s="88">
        <f t="shared" si="3"/>
        <v>0</v>
      </c>
      <c r="K23" s="89">
        <v>0</v>
      </c>
      <c r="L23" s="89">
        <f t="shared" si="17"/>
        <v>0</v>
      </c>
      <c r="M23" s="89">
        <v>0</v>
      </c>
      <c r="N23" s="89">
        <f t="shared" si="5"/>
        <v>0</v>
      </c>
      <c r="O23" s="89">
        <v>0</v>
      </c>
      <c r="P23" s="89">
        <f t="shared" si="14"/>
        <v>0</v>
      </c>
      <c r="Q23" s="89">
        <v>0</v>
      </c>
      <c r="R23" s="88">
        <f t="shared" si="15"/>
        <v>0</v>
      </c>
      <c r="S23" s="88">
        <v>0</v>
      </c>
      <c r="T23" s="88">
        <f t="shared" si="10"/>
        <v>0</v>
      </c>
      <c r="U23" s="93">
        <f t="shared" si="16"/>
        <v>0</v>
      </c>
      <c r="V23" s="94"/>
    </row>
    <row r="24" spans="1:22" s="79" customFormat="1" ht="24" customHeight="1">
      <c r="A24" s="85">
        <v>16</v>
      </c>
      <c r="B24" s="86" t="s">
        <v>678</v>
      </c>
      <c r="C24" s="87">
        <v>0</v>
      </c>
      <c r="D24" s="88">
        <f t="shared" si="11"/>
        <v>0</v>
      </c>
      <c r="E24" s="89">
        <v>0</v>
      </c>
      <c r="F24" s="89">
        <f t="shared" si="12"/>
        <v>0</v>
      </c>
      <c r="G24" s="89">
        <v>0</v>
      </c>
      <c r="H24" s="89">
        <f t="shared" si="13"/>
        <v>0</v>
      </c>
      <c r="I24" s="89">
        <v>0</v>
      </c>
      <c r="J24" s="88">
        <f t="shared" si="3"/>
        <v>0</v>
      </c>
      <c r="K24" s="89">
        <v>0</v>
      </c>
      <c r="L24" s="89">
        <f t="shared" si="17"/>
        <v>0</v>
      </c>
      <c r="M24" s="89">
        <v>0</v>
      </c>
      <c r="N24" s="89">
        <f t="shared" si="5"/>
        <v>0</v>
      </c>
      <c r="O24" s="89">
        <v>0</v>
      </c>
      <c r="P24" s="89">
        <f t="shared" si="14"/>
        <v>0</v>
      </c>
      <c r="Q24" s="89">
        <v>0</v>
      </c>
      <c r="R24" s="88">
        <f t="shared" si="15"/>
        <v>0</v>
      </c>
      <c r="S24" s="88">
        <v>0</v>
      </c>
      <c r="T24" s="88">
        <f t="shared" si="10"/>
        <v>0</v>
      </c>
      <c r="U24" s="93">
        <f t="shared" si="16"/>
        <v>0</v>
      </c>
      <c r="V24" s="94"/>
    </row>
    <row r="25" spans="1:22" s="79" customFormat="1" ht="24" customHeight="1">
      <c r="A25" s="85">
        <v>17</v>
      </c>
      <c r="B25" s="86" t="s">
        <v>679</v>
      </c>
      <c r="C25" s="87">
        <v>0</v>
      </c>
      <c r="D25" s="88">
        <f t="shared" si="11"/>
        <v>0</v>
      </c>
      <c r="E25" s="89">
        <v>0</v>
      </c>
      <c r="F25" s="89">
        <f t="shared" si="12"/>
        <v>0</v>
      </c>
      <c r="G25" s="89">
        <v>0</v>
      </c>
      <c r="H25" s="89">
        <f t="shared" si="13"/>
        <v>0</v>
      </c>
      <c r="I25" s="89">
        <v>0</v>
      </c>
      <c r="J25" s="88">
        <f t="shared" si="3"/>
        <v>0</v>
      </c>
      <c r="K25" s="89">
        <v>0</v>
      </c>
      <c r="L25" s="89">
        <f t="shared" si="17"/>
        <v>0</v>
      </c>
      <c r="M25" s="89">
        <v>0</v>
      </c>
      <c r="N25" s="89">
        <f t="shared" si="5"/>
        <v>0</v>
      </c>
      <c r="O25" s="89">
        <v>0</v>
      </c>
      <c r="P25" s="89">
        <f t="shared" si="14"/>
        <v>0</v>
      </c>
      <c r="Q25" s="89">
        <v>0</v>
      </c>
      <c r="R25" s="88">
        <f t="shared" si="15"/>
        <v>0</v>
      </c>
      <c r="S25" s="88">
        <v>0</v>
      </c>
      <c r="T25" s="88">
        <f t="shared" si="10"/>
        <v>0</v>
      </c>
      <c r="U25" s="93">
        <f t="shared" si="16"/>
        <v>0</v>
      </c>
      <c r="V25" s="94"/>
    </row>
    <row r="26" spans="1:22" s="79" customFormat="1" ht="24" customHeight="1">
      <c r="A26" s="85">
        <v>18</v>
      </c>
      <c r="B26" s="86" t="s">
        <v>680</v>
      </c>
      <c r="C26" s="87">
        <v>0</v>
      </c>
      <c r="D26" s="88">
        <f t="shared" si="11"/>
        <v>0</v>
      </c>
      <c r="E26" s="89">
        <v>0</v>
      </c>
      <c r="F26" s="89">
        <f t="shared" si="12"/>
        <v>0</v>
      </c>
      <c r="G26" s="89">
        <v>0</v>
      </c>
      <c r="H26" s="89">
        <f t="shared" si="13"/>
        <v>0</v>
      </c>
      <c r="I26" s="89">
        <v>0</v>
      </c>
      <c r="J26" s="88">
        <f t="shared" si="3"/>
        <v>0</v>
      </c>
      <c r="K26" s="89">
        <v>0</v>
      </c>
      <c r="L26" s="89">
        <f t="shared" si="17"/>
        <v>0</v>
      </c>
      <c r="M26" s="89">
        <v>0</v>
      </c>
      <c r="N26" s="89">
        <f t="shared" si="5"/>
        <v>0</v>
      </c>
      <c r="O26" s="89">
        <v>0</v>
      </c>
      <c r="P26" s="89">
        <f t="shared" si="14"/>
        <v>0</v>
      </c>
      <c r="Q26" s="89">
        <v>0</v>
      </c>
      <c r="R26" s="88">
        <f t="shared" si="15"/>
        <v>0</v>
      </c>
      <c r="S26" s="88">
        <v>0</v>
      </c>
      <c r="T26" s="88">
        <f t="shared" si="10"/>
        <v>0</v>
      </c>
      <c r="U26" s="93">
        <f t="shared" si="16"/>
        <v>0</v>
      </c>
      <c r="V26" s="94"/>
    </row>
    <row r="27" spans="1:22" s="79" customFormat="1" ht="24" customHeight="1">
      <c r="A27" s="85">
        <v>19</v>
      </c>
      <c r="B27" s="86" t="s">
        <v>681</v>
      </c>
      <c r="C27" s="87">
        <v>0</v>
      </c>
      <c r="D27" s="88">
        <f t="shared" si="11"/>
        <v>0</v>
      </c>
      <c r="E27" s="89">
        <v>0</v>
      </c>
      <c r="F27" s="89">
        <f t="shared" si="12"/>
        <v>0</v>
      </c>
      <c r="G27" s="89">
        <v>0</v>
      </c>
      <c r="H27" s="89">
        <f t="shared" si="13"/>
        <v>0</v>
      </c>
      <c r="I27" s="89">
        <v>0</v>
      </c>
      <c r="J27" s="88">
        <f t="shared" si="3"/>
        <v>0</v>
      </c>
      <c r="K27" s="89">
        <v>0</v>
      </c>
      <c r="L27" s="89">
        <f t="shared" si="17"/>
        <v>0</v>
      </c>
      <c r="M27" s="89">
        <v>0</v>
      </c>
      <c r="N27" s="89">
        <f t="shared" si="5"/>
        <v>0</v>
      </c>
      <c r="O27" s="89">
        <v>0</v>
      </c>
      <c r="P27" s="89">
        <f t="shared" si="14"/>
        <v>0</v>
      </c>
      <c r="Q27" s="89">
        <v>0</v>
      </c>
      <c r="R27" s="88">
        <f t="shared" si="15"/>
        <v>0</v>
      </c>
      <c r="S27" s="88">
        <v>0</v>
      </c>
      <c r="T27" s="88">
        <f t="shared" si="10"/>
        <v>0</v>
      </c>
      <c r="U27" s="93">
        <f t="shared" si="16"/>
        <v>0</v>
      </c>
      <c r="V27" s="94"/>
    </row>
    <row r="28" spans="1:22" s="79" customFormat="1" ht="24" customHeight="1">
      <c r="A28" s="85">
        <v>20</v>
      </c>
      <c r="B28" s="86" t="s">
        <v>682</v>
      </c>
      <c r="C28" s="87">
        <v>0</v>
      </c>
      <c r="D28" s="88">
        <f t="shared" si="11"/>
        <v>0</v>
      </c>
      <c r="E28" s="89">
        <v>0</v>
      </c>
      <c r="F28" s="89">
        <f t="shared" si="12"/>
        <v>0</v>
      </c>
      <c r="G28" s="89">
        <v>0</v>
      </c>
      <c r="H28" s="89">
        <f t="shared" si="13"/>
        <v>0</v>
      </c>
      <c r="I28" s="89">
        <v>0</v>
      </c>
      <c r="J28" s="88">
        <f t="shared" si="3"/>
        <v>0</v>
      </c>
      <c r="K28" s="89">
        <v>0</v>
      </c>
      <c r="L28" s="89">
        <f t="shared" si="17"/>
        <v>0</v>
      </c>
      <c r="M28" s="89">
        <v>0</v>
      </c>
      <c r="N28" s="89">
        <f t="shared" si="5"/>
        <v>0</v>
      </c>
      <c r="O28" s="89">
        <v>0</v>
      </c>
      <c r="P28" s="89">
        <f t="shared" si="14"/>
        <v>0</v>
      </c>
      <c r="Q28" s="89">
        <v>0</v>
      </c>
      <c r="R28" s="88">
        <f t="shared" si="15"/>
        <v>0</v>
      </c>
      <c r="S28" s="88">
        <v>0</v>
      </c>
      <c r="T28" s="88">
        <f t="shared" si="10"/>
        <v>0</v>
      </c>
      <c r="U28" s="93">
        <f t="shared" si="16"/>
        <v>0</v>
      </c>
      <c r="V28" s="94"/>
    </row>
    <row r="29" spans="1:22" s="79" customFormat="1" ht="24" customHeight="1">
      <c r="A29" s="85">
        <v>21</v>
      </c>
      <c r="B29" s="86" t="s">
        <v>683</v>
      </c>
      <c r="C29" s="87">
        <v>0</v>
      </c>
      <c r="D29" s="88">
        <f t="shared" si="11"/>
        <v>0</v>
      </c>
      <c r="E29" s="89">
        <v>0</v>
      </c>
      <c r="F29" s="89">
        <f t="shared" si="12"/>
        <v>0</v>
      </c>
      <c r="G29" s="89">
        <v>0</v>
      </c>
      <c r="H29" s="89">
        <f t="shared" si="13"/>
        <v>0</v>
      </c>
      <c r="I29" s="89">
        <v>0</v>
      </c>
      <c r="J29" s="88">
        <f t="shared" si="3"/>
        <v>0</v>
      </c>
      <c r="K29" s="89">
        <v>0</v>
      </c>
      <c r="L29" s="89">
        <f t="shared" si="17"/>
        <v>0</v>
      </c>
      <c r="M29" s="89">
        <v>0</v>
      </c>
      <c r="N29" s="89">
        <f t="shared" si="5"/>
        <v>0</v>
      </c>
      <c r="O29" s="89">
        <v>0</v>
      </c>
      <c r="P29" s="89">
        <f t="shared" si="14"/>
        <v>0</v>
      </c>
      <c r="Q29" s="89">
        <v>0</v>
      </c>
      <c r="R29" s="88">
        <f t="shared" si="15"/>
        <v>0</v>
      </c>
      <c r="S29" s="88">
        <v>0</v>
      </c>
      <c r="T29" s="88">
        <f t="shared" si="10"/>
        <v>0</v>
      </c>
      <c r="U29" s="93">
        <f t="shared" si="16"/>
        <v>0</v>
      </c>
      <c r="V29" s="94"/>
    </row>
    <row r="30" spans="1:22" s="79" customFormat="1" ht="24" customHeight="1">
      <c r="A30" s="85">
        <v>22</v>
      </c>
      <c r="B30" s="86" t="s">
        <v>684</v>
      </c>
      <c r="C30" s="87">
        <v>0</v>
      </c>
      <c r="D30" s="88">
        <f t="shared" si="11"/>
        <v>0</v>
      </c>
      <c r="E30" s="89">
        <v>0</v>
      </c>
      <c r="F30" s="89">
        <f t="shared" si="12"/>
        <v>0</v>
      </c>
      <c r="G30" s="89">
        <v>0</v>
      </c>
      <c r="H30" s="89">
        <f t="shared" si="13"/>
        <v>0</v>
      </c>
      <c r="I30" s="89">
        <v>0</v>
      </c>
      <c r="J30" s="88">
        <f t="shared" si="3"/>
        <v>0</v>
      </c>
      <c r="K30" s="89">
        <v>0</v>
      </c>
      <c r="L30" s="89">
        <f t="shared" si="17"/>
        <v>0</v>
      </c>
      <c r="M30" s="89">
        <v>0</v>
      </c>
      <c r="N30" s="89">
        <f t="shared" si="5"/>
        <v>0</v>
      </c>
      <c r="O30" s="89">
        <v>0</v>
      </c>
      <c r="P30" s="89">
        <f t="shared" si="14"/>
        <v>0</v>
      </c>
      <c r="Q30" s="89">
        <v>0</v>
      </c>
      <c r="R30" s="88">
        <f t="shared" si="15"/>
        <v>0</v>
      </c>
      <c r="S30" s="88">
        <v>0</v>
      </c>
      <c r="T30" s="88">
        <f t="shared" si="10"/>
        <v>0</v>
      </c>
      <c r="U30" s="93">
        <f t="shared" si="16"/>
        <v>0</v>
      </c>
      <c r="V30" s="94"/>
    </row>
    <row r="31" spans="1:22" s="79" customFormat="1" ht="24" customHeight="1">
      <c r="A31" s="85">
        <v>23</v>
      </c>
      <c r="B31" s="86" t="s">
        <v>685</v>
      </c>
      <c r="C31" s="87">
        <v>0</v>
      </c>
      <c r="D31" s="88">
        <f t="shared" si="11"/>
        <v>0</v>
      </c>
      <c r="E31" s="89">
        <v>0</v>
      </c>
      <c r="F31" s="89">
        <f t="shared" si="12"/>
        <v>0</v>
      </c>
      <c r="G31" s="89">
        <v>0</v>
      </c>
      <c r="H31" s="89">
        <f t="shared" si="13"/>
        <v>0</v>
      </c>
      <c r="I31" s="89">
        <v>0</v>
      </c>
      <c r="J31" s="88">
        <f t="shared" si="3"/>
        <v>0</v>
      </c>
      <c r="K31" s="89">
        <v>0</v>
      </c>
      <c r="L31" s="89">
        <f t="shared" si="17"/>
        <v>0</v>
      </c>
      <c r="M31" s="89">
        <v>0</v>
      </c>
      <c r="N31" s="89">
        <f t="shared" si="5"/>
        <v>0</v>
      </c>
      <c r="O31" s="89">
        <v>0</v>
      </c>
      <c r="P31" s="89">
        <f t="shared" si="14"/>
        <v>0</v>
      </c>
      <c r="Q31" s="89">
        <v>0</v>
      </c>
      <c r="R31" s="88">
        <f t="shared" si="15"/>
        <v>0</v>
      </c>
      <c r="S31" s="88">
        <v>0</v>
      </c>
      <c r="T31" s="88">
        <f t="shared" si="10"/>
        <v>0</v>
      </c>
      <c r="U31" s="93">
        <f t="shared" si="16"/>
        <v>0</v>
      </c>
      <c r="V31" s="94"/>
    </row>
    <row r="32" spans="1:22" s="79" customFormat="1" ht="24" customHeight="1">
      <c r="A32" s="85">
        <v>24</v>
      </c>
      <c r="B32" s="86" t="s">
        <v>686</v>
      </c>
      <c r="C32" s="87">
        <v>0</v>
      </c>
      <c r="D32" s="88">
        <f t="shared" si="11"/>
        <v>0</v>
      </c>
      <c r="E32" s="89">
        <v>0</v>
      </c>
      <c r="F32" s="89">
        <f t="shared" si="12"/>
        <v>0</v>
      </c>
      <c r="G32" s="89">
        <v>0</v>
      </c>
      <c r="H32" s="89">
        <f t="shared" si="13"/>
        <v>0</v>
      </c>
      <c r="I32" s="89">
        <v>0</v>
      </c>
      <c r="J32" s="88">
        <f t="shared" si="3"/>
        <v>0</v>
      </c>
      <c r="K32" s="89">
        <v>0</v>
      </c>
      <c r="L32" s="89">
        <f t="shared" si="17"/>
        <v>0</v>
      </c>
      <c r="M32" s="89">
        <v>0</v>
      </c>
      <c r="N32" s="89">
        <f t="shared" si="5"/>
        <v>0</v>
      </c>
      <c r="O32" s="89">
        <v>0</v>
      </c>
      <c r="P32" s="89">
        <f t="shared" si="14"/>
        <v>0</v>
      </c>
      <c r="Q32" s="89">
        <v>0</v>
      </c>
      <c r="R32" s="88">
        <f t="shared" si="15"/>
        <v>0</v>
      </c>
      <c r="S32" s="88">
        <v>0</v>
      </c>
      <c r="T32" s="88">
        <f t="shared" si="10"/>
        <v>0</v>
      </c>
      <c r="U32" s="93">
        <f t="shared" si="16"/>
        <v>0</v>
      </c>
      <c r="V32" s="94"/>
    </row>
    <row r="33" spans="1:22" s="79" customFormat="1" ht="24" customHeight="1">
      <c r="A33" s="85">
        <v>25</v>
      </c>
      <c r="B33" s="86" t="s">
        <v>687</v>
      </c>
      <c r="C33" s="87">
        <v>0</v>
      </c>
      <c r="D33" s="88">
        <f t="shared" si="11"/>
        <v>0</v>
      </c>
      <c r="E33" s="89">
        <v>0</v>
      </c>
      <c r="F33" s="89">
        <f t="shared" si="12"/>
        <v>0</v>
      </c>
      <c r="G33" s="89">
        <v>0</v>
      </c>
      <c r="H33" s="89">
        <f t="shared" si="13"/>
        <v>0</v>
      </c>
      <c r="I33" s="89">
        <v>0</v>
      </c>
      <c r="J33" s="88">
        <f t="shared" si="3"/>
        <v>0</v>
      </c>
      <c r="K33" s="89">
        <v>0</v>
      </c>
      <c r="L33" s="89">
        <f t="shared" si="17"/>
        <v>0</v>
      </c>
      <c r="M33" s="89">
        <v>0</v>
      </c>
      <c r="N33" s="89">
        <f t="shared" si="5"/>
        <v>0</v>
      </c>
      <c r="O33" s="89">
        <v>0</v>
      </c>
      <c r="P33" s="89">
        <f t="shared" si="14"/>
        <v>0</v>
      </c>
      <c r="Q33" s="89">
        <v>0</v>
      </c>
      <c r="R33" s="88">
        <f t="shared" si="15"/>
        <v>0</v>
      </c>
      <c r="S33" s="88">
        <v>0</v>
      </c>
      <c r="T33" s="88">
        <f t="shared" si="10"/>
        <v>0</v>
      </c>
      <c r="U33" s="93">
        <f t="shared" si="16"/>
        <v>0</v>
      </c>
      <c r="V33" s="94"/>
    </row>
    <row r="34" spans="1:22" s="79" customFormat="1" ht="24" customHeight="1">
      <c r="A34" s="85">
        <v>26</v>
      </c>
      <c r="B34" s="86" t="s">
        <v>688</v>
      </c>
      <c r="C34" s="87">
        <v>0</v>
      </c>
      <c r="D34" s="88">
        <f t="shared" si="11"/>
        <v>0</v>
      </c>
      <c r="E34" s="89">
        <v>0</v>
      </c>
      <c r="F34" s="89">
        <f t="shared" si="12"/>
        <v>0</v>
      </c>
      <c r="G34" s="89">
        <v>0</v>
      </c>
      <c r="H34" s="89">
        <f t="shared" si="13"/>
        <v>0</v>
      </c>
      <c r="I34" s="89">
        <v>0</v>
      </c>
      <c r="J34" s="88">
        <f t="shared" si="3"/>
        <v>0</v>
      </c>
      <c r="K34" s="89">
        <v>0</v>
      </c>
      <c r="L34" s="89">
        <f t="shared" si="17"/>
        <v>0</v>
      </c>
      <c r="M34" s="89">
        <v>0</v>
      </c>
      <c r="N34" s="89">
        <f t="shared" si="5"/>
        <v>0</v>
      </c>
      <c r="O34" s="89">
        <v>0</v>
      </c>
      <c r="P34" s="89">
        <f t="shared" si="14"/>
        <v>0</v>
      </c>
      <c r="Q34" s="89">
        <v>0</v>
      </c>
      <c r="R34" s="88">
        <f t="shared" si="15"/>
        <v>0</v>
      </c>
      <c r="S34" s="88">
        <v>0</v>
      </c>
      <c r="T34" s="88">
        <f t="shared" si="10"/>
        <v>0</v>
      </c>
      <c r="U34" s="93">
        <f t="shared" si="16"/>
        <v>0</v>
      </c>
      <c r="V34" s="94"/>
    </row>
    <row r="35" spans="1:22" s="79" customFormat="1" ht="24" customHeight="1">
      <c r="A35" s="85">
        <v>27</v>
      </c>
      <c r="B35" s="86" t="s">
        <v>689</v>
      </c>
      <c r="C35" s="87">
        <v>0</v>
      </c>
      <c r="D35" s="88">
        <f t="shared" si="11"/>
        <v>0</v>
      </c>
      <c r="E35" s="89">
        <v>0</v>
      </c>
      <c r="F35" s="89">
        <f t="shared" si="12"/>
        <v>0</v>
      </c>
      <c r="G35" s="89">
        <v>0</v>
      </c>
      <c r="H35" s="89">
        <f t="shared" si="13"/>
        <v>0</v>
      </c>
      <c r="I35" s="89">
        <v>0</v>
      </c>
      <c r="J35" s="88">
        <f t="shared" si="3"/>
        <v>0</v>
      </c>
      <c r="K35" s="89">
        <v>0</v>
      </c>
      <c r="L35" s="89">
        <f t="shared" si="17"/>
        <v>0</v>
      </c>
      <c r="M35" s="89">
        <v>0</v>
      </c>
      <c r="N35" s="89">
        <f t="shared" si="5"/>
        <v>0</v>
      </c>
      <c r="O35" s="89">
        <v>0</v>
      </c>
      <c r="P35" s="89">
        <f t="shared" si="14"/>
        <v>0</v>
      </c>
      <c r="Q35" s="89">
        <v>0</v>
      </c>
      <c r="R35" s="88">
        <f t="shared" si="15"/>
        <v>0</v>
      </c>
      <c r="S35" s="88">
        <v>0</v>
      </c>
      <c r="T35" s="88">
        <f t="shared" si="10"/>
        <v>0</v>
      </c>
      <c r="U35" s="93">
        <f t="shared" si="16"/>
        <v>0</v>
      </c>
      <c r="V35" s="94"/>
    </row>
    <row r="36" spans="1:22" s="79" customFormat="1" ht="24" customHeight="1">
      <c r="A36" s="85">
        <v>28</v>
      </c>
      <c r="B36" s="86" t="s">
        <v>690</v>
      </c>
      <c r="C36" s="87">
        <v>0</v>
      </c>
      <c r="D36" s="88">
        <f t="shared" si="11"/>
        <v>0</v>
      </c>
      <c r="E36" s="89">
        <v>0</v>
      </c>
      <c r="F36" s="89">
        <f t="shared" si="12"/>
        <v>0</v>
      </c>
      <c r="G36" s="89">
        <v>0</v>
      </c>
      <c r="H36" s="89">
        <f t="shared" si="13"/>
        <v>0</v>
      </c>
      <c r="I36" s="89">
        <v>0</v>
      </c>
      <c r="J36" s="88">
        <f t="shared" si="3"/>
        <v>0</v>
      </c>
      <c r="K36" s="89">
        <v>0</v>
      </c>
      <c r="L36" s="89">
        <f t="shared" si="17"/>
        <v>0</v>
      </c>
      <c r="M36" s="89">
        <v>0</v>
      </c>
      <c r="N36" s="89">
        <f t="shared" si="5"/>
        <v>0</v>
      </c>
      <c r="O36" s="89">
        <v>0</v>
      </c>
      <c r="P36" s="89">
        <f t="shared" si="14"/>
        <v>0</v>
      </c>
      <c r="Q36" s="89">
        <v>0</v>
      </c>
      <c r="R36" s="88">
        <f t="shared" si="15"/>
        <v>0</v>
      </c>
      <c r="S36" s="88">
        <v>0</v>
      </c>
      <c r="T36" s="88">
        <f t="shared" si="10"/>
        <v>0</v>
      </c>
      <c r="U36" s="93">
        <f t="shared" si="16"/>
        <v>0</v>
      </c>
      <c r="V36" s="94"/>
    </row>
    <row r="37" spans="1:22" s="79" customFormat="1" ht="24" customHeight="1">
      <c r="A37" s="85">
        <v>29</v>
      </c>
      <c r="B37" s="86" t="s">
        <v>691</v>
      </c>
      <c r="C37" s="87">
        <v>0</v>
      </c>
      <c r="D37" s="88">
        <f t="shared" si="11"/>
        <v>0</v>
      </c>
      <c r="E37" s="89">
        <v>0</v>
      </c>
      <c r="F37" s="89">
        <f t="shared" si="12"/>
        <v>0</v>
      </c>
      <c r="G37" s="89">
        <v>0</v>
      </c>
      <c r="H37" s="89">
        <f t="shared" si="13"/>
        <v>0</v>
      </c>
      <c r="I37" s="89">
        <v>0</v>
      </c>
      <c r="J37" s="88">
        <f t="shared" si="3"/>
        <v>0</v>
      </c>
      <c r="K37" s="89">
        <v>0</v>
      </c>
      <c r="L37" s="89">
        <f t="shared" si="17"/>
        <v>0</v>
      </c>
      <c r="M37" s="89">
        <v>0</v>
      </c>
      <c r="N37" s="89">
        <f t="shared" si="5"/>
        <v>0</v>
      </c>
      <c r="O37" s="89">
        <v>0</v>
      </c>
      <c r="P37" s="89">
        <f t="shared" si="14"/>
        <v>0</v>
      </c>
      <c r="Q37" s="89">
        <v>0</v>
      </c>
      <c r="R37" s="88">
        <f t="shared" si="15"/>
        <v>0</v>
      </c>
      <c r="S37" s="88">
        <v>0</v>
      </c>
      <c r="T37" s="88">
        <f t="shared" si="10"/>
        <v>0</v>
      </c>
      <c r="U37" s="93">
        <f t="shared" si="16"/>
        <v>0</v>
      </c>
      <c r="V37" s="94"/>
    </row>
    <row r="38" spans="1:22" s="79" customFormat="1" ht="24" customHeight="1">
      <c r="A38" s="85">
        <v>30</v>
      </c>
      <c r="B38" s="86" t="s">
        <v>692</v>
      </c>
      <c r="C38" s="87">
        <v>0</v>
      </c>
      <c r="D38" s="88">
        <f t="shared" si="11"/>
        <v>0</v>
      </c>
      <c r="E38" s="89">
        <v>0</v>
      </c>
      <c r="F38" s="89">
        <f t="shared" si="12"/>
        <v>0</v>
      </c>
      <c r="G38" s="89">
        <v>0</v>
      </c>
      <c r="H38" s="89">
        <f t="shared" si="13"/>
        <v>0</v>
      </c>
      <c r="I38" s="89">
        <v>0</v>
      </c>
      <c r="J38" s="88">
        <f t="shared" si="3"/>
        <v>0</v>
      </c>
      <c r="K38" s="89">
        <v>0</v>
      </c>
      <c r="L38" s="89">
        <f t="shared" si="17"/>
        <v>0</v>
      </c>
      <c r="M38" s="89">
        <v>0</v>
      </c>
      <c r="N38" s="89">
        <f t="shared" si="5"/>
        <v>0</v>
      </c>
      <c r="O38" s="89">
        <v>0</v>
      </c>
      <c r="P38" s="89">
        <f t="shared" si="14"/>
        <v>0</v>
      </c>
      <c r="Q38" s="89">
        <v>0</v>
      </c>
      <c r="R38" s="88">
        <f t="shared" si="15"/>
        <v>0</v>
      </c>
      <c r="S38" s="88">
        <v>0</v>
      </c>
      <c r="T38" s="88">
        <f t="shared" si="10"/>
        <v>0</v>
      </c>
      <c r="U38" s="93">
        <f t="shared" si="16"/>
        <v>0</v>
      </c>
      <c r="V38" s="94"/>
    </row>
    <row r="39" spans="1:22" s="79" customFormat="1" ht="24" customHeight="1">
      <c r="A39" s="85">
        <v>31</v>
      </c>
      <c r="B39" s="86" t="s">
        <v>693</v>
      </c>
      <c r="C39" s="87">
        <v>0</v>
      </c>
      <c r="D39" s="88">
        <f t="shared" si="11"/>
        <v>0</v>
      </c>
      <c r="E39" s="89">
        <v>0</v>
      </c>
      <c r="F39" s="89">
        <f t="shared" si="12"/>
        <v>0</v>
      </c>
      <c r="G39" s="89">
        <v>0</v>
      </c>
      <c r="H39" s="89">
        <f t="shared" si="13"/>
        <v>0</v>
      </c>
      <c r="I39" s="89">
        <v>0</v>
      </c>
      <c r="J39" s="88">
        <f t="shared" si="3"/>
        <v>0</v>
      </c>
      <c r="K39" s="89">
        <v>0</v>
      </c>
      <c r="L39" s="89">
        <f t="shared" si="17"/>
        <v>0</v>
      </c>
      <c r="M39" s="89">
        <v>0</v>
      </c>
      <c r="N39" s="89">
        <f t="shared" si="5"/>
        <v>0</v>
      </c>
      <c r="O39" s="89">
        <v>0</v>
      </c>
      <c r="P39" s="89">
        <f t="shared" si="14"/>
        <v>0</v>
      </c>
      <c r="Q39" s="89">
        <v>0</v>
      </c>
      <c r="R39" s="88">
        <f t="shared" si="15"/>
        <v>0</v>
      </c>
      <c r="S39" s="88">
        <v>0</v>
      </c>
      <c r="T39" s="88">
        <f t="shared" si="10"/>
        <v>0</v>
      </c>
      <c r="U39" s="93">
        <f t="shared" si="16"/>
        <v>0</v>
      </c>
      <c r="V39" s="94"/>
    </row>
    <row r="40" spans="1:22" s="79" customFormat="1" ht="24" customHeight="1">
      <c r="A40" s="85">
        <v>32</v>
      </c>
      <c r="B40" s="86" t="s">
        <v>694</v>
      </c>
      <c r="C40" s="87">
        <v>0</v>
      </c>
      <c r="D40" s="88">
        <f t="shared" si="11"/>
        <v>0</v>
      </c>
      <c r="E40" s="89">
        <v>0</v>
      </c>
      <c r="F40" s="89">
        <f t="shared" si="12"/>
        <v>0</v>
      </c>
      <c r="G40" s="89">
        <v>0</v>
      </c>
      <c r="H40" s="89">
        <f t="shared" si="13"/>
        <v>0</v>
      </c>
      <c r="I40" s="89">
        <v>0</v>
      </c>
      <c r="J40" s="88">
        <f t="shared" si="3"/>
        <v>0</v>
      </c>
      <c r="K40" s="89">
        <v>0</v>
      </c>
      <c r="L40" s="89">
        <f t="shared" si="17"/>
        <v>0</v>
      </c>
      <c r="M40" s="89">
        <v>0</v>
      </c>
      <c r="N40" s="89">
        <f t="shared" si="5"/>
        <v>0</v>
      </c>
      <c r="O40" s="89">
        <v>0</v>
      </c>
      <c r="P40" s="89">
        <f t="shared" si="14"/>
        <v>0</v>
      </c>
      <c r="Q40" s="89">
        <v>0</v>
      </c>
      <c r="R40" s="88">
        <f t="shared" si="15"/>
        <v>0</v>
      </c>
      <c r="S40" s="88">
        <v>0</v>
      </c>
      <c r="T40" s="88">
        <f t="shared" si="10"/>
        <v>0</v>
      </c>
      <c r="U40" s="93">
        <f t="shared" si="16"/>
        <v>0</v>
      </c>
      <c r="V40" s="94"/>
    </row>
    <row r="41" spans="1:22" s="79" customFormat="1" ht="24" customHeight="1">
      <c r="A41" s="85">
        <v>33</v>
      </c>
      <c r="B41" s="86" t="s">
        <v>695</v>
      </c>
      <c r="C41" s="87">
        <v>0</v>
      </c>
      <c r="D41" s="88">
        <f t="shared" si="11"/>
        <v>0</v>
      </c>
      <c r="E41" s="89">
        <v>0</v>
      </c>
      <c r="F41" s="89">
        <f t="shared" si="12"/>
        <v>0</v>
      </c>
      <c r="G41" s="89">
        <v>0</v>
      </c>
      <c r="H41" s="89">
        <f t="shared" si="13"/>
        <v>0</v>
      </c>
      <c r="I41" s="89">
        <v>0</v>
      </c>
      <c r="J41" s="88">
        <f t="shared" si="3"/>
        <v>0</v>
      </c>
      <c r="K41" s="89">
        <v>0</v>
      </c>
      <c r="L41" s="89">
        <f t="shared" si="17"/>
        <v>0</v>
      </c>
      <c r="M41" s="89">
        <v>0</v>
      </c>
      <c r="N41" s="89">
        <f t="shared" si="5"/>
        <v>0</v>
      </c>
      <c r="O41" s="89">
        <v>0</v>
      </c>
      <c r="P41" s="89">
        <f t="shared" si="14"/>
        <v>0</v>
      </c>
      <c r="Q41" s="89">
        <v>0</v>
      </c>
      <c r="R41" s="88">
        <f t="shared" si="15"/>
        <v>0</v>
      </c>
      <c r="S41" s="88">
        <v>0</v>
      </c>
      <c r="T41" s="88">
        <f t="shared" si="10"/>
        <v>0</v>
      </c>
      <c r="U41" s="93">
        <f t="shared" si="16"/>
        <v>0</v>
      </c>
      <c r="V41" s="94"/>
    </row>
    <row r="42" spans="1:22" s="79" customFormat="1" ht="24" customHeight="1">
      <c r="A42" s="85">
        <v>34</v>
      </c>
      <c r="B42" s="86" t="s">
        <v>696</v>
      </c>
      <c r="C42" s="87">
        <v>0</v>
      </c>
      <c r="D42" s="88">
        <f t="shared" si="11"/>
        <v>0</v>
      </c>
      <c r="E42" s="89">
        <v>0</v>
      </c>
      <c r="F42" s="89">
        <f t="shared" si="12"/>
        <v>0</v>
      </c>
      <c r="G42" s="89">
        <v>0</v>
      </c>
      <c r="H42" s="89">
        <f t="shared" si="13"/>
        <v>0</v>
      </c>
      <c r="I42" s="89">
        <v>0</v>
      </c>
      <c r="J42" s="88">
        <f t="shared" si="3"/>
        <v>0</v>
      </c>
      <c r="K42" s="89">
        <v>0</v>
      </c>
      <c r="L42" s="89">
        <f t="shared" si="17"/>
        <v>0</v>
      </c>
      <c r="M42" s="89">
        <v>0</v>
      </c>
      <c r="N42" s="89">
        <f t="shared" si="5"/>
        <v>0</v>
      </c>
      <c r="O42" s="89">
        <v>0</v>
      </c>
      <c r="P42" s="89">
        <f t="shared" si="14"/>
        <v>0</v>
      </c>
      <c r="Q42" s="89">
        <v>0</v>
      </c>
      <c r="R42" s="88">
        <f t="shared" si="15"/>
        <v>0</v>
      </c>
      <c r="S42" s="88">
        <v>0</v>
      </c>
      <c r="T42" s="88">
        <f t="shared" si="10"/>
        <v>0</v>
      </c>
      <c r="U42" s="93">
        <f t="shared" si="16"/>
        <v>0</v>
      </c>
      <c r="V42" s="94"/>
    </row>
    <row r="43" spans="1:22" s="79" customFormat="1" ht="24" customHeight="1">
      <c r="A43" s="85">
        <v>35</v>
      </c>
      <c r="B43" s="86" t="s">
        <v>697</v>
      </c>
      <c r="C43" s="87">
        <v>0</v>
      </c>
      <c r="D43" s="88">
        <f t="shared" si="11"/>
        <v>0</v>
      </c>
      <c r="E43" s="89">
        <v>0</v>
      </c>
      <c r="F43" s="89">
        <f t="shared" si="12"/>
        <v>0</v>
      </c>
      <c r="G43" s="89">
        <v>0</v>
      </c>
      <c r="H43" s="89">
        <f t="shared" si="13"/>
        <v>0</v>
      </c>
      <c r="I43" s="89">
        <v>0</v>
      </c>
      <c r="J43" s="88">
        <f t="shared" si="3"/>
        <v>0</v>
      </c>
      <c r="K43" s="89">
        <v>0</v>
      </c>
      <c r="L43" s="89">
        <f t="shared" si="17"/>
        <v>0</v>
      </c>
      <c r="M43" s="89">
        <v>0</v>
      </c>
      <c r="N43" s="89">
        <f t="shared" si="5"/>
        <v>0</v>
      </c>
      <c r="O43" s="89">
        <v>0</v>
      </c>
      <c r="P43" s="89">
        <f t="shared" si="14"/>
        <v>0</v>
      </c>
      <c r="Q43" s="89">
        <v>0</v>
      </c>
      <c r="R43" s="88">
        <f t="shared" si="15"/>
        <v>0</v>
      </c>
      <c r="S43" s="88">
        <v>0</v>
      </c>
      <c r="T43" s="88">
        <f t="shared" si="10"/>
        <v>0</v>
      </c>
      <c r="U43" s="93">
        <f t="shared" si="16"/>
        <v>0</v>
      </c>
      <c r="V43" s="94"/>
    </row>
    <row r="44" spans="1:22" s="79" customFormat="1" ht="24" customHeight="1">
      <c r="A44" s="85">
        <v>36</v>
      </c>
      <c r="B44" s="86" t="s">
        <v>698</v>
      </c>
      <c r="C44" s="87">
        <v>0</v>
      </c>
      <c r="D44" s="88">
        <f t="shared" si="11"/>
        <v>0</v>
      </c>
      <c r="E44" s="89">
        <v>0</v>
      </c>
      <c r="F44" s="89">
        <f t="shared" si="12"/>
        <v>0</v>
      </c>
      <c r="G44" s="89">
        <v>0</v>
      </c>
      <c r="H44" s="89">
        <f t="shared" si="13"/>
        <v>0</v>
      </c>
      <c r="I44" s="89">
        <v>0</v>
      </c>
      <c r="J44" s="88">
        <f t="shared" si="3"/>
        <v>0</v>
      </c>
      <c r="K44" s="89">
        <v>0</v>
      </c>
      <c r="L44" s="89">
        <f t="shared" si="17"/>
        <v>0</v>
      </c>
      <c r="M44" s="89">
        <v>0</v>
      </c>
      <c r="N44" s="89">
        <f t="shared" si="5"/>
        <v>0</v>
      </c>
      <c r="O44" s="89">
        <v>0</v>
      </c>
      <c r="P44" s="89">
        <f t="shared" si="14"/>
        <v>0</v>
      </c>
      <c r="Q44" s="89">
        <v>0</v>
      </c>
      <c r="R44" s="88">
        <f t="shared" si="15"/>
        <v>0</v>
      </c>
      <c r="S44" s="88">
        <v>0</v>
      </c>
      <c r="T44" s="88">
        <f t="shared" si="10"/>
        <v>0</v>
      </c>
      <c r="U44" s="93">
        <f t="shared" si="16"/>
        <v>0</v>
      </c>
      <c r="V44" s="94"/>
    </row>
    <row r="45" spans="1:22" s="79" customFormat="1" ht="24" customHeight="1">
      <c r="A45" s="85">
        <v>37</v>
      </c>
      <c r="B45" s="86" t="s">
        <v>699</v>
      </c>
      <c r="C45" s="87">
        <v>0</v>
      </c>
      <c r="D45" s="88">
        <f t="shared" si="11"/>
        <v>0</v>
      </c>
      <c r="E45" s="89">
        <v>0</v>
      </c>
      <c r="F45" s="89">
        <f t="shared" si="12"/>
        <v>0</v>
      </c>
      <c r="G45" s="89">
        <v>0</v>
      </c>
      <c r="H45" s="89">
        <f t="shared" si="13"/>
        <v>0</v>
      </c>
      <c r="I45" s="89">
        <v>0</v>
      </c>
      <c r="J45" s="88">
        <f t="shared" si="3"/>
        <v>0</v>
      </c>
      <c r="K45" s="89">
        <v>0</v>
      </c>
      <c r="L45" s="89">
        <f t="shared" si="17"/>
        <v>0</v>
      </c>
      <c r="M45" s="89">
        <v>0</v>
      </c>
      <c r="N45" s="89">
        <f t="shared" si="5"/>
        <v>0</v>
      </c>
      <c r="O45" s="89">
        <v>0</v>
      </c>
      <c r="P45" s="89">
        <f t="shared" si="14"/>
        <v>0</v>
      </c>
      <c r="Q45" s="89">
        <v>0</v>
      </c>
      <c r="R45" s="88">
        <f t="shared" si="15"/>
        <v>0</v>
      </c>
      <c r="S45" s="88">
        <v>0</v>
      </c>
      <c r="T45" s="88">
        <f t="shared" si="10"/>
        <v>0</v>
      </c>
      <c r="U45" s="93">
        <f t="shared" si="16"/>
        <v>0</v>
      </c>
      <c r="V45" s="94"/>
    </row>
    <row r="46" spans="1:22" s="79" customFormat="1" ht="24" customHeight="1">
      <c r="A46" s="85">
        <v>38</v>
      </c>
      <c r="B46" s="86" t="s">
        <v>700</v>
      </c>
      <c r="C46" s="87">
        <v>0</v>
      </c>
      <c r="D46" s="88">
        <f t="shared" si="11"/>
        <v>0</v>
      </c>
      <c r="E46" s="89">
        <v>0</v>
      </c>
      <c r="F46" s="89">
        <f t="shared" si="12"/>
        <v>0</v>
      </c>
      <c r="G46" s="89">
        <v>0</v>
      </c>
      <c r="H46" s="89">
        <f t="shared" si="13"/>
        <v>0</v>
      </c>
      <c r="I46" s="89">
        <v>0</v>
      </c>
      <c r="J46" s="88">
        <f t="shared" si="3"/>
        <v>0</v>
      </c>
      <c r="K46" s="89">
        <v>0</v>
      </c>
      <c r="L46" s="89">
        <f t="shared" si="17"/>
        <v>0</v>
      </c>
      <c r="M46" s="89">
        <v>0</v>
      </c>
      <c r="N46" s="89">
        <f t="shared" si="5"/>
        <v>0</v>
      </c>
      <c r="O46" s="89">
        <v>0</v>
      </c>
      <c r="P46" s="89">
        <f t="shared" si="14"/>
        <v>0</v>
      </c>
      <c r="Q46" s="89">
        <v>0</v>
      </c>
      <c r="R46" s="88">
        <f t="shared" si="15"/>
        <v>0</v>
      </c>
      <c r="S46" s="88">
        <v>0</v>
      </c>
      <c r="T46" s="88">
        <f t="shared" si="10"/>
        <v>0</v>
      </c>
      <c r="U46" s="93">
        <f t="shared" si="16"/>
        <v>0</v>
      </c>
      <c r="V46" s="94"/>
    </row>
    <row r="47" spans="1:22" s="79" customFormat="1" ht="24" customHeight="1">
      <c r="A47" s="85">
        <v>39</v>
      </c>
      <c r="B47" s="86" t="s">
        <v>701</v>
      </c>
      <c r="C47" s="87">
        <v>0</v>
      </c>
      <c r="D47" s="88">
        <f t="shared" si="11"/>
        <v>0</v>
      </c>
      <c r="E47" s="89">
        <v>0</v>
      </c>
      <c r="F47" s="89">
        <f t="shared" si="12"/>
        <v>0</v>
      </c>
      <c r="G47" s="89">
        <v>0</v>
      </c>
      <c r="H47" s="89">
        <f t="shared" si="13"/>
        <v>0</v>
      </c>
      <c r="I47" s="89">
        <v>0</v>
      </c>
      <c r="J47" s="88">
        <f t="shared" si="3"/>
        <v>0</v>
      </c>
      <c r="K47" s="89">
        <v>0</v>
      </c>
      <c r="L47" s="89">
        <f t="shared" si="17"/>
        <v>0</v>
      </c>
      <c r="M47" s="89">
        <v>0</v>
      </c>
      <c r="N47" s="89">
        <f t="shared" si="5"/>
        <v>0</v>
      </c>
      <c r="O47" s="89">
        <v>0</v>
      </c>
      <c r="P47" s="89">
        <f t="shared" si="14"/>
        <v>0</v>
      </c>
      <c r="Q47" s="89">
        <v>0</v>
      </c>
      <c r="R47" s="88">
        <f t="shared" si="15"/>
        <v>0</v>
      </c>
      <c r="S47" s="88">
        <v>0</v>
      </c>
      <c r="T47" s="88">
        <f t="shared" si="10"/>
        <v>0</v>
      </c>
      <c r="U47" s="93">
        <f t="shared" si="16"/>
        <v>0</v>
      </c>
      <c r="V47" s="94"/>
    </row>
    <row r="48" spans="1:22" s="79" customFormat="1" ht="24" customHeight="1">
      <c r="A48" s="85">
        <v>40</v>
      </c>
      <c r="B48" s="86" t="s">
        <v>702</v>
      </c>
      <c r="C48" s="87">
        <v>0</v>
      </c>
      <c r="D48" s="88">
        <f t="shared" si="11"/>
        <v>0</v>
      </c>
      <c r="E48" s="89">
        <v>0</v>
      </c>
      <c r="F48" s="89">
        <f t="shared" si="12"/>
        <v>0</v>
      </c>
      <c r="G48" s="89">
        <v>0</v>
      </c>
      <c r="H48" s="89">
        <f t="shared" si="13"/>
        <v>0</v>
      </c>
      <c r="I48" s="89">
        <v>0</v>
      </c>
      <c r="J48" s="88">
        <f t="shared" si="3"/>
        <v>0</v>
      </c>
      <c r="K48" s="89">
        <v>0</v>
      </c>
      <c r="L48" s="89">
        <f t="shared" si="17"/>
        <v>0</v>
      </c>
      <c r="M48" s="89">
        <v>0</v>
      </c>
      <c r="N48" s="89">
        <f t="shared" si="5"/>
        <v>0</v>
      </c>
      <c r="O48" s="89">
        <v>0</v>
      </c>
      <c r="P48" s="89">
        <f t="shared" si="14"/>
        <v>0</v>
      </c>
      <c r="Q48" s="89">
        <v>0</v>
      </c>
      <c r="R48" s="88">
        <f t="shared" si="15"/>
        <v>0</v>
      </c>
      <c r="S48" s="88">
        <v>0</v>
      </c>
      <c r="T48" s="88">
        <f t="shared" si="10"/>
        <v>0</v>
      </c>
      <c r="U48" s="93">
        <f t="shared" si="16"/>
        <v>0</v>
      </c>
      <c r="V48" s="94"/>
    </row>
    <row r="49" spans="1:22" s="79" customFormat="1" ht="24" customHeight="1">
      <c r="A49" s="85">
        <v>41</v>
      </c>
      <c r="B49" s="86" t="s">
        <v>703</v>
      </c>
      <c r="C49" s="87">
        <v>0</v>
      </c>
      <c r="D49" s="88">
        <f t="shared" si="11"/>
        <v>0</v>
      </c>
      <c r="E49" s="89">
        <v>0</v>
      </c>
      <c r="F49" s="89">
        <f t="shared" si="12"/>
        <v>0</v>
      </c>
      <c r="G49" s="89">
        <v>0</v>
      </c>
      <c r="H49" s="89">
        <f t="shared" si="13"/>
        <v>0</v>
      </c>
      <c r="I49" s="89">
        <v>0</v>
      </c>
      <c r="J49" s="88">
        <f t="shared" si="3"/>
        <v>0</v>
      </c>
      <c r="K49" s="89">
        <v>0</v>
      </c>
      <c r="L49" s="89">
        <f t="shared" si="17"/>
        <v>0</v>
      </c>
      <c r="M49" s="89">
        <v>0</v>
      </c>
      <c r="N49" s="89">
        <f t="shared" si="5"/>
        <v>0</v>
      </c>
      <c r="O49" s="89">
        <v>0</v>
      </c>
      <c r="P49" s="89">
        <f t="shared" si="14"/>
        <v>0</v>
      </c>
      <c r="Q49" s="89">
        <v>0</v>
      </c>
      <c r="R49" s="88">
        <f t="shared" si="15"/>
        <v>0</v>
      </c>
      <c r="S49" s="88">
        <v>0</v>
      </c>
      <c r="T49" s="88">
        <f t="shared" si="10"/>
        <v>0</v>
      </c>
      <c r="U49" s="93">
        <f t="shared" si="16"/>
        <v>0</v>
      </c>
      <c r="V49" s="94"/>
    </row>
    <row r="50" spans="1:22" s="79" customFormat="1" ht="24" customHeight="1">
      <c r="A50" s="85">
        <v>42</v>
      </c>
      <c r="B50" s="86" t="s">
        <v>704</v>
      </c>
      <c r="C50" s="87">
        <v>0</v>
      </c>
      <c r="D50" s="88">
        <f t="shared" si="11"/>
        <v>0</v>
      </c>
      <c r="E50" s="89">
        <v>0</v>
      </c>
      <c r="F50" s="89">
        <f t="shared" si="12"/>
        <v>0</v>
      </c>
      <c r="G50" s="89">
        <v>0</v>
      </c>
      <c r="H50" s="89">
        <f t="shared" si="13"/>
        <v>0</v>
      </c>
      <c r="I50" s="89">
        <v>0</v>
      </c>
      <c r="J50" s="88">
        <f t="shared" si="3"/>
        <v>0</v>
      </c>
      <c r="K50" s="89">
        <v>0</v>
      </c>
      <c r="L50" s="89">
        <f t="shared" si="17"/>
        <v>0</v>
      </c>
      <c r="M50" s="89">
        <v>0</v>
      </c>
      <c r="N50" s="89">
        <f t="shared" si="5"/>
        <v>0</v>
      </c>
      <c r="O50" s="89">
        <v>0</v>
      </c>
      <c r="P50" s="89">
        <f t="shared" si="14"/>
        <v>0</v>
      </c>
      <c r="Q50" s="89">
        <v>0</v>
      </c>
      <c r="R50" s="88">
        <f t="shared" si="15"/>
        <v>0</v>
      </c>
      <c r="S50" s="88">
        <v>0</v>
      </c>
      <c r="T50" s="88">
        <f t="shared" si="10"/>
        <v>0</v>
      </c>
      <c r="U50" s="93">
        <f t="shared" si="16"/>
        <v>0</v>
      </c>
      <c r="V50" s="94"/>
    </row>
    <row r="51" spans="1:22" s="79" customFormat="1" ht="24" customHeight="1">
      <c r="A51" s="85">
        <v>43</v>
      </c>
      <c r="B51" s="86" t="s">
        <v>705</v>
      </c>
      <c r="C51" s="87">
        <v>0</v>
      </c>
      <c r="D51" s="88">
        <f t="shared" si="11"/>
        <v>0</v>
      </c>
      <c r="E51" s="89">
        <v>0</v>
      </c>
      <c r="F51" s="89">
        <f t="shared" si="12"/>
        <v>0</v>
      </c>
      <c r="G51" s="89">
        <v>0</v>
      </c>
      <c r="H51" s="89">
        <f t="shared" si="13"/>
        <v>0</v>
      </c>
      <c r="I51" s="89">
        <v>0</v>
      </c>
      <c r="J51" s="88">
        <f t="shared" si="3"/>
        <v>0</v>
      </c>
      <c r="K51" s="89">
        <v>0</v>
      </c>
      <c r="L51" s="89">
        <f t="shared" si="17"/>
        <v>0</v>
      </c>
      <c r="M51" s="89">
        <v>0</v>
      </c>
      <c r="N51" s="89">
        <f t="shared" si="5"/>
        <v>0</v>
      </c>
      <c r="O51" s="89">
        <v>0</v>
      </c>
      <c r="P51" s="89">
        <f t="shared" si="14"/>
        <v>0</v>
      </c>
      <c r="Q51" s="89">
        <v>0</v>
      </c>
      <c r="R51" s="88">
        <f t="shared" si="15"/>
        <v>0</v>
      </c>
      <c r="S51" s="88">
        <v>0</v>
      </c>
      <c r="T51" s="88">
        <f t="shared" si="10"/>
        <v>0</v>
      </c>
      <c r="U51" s="93">
        <f t="shared" si="16"/>
        <v>0</v>
      </c>
      <c r="V51" s="94"/>
    </row>
    <row r="52" spans="1:22" s="79" customFormat="1" ht="24" customHeight="1">
      <c r="A52" s="85">
        <v>44</v>
      </c>
      <c r="B52" s="86" t="s">
        <v>706</v>
      </c>
      <c r="C52" s="87">
        <v>0</v>
      </c>
      <c r="D52" s="88">
        <f t="shared" si="11"/>
        <v>0</v>
      </c>
      <c r="E52" s="89">
        <v>0</v>
      </c>
      <c r="F52" s="89">
        <f t="shared" si="12"/>
        <v>0</v>
      </c>
      <c r="G52" s="89">
        <v>0</v>
      </c>
      <c r="H52" s="89">
        <f t="shared" si="13"/>
        <v>0</v>
      </c>
      <c r="I52" s="89">
        <v>0</v>
      </c>
      <c r="J52" s="88">
        <f t="shared" si="3"/>
        <v>0</v>
      </c>
      <c r="K52" s="89">
        <v>0</v>
      </c>
      <c r="L52" s="89">
        <f t="shared" si="17"/>
        <v>0</v>
      </c>
      <c r="M52" s="89">
        <v>0</v>
      </c>
      <c r="N52" s="89">
        <f t="shared" si="5"/>
        <v>0</v>
      </c>
      <c r="O52" s="89">
        <v>0</v>
      </c>
      <c r="P52" s="89">
        <f t="shared" si="14"/>
        <v>0</v>
      </c>
      <c r="Q52" s="89">
        <v>0</v>
      </c>
      <c r="R52" s="88">
        <f t="shared" si="15"/>
        <v>0</v>
      </c>
      <c r="S52" s="88">
        <v>0</v>
      </c>
      <c r="T52" s="88">
        <f t="shared" si="10"/>
        <v>0</v>
      </c>
      <c r="U52" s="93">
        <f t="shared" si="16"/>
        <v>0</v>
      </c>
      <c r="V52" s="94"/>
    </row>
    <row r="53" spans="1:22" s="79" customFormat="1" ht="24" customHeight="1">
      <c r="A53" s="85">
        <v>45</v>
      </c>
      <c r="B53" s="86" t="s">
        <v>707</v>
      </c>
      <c r="C53" s="87">
        <v>0</v>
      </c>
      <c r="D53" s="88">
        <f t="shared" si="11"/>
        <v>0</v>
      </c>
      <c r="E53" s="89">
        <v>0</v>
      </c>
      <c r="F53" s="89">
        <f t="shared" si="12"/>
        <v>0</v>
      </c>
      <c r="G53" s="89">
        <v>0</v>
      </c>
      <c r="H53" s="89">
        <f t="shared" si="13"/>
        <v>0</v>
      </c>
      <c r="I53" s="89">
        <v>0</v>
      </c>
      <c r="J53" s="88">
        <f t="shared" si="3"/>
        <v>0</v>
      </c>
      <c r="K53" s="89">
        <v>0</v>
      </c>
      <c r="L53" s="89">
        <f t="shared" si="17"/>
        <v>0</v>
      </c>
      <c r="M53" s="89">
        <v>0</v>
      </c>
      <c r="N53" s="89">
        <f t="shared" si="5"/>
        <v>0</v>
      </c>
      <c r="O53" s="89">
        <v>0</v>
      </c>
      <c r="P53" s="89">
        <f t="shared" si="14"/>
        <v>0</v>
      </c>
      <c r="Q53" s="89">
        <v>0</v>
      </c>
      <c r="R53" s="88">
        <f t="shared" si="15"/>
        <v>0</v>
      </c>
      <c r="S53" s="88">
        <v>0</v>
      </c>
      <c r="T53" s="88">
        <f t="shared" si="10"/>
        <v>0</v>
      </c>
      <c r="U53" s="93">
        <f t="shared" si="16"/>
        <v>0</v>
      </c>
      <c r="V53" s="94"/>
    </row>
    <row r="54" spans="1:22" s="79" customFormat="1" ht="24" customHeight="1">
      <c r="A54" s="85">
        <v>46</v>
      </c>
      <c r="B54" s="86" t="s">
        <v>708</v>
      </c>
      <c r="C54" s="87">
        <v>0</v>
      </c>
      <c r="D54" s="88">
        <f t="shared" si="11"/>
        <v>0</v>
      </c>
      <c r="E54" s="89">
        <v>0</v>
      </c>
      <c r="F54" s="89">
        <f t="shared" si="12"/>
        <v>0</v>
      </c>
      <c r="G54" s="89">
        <v>0</v>
      </c>
      <c r="H54" s="89">
        <f t="shared" si="13"/>
        <v>0</v>
      </c>
      <c r="I54" s="89">
        <v>0</v>
      </c>
      <c r="J54" s="88">
        <f t="shared" si="3"/>
        <v>0</v>
      </c>
      <c r="K54" s="89">
        <v>0</v>
      </c>
      <c r="L54" s="89">
        <f t="shared" si="17"/>
        <v>0</v>
      </c>
      <c r="M54" s="89">
        <v>0</v>
      </c>
      <c r="N54" s="89">
        <f t="shared" si="5"/>
        <v>0</v>
      </c>
      <c r="O54" s="89">
        <v>0</v>
      </c>
      <c r="P54" s="89">
        <f t="shared" si="14"/>
        <v>0</v>
      </c>
      <c r="Q54" s="89">
        <v>0</v>
      </c>
      <c r="R54" s="88">
        <f t="shared" si="15"/>
        <v>0</v>
      </c>
      <c r="S54" s="88">
        <v>0</v>
      </c>
      <c r="T54" s="88">
        <f t="shared" si="10"/>
        <v>0</v>
      </c>
      <c r="U54" s="93">
        <f t="shared" si="16"/>
        <v>0</v>
      </c>
      <c r="V54" s="94"/>
    </row>
    <row r="55" spans="1:22" s="79" customFormat="1" ht="24" customHeight="1">
      <c r="A55" s="85">
        <v>47</v>
      </c>
      <c r="B55" s="86" t="s">
        <v>709</v>
      </c>
      <c r="C55" s="87">
        <v>0</v>
      </c>
      <c r="D55" s="88">
        <f t="shared" si="11"/>
        <v>0</v>
      </c>
      <c r="E55" s="89">
        <v>0</v>
      </c>
      <c r="F55" s="89">
        <f t="shared" si="12"/>
        <v>0</v>
      </c>
      <c r="G55" s="89">
        <v>0</v>
      </c>
      <c r="H55" s="89">
        <f t="shared" si="13"/>
        <v>0</v>
      </c>
      <c r="I55" s="89">
        <v>0</v>
      </c>
      <c r="J55" s="88">
        <f t="shared" si="3"/>
        <v>0</v>
      </c>
      <c r="K55" s="89">
        <v>0</v>
      </c>
      <c r="L55" s="89">
        <f t="shared" si="17"/>
        <v>0</v>
      </c>
      <c r="M55" s="89">
        <v>0</v>
      </c>
      <c r="N55" s="89">
        <f t="shared" si="5"/>
        <v>0</v>
      </c>
      <c r="O55" s="89">
        <v>0</v>
      </c>
      <c r="P55" s="89">
        <f t="shared" si="14"/>
        <v>0</v>
      </c>
      <c r="Q55" s="89">
        <v>0</v>
      </c>
      <c r="R55" s="88">
        <f t="shared" si="15"/>
        <v>0</v>
      </c>
      <c r="S55" s="88">
        <v>0</v>
      </c>
      <c r="T55" s="88">
        <f t="shared" si="10"/>
        <v>0</v>
      </c>
      <c r="U55" s="93">
        <f t="shared" si="16"/>
        <v>0</v>
      </c>
      <c r="V55" s="94"/>
    </row>
    <row r="56" spans="1:22" s="79" customFormat="1" ht="24" customHeight="1">
      <c r="A56" s="85">
        <v>48</v>
      </c>
      <c r="B56" s="86" t="s">
        <v>710</v>
      </c>
      <c r="C56" s="87">
        <v>0</v>
      </c>
      <c r="D56" s="88">
        <f t="shared" si="11"/>
        <v>0</v>
      </c>
      <c r="E56" s="89">
        <v>0</v>
      </c>
      <c r="F56" s="89">
        <f t="shared" si="12"/>
        <v>0</v>
      </c>
      <c r="G56" s="89">
        <v>0</v>
      </c>
      <c r="H56" s="89">
        <f t="shared" si="13"/>
        <v>0</v>
      </c>
      <c r="I56" s="89">
        <v>0</v>
      </c>
      <c r="J56" s="88">
        <f t="shared" si="3"/>
        <v>0</v>
      </c>
      <c r="K56" s="89">
        <v>0</v>
      </c>
      <c r="L56" s="89">
        <f t="shared" si="17"/>
        <v>0</v>
      </c>
      <c r="M56" s="89">
        <v>0</v>
      </c>
      <c r="N56" s="89">
        <f t="shared" si="5"/>
        <v>0</v>
      </c>
      <c r="O56" s="89">
        <v>0</v>
      </c>
      <c r="P56" s="89">
        <f t="shared" si="14"/>
        <v>0</v>
      </c>
      <c r="Q56" s="89">
        <v>0</v>
      </c>
      <c r="R56" s="88">
        <f t="shared" si="15"/>
        <v>0</v>
      </c>
      <c r="S56" s="88">
        <v>0</v>
      </c>
      <c r="T56" s="88">
        <f t="shared" si="10"/>
        <v>0</v>
      </c>
      <c r="U56" s="93">
        <f t="shared" si="16"/>
        <v>0</v>
      </c>
      <c r="V56" s="94"/>
    </row>
    <row r="57" spans="1:22" s="79" customFormat="1" ht="24" customHeight="1">
      <c r="A57" s="85">
        <v>49</v>
      </c>
      <c r="B57" s="86" t="s">
        <v>711</v>
      </c>
      <c r="C57" s="87">
        <v>0</v>
      </c>
      <c r="D57" s="88">
        <f t="shared" si="11"/>
        <v>0</v>
      </c>
      <c r="E57" s="89">
        <v>0</v>
      </c>
      <c r="F57" s="89">
        <f t="shared" si="12"/>
        <v>0</v>
      </c>
      <c r="G57" s="89">
        <v>0</v>
      </c>
      <c r="H57" s="89">
        <f t="shared" si="13"/>
        <v>0</v>
      </c>
      <c r="I57" s="89">
        <v>0</v>
      </c>
      <c r="J57" s="88">
        <f t="shared" si="3"/>
        <v>0</v>
      </c>
      <c r="K57" s="89">
        <v>0</v>
      </c>
      <c r="L57" s="89">
        <f t="shared" si="17"/>
        <v>0</v>
      </c>
      <c r="M57" s="89">
        <v>0</v>
      </c>
      <c r="N57" s="89">
        <f t="shared" si="5"/>
        <v>0</v>
      </c>
      <c r="O57" s="89">
        <v>0</v>
      </c>
      <c r="P57" s="89">
        <f t="shared" si="14"/>
        <v>0</v>
      </c>
      <c r="Q57" s="89">
        <v>0</v>
      </c>
      <c r="R57" s="88">
        <f t="shared" si="15"/>
        <v>0</v>
      </c>
      <c r="S57" s="88">
        <v>0</v>
      </c>
      <c r="T57" s="88">
        <f t="shared" si="10"/>
        <v>0</v>
      </c>
      <c r="U57" s="93">
        <f t="shared" si="16"/>
        <v>0</v>
      </c>
      <c r="V57" s="94"/>
    </row>
    <row r="58" spans="1:22" s="79" customFormat="1" ht="24" customHeight="1">
      <c r="A58" s="85">
        <v>50</v>
      </c>
      <c r="B58" s="86" t="s">
        <v>712</v>
      </c>
      <c r="C58" s="87">
        <v>0</v>
      </c>
      <c r="D58" s="88">
        <f t="shared" si="11"/>
        <v>0</v>
      </c>
      <c r="E58" s="89">
        <v>0</v>
      </c>
      <c r="F58" s="89">
        <f t="shared" si="12"/>
        <v>0</v>
      </c>
      <c r="G58" s="89">
        <v>0</v>
      </c>
      <c r="H58" s="89">
        <f t="shared" si="13"/>
        <v>0</v>
      </c>
      <c r="I58" s="89">
        <v>0</v>
      </c>
      <c r="J58" s="88">
        <f t="shared" si="3"/>
        <v>0</v>
      </c>
      <c r="K58" s="89">
        <v>0</v>
      </c>
      <c r="L58" s="89">
        <f t="shared" si="17"/>
        <v>0</v>
      </c>
      <c r="M58" s="89">
        <v>0</v>
      </c>
      <c r="N58" s="89">
        <f t="shared" si="5"/>
        <v>0</v>
      </c>
      <c r="O58" s="89">
        <v>0</v>
      </c>
      <c r="P58" s="89">
        <f t="shared" si="14"/>
        <v>0</v>
      </c>
      <c r="Q58" s="89">
        <v>0</v>
      </c>
      <c r="R58" s="88">
        <f t="shared" si="15"/>
        <v>0</v>
      </c>
      <c r="S58" s="88">
        <v>0</v>
      </c>
      <c r="T58" s="88">
        <f t="shared" si="10"/>
        <v>0</v>
      </c>
      <c r="U58" s="93">
        <f t="shared" si="16"/>
        <v>0</v>
      </c>
      <c r="V58" s="94"/>
    </row>
    <row r="59" spans="1:22" s="79" customFormat="1" ht="24" customHeight="1">
      <c r="A59" s="85">
        <v>51</v>
      </c>
      <c r="B59" s="86" t="s">
        <v>713</v>
      </c>
      <c r="C59" s="87">
        <v>0</v>
      </c>
      <c r="D59" s="88">
        <f t="shared" si="11"/>
        <v>0</v>
      </c>
      <c r="E59" s="89">
        <v>0</v>
      </c>
      <c r="F59" s="89">
        <f t="shared" si="12"/>
        <v>0</v>
      </c>
      <c r="G59" s="89">
        <v>0</v>
      </c>
      <c r="H59" s="89">
        <f t="shared" si="13"/>
        <v>0</v>
      </c>
      <c r="I59" s="89">
        <v>0</v>
      </c>
      <c r="J59" s="88">
        <f t="shared" si="3"/>
        <v>0</v>
      </c>
      <c r="K59" s="89">
        <v>0</v>
      </c>
      <c r="L59" s="89">
        <f t="shared" si="17"/>
        <v>0</v>
      </c>
      <c r="M59" s="89">
        <v>0</v>
      </c>
      <c r="N59" s="89">
        <f t="shared" si="5"/>
        <v>0</v>
      </c>
      <c r="O59" s="89">
        <v>0</v>
      </c>
      <c r="P59" s="89">
        <f t="shared" si="14"/>
        <v>0</v>
      </c>
      <c r="Q59" s="89">
        <v>0</v>
      </c>
      <c r="R59" s="88">
        <f t="shared" si="15"/>
        <v>0</v>
      </c>
      <c r="S59" s="88">
        <v>0</v>
      </c>
      <c r="T59" s="88">
        <f t="shared" si="10"/>
        <v>0</v>
      </c>
      <c r="U59" s="93">
        <f t="shared" si="16"/>
        <v>0</v>
      </c>
      <c r="V59" s="94"/>
    </row>
    <row r="60" spans="1:22" s="79" customFormat="1" ht="24" customHeight="1">
      <c r="A60" s="85">
        <v>52</v>
      </c>
      <c r="B60" s="86" t="s">
        <v>714</v>
      </c>
      <c r="C60" s="87">
        <v>0</v>
      </c>
      <c r="D60" s="88">
        <f t="shared" si="11"/>
        <v>0</v>
      </c>
      <c r="E60" s="89">
        <v>0</v>
      </c>
      <c r="F60" s="89">
        <f t="shared" si="12"/>
        <v>0</v>
      </c>
      <c r="G60" s="89">
        <v>0</v>
      </c>
      <c r="H60" s="89">
        <f t="shared" si="13"/>
        <v>0</v>
      </c>
      <c r="I60" s="89">
        <v>0</v>
      </c>
      <c r="J60" s="88">
        <f t="shared" si="3"/>
        <v>0</v>
      </c>
      <c r="K60" s="89">
        <v>0</v>
      </c>
      <c r="L60" s="89">
        <f t="shared" si="17"/>
        <v>0</v>
      </c>
      <c r="M60" s="89">
        <v>0</v>
      </c>
      <c r="N60" s="89">
        <f t="shared" si="5"/>
        <v>0</v>
      </c>
      <c r="O60" s="89">
        <v>0</v>
      </c>
      <c r="P60" s="89">
        <f t="shared" si="14"/>
        <v>0</v>
      </c>
      <c r="Q60" s="89">
        <v>0</v>
      </c>
      <c r="R60" s="88">
        <f t="shared" si="15"/>
        <v>0</v>
      </c>
      <c r="S60" s="88">
        <v>0</v>
      </c>
      <c r="T60" s="88">
        <f t="shared" si="10"/>
        <v>0</v>
      </c>
      <c r="U60" s="93">
        <f t="shared" si="16"/>
        <v>0</v>
      </c>
      <c r="V60" s="94"/>
    </row>
    <row r="61" spans="1:22" s="79" customFormat="1" ht="24" customHeight="1">
      <c r="A61" s="85">
        <v>53</v>
      </c>
      <c r="B61" s="86" t="s">
        <v>715</v>
      </c>
      <c r="C61" s="87">
        <v>0</v>
      </c>
      <c r="D61" s="88">
        <f t="shared" si="11"/>
        <v>0</v>
      </c>
      <c r="E61" s="89">
        <v>0</v>
      </c>
      <c r="F61" s="89">
        <f t="shared" si="12"/>
        <v>0</v>
      </c>
      <c r="G61" s="89">
        <v>0</v>
      </c>
      <c r="H61" s="89">
        <f t="shared" si="13"/>
        <v>0</v>
      </c>
      <c r="I61" s="89">
        <v>0</v>
      </c>
      <c r="J61" s="88">
        <f t="shared" si="3"/>
        <v>0</v>
      </c>
      <c r="K61" s="89">
        <v>0</v>
      </c>
      <c r="L61" s="89">
        <f t="shared" si="17"/>
        <v>0</v>
      </c>
      <c r="M61" s="89">
        <v>0</v>
      </c>
      <c r="N61" s="89">
        <f t="shared" si="5"/>
        <v>0</v>
      </c>
      <c r="O61" s="89">
        <v>0</v>
      </c>
      <c r="P61" s="89">
        <f t="shared" si="14"/>
        <v>0</v>
      </c>
      <c r="Q61" s="89">
        <v>0</v>
      </c>
      <c r="R61" s="88">
        <f t="shared" si="15"/>
        <v>0</v>
      </c>
      <c r="S61" s="88">
        <v>0</v>
      </c>
      <c r="T61" s="88">
        <f t="shared" si="10"/>
        <v>0</v>
      </c>
      <c r="U61" s="93">
        <f t="shared" si="16"/>
        <v>0</v>
      </c>
      <c r="V61" s="94"/>
    </row>
    <row r="62" spans="1:22" s="79" customFormat="1" ht="24" customHeight="1">
      <c r="A62" s="85">
        <v>54</v>
      </c>
      <c r="B62" s="86" t="s">
        <v>716</v>
      </c>
      <c r="C62" s="87">
        <v>0</v>
      </c>
      <c r="D62" s="88">
        <f t="shared" si="11"/>
        <v>0</v>
      </c>
      <c r="E62" s="89">
        <v>0</v>
      </c>
      <c r="F62" s="89">
        <f t="shared" si="12"/>
        <v>0</v>
      </c>
      <c r="G62" s="89">
        <v>0</v>
      </c>
      <c r="H62" s="89">
        <f t="shared" si="13"/>
        <v>0</v>
      </c>
      <c r="I62" s="89">
        <v>0</v>
      </c>
      <c r="J62" s="88">
        <f t="shared" si="3"/>
        <v>0</v>
      </c>
      <c r="K62" s="89">
        <v>0</v>
      </c>
      <c r="L62" s="89">
        <f t="shared" si="17"/>
        <v>0</v>
      </c>
      <c r="M62" s="89">
        <v>0</v>
      </c>
      <c r="N62" s="89">
        <f t="shared" si="5"/>
        <v>0</v>
      </c>
      <c r="O62" s="89">
        <v>0</v>
      </c>
      <c r="P62" s="89">
        <f t="shared" si="14"/>
        <v>0</v>
      </c>
      <c r="Q62" s="89">
        <v>0</v>
      </c>
      <c r="R62" s="88">
        <f t="shared" si="15"/>
        <v>0</v>
      </c>
      <c r="S62" s="88">
        <v>0</v>
      </c>
      <c r="T62" s="88">
        <f t="shared" si="10"/>
        <v>0</v>
      </c>
      <c r="U62" s="93">
        <f t="shared" si="16"/>
        <v>0</v>
      </c>
      <c r="V62" s="94"/>
    </row>
    <row r="63" spans="1:22" s="79" customFormat="1" ht="24" customHeight="1">
      <c r="A63" s="85">
        <v>55</v>
      </c>
      <c r="B63" s="86" t="s">
        <v>717</v>
      </c>
      <c r="C63" s="87">
        <v>0</v>
      </c>
      <c r="D63" s="88">
        <f t="shared" si="11"/>
        <v>0</v>
      </c>
      <c r="E63" s="89">
        <v>0</v>
      </c>
      <c r="F63" s="89">
        <f t="shared" si="12"/>
        <v>0</v>
      </c>
      <c r="G63" s="89">
        <v>0</v>
      </c>
      <c r="H63" s="89">
        <f t="shared" si="13"/>
        <v>0</v>
      </c>
      <c r="I63" s="89">
        <v>0</v>
      </c>
      <c r="J63" s="88">
        <f t="shared" ref="J63:J126" si="18">I63*0.545</f>
        <v>0</v>
      </c>
      <c r="K63" s="89">
        <v>0</v>
      </c>
      <c r="L63" s="89">
        <f t="shared" si="17"/>
        <v>0</v>
      </c>
      <c r="M63" s="89">
        <v>0</v>
      </c>
      <c r="N63" s="89">
        <f t="shared" ref="N63:N126" si="19">M63/27</f>
        <v>0</v>
      </c>
      <c r="O63" s="89">
        <v>0</v>
      </c>
      <c r="P63" s="89">
        <f t="shared" si="14"/>
        <v>0</v>
      </c>
      <c r="Q63" s="89">
        <v>0</v>
      </c>
      <c r="R63" s="88">
        <f t="shared" si="15"/>
        <v>0</v>
      </c>
      <c r="S63" s="88">
        <v>0</v>
      </c>
      <c r="T63" s="88">
        <f t="shared" si="10"/>
        <v>0</v>
      </c>
      <c r="U63" s="93">
        <f t="shared" si="16"/>
        <v>0</v>
      </c>
      <c r="V63" s="94"/>
    </row>
    <row r="64" spans="1:22" s="79" customFormat="1" ht="24" customHeight="1">
      <c r="A64" s="85">
        <v>56</v>
      </c>
      <c r="B64" s="86" t="s">
        <v>718</v>
      </c>
      <c r="C64" s="87">
        <v>0</v>
      </c>
      <c r="D64" s="88">
        <f t="shared" si="11"/>
        <v>0</v>
      </c>
      <c r="E64" s="89">
        <v>0</v>
      </c>
      <c r="F64" s="89">
        <f t="shared" si="12"/>
        <v>0</v>
      </c>
      <c r="G64" s="89">
        <v>0</v>
      </c>
      <c r="H64" s="89">
        <f t="shared" si="13"/>
        <v>0</v>
      </c>
      <c r="I64" s="89">
        <v>0</v>
      </c>
      <c r="J64" s="88">
        <f t="shared" si="18"/>
        <v>0</v>
      </c>
      <c r="K64" s="89">
        <v>0</v>
      </c>
      <c r="L64" s="89">
        <f t="shared" si="17"/>
        <v>0</v>
      </c>
      <c r="M64" s="89">
        <v>0</v>
      </c>
      <c r="N64" s="89">
        <f t="shared" si="19"/>
        <v>0</v>
      </c>
      <c r="O64" s="89">
        <v>0</v>
      </c>
      <c r="P64" s="89">
        <f t="shared" si="14"/>
        <v>0</v>
      </c>
      <c r="Q64" s="89">
        <v>0</v>
      </c>
      <c r="R64" s="88">
        <f t="shared" si="15"/>
        <v>0</v>
      </c>
      <c r="S64" s="88">
        <v>0</v>
      </c>
      <c r="T64" s="88">
        <f t="shared" si="10"/>
        <v>0</v>
      </c>
      <c r="U64" s="93">
        <f t="shared" si="16"/>
        <v>0</v>
      </c>
      <c r="V64" s="94"/>
    </row>
    <row r="65" spans="1:22" s="79" customFormat="1" ht="24" customHeight="1">
      <c r="A65" s="85">
        <v>57</v>
      </c>
      <c r="B65" s="86" t="s">
        <v>719</v>
      </c>
      <c r="C65" s="87">
        <v>0</v>
      </c>
      <c r="D65" s="88">
        <f t="shared" si="11"/>
        <v>0</v>
      </c>
      <c r="E65" s="89">
        <v>0</v>
      </c>
      <c r="F65" s="89">
        <f t="shared" si="12"/>
        <v>0</v>
      </c>
      <c r="G65" s="89">
        <v>0</v>
      </c>
      <c r="H65" s="89">
        <f t="shared" si="13"/>
        <v>0</v>
      </c>
      <c r="I65" s="89">
        <v>0</v>
      </c>
      <c r="J65" s="88">
        <f t="shared" si="18"/>
        <v>0</v>
      </c>
      <c r="K65" s="89">
        <v>0</v>
      </c>
      <c r="L65" s="89">
        <f t="shared" si="17"/>
        <v>0</v>
      </c>
      <c r="M65" s="89">
        <v>0</v>
      </c>
      <c r="N65" s="89">
        <f t="shared" si="19"/>
        <v>0</v>
      </c>
      <c r="O65" s="89">
        <v>0</v>
      </c>
      <c r="P65" s="89">
        <f t="shared" si="14"/>
        <v>0</v>
      </c>
      <c r="Q65" s="89">
        <v>0</v>
      </c>
      <c r="R65" s="88">
        <f t="shared" si="15"/>
        <v>0</v>
      </c>
      <c r="S65" s="88">
        <v>0</v>
      </c>
      <c r="T65" s="88">
        <f t="shared" si="10"/>
        <v>0</v>
      </c>
      <c r="U65" s="93">
        <f t="shared" si="16"/>
        <v>0</v>
      </c>
      <c r="V65" s="94"/>
    </row>
    <row r="66" spans="1:22" s="79" customFormat="1" ht="24" customHeight="1">
      <c r="A66" s="85">
        <v>58</v>
      </c>
      <c r="B66" s="86" t="s">
        <v>720</v>
      </c>
      <c r="C66" s="87">
        <v>0</v>
      </c>
      <c r="D66" s="88">
        <f t="shared" si="11"/>
        <v>0</v>
      </c>
      <c r="E66" s="89">
        <v>0</v>
      </c>
      <c r="F66" s="89">
        <f t="shared" si="12"/>
        <v>0</v>
      </c>
      <c r="G66" s="89">
        <v>0</v>
      </c>
      <c r="H66" s="89">
        <f t="shared" si="13"/>
        <v>0</v>
      </c>
      <c r="I66" s="89">
        <v>0</v>
      </c>
      <c r="J66" s="88">
        <f t="shared" si="18"/>
        <v>0</v>
      </c>
      <c r="K66" s="89">
        <v>0</v>
      </c>
      <c r="L66" s="89">
        <f t="shared" si="17"/>
        <v>0</v>
      </c>
      <c r="M66" s="89">
        <v>0</v>
      </c>
      <c r="N66" s="89">
        <f t="shared" si="19"/>
        <v>0</v>
      </c>
      <c r="O66" s="89">
        <v>0</v>
      </c>
      <c r="P66" s="89">
        <f t="shared" si="14"/>
        <v>0</v>
      </c>
      <c r="Q66" s="89">
        <v>0</v>
      </c>
      <c r="R66" s="88">
        <f t="shared" si="15"/>
        <v>0</v>
      </c>
      <c r="S66" s="88">
        <v>0</v>
      </c>
      <c r="T66" s="88">
        <f t="shared" si="10"/>
        <v>0</v>
      </c>
      <c r="U66" s="93">
        <f t="shared" si="16"/>
        <v>0</v>
      </c>
      <c r="V66" s="94"/>
    </row>
    <row r="67" spans="1:22" s="79" customFormat="1" ht="24" customHeight="1">
      <c r="A67" s="85">
        <v>59</v>
      </c>
      <c r="B67" s="86" t="s">
        <v>721</v>
      </c>
      <c r="C67" s="87">
        <v>0</v>
      </c>
      <c r="D67" s="88">
        <f t="shared" si="11"/>
        <v>0</v>
      </c>
      <c r="E67" s="89">
        <v>0</v>
      </c>
      <c r="F67" s="89">
        <f t="shared" si="12"/>
        <v>0</v>
      </c>
      <c r="G67" s="89">
        <v>0</v>
      </c>
      <c r="H67" s="89">
        <f t="shared" si="13"/>
        <v>0</v>
      </c>
      <c r="I67" s="89">
        <v>0</v>
      </c>
      <c r="J67" s="88">
        <f t="shared" si="18"/>
        <v>0</v>
      </c>
      <c r="K67" s="89">
        <v>0</v>
      </c>
      <c r="L67" s="89">
        <f t="shared" si="17"/>
        <v>0</v>
      </c>
      <c r="M67" s="89">
        <v>0</v>
      </c>
      <c r="N67" s="89">
        <f t="shared" si="19"/>
        <v>0</v>
      </c>
      <c r="O67" s="89">
        <v>0</v>
      </c>
      <c r="P67" s="89">
        <f t="shared" si="14"/>
        <v>0</v>
      </c>
      <c r="Q67" s="89">
        <v>0</v>
      </c>
      <c r="R67" s="88">
        <f t="shared" si="15"/>
        <v>0</v>
      </c>
      <c r="S67" s="88">
        <v>0</v>
      </c>
      <c r="T67" s="88">
        <f t="shared" si="10"/>
        <v>0</v>
      </c>
      <c r="U67" s="93">
        <f t="shared" si="16"/>
        <v>0</v>
      </c>
      <c r="V67" s="94"/>
    </row>
    <row r="68" spans="1:22" s="79" customFormat="1" ht="24" customHeight="1">
      <c r="A68" s="85">
        <v>60</v>
      </c>
      <c r="B68" s="86" t="s">
        <v>722</v>
      </c>
      <c r="C68" s="87">
        <v>0</v>
      </c>
      <c r="D68" s="88">
        <f t="shared" si="11"/>
        <v>0</v>
      </c>
      <c r="E68" s="89">
        <v>0</v>
      </c>
      <c r="F68" s="89">
        <f t="shared" si="12"/>
        <v>0</v>
      </c>
      <c r="G68" s="89">
        <v>0</v>
      </c>
      <c r="H68" s="89">
        <f t="shared" si="13"/>
        <v>0</v>
      </c>
      <c r="I68" s="89">
        <v>0</v>
      </c>
      <c r="J68" s="88">
        <f t="shared" si="18"/>
        <v>0</v>
      </c>
      <c r="K68" s="89">
        <v>0</v>
      </c>
      <c r="L68" s="89">
        <f t="shared" si="17"/>
        <v>0</v>
      </c>
      <c r="M68" s="89">
        <v>0</v>
      </c>
      <c r="N68" s="89">
        <f t="shared" si="19"/>
        <v>0</v>
      </c>
      <c r="O68" s="89">
        <v>0</v>
      </c>
      <c r="P68" s="89">
        <f t="shared" si="14"/>
        <v>0</v>
      </c>
      <c r="Q68" s="89">
        <v>0</v>
      </c>
      <c r="R68" s="88">
        <f t="shared" si="15"/>
        <v>0</v>
      </c>
      <c r="S68" s="88">
        <v>0</v>
      </c>
      <c r="T68" s="88">
        <f t="shared" si="10"/>
        <v>0</v>
      </c>
      <c r="U68" s="93">
        <f t="shared" si="16"/>
        <v>0</v>
      </c>
      <c r="V68" s="94"/>
    </row>
    <row r="69" spans="1:22" s="79" customFormat="1" ht="24" customHeight="1">
      <c r="A69" s="85">
        <v>61</v>
      </c>
      <c r="B69" s="86" t="s">
        <v>723</v>
      </c>
      <c r="C69" s="87">
        <v>0</v>
      </c>
      <c r="D69" s="88">
        <f t="shared" si="11"/>
        <v>0</v>
      </c>
      <c r="E69" s="89">
        <v>0</v>
      </c>
      <c r="F69" s="89">
        <f t="shared" si="12"/>
        <v>0</v>
      </c>
      <c r="G69" s="89">
        <v>0</v>
      </c>
      <c r="H69" s="89">
        <f t="shared" si="13"/>
        <v>0</v>
      </c>
      <c r="I69" s="89">
        <v>0</v>
      </c>
      <c r="J69" s="88">
        <f t="shared" si="18"/>
        <v>0</v>
      </c>
      <c r="K69" s="89">
        <v>0</v>
      </c>
      <c r="L69" s="89">
        <f t="shared" si="17"/>
        <v>0</v>
      </c>
      <c r="M69" s="89">
        <v>0</v>
      </c>
      <c r="N69" s="89">
        <f t="shared" si="19"/>
        <v>0</v>
      </c>
      <c r="O69" s="89">
        <v>0</v>
      </c>
      <c r="P69" s="89">
        <f t="shared" si="14"/>
        <v>0</v>
      </c>
      <c r="Q69" s="89">
        <v>0</v>
      </c>
      <c r="R69" s="88">
        <f t="shared" si="15"/>
        <v>0</v>
      </c>
      <c r="S69" s="88">
        <v>0</v>
      </c>
      <c r="T69" s="88">
        <f t="shared" si="10"/>
        <v>0</v>
      </c>
      <c r="U69" s="93">
        <f t="shared" si="16"/>
        <v>0</v>
      </c>
      <c r="V69" s="94"/>
    </row>
    <row r="70" spans="1:22" s="79" customFormat="1" ht="24" customHeight="1">
      <c r="A70" s="85">
        <v>62</v>
      </c>
      <c r="B70" s="86" t="s">
        <v>724</v>
      </c>
      <c r="C70" s="87">
        <v>0</v>
      </c>
      <c r="D70" s="88">
        <f t="shared" si="11"/>
        <v>0</v>
      </c>
      <c r="E70" s="89">
        <v>0</v>
      </c>
      <c r="F70" s="89">
        <f t="shared" si="12"/>
        <v>0</v>
      </c>
      <c r="G70" s="89">
        <v>0</v>
      </c>
      <c r="H70" s="89">
        <f t="shared" si="13"/>
        <v>0</v>
      </c>
      <c r="I70" s="89">
        <v>0</v>
      </c>
      <c r="J70" s="88">
        <f t="shared" si="18"/>
        <v>0</v>
      </c>
      <c r="K70" s="89">
        <v>0</v>
      </c>
      <c r="L70" s="89">
        <f t="shared" si="17"/>
        <v>0</v>
      </c>
      <c r="M70" s="89">
        <v>0</v>
      </c>
      <c r="N70" s="89">
        <f t="shared" si="19"/>
        <v>0</v>
      </c>
      <c r="O70" s="89">
        <v>0</v>
      </c>
      <c r="P70" s="89">
        <f t="shared" si="14"/>
        <v>0</v>
      </c>
      <c r="Q70" s="89">
        <v>0</v>
      </c>
      <c r="R70" s="88">
        <f t="shared" si="15"/>
        <v>0</v>
      </c>
      <c r="S70" s="88">
        <v>0</v>
      </c>
      <c r="T70" s="88">
        <f t="shared" si="10"/>
        <v>0</v>
      </c>
      <c r="U70" s="93">
        <f t="shared" si="16"/>
        <v>0</v>
      </c>
      <c r="V70" s="94"/>
    </row>
    <row r="71" spans="1:22" s="79" customFormat="1" ht="24" customHeight="1">
      <c r="A71" s="85">
        <v>63</v>
      </c>
      <c r="B71" s="86" t="s">
        <v>725</v>
      </c>
      <c r="C71" s="87">
        <v>0</v>
      </c>
      <c r="D71" s="88">
        <f t="shared" si="11"/>
        <v>0</v>
      </c>
      <c r="E71" s="89">
        <v>0</v>
      </c>
      <c r="F71" s="89">
        <f t="shared" si="12"/>
        <v>0</v>
      </c>
      <c r="G71" s="89">
        <v>0</v>
      </c>
      <c r="H71" s="89">
        <f t="shared" si="13"/>
        <v>0</v>
      </c>
      <c r="I71" s="89">
        <v>0</v>
      </c>
      <c r="J71" s="88">
        <f t="shared" si="18"/>
        <v>0</v>
      </c>
      <c r="K71" s="89">
        <v>0</v>
      </c>
      <c r="L71" s="89">
        <f t="shared" si="17"/>
        <v>0</v>
      </c>
      <c r="M71" s="89">
        <v>0</v>
      </c>
      <c r="N71" s="89">
        <f t="shared" si="19"/>
        <v>0</v>
      </c>
      <c r="O71" s="89">
        <v>0</v>
      </c>
      <c r="P71" s="89">
        <f t="shared" si="14"/>
        <v>0</v>
      </c>
      <c r="Q71" s="89">
        <v>0</v>
      </c>
      <c r="R71" s="88">
        <f t="shared" si="15"/>
        <v>0</v>
      </c>
      <c r="S71" s="88">
        <v>0</v>
      </c>
      <c r="T71" s="88">
        <f t="shared" si="10"/>
        <v>0</v>
      </c>
      <c r="U71" s="93">
        <f t="shared" si="16"/>
        <v>0</v>
      </c>
      <c r="V71" s="94"/>
    </row>
    <row r="72" spans="1:22" s="79" customFormat="1" ht="24" customHeight="1">
      <c r="A72" s="85">
        <v>64</v>
      </c>
      <c r="B72" s="86" t="s">
        <v>726</v>
      </c>
      <c r="C72" s="87">
        <v>0</v>
      </c>
      <c r="D72" s="88">
        <f t="shared" si="11"/>
        <v>0</v>
      </c>
      <c r="E72" s="89">
        <v>0</v>
      </c>
      <c r="F72" s="89">
        <f t="shared" si="12"/>
        <v>0</v>
      </c>
      <c r="G72" s="89">
        <v>0</v>
      </c>
      <c r="H72" s="89">
        <f t="shared" si="13"/>
        <v>0</v>
      </c>
      <c r="I72" s="89">
        <v>0</v>
      </c>
      <c r="J72" s="88">
        <f t="shared" si="18"/>
        <v>0</v>
      </c>
      <c r="K72" s="89">
        <v>0</v>
      </c>
      <c r="L72" s="89">
        <f t="shared" si="17"/>
        <v>0</v>
      </c>
      <c r="M72" s="89">
        <v>0</v>
      </c>
      <c r="N72" s="89">
        <f t="shared" si="19"/>
        <v>0</v>
      </c>
      <c r="O72" s="89">
        <v>0</v>
      </c>
      <c r="P72" s="89">
        <f t="shared" si="14"/>
        <v>0</v>
      </c>
      <c r="Q72" s="89">
        <v>0</v>
      </c>
      <c r="R72" s="88">
        <f t="shared" si="15"/>
        <v>0</v>
      </c>
      <c r="S72" s="88">
        <v>0</v>
      </c>
      <c r="T72" s="88">
        <f t="shared" si="10"/>
        <v>0</v>
      </c>
      <c r="U72" s="93">
        <f t="shared" si="16"/>
        <v>0</v>
      </c>
      <c r="V72" s="94"/>
    </row>
    <row r="73" spans="1:22" s="79" customFormat="1" ht="24" customHeight="1">
      <c r="A73" s="85">
        <v>65</v>
      </c>
      <c r="B73" s="86" t="s">
        <v>727</v>
      </c>
      <c r="C73" s="87">
        <v>0</v>
      </c>
      <c r="D73" s="88">
        <f t="shared" si="11"/>
        <v>0</v>
      </c>
      <c r="E73" s="89">
        <v>0</v>
      </c>
      <c r="F73" s="89">
        <f t="shared" si="12"/>
        <v>0</v>
      </c>
      <c r="G73" s="89">
        <v>0</v>
      </c>
      <c r="H73" s="89">
        <f t="shared" si="13"/>
        <v>0</v>
      </c>
      <c r="I73" s="89">
        <v>0</v>
      </c>
      <c r="J73" s="88">
        <f t="shared" si="18"/>
        <v>0</v>
      </c>
      <c r="K73" s="89">
        <v>0</v>
      </c>
      <c r="L73" s="89">
        <f t="shared" si="17"/>
        <v>0</v>
      </c>
      <c r="M73" s="89">
        <v>0</v>
      </c>
      <c r="N73" s="89">
        <f t="shared" si="19"/>
        <v>0</v>
      </c>
      <c r="O73" s="89">
        <v>0</v>
      </c>
      <c r="P73" s="89">
        <f t="shared" si="14"/>
        <v>0</v>
      </c>
      <c r="Q73" s="89">
        <v>0</v>
      </c>
      <c r="R73" s="88">
        <f t="shared" si="15"/>
        <v>0</v>
      </c>
      <c r="S73" s="88">
        <v>0</v>
      </c>
      <c r="T73" s="88">
        <f t="shared" si="10"/>
        <v>0</v>
      </c>
      <c r="U73" s="93">
        <f t="shared" si="16"/>
        <v>0</v>
      </c>
      <c r="V73" s="94"/>
    </row>
    <row r="74" spans="1:22" s="79" customFormat="1" ht="24" customHeight="1">
      <c r="A74" s="85">
        <v>66</v>
      </c>
      <c r="B74" s="86" t="s">
        <v>728</v>
      </c>
      <c r="C74" s="87">
        <v>0</v>
      </c>
      <c r="D74" s="88">
        <f t="shared" si="11"/>
        <v>0</v>
      </c>
      <c r="E74" s="89">
        <v>0</v>
      </c>
      <c r="F74" s="89">
        <f t="shared" si="12"/>
        <v>0</v>
      </c>
      <c r="G74" s="89">
        <v>0</v>
      </c>
      <c r="H74" s="89">
        <f t="shared" si="13"/>
        <v>0</v>
      </c>
      <c r="I74" s="89">
        <v>0</v>
      </c>
      <c r="J74" s="88">
        <f t="shared" si="18"/>
        <v>0</v>
      </c>
      <c r="K74" s="89">
        <v>0</v>
      </c>
      <c r="L74" s="89">
        <f t="shared" si="17"/>
        <v>0</v>
      </c>
      <c r="M74" s="89">
        <v>0</v>
      </c>
      <c r="N74" s="89">
        <f t="shared" si="19"/>
        <v>0</v>
      </c>
      <c r="O74" s="89">
        <v>0</v>
      </c>
      <c r="P74" s="89">
        <f t="shared" si="14"/>
        <v>0</v>
      </c>
      <c r="Q74" s="89">
        <v>0</v>
      </c>
      <c r="R74" s="88">
        <f t="shared" si="15"/>
        <v>0</v>
      </c>
      <c r="S74" s="88">
        <v>0</v>
      </c>
      <c r="T74" s="88">
        <f t="shared" si="10"/>
        <v>0</v>
      </c>
      <c r="U74" s="93">
        <f t="shared" si="16"/>
        <v>0</v>
      </c>
      <c r="V74" s="94"/>
    </row>
    <row r="75" spans="1:22" s="79" customFormat="1" ht="24" customHeight="1">
      <c r="A75" s="85">
        <v>67</v>
      </c>
      <c r="B75" s="86" t="s">
        <v>729</v>
      </c>
      <c r="C75" s="87">
        <v>0</v>
      </c>
      <c r="D75" s="88">
        <f t="shared" si="11"/>
        <v>0</v>
      </c>
      <c r="E75" s="89">
        <v>0</v>
      </c>
      <c r="F75" s="89">
        <f t="shared" si="12"/>
        <v>0</v>
      </c>
      <c r="G75" s="89">
        <v>0</v>
      </c>
      <c r="H75" s="89">
        <f t="shared" si="13"/>
        <v>0</v>
      </c>
      <c r="I75" s="89">
        <v>0</v>
      </c>
      <c r="J75" s="88">
        <f t="shared" si="18"/>
        <v>0</v>
      </c>
      <c r="K75" s="89">
        <v>0</v>
      </c>
      <c r="L75" s="89">
        <f t="shared" si="17"/>
        <v>0</v>
      </c>
      <c r="M75" s="89">
        <v>0</v>
      </c>
      <c r="N75" s="89">
        <f t="shared" si="19"/>
        <v>0</v>
      </c>
      <c r="O75" s="89">
        <v>0</v>
      </c>
      <c r="P75" s="89">
        <f t="shared" si="14"/>
        <v>0</v>
      </c>
      <c r="Q75" s="89">
        <v>0</v>
      </c>
      <c r="R75" s="88">
        <f t="shared" si="15"/>
        <v>0</v>
      </c>
      <c r="S75" s="88">
        <v>0</v>
      </c>
      <c r="T75" s="88">
        <f t="shared" si="10"/>
        <v>0</v>
      </c>
      <c r="U75" s="93">
        <f t="shared" si="16"/>
        <v>0</v>
      </c>
      <c r="V75" s="94"/>
    </row>
    <row r="76" spans="1:22" s="79" customFormat="1" ht="24" customHeight="1">
      <c r="A76" s="85">
        <v>68</v>
      </c>
      <c r="B76" s="86" t="s">
        <v>730</v>
      </c>
      <c r="C76" s="87">
        <v>0</v>
      </c>
      <c r="D76" s="88">
        <f t="shared" si="11"/>
        <v>0</v>
      </c>
      <c r="E76" s="89">
        <v>0</v>
      </c>
      <c r="F76" s="89">
        <f t="shared" si="12"/>
        <v>0</v>
      </c>
      <c r="G76" s="89">
        <v>0</v>
      </c>
      <c r="H76" s="89">
        <f t="shared" si="13"/>
        <v>0</v>
      </c>
      <c r="I76" s="89">
        <v>0</v>
      </c>
      <c r="J76" s="88">
        <f t="shared" si="18"/>
        <v>0</v>
      </c>
      <c r="K76" s="89">
        <v>0</v>
      </c>
      <c r="L76" s="89">
        <f t="shared" si="17"/>
        <v>0</v>
      </c>
      <c r="M76" s="89">
        <v>0</v>
      </c>
      <c r="N76" s="89">
        <f t="shared" si="19"/>
        <v>0</v>
      </c>
      <c r="O76" s="89">
        <v>0</v>
      </c>
      <c r="P76" s="89">
        <f t="shared" si="14"/>
        <v>0</v>
      </c>
      <c r="Q76" s="89">
        <v>0</v>
      </c>
      <c r="R76" s="88">
        <f t="shared" si="15"/>
        <v>0</v>
      </c>
      <c r="S76" s="88">
        <v>0</v>
      </c>
      <c r="T76" s="88">
        <f t="shared" si="10"/>
        <v>0</v>
      </c>
      <c r="U76" s="93">
        <f t="shared" si="16"/>
        <v>0</v>
      </c>
      <c r="V76" s="94"/>
    </row>
    <row r="77" spans="1:22" s="79" customFormat="1" ht="24" customHeight="1">
      <c r="A77" s="85">
        <v>69</v>
      </c>
      <c r="B77" s="86" t="s">
        <v>731</v>
      </c>
      <c r="C77" s="87">
        <v>0</v>
      </c>
      <c r="D77" s="88">
        <f t="shared" si="11"/>
        <v>0</v>
      </c>
      <c r="E77" s="89">
        <v>0</v>
      </c>
      <c r="F77" s="89">
        <f t="shared" si="12"/>
        <v>0</v>
      </c>
      <c r="G77" s="89">
        <v>0</v>
      </c>
      <c r="H77" s="89">
        <f t="shared" si="13"/>
        <v>0</v>
      </c>
      <c r="I77" s="89">
        <v>0</v>
      </c>
      <c r="J77" s="88">
        <f t="shared" si="18"/>
        <v>0</v>
      </c>
      <c r="K77" s="89">
        <v>0</v>
      </c>
      <c r="L77" s="89">
        <f t="shared" si="17"/>
        <v>0</v>
      </c>
      <c r="M77" s="89">
        <v>0</v>
      </c>
      <c r="N77" s="89">
        <f t="shared" si="19"/>
        <v>0</v>
      </c>
      <c r="O77" s="89">
        <v>0</v>
      </c>
      <c r="P77" s="89">
        <f t="shared" si="14"/>
        <v>0</v>
      </c>
      <c r="Q77" s="89">
        <v>0</v>
      </c>
      <c r="R77" s="88">
        <f t="shared" si="15"/>
        <v>0</v>
      </c>
      <c r="S77" s="88">
        <v>0</v>
      </c>
      <c r="T77" s="88">
        <f t="shared" si="10"/>
        <v>0</v>
      </c>
      <c r="U77" s="93">
        <f t="shared" si="16"/>
        <v>0</v>
      </c>
      <c r="V77" s="94"/>
    </row>
    <row r="78" spans="1:22" s="79" customFormat="1" ht="24" customHeight="1">
      <c r="A78" s="85">
        <v>70</v>
      </c>
      <c r="B78" s="86" t="s">
        <v>732</v>
      </c>
      <c r="C78" s="87">
        <v>0</v>
      </c>
      <c r="D78" s="88">
        <f t="shared" si="11"/>
        <v>0</v>
      </c>
      <c r="E78" s="89">
        <v>0</v>
      </c>
      <c r="F78" s="89">
        <f t="shared" si="12"/>
        <v>0</v>
      </c>
      <c r="G78" s="89">
        <v>0</v>
      </c>
      <c r="H78" s="89">
        <f t="shared" si="13"/>
        <v>0</v>
      </c>
      <c r="I78" s="89">
        <v>0</v>
      </c>
      <c r="J78" s="88">
        <f t="shared" si="18"/>
        <v>0</v>
      </c>
      <c r="K78" s="89">
        <v>0</v>
      </c>
      <c r="L78" s="89">
        <f t="shared" si="17"/>
        <v>0</v>
      </c>
      <c r="M78" s="89">
        <v>0</v>
      </c>
      <c r="N78" s="89">
        <f t="shared" si="19"/>
        <v>0</v>
      </c>
      <c r="O78" s="89">
        <v>0</v>
      </c>
      <c r="P78" s="89">
        <f t="shared" si="14"/>
        <v>0</v>
      </c>
      <c r="Q78" s="89">
        <v>0</v>
      </c>
      <c r="R78" s="88">
        <f t="shared" si="15"/>
        <v>0</v>
      </c>
      <c r="S78" s="88">
        <v>0</v>
      </c>
      <c r="T78" s="88">
        <f t="shared" si="10"/>
        <v>0</v>
      </c>
      <c r="U78" s="93">
        <f t="shared" si="16"/>
        <v>0</v>
      </c>
      <c r="V78" s="94"/>
    </row>
    <row r="79" spans="1:22" s="79" customFormat="1" ht="24" customHeight="1">
      <c r="A79" s="85">
        <v>71</v>
      </c>
      <c r="B79" s="86" t="s">
        <v>733</v>
      </c>
      <c r="C79" s="87">
        <v>0</v>
      </c>
      <c r="D79" s="88">
        <f t="shared" si="11"/>
        <v>0</v>
      </c>
      <c r="E79" s="89">
        <v>0</v>
      </c>
      <c r="F79" s="89">
        <f t="shared" si="12"/>
        <v>0</v>
      </c>
      <c r="G79" s="89">
        <v>0</v>
      </c>
      <c r="H79" s="89">
        <f t="shared" si="13"/>
        <v>0</v>
      </c>
      <c r="I79" s="89">
        <v>0</v>
      </c>
      <c r="J79" s="88">
        <f t="shared" si="18"/>
        <v>0</v>
      </c>
      <c r="K79" s="89">
        <v>0</v>
      </c>
      <c r="L79" s="89">
        <f t="shared" si="17"/>
        <v>0</v>
      </c>
      <c r="M79" s="89">
        <v>0</v>
      </c>
      <c r="N79" s="89">
        <f t="shared" si="19"/>
        <v>0</v>
      </c>
      <c r="O79" s="89">
        <v>0</v>
      </c>
      <c r="P79" s="89">
        <f t="shared" si="14"/>
        <v>0</v>
      </c>
      <c r="Q79" s="89">
        <v>0</v>
      </c>
      <c r="R79" s="88">
        <f t="shared" si="15"/>
        <v>0</v>
      </c>
      <c r="S79" s="88">
        <v>0</v>
      </c>
      <c r="T79" s="88">
        <f t="shared" si="10"/>
        <v>0</v>
      </c>
      <c r="U79" s="93">
        <f t="shared" si="16"/>
        <v>0</v>
      </c>
      <c r="V79" s="94"/>
    </row>
    <row r="80" spans="1:22" s="79" customFormat="1" ht="24" customHeight="1">
      <c r="A80" s="85">
        <v>72</v>
      </c>
      <c r="B80" s="86" t="s">
        <v>734</v>
      </c>
      <c r="C80" s="87">
        <v>0</v>
      </c>
      <c r="D80" s="88">
        <f t="shared" si="11"/>
        <v>0</v>
      </c>
      <c r="E80" s="89">
        <v>0</v>
      </c>
      <c r="F80" s="89">
        <f t="shared" si="12"/>
        <v>0</v>
      </c>
      <c r="G80" s="89">
        <v>0</v>
      </c>
      <c r="H80" s="89">
        <f t="shared" si="13"/>
        <v>0</v>
      </c>
      <c r="I80" s="89">
        <v>0</v>
      </c>
      <c r="J80" s="88">
        <f t="shared" si="18"/>
        <v>0</v>
      </c>
      <c r="K80" s="89">
        <v>0</v>
      </c>
      <c r="L80" s="89">
        <f t="shared" si="17"/>
        <v>0</v>
      </c>
      <c r="M80" s="89">
        <v>0</v>
      </c>
      <c r="N80" s="89">
        <f t="shared" si="19"/>
        <v>0</v>
      </c>
      <c r="O80" s="89">
        <v>0</v>
      </c>
      <c r="P80" s="89">
        <f t="shared" si="14"/>
        <v>0</v>
      </c>
      <c r="Q80" s="89">
        <v>0</v>
      </c>
      <c r="R80" s="88">
        <f t="shared" si="15"/>
        <v>0</v>
      </c>
      <c r="S80" s="88">
        <v>0</v>
      </c>
      <c r="T80" s="88">
        <f t="shared" si="10"/>
        <v>0</v>
      </c>
      <c r="U80" s="93">
        <f t="shared" si="16"/>
        <v>0</v>
      </c>
      <c r="V80" s="94"/>
    </row>
    <row r="81" spans="1:22" s="79" customFormat="1" ht="24" customHeight="1">
      <c r="A81" s="85">
        <v>73</v>
      </c>
      <c r="B81" s="86" t="s">
        <v>735</v>
      </c>
      <c r="C81" s="87">
        <v>0</v>
      </c>
      <c r="D81" s="88">
        <f t="shared" si="11"/>
        <v>0</v>
      </c>
      <c r="E81" s="89">
        <v>0</v>
      </c>
      <c r="F81" s="89">
        <f t="shared" si="12"/>
        <v>0</v>
      </c>
      <c r="G81" s="89">
        <v>0</v>
      </c>
      <c r="H81" s="89">
        <f t="shared" si="13"/>
        <v>0</v>
      </c>
      <c r="I81" s="89">
        <v>0</v>
      </c>
      <c r="J81" s="88">
        <f t="shared" si="18"/>
        <v>0</v>
      </c>
      <c r="K81" s="89">
        <v>0</v>
      </c>
      <c r="L81" s="89">
        <f t="shared" si="17"/>
        <v>0</v>
      </c>
      <c r="M81" s="89">
        <v>0</v>
      </c>
      <c r="N81" s="89">
        <f t="shared" si="19"/>
        <v>0</v>
      </c>
      <c r="O81" s="89">
        <v>0</v>
      </c>
      <c r="P81" s="89">
        <f t="shared" si="14"/>
        <v>0</v>
      </c>
      <c r="Q81" s="89">
        <v>0</v>
      </c>
      <c r="R81" s="88">
        <f t="shared" si="15"/>
        <v>0</v>
      </c>
      <c r="S81" s="88">
        <v>0</v>
      </c>
      <c r="T81" s="88">
        <f t="shared" ref="T81:T144" si="20">S81*3.75</f>
        <v>0</v>
      </c>
      <c r="U81" s="93">
        <f t="shared" si="16"/>
        <v>0</v>
      </c>
      <c r="V81" s="94"/>
    </row>
    <row r="82" spans="1:22" s="79" customFormat="1" ht="24" customHeight="1">
      <c r="A82" s="85">
        <v>74</v>
      </c>
      <c r="B82" s="86" t="s">
        <v>736</v>
      </c>
      <c r="C82" s="87">
        <v>0</v>
      </c>
      <c r="D82" s="88">
        <f t="shared" ref="D82:D145" si="21">C82/106.67</f>
        <v>0</v>
      </c>
      <c r="E82" s="89">
        <v>0</v>
      </c>
      <c r="F82" s="89">
        <f t="shared" ref="F82:F145" si="22">E82*0.3</f>
        <v>0</v>
      </c>
      <c r="G82" s="89">
        <v>0</v>
      </c>
      <c r="H82" s="89">
        <f t="shared" ref="H82:H145" si="23">G82*0.9375</f>
        <v>0</v>
      </c>
      <c r="I82" s="89">
        <v>0</v>
      </c>
      <c r="J82" s="88">
        <f t="shared" si="18"/>
        <v>0</v>
      </c>
      <c r="K82" s="89">
        <v>0</v>
      </c>
      <c r="L82" s="89">
        <f t="shared" si="17"/>
        <v>0</v>
      </c>
      <c r="M82" s="89">
        <v>0</v>
      </c>
      <c r="N82" s="89">
        <f t="shared" si="19"/>
        <v>0</v>
      </c>
      <c r="O82" s="89">
        <v>0</v>
      </c>
      <c r="P82" s="89">
        <f t="shared" ref="P82:P145" si="24">O82/27</f>
        <v>0</v>
      </c>
      <c r="Q82" s="89">
        <v>0</v>
      </c>
      <c r="R82" s="88">
        <f t="shared" ref="R82:R145" si="25">Q82*23</f>
        <v>0</v>
      </c>
      <c r="S82" s="88">
        <v>0</v>
      </c>
      <c r="T82" s="88">
        <f t="shared" si="20"/>
        <v>0</v>
      </c>
      <c r="U82" s="93">
        <f t="shared" ref="U82:U145" si="26">J82+D82+T82+R82+F82+H82+AC82+N82+L82+P82</f>
        <v>0</v>
      </c>
      <c r="V82" s="94"/>
    </row>
    <row r="83" spans="1:22" s="79" customFormat="1" ht="24" customHeight="1">
      <c r="A83" s="85">
        <v>75</v>
      </c>
      <c r="B83" s="86" t="s">
        <v>737</v>
      </c>
      <c r="C83" s="87">
        <v>0</v>
      </c>
      <c r="D83" s="88">
        <f t="shared" si="21"/>
        <v>0</v>
      </c>
      <c r="E83" s="89">
        <v>0</v>
      </c>
      <c r="F83" s="89">
        <f t="shared" si="22"/>
        <v>0</v>
      </c>
      <c r="G83" s="89">
        <v>0</v>
      </c>
      <c r="H83" s="89">
        <f t="shared" si="23"/>
        <v>0</v>
      </c>
      <c r="I83" s="89">
        <v>0</v>
      </c>
      <c r="J83" s="88">
        <f t="shared" si="18"/>
        <v>0</v>
      </c>
      <c r="K83" s="89">
        <v>0</v>
      </c>
      <c r="L83" s="89">
        <f t="shared" ref="L83:L146" si="27">K83/25</f>
        <v>0</v>
      </c>
      <c r="M83" s="89">
        <v>0</v>
      </c>
      <c r="N83" s="89">
        <f t="shared" si="19"/>
        <v>0</v>
      </c>
      <c r="O83" s="89">
        <v>0</v>
      </c>
      <c r="P83" s="89">
        <f t="shared" si="24"/>
        <v>0</v>
      </c>
      <c r="Q83" s="89">
        <v>0</v>
      </c>
      <c r="R83" s="88">
        <f t="shared" si="25"/>
        <v>0</v>
      </c>
      <c r="S83" s="88">
        <v>0</v>
      </c>
      <c r="T83" s="88">
        <f t="shared" si="20"/>
        <v>0</v>
      </c>
      <c r="U83" s="93">
        <f t="shared" si="26"/>
        <v>0</v>
      </c>
      <c r="V83" s="94"/>
    </row>
    <row r="84" spans="1:22" s="79" customFormat="1" ht="24" customHeight="1">
      <c r="A84" s="85">
        <v>76</v>
      </c>
      <c r="B84" s="86" t="s">
        <v>738</v>
      </c>
      <c r="C84" s="87">
        <v>0</v>
      </c>
      <c r="D84" s="88">
        <f t="shared" si="21"/>
        <v>0</v>
      </c>
      <c r="E84" s="89">
        <v>0</v>
      </c>
      <c r="F84" s="89">
        <f t="shared" si="22"/>
        <v>0</v>
      </c>
      <c r="G84" s="89">
        <v>0</v>
      </c>
      <c r="H84" s="89">
        <f t="shared" si="23"/>
        <v>0</v>
      </c>
      <c r="I84" s="89">
        <v>0</v>
      </c>
      <c r="J84" s="88">
        <f t="shared" si="18"/>
        <v>0</v>
      </c>
      <c r="K84" s="89">
        <v>0</v>
      </c>
      <c r="L84" s="89">
        <f t="shared" si="27"/>
        <v>0</v>
      </c>
      <c r="M84" s="89">
        <v>0</v>
      </c>
      <c r="N84" s="89">
        <f t="shared" si="19"/>
        <v>0</v>
      </c>
      <c r="O84" s="89">
        <v>0</v>
      </c>
      <c r="P84" s="89">
        <f t="shared" si="24"/>
        <v>0</v>
      </c>
      <c r="Q84" s="89">
        <v>0</v>
      </c>
      <c r="R84" s="88">
        <f t="shared" si="25"/>
        <v>0</v>
      </c>
      <c r="S84" s="88">
        <v>0</v>
      </c>
      <c r="T84" s="88">
        <f t="shared" si="20"/>
        <v>0</v>
      </c>
      <c r="U84" s="93">
        <f t="shared" si="26"/>
        <v>0</v>
      </c>
      <c r="V84" s="94"/>
    </row>
    <row r="85" spans="1:22" s="79" customFormat="1" ht="24" customHeight="1">
      <c r="A85" s="85">
        <v>77</v>
      </c>
      <c r="B85" s="86" t="s">
        <v>739</v>
      </c>
      <c r="C85" s="87">
        <v>0</v>
      </c>
      <c r="D85" s="88">
        <f t="shared" si="21"/>
        <v>0</v>
      </c>
      <c r="E85" s="89">
        <v>0</v>
      </c>
      <c r="F85" s="89">
        <f t="shared" si="22"/>
        <v>0</v>
      </c>
      <c r="G85" s="89">
        <v>0</v>
      </c>
      <c r="H85" s="89">
        <f t="shared" si="23"/>
        <v>0</v>
      </c>
      <c r="I85" s="89">
        <v>0</v>
      </c>
      <c r="J85" s="88">
        <f t="shared" si="18"/>
        <v>0</v>
      </c>
      <c r="K85" s="89">
        <v>0</v>
      </c>
      <c r="L85" s="89">
        <f t="shared" si="27"/>
        <v>0</v>
      </c>
      <c r="M85" s="89">
        <v>0</v>
      </c>
      <c r="N85" s="89">
        <f t="shared" si="19"/>
        <v>0</v>
      </c>
      <c r="O85" s="89">
        <v>0</v>
      </c>
      <c r="P85" s="89">
        <f t="shared" si="24"/>
        <v>0</v>
      </c>
      <c r="Q85" s="89">
        <v>0</v>
      </c>
      <c r="R85" s="88">
        <f t="shared" si="25"/>
        <v>0</v>
      </c>
      <c r="S85" s="88">
        <v>0</v>
      </c>
      <c r="T85" s="88">
        <f t="shared" si="20"/>
        <v>0</v>
      </c>
      <c r="U85" s="93">
        <f t="shared" si="26"/>
        <v>0</v>
      </c>
      <c r="V85" s="94"/>
    </row>
    <row r="86" spans="1:22" s="79" customFormat="1" ht="24" customHeight="1">
      <c r="A86" s="85">
        <v>78</v>
      </c>
      <c r="B86" s="86" t="s">
        <v>740</v>
      </c>
      <c r="C86" s="87">
        <v>0</v>
      </c>
      <c r="D86" s="88">
        <f t="shared" si="21"/>
        <v>0</v>
      </c>
      <c r="E86" s="89">
        <v>0</v>
      </c>
      <c r="F86" s="89">
        <f t="shared" si="22"/>
        <v>0</v>
      </c>
      <c r="G86" s="89">
        <v>0</v>
      </c>
      <c r="H86" s="89">
        <f t="shared" si="23"/>
        <v>0</v>
      </c>
      <c r="I86" s="89">
        <v>0</v>
      </c>
      <c r="J86" s="88">
        <f t="shared" si="18"/>
        <v>0</v>
      </c>
      <c r="K86" s="89">
        <v>0</v>
      </c>
      <c r="L86" s="89">
        <f t="shared" si="27"/>
        <v>0</v>
      </c>
      <c r="M86" s="89">
        <v>0</v>
      </c>
      <c r="N86" s="89">
        <f t="shared" si="19"/>
        <v>0</v>
      </c>
      <c r="O86" s="89">
        <v>0</v>
      </c>
      <c r="P86" s="89">
        <f t="shared" si="24"/>
        <v>0</v>
      </c>
      <c r="Q86" s="89">
        <v>0</v>
      </c>
      <c r="R86" s="88">
        <f t="shared" si="25"/>
        <v>0</v>
      </c>
      <c r="S86" s="88">
        <v>0</v>
      </c>
      <c r="T86" s="88">
        <f t="shared" si="20"/>
        <v>0</v>
      </c>
      <c r="U86" s="93">
        <f t="shared" si="26"/>
        <v>0</v>
      </c>
      <c r="V86" s="94"/>
    </row>
    <row r="87" spans="1:22" s="79" customFormat="1" ht="24" customHeight="1">
      <c r="A87" s="85">
        <v>79</v>
      </c>
      <c r="B87" s="86" t="s">
        <v>741</v>
      </c>
      <c r="C87" s="87">
        <v>0</v>
      </c>
      <c r="D87" s="88">
        <f t="shared" si="21"/>
        <v>0</v>
      </c>
      <c r="E87" s="89">
        <v>0</v>
      </c>
      <c r="F87" s="89">
        <f t="shared" si="22"/>
        <v>0</v>
      </c>
      <c r="G87" s="89">
        <v>0</v>
      </c>
      <c r="H87" s="89">
        <f t="shared" si="23"/>
        <v>0</v>
      </c>
      <c r="I87" s="89">
        <v>0</v>
      </c>
      <c r="J87" s="88">
        <f t="shared" si="18"/>
        <v>0</v>
      </c>
      <c r="K87" s="89">
        <v>0</v>
      </c>
      <c r="L87" s="89">
        <f t="shared" si="27"/>
        <v>0</v>
      </c>
      <c r="M87" s="89">
        <v>0</v>
      </c>
      <c r="N87" s="89">
        <f t="shared" si="19"/>
        <v>0</v>
      </c>
      <c r="O87" s="89">
        <v>0</v>
      </c>
      <c r="P87" s="89">
        <f t="shared" si="24"/>
        <v>0</v>
      </c>
      <c r="Q87" s="89">
        <v>0</v>
      </c>
      <c r="R87" s="88">
        <f t="shared" si="25"/>
        <v>0</v>
      </c>
      <c r="S87" s="88">
        <v>0</v>
      </c>
      <c r="T87" s="88">
        <f t="shared" si="20"/>
        <v>0</v>
      </c>
      <c r="U87" s="93">
        <f t="shared" si="26"/>
        <v>0</v>
      </c>
      <c r="V87" s="94"/>
    </row>
    <row r="88" spans="1:22" s="79" customFormat="1" ht="24" customHeight="1">
      <c r="A88" s="85">
        <v>80</v>
      </c>
      <c r="B88" s="86" t="s">
        <v>742</v>
      </c>
      <c r="C88" s="87">
        <v>0</v>
      </c>
      <c r="D88" s="88">
        <f t="shared" si="21"/>
        <v>0</v>
      </c>
      <c r="E88" s="89">
        <v>0</v>
      </c>
      <c r="F88" s="89">
        <f t="shared" si="22"/>
        <v>0</v>
      </c>
      <c r="G88" s="89">
        <v>0</v>
      </c>
      <c r="H88" s="89">
        <f t="shared" si="23"/>
        <v>0</v>
      </c>
      <c r="I88" s="89">
        <v>0</v>
      </c>
      <c r="J88" s="88">
        <f t="shared" si="18"/>
        <v>0</v>
      </c>
      <c r="K88" s="89">
        <v>0</v>
      </c>
      <c r="L88" s="89">
        <f t="shared" si="27"/>
        <v>0</v>
      </c>
      <c r="M88" s="89">
        <v>0</v>
      </c>
      <c r="N88" s="89">
        <f t="shared" si="19"/>
        <v>0</v>
      </c>
      <c r="O88" s="89">
        <v>0</v>
      </c>
      <c r="P88" s="89">
        <f t="shared" si="24"/>
        <v>0</v>
      </c>
      <c r="Q88" s="89">
        <v>0</v>
      </c>
      <c r="R88" s="88">
        <f t="shared" si="25"/>
        <v>0</v>
      </c>
      <c r="S88" s="88">
        <v>0</v>
      </c>
      <c r="T88" s="88">
        <f t="shared" si="20"/>
        <v>0</v>
      </c>
      <c r="U88" s="93">
        <f t="shared" si="26"/>
        <v>0</v>
      </c>
      <c r="V88" s="94"/>
    </row>
    <row r="89" spans="1:22" s="79" customFormat="1" ht="24" customHeight="1">
      <c r="A89" s="85">
        <v>81</v>
      </c>
      <c r="B89" s="86" t="s">
        <v>743</v>
      </c>
      <c r="C89" s="87">
        <v>0</v>
      </c>
      <c r="D89" s="88">
        <f t="shared" si="21"/>
        <v>0</v>
      </c>
      <c r="E89" s="89">
        <v>0</v>
      </c>
      <c r="F89" s="89">
        <f t="shared" si="22"/>
        <v>0</v>
      </c>
      <c r="G89" s="89">
        <v>0</v>
      </c>
      <c r="H89" s="89">
        <f t="shared" si="23"/>
        <v>0</v>
      </c>
      <c r="I89" s="89">
        <v>0</v>
      </c>
      <c r="J89" s="88">
        <f t="shared" si="18"/>
        <v>0</v>
      </c>
      <c r="K89" s="89">
        <v>0</v>
      </c>
      <c r="L89" s="89">
        <f t="shared" si="27"/>
        <v>0</v>
      </c>
      <c r="M89" s="89">
        <v>0</v>
      </c>
      <c r="N89" s="89">
        <f t="shared" si="19"/>
        <v>0</v>
      </c>
      <c r="O89" s="89">
        <v>0</v>
      </c>
      <c r="P89" s="89">
        <f t="shared" si="24"/>
        <v>0</v>
      </c>
      <c r="Q89" s="89">
        <v>0</v>
      </c>
      <c r="R89" s="88">
        <f t="shared" si="25"/>
        <v>0</v>
      </c>
      <c r="S89" s="88">
        <v>0</v>
      </c>
      <c r="T89" s="88">
        <f t="shared" si="20"/>
        <v>0</v>
      </c>
      <c r="U89" s="93">
        <f t="shared" si="26"/>
        <v>0</v>
      </c>
      <c r="V89" s="94"/>
    </row>
    <row r="90" spans="1:22" s="79" customFormat="1" ht="24" customHeight="1">
      <c r="A90" s="85">
        <v>82</v>
      </c>
      <c r="B90" s="86" t="s">
        <v>744</v>
      </c>
      <c r="C90" s="87">
        <v>0</v>
      </c>
      <c r="D90" s="88">
        <f t="shared" si="21"/>
        <v>0</v>
      </c>
      <c r="E90" s="89">
        <v>0</v>
      </c>
      <c r="F90" s="89">
        <f t="shared" si="22"/>
        <v>0</v>
      </c>
      <c r="G90" s="89">
        <v>0</v>
      </c>
      <c r="H90" s="89">
        <f t="shared" si="23"/>
        <v>0</v>
      </c>
      <c r="I90" s="89">
        <v>0</v>
      </c>
      <c r="J90" s="88">
        <f t="shared" si="18"/>
        <v>0</v>
      </c>
      <c r="K90" s="89">
        <v>0</v>
      </c>
      <c r="L90" s="89">
        <f t="shared" si="27"/>
        <v>0</v>
      </c>
      <c r="M90" s="89">
        <v>0</v>
      </c>
      <c r="N90" s="89">
        <f t="shared" si="19"/>
        <v>0</v>
      </c>
      <c r="O90" s="89">
        <v>0</v>
      </c>
      <c r="P90" s="89">
        <f t="shared" si="24"/>
        <v>0</v>
      </c>
      <c r="Q90" s="89">
        <v>0</v>
      </c>
      <c r="R90" s="88">
        <f t="shared" si="25"/>
        <v>0</v>
      </c>
      <c r="S90" s="88">
        <v>0</v>
      </c>
      <c r="T90" s="88">
        <f t="shared" si="20"/>
        <v>0</v>
      </c>
      <c r="U90" s="93">
        <f t="shared" si="26"/>
        <v>0</v>
      </c>
      <c r="V90" s="94"/>
    </row>
    <row r="91" spans="1:22" s="79" customFormat="1" ht="24" customHeight="1">
      <c r="A91" s="85">
        <v>83</v>
      </c>
      <c r="B91" s="86" t="s">
        <v>745</v>
      </c>
      <c r="C91" s="87">
        <v>0</v>
      </c>
      <c r="D91" s="88">
        <f t="shared" si="21"/>
        <v>0</v>
      </c>
      <c r="E91" s="89">
        <v>0</v>
      </c>
      <c r="F91" s="89">
        <f t="shared" si="22"/>
        <v>0</v>
      </c>
      <c r="G91" s="89">
        <v>0</v>
      </c>
      <c r="H91" s="89">
        <f t="shared" si="23"/>
        <v>0</v>
      </c>
      <c r="I91" s="89">
        <v>0</v>
      </c>
      <c r="J91" s="88">
        <f t="shared" si="18"/>
        <v>0</v>
      </c>
      <c r="K91" s="89">
        <v>0</v>
      </c>
      <c r="L91" s="89">
        <f t="shared" si="27"/>
        <v>0</v>
      </c>
      <c r="M91" s="89">
        <v>0</v>
      </c>
      <c r="N91" s="89">
        <f t="shared" si="19"/>
        <v>0</v>
      </c>
      <c r="O91" s="89">
        <v>0</v>
      </c>
      <c r="P91" s="89">
        <f t="shared" si="24"/>
        <v>0</v>
      </c>
      <c r="Q91" s="89">
        <v>0</v>
      </c>
      <c r="R91" s="88">
        <f t="shared" si="25"/>
        <v>0</v>
      </c>
      <c r="S91" s="88">
        <v>0</v>
      </c>
      <c r="T91" s="88">
        <f t="shared" si="20"/>
        <v>0</v>
      </c>
      <c r="U91" s="93">
        <f t="shared" si="26"/>
        <v>0</v>
      </c>
      <c r="V91" s="94"/>
    </row>
    <row r="92" spans="1:22" s="79" customFormat="1" ht="24" customHeight="1">
      <c r="A92" s="85">
        <v>84</v>
      </c>
      <c r="B92" s="86" t="s">
        <v>746</v>
      </c>
      <c r="C92" s="87">
        <v>0</v>
      </c>
      <c r="D92" s="88">
        <f t="shared" si="21"/>
        <v>0</v>
      </c>
      <c r="E92" s="89">
        <v>0</v>
      </c>
      <c r="F92" s="89">
        <f t="shared" si="22"/>
        <v>0</v>
      </c>
      <c r="G92" s="89">
        <v>0</v>
      </c>
      <c r="H92" s="89">
        <f t="shared" si="23"/>
        <v>0</v>
      </c>
      <c r="I92" s="89">
        <v>0</v>
      </c>
      <c r="J92" s="88">
        <f t="shared" si="18"/>
        <v>0</v>
      </c>
      <c r="K92" s="89">
        <v>0</v>
      </c>
      <c r="L92" s="89">
        <f t="shared" si="27"/>
        <v>0</v>
      </c>
      <c r="M92" s="89">
        <v>0</v>
      </c>
      <c r="N92" s="89">
        <f t="shared" si="19"/>
        <v>0</v>
      </c>
      <c r="O92" s="89">
        <v>0</v>
      </c>
      <c r="P92" s="89">
        <f t="shared" si="24"/>
        <v>0</v>
      </c>
      <c r="Q92" s="89">
        <v>0</v>
      </c>
      <c r="R92" s="88">
        <f t="shared" si="25"/>
        <v>0</v>
      </c>
      <c r="S92" s="88">
        <v>0</v>
      </c>
      <c r="T92" s="88">
        <f t="shared" si="20"/>
        <v>0</v>
      </c>
      <c r="U92" s="93">
        <f t="shared" si="26"/>
        <v>0</v>
      </c>
      <c r="V92" s="94"/>
    </row>
    <row r="93" spans="1:22" s="79" customFormat="1" ht="24" customHeight="1">
      <c r="A93" s="85">
        <v>85</v>
      </c>
      <c r="B93" s="86" t="s">
        <v>747</v>
      </c>
      <c r="C93" s="87">
        <v>0</v>
      </c>
      <c r="D93" s="88">
        <f t="shared" si="21"/>
        <v>0</v>
      </c>
      <c r="E93" s="89">
        <v>0</v>
      </c>
      <c r="F93" s="89">
        <f t="shared" si="22"/>
        <v>0</v>
      </c>
      <c r="G93" s="89">
        <v>0</v>
      </c>
      <c r="H93" s="89">
        <f t="shared" si="23"/>
        <v>0</v>
      </c>
      <c r="I93" s="89">
        <v>0</v>
      </c>
      <c r="J93" s="88">
        <f t="shared" si="18"/>
        <v>0</v>
      </c>
      <c r="K93" s="89">
        <v>0</v>
      </c>
      <c r="L93" s="89">
        <f t="shared" si="27"/>
        <v>0</v>
      </c>
      <c r="M93" s="89">
        <v>0</v>
      </c>
      <c r="N93" s="89">
        <f t="shared" si="19"/>
        <v>0</v>
      </c>
      <c r="O93" s="89">
        <v>0</v>
      </c>
      <c r="P93" s="89">
        <f t="shared" si="24"/>
        <v>0</v>
      </c>
      <c r="Q93" s="89">
        <v>0</v>
      </c>
      <c r="R93" s="88">
        <f t="shared" si="25"/>
        <v>0</v>
      </c>
      <c r="S93" s="88">
        <v>0</v>
      </c>
      <c r="T93" s="88">
        <f t="shared" si="20"/>
        <v>0</v>
      </c>
      <c r="U93" s="93">
        <f t="shared" si="26"/>
        <v>0</v>
      </c>
      <c r="V93" s="94"/>
    </row>
    <row r="94" spans="1:22" s="79" customFormat="1" ht="24" customHeight="1">
      <c r="A94" s="85">
        <v>86</v>
      </c>
      <c r="B94" s="86" t="s">
        <v>748</v>
      </c>
      <c r="C94" s="87">
        <v>0</v>
      </c>
      <c r="D94" s="88">
        <f t="shared" si="21"/>
        <v>0</v>
      </c>
      <c r="E94" s="89">
        <v>0</v>
      </c>
      <c r="F94" s="89">
        <f t="shared" si="22"/>
        <v>0</v>
      </c>
      <c r="G94" s="89">
        <v>0</v>
      </c>
      <c r="H94" s="89">
        <f t="shared" si="23"/>
        <v>0</v>
      </c>
      <c r="I94" s="89">
        <v>0</v>
      </c>
      <c r="J94" s="88">
        <f t="shared" si="18"/>
        <v>0</v>
      </c>
      <c r="K94" s="89">
        <v>0</v>
      </c>
      <c r="L94" s="89">
        <f t="shared" si="27"/>
        <v>0</v>
      </c>
      <c r="M94" s="89">
        <v>0</v>
      </c>
      <c r="N94" s="89">
        <f t="shared" si="19"/>
        <v>0</v>
      </c>
      <c r="O94" s="89">
        <v>0</v>
      </c>
      <c r="P94" s="89">
        <f t="shared" si="24"/>
        <v>0</v>
      </c>
      <c r="Q94" s="89">
        <v>0</v>
      </c>
      <c r="R94" s="88">
        <f t="shared" si="25"/>
        <v>0</v>
      </c>
      <c r="S94" s="88">
        <v>0</v>
      </c>
      <c r="T94" s="88">
        <f t="shared" si="20"/>
        <v>0</v>
      </c>
      <c r="U94" s="93">
        <f t="shared" si="26"/>
        <v>0</v>
      </c>
      <c r="V94" s="94"/>
    </row>
    <row r="95" spans="1:22" s="79" customFormat="1" ht="24" customHeight="1">
      <c r="A95" s="85">
        <v>87</v>
      </c>
      <c r="B95" s="86" t="s">
        <v>749</v>
      </c>
      <c r="C95" s="87">
        <v>0</v>
      </c>
      <c r="D95" s="88">
        <f t="shared" si="21"/>
        <v>0</v>
      </c>
      <c r="E95" s="89">
        <v>0</v>
      </c>
      <c r="F95" s="89">
        <f t="shared" si="22"/>
        <v>0</v>
      </c>
      <c r="G95" s="89">
        <v>0</v>
      </c>
      <c r="H95" s="89">
        <f t="shared" si="23"/>
        <v>0</v>
      </c>
      <c r="I95" s="89">
        <v>0</v>
      </c>
      <c r="J95" s="88">
        <f t="shared" si="18"/>
        <v>0</v>
      </c>
      <c r="K95" s="89">
        <v>0</v>
      </c>
      <c r="L95" s="89">
        <f t="shared" si="27"/>
        <v>0</v>
      </c>
      <c r="M95" s="89">
        <v>0</v>
      </c>
      <c r="N95" s="89">
        <f t="shared" si="19"/>
        <v>0</v>
      </c>
      <c r="O95" s="89">
        <v>0</v>
      </c>
      <c r="P95" s="89">
        <f t="shared" si="24"/>
        <v>0</v>
      </c>
      <c r="Q95" s="89">
        <v>0</v>
      </c>
      <c r="R95" s="88">
        <f t="shared" si="25"/>
        <v>0</v>
      </c>
      <c r="S95" s="88">
        <v>0</v>
      </c>
      <c r="T95" s="88">
        <f t="shared" si="20"/>
        <v>0</v>
      </c>
      <c r="U95" s="93">
        <f t="shared" si="26"/>
        <v>0</v>
      </c>
      <c r="V95" s="94"/>
    </row>
    <row r="96" spans="1:22" s="79" customFormat="1" ht="24" customHeight="1">
      <c r="A96" s="85">
        <v>88</v>
      </c>
      <c r="B96" s="86" t="s">
        <v>750</v>
      </c>
      <c r="C96" s="87">
        <v>0</v>
      </c>
      <c r="D96" s="88">
        <f t="shared" si="21"/>
        <v>0</v>
      </c>
      <c r="E96" s="89">
        <v>0</v>
      </c>
      <c r="F96" s="89">
        <f t="shared" si="22"/>
        <v>0</v>
      </c>
      <c r="G96" s="89">
        <v>0</v>
      </c>
      <c r="H96" s="89">
        <f t="shared" si="23"/>
        <v>0</v>
      </c>
      <c r="I96" s="89">
        <v>0</v>
      </c>
      <c r="J96" s="88">
        <f t="shared" si="18"/>
        <v>0</v>
      </c>
      <c r="K96" s="89">
        <v>0</v>
      </c>
      <c r="L96" s="89">
        <f t="shared" si="27"/>
        <v>0</v>
      </c>
      <c r="M96" s="89">
        <v>0</v>
      </c>
      <c r="N96" s="89">
        <f t="shared" si="19"/>
        <v>0</v>
      </c>
      <c r="O96" s="89">
        <v>0</v>
      </c>
      <c r="P96" s="89">
        <f t="shared" si="24"/>
        <v>0</v>
      </c>
      <c r="Q96" s="89">
        <v>0</v>
      </c>
      <c r="R96" s="88">
        <f t="shared" si="25"/>
        <v>0</v>
      </c>
      <c r="S96" s="88">
        <v>0</v>
      </c>
      <c r="T96" s="88">
        <f t="shared" si="20"/>
        <v>0</v>
      </c>
      <c r="U96" s="93">
        <f t="shared" si="26"/>
        <v>0</v>
      </c>
      <c r="V96" s="94"/>
    </row>
    <row r="97" spans="1:22" s="79" customFormat="1" ht="24" customHeight="1">
      <c r="A97" s="85">
        <v>89</v>
      </c>
      <c r="B97" s="86" t="s">
        <v>751</v>
      </c>
      <c r="C97" s="87">
        <v>0</v>
      </c>
      <c r="D97" s="88">
        <f t="shared" si="21"/>
        <v>0</v>
      </c>
      <c r="E97" s="89">
        <v>0</v>
      </c>
      <c r="F97" s="89">
        <f t="shared" si="22"/>
        <v>0</v>
      </c>
      <c r="G97" s="89">
        <v>0</v>
      </c>
      <c r="H97" s="89">
        <f t="shared" si="23"/>
        <v>0</v>
      </c>
      <c r="I97" s="89">
        <v>0</v>
      </c>
      <c r="J97" s="88">
        <f t="shared" si="18"/>
        <v>0</v>
      </c>
      <c r="K97" s="89">
        <v>0</v>
      </c>
      <c r="L97" s="89">
        <f t="shared" si="27"/>
        <v>0</v>
      </c>
      <c r="M97" s="89">
        <v>0</v>
      </c>
      <c r="N97" s="89">
        <f t="shared" si="19"/>
        <v>0</v>
      </c>
      <c r="O97" s="89">
        <v>0</v>
      </c>
      <c r="P97" s="89">
        <f t="shared" si="24"/>
        <v>0</v>
      </c>
      <c r="Q97" s="89">
        <v>0</v>
      </c>
      <c r="R97" s="88">
        <f t="shared" si="25"/>
        <v>0</v>
      </c>
      <c r="S97" s="88">
        <v>0</v>
      </c>
      <c r="T97" s="88">
        <f t="shared" si="20"/>
        <v>0</v>
      </c>
      <c r="U97" s="93">
        <f t="shared" si="26"/>
        <v>0</v>
      </c>
      <c r="V97" s="94"/>
    </row>
    <row r="98" spans="1:22" s="79" customFormat="1" ht="24" customHeight="1">
      <c r="A98" s="85">
        <v>90</v>
      </c>
      <c r="B98" s="86" t="s">
        <v>752</v>
      </c>
      <c r="C98" s="87">
        <v>0</v>
      </c>
      <c r="D98" s="88">
        <f t="shared" si="21"/>
        <v>0</v>
      </c>
      <c r="E98" s="89">
        <v>0</v>
      </c>
      <c r="F98" s="89">
        <f t="shared" si="22"/>
        <v>0</v>
      </c>
      <c r="G98" s="89">
        <v>0</v>
      </c>
      <c r="H98" s="89">
        <f t="shared" si="23"/>
        <v>0</v>
      </c>
      <c r="I98" s="89">
        <v>0</v>
      </c>
      <c r="J98" s="88">
        <f t="shared" si="18"/>
        <v>0</v>
      </c>
      <c r="K98" s="89">
        <v>0</v>
      </c>
      <c r="L98" s="89">
        <f t="shared" si="27"/>
        <v>0</v>
      </c>
      <c r="M98" s="89">
        <v>0</v>
      </c>
      <c r="N98" s="89">
        <f t="shared" si="19"/>
        <v>0</v>
      </c>
      <c r="O98" s="89">
        <v>0</v>
      </c>
      <c r="P98" s="89">
        <f t="shared" si="24"/>
        <v>0</v>
      </c>
      <c r="Q98" s="89">
        <v>0</v>
      </c>
      <c r="R98" s="88">
        <f t="shared" si="25"/>
        <v>0</v>
      </c>
      <c r="S98" s="88">
        <v>0</v>
      </c>
      <c r="T98" s="88">
        <f t="shared" si="20"/>
        <v>0</v>
      </c>
      <c r="U98" s="93">
        <f t="shared" si="26"/>
        <v>0</v>
      </c>
      <c r="V98" s="94"/>
    </row>
    <row r="99" spans="1:22" s="79" customFormat="1" ht="24" customHeight="1">
      <c r="A99" s="85">
        <v>91</v>
      </c>
      <c r="B99" s="86" t="s">
        <v>753</v>
      </c>
      <c r="C99" s="87">
        <v>0</v>
      </c>
      <c r="D99" s="88">
        <f t="shared" si="21"/>
        <v>0</v>
      </c>
      <c r="E99" s="89">
        <v>0</v>
      </c>
      <c r="F99" s="89">
        <f t="shared" si="22"/>
        <v>0</v>
      </c>
      <c r="G99" s="89">
        <v>0</v>
      </c>
      <c r="H99" s="89">
        <f t="shared" si="23"/>
        <v>0</v>
      </c>
      <c r="I99" s="89">
        <v>0</v>
      </c>
      <c r="J99" s="88">
        <f t="shared" si="18"/>
        <v>0</v>
      </c>
      <c r="K99" s="89">
        <v>0</v>
      </c>
      <c r="L99" s="89">
        <f t="shared" si="27"/>
        <v>0</v>
      </c>
      <c r="M99" s="89">
        <v>0</v>
      </c>
      <c r="N99" s="89">
        <f t="shared" si="19"/>
        <v>0</v>
      </c>
      <c r="O99" s="89">
        <v>0</v>
      </c>
      <c r="P99" s="89">
        <f t="shared" si="24"/>
        <v>0</v>
      </c>
      <c r="Q99" s="89">
        <v>0</v>
      </c>
      <c r="R99" s="88">
        <f t="shared" si="25"/>
        <v>0</v>
      </c>
      <c r="S99" s="88">
        <v>0</v>
      </c>
      <c r="T99" s="88">
        <f t="shared" si="20"/>
        <v>0</v>
      </c>
      <c r="U99" s="93">
        <f t="shared" si="26"/>
        <v>0</v>
      </c>
      <c r="V99" s="94"/>
    </row>
    <row r="100" spans="1:22" s="79" customFormat="1" ht="24" customHeight="1">
      <c r="A100" s="85">
        <v>92</v>
      </c>
      <c r="B100" s="86" t="s">
        <v>754</v>
      </c>
      <c r="C100" s="87">
        <v>0</v>
      </c>
      <c r="D100" s="88">
        <f t="shared" si="21"/>
        <v>0</v>
      </c>
      <c r="E100" s="89">
        <v>0</v>
      </c>
      <c r="F100" s="89">
        <f t="shared" si="22"/>
        <v>0</v>
      </c>
      <c r="G100" s="89">
        <v>0</v>
      </c>
      <c r="H100" s="89">
        <f t="shared" si="23"/>
        <v>0</v>
      </c>
      <c r="I100" s="89">
        <v>0</v>
      </c>
      <c r="J100" s="88">
        <f t="shared" si="18"/>
        <v>0</v>
      </c>
      <c r="K100" s="89">
        <v>0</v>
      </c>
      <c r="L100" s="89">
        <f t="shared" si="27"/>
        <v>0</v>
      </c>
      <c r="M100" s="89">
        <v>0</v>
      </c>
      <c r="N100" s="89">
        <f t="shared" si="19"/>
        <v>0</v>
      </c>
      <c r="O100" s="89">
        <v>0</v>
      </c>
      <c r="P100" s="89">
        <f t="shared" si="24"/>
        <v>0</v>
      </c>
      <c r="Q100" s="89">
        <v>0</v>
      </c>
      <c r="R100" s="88">
        <f t="shared" si="25"/>
        <v>0</v>
      </c>
      <c r="S100" s="88">
        <v>0</v>
      </c>
      <c r="T100" s="88">
        <f t="shared" si="20"/>
        <v>0</v>
      </c>
      <c r="U100" s="93">
        <f t="shared" si="26"/>
        <v>0</v>
      </c>
      <c r="V100" s="94"/>
    </row>
    <row r="101" spans="1:22" s="79" customFormat="1" ht="24" customHeight="1">
      <c r="A101" s="85">
        <v>93</v>
      </c>
      <c r="B101" s="86" t="s">
        <v>755</v>
      </c>
      <c r="C101" s="87">
        <v>0</v>
      </c>
      <c r="D101" s="88">
        <f t="shared" si="21"/>
        <v>0</v>
      </c>
      <c r="E101" s="89">
        <v>0</v>
      </c>
      <c r="F101" s="89">
        <f t="shared" si="22"/>
        <v>0</v>
      </c>
      <c r="G101" s="89">
        <v>0</v>
      </c>
      <c r="H101" s="89">
        <f t="shared" si="23"/>
        <v>0</v>
      </c>
      <c r="I101" s="89">
        <v>0</v>
      </c>
      <c r="J101" s="88">
        <f t="shared" si="18"/>
        <v>0</v>
      </c>
      <c r="K101" s="89">
        <v>0</v>
      </c>
      <c r="L101" s="89">
        <f t="shared" si="27"/>
        <v>0</v>
      </c>
      <c r="M101" s="89">
        <v>0</v>
      </c>
      <c r="N101" s="89">
        <f t="shared" si="19"/>
        <v>0</v>
      </c>
      <c r="O101" s="89">
        <v>0</v>
      </c>
      <c r="P101" s="89">
        <f t="shared" si="24"/>
        <v>0</v>
      </c>
      <c r="Q101" s="89">
        <v>0</v>
      </c>
      <c r="R101" s="88">
        <f t="shared" si="25"/>
        <v>0</v>
      </c>
      <c r="S101" s="88">
        <v>0</v>
      </c>
      <c r="T101" s="88">
        <f t="shared" si="20"/>
        <v>0</v>
      </c>
      <c r="U101" s="93">
        <f t="shared" si="26"/>
        <v>0</v>
      </c>
      <c r="V101" s="94"/>
    </row>
    <row r="102" spans="1:22" s="79" customFormat="1" ht="24" customHeight="1">
      <c r="A102" s="85">
        <v>94</v>
      </c>
      <c r="B102" s="86" t="s">
        <v>756</v>
      </c>
      <c r="C102" s="87">
        <v>0</v>
      </c>
      <c r="D102" s="88">
        <f t="shared" si="21"/>
        <v>0</v>
      </c>
      <c r="E102" s="89">
        <v>0</v>
      </c>
      <c r="F102" s="89">
        <f t="shared" si="22"/>
        <v>0</v>
      </c>
      <c r="G102" s="89">
        <v>0</v>
      </c>
      <c r="H102" s="89">
        <f t="shared" si="23"/>
        <v>0</v>
      </c>
      <c r="I102" s="89">
        <v>0</v>
      </c>
      <c r="J102" s="88">
        <f t="shared" si="18"/>
        <v>0</v>
      </c>
      <c r="K102" s="89">
        <v>0</v>
      </c>
      <c r="L102" s="89">
        <f t="shared" si="27"/>
        <v>0</v>
      </c>
      <c r="M102" s="89">
        <v>0</v>
      </c>
      <c r="N102" s="89">
        <f t="shared" si="19"/>
        <v>0</v>
      </c>
      <c r="O102" s="89">
        <v>0</v>
      </c>
      <c r="P102" s="89">
        <f t="shared" si="24"/>
        <v>0</v>
      </c>
      <c r="Q102" s="89">
        <v>0</v>
      </c>
      <c r="R102" s="88">
        <f t="shared" si="25"/>
        <v>0</v>
      </c>
      <c r="S102" s="88">
        <v>0</v>
      </c>
      <c r="T102" s="88">
        <f t="shared" si="20"/>
        <v>0</v>
      </c>
      <c r="U102" s="93">
        <f t="shared" si="26"/>
        <v>0</v>
      </c>
      <c r="V102" s="94"/>
    </row>
    <row r="103" spans="1:22" s="79" customFormat="1" ht="24" customHeight="1">
      <c r="A103" s="85">
        <v>95</v>
      </c>
      <c r="B103" s="86" t="s">
        <v>757</v>
      </c>
      <c r="C103" s="87">
        <v>0</v>
      </c>
      <c r="D103" s="88">
        <f t="shared" si="21"/>
        <v>0</v>
      </c>
      <c r="E103" s="89">
        <v>0</v>
      </c>
      <c r="F103" s="89">
        <f t="shared" si="22"/>
        <v>0</v>
      </c>
      <c r="G103" s="89">
        <v>0</v>
      </c>
      <c r="H103" s="89">
        <f t="shared" si="23"/>
        <v>0</v>
      </c>
      <c r="I103" s="89">
        <v>0</v>
      </c>
      <c r="J103" s="88">
        <f t="shared" si="18"/>
        <v>0</v>
      </c>
      <c r="K103" s="89">
        <v>0</v>
      </c>
      <c r="L103" s="89">
        <f t="shared" si="27"/>
        <v>0</v>
      </c>
      <c r="M103" s="89">
        <v>0</v>
      </c>
      <c r="N103" s="89">
        <f t="shared" si="19"/>
        <v>0</v>
      </c>
      <c r="O103" s="89">
        <v>0</v>
      </c>
      <c r="P103" s="89">
        <f t="shared" si="24"/>
        <v>0</v>
      </c>
      <c r="Q103" s="89">
        <v>0</v>
      </c>
      <c r="R103" s="88">
        <f t="shared" si="25"/>
        <v>0</v>
      </c>
      <c r="S103" s="88">
        <v>0</v>
      </c>
      <c r="T103" s="88">
        <f t="shared" si="20"/>
        <v>0</v>
      </c>
      <c r="U103" s="93">
        <f t="shared" si="26"/>
        <v>0</v>
      </c>
      <c r="V103" s="94"/>
    </row>
    <row r="104" spans="1:22" s="79" customFormat="1" ht="24" customHeight="1">
      <c r="A104" s="85">
        <v>96</v>
      </c>
      <c r="B104" s="86" t="s">
        <v>758</v>
      </c>
      <c r="C104" s="87">
        <v>0</v>
      </c>
      <c r="D104" s="88">
        <f t="shared" si="21"/>
        <v>0</v>
      </c>
      <c r="E104" s="89">
        <v>0</v>
      </c>
      <c r="F104" s="89">
        <f t="shared" si="22"/>
        <v>0</v>
      </c>
      <c r="G104" s="89">
        <v>0</v>
      </c>
      <c r="H104" s="89">
        <f t="shared" si="23"/>
        <v>0</v>
      </c>
      <c r="I104" s="89">
        <v>0</v>
      </c>
      <c r="J104" s="88">
        <f t="shared" si="18"/>
        <v>0</v>
      </c>
      <c r="K104" s="89">
        <v>0</v>
      </c>
      <c r="L104" s="89">
        <f t="shared" si="27"/>
        <v>0</v>
      </c>
      <c r="M104" s="89">
        <v>0</v>
      </c>
      <c r="N104" s="89">
        <f t="shared" si="19"/>
        <v>0</v>
      </c>
      <c r="O104" s="89">
        <v>0</v>
      </c>
      <c r="P104" s="89">
        <f t="shared" si="24"/>
        <v>0</v>
      </c>
      <c r="Q104" s="89">
        <v>0</v>
      </c>
      <c r="R104" s="88">
        <f t="shared" si="25"/>
        <v>0</v>
      </c>
      <c r="S104" s="88">
        <v>0</v>
      </c>
      <c r="T104" s="88">
        <f t="shared" si="20"/>
        <v>0</v>
      </c>
      <c r="U104" s="93">
        <f t="shared" si="26"/>
        <v>0</v>
      </c>
      <c r="V104" s="94"/>
    </row>
    <row r="105" spans="1:22" s="79" customFormat="1" ht="24" customHeight="1">
      <c r="A105" s="85">
        <v>97</v>
      </c>
      <c r="B105" s="86" t="s">
        <v>759</v>
      </c>
      <c r="C105" s="87">
        <v>0</v>
      </c>
      <c r="D105" s="88">
        <f t="shared" si="21"/>
        <v>0</v>
      </c>
      <c r="E105" s="89">
        <v>0</v>
      </c>
      <c r="F105" s="89">
        <f t="shared" si="22"/>
        <v>0</v>
      </c>
      <c r="G105" s="89">
        <v>0</v>
      </c>
      <c r="H105" s="89">
        <f t="shared" si="23"/>
        <v>0</v>
      </c>
      <c r="I105" s="89">
        <v>0</v>
      </c>
      <c r="J105" s="88">
        <f t="shared" si="18"/>
        <v>0</v>
      </c>
      <c r="K105" s="89">
        <v>0</v>
      </c>
      <c r="L105" s="89">
        <f t="shared" si="27"/>
        <v>0</v>
      </c>
      <c r="M105" s="89">
        <v>0</v>
      </c>
      <c r="N105" s="89">
        <f t="shared" si="19"/>
        <v>0</v>
      </c>
      <c r="O105" s="89">
        <v>0</v>
      </c>
      <c r="P105" s="89">
        <f t="shared" si="24"/>
        <v>0</v>
      </c>
      <c r="Q105" s="89">
        <v>0</v>
      </c>
      <c r="R105" s="88">
        <f t="shared" si="25"/>
        <v>0</v>
      </c>
      <c r="S105" s="88">
        <v>0</v>
      </c>
      <c r="T105" s="88">
        <f t="shared" si="20"/>
        <v>0</v>
      </c>
      <c r="U105" s="93">
        <f t="shared" si="26"/>
        <v>0</v>
      </c>
      <c r="V105" s="94"/>
    </row>
    <row r="106" spans="1:22" s="79" customFormat="1" ht="24" customHeight="1">
      <c r="A106" s="85">
        <v>98</v>
      </c>
      <c r="B106" s="86" t="s">
        <v>760</v>
      </c>
      <c r="C106" s="87">
        <v>0</v>
      </c>
      <c r="D106" s="88">
        <f t="shared" si="21"/>
        <v>0</v>
      </c>
      <c r="E106" s="89">
        <v>0</v>
      </c>
      <c r="F106" s="89">
        <f t="shared" si="22"/>
        <v>0</v>
      </c>
      <c r="G106" s="89">
        <v>0</v>
      </c>
      <c r="H106" s="89">
        <f t="shared" si="23"/>
        <v>0</v>
      </c>
      <c r="I106" s="89">
        <v>0</v>
      </c>
      <c r="J106" s="88">
        <f t="shared" si="18"/>
        <v>0</v>
      </c>
      <c r="K106" s="89">
        <v>0</v>
      </c>
      <c r="L106" s="89">
        <f t="shared" si="27"/>
        <v>0</v>
      </c>
      <c r="M106" s="89">
        <v>0</v>
      </c>
      <c r="N106" s="89">
        <f t="shared" si="19"/>
        <v>0</v>
      </c>
      <c r="O106" s="89">
        <v>0</v>
      </c>
      <c r="P106" s="89">
        <f t="shared" si="24"/>
        <v>0</v>
      </c>
      <c r="Q106" s="89">
        <v>0</v>
      </c>
      <c r="R106" s="88">
        <f t="shared" si="25"/>
        <v>0</v>
      </c>
      <c r="S106" s="88">
        <v>0</v>
      </c>
      <c r="T106" s="88">
        <f t="shared" si="20"/>
        <v>0</v>
      </c>
      <c r="U106" s="93">
        <f t="shared" si="26"/>
        <v>0</v>
      </c>
      <c r="V106" s="94"/>
    </row>
    <row r="107" spans="1:22" s="79" customFormat="1" ht="24" customHeight="1">
      <c r="A107" s="85">
        <v>99</v>
      </c>
      <c r="B107" s="86" t="s">
        <v>761</v>
      </c>
      <c r="C107" s="87">
        <v>0</v>
      </c>
      <c r="D107" s="88">
        <f t="shared" si="21"/>
        <v>0</v>
      </c>
      <c r="E107" s="89">
        <v>0</v>
      </c>
      <c r="F107" s="89">
        <f t="shared" si="22"/>
        <v>0</v>
      </c>
      <c r="G107" s="89">
        <v>0</v>
      </c>
      <c r="H107" s="89">
        <f t="shared" si="23"/>
        <v>0</v>
      </c>
      <c r="I107" s="89">
        <v>0</v>
      </c>
      <c r="J107" s="88">
        <f t="shared" si="18"/>
        <v>0</v>
      </c>
      <c r="K107" s="89">
        <v>0</v>
      </c>
      <c r="L107" s="89">
        <f t="shared" si="27"/>
        <v>0</v>
      </c>
      <c r="M107" s="89">
        <v>0</v>
      </c>
      <c r="N107" s="89">
        <f t="shared" si="19"/>
        <v>0</v>
      </c>
      <c r="O107" s="89">
        <v>0</v>
      </c>
      <c r="P107" s="89">
        <f t="shared" si="24"/>
        <v>0</v>
      </c>
      <c r="Q107" s="89">
        <v>0</v>
      </c>
      <c r="R107" s="88">
        <f t="shared" si="25"/>
        <v>0</v>
      </c>
      <c r="S107" s="88">
        <v>0</v>
      </c>
      <c r="T107" s="88">
        <f t="shared" si="20"/>
        <v>0</v>
      </c>
      <c r="U107" s="93">
        <f t="shared" si="26"/>
        <v>0</v>
      </c>
      <c r="V107" s="94"/>
    </row>
    <row r="108" spans="1:22" s="79" customFormat="1" ht="24" customHeight="1">
      <c r="A108" s="85">
        <v>100</v>
      </c>
      <c r="B108" s="86" t="s">
        <v>762</v>
      </c>
      <c r="C108" s="87">
        <v>0</v>
      </c>
      <c r="D108" s="88">
        <f t="shared" si="21"/>
        <v>0</v>
      </c>
      <c r="E108" s="89">
        <v>0</v>
      </c>
      <c r="F108" s="89">
        <f t="shared" si="22"/>
        <v>0</v>
      </c>
      <c r="G108" s="89">
        <v>0</v>
      </c>
      <c r="H108" s="89">
        <f t="shared" si="23"/>
        <v>0</v>
      </c>
      <c r="I108" s="89">
        <v>0</v>
      </c>
      <c r="J108" s="88">
        <f t="shared" si="18"/>
        <v>0</v>
      </c>
      <c r="K108" s="89">
        <v>0</v>
      </c>
      <c r="L108" s="89">
        <f t="shared" si="27"/>
        <v>0</v>
      </c>
      <c r="M108" s="89">
        <v>0</v>
      </c>
      <c r="N108" s="89">
        <f t="shared" si="19"/>
        <v>0</v>
      </c>
      <c r="O108" s="89">
        <v>0</v>
      </c>
      <c r="P108" s="89">
        <f t="shared" si="24"/>
        <v>0</v>
      </c>
      <c r="Q108" s="89">
        <v>0</v>
      </c>
      <c r="R108" s="88">
        <f t="shared" si="25"/>
        <v>0</v>
      </c>
      <c r="S108" s="88">
        <v>0</v>
      </c>
      <c r="T108" s="88">
        <f t="shared" si="20"/>
        <v>0</v>
      </c>
      <c r="U108" s="93">
        <f t="shared" si="26"/>
        <v>0</v>
      </c>
      <c r="V108" s="94"/>
    </row>
    <row r="109" spans="1:22" s="79" customFormat="1" ht="24" customHeight="1">
      <c r="A109" s="85">
        <v>101</v>
      </c>
      <c r="B109" s="86" t="s">
        <v>763</v>
      </c>
      <c r="C109" s="87">
        <v>0</v>
      </c>
      <c r="D109" s="88">
        <f t="shared" si="21"/>
        <v>0</v>
      </c>
      <c r="E109" s="89">
        <v>0</v>
      </c>
      <c r="F109" s="89">
        <f t="shared" si="22"/>
        <v>0</v>
      </c>
      <c r="G109" s="89">
        <v>0</v>
      </c>
      <c r="H109" s="89">
        <f t="shared" si="23"/>
        <v>0</v>
      </c>
      <c r="I109" s="89">
        <v>0</v>
      </c>
      <c r="J109" s="88">
        <f t="shared" si="18"/>
        <v>0</v>
      </c>
      <c r="K109" s="89">
        <v>0</v>
      </c>
      <c r="L109" s="89">
        <f t="shared" si="27"/>
        <v>0</v>
      </c>
      <c r="M109" s="89">
        <v>0</v>
      </c>
      <c r="N109" s="89">
        <f t="shared" si="19"/>
        <v>0</v>
      </c>
      <c r="O109" s="89">
        <v>0</v>
      </c>
      <c r="P109" s="89">
        <f t="shared" si="24"/>
        <v>0</v>
      </c>
      <c r="Q109" s="89">
        <v>0</v>
      </c>
      <c r="R109" s="88">
        <f t="shared" si="25"/>
        <v>0</v>
      </c>
      <c r="S109" s="88">
        <v>0</v>
      </c>
      <c r="T109" s="88">
        <f t="shared" si="20"/>
        <v>0</v>
      </c>
      <c r="U109" s="93">
        <f t="shared" si="26"/>
        <v>0</v>
      </c>
      <c r="V109" s="94"/>
    </row>
    <row r="110" spans="1:22" s="79" customFormat="1" ht="24" customHeight="1">
      <c r="A110" s="85">
        <v>102</v>
      </c>
      <c r="B110" s="86" t="s">
        <v>764</v>
      </c>
      <c r="C110" s="87">
        <v>0</v>
      </c>
      <c r="D110" s="88">
        <f t="shared" si="21"/>
        <v>0</v>
      </c>
      <c r="E110" s="89">
        <v>0</v>
      </c>
      <c r="F110" s="89">
        <f t="shared" si="22"/>
        <v>0</v>
      </c>
      <c r="G110" s="89">
        <v>0</v>
      </c>
      <c r="H110" s="89">
        <f t="shared" si="23"/>
        <v>0</v>
      </c>
      <c r="I110" s="89">
        <v>0</v>
      </c>
      <c r="J110" s="88">
        <f t="shared" si="18"/>
        <v>0</v>
      </c>
      <c r="K110" s="89">
        <v>0</v>
      </c>
      <c r="L110" s="89">
        <f t="shared" si="27"/>
        <v>0</v>
      </c>
      <c r="M110" s="89">
        <v>0</v>
      </c>
      <c r="N110" s="89">
        <f t="shared" si="19"/>
        <v>0</v>
      </c>
      <c r="O110" s="89">
        <v>0</v>
      </c>
      <c r="P110" s="89">
        <f t="shared" si="24"/>
        <v>0</v>
      </c>
      <c r="Q110" s="89">
        <v>0</v>
      </c>
      <c r="R110" s="88">
        <f t="shared" si="25"/>
        <v>0</v>
      </c>
      <c r="S110" s="88">
        <v>0</v>
      </c>
      <c r="T110" s="88">
        <f t="shared" si="20"/>
        <v>0</v>
      </c>
      <c r="U110" s="93">
        <f t="shared" si="26"/>
        <v>0</v>
      </c>
      <c r="V110" s="94"/>
    </row>
    <row r="111" spans="1:22" s="79" customFormat="1" ht="24" customHeight="1">
      <c r="A111" s="85">
        <v>103</v>
      </c>
      <c r="B111" s="86" t="s">
        <v>765</v>
      </c>
      <c r="C111" s="87">
        <v>0</v>
      </c>
      <c r="D111" s="88">
        <f t="shared" si="21"/>
        <v>0</v>
      </c>
      <c r="E111" s="89">
        <v>0</v>
      </c>
      <c r="F111" s="89">
        <f t="shared" si="22"/>
        <v>0</v>
      </c>
      <c r="G111" s="89">
        <v>0</v>
      </c>
      <c r="H111" s="89">
        <f t="shared" si="23"/>
        <v>0</v>
      </c>
      <c r="I111" s="89">
        <v>0</v>
      </c>
      <c r="J111" s="88">
        <f t="shared" si="18"/>
        <v>0</v>
      </c>
      <c r="K111" s="89">
        <v>0</v>
      </c>
      <c r="L111" s="89">
        <f t="shared" si="27"/>
        <v>0</v>
      </c>
      <c r="M111" s="89">
        <v>0</v>
      </c>
      <c r="N111" s="89">
        <f t="shared" si="19"/>
        <v>0</v>
      </c>
      <c r="O111" s="89">
        <v>0</v>
      </c>
      <c r="P111" s="89">
        <f t="shared" si="24"/>
        <v>0</v>
      </c>
      <c r="Q111" s="89">
        <v>0</v>
      </c>
      <c r="R111" s="88">
        <f t="shared" si="25"/>
        <v>0</v>
      </c>
      <c r="S111" s="88">
        <v>0</v>
      </c>
      <c r="T111" s="88">
        <f t="shared" si="20"/>
        <v>0</v>
      </c>
      <c r="U111" s="93">
        <f t="shared" si="26"/>
        <v>0</v>
      </c>
      <c r="V111" s="94"/>
    </row>
    <row r="112" spans="1:22" s="79" customFormat="1" ht="24" customHeight="1">
      <c r="A112" s="85">
        <v>104</v>
      </c>
      <c r="B112" s="86" t="s">
        <v>766</v>
      </c>
      <c r="C112" s="87">
        <v>0</v>
      </c>
      <c r="D112" s="88">
        <f t="shared" si="21"/>
        <v>0</v>
      </c>
      <c r="E112" s="89">
        <v>0</v>
      </c>
      <c r="F112" s="89">
        <f t="shared" si="22"/>
        <v>0</v>
      </c>
      <c r="G112" s="89">
        <v>0</v>
      </c>
      <c r="H112" s="89">
        <f t="shared" si="23"/>
        <v>0</v>
      </c>
      <c r="I112" s="89">
        <v>0</v>
      </c>
      <c r="J112" s="88">
        <f t="shared" si="18"/>
        <v>0</v>
      </c>
      <c r="K112" s="89">
        <v>0</v>
      </c>
      <c r="L112" s="89">
        <f t="shared" si="27"/>
        <v>0</v>
      </c>
      <c r="M112" s="89">
        <v>0</v>
      </c>
      <c r="N112" s="89">
        <f t="shared" si="19"/>
        <v>0</v>
      </c>
      <c r="O112" s="89">
        <v>0</v>
      </c>
      <c r="P112" s="89">
        <f t="shared" si="24"/>
        <v>0</v>
      </c>
      <c r="Q112" s="89">
        <v>0</v>
      </c>
      <c r="R112" s="88">
        <f t="shared" si="25"/>
        <v>0</v>
      </c>
      <c r="S112" s="88">
        <v>0</v>
      </c>
      <c r="T112" s="88">
        <f t="shared" si="20"/>
        <v>0</v>
      </c>
      <c r="U112" s="93">
        <f t="shared" si="26"/>
        <v>0</v>
      </c>
      <c r="V112" s="94"/>
    </row>
    <row r="113" spans="1:22" s="79" customFormat="1" ht="24" customHeight="1">
      <c r="A113" s="85">
        <v>105</v>
      </c>
      <c r="B113" s="86" t="s">
        <v>767</v>
      </c>
      <c r="C113" s="87">
        <v>0</v>
      </c>
      <c r="D113" s="88">
        <f t="shared" si="21"/>
        <v>0</v>
      </c>
      <c r="E113" s="89">
        <v>0</v>
      </c>
      <c r="F113" s="89">
        <f t="shared" si="22"/>
        <v>0</v>
      </c>
      <c r="G113" s="89">
        <v>0</v>
      </c>
      <c r="H113" s="89">
        <f t="shared" si="23"/>
        <v>0</v>
      </c>
      <c r="I113" s="89">
        <v>0</v>
      </c>
      <c r="J113" s="88">
        <f t="shared" si="18"/>
        <v>0</v>
      </c>
      <c r="K113" s="89">
        <v>0</v>
      </c>
      <c r="L113" s="89">
        <f t="shared" si="27"/>
        <v>0</v>
      </c>
      <c r="M113" s="89">
        <v>0</v>
      </c>
      <c r="N113" s="89">
        <f t="shared" si="19"/>
        <v>0</v>
      </c>
      <c r="O113" s="89">
        <v>0</v>
      </c>
      <c r="P113" s="89">
        <f t="shared" si="24"/>
        <v>0</v>
      </c>
      <c r="Q113" s="89">
        <v>0</v>
      </c>
      <c r="R113" s="88">
        <f t="shared" si="25"/>
        <v>0</v>
      </c>
      <c r="S113" s="88">
        <v>0</v>
      </c>
      <c r="T113" s="88">
        <f t="shared" si="20"/>
        <v>0</v>
      </c>
      <c r="U113" s="93">
        <f t="shared" si="26"/>
        <v>0</v>
      </c>
      <c r="V113" s="94"/>
    </row>
    <row r="114" spans="1:22" s="79" customFormat="1" ht="24" customHeight="1">
      <c r="A114" s="85">
        <v>106</v>
      </c>
      <c r="B114" s="86" t="s">
        <v>768</v>
      </c>
      <c r="C114" s="87">
        <v>0</v>
      </c>
      <c r="D114" s="88">
        <f t="shared" si="21"/>
        <v>0</v>
      </c>
      <c r="E114" s="89">
        <v>0</v>
      </c>
      <c r="F114" s="89">
        <f t="shared" si="22"/>
        <v>0</v>
      </c>
      <c r="G114" s="89">
        <v>0</v>
      </c>
      <c r="H114" s="89">
        <f t="shared" si="23"/>
        <v>0</v>
      </c>
      <c r="I114" s="89">
        <v>0</v>
      </c>
      <c r="J114" s="88">
        <f t="shared" si="18"/>
        <v>0</v>
      </c>
      <c r="K114" s="89">
        <v>0</v>
      </c>
      <c r="L114" s="89">
        <f t="shared" si="27"/>
        <v>0</v>
      </c>
      <c r="M114" s="89">
        <v>0</v>
      </c>
      <c r="N114" s="89">
        <f t="shared" si="19"/>
        <v>0</v>
      </c>
      <c r="O114" s="89">
        <v>0</v>
      </c>
      <c r="P114" s="89">
        <f t="shared" si="24"/>
        <v>0</v>
      </c>
      <c r="Q114" s="89">
        <v>0</v>
      </c>
      <c r="R114" s="88">
        <f t="shared" si="25"/>
        <v>0</v>
      </c>
      <c r="S114" s="88">
        <v>0</v>
      </c>
      <c r="T114" s="88">
        <f t="shared" si="20"/>
        <v>0</v>
      </c>
      <c r="U114" s="93">
        <f t="shared" si="26"/>
        <v>0</v>
      </c>
      <c r="V114" s="94"/>
    </row>
    <row r="115" spans="1:22" s="79" customFormat="1" ht="24" customHeight="1">
      <c r="A115" s="85">
        <v>107</v>
      </c>
      <c r="B115" s="86" t="s">
        <v>769</v>
      </c>
      <c r="C115" s="87">
        <v>0</v>
      </c>
      <c r="D115" s="88">
        <f t="shared" si="21"/>
        <v>0</v>
      </c>
      <c r="E115" s="89">
        <v>0</v>
      </c>
      <c r="F115" s="89">
        <f t="shared" si="22"/>
        <v>0</v>
      </c>
      <c r="G115" s="89">
        <v>0</v>
      </c>
      <c r="H115" s="89">
        <f t="shared" si="23"/>
        <v>0</v>
      </c>
      <c r="I115" s="89">
        <v>0</v>
      </c>
      <c r="J115" s="88">
        <f t="shared" si="18"/>
        <v>0</v>
      </c>
      <c r="K115" s="89">
        <v>0</v>
      </c>
      <c r="L115" s="89">
        <f t="shared" si="27"/>
        <v>0</v>
      </c>
      <c r="M115" s="89">
        <v>0</v>
      </c>
      <c r="N115" s="89">
        <f t="shared" si="19"/>
        <v>0</v>
      </c>
      <c r="O115" s="89">
        <v>0</v>
      </c>
      <c r="P115" s="89">
        <f t="shared" si="24"/>
        <v>0</v>
      </c>
      <c r="Q115" s="89">
        <v>0</v>
      </c>
      <c r="R115" s="88">
        <f t="shared" si="25"/>
        <v>0</v>
      </c>
      <c r="S115" s="88">
        <v>0</v>
      </c>
      <c r="T115" s="88">
        <f t="shared" si="20"/>
        <v>0</v>
      </c>
      <c r="U115" s="93">
        <f t="shared" si="26"/>
        <v>0</v>
      </c>
      <c r="V115" s="94"/>
    </row>
    <row r="116" spans="1:22" s="79" customFormat="1" ht="24" customHeight="1">
      <c r="A116" s="85">
        <v>108</v>
      </c>
      <c r="B116" s="86" t="s">
        <v>770</v>
      </c>
      <c r="C116" s="87">
        <v>0</v>
      </c>
      <c r="D116" s="88">
        <f t="shared" si="21"/>
        <v>0</v>
      </c>
      <c r="E116" s="89">
        <v>0</v>
      </c>
      <c r="F116" s="89">
        <f t="shared" si="22"/>
        <v>0</v>
      </c>
      <c r="G116" s="89">
        <v>0</v>
      </c>
      <c r="H116" s="89">
        <f t="shared" si="23"/>
        <v>0</v>
      </c>
      <c r="I116" s="89">
        <v>0</v>
      </c>
      <c r="J116" s="88">
        <f t="shared" si="18"/>
        <v>0</v>
      </c>
      <c r="K116" s="89">
        <v>0</v>
      </c>
      <c r="L116" s="89">
        <f t="shared" si="27"/>
        <v>0</v>
      </c>
      <c r="M116" s="89">
        <v>0</v>
      </c>
      <c r="N116" s="89">
        <f t="shared" si="19"/>
        <v>0</v>
      </c>
      <c r="O116" s="89">
        <v>0</v>
      </c>
      <c r="P116" s="89">
        <f t="shared" si="24"/>
        <v>0</v>
      </c>
      <c r="Q116" s="89">
        <v>0</v>
      </c>
      <c r="R116" s="88">
        <f t="shared" si="25"/>
        <v>0</v>
      </c>
      <c r="S116" s="88">
        <v>0</v>
      </c>
      <c r="T116" s="88">
        <f t="shared" si="20"/>
        <v>0</v>
      </c>
      <c r="U116" s="93">
        <f t="shared" si="26"/>
        <v>0</v>
      </c>
      <c r="V116" s="94"/>
    </row>
    <row r="117" spans="1:22" s="79" customFormat="1" ht="24" customHeight="1">
      <c r="A117" s="85">
        <v>109</v>
      </c>
      <c r="B117" s="86" t="s">
        <v>771</v>
      </c>
      <c r="C117" s="87">
        <v>0</v>
      </c>
      <c r="D117" s="88">
        <f t="shared" si="21"/>
        <v>0</v>
      </c>
      <c r="E117" s="89">
        <v>0</v>
      </c>
      <c r="F117" s="89">
        <f t="shared" si="22"/>
        <v>0</v>
      </c>
      <c r="G117" s="89">
        <v>0</v>
      </c>
      <c r="H117" s="89">
        <f t="shared" si="23"/>
        <v>0</v>
      </c>
      <c r="I117" s="89">
        <v>0</v>
      </c>
      <c r="J117" s="88">
        <f t="shared" si="18"/>
        <v>0</v>
      </c>
      <c r="K117" s="89">
        <v>0</v>
      </c>
      <c r="L117" s="89">
        <f t="shared" si="27"/>
        <v>0</v>
      </c>
      <c r="M117" s="89">
        <v>0</v>
      </c>
      <c r="N117" s="89">
        <f t="shared" si="19"/>
        <v>0</v>
      </c>
      <c r="O117" s="89">
        <v>0</v>
      </c>
      <c r="P117" s="89">
        <f t="shared" si="24"/>
        <v>0</v>
      </c>
      <c r="Q117" s="89">
        <v>0</v>
      </c>
      <c r="R117" s="88">
        <f t="shared" si="25"/>
        <v>0</v>
      </c>
      <c r="S117" s="88">
        <v>0</v>
      </c>
      <c r="T117" s="88">
        <f t="shared" si="20"/>
        <v>0</v>
      </c>
      <c r="U117" s="93">
        <f t="shared" si="26"/>
        <v>0</v>
      </c>
      <c r="V117" s="94"/>
    </row>
    <row r="118" spans="1:22" s="79" customFormat="1" ht="24" customHeight="1">
      <c r="A118" s="85">
        <v>110</v>
      </c>
      <c r="B118" s="86" t="s">
        <v>772</v>
      </c>
      <c r="C118" s="87">
        <v>0</v>
      </c>
      <c r="D118" s="88">
        <f t="shared" si="21"/>
        <v>0</v>
      </c>
      <c r="E118" s="89">
        <v>0</v>
      </c>
      <c r="F118" s="89">
        <f t="shared" si="22"/>
        <v>0</v>
      </c>
      <c r="G118" s="89">
        <v>0</v>
      </c>
      <c r="H118" s="89">
        <f t="shared" si="23"/>
        <v>0</v>
      </c>
      <c r="I118" s="89">
        <v>0</v>
      </c>
      <c r="J118" s="88">
        <f t="shared" si="18"/>
        <v>0</v>
      </c>
      <c r="K118" s="89">
        <v>0</v>
      </c>
      <c r="L118" s="89">
        <f t="shared" si="27"/>
        <v>0</v>
      </c>
      <c r="M118" s="89">
        <v>0</v>
      </c>
      <c r="N118" s="89">
        <f t="shared" si="19"/>
        <v>0</v>
      </c>
      <c r="O118" s="89">
        <v>0</v>
      </c>
      <c r="P118" s="89">
        <f t="shared" si="24"/>
        <v>0</v>
      </c>
      <c r="Q118" s="89">
        <v>0</v>
      </c>
      <c r="R118" s="88">
        <f t="shared" si="25"/>
        <v>0</v>
      </c>
      <c r="S118" s="88">
        <v>0</v>
      </c>
      <c r="T118" s="88">
        <f t="shared" si="20"/>
        <v>0</v>
      </c>
      <c r="U118" s="93">
        <f t="shared" si="26"/>
        <v>0</v>
      </c>
      <c r="V118" s="94"/>
    </row>
    <row r="119" spans="1:22" s="79" customFormat="1" ht="24" customHeight="1">
      <c r="A119" s="85">
        <v>111</v>
      </c>
      <c r="B119" s="86" t="s">
        <v>773</v>
      </c>
      <c r="C119" s="87">
        <v>0</v>
      </c>
      <c r="D119" s="88">
        <f t="shared" si="21"/>
        <v>0</v>
      </c>
      <c r="E119" s="89">
        <v>0</v>
      </c>
      <c r="F119" s="89">
        <f t="shared" si="22"/>
        <v>0</v>
      </c>
      <c r="G119" s="89">
        <v>0</v>
      </c>
      <c r="H119" s="89">
        <f t="shared" si="23"/>
        <v>0</v>
      </c>
      <c r="I119" s="89">
        <v>0</v>
      </c>
      <c r="J119" s="88">
        <f t="shared" si="18"/>
        <v>0</v>
      </c>
      <c r="K119" s="89">
        <v>0</v>
      </c>
      <c r="L119" s="89">
        <f t="shared" si="27"/>
        <v>0</v>
      </c>
      <c r="M119" s="89">
        <v>0</v>
      </c>
      <c r="N119" s="89">
        <f t="shared" si="19"/>
        <v>0</v>
      </c>
      <c r="O119" s="89">
        <v>0</v>
      </c>
      <c r="P119" s="89">
        <f t="shared" si="24"/>
        <v>0</v>
      </c>
      <c r="Q119" s="89">
        <v>0</v>
      </c>
      <c r="R119" s="88">
        <f t="shared" si="25"/>
        <v>0</v>
      </c>
      <c r="S119" s="88">
        <v>0</v>
      </c>
      <c r="T119" s="88">
        <f t="shared" si="20"/>
        <v>0</v>
      </c>
      <c r="U119" s="93">
        <f t="shared" si="26"/>
        <v>0</v>
      </c>
      <c r="V119" s="94"/>
    </row>
    <row r="120" spans="1:22" s="79" customFormat="1" ht="24" customHeight="1">
      <c r="A120" s="85">
        <v>112</v>
      </c>
      <c r="B120" s="86" t="s">
        <v>774</v>
      </c>
      <c r="C120" s="87">
        <v>0</v>
      </c>
      <c r="D120" s="88">
        <f t="shared" si="21"/>
        <v>0</v>
      </c>
      <c r="E120" s="89">
        <v>0</v>
      </c>
      <c r="F120" s="89">
        <f t="shared" si="22"/>
        <v>0</v>
      </c>
      <c r="G120" s="89">
        <v>0</v>
      </c>
      <c r="H120" s="89">
        <f t="shared" si="23"/>
        <v>0</v>
      </c>
      <c r="I120" s="89">
        <v>0</v>
      </c>
      <c r="J120" s="88">
        <f t="shared" si="18"/>
        <v>0</v>
      </c>
      <c r="K120" s="89">
        <v>0</v>
      </c>
      <c r="L120" s="89">
        <f t="shared" si="27"/>
        <v>0</v>
      </c>
      <c r="M120" s="89">
        <v>0</v>
      </c>
      <c r="N120" s="89">
        <f t="shared" si="19"/>
        <v>0</v>
      </c>
      <c r="O120" s="89">
        <v>0</v>
      </c>
      <c r="P120" s="89">
        <f t="shared" si="24"/>
        <v>0</v>
      </c>
      <c r="Q120" s="89">
        <v>0</v>
      </c>
      <c r="R120" s="88">
        <f t="shared" si="25"/>
        <v>0</v>
      </c>
      <c r="S120" s="88">
        <v>0</v>
      </c>
      <c r="T120" s="88">
        <f t="shared" si="20"/>
        <v>0</v>
      </c>
      <c r="U120" s="93">
        <f t="shared" si="26"/>
        <v>0</v>
      </c>
      <c r="V120" s="94"/>
    </row>
    <row r="121" spans="1:22" s="79" customFormat="1" ht="24" customHeight="1">
      <c r="A121" s="85">
        <v>113</v>
      </c>
      <c r="B121" s="86" t="s">
        <v>775</v>
      </c>
      <c r="C121" s="87">
        <v>0</v>
      </c>
      <c r="D121" s="88">
        <f t="shared" si="21"/>
        <v>0</v>
      </c>
      <c r="E121" s="89">
        <v>0</v>
      </c>
      <c r="F121" s="89">
        <f t="shared" si="22"/>
        <v>0</v>
      </c>
      <c r="G121" s="89">
        <v>0</v>
      </c>
      <c r="H121" s="89">
        <f t="shared" si="23"/>
        <v>0</v>
      </c>
      <c r="I121" s="89">
        <v>0</v>
      </c>
      <c r="J121" s="88">
        <f t="shared" si="18"/>
        <v>0</v>
      </c>
      <c r="K121" s="89">
        <v>0</v>
      </c>
      <c r="L121" s="89">
        <f t="shared" si="27"/>
        <v>0</v>
      </c>
      <c r="M121" s="89">
        <v>0</v>
      </c>
      <c r="N121" s="89">
        <f t="shared" si="19"/>
        <v>0</v>
      </c>
      <c r="O121" s="89">
        <v>0</v>
      </c>
      <c r="P121" s="89">
        <f t="shared" si="24"/>
        <v>0</v>
      </c>
      <c r="Q121" s="89">
        <v>0</v>
      </c>
      <c r="R121" s="88">
        <f t="shared" si="25"/>
        <v>0</v>
      </c>
      <c r="S121" s="88">
        <v>0</v>
      </c>
      <c r="T121" s="88">
        <f t="shared" si="20"/>
        <v>0</v>
      </c>
      <c r="U121" s="93">
        <f t="shared" si="26"/>
        <v>0</v>
      </c>
      <c r="V121" s="94"/>
    </row>
    <row r="122" spans="1:22" s="79" customFormat="1" ht="24" customHeight="1">
      <c r="A122" s="85">
        <v>114</v>
      </c>
      <c r="B122" s="86" t="s">
        <v>776</v>
      </c>
      <c r="C122" s="87">
        <v>0</v>
      </c>
      <c r="D122" s="88">
        <f t="shared" si="21"/>
        <v>0</v>
      </c>
      <c r="E122" s="89">
        <v>0</v>
      </c>
      <c r="F122" s="89">
        <f t="shared" si="22"/>
        <v>0</v>
      </c>
      <c r="G122" s="89">
        <v>0</v>
      </c>
      <c r="H122" s="89">
        <f t="shared" si="23"/>
        <v>0</v>
      </c>
      <c r="I122" s="89">
        <v>0</v>
      </c>
      <c r="J122" s="88">
        <f t="shared" si="18"/>
        <v>0</v>
      </c>
      <c r="K122" s="89">
        <v>0</v>
      </c>
      <c r="L122" s="89">
        <f t="shared" si="27"/>
        <v>0</v>
      </c>
      <c r="M122" s="89">
        <v>0</v>
      </c>
      <c r="N122" s="89">
        <f t="shared" si="19"/>
        <v>0</v>
      </c>
      <c r="O122" s="89">
        <v>0</v>
      </c>
      <c r="P122" s="89">
        <f t="shared" si="24"/>
        <v>0</v>
      </c>
      <c r="Q122" s="89">
        <v>0</v>
      </c>
      <c r="R122" s="88">
        <f t="shared" si="25"/>
        <v>0</v>
      </c>
      <c r="S122" s="88">
        <v>0</v>
      </c>
      <c r="T122" s="88">
        <f t="shared" si="20"/>
        <v>0</v>
      </c>
      <c r="U122" s="93">
        <f t="shared" si="26"/>
        <v>0</v>
      </c>
      <c r="V122" s="94"/>
    </row>
    <row r="123" spans="1:22" s="79" customFormat="1" ht="24" customHeight="1">
      <c r="A123" s="85">
        <v>115</v>
      </c>
      <c r="B123" s="86" t="s">
        <v>777</v>
      </c>
      <c r="C123" s="87">
        <v>0</v>
      </c>
      <c r="D123" s="88">
        <f t="shared" si="21"/>
        <v>0</v>
      </c>
      <c r="E123" s="89">
        <v>0</v>
      </c>
      <c r="F123" s="89">
        <f t="shared" si="22"/>
        <v>0</v>
      </c>
      <c r="G123" s="89">
        <v>0</v>
      </c>
      <c r="H123" s="89">
        <f t="shared" si="23"/>
        <v>0</v>
      </c>
      <c r="I123" s="89">
        <v>0</v>
      </c>
      <c r="J123" s="88">
        <f t="shared" si="18"/>
        <v>0</v>
      </c>
      <c r="K123" s="89">
        <v>0</v>
      </c>
      <c r="L123" s="89">
        <f t="shared" si="27"/>
        <v>0</v>
      </c>
      <c r="M123" s="89">
        <v>0</v>
      </c>
      <c r="N123" s="89">
        <f t="shared" si="19"/>
        <v>0</v>
      </c>
      <c r="O123" s="89">
        <v>0</v>
      </c>
      <c r="P123" s="89">
        <f t="shared" si="24"/>
        <v>0</v>
      </c>
      <c r="Q123" s="89">
        <v>0</v>
      </c>
      <c r="R123" s="88">
        <f t="shared" si="25"/>
        <v>0</v>
      </c>
      <c r="S123" s="88">
        <v>0</v>
      </c>
      <c r="T123" s="88">
        <f t="shared" si="20"/>
        <v>0</v>
      </c>
      <c r="U123" s="93">
        <f t="shared" si="26"/>
        <v>0</v>
      </c>
      <c r="V123" s="94"/>
    </row>
    <row r="124" spans="1:22" s="79" customFormat="1" ht="24" customHeight="1">
      <c r="A124" s="85">
        <v>116</v>
      </c>
      <c r="B124" s="86" t="s">
        <v>778</v>
      </c>
      <c r="C124" s="87">
        <v>0</v>
      </c>
      <c r="D124" s="88">
        <f t="shared" si="21"/>
        <v>0</v>
      </c>
      <c r="E124" s="89">
        <v>0</v>
      </c>
      <c r="F124" s="89">
        <f t="shared" si="22"/>
        <v>0</v>
      </c>
      <c r="G124" s="89">
        <v>0</v>
      </c>
      <c r="H124" s="89">
        <f t="shared" si="23"/>
        <v>0</v>
      </c>
      <c r="I124" s="89">
        <v>0</v>
      </c>
      <c r="J124" s="88">
        <f t="shared" si="18"/>
        <v>0</v>
      </c>
      <c r="K124" s="89">
        <v>0</v>
      </c>
      <c r="L124" s="89">
        <f t="shared" si="27"/>
        <v>0</v>
      </c>
      <c r="M124" s="89">
        <v>0</v>
      </c>
      <c r="N124" s="89">
        <f t="shared" si="19"/>
        <v>0</v>
      </c>
      <c r="O124" s="89">
        <v>0</v>
      </c>
      <c r="P124" s="89">
        <f t="shared" si="24"/>
        <v>0</v>
      </c>
      <c r="Q124" s="89">
        <v>0</v>
      </c>
      <c r="R124" s="88">
        <f t="shared" si="25"/>
        <v>0</v>
      </c>
      <c r="S124" s="88">
        <v>0</v>
      </c>
      <c r="T124" s="88">
        <f t="shared" si="20"/>
        <v>0</v>
      </c>
      <c r="U124" s="93">
        <f t="shared" si="26"/>
        <v>0</v>
      </c>
      <c r="V124" s="94"/>
    </row>
    <row r="125" spans="1:22" s="79" customFormat="1" ht="24" customHeight="1">
      <c r="A125" s="85">
        <v>117</v>
      </c>
      <c r="B125" s="86" t="s">
        <v>779</v>
      </c>
      <c r="C125" s="87">
        <v>0</v>
      </c>
      <c r="D125" s="88">
        <f t="shared" si="21"/>
        <v>0</v>
      </c>
      <c r="E125" s="89">
        <v>0</v>
      </c>
      <c r="F125" s="89">
        <f t="shared" si="22"/>
        <v>0</v>
      </c>
      <c r="G125" s="89">
        <v>0</v>
      </c>
      <c r="H125" s="89">
        <f t="shared" si="23"/>
        <v>0</v>
      </c>
      <c r="I125" s="89">
        <v>0</v>
      </c>
      <c r="J125" s="88">
        <f t="shared" si="18"/>
        <v>0</v>
      </c>
      <c r="K125" s="89">
        <v>0</v>
      </c>
      <c r="L125" s="89">
        <f t="shared" si="27"/>
        <v>0</v>
      </c>
      <c r="M125" s="89">
        <v>0</v>
      </c>
      <c r="N125" s="89">
        <f t="shared" si="19"/>
        <v>0</v>
      </c>
      <c r="O125" s="89">
        <v>0</v>
      </c>
      <c r="P125" s="89">
        <f t="shared" si="24"/>
        <v>0</v>
      </c>
      <c r="Q125" s="89">
        <v>0</v>
      </c>
      <c r="R125" s="88">
        <f t="shared" si="25"/>
        <v>0</v>
      </c>
      <c r="S125" s="88">
        <v>0</v>
      </c>
      <c r="T125" s="88">
        <f t="shared" si="20"/>
        <v>0</v>
      </c>
      <c r="U125" s="93">
        <f t="shared" si="26"/>
        <v>0</v>
      </c>
      <c r="V125" s="94"/>
    </row>
    <row r="126" spans="1:22" s="79" customFormat="1" ht="24" customHeight="1">
      <c r="A126" s="85">
        <v>118</v>
      </c>
      <c r="B126" s="86" t="s">
        <v>780</v>
      </c>
      <c r="C126" s="87">
        <v>0</v>
      </c>
      <c r="D126" s="88">
        <f t="shared" si="21"/>
        <v>0</v>
      </c>
      <c r="E126" s="89">
        <v>0</v>
      </c>
      <c r="F126" s="89">
        <f t="shared" si="22"/>
        <v>0</v>
      </c>
      <c r="G126" s="89">
        <v>0</v>
      </c>
      <c r="H126" s="89">
        <f t="shared" si="23"/>
        <v>0</v>
      </c>
      <c r="I126" s="89">
        <v>0</v>
      </c>
      <c r="J126" s="88">
        <f t="shared" si="18"/>
        <v>0</v>
      </c>
      <c r="K126" s="89">
        <v>0</v>
      </c>
      <c r="L126" s="89">
        <f t="shared" si="27"/>
        <v>0</v>
      </c>
      <c r="M126" s="89">
        <v>0</v>
      </c>
      <c r="N126" s="89">
        <f t="shared" si="19"/>
        <v>0</v>
      </c>
      <c r="O126" s="89">
        <v>0</v>
      </c>
      <c r="P126" s="89">
        <f t="shared" si="24"/>
        <v>0</v>
      </c>
      <c r="Q126" s="89">
        <v>0</v>
      </c>
      <c r="R126" s="88">
        <f t="shared" si="25"/>
        <v>0</v>
      </c>
      <c r="S126" s="88">
        <v>0</v>
      </c>
      <c r="T126" s="88">
        <f t="shared" si="20"/>
        <v>0</v>
      </c>
      <c r="U126" s="93">
        <f t="shared" si="26"/>
        <v>0</v>
      </c>
      <c r="V126" s="94"/>
    </row>
    <row r="127" spans="1:22" s="79" customFormat="1" ht="24" customHeight="1">
      <c r="A127" s="85">
        <v>119</v>
      </c>
      <c r="B127" s="86" t="s">
        <v>781</v>
      </c>
      <c r="C127" s="87">
        <v>0</v>
      </c>
      <c r="D127" s="88">
        <f t="shared" si="21"/>
        <v>0</v>
      </c>
      <c r="E127" s="89">
        <v>0</v>
      </c>
      <c r="F127" s="89">
        <f t="shared" si="22"/>
        <v>0</v>
      </c>
      <c r="G127" s="89">
        <v>0</v>
      </c>
      <c r="H127" s="89">
        <f t="shared" si="23"/>
        <v>0</v>
      </c>
      <c r="I127" s="89">
        <v>0</v>
      </c>
      <c r="J127" s="88">
        <f t="shared" ref="J127:J158" si="28">I127*0.545</f>
        <v>0</v>
      </c>
      <c r="K127" s="89">
        <v>0</v>
      </c>
      <c r="L127" s="89">
        <f t="shared" si="27"/>
        <v>0</v>
      </c>
      <c r="M127" s="89">
        <v>0</v>
      </c>
      <c r="N127" s="89">
        <f t="shared" ref="N127:N158" si="29">M127/27</f>
        <v>0</v>
      </c>
      <c r="O127" s="89">
        <v>0</v>
      </c>
      <c r="P127" s="89">
        <f t="shared" si="24"/>
        <v>0</v>
      </c>
      <c r="Q127" s="89">
        <v>0</v>
      </c>
      <c r="R127" s="88">
        <f t="shared" si="25"/>
        <v>0</v>
      </c>
      <c r="S127" s="88">
        <v>0</v>
      </c>
      <c r="T127" s="88">
        <f t="shared" si="20"/>
        <v>0</v>
      </c>
      <c r="U127" s="93">
        <f t="shared" si="26"/>
        <v>0</v>
      </c>
      <c r="V127" s="94"/>
    </row>
    <row r="128" spans="1:22" s="79" customFormat="1" ht="24" customHeight="1">
      <c r="A128" s="85">
        <v>120</v>
      </c>
      <c r="B128" s="86" t="s">
        <v>782</v>
      </c>
      <c r="C128" s="87">
        <v>0</v>
      </c>
      <c r="D128" s="88">
        <f t="shared" si="21"/>
        <v>0</v>
      </c>
      <c r="E128" s="89">
        <v>0</v>
      </c>
      <c r="F128" s="89">
        <f t="shared" si="22"/>
        <v>0</v>
      </c>
      <c r="G128" s="89">
        <v>0</v>
      </c>
      <c r="H128" s="89">
        <f t="shared" si="23"/>
        <v>0</v>
      </c>
      <c r="I128" s="89">
        <v>0</v>
      </c>
      <c r="J128" s="88">
        <f t="shared" si="28"/>
        <v>0</v>
      </c>
      <c r="K128" s="89">
        <v>0</v>
      </c>
      <c r="L128" s="89">
        <f t="shared" si="27"/>
        <v>0</v>
      </c>
      <c r="M128" s="89">
        <v>0</v>
      </c>
      <c r="N128" s="89">
        <f t="shared" si="29"/>
        <v>0</v>
      </c>
      <c r="O128" s="89">
        <v>0</v>
      </c>
      <c r="P128" s="89">
        <f t="shared" si="24"/>
        <v>0</v>
      </c>
      <c r="Q128" s="89">
        <v>0</v>
      </c>
      <c r="R128" s="88">
        <f t="shared" si="25"/>
        <v>0</v>
      </c>
      <c r="S128" s="88">
        <v>0</v>
      </c>
      <c r="T128" s="88">
        <f t="shared" si="20"/>
        <v>0</v>
      </c>
      <c r="U128" s="93">
        <f t="shared" si="26"/>
        <v>0</v>
      </c>
      <c r="V128" s="94"/>
    </row>
    <row r="129" spans="1:22" s="79" customFormat="1" ht="24" customHeight="1">
      <c r="A129" s="85">
        <v>121</v>
      </c>
      <c r="B129" s="86" t="s">
        <v>783</v>
      </c>
      <c r="C129" s="87">
        <v>0</v>
      </c>
      <c r="D129" s="88">
        <f t="shared" si="21"/>
        <v>0</v>
      </c>
      <c r="E129" s="89">
        <v>0</v>
      </c>
      <c r="F129" s="89">
        <f t="shared" si="22"/>
        <v>0</v>
      </c>
      <c r="G129" s="89">
        <v>0</v>
      </c>
      <c r="H129" s="89">
        <f t="shared" si="23"/>
        <v>0</v>
      </c>
      <c r="I129" s="89">
        <v>0</v>
      </c>
      <c r="J129" s="88">
        <f t="shared" si="28"/>
        <v>0</v>
      </c>
      <c r="K129" s="89">
        <v>0</v>
      </c>
      <c r="L129" s="89">
        <f t="shared" si="27"/>
        <v>0</v>
      </c>
      <c r="M129" s="89">
        <v>0</v>
      </c>
      <c r="N129" s="89">
        <f t="shared" si="29"/>
        <v>0</v>
      </c>
      <c r="O129" s="89">
        <v>0</v>
      </c>
      <c r="P129" s="89">
        <f t="shared" si="24"/>
        <v>0</v>
      </c>
      <c r="Q129" s="89">
        <v>0</v>
      </c>
      <c r="R129" s="88">
        <f t="shared" si="25"/>
        <v>0</v>
      </c>
      <c r="S129" s="88">
        <v>0</v>
      </c>
      <c r="T129" s="88">
        <f t="shared" si="20"/>
        <v>0</v>
      </c>
      <c r="U129" s="93">
        <f t="shared" si="26"/>
        <v>0</v>
      </c>
      <c r="V129" s="94"/>
    </row>
    <row r="130" spans="1:22" s="79" customFormat="1" ht="24" customHeight="1">
      <c r="A130" s="85">
        <v>122</v>
      </c>
      <c r="B130" s="86" t="s">
        <v>784</v>
      </c>
      <c r="C130" s="87">
        <v>0</v>
      </c>
      <c r="D130" s="88">
        <f t="shared" si="21"/>
        <v>0</v>
      </c>
      <c r="E130" s="89">
        <v>0</v>
      </c>
      <c r="F130" s="89">
        <f t="shared" si="22"/>
        <v>0</v>
      </c>
      <c r="G130" s="89">
        <v>0</v>
      </c>
      <c r="H130" s="89">
        <f t="shared" si="23"/>
        <v>0</v>
      </c>
      <c r="I130" s="89">
        <v>0</v>
      </c>
      <c r="J130" s="88">
        <f t="shared" si="28"/>
        <v>0</v>
      </c>
      <c r="K130" s="89">
        <v>0</v>
      </c>
      <c r="L130" s="89">
        <f t="shared" si="27"/>
        <v>0</v>
      </c>
      <c r="M130" s="89">
        <v>0</v>
      </c>
      <c r="N130" s="89">
        <f t="shared" si="29"/>
        <v>0</v>
      </c>
      <c r="O130" s="89">
        <v>0</v>
      </c>
      <c r="P130" s="89">
        <f t="shared" si="24"/>
        <v>0</v>
      </c>
      <c r="Q130" s="89">
        <v>0</v>
      </c>
      <c r="R130" s="88">
        <f t="shared" si="25"/>
        <v>0</v>
      </c>
      <c r="S130" s="88">
        <v>0</v>
      </c>
      <c r="T130" s="88">
        <f t="shared" si="20"/>
        <v>0</v>
      </c>
      <c r="U130" s="93">
        <f t="shared" si="26"/>
        <v>0</v>
      </c>
      <c r="V130" s="94"/>
    </row>
    <row r="131" spans="1:22" s="79" customFormat="1" ht="25.5">
      <c r="A131" s="85">
        <v>123</v>
      </c>
      <c r="B131" s="90" t="s">
        <v>785</v>
      </c>
      <c r="C131" s="87">
        <v>0</v>
      </c>
      <c r="D131" s="88">
        <f t="shared" si="21"/>
        <v>0</v>
      </c>
      <c r="E131" s="89">
        <v>0</v>
      </c>
      <c r="F131" s="89">
        <f t="shared" si="22"/>
        <v>0</v>
      </c>
      <c r="G131" s="89">
        <v>0</v>
      </c>
      <c r="H131" s="89">
        <f t="shared" si="23"/>
        <v>0</v>
      </c>
      <c r="I131" s="89">
        <v>0</v>
      </c>
      <c r="J131" s="88">
        <f t="shared" si="28"/>
        <v>0</v>
      </c>
      <c r="K131" s="89">
        <v>0</v>
      </c>
      <c r="L131" s="89">
        <f t="shared" si="27"/>
        <v>0</v>
      </c>
      <c r="M131" s="89">
        <v>0</v>
      </c>
      <c r="N131" s="89">
        <f t="shared" si="29"/>
        <v>0</v>
      </c>
      <c r="O131" s="89">
        <v>0</v>
      </c>
      <c r="P131" s="89">
        <f t="shared" si="24"/>
        <v>0</v>
      </c>
      <c r="Q131" s="89">
        <v>0</v>
      </c>
      <c r="R131" s="88">
        <f t="shared" si="25"/>
        <v>0</v>
      </c>
      <c r="S131" s="88">
        <v>0</v>
      </c>
      <c r="T131" s="88">
        <f t="shared" si="20"/>
        <v>0</v>
      </c>
      <c r="U131" s="93">
        <f t="shared" si="26"/>
        <v>0</v>
      </c>
      <c r="V131" s="94"/>
    </row>
    <row r="132" spans="1:22" s="79" customFormat="1" ht="24" customHeight="1">
      <c r="A132" s="85">
        <v>124</v>
      </c>
      <c r="B132" s="86" t="s">
        <v>786</v>
      </c>
      <c r="C132" s="87">
        <v>0</v>
      </c>
      <c r="D132" s="88">
        <f t="shared" si="21"/>
        <v>0</v>
      </c>
      <c r="E132" s="89">
        <v>0</v>
      </c>
      <c r="F132" s="89">
        <f t="shared" si="22"/>
        <v>0</v>
      </c>
      <c r="G132" s="89">
        <v>0</v>
      </c>
      <c r="H132" s="89">
        <f t="shared" si="23"/>
        <v>0</v>
      </c>
      <c r="I132" s="89">
        <v>0</v>
      </c>
      <c r="J132" s="88">
        <f t="shared" si="28"/>
        <v>0</v>
      </c>
      <c r="K132" s="89">
        <v>0</v>
      </c>
      <c r="L132" s="89">
        <f t="shared" si="27"/>
        <v>0</v>
      </c>
      <c r="M132" s="89">
        <v>0</v>
      </c>
      <c r="N132" s="89">
        <f t="shared" si="29"/>
        <v>0</v>
      </c>
      <c r="O132" s="89">
        <v>0</v>
      </c>
      <c r="P132" s="89">
        <f t="shared" si="24"/>
        <v>0</v>
      </c>
      <c r="Q132" s="89">
        <v>0</v>
      </c>
      <c r="R132" s="88">
        <f t="shared" si="25"/>
        <v>0</v>
      </c>
      <c r="S132" s="88">
        <v>0</v>
      </c>
      <c r="T132" s="88">
        <f t="shared" si="20"/>
        <v>0</v>
      </c>
      <c r="U132" s="93">
        <f t="shared" si="26"/>
        <v>0</v>
      </c>
      <c r="V132" s="94"/>
    </row>
    <row r="133" spans="1:22" s="79" customFormat="1" ht="24" customHeight="1">
      <c r="A133" s="85">
        <v>125</v>
      </c>
      <c r="B133" s="86" t="s">
        <v>787</v>
      </c>
      <c r="C133" s="87">
        <v>0</v>
      </c>
      <c r="D133" s="88">
        <f t="shared" si="21"/>
        <v>0</v>
      </c>
      <c r="E133" s="89">
        <v>0</v>
      </c>
      <c r="F133" s="89">
        <f t="shared" si="22"/>
        <v>0</v>
      </c>
      <c r="G133" s="89">
        <v>0</v>
      </c>
      <c r="H133" s="89">
        <f t="shared" si="23"/>
        <v>0</v>
      </c>
      <c r="I133" s="89">
        <v>0</v>
      </c>
      <c r="J133" s="88">
        <f t="shared" si="28"/>
        <v>0</v>
      </c>
      <c r="K133" s="89">
        <v>0</v>
      </c>
      <c r="L133" s="89">
        <f t="shared" si="27"/>
        <v>0</v>
      </c>
      <c r="M133" s="89">
        <v>0</v>
      </c>
      <c r="N133" s="89">
        <f t="shared" si="29"/>
        <v>0</v>
      </c>
      <c r="O133" s="89">
        <v>0</v>
      </c>
      <c r="P133" s="89">
        <f t="shared" si="24"/>
        <v>0</v>
      </c>
      <c r="Q133" s="89">
        <v>0</v>
      </c>
      <c r="R133" s="88">
        <f t="shared" si="25"/>
        <v>0</v>
      </c>
      <c r="S133" s="88">
        <v>0</v>
      </c>
      <c r="T133" s="88">
        <f t="shared" si="20"/>
        <v>0</v>
      </c>
      <c r="U133" s="93">
        <f t="shared" si="26"/>
        <v>0</v>
      </c>
      <c r="V133" s="94"/>
    </row>
    <row r="134" spans="1:22" s="79" customFormat="1" ht="24" customHeight="1">
      <c r="A134" s="85">
        <v>126</v>
      </c>
      <c r="B134" s="86" t="s">
        <v>788</v>
      </c>
      <c r="C134" s="87">
        <v>0</v>
      </c>
      <c r="D134" s="88">
        <f t="shared" si="21"/>
        <v>0</v>
      </c>
      <c r="E134" s="89">
        <v>0</v>
      </c>
      <c r="F134" s="89">
        <f t="shared" si="22"/>
        <v>0</v>
      </c>
      <c r="G134" s="89">
        <v>0</v>
      </c>
      <c r="H134" s="89">
        <f t="shared" si="23"/>
        <v>0</v>
      </c>
      <c r="I134" s="89">
        <v>0</v>
      </c>
      <c r="J134" s="88">
        <f t="shared" si="28"/>
        <v>0</v>
      </c>
      <c r="K134" s="89">
        <v>0</v>
      </c>
      <c r="L134" s="89">
        <f t="shared" si="27"/>
        <v>0</v>
      </c>
      <c r="M134" s="89">
        <v>0</v>
      </c>
      <c r="N134" s="89">
        <f t="shared" si="29"/>
        <v>0</v>
      </c>
      <c r="O134" s="89">
        <v>0</v>
      </c>
      <c r="P134" s="89">
        <f t="shared" si="24"/>
        <v>0</v>
      </c>
      <c r="Q134" s="89">
        <v>0</v>
      </c>
      <c r="R134" s="88">
        <f t="shared" si="25"/>
        <v>0</v>
      </c>
      <c r="S134" s="88">
        <v>0</v>
      </c>
      <c r="T134" s="88">
        <f t="shared" si="20"/>
        <v>0</v>
      </c>
      <c r="U134" s="93">
        <f t="shared" si="26"/>
        <v>0</v>
      </c>
      <c r="V134" s="94"/>
    </row>
    <row r="135" spans="1:22" s="79" customFormat="1" ht="24" customHeight="1">
      <c r="A135" s="85">
        <v>127</v>
      </c>
      <c r="B135" s="86" t="s">
        <v>789</v>
      </c>
      <c r="C135" s="87">
        <v>0</v>
      </c>
      <c r="D135" s="88">
        <f t="shared" si="21"/>
        <v>0</v>
      </c>
      <c r="E135" s="89">
        <v>0</v>
      </c>
      <c r="F135" s="89">
        <f t="shared" si="22"/>
        <v>0</v>
      </c>
      <c r="G135" s="89">
        <v>0</v>
      </c>
      <c r="H135" s="89">
        <f t="shared" si="23"/>
        <v>0</v>
      </c>
      <c r="I135" s="89">
        <v>0</v>
      </c>
      <c r="J135" s="88">
        <f t="shared" si="28"/>
        <v>0</v>
      </c>
      <c r="K135" s="89">
        <v>0</v>
      </c>
      <c r="L135" s="89">
        <f t="shared" si="27"/>
        <v>0</v>
      </c>
      <c r="M135" s="89">
        <v>0</v>
      </c>
      <c r="N135" s="89">
        <f t="shared" si="29"/>
        <v>0</v>
      </c>
      <c r="O135" s="89">
        <v>0</v>
      </c>
      <c r="P135" s="89">
        <f t="shared" si="24"/>
        <v>0</v>
      </c>
      <c r="Q135" s="89">
        <v>0</v>
      </c>
      <c r="R135" s="88">
        <f t="shared" si="25"/>
        <v>0</v>
      </c>
      <c r="S135" s="88">
        <v>0</v>
      </c>
      <c r="T135" s="88">
        <f t="shared" si="20"/>
        <v>0</v>
      </c>
      <c r="U135" s="93">
        <f t="shared" si="26"/>
        <v>0</v>
      </c>
      <c r="V135" s="94"/>
    </row>
    <row r="136" spans="1:22" s="79" customFormat="1" ht="25.5">
      <c r="A136" s="85">
        <v>128</v>
      </c>
      <c r="B136" s="90" t="s">
        <v>790</v>
      </c>
      <c r="C136" s="87">
        <v>0</v>
      </c>
      <c r="D136" s="88">
        <f t="shared" si="21"/>
        <v>0</v>
      </c>
      <c r="E136" s="89">
        <v>0</v>
      </c>
      <c r="F136" s="89">
        <f t="shared" si="22"/>
        <v>0</v>
      </c>
      <c r="G136" s="89">
        <v>0</v>
      </c>
      <c r="H136" s="89">
        <f t="shared" si="23"/>
        <v>0</v>
      </c>
      <c r="I136" s="89">
        <v>0</v>
      </c>
      <c r="J136" s="88">
        <f t="shared" si="28"/>
        <v>0</v>
      </c>
      <c r="K136" s="89">
        <v>0</v>
      </c>
      <c r="L136" s="89">
        <f t="shared" si="27"/>
        <v>0</v>
      </c>
      <c r="M136" s="89">
        <v>0</v>
      </c>
      <c r="N136" s="89">
        <f t="shared" si="29"/>
        <v>0</v>
      </c>
      <c r="O136" s="89">
        <v>0</v>
      </c>
      <c r="P136" s="89">
        <f t="shared" si="24"/>
        <v>0</v>
      </c>
      <c r="Q136" s="89">
        <v>0</v>
      </c>
      <c r="R136" s="88">
        <f t="shared" si="25"/>
        <v>0</v>
      </c>
      <c r="S136" s="88">
        <v>0</v>
      </c>
      <c r="T136" s="88">
        <f t="shared" si="20"/>
        <v>0</v>
      </c>
      <c r="U136" s="93">
        <f t="shared" si="26"/>
        <v>0</v>
      </c>
      <c r="V136" s="94"/>
    </row>
    <row r="137" spans="1:22" s="79" customFormat="1" ht="24" customHeight="1">
      <c r="A137" s="85">
        <v>129</v>
      </c>
      <c r="B137" s="86" t="s">
        <v>791</v>
      </c>
      <c r="C137" s="87">
        <v>0</v>
      </c>
      <c r="D137" s="88">
        <f t="shared" si="21"/>
        <v>0</v>
      </c>
      <c r="E137" s="89">
        <v>0</v>
      </c>
      <c r="F137" s="89">
        <f t="shared" si="22"/>
        <v>0</v>
      </c>
      <c r="G137" s="89">
        <v>0</v>
      </c>
      <c r="H137" s="89">
        <f t="shared" si="23"/>
        <v>0</v>
      </c>
      <c r="I137" s="89">
        <v>0</v>
      </c>
      <c r="J137" s="88">
        <f t="shared" si="28"/>
        <v>0</v>
      </c>
      <c r="K137" s="89">
        <v>0</v>
      </c>
      <c r="L137" s="89">
        <f t="shared" si="27"/>
        <v>0</v>
      </c>
      <c r="M137" s="89">
        <v>0</v>
      </c>
      <c r="N137" s="89">
        <f t="shared" si="29"/>
        <v>0</v>
      </c>
      <c r="O137" s="89">
        <v>0</v>
      </c>
      <c r="P137" s="89">
        <f t="shared" si="24"/>
        <v>0</v>
      </c>
      <c r="Q137" s="89">
        <v>0</v>
      </c>
      <c r="R137" s="88">
        <f t="shared" si="25"/>
        <v>0</v>
      </c>
      <c r="S137" s="88">
        <v>0</v>
      </c>
      <c r="T137" s="88">
        <f t="shared" si="20"/>
        <v>0</v>
      </c>
      <c r="U137" s="93">
        <f t="shared" si="26"/>
        <v>0</v>
      </c>
      <c r="V137" s="94"/>
    </row>
    <row r="138" spans="1:22" s="79" customFormat="1" ht="24" customHeight="1">
      <c r="A138" s="85">
        <v>130</v>
      </c>
      <c r="B138" s="86" t="s">
        <v>792</v>
      </c>
      <c r="C138" s="87">
        <v>0</v>
      </c>
      <c r="D138" s="88">
        <f t="shared" si="21"/>
        <v>0</v>
      </c>
      <c r="E138" s="89">
        <v>0</v>
      </c>
      <c r="F138" s="89">
        <f t="shared" si="22"/>
        <v>0</v>
      </c>
      <c r="G138" s="89">
        <v>0</v>
      </c>
      <c r="H138" s="89">
        <f t="shared" si="23"/>
        <v>0</v>
      </c>
      <c r="I138" s="89">
        <v>0</v>
      </c>
      <c r="J138" s="88">
        <f t="shared" si="28"/>
        <v>0</v>
      </c>
      <c r="K138" s="89">
        <v>0</v>
      </c>
      <c r="L138" s="89">
        <f t="shared" si="27"/>
        <v>0</v>
      </c>
      <c r="M138" s="89">
        <v>0</v>
      </c>
      <c r="N138" s="89">
        <f t="shared" si="29"/>
        <v>0</v>
      </c>
      <c r="O138" s="89">
        <v>0</v>
      </c>
      <c r="P138" s="89">
        <f t="shared" si="24"/>
        <v>0</v>
      </c>
      <c r="Q138" s="89">
        <v>0</v>
      </c>
      <c r="R138" s="88">
        <f t="shared" si="25"/>
        <v>0</v>
      </c>
      <c r="S138" s="88">
        <v>0</v>
      </c>
      <c r="T138" s="88">
        <f t="shared" si="20"/>
        <v>0</v>
      </c>
      <c r="U138" s="93">
        <f t="shared" si="26"/>
        <v>0</v>
      </c>
      <c r="V138" s="94"/>
    </row>
    <row r="139" spans="1:22" s="79" customFormat="1" ht="24" customHeight="1">
      <c r="A139" s="85">
        <v>131</v>
      </c>
      <c r="B139" s="86" t="s">
        <v>793</v>
      </c>
      <c r="C139" s="87">
        <v>0</v>
      </c>
      <c r="D139" s="88">
        <f t="shared" si="21"/>
        <v>0</v>
      </c>
      <c r="E139" s="89">
        <v>0</v>
      </c>
      <c r="F139" s="89">
        <f t="shared" si="22"/>
        <v>0</v>
      </c>
      <c r="G139" s="89">
        <v>0</v>
      </c>
      <c r="H139" s="89">
        <f t="shared" si="23"/>
        <v>0</v>
      </c>
      <c r="I139" s="89">
        <v>0</v>
      </c>
      <c r="J139" s="88">
        <f t="shared" si="28"/>
        <v>0</v>
      </c>
      <c r="K139" s="89">
        <v>0</v>
      </c>
      <c r="L139" s="89">
        <f t="shared" si="27"/>
        <v>0</v>
      </c>
      <c r="M139" s="89">
        <v>0</v>
      </c>
      <c r="N139" s="89">
        <f t="shared" si="29"/>
        <v>0</v>
      </c>
      <c r="O139" s="89">
        <v>0</v>
      </c>
      <c r="P139" s="89">
        <f t="shared" si="24"/>
        <v>0</v>
      </c>
      <c r="Q139" s="89">
        <v>0</v>
      </c>
      <c r="R139" s="88">
        <f t="shared" si="25"/>
        <v>0</v>
      </c>
      <c r="S139" s="88">
        <v>0</v>
      </c>
      <c r="T139" s="88">
        <f t="shared" si="20"/>
        <v>0</v>
      </c>
      <c r="U139" s="93">
        <f t="shared" si="26"/>
        <v>0</v>
      </c>
      <c r="V139" s="94"/>
    </row>
    <row r="140" spans="1:22" s="79" customFormat="1" ht="24" customHeight="1">
      <c r="A140" s="85">
        <v>132</v>
      </c>
      <c r="B140" s="86" t="s">
        <v>794</v>
      </c>
      <c r="C140" s="87">
        <v>0</v>
      </c>
      <c r="D140" s="88">
        <f t="shared" si="21"/>
        <v>0</v>
      </c>
      <c r="E140" s="89">
        <v>0</v>
      </c>
      <c r="F140" s="89">
        <f t="shared" si="22"/>
        <v>0</v>
      </c>
      <c r="G140" s="89">
        <v>0</v>
      </c>
      <c r="H140" s="89">
        <f t="shared" si="23"/>
        <v>0</v>
      </c>
      <c r="I140" s="89">
        <v>0</v>
      </c>
      <c r="J140" s="88">
        <f t="shared" si="28"/>
        <v>0</v>
      </c>
      <c r="K140" s="89">
        <v>0</v>
      </c>
      <c r="L140" s="89">
        <f t="shared" si="27"/>
        <v>0</v>
      </c>
      <c r="M140" s="89">
        <v>0</v>
      </c>
      <c r="N140" s="89">
        <f t="shared" si="29"/>
        <v>0</v>
      </c>
      <c r="O140" s="89">
        <v>0</v>
      </c>
      <c r="P140" s="89">
        <f t="shared" si="24"/>
        <v>0</v>
      </c>
      <c r="Q140" s="89">
        <v>0</v>
      </c>
      <c r="R140" s="88">
        <f t="shared" si="25"/>
        <v>0</v>
      </c>
      <c r="S140" s="88">
        <v>0</v>
      </c>
      <c r="T140" s="88">
        <f t="shared" si="20"/>
        <v>0</v>
      </c>
      <c r="U140" s="93">
        <f t="shared" si="26"/>
        <v>0</v>
      </c>
      <c r="V140" s="94"/>
    </row>
    <row r="141" spans="1:22" s="79" customFormat="1" ht="24" customHeight="1">
      <c r="A141" s="85">
        <v>133</v>
      </c>
      <c r="B141" s="86" t="s">
        <v>795</v>
      </c>
      <c r="C141" s="87">
        <v>0</v>
      </c>
      <c r="D141" s="88">
        <f t="shared" si="21"/>
        <v>0</v>
      </c>
      <c r="E141" s="89">
        <v>0</v>
      </c>
      <c r="F141" s="89">
        <f t="shared" si="22"/>
        <v>0</v>
      </c>
      <c r="G141" s="89">
        <v>0</v>
      </c>
      <c r="H141" s="89">
        <f t="shared" si="23"/>
        <v>0</v>
      </c>
      <c r="I141" s="89">
        <v>0</v>
      </c>
      <c r="J141" s="88">
        <f t="shared" si="28"/>
        <v>0</v>
      </c>
      <c r="K141" s="89">
        <v>0</v>
      </c>
      <c r="L141" s="89">
        <f t="shared" si="27"/>
        <v>0</v>
      </c>
      <c r="M141" s="89">
        <v>0</v>
      </c>
      <c r="N141" s="89">
        <f t="shared" si="29"/>
        <v>0</v>
      </c>
      <c r="O141" s="89">
        <v>0</v>
      </c>
      <c r="P141" s="89">
        <f t="shared" si="24"/>
        <v>0</v>
      </c>
      <c r="Q141" s="89">
        <v>0</v>
      </c>
      <c r="R141" s="88">
        <f t="shared" si="25"/>
        <v>0</v>
      </c>
      <c r="S141" s="88">
        <v>0</v>
      </c>
      <c r="T141" s="88">
        <f t="shared" si="20"/>
        <v>0</v>
      </c>
      <c r="U141" s="93">
        <f t="shared" si="26"/>
        <v>0</v>
      </c>
      <c r="V141" s="94"/>
    </row>
    <row r="142" spans="1:22" s="79" customFormat="1" ht="24" customHeight="1">
      <c r="A142" s="85">
        <v>134</v>
      </c>
      <c r="B142" s="86" t="s">
        <v>796</v>
      </c>
      <c r="C142" s="87">
        <v>0</v>
      </c>
      <c r="D142" s="88">
        <f t="shared" si="21"/>
        <v>0</v>
      </c>
      <c r="E142" s="89">
        <v>0</v>
      </c>
      <c r="F142" s="89">
        <f t="shared" si="22"/>
        <v>0</v>
      </c>
      <c r="G142" s="89">
        <v>0</v>
      </c>
      <c r="H142" s="89">
        <f t="shared" si="23"/>
        <v>0</v>
      </c>
      <c r="I142" s="89">
        <v>0</v>
      </c>
      <c r="J142" s="88">
        <f t="shared" si="28"/>
        <v>0</v>
      </c>
      <c r="K142" s="89">
        <v>0</v>
      </c>
      <c r="L142" s="89">
        <f t="shared" si="27"/>
        <v>0</v>
      </c>
      <c r="M142" s="89">
        <v>0</v>
      </c>
      <c r="N142" s="89">
        <f t="shared" si="29"/>
        <v>0</v>
      </c>
      <c r="O142" s="89">
        <v>0</v>
      </c>
      <c r="P142" s="89">
        <f t="shared" si="24"/>
        <v>0</v>
      </c>
      <c r="Q142" s="89">
        <v>0</v>
      </c>
      <c r="R142" s="88">
        <f t="shared" si="25"/>
        <v>0</v>
      </c>
      <c r="S142" s="88">
        <v>0</v>
      </c>
      <c r="T142" s="88">
        <f t="shared" si="20"/>
        <v>0</v>
      </c>
      <c r="U142" s="93">
        <f t="shared" si="26"/>
        <v>0</v>
      </c>
      <c r="V142" s="94"/>
    </row>
    <row r="143" spans="1:22" s="79" customFormat="1" ht="24" customHeight="1">
      <c r="A143" s="85">
        <v>135</v>
      </c>
      <c r="B143" s="86" t="s">
        <v>797</v>
      </c>
      <c r="C143" s="87">
        <v>0</v>
      </c>
      <c r="D143" s="88">
        <f t="shared" si="21"/>
        <v>0</v>
      </c>
      <c r="E143" s="89">
        <v>0</v>
      </c>
      <c r="F143" s="89">
        <f t="shared" si="22"/>
        <v>0</v>
      </c>
      <c r="G143" s="89">
        <v>0</v>
      </c>
      <c r="H143" s="89">
        <f t="shared" si="23"/>
        <v>0</v>
      </c>
      <c r="I143" s="89">
        <v>0</v>
      </c>
      <c r="J143" s="88">
        <f t="shared" si="28"/>
        <v>0</v>
      </c>
      <c r="K143" s="89">
        <v>0</v>
      </c>
      <c r="L143" s="89">
        <f t="shared" si="27"/>
        <v>0</v>
      </c>
      <c r="M143" s="89">
        <v>0</v>
      </c>
      <c r="N143" s="89">
        <f t="shared" si="29"/>
        <v>0</v>
      </c>
      <c r="O143" s="89">
        <v>0</v>
      </c>
      <c r="P143" s="89">
        <f t="shared" si="24"/>
        <v>0</v>
      </c>
      <c r="Q143" s="89">
        <v>0</v>
      </c>
      <c r="R143" s="88">
        <f t="shared" si="25"/>
        <v>0</v>
      </c>
      <c r="S143" s="88">
        <v>0</v>
      </c>
      <c r="T143" s="88">
        <f t="shared" si="20"/>
        <v>0</v>
      </c>
      <c r="U143" s="93">
        <f t="shared" si="26"/>
        <v>0</v>
      </c>
      <c r="V143" s="94"/>
    </row>
    <row r="144" spans="1:22" s="79" customFormat="1" ht="24" customHeight="1">
      <c r="A144" s="85">
        <v>136</v>
      </c>
      <c r="B144" s="86" t="s">
        <v>798</v>
      </c>
      <c r="C144" s="87">
        <v>0</v>
      </c>
      <c r="D144" s="88">
        <f t="shared" si="21"/>
        <v>0</v>
      </c>
      <c r="E144" s="89">
        <v>0</v>
      </c>
      <c r="F144" s="89">
        <f t="shared" si="22"/>
        <v>0</v>
      </c>
      <c r="G144" s="89">
        <v>0</v>
      </c>
      <c r="H144" s="89">
        <f t="shared" si="23"/>
        <v>0</v>
      </c>
      <c r="I144" s="89">
        <v>0</v>
      </c>
      <c r="J144" s="88">
        <f t="shared" si="28"/>
        <v>0</v>
      </c>
      <c r="K144" s="89">
        <v>0</v>
      </c>
      <c r="L144" s="89">
        <f t="shared" si="27"/>
        <v>0</v>
      </c>
      <c r="M144" s="89">
        <v>0</v>
      </c>
      <c r="N144" s="89">
        <f t="shared" si="29"/>
        <v>0</v>
      </c>
      <c r="O144" s="89">
        <v>0</v>
      </c>
      <c r="P144" s="89">
        <f t="shared" si="24"/>
        <v>0</v>
      </c>
      <c r="Q144" s="89">
        <v>0</v>
      </c>
      <c r="R144" s="88">
        <f t="shared" si="25"/>
        <v>0</v>
      </c>
      <c r="S144" s="88">
        <v>0</v>
      </c>
      <c r="T144" s="88">
        <f t="shared" si="20"/>
        <v>0</v>
      </c>
      <c r="U144" s="93">
        <f t="shared" si="26"/>
        <v>0</v>
      </c>
      <c r="V144" s="94"/>
    </row>
    <row r="145" spans="1:22" s="79" customFormat="1" ht="24" customHeight="1">
      <c r="A145" s="85">
        <v>137</v>
      </c>
      <c r="B145" s="86" t="s">
        <v>799</v>
      </c>
      <c r="C145" s="87">
        <v>0</v>
      </c>
      <c r="D145" s="88">
        <f t="shared" si="21"/>
        <v>0</v>
      </c>
      <c r="E145" s="89">
        <v>0</v>
      </c>
      <c r="F145" s="89">
        <f t="shared" si="22"/>
        <v>0</v>
      </c>
      <c r="G145" s="89">
        <v>0</v>
      </c>
      <c r="H145" s="89">
        <f t="shared" si="23"/>
        <v>0</v>
      </c>
      <c r="I145" s="89">
        <v>0</v>
      </c>
      <c r="J145" s="88">
        <f t="shared" si="28"/>
        <v>0</v>
      </c>
      <c r="K145" s="89">
        <v>0</v>
      </c>
      <c r="L145" s="89">
        <f t="shared" si="27"/>
        <v>0</v>
      </c>
      <c r="M145" s="89">
        <v>0</v>
      </c>
      <c r="N145" s="89">
        <f t="shared" si="29"/>
        <v>0</v>
      </c>
      <c r="O145" s="89">
        <v>0</v>
      </c>
      <c r="P145" s="89">
        <f t="shared" si="24"/>
        <v>0</v>
      </c>
      <c r="Q145" s="89">
        <v>0</v>
      </c>
      <c r="R145" s="88">
        <f t="shared" si="25"/>
        <v>0</v>
      </c>
      <c r="S145" s="88">
        <v>0</v>
      </c>
      <c r="T145" s="88">
        <f t="shared" ref="T145:T158" si="30">S145*3.75</f>
        <v>0</v>
      </c>
      <c r="U145" s="93">
        <f t="shared" si="26"/>
        <v>0</v>
      </c>
      <c r="V145" s="94"/>
    </row>
    <row r="146" spans="1:22" s="79" customFormat="1" ht="24" customHeight="1">
      <c r="A146" s="85">
        <v>138</v>
      </c>
      <c r="B146" s="86" t="s">
        <v>800</v>
      </c>
      <c r="C146" s="87">
        <v>0</v>
      </c>
      <c r="D146" s="88">
        <f t="shared" ref="D146:D158" si="31">C146/106.67</f>
        <v>0</v>
      </c>
      <c r="E146" s="89">
        <v>0</v>
      </c>
      <c r="F146" s="89">
        <f t="shared" ref="F146:F158" si="32">E146*0.3</f>
        <v>0</v>
      </c>
      <c r="G146" s="89">
        <v>0</v>
      </c>
      <c r="H146" s="89">
        <f t="shared" ref="H146:H158" si="33">G146*0.9375</f>
        <v>0</v>
      </c>
      <c r="I146" s="89">
        <v>0</v>
      </c>
      <c r="J146" s="88">
        <f t="shared" si="28"/>
        <v>0</v>
      </c>
      <c r="K146" s="89">
        <v>0</v>
      </c>
      <c r="L146" s="89">
        <f t="shared" si="27"/>
        <v>0</v>
      </c>
      <c r="M146" s="89">
        <v>0</v>
      </c>
      <c r="N146" s="89">
        <f t="shared" si="29"/>
        <v>0</v>
      </c>
      <c r="O146" s="89">
        <v>0</v>
      </c>
      <c r="P146" s="89">
        <f t="shared" ref="P146:P158" si="34">O146/27</f>
        <v>0</v>
      </c>
      <c r="Q146" s="89">
        <v>0</v>
      </c>
      <c r="R146" s="88">
        <f t="shared" ref="R146:R158" si="35">Q146*23</f>
        <v>0</v>
      </c>
      <c r="S146" s="88">
        <v>0</v>
      </c>
      <c r="T146" s="88">
        <f t="shared" si="30"/>
        <v>0</v>
      </c>
      <c r="U146" s="93">
        <f t="shared" ref="U146:U158" si="36">J146+D146+T146+R146+F146+H146+AC146+N146+L146+P146</f>
        <v>0</v>
      </c>
      <c r="V146" s="94"/>
    </row>
    <row r="147" spans="1:22" s="79" customFormat="1" ht="24" customHeight="1">
      <c r="A147" s="85">
        <v>139</v>
      </c>
      <c r="B147" s="86" t="s">
        <v>801</v>
      </c>
      <c r="C147" s="87">
        <v>0</v>
      </c>
      <c r="D147" s="88">
        <f t="shared" si="31"/>
        <v>0</v>
      </c>
      <c r="E147" s="89">
        <v>0</v>
      </c>
      <c r="F147" s="89">
        <f t="shared" si="32"/>
        <v>0</v>
      </c>
      <c r="G147" s="89">
        <v>0</v>
      </c>
      <c r="H147" s="89">
        <f t="shared" si="33"/>
        <v>0</v>
      </c>
      <c r="I147" s="89">
        <v>0</v>
      </c>
      <c r="J147" s="88">
        <f t="shared" si="28"/>
        <v>0</v>
      </c>
      <c r="K147" s="89">
        <v>0</v>
      </c>
      <c r="L147" s="89">
        <f t="shared" ref="L147:L158" si="37">K147/25</f>
        <v>0</v>
      </c>
      <c r="M147" s="89">
        <v>0</v>
      </c>
      <c r="N147" s="89">
        <f t="shared" si="29"/>
        <v>0</v>
      </c>
      <c r="O147" s="89">
        <v>0</v>
      </c>
      <c r="P147" s="89">
        <f t="shared" si="34"/>
        <v>0</v>
      </c>
      <c r="Q147" s="89">
        <v>0</v>
      </c>
      <c r="R147" s="88">
        <f t="shared" si="35"/>
        <v>0</v>
      </c>
      <c r="S147" s="88">
        <v>0</v>
      </c>
      <c r="T147" s="88">
        <f t="shared" si="30"/>
        <v>0</v>
      </c>
      <c r="U147" s="93">
        <f t="shared" si="36"/>
        <v>0</v>
      </c>
      <c r="V147" s="94"/>
    </row>
    <row r="148" spans="1:22" s="79" customFormat="1" ht="24" customHeight="1">
      <c r="A148" s="85">
        <v>140</v>
      </c>
      <c r="B148" s="86" t="s">
        <v>802</v>
      </c>
      <c r="C148" s="87">
        <v>0</v>
      </c>
      <c r="D148" s="88">
        <f t="shared" si="31"/>
        <v>0</v>
      </c>
      <c r="E148" s="89">
        <v>0</v>
      </c>
      <c r="F148" s="89">
        <f t="shared" si="32"/>
        <v>0</v>
      </c>
      <c r="G148" s="89">
        <v>0</v>
      </c>
      <c r="H148" s="89">
        <f t="shared" si="33"/>
        <v>0</v>
      </c>
      <c r="I148" s="89">
        <v>0</v>
      </c>
      <c r="J148" s="88">
        <f t="shared" si="28"/>
        <v>0</v>
      </c>
      <c r="K148" s="89">
        <v>0</v>
      </c>
      <c r="L148" s="89">
        <f t="shared" si="37"/>
        <v>0</v>
      </c>
      <c r="M148" s="89">
        <v>0</v>
      </c>
      <c r="N148" s="89">
        <f t="shared" si="29"/>
        <v>0</v>
      </c>
      <c r="O148" s="89">
        <v>0</v>
      </c>
      <c r="P148" s="89">
        <f t="shared" si="34"/>
        <v>0</v>
      </c>
      <c r="Q148" s="89">
        <v>0</v>
      </c>
      <c r="R148" s="88">
        <f t="shared" si="35"/>
        <v>0</v>
      </c>
      <c r="S148" s="88">
        <v>0</v>
      </c>
      <c r="T148" s="88">
        <f t="shared" si="30"/>
        <v>0</v>
      </c>
      <c r="U148" s="93">
        <f t="shared" si="36"/>
        <v>0</v>
      </c>
      <c r="V148" s="94"/>
    </row>
    <row r="149" spans="1:22" s="79" customFormat="1" ht="24" customHeight="1">
      <c r="A149" s="85">
        <v>141</v>
      </c>
      <c r="B149" s="86" t="s">
        <v>803</v>
      </c>
      <c r="C149" s="87">
        <v>0</v>
      </c>
      <c r="D149" s="88">
        <f t="shared" si="31"/>
        <v>0</v>
      </c>
      <c r="E149" s="89">
        <v>0</v>
      </c>
      <c r="F149" s="89">
        <f t="shared" si="32"/>
        <v>0</v>
      </c>
      <c r="G149" s="89">
        <v>0</v>
      </c>
      <c r="H149" s="89">
        <f t="shared" si="33"/>
        <v>0</v>
      </c>
      <c r="I149" s="89">
        <v>0</v>
      </c>
      <c r="J149" s="88">
        <f t="shared" si="28"/>
        <v>0</v>
      </c>
      <c r="K149" s="89">
        <v>0</v>
      </c>
      <c r="L149" s="89">
        <f t="shared" si="37"/>
        <v>0</v>
      </c>
      <c r="M149" s="89">
        <v>0</v>
      </c>
      <c r="N149" s="89">
        <f t="shared" si="29"/>
        <v>0</v>
      </c>
      <c r="O149" s="89">
        <v>0</v>
      </c>
      <c r="P149" s="89">
        <f t="shared" si="34"/>
        <v>0</v>
      </c>
      <c r="Q149" s="89">
        <v>0</v>
      </c>
      <c r="R149" s="88">
        <f t="shared" si="35"/>
        <v>0</v>
      </c>
      <c r="S149" s="88">
        <v>0</v>
      </c>
      <c r="T149" s="88">
        <f t="shared" si="30"/>
        <v>0</v>
      </c>
      <c r="U149" s="93">
        <f t="shared" si="36"/>
        <v>0</v>
      </c>
      <c r="V149" s="94"/>
    </row>
    <row r="150" spans="1:22" s="79" customFormat="1" ht="24" customHeight="1">
      <c r="A150" s="85">
        <v>142</v>
      </c>
      <c r="B150" s="86" t="s">
        <v>804</v>
      </c>
      <c r="C150" s="87">
        <v>0</v>
      </c>
      <c r="D150" s="88">
        <f t="shared" si="31"/>
        <v>0</v>
      </c>
      <c r="E150" s="89">
        <v>0</v>
      </c>
      <c r="F150" s="89">
        <f t="shared" si="32"/>
        <v>0</v>
      </c>
      <c r="G150" s="89">
        <v>0</v>
      </c>
      <c r="H150" s="89">
        <f t="shared" si="33"/>
        <v>0</v>
      </c>
      <c r="I150" s="89">
        <v>0</v>
      </c>
      <c r="J150" s="88">
        <f t="shared" si="28"/>
        <v>0</v>
      </c>
      <c r="K150" s="89">
        <v>0</v>
      </c>
      <c r="L150" s="89">
        <f t="shared" si="37"/>
        <v>0</v>
      </c>
      <c r="M150" s="89">
        <v>0</v>
      </c>
      <c r="N150" s="89">
        <f t="shared" si="29"/>
        <v>0</v>
      </c>
      <c r="O150" s="89">
        <v>0</v>
      </c>
      <c r="P150" s="89">
        <f t="shared" si="34"/>
        <v>0</v>
      </c>
      <c r="Q150" s="89">
        <v>0</v>
      </c>
      <c r="R150" s="88">
        <f t="shared" si="35"/>
        <v>0</v>
      </c>
      <c r="S150" s="88">
        <v>0</v>
      </c>
      <c r="T150" s="88">
        <f t="shared" si="30"/>
        <v>0</v>
      </c>
      <c r="U150" s="93">
        <f t="shared" si="36"/>
        <v>0</v>
      </c>
      <c r="V150" s="94"/>
    </row>
    <row r="151" spans="1:22" s="79" customFormat="1" ht="24" customHeight="1">
      <c r="A151" s="85">
        <v>143</v>
      </c>
      <c r="B151" s="86" t="s">
        <v>805</v>
      </c>
      <c r="C151" s="87">
        <v>0</v>
      </c>
      <c r="D151" s="88">
        <f t="shared" si="31"/>
        <v>0</v>
      </c>
      <c r="E151" s="89">
        <v>0</v>
      </c>
      <c r="F151" s="89">
        <f t="shared" si="32"/>
        <v>0</v>
      </c>
      <c r="G151" s="89">
        <v>0</v>
      </c>
      <c r="H151" s="89">
        <f t="shared" si="33"/>
        <v>0</v>
      </c>
      <c r="I151" s="89">
        <v>0</v>
      </c>
      <c r="J151" s="88">
        <f t="shared" si="28"/>
        <v>0</v>
      </c>
      <c r="K151" s="89">
        <v>0</v>
      </c>
      <c r="L151" s="89">
        <f t="shared" si="37"/>
        <v>0</v>
      </c>
      <c r="M151" s="89">
        <v>0</v>
      </c>
      <c r="N151" s="89">
        <f t="shared" si="29"/>
        <v>0</v>
      </c>
      <c r="O151" s="89">
        <v>0</v>
      </c>
      <c r="P151" s="89">
        <f t="shared" si="34"/>
        <v>0</v>
      </c>
      <c r="Q151" s="89">
        <v>0</v>
      </c>
      <c r="R151" s="88">
        <f t="shared" si="35"/>
        <v>0</v>
      </c>
      <c r="S151" s="88">
        <v>0</v>
      </c>
      <c r="T151" s="88">
        <f t="shared" si="30"/>
        <v>0</v>
      </c>
      <c r="U151" s="93">
        <f t="shared" si="36"/>
        <v>0</v>
      </c>
      <c r="V151" s="94"/>
    </row>
    <row r="152" spans="1:22" s="79" customFormat="1" ht="25.5">
      <c r="A152" s="85">
        <v>144</v>
      </c>
      <c r="B152" s="90" t="s">
        <v>806</v>
      </c>
      <c r="C152" s="87">
        <v>0</v>
      </c>
      <c r="D152" s="88">
        <f t="shared" si="31"/>
        <v>0</v>
      </c>
      <c r="E152" s="89">
        <v>0</v>
      </c>
      <c r="F152" s="89">
        <f t="shared" si="32"/>
        <v>0</v>
      </c>
      <c r="G152" s="89">
        <v>0</v>
      </c>
      <c r="H152" s="89">
        <f t="shared" si="33"/>
        <v>0</v>
      </c>
      <c r="I152" s="89">
        <v>0</v>
      </c>
      <c r="J152" s="88">
        <f t="shared" si="28"/>
        <v>0</v>
      </c>
      <c r="K152" s="89">
        <v>0</v>
      </c>
      <c r="L152" s="89">
        <f t="shared" si="37"/>
        <v>0</v>
      </c>
      <c r="M152" s="89">
        <v>0</v>
      </c>
      <c r="N152" s="89">
        <f t="shared" si="29"/>
        <v>0</v>
      </c>
      <c r="O152" s="89">
        <v>0</v>
      </c>
      <c r="P152" s="89">
        <f t="shared" si="34"/>
        <v>0</v>
      </c>
      <c r="Q152" s="89">
        <v>0</v>
      </c>
      <c r="R152" s="88">
        <f t="shared" si="35"/>
        <v>0</v>
      </c>
      <c r="S152" s="88">
        <v>0</v>
      </c>
      <c r="T152" s="88">
        <f t="shared" si="30"/>
        <v>0</v>
      </c>
      <c r="U152" s="93">
        <f t="shared" si="36"/>
        <v>0</v>
      </c>
      <c r="V152" s="94"/>
    </row>
    <row r="153" spans="1:22" s="79" customFormat="1" ht="24" customHeight="1">
      <c r="A153" s="85">
        <v>145</v>
      </c>
      <c r="B153" s="86" t="s">
        <v>807</v>
      </c>
      <c r="C153" s="87">
        <v>0</v>
      </c>
      <c r="D153" s="88">
        <f t="shared" si="31"/>
        <v>0</v>
      </c>
      <c r="E153" s="89">
        <v>0</v>
      </c>
      <c r="F153" s="89">
        <f t="shared" si="32"/>
        <v>0</v>
      </c>
      <c r="G153" s="89">
        <v>0</v>
      </c>
      <c r="H153" s="89">
        <f t="shared" si="33"/>
        <v>0</v>
      </c>
      <c r="I153" s="89">
        <v>0</v>
      </c>
      <c r="J153" s="88">
        <f t="shared" si="28"/>
        <v>0</v>
      </c>
      <c r="K153" s="89">
        <v>0</v>
      </c>
      <c r="L153" s="89">
        <f t="shared" si="37"/>
        <v>0</v>
      </c>
      <c r="M153" s="89">
        <v>0</v>
      </c>
      <c r="N153" s="89">
        <f t="shared" si="29"/>
        <v>0</v>
      </c>
      <c r="O153" s="89">
        <v>0</v>
      </c>
      <c r="P153" s="89">
        <f t="shared" si="34"/>
        <v>0</v>
      </c>
      <c r="Q153" s="89">
        <v>0</v>
      </c>
      <c r="R153" s="88">
        <f t="shared" si="35"/>
        <v>0</v>
      </c>
      <c r="S153" s="88">
        <v>0</v>
      </c>
      <c r="T153" s="88">
        <f t="shared" si="30"/>
        <v>0</v>
      </c>
      <c r="U153" s="93">
        <f t="shared" si="36"/>
        <v>0</v>
      </c>
      <c r="V153" s="94"/>
    </row>
    <row r="154" spans="1:22" s="79" customFormat="1" ht="24" customHeight="1">
      <c r="A154" s="85">
        <v>146</v>
      </c>
      <c r="B154" s="86" t="s">
        <v>808</v>
      </c>
      <c r="C154" s="87">
        <v>0</v>
      </c>
      <c r="D154" s="88">
        <f t="shared" si="31"/>
        <v>0</v>
      </c>
      <c r="E154" s="89">
        <v>0</v>
      </c>
      <c r="F154" s="89">
        <f t="shared" si="32"/>
        <v>0</v>
      </c>
      <c r="G154" s="89">
        <v>0</v>
      </c>
      <c r="H154" s="89">
        <f t="shared" si="33"/>
        <v>0</v>
      </c>
      <c r="I154" s="89">
        <v>0</v>
      </c>
      <c r="J154" s="88">
        <f t="shared" si="28"/>
        <v>0</v>
      </c>
      <c r="K154" s="89">
        <v>0</v>
      </c>
      <c r="L154" s="89">
        <f t="shared" si="37"/>
        <v>0</v>
      </c>
      <c r="M154" s="89">
        <v>0</v>
      </c>
      <c r="N154" s="89">
        <f t="shared" si="29"/>
        <v>0</v>
      </c>
      <c r="O154" s="89">
        <v>0</v>
      </c>
      <c r="P154" s="89">
        <f t="shared" si="34"/>
        <v>0</v>
      </c>
      <c r="Q154" s="89">
        <v>0</v>
      </c>
      <c r="R154" s="88">
        <f t="shared" si="35"/>
        <v>0</v>
      </c>
      <c r="S154" s="88">
        <v>0</v>
      </c>
      <c r="T154" s="88">
        <f t="shared" si="30"/>
        <v>0</v>
      </c>
      <c r="U154" s="93">
        <f t="shared" si="36"/>
        <v>0</v>
      </c>
      <c r="V154" s="94"/>
    </row>
    <row r="155" spans="1:22" s="79" customFormat="1" ht="24" customHeight="1">
      <c r="A155" s="85">
        <v>147</v>
      </c>
      <c r="B155" s="86" t="s">
        <v>809</v>
      </c>
      <c r="C155" s="87">
        <v>0</v>
      </c>
      <c r="D155" s="88">
        <f t="shared" si="31"/>
        <v>0</v>
      </c>
      <c r="E155" s="89">
        <v>0</v>
      </c>
      <c r="F155" s="89">
        <f t="shared" si="32"/>
        <v>0</v>
      </c>
      <c r="G155" s="89">
        <v>0</v>
      </c>
      <c r="H155" s="89">
        <f t="shared" si="33"/>
        <v>0</v>
      </c>
      <c r="I155" s="89">
        <v>0</v>
      </c>
      <c r="J155" s="88">
        <f t="shared" si="28"/>
        <v>0</v>
      </c>
      <c r="K155" s="89">
        <v>0</v>
      </c>
      <c r="L155" s="89">
        <f t="shared" si="37"/>
        <v>0</v>
      </c>
      <c r="M155" s="89">
        <v>0</v>
      </c>
      <c r="N155" s="89">
        <f t="shared" si="29"/>
        <v>0</v>
      </c>
      <c r="O155" s="89">
        <v>0</v>
      </c>
      <c r="P155" s="89">
        <f t="shared" si="34"/>
        <v>0</v>
      </c>
      <c r="Q155" s="89">
        <v>0</v>
      </c>
      <c r="R155" s="88">
        <f t="shared" si="35"/>
        <v>0</v>
      </c>
      <c r="S155" s="88">
        <v>0</v>
      </c>
      <c r="T155" s="88">
        <f t="shared" si="30"/>
        <v>0</v>
      </c>
      <c r="U155" s="93">
        <f t="shared" si="36"/>
        <v>0</v>
      </c>
      <c r="V155" s="94"/>
    </row>
    <row r="156" spans="1:22" s="79" customFormat="1" ht="27.75" customHeight="1">
      <c r="A156" s="85">
        <v>148</v>
      </c>
      <c r="B156" s="90" t="s">
        <v>810</v>
      </c>
      <c r="C156" s="87">
        <v>0</v>
      </c>
      <c r="D156" s="88">
        <f t="shared" si="31"/>
        <v>0</v>
      </c>
      <c r="E156" s="89">
        <v>0</v>
      </c>
      <c r="F156" s="89">
        <f t="shared" si="32"/>
        <v>0</v>
      </c>
      <c r="G156" s="89">
        <v>0</v>
      </c>
      <c r="H156" s="89">
        <f t="shared" si="33"/>
        <v>0</v>
      </c>
      <c r="I156" s="89">
        <v>0</v>
      </c>
      <c r="J156" s="88">
        <f t="shared" si="28"/>
        <v>0</v>
      </c>
      <c r="K156" s="89">
        <v>0</v>
      </c>
      <c r="L156" s="89">
        <f t="shared" si="37"/>
        <v>0</v>
      </c>
      <c r="M156" s="89">
        <v>0</v>
      </c>
      <c r="N156" s="89">
        <f t="shared" si="29"/>
        <v>0</v>
      </c>
      <c r="O156" s="89">
        <v>0</v>
      </c>
      <c r="P156" s="89">
        <f t="shared" si="34"/>
        <v>0</v>
      </c>
      <c r="Q156" s="89">
        <v>0</v>
      </c>
      <c r="R156" s="88">
        <f t="shared" si="35"/>
        <v>0</v>
      </c>
      <c r="S156" s="88">
        <v>0</v>
      </c>
      <c r="T156" s="88">
        <f t="shared" si="30"/>
        <v>0</v>
      </c>
      <c r="U156" s="93">
        <f t="shared" si="36"/>
        <v>0</v>
      </c>
      <c r="V156" s="94"/>
    </row>
    <row r="157" spans="1:22" s="79" customFormat="1" ht="24" customHeight="1">
      <c r="A157" s="85">
        <v>149</v>
      </c>
      <c r="B157" s="86" t="s">
        <v>811</v>
      </c>
      <c r="C157" s="87">
        <v>0</v>
      </c>
      <c r="D157" s="88">
        <f t="shared" si="31"/>
        <v>0</v>
      </c>
      <c r="E157" s="89">
        <v>0</v>
      </c>
      <c r="F157" s="89">
        <f t="shared" si="32"/>
        <v>0</v>
      </c>
      <c r="G157" s="89">
        <v>0</v>
      </c>
      <c r="H157" s="89">
        <f t="shared" si="33"/>
        <v>0</v>
      </c>
      <c r="I157" s="89">
        <v>0</v>
      </c>
      <c r="J157" s="88">
        <f t="shared" si="28"/>
        <v>0</v>
      </c>
      <c r="K157" s="89">
        <v>0</v>
      </c>
      <c r="L157" s="89">
        <f t="shared" si="37"/>
        <v>0</v>
      </c>
      <c r="M157" s="89">
        <v>0</v>
      </c>
      <c r="N157" s="89">
        <f t="shared" si="29"/>
        <v>0</v>
      </c>
      <c r="O157" s="89">
        <v>0</v>
      </c>
      <c r="P157" s="89">
        <f t="shared" si="34"/>
        <v>0</v>
      </c>
      <c r="Q157" s="89">
        <v>0</v>
      </c>
      <c r="R157" s="88">
        <f t="shared" si="35"/>
        <v>0</v>
      </c>
      <c r="S157" s="88">
        <v>0</v>
      </c>
      <c r="T157" s="88">
        <f t="shared" si="30"/>
        <v>0</v>
      </c>
      <c r="U157" s="93">
        <f t="shared" si="36"/>
        <v>0</v>
      </c>
      <c r="V157" s="94"/>
    </row>
    <row r="158" spans="1:22" s="79" customFormat="1" ht="24" customHeight="1">
      <c r="A158" s="85">
        <v>150</v>
      </c>
      <c r="B158" s="95" t="s">
        <v>812</v>
      </c>
      <c r="C158" s="87">
        <v>0</v>
      </c>
      <c r="D158" s="88">
        <f t="shared" si="31"/>
        <v>0</v>
      </c>
      <c r="E158" s="89">
        <v>0</v>
      </c>
      <c r="F158" s="89">
        <f t="shared" si="32"/>
        <v>0</v>
      </c>
      <c r="G158" s="89">
        <v>0</v>
      </c>
      <c r="H158" s="89">
        <f t="shared" si="33"/>
        <v>0</v>
      </c>
      <c r="I158" s="89">
        <v>0</v>
      </c>
      <c r="J158" s="88">
        <f t="shared" si="28"/>
        <v>0</v>
      </c>
      <c r="K158" s="89">
        <v>0</v>
      </c>
      <c r="L158" s="89">
        <f t="shared" si="37"/>
        <v>0</v>
      </c>
      <c r="M158" s="89">
        <v>0</v>
      </c>
      <c r="N158" s="89">
        <f t="shared" si="29"/>
        <v>0</v>
      </c>
      <c r="O158" s="89">
        <v>0</v>
      </c>
      <c r="P158" s="89">
        <f t="shared" si="34"/>
        <v>0</v>
      </c>
      <c r="Q158" s="89">
        <v>0</v>
      </c>
      <c r="R158" s="88">
        <f t="shared" si="35"/>
        <v>0</v>
      </c>
      <c r="S158" s="88">
        <v>0</v>
      </c>
      <c r="T158" s="88">
        <f t="shared" si="30"/>
        <v>0</v>
      </c>
      <c r="U158" s="93">
        <f t="shared" si="36"/>
        <v>0</v>
      </c>
      <c r="V158" s="106"/>
    </row>
    <row r="159" spans="1:22" s="80" customFormat="1" ht="25.5" customHeight="1">
      <c r="A159" s="1093" t="s">
        <v>227</v>
      </c>
      <c r="B159" s="1094"/>
      <c r="C159" s="96">
        <f t="shared" ref="C159:U159" si="38">SUM(C9:C158)</f>
        <v>0</v>
      </c>
      <c r="D159" s="97">
        <f t="shared" si="38"/>
        <v>0</v>
      </c>
      <c r="E159" s="97">
        <f t="shared" si="38"/>
        <v>0</v>
      </c>
      <c r="F159" s="97">
        <f t="shared" si="38"/>
        <v>0</v>
      </c>
      <c r="G159" s="97">
        <f t="shared" si="38"/>
        <v>0</v>
      </c>
      <c r="H159" s="97">
        <f t="shared" si="38"/>
        <v>0</v>
      </c>
      <c r="I159" s="97">
        <f t="shared" si="38"/>
        <v>0</v>
      </c>
      <c r="J159" s="97">
        <f t="shared" si="38"/>
        <v>0</v>
      </c>
      <c r="K159" s="96">
        <f t="shared" si="38"/>
        <v>0</v>
      </c>
      <c r="L159" s="97">
        <f t="shared" si="38"/>
        <v>0</v>
      </c>
      <c r="M159" s="96">
        <f t="shared" si="38"/>
        <v>0</v>
      </c>
      <c r="N159" s="97">
        <f t="shared" si="38"/>
        <v>0</v>
      </c>
      <c r="O159" s="96">
        <f t="shared" si="38"/>
        <v>0</v>
      </c>
      <c r="P159" s="97">
        <f t="shared" si="38"/>
        <v>0</v>
      </c>
      <c r="Q159" s="97">
        <f t="shared" si="38"/>
        <v>0</v>
      </c>
      <c r="R159" s="107">
        <f t="shared" si="38"/>
        <v>0</v>
      </c>
      <c r="S159" s="97">
        <f t="shared" si="38"/>
        <v>0</v>
      </c>
      <c r="T159" s="97">
        <f t="shared" si="38"/>
        <v>0</v>
      </c>
      <c r="U159" s="108">
        <f t="shared" si="38"/>
        <v>0</v>
      </c>
      <c r="V159" s="109"/>
    </row>
    <row r="160" spans="1:22" ht="15">
      <c r="A160" s="98"/>
      <c r="B160" s="99"/>
      <c r="C160" s="100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10"/>
    </row>
    <row r="161" spans="1:23" s="35" customFormat="1" ht="15">
      <c r="C161" s="102"/>
      <c r="D161" s="103"/>
      <c r="E161" s="103"/>
      <c r="F161" s="103"/>
      <c r="G161" s="103"/>
      <c r="H161" s="103"/>
      <c r="J161" s="105"/>
      <c r="K161" s="105"/>
      <c r="L161" s="105"/>
      <c r="M161" s="105"/>
      <c r="N161" s="105"/>
      <c r="O161" s="105"/>
      <c r="P161" s="105"/>
      <c r="Q161" s="1042" t="s">
        <v>898</v>
      </c>
      <c r="R161" s="1042"/>
      <c r="S161" s="1042"/>
      <c r="T161" s="1042"/>
      <c r="U161" s="1042"/>
      <c r="V161" s="1042"/>
    </row>
    <row r="162" spans="1:23" s="35" customFormat="1" ht="15.75">
      <c r="A162" s="1095" t="s">
        <v>229</v>
      </c>
      <c r="B162" s="1095"/>
      <c r="C162" s="1095"/>
      <c r="D162" s="1095"/>
      <c r="E162" s="1095"/>
      <c r="F162" s="1095"/>
      <c r="G162" s="1095"/>
      <c r="H162" s="1095"/>
      <c r="I162" s="1095"/>
      <c r="J162" s="1095"/>
      <c r="K162" s="104"/>
      <c r="L162" s="104"/>
      <c r="M162" s="104"/>
      <c r="N162" s="104"/>
      <c r="O162" s="104"/>
      <c r="P162" s="104"/>
      <c r="Q162" s="828" t="s">
        <v>14</v>
      </c>
      <c r="R162" s="828"/>
      <c r="S162" s="828"/>
      <c r="T162" s="828"/>
      <c r="U162" s="828"/>
      <c r="V162" s="828"/>
      <c r="W162" s="111"/>
    </row>
    <row r="167" spans="1:23" s="33" customFormat="1" ht="15.75">
      <c r="A167" s="828" t="s">
        <v>420</v>
      </c>
      <c r="B167" s="828"/>
      <c r="C167" s="828"/>
      <c r="D167" s="828"/>
      <c r="E167" s="828"/>
      <c r="F167" s="828"/>
      <c r="G167" s="828"/>
      <c r="H167" s="828"/>
      <c r="I167" s="828"/>
      <c r="J167" s="828"/>
      <c r="K167" s="71"/>
      <c r="L167" s="71"/>
      <c r="M167" s="71"/>
      <c r="N167" s="71"/>
      <c r="O167" s="71"/>
      <c r="P167" s="71"/>
      <c r="Q167" s="828" t="s">
        <v>231</v>
      </c>
      <c r="R167" s="828"/>
      <c r="S167" s="828"/>
      <c r="T167" s="828"/>
      <c r="U167" s="828"/>
      <c r="V167" s="828"/>
    </row>
  </sheetData>
  <mergeCells count="26">
    <mergeCell ref="A1:J1"/>
    <mergeCell ref="Q1:V1"/>
    <mergeCell ref="A2:J2"/>
    <mergeCell ref="Q2:V2"/>
    <mergeCell ref="S3:V3"/>
    <mergeCell ref="A4:V4"/>
    <mergeCell ref="A5:V5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A7:A8"/>
    <mergeCell ref="B7:B8"/>
    <mergeCell ref="U7:U8"/>
    <mergeCell ref="V7:V8"/>
    <mergeCell ref="A159:B159"/>
    <mergeCell ref="Q161:V161"/>
    <mergeCell ref="A162:J162"/>
    <mergeCell ref="Q162:V162"/>
    <mergeCell ref="A167:J167"/>
    <mergeCell ref="Q167:V167"/>
  </mergeCells>
  <pageMargins left="0.69930555555555596" right="0.69930555555555596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1"/>
  <sheetViews>
    <sheetView workbookViewId="0">
      <selection activeCell="F12" sqref="F12"/>
    </sheetView>
  </sheetViews>
  <sheetFormatPr defaultColWidth="9" defaultRowHeight="15"/>
  <cols>
    <col min="1" max="1" width="5.85546875" style="35" customWidth="1"/>
    <col min="2" max="2" width="17.5703125" style="35" customWidth="1"/>
    <col min="3" max="4" width="10.5703125" style="35" customWidth="1"/>
    <col min="5" max="5" width="14.140625" style="35" customWidth="1"/>
    <col min="6" max="6" width="7.42578125" style="35" hidden="1" customWidth="1"/>
    <col min="7" max="7" width="10.7109375" style="35" customWidth="1"/>
    <col min="8" max="8" width="14.42578125" style="35" customWidth="1"/>
    <col min="9" max="9" width="12.5703125" style="35" customWidth="1"/>
    <col min="10" max="10" width="10.42578125" style="35" customWidth="1"/>
    <col min="11" max="11" width="14.28515625" style="35" customWidth="1"/>
    <col min="12" max="12" width="12.7109375" style="35" customWidth="1"/>
    <col min="13" max="13" width="12.7109375" style="35" hidden="1" customWidth="1"/>
    <col min="14" max="14" width="11.140625" style="35" customWidth="1"/>
    <col min="15" max="257" width="9.140625" style="35"/>
    <col min="258" max="258" width="5.85546875" style="35" customWidth="1"/>
    <col min="259" max="259" width="19.140625" style="35" customWidth="1"/>
    <col min="260" max="260" width="10.42578125" style="35" customWidth="1"/>
    <col min="261" max="261" width="11.85546875" style="35" customWidth="1"/>
    <col min="262" max="262" width="11.7109375" style="35" customWidth="1"/>
    <col min="263" max="263" width="7.5703125" style="35" customWidth="1"/>
    <col min="264" max="264" width="10.28515625" style="35" customWidth="1"/>
    <col min="265" max="265" width="11.85546875" style="35" customWidth="1"/>
    <col min="266" max="266" width="10.7109375" style="35" customWidth="1"/>
    <col min="267" max="267" width="10.85546875" style="35" customWidth="1"/>
    <col min="268" max="268" width="13.7109375" style="35" customWidth="1"/>
    <col min="269" max="269" width="13.140625" style="35" customWidth="1"/>
    <col min="270" max="270" width="11.140625" style="35" customWidth="1"/>
    <col min="271" max="513" width="9.140625" style="35"/>
    <col min="514" max="514" width="5.85546875" style="35" customWidth="1"/>
    <col min="515" max="515" width="19.140625" style="35" customWidth="1"/>
    <col min="516" max="516" width="10.42578125" style="35" customWidth="1"/>
    <col min="517" max="517" width="11.85546875" style="35" customWidth="1"/>
    <col min="518" max="518" width="11.7109375" style="35" customWidth="1"/>
    <col min="519" max="519" width="7.5703125" style="35" customWidth="1"/>
    <col min="520" max="520" width="10.28515625" style="35" customWidth="1"/>
    <col min="521" max="521" width="11.85546875" style="35" customWidth="1"/>
    <col min="522" max="522" width="10.7109375" style="35" customWidth="1"/>
    <col min="523" max="523" width="10.85546875" style="35" customWidth="1"/>
    <col min="524" max="524" width="13.7109375" style="35" customWidth="1"/>
    <col min="525" max="525" width="13.140625" style="35" customWidth="1"/>
    <col min="526" max="526" width="11.140625" style="35" customWidth="1"/>
    <col min="527" max="769" width="9.140625" style="35"/>
    <col min="770" max="770" width="5.85546875" style="35" customWidth="1"/>
    <col min="771" max="771" width="19.140625" style="35" customWidth="1"/>
    <col min="772" max="772" width="10.42578125" style="35" customWidth="1"/>
    <col min="773" max="773" width="11.85546875" style="35" customWidth="1"/>
    <col min="774" max="774" width="11.7109375" style="35" customWidth="1"/>
    <col min="775" max="775" width="7.5703125" style="35" customWidth="1"/>
    <col min="776" max="776" width="10.28515625" style="35" customWidth="1"/>
    <col min="777" max="777" width="11.85546875" style="35" customWidth="1"/>
    <col min="778" max="778" width="10.7109375" style="35" customWidth="1"/>
    <col min="779" max="779" width="10.85546875" style="35" customWidth="1"/>
    <col min="780" max="780" width="13.7109375" style="35" customWidth="1"/>
    <col min="781" max="781" width="13.140625" style="35" customWidth="1"/>
    <col min="782" max="782" width="11.140625" style="35" customWidth="1"/>
    <col min="783" max="1025" width="9.140625" style="35"/>
    <col min="1026" max="1026" width="5.85546875" style="35" customWidth="1"/>
    <col min="1027" max="1027" width="19.140625" style="35" customWidth="1"/>
    <col min="1028" max="1028" width="10.42578125" style="35" customWidth="1"/>
    <col min="1029" max="1029" width="11.85546875" style="35" customWidth="1"/>
    <col min="1030" max="1030" width="11.7109375" style="35" customWidth="1"/>
    <col min="1031" max="1031" width="7.5703125" style="35" customWidth="1"/>
    <col min="1032" max="1032" width="10.28515625" style="35" customWidth="1"/>
    <col min="1033" max="1033" width="11.85546875" style="35" customWidth="1"/>
    <col min="1034" max="1034" width="10.7109375" style="35" customWidth="1"/>
    <col min="1035" max="1035" width="10.85546875" style="35" customWidth="1"/>
    <col min="1036" max="1036" width="13.7109375" style="35" customWidth="1"/>
    <col min="1037" max="1037" width="13.140625" style="35" customWidth="1"/>
    <col min="1038" max="1038" width="11.140625" style="35" customWidth="1"/>
    <col min="1039" max="1281" width="9.140625" style="35"/>
    <col min="1282" max="1282" width="5.85546875" style="35" customWidth="1"/>
    <col min="1283" max="1283" width="19.140625" style="35" customWidth="1"/>
    <col min="1284" max="1284" width="10.42578125" style="35" customWidth="1"/>
    <col min="1285" max="1285" width="11.85546875" style="35" customWidth="1"/>
    <col min="1286" max="1286" width="11.7109375" style="35" customWidth="1"/>
    <col min="1287" max="1287" width="7.5703125" style="35" customWidth="1"/>
    <col min="1288" max="1288" width="10.28515625" style="35" customWidth="1"/>
    <col min="1289" max="1289" width="11.85546875" style="35" customWidth="1"/>
    <col min="1290" max="1290" width="10.7109375" style="35" customWidth="1"/>
    <col min="1291" max="1291" width="10.85546875" style="35" customWidth="1"/>
    <col min="1292" max="1292" width="13.7109375" style="35" customWidth="1"/>
    <col min="1293" max="1293" width="13.140625" style="35" customWidth="1"/>
    <col min="1294" max="1294" width="11.140625" style="35" customWidth="1"/>
    <col min="1295" max="1537" width="9.140625" style="35"/>
    <col min="1538" max="1538" width="5.85546875" style="35" customWidth="1"/>
    <col min="1539" max="1539" width="19.140625" style="35" customWidth="1"/>
    <col min="1540" max="1540" width="10.42578125" style="35" customWidth="1"/>
    <col min="1541" max="1541" width="11.85546875" style="35" customWidth="1"/>
    <col min="1542" max="1542" width="11.7109375" style="35" customWidth="1"/>
    <col min="1543" max="1543" width="7.5703125" style="35" customWidth="1"/>
    <col min="1544" max="1544" width="10.28515625" style="35" customWidth="1"/>
    <col min="1545" max="1545" width="11.85546875" style="35" customWidth="1"/>
    <col min="1546" max="1546" width="10.7109375" style="35" customWidth="1"/>
    <col min="1547" max="1547" width="10.85546875" style="35" customWidth="1"/>
    <col min="1548" max="1548" width="13.7109375" style="35" customWidth="1"/>
    <col min="1549" max="1549" width="13.140625" style="35" customWidth="1"/>
    <col min="1550" max="1550" width="11.140625" style="35" customWidth="1"/>
    <col min="1551" max="1793" width="9.140625" style="35"/>
    <col min="1794" max="1794" width="5.85546875" style="35" customWidth="1"/>
    <col min="1795" max="1795" width="19.140625" style="35" customWidth="1"/>
    <col min="1796" max="1796" width="10.42578125" style="35" customWidth="1"/>
    <col min="1797" max="1797" width="11.85546875" style="35" customWidth="1"/>
    <col min="1798" max="1798" width="11.7109375" style="35" customWidth="1"/>
    <col min="1799" max="1799" width="7.5703125" style="35" customWidth="1"/>
    <col min="1800" max="1800" width="10.28515625" style="35" customWidth="1"/>
    <col min="1801" max="1801" width="11.85546875" style="35" customWidth="1"/>
    <col min="1802" max="1802" width="10.7109375" style="35" customWidth="1"/>
    <col min="1803" max="1803" width="10.85546875" style="35" customWidth="1"/>
    <col min="1804" max="1804" width="13.7109375" style="35" customWidth="1"/>
    <col min="1805" max="1805" width="13.140625" style="35" customWidth="1"/>
    <col min="1806" max="1806" width="11.140625" style="35" customWidth="1"/>
    <col min="1807" max="2049" width="9.140625" style="35"/>
    <col min="2050" max="2050" width="5.85546875" style="35" customWidth="1"/>
    <col min="2051" max="2051" width="19.140625" style="35" customWidth="1"/>
    <col min="2052" max="2052" width="10.42578125" style="35" customWidth="1"/>
    <col min="2053" max="2053" width="11.85546875" style="35" customWidth="1"/>
    <col min="2054" max="2054" width="11.7109375" style="35" customWidth="1"/>
    <col min="2055" max="2055" width="7.5703125" style="35" customWidth="1"/>
    <col min="2056" max="2056" width="10.28515625" style="35" customWidth="1"/>
    <col min="2057" max="2057" width="11.85546875" style="35" customWidth="1"/>
    <col min="2058" max="2058" width="10.7109375" style="35" customWidth="1"/>
    <col min="2059" max="2059" width="10.85546875" style="35" customWidth="1"/>
    <col min="2060" max="2060" width="13.7109375" style="35" customWidth="1"/>
    <col min="2061" max="2061" width="13.140625" style="35" customWidth="1"/>
    <col min="2062" max="2062" width="11.140625" style="35" customWidth="1"/>
    <col min="2063" max="2305" width="9.140625" style="35"/>
    <col min="2306" max="2306" width="5.85546875" style="35" customWidth="1"/>
    <col min="2307" max="2307" width="19.140625" style="35" customWidth="1"/>
    <col min="2308" max="2308" width="10.42578125" style="35" customWidth="1"/>
    <col min="2309" max="2309" width="11.85546875" style="35" customWidth="1"/>
    <col min="2310" max="2310" width="11.7109375" style="35" customWidth="1"/>
    <col min="2311" max="2311" width="7.5703125" style="35" customWidth="1"/>
    <col min="2312" max="2312" width="10.28515625" style="35" customWidth="1"/>
    <col min="2313" max="2313" width="11.85546875" style="35" customWidth="1"/>
    <col min="2314" max="2314" width="10.7109375" style="35" customWidth="1"/>
    <col min="2315" max="2315" width="10.85546875" style="35" customWidth="1"/>
    <col min="2316" max="2316" width="13.7109375" style="35" customWidth="1"/>
    <col min="2317" max="2317" width="13.140625" style="35" customWidth="1"/>
    <col min="2318" max="2318" width="11.140625" style="35" customWidth="1"/>
    <col min="2319" max="2561" width="9.140625" style="35"/>
    <col min="2562" max="2562" width="5.85546875" style="35" customWidth="1"/>
    <col min="2563" max="2563" width="19.140625" style="35" customWidth="1"/>
    <col min="2564" max="2564" width="10.42578125" style="35" customWidth="1"/>
    <col min="2565" max="2565" width="11.85546875" style="35" customWidth="1"/>
    <col min="2566" max="2566" width="11.7109375" style="35" customWidth="1"/>
    <col min="2567" max="2567" width="7.5703125" style="35" customWidth="1"/>
    <col min="2568" max="2568" width="10.28515625" style="35" customWidth="1"/>
    <col min="2569" max="2569" width="11.85546875" style="35" customWidth="1"/>
    <col min="2570" max="2570" width="10.7109375" style="35" customWidth="1"/>
    <col min="2571" max="2571" width="10.85546875" style="35" customWidth="1"/>
    <col min="2572" max="2572" width="13.7109375" style="35" customWidth="1"/>
    <col min="2573" max="2573" width="13.140625" style="35" customWidth="1"/>
    <col min="2574" max="2574" width="11.140625" style="35" customWidth="1"/>
    <col min="2575" max="2817" width="9.140625" style="35"/>
    <col min="2818" max="2818" width="5.85546875" style="35" customWidth="1"/>
    <col min="2819" max="2819" width="19.140625" style="35" customWidth="1"/>
    <col min="2820" max="2820" width="10.42578125" style="35" customWidth="1"/>
    <col min="2821" max="2821" width="11.85546875" style="35" customWidth="1"/>
    <col min="2822" max="2822" width="11.7109375" style="35" customWidth="1"/>
    <col min="2823" max="2823" width="7.5703125" style="35" customWidth="1"/>
    <col min="2824" max="2824" width="10.28515625" style="35" customWidth="1"/>
    <col min="2825" max="2825" width="11.85546875" style="35" customWidth="1"/>
    <col min="2826" max="2826" width="10.7109375" style="35" customWidth="1"/>
    <col min="2827" max="2827" width="10.85546875" style="35" customWidth="1"/>
    <col min="2828" max="2828" width="13.7109375" style="35" customWidth="1"/>
    <col min="2829" max="2829" width="13.140625" style="35" customWidth="1"/>
    <col min="2830" max="2830" width="11.140625" style="35" customWidth="1"/>
    <col min="2831" max="3073" width="9.140625" style="35"/>
    <col min="3074" max="3074" width="5.85546875" style="35" customWidth="1"/>
    <col min="3075" max="3075" width="19.140625" style="35" customWidth="1"/>
    <col min="3076" max="3076" width="10.42578125" style="35" customWidth="1"/>
    <col min="3077" max="3077" width="11.85546875" style="35" customWidth="1"/>
    <col min="3078" max="3078" width="11.7109375" style="35" customWidth="1"/>
    <col min="3079" max="3079" width="7.5703125" style="35" customWidth="1"/>
    <col min="3080" max="3080" width="10.28515625" style="35" customWidth="1"/>
    <col min="3081" max="3081" width="11.85546875" style="35" customWidth="1"/>
    <col min="3082" max="3082" width="10.7109375" style="35" customWidth="1"/>
    <col min="3083" max="3083" width="10.85546875" style="35" customWidth="1"/>
    <col min="3084" max="3084" width="13.7109375" style="35" customWidth="1"/>
    <col min="3085" max="3085" width="13.140625" style="35" customWidth="1"/>
    <col min="3086" max="3086" width="11.140625" style="35" customWidth="1"/>
    <col min="3087" max="3329" width="9.140625" style="35"/>
    <col min="3330" max="3330" width="5.85546875" style="35" customWidth="1"/>
    <col min="3331" max="3331" width="19.140625" style="35" customWidth="1"/>
    <col min="3332" max="3332" width="10.42578125" style="35" customWidth="1"/>
    <col min="3333" max="3333" width="11.85546875" style="35" customWidth="1"/>
    <col min="3334" max="3334" width="11.7109375" style="35" customWidth="1"/>
    <col min="3335" max="3335" width="7.5703125" style="35" customWidth="1"/>
    <col min="3336" max="3336" width="10.28515625" style="35" customWidth="1"/>
    <col min="3337" max="3337" width="11.85546875" style="35" customWidth="1"/>
    <col min="3338" max="3338" width="10.7109375" style="35" customWidth="1"/>
    <col min="3339" max="3339" width="10.85546875" style="35" customWidth="1"/>
    <col min="3340" max="3340" width="13.7109375" style="35" customWidth="1"/>
    <col min="3341" max="3341" width="13.140625" style="35" customWidth="1"/>
    <col min="3342" max="3342" width="11.140625" style="35" customWidth="1"/>
    <col min="3343" max="3585" width="9.140625" style="35"/>
    <col min="3586" max="3586" width="5.85546875" style="35" customWidth="1"/>
    <col min="3587" max="3587" width="19.140625" style="35" customWidth="1"/>
    <col min="3588" max="3588" width="10.42578125" style="35" customWidth="1"/>
    <col min="3589" max="3589" width="11.85546875" style="35" customWidth="1"/>
    <col min="3590" max="3590" width="11.7109375" style="35" customWidth="1"/>
    <col min="3591" max="3591" width="7.5703125" style="35" customWidth="1"/>
    <col min="3592" max="3592" width="10.28515625" style="35" customWidth="1"/>
    <col min="3593" max="3593" width="11.85546875" style="35" customWidth="1"/>
    <col min="3594" max="3594" width="10.7109375" style="35" customWidth="1"/>
    <col min="3595" max="3595" width="10.85546875" style="35" customWidth="1"/>
    <col min="3596" max="3596" width="13.7109375" style="35" customWidth="1"/>
    <col min="3597" max="3597" width="13.140625" style="35" customWidth="1"/>
    <col min="3598" max="3598" width="11.140625" style="35" customWidth="1"/>
    <col min="3599" max="3841" width="9.140625" style="35"/>
    <col min="3842" max="3842" width="5.85546875" style="35" customWidth="1"/>
    <col min="3843" max="3843" width="19.140625" style="35" customWidth="1"/>
    <col min="3844" max="3844" width="10.42578125" style="35" customWidth="1"/>
    <col min="3845" max="3845" width="11.85546875" style="35" customWidth="1"/>
    <col min="3846" max="3846" width="11.7109375" style="35" customWidth="1"/>
    <col min="3847" max="3847" width="7.5703125" style="35" customWidth="1"/>
    <col min="3848" max="3848" width="10.28515625" style="35" customWidth="1"/>
    <col min="3849" max="3849" width="11.85546875" style="35" customWidth="1"/>
    <col min="3850" max="3850" width="10.7109375" style="35" customWidth="1"/>
    <col min="3851" max="3851" width="10.85546875" style="35" customWidth="1"/>
    <col min="3852" max="3852" width="13.7109375" style="35" customWidth="1"/>
    <col min="3853" max="3853" width="13.140625" style="35" customWidth="1"/>
    <col min="3854" max="3854" width="11.140625" style="35" customWidth="1"/>
    <col min="3855" max="4097" width="9.140625" style="35"/>
    <col min="4098" max="4098" width="5.85546875" style="35" customWidth="1"/>
    <col min="4099" max="4099" width="19.140625" style="35" customWidth="1"/>
    <col min="4100" max="4100" width="10.42578125" style="35" customWidth="1"/>
    <col min="4101" max="4101" width="11.85546875" style="35" customWidth="1"/>
    <col min="4102" max="4102" width="11.7109375" style="35" customWidth="1"/>
    <col min="4103" max="4103" width="7.5703125" style="35" customWidth="1"/>
    <col min="4104" max="4104" width="10.28515625" style="35" customWidth="1"/>
    <col min="4105" max="4105" width="11.85546875" style="35" customWidth="1"/>
    <col min="4106" max="4106" width="10.7109375" style="35" customWidth="1"/>
    <col min="4107" max="4107" width="10.85546875" style="35" customWidth="1"/>
    <col min="4108" max="4108" width="13.7109375" style="35" customWidth="1"/>
    <col min="4109" max="4109" width="13.140625" style="35" customWidth="1"/>
    <col min="4110" max="4110" width="11.140625" style="35" customWidth="1"/>
    <col min="4111" max="4353" width="9.140625" style="35"/>
    <col min="4354" max="4354" width="5.85546875" style="35" customWidth="1"/>
    <col min="4355" max="4355" width="19.140625" style="35" customWidth="1"/>
    <col min="4356" max="4356" width="10.42578125" style="35" customWidth="1"/>
    <col min="4357" max="4357" width="11.85546875" style="35" customWidth="1"/>
    <col min="4358" max="4358" width="11.7109375" style="35" customWidth="1"/>
    <col min="4359" max="4359" width="7.5703125" style="35" customWidth="1"/>
    <col min="4360" max="4360" width="10.28515625" style="35" customWidth="1"/>
    <col min="4361" max="4361" width="11.85546875" style="35" customWidth="1"/>
    <col min="4362" max="4362" width="10.7109375" style="35" customWidth="1"/>
    <col min="4363" max="4363" width="10.85546875" style="35" customWidth="1"/>
    <col min="4364" max="4364" width="13.7109375" style="35" customWidth="1"/>
    <col min="4365" max="4365" width="13.140625" style="35" customWidth="1"/>
    <col min="4366" max="4366" width="11.140625" style="35" customWidth="1"/>
    <col min="4367" max="4609" width="9.140625" style="35"/>
    <col min="4610" max="4610" width="5.85546875" style="35" customWidth="1"/>
    <col min="4611" max="4611" width="19.140625" style="35" customWidth="1"/>
    <col min="4612" max="4612" width="10.42578125" style="35" customWidth="1"/>
    <col min="4613" max="4613" width="11.85546875" style="35" customWidth="1"/>
    <col min="4614" max="4614" width="11.7109375" style="35" customWidth="1"/>
    <col min="4615" max="4615" width="7.5703125" style="35" customWidth="1"/>
    <col min="4616" max="4616" width="10.28515625" style="35" customWidth="1"/>
    <col min="4617" max="4617" width="11.85546875" style="35" customWidth="1"/>
    <col min="4618" max="4618" width="10.7109375" style="35" customWidth="1"/>
    <col min="4619" max="4619" width="10.85546875" style="35" customWidth="1"/>
    <col min="4620" max="4620" width="13.7109375" style="35" customWidth="1"/>
    <col min="4621" max="4621" width="13.140625" style="35" customWidth="1"/>
    <col min="4622" max="4622" width="11.140625" style="35" customWidth="1"/>
    <col min="4623" max="4865" width="9.140625" style="35"/>
    <col min="4866" max="4866" width="5.85546875" style="35" customWidth="1"/>
    <col min="4867" max="4867" width="19.140625" style="35" customWidth="1"/>
    <col min="4868" max="4868" width="10.42578125" style="35" customWidth="1"/>
    <col min="4869" max="4869" width="11.85546875" style="35" customWidth="1"/>
    <col min="4870" max="4870" width="11.7109375" style="35" customWidth="1"/>
    <col min="4871" max="4871" width="7.5703125" style="35" customWidth="1"/>
    <col min="4872" max="4872" width="10.28515625" style="35" customWidth="1"/>
    <col min="4873" max="4873" width="11.85546875" style="35" customWidth="1"/>
    <col min="4874" max="4874" width="10.7109375" style="35" customWidth="1"/>
    <col min="4875" max="4875" width="10.85546875" style="35" customWidth="1"/>
    <col min="4876" max="4876" width="13.7109375" style="35" customWidth="1"/>
    <col min="4877" max="4877" width="13.140625" style="35" customWidth="1"/>
    <col min="4878" max="4878" width="11.140625" style="35" customWidth="1"/>
    <col min="4879" max="5121" width="9.140625" style="35"/>
    <col min="5122" max="5122" width="5.85546875" style="35" customWidth="1"/>
    <col min="5123" max="5123" width="19.140625" style="35" customWidth="1"/>
    <col min="5124" max="5124" width="10.42578125" style="35" customWidth="1"/>
    <col min="5125" max="5125" width="11.85546875" style="35" customWidth="1"/>
    <col min="5126" max="5126" width="11.7109375" style="35" customWidth="1"/>
    <col min="5127" max="5127" width="7.5703125" style="35" customWidth="1"/>
    <col min="5128" max="5128" width="10.28515625" style="35" customWidth="1"/>
    <col min="5129" max="5129" width="11.85546875" style="35" customWidth="1"/>
    <col min="5130" max="5130" width="10.7109375" style="35" customWidth="1"/>
    <col min="5131" max="5131" width="10.85546875" style="35" customWidth="1"/>
    <col min="5132" max="5132" width="13.7109375" style="35" customWidth="1"/>
    <col min="5133" max="5133" width="13.140625" style="35" customWidth="1"/>
    <col min="5134" max="5134" width="11.140625" style="35" customWidth="1"/>
    <col min="5135" max="5377" width="9.140625" style="35"/>
    <col min="5378" max="5378" width="5.85546875" style="35" customWidth="1"/>
    <col min="5379" max="5379" width="19.140625" style="35" customWidth="1"/>
    <col min="5380" max="5380" width="10.42578125" style="35" customWidth="1"/>
    <col min="5381" max="5381" width="11.85546875" style="35" customWidth="1"/>
    <col min="5382" max="5382" width="11.7109375" style="35" customWidth="1"/>
    <col min="5383" max="5383" width="7.5703125" style="35" customWidth="1"/>
    <col min="5384" max="5384" width="10.28515625" style="35" customWidth="1"/>
    <col min="5385" max="5385" width="11.85546875" style="35" customWidth="1"/>
    <col min="5386" max="5386" width="10.7109375" style="35" customWidth="1"/>
    <col min="5387" max="5387" width="10.85546875" style="35" customWidth="1"/>
    <col min="5388" max="5388" width="13.7109375" style="35" customWidth="1"/>
    <col min="5389" max="5389" width="13.140625" style="35" customWidth="1"/>
    <col min="5390" max="5390" width="11.140625" style="35" customWidth="1"/>
    <col min="5391" max="5633" width="9.140625" style="35"/>
    <col min="5634" max="5634" width="5.85546875" style="35" customWidth="1"/>
    <col min="5635" max="5635" width="19.140625" style="35" customWidth="1"/>
    <col min="5636" max="5636" width="10.42578125" style="35" customWidth="1"/>
    <col min="5637" max="5637" width="11.85546875" style="35" customWidth="1"/>
    <col min="5638" max="5638" width="11.7109375" style="35" customWidth="1"/>
    <col min="5639" max="5639" width="7.5703125" style="35" customWidth="1"/>
    <col min="5640" max="5640" width="10.28515625" style="35" customWidth="1"/>
    <col min="5641" max="5641" width="11.85546875" style="35" customWidth="1"/>
    <col min="5642" max="5642" width="10.7109375" style="35" customWidth="1"/>
    <col min="5643" max="5643" width="10.85546875" style="35" customWidth="1"/>
    <col min="5644" max="5644" width="13.7109375" style="35" customWidth="1"/>
    <col min="5645" max="5645" width="13.140625" style="35" customWidth="1"/>
    <col min="5646" max="5646" width="11.140625" style="35" customWidth="1"/>
    <col min="5647" max="5889" width="9.140625" style="35"/>
    <col min="5890" max="5890" width="5.85546875" style="35" customWidth="1"/>
    <col min="5891" max="5891" width="19.140625" style="35" customWidth="1"/>
    <col min="5892" max="5892" width="10.42578125" style="35" customWidth="1"/>
    <col min="5893" max="5893" width="11.85546875" style="35" customWidth="1"/>
    <col min="5894" max="5894" width="11.7109375" style="35" customWidth="1"/>
    <col min="5895" max="5895" width="7.5703125" style="35" customWidth="1"/>
    <col min="5896" max="5896" width="10.28515625" style="35" customWidth="1"/>
    <col min="5897" max="5897" width="11.85546875" style="35" customWidth="1"/>
    <col min="5898" max="5898" width="10.7109375" style="35" customWidth="1"/>
    <col min="5899" max="5899" width="10.85546875" style="35" customWidth="1"/>
    <col min="5900" max="5900" width="13.7109375" style="35" customWidth="1"/>
    <col min="5901" max="5901" width="13.140625" style="35" customWidth="1"/>
    <col min="5902" max="5902" width="11.140625" style="35" customWidth="1"/>
    <col min="5903" max="6145" width="9.140625" style="35"/>
    <col min="6146" max="6146" width="5.85546875" style="35" customWidth="1"/>
    <col min="6147" max="6147" width="19.140625" style="35" customWidth="1"/>
    <col min="6148" max="6148" width="10.42578125" style="35" customWidth="1"/>
    <col min="6149" max="6149" width="11.85546875" style="35" customWidth="1"/>
    <col min="6150" max="6150" width="11.7109375" style="35" customWidth="1"/>
    <col min="6151" max="6151" width="7.5703125" style="35" customWidth="1"/>
    <col min="6152" max="6152" width="10.28515625" style="35" customWidth="1"/>
    <col min="6153" max="6153" width="11.85546875" style="35" customWidth="1"/>
    <col min="6154" max="6154" width="10.7109375" style="35" customWidth="1"/>
    <col min="6155" max="6155" width="10.85546875" style="35" customWidth="1"/>
    <col min="6156" max="6156" width="13.7109375" style="35" customWidth="1"/>
    <col min="6157" max="6157" width="13.140625" style="35" customWidth="1"/>
    <col min="6158" max="6158" width="11.140625" style="35" customWidth="1"/>
    <col min="6159" max="6401" width="9.140625" style="35"/>
    <col min="6402" max="6402" width="5.85546875" style="35" customWidth="1"/>
    <col min="6403" max="6403" width="19.140625" style="35" customWidth="1"/>
    <col min="6404" max="6404" width="10.42578125" style="35" customWidth="1"/>
    <col min="6405" max="6405" width="11.85546875" style="35" customWidth="1"/>
    <col min="6406" max="6406" width="11.7109375" style="35" customWidth="1"/>
    <col min="6407" max="6407" width="7.5703125" style="35" customWidth="1"/>
    <col min="6408" max="6408" width="10.28515625" style="35" customWidth="1"/>
    <col min="6409" max="6409" width="11.85546875" style="35" customWidth="1"/>
    <col min="6410" max="6410" width="10.7109375" style="35" customWidth="1"/>
    <col min="6411" max="6411" width="10.85546875" style="35" customWidth="1"/>
    <col min="6412" max="6412" width="13.7109375" style="35" customWidth="1"/>
    <col min="6413" max="6413" width="13.140625" style="35" customWidth="1"/>
    <col min="6414" max="6414" width="11.140625" style="35" customWidth="1"/>
    <col min="6415" max="6657" width="9.140625" style="35"/>
    <col min="6658" max="6658" width="5.85546875" style="35" customWidth="1"/>
    <col min="6659" max="6659" width="19.140625" style="35" customWidth="1"/>
    <col min="6660" max="6660" width="10.42578125" style="35" customWidth="1"/>
    <col min="6661" max="6661" width="11.85546875" style="35" customWidth="1"/>
    <col min="6662" max="6662" width="11.7109375" style="35" customWidth="1"/>
    <col min="6663" max="6663" width="7.5703125" style="35" customWidth="1"/>
    <col min="6664" max="6664" width="10.28515625" style="35" customWidth="1"/>
    <col min="6665" max="6665" width="11.85546875" style="35" customWidth="1"/>
    <col min="6666" max="6666" width="10.7109375" style="35" customWidth="1"/>
    <col min="6667" max="6667" width="10.85546875" style="35" customWidth="1"/>
    <col min="6668" max="6668" width="13.7109375" style="35" customWidth="1"/>
    <col min="6669" max="6669" width="13.140625" style="35" customWidth="1"/>
    <col min="6670" max="6670" width="11.140625" style="35" customWidth="1"/>
    <col min="6671" max="6913" width="9.140625" style="35"/>
    <col min="6914" max="6914" width="5.85546875" style="35" customWidth="1"/>
    <col min="6915" max="6915" width="19.140625" style="35" customWidth="1"/>
    <col min="6916" max="6916" width="10.42578125" style="35" customWidth="1"/>
    <col min="6917" max="6917" width="11.85546875" style="35" customWidth="1"/>
    <col min="6918" max="6918" width="11.7109375" style="35" customWidth="1"/>
    <col min="6919" max="6919" width="7.5703125" style="35" customWidth="1"/>
    <col min="6920" max="6920" width="10.28515625" style="35" customWidth="1"/>
    <col min="6921" max="6921" width="11.85546875" style="35" customWidth="1"/>
    <col min="6922" max="6922" width="10.7109375" style="35" customWidth="1"/>
    <col min="6923" max="6923" width="10.85546875" style="35" customWidth="1"/>
    <col min="6924" max="6924" width="13.7109375" style="35" customWidth="1"/>
    <col min="6925" max="6925" width="13.140625" style="35" customWidth="1"/>
    <col min="6926" max="6926" width="11.140625" style="35" customWidth="1"/>
    <col min="6927" max="7169" width="9.140625" style="35"/>
    <col min="7170" max="7170" width="5.85546875" style="35" customWidth="1"/>
    <col min="7171" max="7171" width="19.140625" style="35" customWidth="1"/>
    <col min="7172" max="7172" width="10.42578125" style="35" customWidth="1"/>
    <col min="7173" max="7173" width="11.85546875" style="35" customWidth="1"/>
    <col min="7174" max="7174" width="11.7109375" style="35" customWidth="1"/>
    <col min="7175" max="7175" width="7.5703125" style="35" customWidth="1"/>
    <col min="7176" max="7176" width="10.28515625" style="35" customWidth="1"/>
    <col min="7177" max="7177" width="11.85546875" style="35" customWidth="1"/>
    <col min="7178" max="7178" width="10.7109375" style="35" customWidth="1"/>
    <col min="7179" max="7179" width="10.85546875" style="35" customWidth="1"/>
    <col min="7180" max="7180" width="13.7109375" style="35" customWidth="1"/>
    <col min="7181" max="7181" width="13.140625" style="35" customWidth="1"/>
    <col min="7182" max="7182" width="11.140625" style="35" customWidth="1"/>
    <col min="7183" max="7425" width="9.140625" style="35"/>
    <col min="7426" max="7426" width="5.85546875" style="35" customWidth="1"/>
    <col min="7427" max="7427" width="19.140625" style="35" customWidth="1"/>
    <col min="7428" max="7428" width="10.42578125" style="35" customWidth="1"/>
    <col min="7429" max="7429" width="11.85546875" style="35" customWidth="1"/>
    <col min="7430" max="7430" width="11.7109375" style="35" customWidth="1"/>
    <col min="7431" max="7431" width="7.5703125" style="35" customWidth="1"/>
    <col min="7432" max="7432" width="10.28515625" style="35" customWidth="1"/>
    <col min="7433" max="7433" width="11.85546875" style="35" customWidth="1"/>
    <col min="7434" max="7434" width="10.7109375" style="35" customWidth="1"/>
    <col min="7435" max="7435" width="10.85546875" style="35" customWidth="1"/>
    <col min="7436" max="7436" width="13.7109375" style="35" customWidth="1"/>
    <col min="7437" max="7437" width="13.140625" style="35" customWidth="1"/>
    <col min="7438" max="7438" width="11.140625" style="35" customWidth="1"/>
    <col min="7439" max="7681" width="9.140625" style="35"/>
    <col min="7682" max="7682" width="5.85546875" style="35" customWidth="1"/>
    <col min="7683" max="7683" width="19.140625" style="35" customWidth="1"/>
    <col min="7684" max="7684" width="10.42578125" style="35" customWidth="1"/>
    <col min="7685" max="7685" width="11.85546875" style="35" customWidth="1"/>
    <col min="7686" max="7686" width="11.7109375" style="35" customWidth="1"/>
    <col min="7687" max="7687" width="7.5703125" style="35" customWidth="1"/>
    <col min="7688" max="7688" width="10.28515625" style="35" customWidth="1"/>
    <col min="7689" max="7689" width="11.85546875" style="35" customWidth="1"/>
    <col min="7690" max="7690" width="10.7109375" style="35" customWidth="1"/>
    <col min="7691" max="7691" width="10.85546875" style="35" customWidth="1"/>
    <col min="7692" max="7692" width="13.7109375" style="35" customWidth="1"/>
    <col min="7693" max="7693" width="13.140625" style="35" customWidth="1"/>
    <col min="7694" max="7694" width="11.140625" style="35" customWidth="1"/>
    <col min="7695" max="7937" width="9.140625" style="35"/>
    <col min="7938" max="7938" width="5.85546875" style="35" customWidth="1"/>
    <col min="7939" max="7939" width="19.140625" style="35" customWidth="1"/>
    <col min="7940" max="7940" width="10.42578125" style="35" customWidth="1"/>
    <col min="7941" max="7941" width="11.85546875" style="35" customWidth="1"/>
    <col min="7942" max="7942" width="11.7109375" style="35" customWidth="1"/>
    <col min="7943" max="7943" width="7.5703125" style="35" customWidth="1"/>
    <col min="7944" max="7944" width="10.28515625" style="35" customWidth="1"/>
    <col min="7945" max="7945" width="11.85546875" style="35" customWidth="1"/>
    <col min="7946" max="7946" width="10.7109375" style="35" customWidth="1"/>
    <col min="7947" max="7947" width="10.85546875" style="35" customWidth="1"/>
    <col min="7948" max="7948" width="13.7109375" style="35" customWidth="1"/>
    <col min="7949" max="7949" width="13.140625" style="35" customWidth="1"/>
    <col min="7950" max="7950" width="11.140625" style="35" customWidth="1"/>
    <col min="7951" max="8193" width="9.140625" style="35"/>
    <col min="8194" max="8194" width="5.85546875" style="35" customWidth="1"/>
    <col min="8195" max="8195" width="19.140625" style="35" customWidth="1"/>
    <col min="8196" max="8196" width="10.42578125" style="35" customWidth="1"/>
    <col min="8197" max="8197" width="11.85546875" style="35" customWidth="1"/>
    <col min="8198" max="8198" width="11.7109375" style="35" customWidth="1"/>
    <col min="8199" max="8199" width="7.5703125" style="35" customWidth="1"/>
    <col min="8200" max="8200" width="10.28515625" style="35" customWidth="1"/>
    <col min="8201" max="8201" width="11.85546875" style="35" customWidth="1"/>
    <col min="8202" max="8202" width="10.7109375" style="35" customWidth="1"/>
    <col min="8203" max="8203" width="10.85546875" style="35" customWidth="1"/>
    <col min="8204" max="8204" width="13.7109375" style="35" customWidth="1"/>
    <col min="8205" max="8205" width="13.140625" style="35" customWidth="1"/>
    <col min="8206" max="8206" width="11.140625" style="35" customWidth="1"/>
    <col min="8207" max="8449" width="9.140625" style="35"/>
    <col min="8450" max="8450" width="5.85546875" style="35" customWidth="1"/>
    <col min="8451" max="8451" width="19.140625" style="35" customWidth="1"/>
    <col min="8452" max="8452" width="10.42578125" style="35" customWidth="1"/>
    <col min="8453" max="8453" width="11.85546875" style="35" customWidth="1"/>
    <col min="8454" max="8454" width="11.7109375" style="35" customWidth="1"/>
    <col min="8455" max="8455" width="7.5703125" style="35" customWidth="1"/>
    <col min="8456" max="8456" width="10.28515625" style="35" customWidth="1"/>
    <col min="8457" max="8457" width="11.85546875" style="35" customWidth="1"/>
    <col min="8458" max="8458" width="10.7109375" style="35" customWidth="1"/>
    <col min="8459" max="8459" width="10.85546875" style="35" customWidth="1"/>
    <col min="8460" max="8460" width="13.7109375" style="35" customWidth="1"/>
    <col min="8461" max="8461" width="13.140625" style="35" customWidth="1"/>
    <col min="8462" max="8462" width="11.140625" style="35" customWidth="1"/>
    <col min="8463" max="8705" width="9.140625" style="35"/>
    <col min="8706" max="8706" width="5.85546875" style="35" customWidth="1"/>
    <col min="8707" max="8707" width="19.140625" style="35" customWidth="1"/>
    <col min="8708" max="8708" width="10.42578125" style="35" customWidth="1"/>
    <col min="8709" max="8709" width="11.85546875" style="35" customWidth="1"/>
    <col min="8710" max="8710" width="11.7109375" style="35" customWidth="1"/>
    <col min="8711" max="8711" width="7.5703125" style="35" customWidth="1"/>
    <col min="8712" max="8712" width="10.28515625" style="35" customWidth="1"/>
    <col min="8713" max="8713" width="11.85546875" style="35" customWidth="1"/>
    <col min="8714" max="8714" width="10.7109375" style="35" customWidth="1"/>
    <col min="8715" max="8715" width="10.85546875" style="35" customWidth="1"/>
    <col min="8716" max="8716" width="13.7109375" style="35" customWidth="1"/>
    <col min="8717" max="8717" width="13.140625" style="35" customWidth="1"/>
    <col min="8718" max="8718" width="11.140625" style="35" customWidth="1"/>
    <col min="8719" max="8961" width="9.140625" style="35"/>
    <col min="8962" max="8962" width="5.85546875" style="35" customWidth="1"/>
    <col min="8963" max="8963" width="19.140625" style="35" customWidth="1"/>
    <col min="8964" max="8964" width="10.42578125" style="35" customWidth="1"/>
    <col min="8965" max="8965" width="11.85546875" style="35" customWidth="1"/>
    <col min="8966" max="8966" width="11.7109375" style="35" customWidth="1"/>
    <col min="8967" max="8967" width="7.5703125" style="35" customWidth="1"/>
    <col min="8968" max="8968" width="10.28515625" style="35" customWidth="1"/>
    <col min="8969" max="8969" width="11.85546875" style="35" customWidth="1"/>
    <col min="8970" max="8970" width="10.7109375" style="35" customWidth="1"/>
    <col min="8971" max="8971" width="10.85546875" style="35" customWidth="1"/>
    <col min="8972" max="8972" width="13.7109375" style="35" customWidth="1"/>
    <col min="8973" max="8973" width="13.140625" style="35" customWidth="1"/>
    <col min="8974" max="8974" width="11.140625" style="35" customWidth="1"/>
    <col min="8975" max="9217" width="9.140625" style="35"/>
    <col min="9218" max="9218" width="5.85546875" style="35" customWidth="1"/>
    <col min="9219" max="9219" width="19.140625" style="35" customWidth="1"/>
    <col min="9220" max="9220" width="10.42578125" style="35" customWidth="1"/>
    <col min="9221" max="9221" width="11.85546875" style="35" customWidth="1"/>
    <col min="9222" max="9222" width="11.7109375" style="35" customWidth="1"/>
    <col min="9223" max="9223" width="7.5703125" style="35" customWidth="1"/>
    <col min="9224" max="9224" width="10.28515625" style="35" customWidth="1"/>
    <col min="9225" max="9225" width="11.85546875" style="35" customWidth="1"/>
    <col min="9226" max="9226" width="10.7109375" style="35" customWidth="1"/>
    <col min="9227" max="9227" width="10.85546875" style="35" customWidth="1"/>
    <col min="9228" max="9228" width="13.7109375" style="35" customWidth="1"/>
    <col min="9229" max="9229" width="13.140625" style="35" customWidth="1"/>
    <col min="9230" max="9230" width="11.140625" style="35" customWidth="1"/>
    <col min="9231" max="9473" width="9.140625" style="35"/>
    <col min="9474" max="9474" width="5.85546875" style="35" customWidth="1"/>
    <col min="9475" max="9475" width="19.140625" style="35" customWidth="1"/>
    <col min="9476" max="9476" width="10.42578125" style="35" customWidth="1"/>
    <col min="9477" max="9477" width="11.85546875" style="35" customWidth="1"/>
    <col min="9478" max="9478" width="11.7109375" style="35" customWidth="1"/>
    <col min="9479" max="9479" width="7.5703125" style="35" customWidth="1"/>
    <col min="9480" max="9480" width="10.28515625" style="35" customWidth="1"/>
    <col min="9481" max="9481" width="11.85546875" style="35" customWidth="1"/>
    <col min="9482" max="9482" width="10.7109375" style="35" customWidth="1"/>
    <col min="9483" max="9483" width="10.85546875" style="35" customWidth="1"/>
    <col min="9484" max="9484" width="13.7109375" style="35" customWidth="1"/>
    <col min="9485" max="9485" width="13.140625" style="35" customWidth="1"/>
    <col min="9486" max="9486" width="11.140625" style="35" customWidth="1"/>
    <col min="9487" max="9729" width="9.140625" style="35"/>
    <col min="9730" max="9730" width="5.85546875" style="35" customWidth="1"/>
    <col min="9731" max="9731" width="19.140625" style="35" customWidth="1"/>
    <col min="9732" max="9732" width="10.42578125" style="35" customWidth="1"/>
    <col min="9733" max="9733" width="11.85546875" style="35" customWidth="1"/>
    <col min="9734" max="9734" width="11.7109375" style="35" customWidth="1"/>
    <col min="9735" max="9735" width="7.5703125" style="35" customWidth="1"/>
    <col min="9736" max="9736" width="10.28515625" style="35" customWidth="1"/>
    <col min="9737" max="9737" width="11.85546875" style="35" customWidth="1"/>
    <col min="9738" max="9738" width="10.7109375" style="35" customWidth="1"/>
    <col min="9739" max="9739" width="10.85546875" style="35" customWidth="1"/>
    <col min="9740" max="9740" width="13.7109375" style="35" customWidth="1"/>
    <col min="9741" max="9741" width="13.140625" style="35" customWidth="1"/>
    <col min="9742" max="9742" width="11.140625" style="35" customWidth="1"/>
    <col min="9743" max="9985" width="9.140625" style="35"/>
    <col min="9986" max="9986" width="5.85546875" style="35" customWidth="1"/>
    <col min="9987" max="9987" width="19.140625" style="35" customWidth="1"/>
    <col min="9988" max="9988" width="10.42578125" style="35" customWidth="1"/>
    <col min="9989" max="9989" width="11.85546875" style="35" customWidth="1"/>
    <col min="9990" max="9990" width="11.7109375" style="35" customWidth="1"/>
    <col min="9991" max="9991" width="7.5703125" style="35" customWidth="1"/>
    <col min="9992" max="9992" width="10.28515625" style="35" customWidth="1"/>
    <col min="9993" max="9993" width="11.85546875" style="35" customWidth="1"/>
    <col min="9994" max="9994" width="10.7109375" style="35" customWidth="1"/>
    <col min="9995" max="9995" width="10.85546875" style="35" customWidth="1"/>
    <col min="9996" max="9996" width="13.7109375" style="35" customWidth="1"/>
    <col min="9997" max="9997" width="13.140625" style="35" customWidth="1"/>
    <col min="9998" max="9998" width="11.140625" style="35" customWidth="1"/>
    <col min="9999" max="10241" width="9.140625" style="35"/>
    <col min="10242" max="10242" width="5.85546875" style="35" customWidth="1"/>
    <col min="10243" max="10243" width="19.140625" style="35" customWidth="1"/>
    <col min="10244" max="10244" width="10.42578125" style="35" customWidth="1"/>
    <col min="10245" max="10245" width="11.85546875" style="35" customWidth="1"/>
    <col min="10246" max="10246" width="11.7109375" style="35" customWidth="1"/>
    <col min="10247" max="10247" width="7.5703125" style="35" customWidth="1"/>
    <col min="10248" max="10248" width="10.28515625" style="35" customWidth="1"/>
    <col min="10249" max="10249" width="11.85546875" style="35" customWidth="1"/>
    <col min="10250" max="10250" width="10.7109375" style="35" customWidth="1"/>
    <col min="10251" max="10251" width="10.85546875" style="35" customWidth="1"/>
    <col min="10252" max="10252" width="13.7109375" style="35" customWidth="1"/>
    <col min="10253" max="10253" width="13.140625" style="35" customWidth="1"/>
    <col min="10254" max="10254" width="11.140625" style="35" customWidth="1"/>
    <col min="10255" max="10497" width="9.140625" style="35"/>
    <col min="10498" max="10498" width="5.85546875" style="35" customWidth="1"/>
    <col min="10499" max="10499" width="19.140625" style="35" customWidth="1"/>
    <col min="10500" max="10500" width="10.42578125" style="35" customWidth="1"/>
    <col min="10501" max="10501" width="11.85546875" style="35" customWidth="1"/>
    <col min="10502" max="10502" width="11.7109375" style="35" customWidth="1"/>
    <col min="10503" max="10503" width="7.5703125" style="35" customWidth="1"/>
    <col min="10504" max="10504" width="10.28515625" style="35" customWidth="1"/>
    <col min="10505" max="10505" width="11.85546875" style="35" customWidth="1"/>
    <col min="10506" max="10506" width="10.7109375" style="35" customWidth="1"/>
    <col min="10507" max="10507" width="10.85546875" style="35" customWidth="1"/>
    <col min="10508" max="10508" width="13.7109375" style="35" customWidth="1"/>
    <col min="10509" max="10509" width="13.140625" style="35" customWidth="1"/>
    <col min="10510" max="10510" width="11.140625" style="35" customWidth="1"/>
    <col min="10511" max="10753" width="9.140625" style="35"/>
    <col min="10754" max="10754" width="5.85546875" style="35" customWidth="1"/>
    <col min="10755" max="10755" width="19.140625" style="35" customWidth="1"/>
    <col min="10756" max="10756" width="10.42578125" style="35" customWidth="1"/>
    <col min="10757" max="10757" width="11.85546875" style="35" customWidth="1"/>
    <col min="10758" max="10758" width="11.7109375" style="35" customWidth="1"/>
    <col min="10759" max="10759" width="7.5703125" style="35" customWidth="1"/>
    <col min="10760" max="10760" width="10.28515625" style="35" customWidth="1"/>
    <col min="10761" max="10761" width="11.85546875" style="35" customWidth="1"/>
    <col min="10762" max="10762" width="10.7109375" style="35" customWidth="1"/>
    <col min="10763" max="10763" width="10.85546875" style="35" customWidth="1"/>
    <col min="10764" max="10764" width="13.7109375" style="35" customWidth="1"/>
    <col min="10765" max="10765" width="13.140625" style="35" customWidth="1"/>
    <col min="10766" max="10766" width="11.140625" style="35" customWidth="1"/>
    <col min="10767" max="11009" width="9.140625" style="35"/>
    <col min="11010" max="11010" width="5.85546875" style="35" customWidth="1"/>
    <col min="11011" max="11011" width="19.140625" style="35" customWidth="1"/>
    <col min="11012" max="11012" width="10.42578125" style="35" customWidth="1"/>
    <col min="11013" max="11013" width="11.85546875" style="35" customWidth="1"/>
    <col min="11014" max="11014" width="11.7109375" style="35" customWidth="1"/>
    <col min="11015" max="11015" width="7.5703125" style="35" customWidth="1"/>
    <col min="11016" max="11016" width="10.28515625" style="35" customWidth="1"/>
    <col min="11017" max="11017" width="11.85546875" style="35" customWidth="1"/>
    <col min="11018" max="11018" width="10.7109375" style="35" customWidth="1"/>
    <col min="11019" max="11019" width="10.85546875" style="35" customWidth="1"/>
    <col min="11020" max="11020" width="13.7109375" style="35" customWidth="1"/>
    <col min="11021" max="11021" width="13.140625" style="35" customWidth="1"/>
    <col min="11022" max="11022" width="11.140625" style="35" customWidth="1"/>
    <col min="11023" max="11265" width="9.140625" style="35"/>
    <col min="11266" max="11266" width="5.85546875" style="35" customWidth="1"/>
    <col min="11267" max="11267" width="19.140625" style="35" customWidth="1"/>
    <col min="11268" max="11268" width="10.42578125" style="35" customWidth="1"/>
    <col min="11269" max="11269" width="11.85546875" style="35" customWidth="1"/>
    <col min="11270" max="11270" width="11.7109375" style="35" customWidth="1"/>
    <col min="11271" max="11271" width="7.5703125" style="35" customWidth="1"/>
    <col min="11272" max="11272" width="10.28515625" style="35" customWidth="1"/>
    <col min="11273" max="11273" width="11.85546875" style="35" customWidth="1"/>
    <col min="11274" max="11274" width="10.7109375" style="35" customWidth="1"/>
    <col min="11275" max="11275" width="10.85546875" style="35" customWidth="1"/>
    <col min="11276" max="11276" width="13.7109375" style="35" customWidth="1"/>
    <col min="11277" max="11277" width="13.140625" style="35" customWidth="1"/>
    <col min="11278" max="11278" width="11.140625" style="35" customWidth="1"/>
    <col min="11279" max="11521" width="9.140625" style="35"/>
    <col min="11522" max="11522" width="5.85546875" style="35" customWidth="1"/>
    <col min="11523" max="11523" width="19.140625" style="35" customWidth="1"/>
    <col min="11524" max="11524" width="10.42578125" style="35" customWidth="1"/>
    <col min="11525" max="11525" width="11.85546875" style="35" customWidth="1"/>
    <col min="11526" max="11526" width="11.7109375" style="35" customWidth="1"/>
    <col min="11527" max="11527" width="7.5703125" style="35" customWidth="1"/>
    <col min="11528" max="11528" width="10.28515625" style="35" customWidth="1"/>
    <col min="11529" max="11529" width="11.85546875" style="35" customWidth="1"/>
    <col min="11530" max="11530" width="10.7109375" style="35" customWidth="1"/>
    <col min="11531" max="11531" width="10.85546875" style="35" customWidth="1"/>
    <col min="11532" max="11532" width="13.7109375" style="35" customWidth="1"/>
    <col min="11533" max="11533" width="13.140625" style="35" customWidth="1"/>
    <col min="11534" max="11534" width="11.140625" style="35" customWidth="1"/>
    <col min="11535" max="11777" width="9.140625" style="35"/>
    <col min="11778" max="11778" width="5.85546875" style="35" customWidth="1"/>
    <col min="11779" max="11779" width="19.140625" style="35" customWidth="1"/>
    <col min="11780" max="11780" width="10.42578125" style="35" customWidth="1"/>
    <col min="11781" max="11781" width="11.85546875" style="35" customWidth="1"/>
    <col min="11782" max="11782" width="11.7109375" style="35" customWidth="1"/>
    <col min="11783" max="11783" width="7.5703125" style="35" customWidth="1"/>
    <col min="11784" max="11784" width="10.28515625" style="35" customWidth="1"/>
    <col min="11785" max="11785" width="11.85546875" style="35" customWidth="1"/>
    <col min="11786" max="11786" width="10.7109375" style="35" customWidth="1"/>
    <col min="11787" max="11787" width="10.85546875" style="35" customWidth="1"/>
    <col min="11788" max="11788" width="13.7109375" style="35" customWidth="1"/>
    <col min="11789" max="11789" width="13.140625" style="35" customWidth="1"/>
    <col min="11790" max="11790" width="11.140625" style="35" customWidth="1"/>
    <col min="11791" max="12033" width="9.140625" style="35"/>
    <col min="12034" max="12034" width="5.85546875" style="35" customWidth="1"/>
    <col min="12035" max="12035" width="19.140625" style="35" customWidth="1"/>
    <col min="12036" max="12036" width="10.42578125" style="35" customWidth="1"/>
    <col min="12037" max="12037" width="11.85546875" style="35" customWidth="1"/>
    <col min="12038" max="12038" width="11.7109375" style="35" customWidth="1"/>
    <col min="12039" max="12039" width="7.5703125" style="35" customWidth="1"/>
    <col min="12040" max="12040" width="10.28515625" style="35" customWidth="1"/>
    <col min="12041" max="12041" width="11.85546875" style="35" customWidth="1"/>
    <col min="12042" max="12042" width="10.7109375" style="35" customWidth="1"/>
    <col min="12043" max="12043" width="10.85546875" style="35" customWidth="1"/>
    <col min="12044" max="12044" width="13.7109375" style="35" customWidth="1"/>
    <col min="12045" max="12045" width="13.140625" style="35" customWidth="1"/>
    <col min="12046" max="12046" width="11.140625" style="35" customWidth="1"/>
    <col min="12047" max="12289" width="9.140625" style="35"/>
    <col min="12290" max="12290" width="5.85546875" style="35" customWidth="1"/>
    <col min="12291" max="12291" width="19.140625" style="35" customWidth="1"/>
    <col min="12292" max="12292" width="10.42578125" style="35" customWidth="1"/>
    <col min="12293" max="12293" width="11.85546875" style="35" customWidth="1"/>
    <col min="12294" max="12294" width="11.7109375" style="35" customWidth="1"/>
    <col min="12295" max="12295" width="7.5703125" style="35" customWidth="1"/>
    <col min="12296" max="12296" width="10.28515625" style="35" customWidth="1"/>
    <col min="12297" max="12297" width="11.85546875" style="35" customWidth="1"/>
    <col min="12298" max="12298" width="10.7109375" style="35" customWidth="1"/>
    <col min="12299" max="12299" width="10.85546875" style="35" customWidth="1"/>
    <col min="12300" max="12300" width="13.7109375" style="35" customWidth="1"/>
    <col min="12301" max="12301" width="13.140625" style="35" customWidth="1"/>
    <col min="12302" max="12302" width="11.140625" style="35" customWidth="1"/>
    <col min="12303" max="12545" width="9.140625" style="35"/>
    <col min="12546" max="12546" width="5.85546875" style="35" customWidth="1"/>
    <col min="12547" max="12547" width="19.140625" style="35" customWidth="1"/>
    <col min="12548" max="12548" width="10.42578125" style="35" customWidth="1"/>
    <col min="12549" max="12549" width="11.85546875" style="35" customWidth="1"/>
    <col min="12550" max="12550" width="11.7109375" style="35" customWidth="1"/>
    <col min="12551" max="12551" width="7.5703125" style="35" customWidth="1"/>
    <col min="12552" max="12552" width="10.28515625" style="35" customWidth="1"/>
    <col min="12553" max="12553" width="11.85546875" style="35" customWidth="1"/>
    <col min="12554" max="12554" width="10.7109375" style="35" customWidth="1"/>
    <col min="12555" max="12555" width="10.85546875" style="35" customWidth="1"/>
    <col min="12556" max="12556" width="13.7109375" style="35" customWidth="1"/>
    <col min="12557" max="12557" width="13.140625" style="35" customWidth="1"/>
    <col min="12558" max="12558" width="11.140625" style="35" customWidth="1"/>
    <col min="12559" max="12801" width="9.140625" style="35"/>
    <col min="12802" max="12802" width="5.85546875" style="35" customWidth="1"/>
    <col min="12803" max="12803" width="19.140625" style="35" customWidth="1"/>
    <col min="12804" max="12804" width="10.42578125" style="35" customWidth="1"/>
    <col min="12805" max="12805" width="11.85546875" style="35" customWidth="1"/>
    <col min="12806" max="12806" width="11.7109375" style="35" customWidth="1"/>
    <col min="12807" max="12807" width="7.5703125" style="35" customWidth="1"/>
    <col min="12808" max="12808" width="10.28515625" style="35" customWidth="1"/>
    <col min="12809" max="12809" width="11.85546875" style="35" customWidth="1"/>
    <col min="12810" max="12810" width="10.7109375" style="35" customWidth="1"/>
    <col min="12811" max="12811" width="10.85546875" style="35" customWidth="1"/>
    <col min="12812" max="12812" width="13.7109375" style="35" customWidth="1"/>
    <col min="12813" max="12813" width="13.140625" style="35" customWidth="1"/>
    <col min="12814" max="12814" width="11.140625" style="35" customWidth="1"/>
    <col min="12815" max="13057" width="9.140625" style="35"/>
    <col min="13058" max="13058" width="5.85546875" style="35" customWidth="1"/>
    <col min="13059" max="13059" width="19.140625" style="35" customWidth="1"/>
    <col min="13060" max="13060" width="10.42578125" style="35" customWidth="1"/>
    <col min="13061" max="13061" width="11.85546875" style="35" customWidth="1"/>
    <col min="13062" max="13062" width="11.7109375" style="35" customWidth="1"/>
    <col min="13063" max="13063" width="7.5703125" style="35" customWidth="1"/>
    <col min="13064" max="13064" width="10.28515625" style="35" customWidth="1"/>
    <col min="13065" max="13065" width="11.85546875" style="35" customWidth="1"/>
    <col min="13066" max="13066" width="10.7109375" style="35" customWidth="1"/>
    <col min="13067" max="13067" width="10.85546875" style="35" customWidth="1"/>
    <col min="13068" max="13068" width="13.7109375" style="35" customWidth="1"/>
    <col min="13069" max="13069" width="13.140625" style="35" customWidth="1"/>
    <col min="13070" max="13070" width="11.140625" style="35" customWidth="1"/>
    <col min="13071" max="13313" width="9.140625" style="35"/>
    <col min="13314" max="13314" width="5.85546875" style="35" customWidth="1"/>
    <col min="13315" max="13315" width="19.140625" style="35" customWidth="1"/>
    <col min="13316" max="13316" width="10.42578125" style="35" customWidth="1"/>
    <col min="13317" max="13317" width="11.85546875" style="35" customWidth="1"/>
    <col min="13318" max="13318" width="11.7109375" style="35" customWidth="1"/>
    <col min="13319" max="13319" width="7.5703125" style="35" customWidth="1"/>
    <col min="13320" max="13320" width="10.28515625" style="35" customWidth="1"/>
    <col min="13321" max="13321" width="11.85546875" style="35" customWidth="1"/>
    <col min="13322" max="13322" width="10.7109375" style="35" customWidth="1"/>
    <col min="13323" max="13323" width="10.85546875" style="35" customWidth="1"/>
    <col min="13324" max="13324" width="13.7109375" style="35" customWidth="1"/>
    <col min="13325" max="13325" width="13.140625" style="35" customWidth="1"/>
    <col min="13326" max="13326" width="11.140625" style="35" customWidth="1"/>
    <col min="13327" max="13569" width="9.140625" style="35"/>
    <col min="13570" max="13570" width="5.85546875" style="35" customWidth="1"/>
    <col min="13571" max="13571" width="19.140625" style="35" customWidth="1"/>
    <col min="13572" max="13572" width="10.42578125" style="35" customWidth="1"/>
    <col min="13573" max="13573" width="11.85546875" style="35" customWidth="1"/>
    <col min="13574" max="13574" width="11.7109375" style="35" customWidth="1"/>
    <col min="13575" max="13575" width="7.5703125" style="35" customWidth="1"/>
    <col min="13576" max="13576" width="10.28515625" style="35" customWidth="1"/>
    <col min="13577" max="13577" width="11.85546875" style="35" customWidth="1"/>
    <col min="13578" max="13578" width="10.7109375" style="35" customWidth="1"/>
    <col min="13579" max="13579" width="10.85546875" style="35" customWidth="1"/>
    <col min="13580" max="13580" width="13.7109375" style="35" customWidth="1"/>
    <col min="13581" max="13581" width="13.140625" style="35" customWidth="1"/>
    <col min="13582" max="13582" width="11.140625" style="35" customWidth="1"/>
    <col min="13583" max="13825" width="9.140625" style="35"/>
    <col min="13826" max="13826" width="5.85546875" style="35" customWidth="1"/>
    <col min="13827" max="13827" width="19.140625" style="35" customWidth="1"/>
    <col min="13828" max="13828" width="10.42578125" style="35" customWidth="1"/>
    <col min="13829" max="13829" width="11.85546875" style="35" customWidth="1"/>
    <col min="13830" max="13830" width="11.7109375" style="35" customWidth="1"/>
    <col min="13831" max="13831" width="7.5703125" style="35" customWidth="1"/>
    <col min="13832" max="13832" width="10.28515625" style="35" customWidth="1"/>
    <col min="13833" max="13833" width="11.85546875" style="35" customWidth="1"/>
    <col min="13834" max="13834" width="10.7109375" style="35" customWidth="1"/>
    <col min="13835" max="13835" width="10.85546875" style="35" customWidth="1"/>
    <col min="13836" max="13836" width="13.7109375" style="35" customWidth="1"/>
    <col min="13837" max="13837" width="13.140625" style="35" customWidth="1"/>
    <col min="13838" max="13838" width="11.140625" style="35" customWidth="1"/>
    <col min="13839" max="14081" width="9.140625" style="35"/>
    <col min="14082" max="14082" width="5.85546875" style="35" customWidth="1"/>
    <col min="14083" max="14083" width="19.140625" style="35" customWidth="1"/>
    <col min="14084" max="14084" width="10.42578125" style="35" customWidth="1"/>
    <col min="14085" max="14085" width="11.85546875" style="35" customWidth="1"/>
    <col min="14086" max="14086" width="11.7109375" style="35" customWidth="1"/>
    <col min="14087" max="14087" width="7.5703125" style="35" customWidth="1"/>
    <col min="14088" max="14088" width="10.28515625" style="35" customWidth="1"/>
    <col min="14089" max="14089" width="11.85546875" style="35" customWidth="1"/>
    <col min="14090" max="14090" width="10.7109375" style="35" customWidth="1"/>
    <col min="14091" max="14091" width="10.85546875" style="35" customWidth="1"/>
    <col min="14092" max="14092" width="13.7109375" style="35" customWidth="1"/>
    <col min="14093" max="14093" width="13.140625" style="35" customWidth="1"/>
    <col min="14094" max="14094" width="11.140625" style="35" customWidth="1"/>
    <col min="14095" max="14337" width="9.140625" style="35"/>
    <col min="14338" max="14338" width="5.85546875" style="35" customWidth="1"/>
    <col min="14339" max="14339" width="19.140625" style="35" customWidth="1"/>
    <col min="14340" max="14340" width="10.42578125" style="35" customWidth="1"/>
    <col min="14341" max="14341" width="11.85546875" style="35" customWidth="1"/>
    <col min="14342" max="14342" width="11.7109375" style="35" customWidth="1"/>
    <col min="14343" max="14343" width="7.5703125" style="35" customWidth="1"/>
    <col min="14344" max="14344" width="10.28515625" style="35" customWidth="1"/>
    <col min="14345" max="14345" width="11.85546875" style="35" customWidth="1"/>
    <col min="14346" max="14346" width="10.7109375" style="35" customWidth="1"/>
    <col min="14347" max="14347" width="10.85546875" style="35" customWidth="1"/>
    <col min="14348" max="14348" width="13.7109375" style="35" customWidth="1"/>
    <col min="14349" max="14349" width="13.140625" style="35" customWidth="1"/>
    <col min="14350" max="14350" width="11.140625" style="35" customWidth="1"/>
    <col min="14351" max="14593" width="9.140625" style="35"/>
    <col min="14594" max="14594" width="5.85546875" style="35" customWidth="1"/>
    <col min="14595" max="14595" width="19.140625" style="35" customWidth="1"/>
    <col min="14596" max="14596" width="10.42578125" style="35" customWidth="1"/>
    <col min="14597" max="14597" width="11.85546875" style="35" customWidth="1"/>
    <col min="14598" max="14598" width="11.7109375" style="35" customWidth="1"/>
    <col min="14599" max="14599" width="7.5703125" style="35" customWidth="1"/>
    <col min="14600" max="14600" width="10.28515625" style="35" customWidth="1"/>
    <col min="14601" max="14601" width="11.85546875" style="35" customWidth="1"/>
    <col min="14602" max="14602" width="10.7109375" style="35" customWidth="1"/>
    <col min="14603" max="14603" width="10.85546875" style="35" customWidth="1"/>
    <col min="14604" max="14604" width="13.7109375" style="35" customWidth="1"/>
    <col min="14605" max="14605" width="13.140625" style="35" customWidth="1"/>
    <col min="14606" max="14606" width="11.140625" style="35" customWidth="1"/>
    <col min="14607" max="14849" width="9.140625" style="35"/>
    <col min="14850" max="14850" width="5.85546875" style="35" customWidth="1"/>
    <col min="14851" max="14851" width="19.140625" style="35" customWidth="1"/>
    <col min="14852" max="14852" width="10.42578125" style="35" customWidth="1"/>
    <col min="14853" max="14853" width="11.85546875" style="35" customWidth="1"/>
    <col min="14854" max="14854" width="11.7109375" style="35" customWidth="1"/>
    <col min="14855" max="14855" width="7.5703125" style="35" customWidth="1"/>
    <col min="14856" max="14856" width="10.28515625" style="35" customWidth="1"/>
    <col min="14857" max="14857" width="11.85546875" style="35" customWidth="1"/>
    <col min="14858" max="14858" width="10.7109375" style="35" customWidth="1"/>
    <col min="14859" max="14859" width="10.85546875" style="35" customWidth="1"/>
    <col min="14860" max="14860" width="13.7109375" style="35" customWidth="1"/>
    <col min="14861" max="14861" width="13.140625" style="35" customWidth="1"/>
    <col min="14862" max="14862" width="11.140625" style="35" customWidth="1"/>
    <col min="14863" max="15105" width="9.140625" style="35"/>
    <col min="15106" max="15106" width="5.85546875" style="35" customWidth="1"/>
    <col min="15107" max="15107" width="19.140625" style="35" customWidth="1"/>
    <col min="15108" max="15108" width="10.42578125" style="35" customWidth="1"/>
    <col min="15109" max="15109" width="11.85546875" style="35" customWidth="1"/>
    <col min="15110" max="15110" width="11.7109375" style="35" customWidth="1"/>
    <col min="15111" max="15111" width="7.5703125" style="35" customWidth="1"/>
    <col min="15112" max="15112" width="10.28515625" style="35" customWidth="1"/>
    <col min="15113" max="15113" width="11.85546875" style="35" customWidth="1"/>
    <col min="15114" max="15114" width="10.7109375" style="35" customWidth="1"/>
    <col min="15115" max="15115" width="10.85546875" style="35" customWidth="1"/>
    <col min="15116" max="15116" width="13.7109375" style="35" customWidth="1"/>
    <col min="15117" max="15117" width="13.140625" style="35" customWidth="1"/>
    <col min="15118" max="15118" width="11.140625" style="35" customWidth="1"/>
    <col min="15119" max="15361" width="9.140625" style="35"/>
    <col min="15362" max="15362" width="5.85546875" style="35" customWidth="1"/>
    <col min="15363" max="15363" width="19.140625" style="35" customWidth="1"/>
    <col min="15364" max="15364" width="10.42578125" style="35" customWidth="1"/>
    <col min="15365" max="15365" width="11.85546875" style="35" customWidth="1"/>
    <col min="15366" max="15366" width="11.7109375" style="35" customWidth="1"/>
    <col min="15367" max="15367" width="7.5703125" style="35" customWidth="1"/>
    <col min="15368" max="15368" width="10.28515625" style="35" customWidth="1"/>
    <col min="15369" max="15369" width="11.85546875" style="35" customWidth="1"/>
    <col min="15370" max="15370" width="10.7109375" style="35" customWidth="1"/>
    <col min="15371" max="15371" width="10.85546875" style="35" customWidth="1"/>
    <col min="15372" max="15372" width="13.7109375" style="35" customWidth="1"/>
    <col min="15373" max="15373" width="13.140625" style="35" customWidth="1"/>
    <col min="15374" max="15374" width="11.140625" style="35" customWidth="1"/>
    <col min="15375" max="15617" width="9.140625" style="35"/>
    <col min="15618" max="15618" width="5.85546875" style="35" customWidth="1"/>
    <col min="15619" max="15619" width="19.140625" style="35" customWidth="1"/>
    <col min="15620" max="15620" width="10.42578125" style="35" customWidth="1"/>
    <col min="15621" max="15621" width="11.85546875" style="35" customWidth="1"/>
    <col min="15622" max="15622" width="11.7109375" style="35" customWidth="1"/>
    <col min="15623" max="15623" width="7.5703125" style="35" customWidth="1"/>
    <col min="15624" max="15624" width="10.28515625" style="35" customWidth="1"/>
    <col min="15625" max="15625" width="11.85546875" style="35" customWidth="1"/>
    <col min="15626" max="15626" width="10.7109375" style="35" customWidth="1"/>
    <col min="15627" max="15627" width="10.85546875" style="35" customWidth="1"/>
    <col min="15628" max="15628" width="13.7109375" style="35" customWidth="1"/>
    <col min="15629" max="15629" width="13.140625" style="35" customWidth="1"/>
    <col min="15630" max="15630" width="11.140625" style="35" customWidth="1"/>
    <col min="15631" max="15873" width="9.140625" style="35"/>
    <col min="15874" max="15874" width="5.85546875" style="35" customWidth="1"/>
    <col min="15875" max="15875" width="19.140625" style="35" customWidth="1"/>
    <col min="15876" max="15876" width="10.42578125" style="35" customWidth="1"/>
    <col min="15877" max="15877" width="11.85546875" style="35" customWidth="1"/>
    <col min="15878" max="15878" width="11.7109375" style="35" customWidth="1"/>
    <col min="15879" max="15879" width="7.5703125" style="35" customWidth="1"/>
    <col min="15880" max="15880" width="10.28515625" style="35" customWidth="1"/>
    <col min="15881" max="15881" width="11.85546875" style="35" customWidth="1"/>
    <col min="15882" max="15882" width="10.7109375" style="35" customWidth="1"/>
    <col min="15883" max="15883" width="10.85546875" style="35" customWidth="1"/>
    <col min="15884" max="15884" width="13.7109375" style="35" customWidth="1"/>
    <col min="15885" max="15885" width="13.140625" style="35" customWidth="1"/>
    <col min="15886" max="15886" width="11.140625" style="35" customWidth="1"/>
    <col min="15887" max="16129" width="9.140625" style="35"/>
    <col min="16130" max="16130" width="5.85546875" style="35" customWidth="1"/>
    <col min="16131" max="16131" width="19.140625" style="35" customWidth="1"/>
    <col min="16132" max="16132" width="10.42578125" style="35" customWidth="1"/>
    <col min="16133" max="16133" width="11.85546875" style="35" customWidth="1"/>
    <col min="16134" max="16134" width="11.7109375" style="35" customWidth="1"/>
    <col min="16135" max="16135" width="7.5703125" style="35" customWidth="1"/>
    <col min="16136" max="16136" width="10.28515625" style="35" customWidth="1"/>
    <col min="16137" max="16137" width="11.85546875" style="35" customWidth="1"/>
    <col min="16138" max="16138" width="10.7109375" style="35" customWidth="1"/>
    <col min="16139" max="16139" width="10.85546875" style="35" customWidth="1"/>
    <col min="16140" max="16140" width="13.7109375" style="35" customWidth="1"/>
    <col min="16141" max="16141" width="13.140625" style="35" customWidth="1"/>
    <col min="16142" max="16142" width="11.140625" style="35" customWidth="1"/>
    <col min="16143" max="16384" width="9.140625" style="35"/>
  </cols>
  <sheetData>
    <row r="1" spans="1:14" s="27" customFormat="1" ht="16.5">
      <c r="A1" s="833" t="s">
        <v>87</v>
      </c>
      <c r="B1" s="833"/>
      <c r="C1" s="833"/>
      <c r="D1" s="833"/>
      <c r="I1" s="52"/>
      <c r="J1" s="833" t="s">
        <v>3</v>
      </c>
      <c r="K1" s="833"/>
      <c r="L1" s="833"/>
      <c r="M1" s="833"/>
      <c r="N1" s="833"/>
    </row>
    <row r="2" spans="1:14" s="27" customFormat="1" ht="16.5">
      <c r="A2" s="896" t="s">
        <v>89</v>
      </c>
      <c r="B2" s="896"/>
      <c r="C2" s="896"/>
      <c r="D2" s="896"/>
      <c r="E2" s="36"/>
      <c r="F2" s="36"/>
      <c r="G2" s="36"/>
      <c r="I2" s="52"/>
      <c r="J2" s="896" t="s">
        <v>6</v>
      </c>
      <c r="K2" s="896"/>
      <c r="L2" s="896"/>
      <c r="M2" s="896"/>
      <c r="N2" s="896"/>
    </row>
    <row r="3" spans="1:14" ht="18.75">
      <c r="A3" s="911"/>
      <c r="B3" s="911"/>
      <c r="C3" s="911"/>
      <c r="D3" s="5"/>
      <c r="E3" s="5"/>
      <c r="F3" s="5"/>
      <c r="G3" s="5"/>
      <c r="I3" s="53"/>
      <c r="J3" s="911"/>
      <c r="K3" s="911"/>
      <c r="L3" s="911"/>
      <c r="M3" s="911"/>
      <c r="N3" s="911"/>
    </row>
    <row r="4" spans="1:14" s="28" customFormat="1" ht="20.25">
      <c r="A4" s="893" t="s">
        <v>890</v>
      </c>
      <c r="B4" s="893"/>
      <c r="C4" s="893"/>
      <c r="D4" s="893"/>
      <c r="E4" s="893"/>
      <c r="F4" s="893"/>
      <c r="G4" s="893"/>
      <c r="H4" s="893"/>
      <c r="I4" s="893"/>
      <c r="J4" s="893"/>
      <c r="K4" s="893"/>
      <c r="L4" s="893"/>
      <c r="M4" s="893"/>
      <c r="N4" s="893"/>
    </row>
    <row r="5" spans="1:14" s="28" customFormat="1" ht="20.25">
      <c r="A5" s="893" t="s">
        <v>893</v>
      </c>
      <c r="B5" s="893"/>
      <c r="C5" s="893"/>
      <c r="D5" s="893"/>
      <c r="E5" s="893"/>
      <c r="F5" s="893"/>
      <c r="G5" s="893"/>
      <c r="H5" s="893"/>
      <c r="I5" s="893"/>
      <c r="J5" s="893"/>
      <c r="K5" s="893"/>
      <c r="L5" s="893"/>
      <c r="M5" s="893"/>
      <c r="N5" s="893"/>
    </row>
    <row r="6" spans="1:14">
      <c r="K6" s="54"/>
      <c r="N6" s="55" t="s">
        <v>233</v>
      </c>
    </row>
    <row r="7" spans="1:14" s="29" customFormat="1" ht="63">
      <c r="A7" s="905" t="s">
        <v>93</v>
      </c>
      <c r="B7" s="875" t="s">
        <v>94</v>
      </c>
      <c r="C7" s="877" t="s">
        <v>422</v>
      </c>
      <c r="D7" s="877" t="s">
        <v>814</v>
      </c>
      <c r="E7" s="877"/>
      <c r="F7" s="38" t="s">
        <v>237</v>
      </c>
      <c r="G7" s="907" t="s">
        <v>237</v>
      </c>
      <c r="H7" s="877" t="s">
        <v>239</v>
      </c>
      <c r="I7" s="875" t="s">
        <v>240</v>
      </c>
      <c r="J7" s="875"/>
      <c r="K7" s="875" t="s">
        <v>241</v>
      </c>
      <c r="L7" s="877" t="s">
        <v>242</v>
      </c>
      <c r="M7" s="1071" t="s">
        <v>471</v>
      </c>
      <c r="N7" s="909" t="s">
        <v>243</v>
      </c>
    </row>
    <row r="8" spans="1:14" s="29" customFormat="1" ht="15.75">
      <c r="A8" s="906"/>
      <c r="B8" s="876"/>
      <c r="C8" s="878"/>
      <c r="D8" s="41" t="s">
        <v>472</v>
      </c>
      <c r="E8" s="41" t="s">
        <v>815</v>
      </c>
      <c r="F8" s="41" t="s">
        <v>472</v>
      </c>
      <c r="G8" s="908"/>
      <c r="H8" s="878"/>
      <c r="I8" s="41" t="s">
        <v>816</v>
      </c>
      <c r="J8" s="40" t="s">
        <v>245</v>
      </c>
      <c r="K8" s="876"/>
      <c r="L8" s="878"/>
      <c r="M8" s="1072"/>
      <c r="N8" s="910"/>
    </row>
    <row r="9" spans="1:14" s="30" customFormat="1" ht="15.75">
      <c r="A9" s="43" t="s">
        <v>247</v>
      </c>
      <c r="B9" s="44" t="s">
        <v>248</v>
      </c>
      <c r="C9" s="45">
        <v>1</v>
      </c>
      <c r="D9" s="45">
        <v>2</v>
      </c>
      <c r="E9" s="45" t="s">
        <v>249</v>
      </c>
      <c r="F9" s="45">
        <v>4</v>
      </c>
      <c r="G9" s="45" t="s">
        <v>817</v>
      </c>
      <c r="H9" s="45" t="s">
        <v>250</v>
      </c>
      <c r="I9" s="56">
        <v>7</v>
      </c>
      <c r="J9" s="56">
        <v>8</v>
      </c>
      <c r="K9" s="56" t="s">
        <v>424</v>
      </c>
      <c r="L9" s="45" t="s">
        <v>425</v>
      </c>
      <c r="M9" s="57"/>
      <c r="N9" s="58">
        <v>11</v>
      </c>
    </row>
    <row r="10" spans="1:14" s="30" customFormat="1" ht="25.5" customHeight="1">
      <c r="A10" s="46">
        <f>'KL tổ 11'!A9</f>
        <v>1</v>
      </c>
      <c r="B10" s="47" t="str">
        <f>'KL tổ 11'!B9</f>
        <v>Bun Na Sua</v>
      </c>
      <c r="C10" s="48">
        <v>16000</v>
      </c>
      <c r="D10" s="49">
        <f>'KL tổ 11'!U9</f>
        <v>0</v>
      </c>
      <c r="E10" s="50">
        <f t="shared" ref="E10:E73" si="0">C10*D10</f>
        <v>0</v>
      </c>
      <c r="F10" s="51">
        <v>3</v>
      </c>
      <c r="G10" s="51">
        <v>0</v>
      </c>
      <c r="H10" s="50">
        <f t="shared" ref="H10:H73" si="1">G10+E10</f>
        <v>0</v>
      </c>
      <c r="I10" s="51">
        <v>0</v>
      </c>
      <c r="J10" s="59">
        <f>ROUND(IF(H10&lt;=500000,0,IF(AND(H10&gt;=500001,H10&lt;=1250000),(H10-'Gia cảnh 11'!I6)*5%-25000,IF(H10&gt;=1250001,(H10-'Gia cảnh 11'!I6)*10%-87500))),2)</f>
        <v>0</v>
      </c>
      <c r="K10" s="50">
        <f t="shared" ref="K10:K73" si="2">IF(J10&gt;0,I10+J10,I10)</f>
        <v>0</v>
      </c>
      <c r="L10" s="50">
        <f t="shared" ref="L10:L73" si="3">IF(K10&gt;0,H10-K10,H10)</f>
        <v>0</v>
      </c>
      <c r="M10" s="60">
        <f t="shared" ref="M10:M24" si="4">L10*0.3</f>
        <v>0</v>
      </c>
      <c r="N10" s="61"/>
    </row>
    <row r="11" spans="1:14" s="30" customFormat="1" ht="25.5" customHeight="1">
      <c r="A11" s="46">
        <f>'KL tổ 11'!A10</f>
        <v>2</v>
      </c>
      <c r="B11" s="47" t="str">
        <f>'KL tổ 11'!B10</f>
        <v>Rươn Ui</v>
      </c>
      <c r="C11" s="48">
        <v>16000</v>
      </c>
      <c r="D11" s="49">
        <f>'KL tổ 11'!U10</f>
        <v>0</v>
      </c>
      <c r="E11" s="50">
        <f t="shared" si="0"/>
        <v>0</v>
      </c>
      <c r="F11" s="51">
        <v>3</v>
      </c>
      <c r="G11" s="51">
        <v>0</v>
      </c>
      <c r="H11" s="50">
        <f t="shared" si="1"/>
        <v>0</v>
      </c>
      <c r="I11" s="51">
        <v>0</v>
      </c>
      <c r="J11" s="59">
        <f>ROUND(IF(H11&lt;=500000,0,IF(AND(H11&gt;=500001,H11&lt;=1250000),(H11-'Gia cảnh 11'!I7)*5%-25000,IF(H11&gt;=1250001,(H11-'Gia cảnh 11'!I7)*10%-87500))),2)</f>
        <v>0</v>
      </c>
      <c r="K11" s="50">
        <f t="shared" si="2"/>
        <v>0</v>
      </c>
      <c r="L11" s="50">
        <f t="shared" si="3"/>
        <v>0</v>
      </c>
      <c r="M11" s="60">
        <f t="shared" si="4"/>
        <v>0</v>
      </c>
      <c r="N11" s="61"/>
    </row>
    <row r="12" spans="1:14" s="30" customFormat="1" ht="25.5" customHeight="1">
      <c r="A12" s="46">
        <f>'KL tổ 11'!A11</f>
        <v>3</v>
      </c>
      <c r="B12" s="47" t="str">
        <f>'KL tổ 11'!B11</f>
        <v>Phat Pheap</v>
      </c>
      <c r="C12" s="48">
        <v>16000</v>
      </c>
      <c r="D12" s="49">
        <f>'KL tổ 11'!U11</f>
        <v>0</v>
      </c>
      <c r="E12" s="50">
        <f t="shared" si="0"/>
        <v>0</v>
      </c>
      <c r="F12" s="51">
        <v>3</v>
      </c>
      <c r="G12" s="51">
        <v>0</v>
      </c>
      <c r="H12" s="50">
        <f t="shared" si="1"/>
        <v>0</v>
      </c>
      <c r="I12" s="51">
        <v>0</v>
      </c>
      <c r="J12" s="59">
        <v>0</v>
      </c>
      <c r="K12" s="50">
        <f t="shared" si="2"/>
        <v>0</v>
      </c>
      <c r="L12" s="50">
        <f t="shared" si="3"/>
        <v>0</v>
      </c>
      <c r="M12" s="60">
        <f t="shared" si="4"/>
        <v>0</v>
      </c>
      <c r="N12" s="61"/>
    </row>
    <row r="13" spans="1:14" s="30" customFormat="1" ht="25.5" customHeight="1">
      <c r="A13" s="46">
        <f>'KL tổ 11'!A12</f>
        <v>4</v>
      </c>
      <c r="B13" s="47" t="str">
        <f>'KL tổ 11'!B12</f>
        <v>Coi Pheak Co Đây</v>
      </c>
      <c r="C13" s="48">
        <v>16000</v>
      </c>
      <c r="D13" s="49">
        <f>'KL tổ 11'!U12</f>
        <v>0</v>
      </c>
      <c r="E13" s="50">
        <f t="shared" si="0"/>
        <v>0</v>
      </c>
      <c r="F13" s="51">
        <v>3</v>
      </c>
      <c r="G13" s="51">
        <v>0</v>
      </c>
      <c r="H13" s="50">
        <f t="shared" si="1"/>
        <v>0</v>
      </c>
      <c r="I13" s="51">
        <v>0</v>
      </c>
      <c r="J13" s="59">
        <v>0</v>
      </c>
      <c r="K13" s="50">
        <f t="shared" si="2"/>
        <v>0</v>
      </c>
      <c r="L13" s="50">
        <f t="shared" si="3"/>
        <v>0</v>
      </c>
      <c r="M13" s="60">
        <f t="shared" si="4"/>
        <v>0</v>
      </c>
      <c r="N13" s="61"/>
    </row>
    <row r="14" spans="1:14" s="30" customFormat="1" ht="25.5" customHeight="1">
      <c r="A14" s="46">
        <f>'KL tổ 11'!A13</f>
        <v>5</v>
      </c>
      <c r="B14" s="47" t="str">
        <f>'KL tổ 11'!B13</f>
        <v>Thiêt Pok</v>
      </c>
      <c r="C14" s="48">
        <v>16000</v>
      </c>
      <c r="D14" s="49">
        <f>'KL tổ 11'!U13</f>
        <v>0</v>
      </c>
      <c r="E14" s="50">
        <f t="shared" si="0"/>
        <v>0</v>
      </c>
      <c r="F14" s="51">
        <v>3</v>
      </c>
      <c r="G14" s="51">
        <v>0</v>
      </c>
      <c r="H14" s="50">
        <f t="shared" si="1"/>
        <v>0</v>
      </c>
      <c r="I14" s="51">
        <v>0</v>
      </c>
      <c r="J14" s="59">
        <v>0</v>
      </c>
      <c r="K14" s="50">
        <f t="shared" si="2"/>
        <v>0</v>
      </c>
      <c r="L14" s="50">
        <f t="shared" si="3"/>
        <v>0</v>
      </c>
      <c r="M14" s="60">
        <f t="shared" si="4"/>
        <v>0</v>
      </c>
      <c r="N14" s="61"/>
    </row>
    <row r="15" spans="1:14" s="30" customFormat="1" ht="25.5" customHeight="1">
      <c r="A15" s="46">
        <f>'KL tổ 11'!A14</f>
        <v>6</v>
      </c>
      <c r="B15" s="47" t="str">
        <f>'KL tổ 11'!B14</f>
        <v>Vi Chât</v>
      </c>
      <c r="C15" s="48">
        <v>16000</v>
      </c>
      <c r="D15" s="49">
        <f>'KL tổ 11'!U14</f>
        <v>0</v>
      </c>
      <c r="E15" s="50">
        <f t="shared" si="0"/>
        <v>0</v>
      </c>
      <c r="F15" s="51">
        <v>3</v>
      </c>
      <c r="G15" s="51">
        <v>0</v>
      </c>
      <c r="H15" s="50">
        <f t="shared" si="1"/>
        <v>0</v>
      </c>
      <c r="I15" s="51">
        <v>0</v>
      </c>
      <c r="J15" s="59">
        <v>0</v>
      </c>
      <c r="K15" s="50">
        <f t="shared" si="2"/>
        <v>0</v>
      </c>
      <c r="L15" s="50">
        <f t="shared" si="3"/>
        <v>0</v>
      </c>
      <c r="M15" s="60">
        <f t="shared" si="4"/>
        <v>0</v>
      </c>
      <c r="N15" s="61"/>
    </row>
    <row r="16" spans="1:14" s="30" customFormat="1" ht="25.5" customHeight="1">
      <c r="A16" s="46">
        <f>'KL tổ 11'!A15</f>
        <v>7</v>
      </c>
      <c r="B16" s="47" t="str">
        <f>'KL tổ 11'!B15</f>
        <v>Om Hêng</v>
      </c>
      <c r="C16" s="48">
        <v>16000</v>
      </c>
      <c r="D16" s="49">
        <f>'KL tổ 11'!U15</f>
        <v>0</v>
      </c>
      <c r="E16" s="50">
        <f t="shared" si="0"/>
        <v>0</v>
      </c>
      <c r="F16" s="51">
        <v>3</v>
      </c>
      <c r="G16" s="51">
        <v>0</v>
      </c>
      <c r="H16" s="50">
        <f t="shared" si="1"/>
        <v>0</v>
      </c>
      <c r="I16" s="51">
        <v>0</v>
      </c>
      <c r="J16" s="59">
        <v>0</v>
      </c>
      <c r="K16" s="50">
        <f t="shared" si="2"/>
        <v>0</v>
      </c>
      <c r="L16" s="50">
        <f t="shared" si="3"/>
        <v>0</v>
      </c>
      <c r="M16" s="60">
        <f t="shared" si="4"/>
        <v>0</v>
      </c>
      <c r="N16" s="61"/>
    </row>
    <row r="17" spans="1:14" s="30" customFormat="1" ht="25.5" customHeight="1">
      <c r="A17" s="46">
        <f>'KL tổ 11'!A16</f>
        <v>8</v>
      </c>
      <c r="B17" s="47" t="str">
        <f>'KL tổ 11'!B16</f>
        <v>Son Pha</v>
      </c>
      <c r="C17" s="48">
        <v>16000</v>
      </c>
      <c r="D17" s="49">
        <f>'KL tổ 11'!U16</f>
        <v>0</v>
      </c>
      <c r="E17" s="50">
        <f t="shared" si="0"/>
        <v>0</v>
      </c>
      <c r="F17" s="51">
        <v>3</v>
      </c>
      <c r="G17" s="51">
        <v>0</v>
      </c>
      <c r="H17" s="50">
        <f t="shared" si="1"/>
        <v>0</v>
      </c>
      <c r="I17" s="51">
        <v>0</v>
      </c>
      <c r="J17" s="59">
        <v>0</v>
      </c>
      <c r="K17" s="50">
        <f t="shared" si="2"/>
        <v>0</v>
      </c>
      <c r="L17" s="50">
        <f t="shared" si="3"/>
        <v>0</v>
      </c>
      <c r="M17" s="60">
        <f t="shared" si="4"/>
        <v>0</v>
      </c>
      <c r="N17" s="61"/>
    </row>
    <row r="18" spans="1:14" s="30" customFormat="1" ht="25.5" customHeight="1">
      <c r="A18" s="46">
        <f>'KL tổ 11'!A17</f>
        <v>9</v>
      </c>
      <c r="B18" s="47" t="str">
        <f>'KL tổ 11'!B17</f>
        <v>Chhum Chhương</v>
      </c>
      <c r="C18" s="48">
        <v>16000</v>
      </c>
      <c r="D18" s="49">
        <f>'KL tổ 11'!U17</f>
        <v>0</v>
      </c>
      <c r="E18" s="50">
        <f t="shared" si="0"/>
        <v>0</v>
      </c>
      <c r="F18" s="51">
        <v>3</v>
      </c>
      <c r="G18" s="51">
        <v>0</v>
      </c>
      <c r="H18" s="50">
        <f t="shared" si="1"/>
        <v>0</v>
      </c>
      <c r="I18" s="51">
        <v>0</v>
      </c>
      <c r="J18" s="59">
        <f>ROUND(IF(H18&lt;=500000,0,IF(AND(H18&gt;=500001,H18&lt;=1250000),(H18-'Gia cảnh 11'!I14)*5%-25000,IF(H18&gt;=1250001,(H18-'Gia cảnh 11'!I14)*10%-87500))),2)</f>
        <v>0</v>
      </c>
      <c r="K18" s="50">
        <f t="shared" si="2"/>
        <v>0</v>
      </c>
      <c r="L18" s="50">
        <f t="shared" si="3"/>
        <v>0</v>
      </c>
      <c r="M18" s="60">
        <f t="shared" si="4"/>
        <v>0</v>
      </c>
      <c r="N18" s="61"/>
    </row>
    <row r="19" spans="1:14" s="30" customFormat="1" ht="25.5" customHeight="1">
      <c r="A19" s="46">
        <f>'KL tổ 11'!A18</f>
        <v>10</v>
      </c>
      <c r="B19" s="47" t="str">
        <f>'KL tổ 11'!B18</f>
        <v>Chhương So Rây Tuch</v>
      </c>
      <c r="C19" s="48">
        <v>16000</v>
      </c>
      <c r="D19" s="49">
        <f>'KL tổ 11'!U18</f>
        <v>0</v>
      </c>
      <c r="E19" s="50">
        <f t="shared" si="0"/>
        <v>0</v>
      </c>
      <c r="F19" s="51">
        <v>3</v>
      </c>
      <c r="G19" s="51">
        <v>0</v>
      </c>
      <c r="H19" s="50">
        <f t="shared" si="1"/>
        <v>0</v>
      </c>
      <c r="I19" s="51">
        <v>0</v>
      </c>
      <c r="J19" s="59">
        <f>ROUND(IF(H19&lt;=500000,0,IF(AND(H19&gt;=500001,H19&lt;=1250000),(H19-'Gia cảnh 11'!I15)*5%-25000,IF(H19&gt;=1250001,(H19-'Gia cảnh 11'!I15)*10%-87500))),2)</f>
        <v>0</v>
      </c>
      <c r="K19" s="50">
        <f t="shared" si="2"/>
        <v>0</v>
      </c>
      <c r="L19" s="50">
        <f t="shared" si="3"/>
        <v>0</v>
      </c>
      <c r="M19" s="60">
        <f t="shared" si="4"/>
        <v>0</v>
      </c>
      <c r="N19" s="61"/>
    </row>
    <row r="20" spans="1:14" s="30" customFormat="1" ht="25.5" customHeight="1">
      <c r="A20" s="46">
        <f>'KL tổ 11'!A19</f>
        <v>11</v>
      </c>
      <c r="B20" s="47" t="str">
        <f>'KL tổ 11'!B19</f>
        <v>Chhương So Rây Tôp</v>
      </c>
      <c r="C20" s="48">
        <v>16000</v>
      </c>
      <c r="D20" s="49">
        <f>'KL tổ 11'!U19</f>
        <v>0</v>
      </c>
      <c r="E20" s="50">
        <f t="shared" si="0"/>
        <v>0</v>
      </c>
      <c r="F20" s="51">
        <v>3</v>
      </c>
      <c r="G20" s="51">
        <v>0</v>
      </c>
      <c r="H20" s="50">
        <f t="shared" si="1"/>
        <v>0</v>
      </c>
      <c r="I20" s="51">
        <v>0</v>
      </c>
      <c r="J20" s="59">
        <f>ROUND(IF(H20&lt;=500000,0,IF(AND(H20&gt;=500001,H20&lt;=1250000),(H20-'Gia cảnh 11'!I16)*5%-25000,IF(H20&gt;=1250001,(H20-'Gia cảnh 11'!I16)*10%-87500))),2)</f>
        <v>0</v>
      </c>
      <c r="K20" s="50">
        <f t="shared" si="2"/>
        <v>0</v>
      </c>
      <c r="L20" s="50">
        <f t="shared" si="3"/>
        <v>0</v>
      </c>
      <c r="M20" s="60">
        <f t="shared" si="4"/>
        <v>0</v>
      </c>
      <c r="N20" s="61"/>
    </row>
    <row r="21" spans="1:14" s="30" customFormat="1" ht="25.5" customHeight="1">
      <c r="A21" s="46">
        <f>'KL tổ 11'!A20</f>
        <v>12</v>
      </c>
      <c r="B21" s="47" t="str">
        <f>'KL tổ 11'!B20</f>
        <v>Chhương Chhan</v>
      </c>
      <c r="C21" s="48">
        <v>16000</v>
      </c>
      <c r="D21" s="49">
        <f>'KL tổ 11'!U20</f>
        <v>0</v>
      </c>
      <c r="E21" s="50">
        <f t="shared" si="0"/>
        <v>0</v>
      </c>
      <c r="F21" s="51">
        <v>3</v>
      </c>
      <c r="G21" s="51">
        <v>0</v>
      </c>
      <c r="H21" s="50">
        <f t="shared" si="1"/>
        <v>0</v>
      </c>
      <c r="I21" s="51">
        <v>0</v>
      </c>
      <c r="J21" s="59">
        <f>ROUND(IF(H21&lt;=500000,0,IF(AND(H21&gt;=500001,H21&lt;=1250000),(H21-'Gia cảnh 11'!I17)*5%-25000,IF(H21&gt;=1250001,(H21-'Gia cảnh 11'!I17)*10%-87500))),2)</f>
        <v>0</v>
      </c>
      <c r="K21" s="50">
        <f t="shared" si="2"/>
        <v>0</v>
      </c>
      <c r="L21" s="50">
        <f t="shared" si="3"/>
        <v>0</v>
      </c>
      <c r="M21" s="60">
        <f t="shared" si="4"/>
        <v>0</v>
      </c>
      <c r="N21" s="61"/>
    </row>
    <row r="22" spans="1:14" s="30" customFormat="1" ht="25.5" customHeight="1">
      <c r="A22" s="46">
        <f>'KL tổ 11'!A21</f>
        <v>13</v>
      </c>
      <c r="B22" s="47" t="str">
        <f>'KL tổ 11'!B21</f>
        <v>Sim Đa</v>
      </c>
      <c r="C22" s="48">
        <v>16000</v>
      </c>
      <c r="D22" s="49">
        <f>'KL tổ 11'!U21</f>
        <v>0</v>
      </c>
      <c r="E22" s="50">
        <f t="shared" si="0"/>
        <v>0</v>
      </c>
      <c r="F22" s="51">
        <v>3</v>
      </c>
      <c r="G22" s="51">
        <v>0</v>
      </c>
      <c r="H22" s="50">
        <f t="shared" si="1"/>
        <v>0</v>
      </c>
      <c r="I22" s="51">
        <v>0</v>
      </c>
      <c r="J22" s="59">
        <f>ROUND(IF(H22&lt;=500000,0,IF(AND(H22&gt;=500001,H22&lt;=1250000),(H22-'Gia cảnh 11'!I18)*5%-25000,IF(H22&gt;=1250001,(H22-'Gia cảnh 11'!I18)*10%-87500))),2)</f>
        <v>0</v>
      </c>
      <c r="K22" s="50">
        <f t="shared" si="2"/>
        <v>0</v>
      </c>
      <c r="L22" s="50">
        <f t="shared" si="3"/>
        <v>0</v>
      </c>
      <c r="M22" s="60">
        <f t="shared" si="4"/>
        <v>0</v>
      </c>
      <c r="N22" s="61"/>
    </row>
    <row r="23" spans="1:14" s="30" customFormat="1" ht="25.5" customHeight="1">
      <c r="A23" s="46">
        <f>'KL tổ 11'!A22</f>
        <v>14</v>
      </c>
      <c r="B23" s="47" t="str">
        <f>'KL tổ 11'!B22</f>
        <v>Em Leak</v>
      </c>
      <c r="C23" s="48">
        <v>16000</v>
      </c>
      <c r="D23" s="49">
        <f>'KL tổ 11'!U22</f>
        <v>0</v>
      </c>
      <c r="E23" s="50">
        <f t="shared" si="0"/>
        <v>0</v>
      </c>
      <c r="F23" s="51">
        <v>3</v>
      </c>
      <c r="G23" s="51">
        <v>0</v>
      </c>
      <c r="H23" s="50">
        <f t="shared" si="1"/>
        <v>0</v>
      </c>
      <c r="I23" s="51">
        <v>0</v>
      </c>
      <c r="J23" s="59">
        <f>ROUND(IF(H23&lt;=500000,0,IF(AND(H23&gt;=500001,H23&lt;=1250000),(H23-'Gia cảnh 11'!I19)*5%-25000,IF(H23&gt;=1250001,(H23-'Gia cảnh 11'!I19)*10%-87500))),2)</f>
        <v>0</v>
      </c>
      <c r="K23" s="50">
        <f t="shared" si="2"/>
        <v>0</v>
      </c>
      <c r="L23" s="50">
        <f t="shared" si="3"/>
        <v>0</v>
      </c>
      <c r="M23" s="60">
        <f t="shared" si="4"/>
        <v>0</v>
      </c>
      <c r="N23" s="61"/>
    </row>
    <row r="24" spans="1:14" s="30" customFormat="1" ht="25.5" customHeight="1">
      <c r="A24" s="46">
        <f>'KL tổ 11'!A23</f>
        <v>15</v>
      </c>
      <c r="B24" s="47" t="str">
        <f>'KL tổ 11'!B23</f>
        <v>Hiên So Rây Phoăs</v>
      </c>
      <c r="C24" s="48">
        <v>16000</v>
      </c>
      <c r="D24" s="49">
        <f>'KL tổ 11'!U23</f>
        <v>0</v>
      </c>
      <c r="E24" s="50">
        <f t="shared" si="0"/>
        <v>0</v>
      </c>
      <c r="F24" s="51">
        <v>3</v>
      </c>
      <c r="G24" s="51">
        <v>0</v>
      </c>
      <c r="H24" s="50">
        <f t="shared" si="1"/>
        <v>0</v>
      </c>
      <c r="I24" s="51">
        <v>0</v>
      </c>
      <c r="J24" s="59">
        <f>ROUND(IF(H24&lt;=500000,0,IF(AND(H24&gt;=500001,H24&lt;=1250000),(H24-'Gia cảnh 11'!I20)*5%-25000,IF(H24&gt;=1250001,(H24-'Gia cảnh 11'!I20)*10%-87500))),2)</f>
        <v>0</v>
      </c>
      <c r="K24" s="50">
        <f t="shared" si="2"/>
        <v>0</v>
      </c>
      <c r="L24" s="50">
        <f t="shared" si="3"/>
        <v>0</v>
      </c>
      <c r="M24" s="60">
        <f t="shared" si="4"/>
        <v>0</v>
      </c>
      <c r="N24" s="61"/>
    </row>
    <row r="25" spans="1:14" s="30" customFormat="1" ht="25.5" customHeight="1">
      <c r="A25" s="46">
        <f>'KL tổ 11'!A24</f>
        <v>16</v>
      </c>
      <c r="B25" s="47" t="str">
        <f>'KL tổ 11'!B24</f>
        <v>Kho Li Chi Von</v>
      </c>
      <c r="C25" s="48">
        <v>16000</v>
      </c>
      <c r="D25" s="49">
        <f>'KL tổ 11'!U24</f>
        <v>0</v>
      </c>
      <c r="E25" s="50">
        <f t="shared" si="0"/>
        <v>0</v>
      </c>
      <c r="F25" s="51">
        <v>3</v>
      </c>
      <c r="G25" s="51">
        <v>0</v>
      </c>
      <c r="H25" s="50">
        <f t="shared" si="1"/>
        <v>0</v>
      </c>
      <c r="I25" s="51">
        <v>0</v>
      </c>
      <c r="J25" s="59">
        <f>ROUND(IF(H25&lt;=500000,0,IF(AND(H25&gt;=500001,H25&lt;=1250000),(H25-'Gia cảnh 11'!I21)*5%-25000,IF(H25&gt;=1250001,(H25-'Gia cảnh 11'!I21)*10%-87500))),2)</f>
        <v>0</v>
      </c>
      <c r="K25" s="50">
        <f t="shared" si="2"/>
        <v>0</v>
      </c>
      <c r="L25" s="50">
        <f t="shared" si="3"/>
        <v>0</v>
      </c>
      <c r="M25" s="60"/>
      <c r="N25" s="61"/>
    </row>
    <row r="26" spans="1:14" s="30" customFormat="1" ht="25.5" customHeight="1">
      <c r="A26" s="46">
        <f>'KL tổ 11'!A25</f>
        <v>17</v>
      </c>
      <c r="B26" s="47" t="str">
        <f>'KL tổ 11'!B25</f>
        <v>Hia Hây</v>
      </c>
      <c r="C26" s="48">
        <v>16000</v>
      </c>
      <c r="D26" s="49">
        <f>'KL tổ 11'!U25</f>
        <v>0</v>
      </c>
      <c r="E26" s="50">
        <f t="shared" si="0"/>
        <v>0</v>
      </c>
      <c r="F26" s="51">
        <v>3</v>
      </c>
      <c r="G26" s="51">
        <v>0</v>
      </c>
      <c r="H26" s="50">
        <f t="shared" si="1"/>
        <v>0</v>
      </c>
      <c r="I26" s="51">
        <v>0</v>
      </c>
      <c r="J26" s="59">
        <f>ROUND(IF(H26&lt;=500000,0,IF(AND(H26&gt;=500001,H26&lt;=1250000),(H26-'Gia cảnh 11'!I22)*5%-25000,IF(H26&gt;=1250001,(H26-'Gia cảnh 11'!I22)*10%-87500))),2)</f>
        <v>0</v>
      </c>
      <c r="K26" s="50">
        <f t="shared" si="2"/>
        <v>0</v>
      </c>
      <c r="L26" s="50">
        <f t="shared" si="3"/>
        <v>0</v>
      </c>
      <c r="M26" s="60"/>
      <c r="N26" s="61"/>
    </row>
    <row r="27" spans="1:14" s="30" customFormat="1" ht="25.5" customHeight="1">
      <c r="A27" s="46">
        <f>'KL tổ 11'!A26</f>
        <v>18</v>
      </c>
      <c r="B27" s="47" t="str">
        <f>'KL tổ 11'!B26</f>
        <v>Ien Tôk</v>
      </c>
      <c r="C27" s="48">
        <v>16000</v>
      </c>
      <c r="D27" s="49">
        <f>'KL tổ 11'!U26</f>
        <v>0</v>
      </c>
      <c r="E27" s="50">
        <f t="shared" si="0"/>
        <v>0</v>
      </c>
      <c r="F27" s="51">
        <v>3</v>
      </c>
      <c r="G27" s="51">
        <v>0</v>
      </c>
      <c r="H27" s="50">
        <f t="shared" si="1"/>
        <v>0</v>
      </c>
      <c r="I27" s="51">
        <v>0</v>
      </c>
      <c r="J27" s="59">
        <f>ROUND(IF(H27&lt;=500000,0,IF(AND(H27&gt;=500001,H27&lt;=1250000),(H27-'Gia cảnh 11'!I23)*5%-25000,IF(H27&gt;=1250001,(H27-'Gia cảnh 11'!I23)*10%-87500))),2)</f>
        <v>0</v>
      </c>
      <c r="K27" s="50">
        <f t="shared" si="2"/>
        <v>0</v>
      </c>
      <c r="L27" s="50">
        <f t="shared" si="3"/>
        <v>0</v>
      </c>
      <c r="M27" s="60"/>
      <c r="N27" s="61"/>
    </row>
    <row r="28" spans="1:14" s="30" customFormat="1" ht="25.5" customHeight="1">
      <c r="A28" s="46">
        <f>'KL tổ 11'!A27</f>
        <v>19</v>
      </c>
      <c r="B28" s="47" t="str">
        <f>'KL tổ 11'!B27</f>
        <v>Mon Môn</v>
      </c>
      <c r="C28" s="48">
        <v>16000</v>
      </c>
      <c r="D28" s="49">
        <f>'KL tổ 11'!U27</f>
        <v>0</v>
      </c>
      <c r="E28" s="50">
        <f t="shared" si="0"/>
        <v>0</v>
      </c>
      <c r="F28" s="51">
        <v>3</v>
      </c>
      <c r="G28" s="51">
        <v>0</v>
      </c>
      <c r="H28" s="50">
        <f t="shared" si="1"/>
        <v>0</v>
      </c>
      <c r="I28" s="51">
        <v>0</v>
      </c>
      <c r="J28" s="59">
        <f>ROUND(IF(H28&lt;=500000,0,IF(AND(H28&gt;=500001,H28&lt;=1250000),(H28-'Gia cảnh 11'!I24)*5%-25000,IF(H28&gt;=1250001,(H28-'Gia cảnh 11'!I24)*10%-87500))),2)</f>
        <v>0</v>
      </c>
      <c r="K28" s="50">
        <f t="shared" si="2"/>
        <v>0</v>
      </c>
      <c r="L28" s="50">
        <f t="shared" si="3"/>
        <v>0</v>
      </c>
      <c r="M28" s="60"/>
      <c r="N28" s="61"/>
    </row>
    <row r="29" spans="1:14" s="30" customFormat="1" ht="25.5" customHeight="1">
      <c r="A29" s="46">
        <f>'KL tổ 11'!A28</f>
        <v>20</v>
      </c>
      <c r="B29" s="47" t="str">
        <f>'KL tổ 11'!B28</f>
        <v>Pi Khim</v>
      </c>
      <c r="C29" s="48">
        <v>16000</v>
      </c>
      <c r="D29" s="49">
        <f>'KL tổ 11'!U28</f>
        <v>0</v>
      </c>
      <c r="E29" s="50">
        <f t="shared" si="0"/>
        <v>0</v>
      </c>
      <c r="F29" s="51">
        <v>3</v>
      </c>
      <c r="G29" s="51">
        <v>0</v>
      </c>
      <c r="H29" s="50">
        <f t="shared" si="1"/>
        <v>0</v>
      </c>
      <c r="I29" s="51">
        <v>0</v>
      </c>
      <c r="J29" s="59">
        <f>ROUND(IF(H29&lt;=500000,0,IF(AND(H29&gt;=500001,H29&lt;=1250000),(H29-'Gia cảnh 11'!I25)*5%-25000,IF(H29&gt;=1250001,(H29-'Gia cảnh 11'!I25)*10%-87500))),2)</f>
        <v>0</v>
      </c>
      <c r="K29" s="50">
        <f t="shared" si="2"/>
        <v>0</v>
      </c>
      <c r="L29" s="50">
        <f t="shared" si="3"/>
        <v>0</v>
      </c>
      <c r="M29" s="60"/>
      <c r="N29" s="61"/>
    </row>
    <row r="30" spans="1:14" s="30" customFormat="1" ht="25.5" customHeight="1">
      <c r="A30" s="46">
        <f>'KL tổ 11'!A29</f>
        <v>21</v>
      </c>
      <c r="B30" s="47" t="str">
        <f>'KL tổ 11'!B29</f>
        <v>Em Số Kha</v>
      </c>
      <c r="C30" s="48">
        <v>16000</v>
      </c>
      <c r="D30" s="49">
        <f>'KL tổ 11'!U29</f>
        <v>0</v>
      </c>
      <c r="E30" s="50">
        <f t="shared" si="0"/>
        <v>0</v>
      </c>
      <c r="F30" s="51">
        <v>3</v>
      </c>
      <c r="G30" s="51">
        <v>0</v>
      </c>
      <c r="H30" s="50">
        <f t="shared" si="1"/>
        <v>0</v>
      </c>
      <c r="I30" s="51">
        <v>0</v>
      </c>
      <c r="J30" s="59">
        <f>ROUND(IF(H30&lt;=500000,0,IF(AND(H30&gt;=500001,H30&lt;=1250000),(H30-'Gia cảnh 11'!I26)*5%-25000,IF(H30&gt;=1250001,(H30-'Gia cảnh 11'!I26)*10%-87500))),2)</f>
        <v>0</v>
      </c>
      <c r="K30" s="50">
        <f t="shared" si="2"/>
        <v>0</v>
      </c>
      <c r="L30" s="50">
        <f t="shared" si="3"/>
        <v>0</v>
      </c>
      <c r="M30" s="60"/>
      <c r="N30" s="61"/>
    </row>
    <row r="31" spans="1:14" s="30" customFormat="1" ht="25.5" customHeight="1">
      <c r="A31" s="46">
        <f>'KL tổ 11'!A30</f>
        <v>22</v>
      </c>
      <c r="B31" s="47" t="str">
        <f>'KL tổ 11'!B30</f>
        <v>Sau Chea</v>
      </c>
      <c r="C31" s="48">
        <v>16000</v>
      </c>
      <c r="D31" s="49">
        <f>'KL tổ 11'!U30</f>
        <v>0</v>
      </c>
      <c r="E31" s="50">
        <f t="shared" si="0"/>
        <v>0</v>
      </c>
      <c r="F31" s="51">
        <v>3</v>
      </c>
      <c r="G31" s="51">
        <v>0</v>
      </c>
      <c r="H31" s="50">
        <f t="shared" si="1"/>
        <v>0</v>
      </c>
      <c r="I31" s="51">
        <v>0</v>
      </c>
      <c r="J31" s="59">
        <f>ROUND(IF(H31&lt;=500000,0,IF(AND(H31&gt;=500001,H31&lt;=1250000),(H31-'Gia cảnh 11'!I27)*5%-25000,IF(H31&gt;=1250001,(H31-'Gia cảnh 11'!I27)*10%-87500))),2)</f>
        <v>0</v>
      </c>
      <c r="K31" s="50">
        <f t="shared" si="2"/>
        <v>0</v>
      </c>
      <c r="L31" s="50">
        <f t="shared" si="3"/>
        <v>0</v>
      </c>
      <c r="M31" s="60"/>
      <c r="N31" s="61"/>
    </row>
    <row r="32" spans="1:14" s="30" customFormat="1" ht="25.5" customHeight="1">
      <c r="A32" s="46">
        <f>'KL tổ 11'!A31</f>
        <v>23</v>
      </c>
      <c r="B32" s="47" t="str">
        <f>'KL tổ 11'!B31</f>
        <v>Phôn Puth</v>
      </c>
      <c r="C32" s="48">
        <v>16000</v>
      </c>
      <c r="D32" s="49">
        <f>'KL tổ 11'!U31</f>
        <v>0</v>
      </c>
      <c r="E32" s="50">
        <f t="shared" si="0"/>
        <v>0</v>
      </c>
      <c r="F32" s="51">
        <v>3</v>
      </c>
      <c r="G32" s="51">
        <v>0</v>
      </c>
      <c r="H32" s="50">
        <f t="shared" si="1"/>
        <v>0</v>
      </c>
      <c r="I32" s="51">
        <v>0</v>
      </c>
      <c r="J32" s="59">
        <f>ROUND(IF(H32&lt;=500000,0,IF(AND(H32&gt;=500001,H32&lt;=1250000),(H32-'Gia cảnh 11'!I28)*5%-25000,IF(H32&gt;=1250001,(H32-'Gia cảnh 11'!I28)*10%-87500))),2)</f>
        <v>0</v>
      </c>
      <c r="K32" s="50">
        <f t="shared" si="2"/>
        <v>0</v>
      </c>
      <c r="L32" s="50">
        <f t="shared" si="3"/>
        <v>0</v>
      </c>
      <c r="M32" s="60"/>
      <c r="N32" s="61"/>
    </row>
    <row r="33" spans="1:14" s="30" customFormat="1" ht="25.5" customHeight="1">
      <c r="A33" s="46">
        <f>'KL tổ 11'!A32</f>
        <v>24</v>
      </c>
      <c r="B33" s="47" t="str">
        <f>'KL tổ 11'!B32</f>
        <v>Pok Khên</v>
      </c>
      <c r="C33" s="48">
        <v>16000</v>
      </c>
      <c r="D33" s="49">
        <f>'KL tổ 11'!U32</f>
        <v>0</v>
      </c>
      <c r="E33" s="50">
        <f t="shared" si="0"/>
        <v>0</v>
      </c>
      <c r="F33" s="51">
        <v>3</v>
      </c>
      <c r="G33" s="51">
        <v>0</v>
      </c>
      <c r="H33" s="50">
        <f t="shared" si="1"/>
        <v>0</v>
      </c>
      <c r="I33" s="51">
        <v>0</v>
      </c>
      <c r="J33" s="59">
        <f>ROUND(IF(H33&lt;=500000,0,IF(AND(H33&gt;=500001,H33&lt;=1250000),(H33-'Gia cảnh 11'!I29)*5%-25000,IF(H33&gt;=1250001,(H33-'Gia cảnh 11'!I29)*10%-87500))),2)</f>
        <v>0</v>
      </c>
      <c r="K33" s="50">
        <f t="shared" si="2"/>
        <v>0</v>
      </c>
      <c r="L33" s="50">
        <f t="shared" si="3"/>
        <v>0</v>
      </c>
      <c r="M33" s="60"/>
      <c r="N33" s="61"/>
    </row>
    <row r="34" spans="1:14" s="30" customFormat="1" ht="25.5" customHeight="1">
      <c r="A34" s="46">
        <f>'KL tổ 11'!A33</f>
        <v>25</v>
      </c>
      <c r="B34" s="47" t="str">
        <f>'KL tổ 11'!B33</f>
        <v>Khôm Số Kha</v>
      </c>
      <c r="C34" s="48">
        <v>16000</v>
      </c>
      <c r="D34" s="49">
        <f>'KL tổ 11'!U33</f>
        <v>0</v>
      </c>
      <c r="E34" s="50">
        <f t="shared" si="0"/>
        <v>0</v>
      </c>
      <c r="F34" s="51">
        <v>3</v>
      </c>
      <c r="G34" s="51">
        <v>0</v>
      </c>
      <c r="H34" s="50">
        <f t="shared" si="1"/>
        <v>0</v>
      </c>
      <c r="I34" s="51">
        <v>0</v>
      </c>
      <c r="J34" s="59">
        <f>ROUND(IF(H34&lt;=500000,0,IF(AND(H34&gt;=500001,H34&lt;=1250000),(H34-'Gia cảnh 11'!I30)*5%-25000,IF(H34&gt;=1250001,(H34-'Gia cảnh 11'!I30)*10%-87500))),2)</f>
        <v>0</v>
      </c>
      <c r="K34" s="50">
        <f t="shared" si="2"/>
        <v>0</v>
      </c>
      <c r="L34" s="50">
        <f t="shared" si="3"/>
        <v>0</v>
      </c>
      <c r="M34" s="60"/>
      <c r="N34" s="61"/>
    </row>
    <row r="35" spans="1:14" s="30" customFormat="1" ht="25.5" customHeight="1">
      <c r="A35" s="46">
        <f>'KL tổ 11'!A34</f>
        <v>26</v>
      </c>
      <c r="B35" s="47" t="str">
        <f>'KL tổ 11'!B34</f>
        <v>Ti Chân Đa</v>
      </c>
      <c r="C35" s="48">
        <v>16000</v>
      </c>
      <c r="D35" s="49">
        <f>'KL tổ 11'!U34</f>
        <v>0</v>
      </c>
      <c r="E35" s="50">
        <f t="shared" si="0"/>
        <v>0</v>
      </c>
      <c r="F35" s="51">
        <v>3</v>
      </c>
      <c r="G35" s="51">
        <v>0</v>
      </c>
      <c r="H35" s="50">
        <f t="shared" si="1"/>
        <v>0</v>
      </c>
      <c r="I35" s="51">
        <v>0</v>
      </c>
      <c r="J35" s="59">
        <f>ROUND(IF(H35&lt;=500000,0,IF(AND(H35&gt;=500001,H35&lt;=1250000),(H35-'Gia cảnh 11'!I31)*5%-25000,IF(H35&gt;=1250001,(H35-'Gia cảnh 11'!I31)*10%-87500))),2)</f>
        <v>0</v>
      </c>
      <c r="K35" s="50">
        <f t="shared" si="2"/>
        <v>0</v>
      </c>
      <c r="L35" s="50">
        <f t="shared" si="3"/>
        <v>0</v>
      </c>
      <c r="M35" s="60"/>
      <c r="N35" s="61"/>
    </row>
    <row r="36" spans="1:14" s="30" customFormat="1" ht="25.5" customHeight="1">
      <c r="A36" s="46">
        <f>'KL tổ 11'!A35</f>
        <v>27</v>
      </c>
      <c r="B36" s="47" t="str">
        <f>'KL tổ 11'!B35</f>
        <v>Hêng Thia Ry</v>
      </c>
      <c r="C36" s="48">
        <v>16000</v>
      </c>
      <c r="D36" s="49">
        <f>'KL tổ 11'!U35</f>
        <v>0</v>
      </c>
      <c r="E36" s="50">
        <f t="shared" si="0"/>
        <v>0</v>
      </c>
      <c r="F36" s="51">
        <v>3</v>
      </c>
      <c r="G36" s="51">
        <v>0</v>
      </c>
      <c r="H36" s="50">
        <f t="shared" si="1"/>
        <v>0</v>
      </c>
      <c r="I36" s="51">
        <v>0</v>
      </c>
      <c r="J36" s="59">
        <f>ROUND(IF(H36&lt;=500000,0,IF(AND(H36&gt;=500001,H36&lt;=1250000),(H36-'Gia cảnh 11'!I32)*5%-25000,IF(H36&gt;=1250001,(H36-'Gia cảnh 11'!I32)*10%-87500))),2)</f>
        <v>0</v>
      </c>
      <c r="K36" s="50">
        <f t="shared" si="2"/>
        <v>0</v>
      </c>
      <c r="L36" s="50">
        <f t="shared" si="3"/>
        <v>0</v>
      </c>
      <c r="M36" s="60"/>
      <c r="N36" s="61"/>
    </row>
    <row r="37" spans="1:14" s="30" customFormat="1" ht="25.5" customHeight="1">
      <c r="A37" s="46">
        <f>'KL tổ 11'!A36</f>
        <v>28</v>
      </c>
      <c r="B37" s="47" t="str">
        <f>'KL tổ 11'!B36</f>
        <v>Ôn Ni Cô</v>
      </c>
      <c r="C37" s="48">
        <v>16000</v>
      </c>
      <c r="D37" s="49">
        <f>'KL tổ 11'!U36</f>
        <v>0</v>
      </c>
      <c r="E37" s="50">
        <f t="shared" si="0"/>
        <v>0</v>
      </c>
      <c r="F37" s="51">
        <v>3</v>
      </c>
      <c r="G37" s="51">
        <v>0</v>
      </c>
      <c r="H37" s="50">
        <f t="shared" si="1"/>
        <v>0</v>
      </c>
      <c r="I37" s="51">
        <f t="shared" ref="I37:I42" si="5">H37</f>
        <v>0</v>
      </c>
      <c r="J37" s="59">
        <f>ROUND(IF(H37&lt;=500000,0,IF(AND(H37&gt;=500001,H37&lt;=1250000),(H37-'Gia cảnh 11'!I33)*5%-25000,IF(H37&gt;=1250001,(H37-'Gia cảnh 11'!I33)*10%-87500))),2)</f>
        <v>0</v>
      </c>
      <c r="K37" s="50">
        <f t="shared" si="2"/>
        <v>0</v>
      </c>
      <c r="L37" s="50">
        <f t="shared" si="3"/>
        <v>0</v>
      </c>
      <c r="M37" s="60"/>
      <c r="N37" s="61"/>
    </row>
    <row r="38" spans="1:14" s="30" customFormat="1" ht="25.5" customHeight="1">
      <c r="A38" s="46">
        <f>'KL tổ 11'!A37</f>
        <v>29</v>
      </c>
      <c r="B38" s="47" t="str">
        <f>'KL tổ 11'!B37</f>
        <v>Sim Hêng</v>
      </c>
      <c r="C38" s="48">
        <v>16000</v>
      </c>
      <c r="D38" s="49">
        <f>'KL tổ 11'!U37</f>
        <v>0</v>
      </c>
      <c r="E38" s="50">
        <f t="shared" si="0"/>
        <v>0</v>
      </c>
      <c r="F38" s="51">
        <v>3</v>
      </c>
      <c r="G38" s="51">
        <v>0</v>
      </c>
      <c r="H38" s="50">
        <f t="shared" si="1"/>
        <v>0</v>
      </c>
      <c r="I38" s="51">
        <f t="shared" si="5"/>
        <v>0</v>
      </c>
      <c r="J38" s="59">
        <v>0</v>
      </c>
      <c r="K38" s="50">
        <f t="shared" si="2"/>
        <v>0</v>
      </c>
      <c r="L38" s="50">
        <f t="shared" si="3"/>
        <v>0</v>
      </c>
      <c r="M38" s="60"/>
      <c r="N38" s="61"/>
    </row>
    <row r="39" spans="1:14" s="30" customFormat="1" ht="25.5" customHeight="1">
      <c r="A39" s="46">
        <f>'KL tổ 11'!A38</f>
        <v>30</v>
      </c>
      <c r="B39" s="47" t="str">
        <f>'KL tổ 11'!B38</f>
        <v>Hêng Liêu</v>
      </c>
      <c r="C39" s="48">
        <v>16000</v>
      </c>
      <c r="D39" s="49">
        <f>'KL tổ 11'!U38</f>
        <v>0</v>
      </c>
      <c r="E39" s="50">
        <f t="shared" si="0"/>
        <v>0</v>
      </c>
      <c r="F39" s="51">
        <v>3</v>
      </c>
      <c r="G39" s="51">
        <v>0</v>
      </c>
      <c r="H39" s="50">
        <f t="shared" si="1"/>
        <v>0</v>
      </c>
      <c r="I39" s="51">
        <f t="shared" si="5"/>
        <v>0</v>
      </c>
      <c r="J39" s="59">
        <f>ROUND(IF(H39&lt;=500000,0,IF(AND(H39&gt;=500001,H39&lt;=1250000),(H39-'Gia cảnh 11'!I35)*5%-25000,IF(H39&gt;=1250001,(H39-'Gia cảnh 11'!I35)*10%-87500))),2)</f>
        <v>0</v>
      </c>
      <c r="K39" s="50">
        <f t="shared" si="2"/>
        <v>0</v>
      </c>
      <c r="L39" s="50">
        <f t="shared" si="3"/>
        <v>0</v>
      </c>
      <c r="M39" s="60"/>
      <c r="N39" s="61"/>
    </row>
    <row r="40" spans="1:14" s="30" customFormat="1" ht="25.5" customHeight="1">
      <c r="A40" s="46">
        <f>'KL tổ 11'!A39</f>
        <v>31</v>
      </c>
      <c r="B40" s="47" t="str">
        <f>'KL tổ 11'!B39</f>
        <v>Bun Viêt</v>
      </c>
      <c r="C40" s="48">
        <v>16000</v>
      </c>
      <c r="D40" s="49">
        <f>'KL tổ 11'!U39</f>
        <v>0</v>
      </c>
      <c r="E40" s="50">
        <f t="shared" si="0"/>
        <v>0</v>
      </c>
      <c r="F40" s="51">
        <v>3</v>
      </c>
      <c r="G40" s="51">
        <v>0</v>
      </c>
      <c r="H40" s="50">
        <f t="shared" si="1"/>
        <v>0</v>
      </c>
      <c r="I40" s="51">
        <f t="shared" si="5"/>
        <v>0</v>
      </c>
      <c r="J40" s="59">
        <f>ROUND(IF(H40&lt;=500000,0,IF(AND(H40&gt;=500001,H40&lt;=1250000),(H40-'Gia cảnh 11'!I36)*5%-25000,IF(H40&gt;=1250001,(H40-'Gia cảnh 11'!I36)*10%-87500))),2)</f>
        <v>0</v>
      </c>
      <c r="K40" s="50">
        <f t="shared" si="2"/>
        <v>0</v>
      </c>
      <c r="L40" s="50">
        <f t="shared" si="3"/>
        <v>0</v>
      </c>
      <c r="M40" s="60"/>
      <c r="N40" s="61"/>
    </row>
    <row r="41" spans="1:14" s="30" customFormat="1" ht="25.5" customHeight="1">
      <c r="A41" s="46">
        <f>'KL tổ 11'!A40</f>
        <v>32</v>
      </c>
      <c r="B41" s="47" t="str">
        <f>'KL tổ 11'!B40</f>
        <v>Em Sa Run</v>
      </c>
      <c r="C41" s="48">
        <v>16000</v>
      </c>
      <c r="D41" s="49">
        <f>'KL tổ 11'!U40</f>
        <v>0</v>
      </c>
      <c r="E41" s="50">
        <f t="shared" si="0"/>
        <v>0</v>
      </c>
      <c r="F41" s="51">
        <v>3</v>
      </c>
      <c r="G41" s="51">
        <v>0</v>
      </c>
      <c r="H41" s="50">
        <f t="shared" si="1"/>
        <v>0</v>
      </c>
      <c r="I41" s="51">
        <f t="shared" si="5"/>
        <v>0</v>
      </c>
      <c r="J41" s="59">
        <f>ROUND(IF(H41&lt;=500000,0,IF(AND(H41&gt;=500001,H41&lt;=1250000),(H41-'Gia cảnh 11'!I37)*5%-25000,IF(H41&gt;=1250001,(H41-'Gia cảnh 11'!I37)*10%-87500))),2)</f>
        <v>0</v>
      </c>
      <c r="K41" s="50">
        <f t="shared" si="2"/>
        <v>0</v>
      </c>
      <c r="L41" s="50">
        <f t="shared" si="3"/>
        <v>0</v>
      </c>
      <c r="M41" s="60"/>
      <c r="N41" s="61"/>
    </row>
    <row r="42" spans="1:14" s="30" customFormat="1" ht="25.5" customHeight="1">
      <c r="A42" s="46">
        <f>'KL tổ 11'!A41</f>
        <v>33</v>
      </c>
      <c r="B42" s="47" t="str">
        <f>'KL tổ 11'!B41</f>
        <v>Hêng Hông</v>
      </c>
      <c r="C42" s="48">
        <v>16000</v>
      </c>
      <c r="D42" s="49">
        <f>'KL tổ 11'!U41</f>
        <v>0</v>
      </c>
      <c r="E42" s="50">
        <f t="shared" si="0"/>
        <v>0</v>
      </c>
      <c r="F42" s="51">
        <v>3</v>
      </c>
      <c r="G42" s="51">
        <v>0</v>
      </c>
      <c r="H42" s="50">
        <f t="shared" si="1"/>
        <v>0</v>
      </c>
      <c r="I42" s="51">
        <f t="shared" si="5"/>
        <v>0</v>
      </c>
      <c r="J42" s="59">
        <f>ROUND(IF(H42&lt;=500000,0,IF(AND(H42&gt;=500001,H42&lt;=1250000),(H42-'Gia cảnh 11'!I38)*5%-25000,IF(H42&gt;=1250001,(H42-'Gia cảnh 11'!I38)*10%-87500))),2)</f>
        <v>0</v>
      </c>
      <c r="K42" s="50">
        <f t="shared" si="2"/>
        <v>0</v>
      </c>
      <c r="L42" s="50">
        <f t="shared" si="3"/>
        <v>0</v>
      </c>
      <c r="M42" s="60"/>
      <c r="N42" s="61"/>
    </row>
    <row r="43" spans="1:14" s="30" customFormat="1" ht="25.5" customHeight="1">
      <c r="A43" s="46">
        <f>'KL tổ 11'!A42</f>
        <v>34</v>
      </c>
      <c r="B43" s="47" t="str">
        <f>'KL tổ 11'!B42</f>
        <v>Sươn Sim</v>
      </c>
      <c r="C43" s="48">
        <v>16000</v>
      </c>
      <c r="D43" s="49">
        <f>'KL tổ 11'!U42</f>
        <v>0</v>
      </c>
      <c r="E43" s="50">
        <f t="shared" si="0"/>
        <v>0</v>
      </c>
      <c r="F43" s="51">
        <v>3</v>
      </c>
      <c r="G43" s="51">
        <v>0</v>
      </c>
      <c r="H43" s="50">
        <f t="shared" si="1"/>
        <v>0</v>
      </c>
      <c r="I43" s="51">
        <v>0</v>
      </c>
      <c r="J43" s="59">
        <f>ROUND(IF(H43&lt;=500000,0,IF(AND(H43&gt;=500001,H43&lt;=1250000),(H43-'Gia cảnh 11'!I39)*5%-25000,IF(H43&gt;=1250001,(H43-'Gia cảnh 11'!I39)*10%-87500))),2)</f>
        <v>0</v>
      </c>
      <c r="K43" s="50">
        <f t="shared" si="2"/>
        <v>0</v>
      </c>
      <c r="L43" s="50">
        <f t="shared" si="3"/>
        <v>0</v>
      </c>
      <c r="M43" s="60"/>
      <c r="N43" s="61"/>
    </row>
    <row r="44" spans="1:14" s="30" customFormat="1" ht="25.5" customHeight="1">
      <c r="A44" s="46">
        <f>'KL tổ 11'!A43</f>
        <v>35</v>
      </c>
      <c r="B44" s="47" t="str">
        <f>'KL tổ 11'!B43</f>
        <v>Phu Ngaol</v>
      </c>
      <c r="C44" s="48">
        <v>16000</v>
      </c>
      <c r="D44" s="49">
        <f>'KL tổ 11'!U43</f>
        <v>0</v>
      </c>
      <c r="E44" s="50">
        <f t="shared" si="0"/>
        <v>0</v>
      </c>
      <c r="F44" s="51">
        <v>3</v>
      </c>
      <c r="G44" s="51">
        <v>0</v>
      </c>
      <c r="H44" s="50">
        <f t="shared" si="1"/>
        <v>0</v>
      </c>
      <c r="I44" s="51">
        <v>0</v>
      </c>
      <c r="J44" s="59">
        <f>ROUND(IF(H44&lt;=500000,0,IF(AND(H44&gt;=500001,H44&lt;=1250000),(H44-'Gia cảnh 11'!I40)*5%-25000,IF(H44&gt;=1250001,(H44-'Gia cảnh 11'!I40)*10%-87500))),2)</f>
        <v>0</v>
      </c>
      <c r="K44" s="50">
        <f t="shared" si="2"/>
        <v>0</v>
      </c>
      <c r="L44" s="50">
        <f t="shared" si="3"/>
        <v>0</v>
      </c>
      <c r="M44" s="60"/>
      <c r="N44" s="61"/>
    </row>
    <row r="45" spans="1:14" s="30" customFormat="1" ht="25.5" customHeight="1">
      <c r="A45" s="46">
        <f>'KL tổ 11'!A44</f>
        <v>36</v>
      </c>
      <c r="B45" s="47" t="str">
        <f>'KL tổ 11'!B44</f>
        <v>Phan Liep</v>
      </c>
      <c r="C45" s="48">
        <v>16000</v>
      </c>
      <c r="D45" s="49">
        <f>'KL tổ 11'!U44</f>
        <v>0</v>
      </c>
      <c r="E45" s="50">
        <f t="shared" si="0"/>
        <v>0</v>
      </c>
      <c r="F45" s="51">
        <v>3</v>
      </c>
      <c r="G45" s="51">
        <v>0</v>
      </c>
      <c r="H45" s="50">
        <f t="shared" si="1"/>
        <v>0</v>
      </c>
      <c r="I45" s="51">
        <v>0</v>
      </c>
      <c r="J45" s="59">
        <f>ROUND(IF(H45&lt;=500000,0,IF(AND(H45&gt;=500001,H45&lt;=1250000),(H45-'Gia cảnh 11'!I41)*5%-25000,IF(H45&gt;=1250001,(H45-'Gia cảnh 11'!I41)*10%-87500))),2)</f>
        <v>0</v>
      </c>
      <c r="K45" s="50">
        <f t="shared" si="2"/>
        <v>0</v>
      </c>
      <c r="L45" s="50">
        <f t="shared" si="3"/>
        <v>0</v>
      </c>
      <c r="M45" s="60"/>
      <c r="N45" s="61"/>
    </row>
    <row r="46" spans="1:14" s="30" customFormat="1" ht="25.5" customHeight="1">
      <c r="A46" s="46">
        <f>'KL tổ 11'!A45</f>
        <v>37</v>
      </c>
      <c r="B46" s="47" t="str">
        <f>'KL tổ 11'!B45</f>
        <v>Viêt Mum</v>
      </c>
      <c r="C46" s="48">
        <v>16000</v>
      </c>
      <c r="D46" s="49">
        <f>'KL tổ 11'!U45</f>
        <v>0</v>
      </c>
      <c r="E46" s="50">
        <f t="shared" si="0"/>
        <v>0</v>
      </c>
      <c r="F46" s="51">
        <v>3</v>
      </c>
      <c r="G46" s="51">
        <v>0</v>
      </c>
      <c r="H46" s="50">
        <f t="shared" si="1"/>
        <v>0</v>
      </c>
      <c r="I46" s="51">
        <v>0</v>
      </c>
      <c r="J46" s="59">
        <f>ROUND(IF(H46&lt;=500000,0,IF(AND(H46&gt;=500001,H46&lt;=1250000),(H46-'Gia cảnh 11'!I42)*5%-25000,IF(H46&gt;=1250001,(H46-'Gia cảnh 11'!I42)*10%-87500))),2)</f>
        <v>0</v>
      </c>
      <c r="K46" s="50">
        <f t="shared" si="2"/>
        <v>0</v>
      </c>
      <c r="L46" s="50">
        <f t="shared" si="3"/>
        <v>0</v>
      </c>
      <c r="M46" s="60"/>
      <c r="N46" s="61"/>
    </row>
    <row r="47" spans="1:14" s="30" customFormat="1" ht="25.5" customHeight="1">
      <c r="A47" s="46">
        <f>'KL tổ 11'!A46</f>
        <v>38</v>
      </c>
      <c r="B47" s="47" t="str">
        <f>'KL tổ 11'!B46</f>
        <v>Kha Phon</v>
      </c>
      <c r="C47" s="48">
        <v>16000</v>
      </c>
      <c r="D47" s="49">
        <f>'KL tổ 11'!U46</f>
        <v>0</v>
      </c>
      <c r="E47" s="50">
        <f t="shared" si="0"/>
        <v>0</v>
      </c>
      <c r="F47" s="51">
        <v>3</v>
      </c>
      <c r="G47" s="51">
        <v>0</v>
      </c>
      <c r="H47" s="50">
        <f t="shared" si="1"/>
        <v>0</v>
      </c>
      <c r="I47" s="51">
        <v>0</v>
      </c>
      <c r="J47" s="59">
        <f>ROUND(IF(H47&lt;=500000,0,IF(AND(H47&gt;=500001,H47&lt;=1250000),(H47-'Gia cảnh 11'!I43)*5%-25000,IF(H47&gt;=1250001,(H47-'Gia cảnh 11'!I43)*10%-87500))),2)</f>
        <v>0</v>
      </c>
      <c r="K47" s="50">
        <f t="shared" si="2"/>
        <v>0</v>
      </c>
      <c r="L47" s="50">
        <f t="shared" si="3"/>
        <v>0</v>
      </c>
      <c r="M47" s="60"/>
      <c r="N47" s="61"/>
    </row>
    <row r="48" spans="1:14" s="30" customFormat="1" ht="25.5" customHeight="1">
      <c r="A48" s="46">
        <f>'KL tổ 11'!A47</f>
        <v>39</v>
      </c>
      <c r="B48" s="47" t="str">
        <f>'KL tổ 11'!B47</f>
        <v>Sông Nhanh</v>
      </c>
      <c r="C48" s="48">
        <v>16000</v>
      </c>
      <c r="D48" s="49">
        <f>'KL tổ 11'!U47</f>
        <v>0</v>
      </c>
      <c r="E48" s="50">
        <f t="shared" si="0"/>
        <v>0</v>
      </c>
      <c r="F48" s="51">
        <v>3</v>
      </c>
      <c r="G48" s="51">
        <v>0</v>
      </c>
      <c r="H48" s="50">
        <f t="shared" si="1"/>
        <v>0</v>
      </c>
      <c r="I48" s="51">
        <v>0</v>
      </c>
      <c r="J48" s="59">
        <f>ROUND(IF(H48&lt;=500000,0,IF(AND(H48&gt;=500001,H48&lt;=1250000),(H48-'Gia cảnh 11'!I44)*5%-25000,IF(H48&gt;=1250001,(H48-'Gia cảnh 11'!I44)*10%-87500))),2)</f>
        <v>0</v>
      </c>
      <c r="K48" s="50">
        <f t="shared" si="2"/>
        <v>0</v>
      </c>
      <c r="L48" s="50">
        <f t="shared" si="3"/>
        <v>0</v>
      </c>
      <c r="M48" s="60"/>
      <c r="N48" s="61"/>
    </row>
    <row r="49" spans="1:14" s="30" customFormat="1" ht="25.5" customHeight="1">
      <c r="A49" s="46">
        <f>'KL tổ 11'!A48</f>
        <v>40</v>
      </c>
      <c r="B49" s="47" t="str">
        <f>'KL tổ 11'!B48</f>
        <v>Cop Chăn Ni</v>
      </c>
      <c r="C49" s="48">
        <v>16000</v>
      </c>
      <c r="D49" s="49">
        <f>'KL tổ 11'!U48</f>
        <v>0</v>
      </c>
      <c r="E49" s="50">
        <f t="shared" si="0"/>
        <v>0</v>
      </c>
      <c r="F49" s="51">
        <v>3</v>
      </c>
      <c r="G49" s="51">
        <v>0</v>
      </c>
      <c r="H49" s="50">
        <f t="shared" si="1"/>
        <v>0</v>
      </c>
      <c r="I49" s="51">
        <v>0</v>
      </c>
      <c r="J49" s="59">
        <f>ROUND(IF(H49&lt;=500000,0,IF(AND(H49&gt;=500001,H49&lt;=1250000),(H49-'Gia cảnh 11'!I45)*5%-25000,IF(H49&gt;=1250001,(H49-'Gia cảnh 11'!I45)*10%-87500))),2)</f>
        <v>0</v>
      </c>
      <c r="K49" s="50">
        <f t="shared" si="2"/>
        <v>0</v>
      </c>
      <c r="L49" s="50">
        <f t="shared" si="3"/>
        <v>0</v>
      </c>
      <c r="M49" s="60"/>
      <c r="N49" s="61"/>
    </row>
    <row r="50" spans="1:14" s="30" customFormat="1" ht="25.5" customHeight="1">
      <c r="A50" s="46">
        <f>'KL tổ 11'!A49</f>
        <v>41</v>
      </c>
      <c r="B50" s="47" t="str">
        <f>'KL tổ 11'!B49</f>
        <v>Sun Chăn</v>
      </c>
      <c r="C50" s="48">
        <v>16000</v>
      </c>
      <c r="D50" s="49">
        <f>'KL tổ 11'!U49</f>
        <v>0</v>
      </c>
      <c r="E50" s="50">
        <f t="shared" si="0"/>
        <v>0</v>
      </c>
      <c r="F50" s="51">
        <v>3</v>
      </c>
      <c r="G50" s="51">
        <v>0</v>
      </c>
      <c r="H50" s="50">
        <f t="shared" si="1"/>
        <v>0</v>
      </c>
      <c r="I50" s="51">
        <f t="shared" ref="I50:I56" si="6">H50</f>
        <v>0</v>
      </c>
      <c r="J50" s="59">
        <f>ROUND(IF(H50&lt;=500000,0,IF(AND(H50&gt;=500001,H50&lt;=1250000),(H50-'Gia cảnh 11'!I46)*5%-25000,IF(H50&gt;=1250001,(H50-'Gia cảnh 11'!I46)*10%-87500))),2)</f>
        <v>0</v>
      </c>
      <c r="K50" s="50">
        <f t="shared" si="2"/>
        <v>0</v>
      </c>
      <c r="L50" s="50">
        <f t="shared" si="3"/>
        <v>0</v>
      </c>
      <c r="M50" s="60"/>
      <c r="N50" s="61"/>
    </row>
    <row r="51" spans="1:14" s="30" customFormat="1" ht="25.5" customHeight="1">
      <c r="A51" s="46">
        <f>'KL tổ 11'!A50</f>
        <v>42</v>
      </c>
      <c r="B51" s="47" t="str">
        <f>'KL tổ 11'!B50</f>
        <v>Sươn Cưm I</v>
      </c>
      <c r="C51" s="48">
        <v>16000</v>
      </c>
      <c r="D51" s="49">
        <f>'KL tổ 11'!U50</f>
        <v>0</v>
      </c>
      <c r="E51" s="50">
        <f t="shared" si="0"/>
        <v>0</v>
      </c>
      <c r="F51" s="51">
        <v>3</v>
      </c>
      <c r="G51" s="51">
        <v>0</v>
      </c>
      <c r="H51" s="50">
        <f t="shared" si="1"/>
        <v>0</v>
      </c>
      <c r="I51" s="51">
        <f t="shared" si="6"/>
        <v>0</v>
      </c>
      <c r="J51" s="59">
        <v>0</v>
      </c>
      <c r="K51" s="50">
        <f t="shared" si="2"/>
        <v>0</v>
      </c>
      <c r="L51" s="50">
        <f t="shared" si="3"/>
        <v>0</v>
      </c>
      <c r="M51" s="60"/>
      <c r="N51" s="61"/>
    </row>
    <row r="52" spans="1:14" s="30" customFormat="1" ht="25.5" customHeight="1">
      <c r="A52" s="46">
        <f>'KL tổ 11'!A51</f>
        <v>43</v>
      </c>
      <c r="B52" s="47" t="str">
        <f>'KL tổ 11'!B51</f>
        <v>Liên Răn</v>
      </c>
      <c r="C52" s="48">
        <v>16000</v>
      </c>
      <c r="D52" s="49">
        <f>'KL tổ 11'!U51</f>
        <v>0</v>
      </c>
      <c r="E52" s="50">
        <f t="shared" si="0"/>
        <v>0</v>
      </c>
      <c r="F52" s="51">
        <v>3</v>
      </c>
      <c r="G52" s="51">
        <v>0</v>
      </c>
      <c r="H52" s="50">
        <f t="shared" si="1"/>
        <v>0</v>
      </c>
      <c r="I52" s="51">
        <f t="shared" si="6"/>
        <v>0</v>
      </c>
      <c r="J52" s="59">
        <f>ROUND(IF(H52&lt;=500000,0,IF(AND(H52&gt;=500001,H52&lt;=1250000),(H52-'Gia cảnh 11'!I48)*5%-25000,IF(H52&gt;=1250001,(H52-'Gia cảnh 11'!I48)*10%-87500))),2)</f>
        <v>0</v>
      </c>
      <c r="K52" s="50">
        <f t="shared" si="2"/>
        <v>0</v>
      </c>
      <c r="L52" s="50">
        <f t="shared" si="3"/>
        <v>0</v>
      </c>
      <c r="M52" s="60"/>
      <c r="N52" s="61"/>
    </row>
    <row r="53" spans="1:14" s="30" customFormat="1" ht="25.5" customHeight="1">
      <c r="A53" s="46">
        <f>'KL tổ 11'!A52</f>
        <v>44</v>
      </c>
      <c r="B53" s="47" t="str">
        <f>'KL tổ 11'!B52</f>
        <v>Ôl Sa Rat</v>
      </c>
      <c r="C53" s="48">
        <v>16000</v>
      </c>
      <c r="D53" s="49">
        <f>'KL tổ 11'!U52</f>
        <v>0</v>
      </c>
      <c r="E53" s="50">
        <f t="shared" si="0"/>
        <v>0</v>
      </c>
      <c r="F53" s="51">
        <v>3</v>
      </c>
      <c r="G53" s="51">
        <v>0</v>
      </c>
      <c r="H53" s="50">
        <f t="shared" si="1"/>
        <v>0</v>
      </c>
      <c r="I53" s="51">
        <f t="shared" si="6"/>
        <v>0</v>
      </c>
      <c r="J53" s="59">
        <v>0</v>
      </c>
      <c r="K53" s="50">
        <f t="shared" si="2"/>
        <v>0</v>
      </c>
      <c r="L53" s="50">
        <f t="shared" si="3"/>
        <v>0</v>
      </c>
      <c r="M53" s="60"/>
      <c r="N53" s="61"/>
    </row>
    <row r="54" spans="1:14" s="30" customFormat="1" ht="25.5" customHeight="1">
      <c r="A54" s="46">
        <f>'KL tổ 11'!A53</f>
        <v>45</v>
      </c>
      <c r="B54" s="47" t="str">
        <f>'KL tổ 11'!B53</f>
        <v>Khim Khin</v>
      </c>
      <c r="C54" s="48">
        <v>16000</v>
      </c>
      <c r="D54" s="49">
        <f>'KL tổ 11'!U53</f>
        <v>0</v>
      </c>
      <c r="E54" s="50">
        <f t="shared" si="0"/>
        <v>0</v>
      </c>
      <c r="F54" s="51">
        <v>3</v>
      </c>
      <c r="G54" s="51">
        <v>0</v>
      </c>
      <c r="H54" s="50">
        <f t="shared" si="1"/>
        <v>0</v>
      </c>
      <c r="I54" s="51">
        <f t="shared" si="6"/>
        <v>0</v>
      </c>
      <c r="J54" s="59">
        <f>ROUND(IF(H54&lt;=500000,0,IF(AND(H54&gt;=500001,H54&lt;=1250000),(H54-'Gia cảnh 11'!I50)*5%-25000,IF(H54&gt;=1250001,(H54-'Gia cảnh 11'!I50)*10%-87500))),2)</f>
        <v>0</v>
      </c>
      <c r="K54" s="50">
        <f t="shared" si="2"/>
        <v>0</v>
      </c>
      <c r="L54" s="50">
        <f t="shared" si="3"/>
        <v>0</v>
      </c>
      <c r="M54" s="60"/>
      <c r="N54" s="61"/>
    </row>
    <row r="55" spans="1:14" s="30" customFormat="1" ht="25.5" customHeight="1">
      <c r="A55" s="46">
        <f>'KL tổ 11'!A54</f>
        <v>46</v>
      </c>
      <c r="B55" s="47" t="str">
        <f>'KL tổ 11'!B54</f>
        <v>Ra Rắt</v>
      </c>
      <c r="C55" s="48">
        <v>16000</v>
      </c>
      <c r="D55" s="49">
        <f>'KL tổ 11'!U54</f>
        <v>0</v>
      </c>
      <c r="E55" s="50">
        <f t="shared" si="0"/>
        <v>0</v>
      </c>
      <c r="F55" s="51">
        <v>3</v>
      </c>
      <c r="G55" s="51">
        <v>0</v>
      </c>
      <c r="H55" s="50">
        <f t="shared" si="1"/>
        <v>0</v>
      </c>
      <c r="I55" s="51">
        <f t="shared" si="6"/>
        <v>0</v>
      </c>
      <c r="J55" s="59">
        <f>ROUND(IF(H55&lt;=500000,0,IF(AND(H55&gt;=500001,H55&lt;=1250000),(H55-'Gia cảnh 11'!I51)*5%-25000,IF(H55&gt;=1250001,(H55-'Gia cảnh 11'!I51)*10%-87500))),2)</f>
        <v>0</v>
      </c>
      <c r="K55" s="50">
        <f t="shared" si="2"/>
        <v>0</v>
      </c>
      <c r="L55" s="50">
        <f t="shared" si="3"/>
        <v>0</v>
      </c>
      <c r="M55" s="60"/>
      <c r="N55" s="61"/>
    </row>
    <row r="56" spans="1:14" s="30" customFormat="1" ht="25.5" customHeight="1">
      <c r="A56" s="46">
        <f>'KL tổ 11'!A55</f>
        <v>47</v>
      </c>
      <c r="B56" s="47" t="str">
        <f>'KL tổ 11'!B55</f>
        <v>Vanh Va</v>
      </c>
      <c r="C56" s="48">
        <v>16000</v>
      </c>
      <c r="D56" s="49">
        <f>'KL tổ 11'!U55</f>
        <v>0</v>
      </c>
      <c r="E56" s="50">
        <f t="shared" si="0"/>
        <v>0</v>
      </c>
      <c r="F56" s="51">
        <v>3</v>
      </c>
      <c r="G56" s="51">
        <v>0</v>
      </c>
      <c r="H56" s="50">
        <f t="shared" si="1"/>
        <v>0</v>
      </c>
      <c r="I56" s="51">
        <f t="shared" si="6"/>
        <v>0</v>
      </c>
      <c r="J56" s="59">
        <f>ROUND(IF(H56&lt;=500000,0,IF(AND(H56&gt;=500001,H56&lt;=1250000),(H56-'Gia cảnh 11'!I52)*5%-25000,IF(H56&gt;=1250001,(H56-'Gia cảnh 11'!I52)*10%-87500))),2)</f>
        <v>0</v>
      </c>
      <c r="K56" s="50">
        <f t="shared" si="2"/>
        <v>0</v>
      </c>
      <c r="L56" s="50">
        <f t="shared" si="3"/>
        <v>0</v>
      </c>
      <c r="M56" s="60"/>
      <c r="N56" s="61"/>
    </row>
    <row r="57" spans="1:14" s="30" customFormat="1" ht="25.5" customHeight="1">
      <c r="A57" s="46">
        <f>'KL tổ 11'!A56</f>
        <v>48</v>
      </c>
      <c r="B57" s="47" t="str">
        <f>'KL tổ 11'!B56</f>
        <v>Pư Pia</v>
      </c>
      <c r="C57" s="48">
        <v>16000</v>
      </c>
      <c r="D57" s="49">
        <f>'KL tổ 11'!U56</f>
        <v>0</v>
      </c>
      <c r="E57" s="50">
        <f t="shared" si="0"/>
        <v>0</v>
      </c>
      <c r="F57" s="51">
        <v>3</v>
      </c>
      <c r="G57" s="51">
        <v>0</v>
      </c>
      <c r="H57" s="50">
        <f t="shared" si="1"/>
        <v>0</v>
      </c>
      <c r="I57" s="51">
        <v>0</v>
      </c>
      <c r="J57" s="59">
        <f>ROUND(IF(H57&lt;=500000,0,IF(AND(H57&gt;=500001,H57&lt;=1250000),(H57-'Gia cảnh 11'!I53)*5%-25000,IF(H57&gt;=1250001,(H57-'Gia cảnh 11'!I53)*10%-87500))),2)</f>
        <v>0</v>
      </c>
      <c r="K57" s="50">
        <f t="shared" si="2"/>
        <v>0</v>
      </c>
      <c r="L57" s="50">
        <f t="shared" si="3"/>
        <v>0</v>
      </c>
      <c r="M57" s="60"/>
      <c r="N57" s="61"/>
    </row>
    <row r="58" spans="1:14" s="30" customFormat="1" ht="25.5" customHeight="1">
      <c r="A58" s="46">
        <f>'KL tổ 11'!A57</f>
        <v>49</v>
      </c>
      <c r="B58" s="47" t="str">
        <f>'KL tổ 11'!B57</f>
        <v>Kô Sal</v>
      </c>
      <c r="C58" s="48">
        <v>16000</v>
      </c>
      <c r="D58" s="49">
        <f>'KL tổ 11'!U57</f>
        <v>0</v>
      </c>
      <c r="E58" s="50">
        <f t="shared" si="0"/>
        <v>0</v>
      </c>
      <c r="F58" s="51">
        <v>3</v>
      </c>
      <c r="G58" s="51">
        <v>0</v>
      </c>
      <c r="H58" s="50">
        <f t="shared" si="1"/>
        <v>0</v>
      </c>
      <c r="I58" s="51">
        <v>0</v>
      </c>
      <c r="J58" s="59">
        <f>ROUND(IF(H58&lt;=500000,0,IF(AND(H58&gt;=500001,H58&lt;=1250000),(H58-'Gia cảnh 11'!I54)*5%-25000,IF(H58&gt;=1250001,(H58-'Gia cảnh 11'!I54)*10%-87500))),2)</f>
        <v>0</v>
      </c>
      <c r="K58" s="50">
        <f t="shared" si="2"/>
        <v>0</v>
      </c>
      <c r="L58" s="50">
        <f t="shared" si="3"/>
        <v>0</v>
      </c>
      <c r="M58" s="60"/>
      <c r="N58" s="61"/>
    </row>
    <row r="59" spans="1:14" s="30" customFormat="1" ht="25.5" customHeight="1">
      <c r="A59" s="46">
        <f>'KL tổ 11'!A58</f>
        <v>50</v>
      </c>
      <c r="B59" s="47" t="str">
        <f>'KL tổ 11'!B58</f>
        <v>Siên Viên</v>
      </c>
      <c r="C59" s="48">
        <v>16000</v>
      </c>
      <c r="D59" s="49">
        <f>'KL tổ 11'!U58</f>
        <v>0</v>
      </c>
      <c r="E59" s="50">
        <f t="shared" si="0"/>
        <v>0</v>
      </c>
      <c r="F59" s="51">
        <v>3</v>
      </c>
      <c r="G59" s="51">
        <v>0</v>
      </c>
      <c r="H59" s="50">
        <f t="shared" si="1"/>
        <v>0</v>
      </c>
      <c r="I59" s="51">
        <v>0</v>
      </c>
      <c r="J59" s="59">
        <v>0</v>
      </c>
      <c r="K59" s="50">
        <f t="shared" si="2"/>
        <v>0</v>
      </c>
      <c r="L59" s="50">
        <f t="shared" si="3"/>
        <v>0</v>
      </c>
      <c r="M59" s="60"/>
      <c r="N59" s="61"/>
    </row>
    <row r="60" spans="1:14" s="30" customFormat="1" ht="25.5" customHeight="1">
      <c r="A60" s="46">
        <f>'KL tổ 11'!A59</f>
        <v>51</v>
      </c>
      <c r="B60" s="47" t="str">
        <f>'KL tổ 11'!B59</f>
        <v>Mau Song</v>
      </c>
      <c r="C60" s="48">
        <v>16000</v>
      </c>
      <c r="D60" s="49">
        <f>'KL tổ 11'!U59</f>
        <v>0</v>
      </c>
      <c r="E60" s="50">
        <f t="shared" si="0"/>
        <v>0</v>
      </c>
      <c r="F60" s="51">
        <v>3</v>
      </c>
      <c r="G60" s="51">
        <v>0</v>
      </c>
      <c r="H60" s="50">
        <f t="shared" si="1"/>
        <v>0</v>
      </c>
      <c r="I60" s="51">
        <v>0</v>
      </c>
      <c r="J60" s="59">
        <f>ROUND(IF(H60&lt;=500000,0,IF(AND(H60&gt;=500001,H60&lt;=1250000),(H60-'Gia cảnh 11'!I56)*5%-25000,IF(H60&gt;=1250001,(H60-'Gia cảnh 11'!I56)*10%-87500))),2)</f>
        <v>0</v>
      </c>
      <c r="K60" s="50">
        <f t="shared" si="2"/>
        <v>0</v>
      </c>
      <c r="L60" s="50">
        <f t="shared" si="3"/>
        <v>0</v>
      </c>
      <c r="M60" s="60"/>
      <c r="N60" s="61"/>
    </row>
    <row r="61" spans="1:14" s="30" customFormat="1" ht="25.5" customHeight="1">
      <c r="A61" s="46">
        <f>'KL tổ 11'!A60</f>
        <v>52</v>
      </c>
      <c r="B61" s="47" t="str">
        <f>'KL tổ 11'!B60</f>
        <v>Thuươn Thin</v>
      </c>
      <c r="C61" s="48">
        <v>16000</v>
      </c>
      <c r="D61" s="49">
        <f>'KL tổ 11'!U60</f>
        <v>0</v>
      </c>
      <c r="E61" s="50">
        <f t="shared" si="0"/>
        <v>0</v>
      </c>
      <c r="F61" s="51">
        <v>3</v>
      </c>
      <c r="G61" s="51">
        <v>0</v>
      </c>
      <c r="H61" s="50">
        <f t="shared" si="1"/>
        <v>0</v>
      </c>
      <c r="I61" s="51">
        <v>0</v>
      </c>
      <c r="J61" s="59">
        <f>ROUND(IF(H61&lt;=500000,0,IF(AND(H61&gt;=500001,H61&lt;=1250000),(H61-'Gia cảnh 11'!I57)*5%-25000,IF(H61&gt;=1250001,(H61-'Gia cảnh 11'!I57)*10%-87500))),2)</f>
        <v>0</v>
      </c>
      <c r="K61" s="50">
        <f t="shared" si="2"/>
        <v>0</v>
      </c>
      <c r="L61" s="50">
        <f t="shared" si="3"/>
        <v>0</v>
      </c>
      <c r="M61" s="60"/>
      <c r="N61" s="61"/>
    </row>
    <row r="62" spans="1:14" s="30" customFormat="1" ht="25.5" customHeight="1">
      <c r="A62" s="46">
        <f>'KL tổ 11'!A61</f>
        <v>53</v>
      </c>
      <c r="B62" s="47" t="str">
        <f>'KL tổ 11'!B61</f>
        <v>Soc Chia</v>
      </c>
      <c r="C62" s="48">
        <v>16000</v>
      </c>
      <c r="D62" s="49">
        <f>'KL tổ 11'!U61</f>
        <v>0</v>
      </c>
      <c r="E62" s="50">
        <f t="shared" si="0"/>
        <v>0</v>
      </c>
      <c r="F62" s="51">
        <v>3</v>
      </c>
      <c r="G62" s="51">
        <v>0</v>
      </c>
      <c r="H62" s="50">
        <f t="shared" si="1"/>
        <v>0</v>
      </c>
      <c r="I62" s="51">
        <v>0</v>
      </c>
      <c r="J62" s="59">
        <f>ROUND(IF(H62&lt;=500000,0,IF(AND(H62&gt;=500001,H62&lt;=1250000),(H62-'Gia cảnh 11'!I58)*5%-25000,IF(H62&gt;=1250001,(H62-'Gia cảnh 11'!I58)*10%-87500))),2)</f>
        <v>0</v>
      </c>
      <c r="K62" s="50">
        <f t="shared" si="2"/>
        <v>0</v>
      </c>
      <c r="L62" s="50">
        <f t="shared" si="3"/>
        <v>0</v>
      </c>
      <c r="M62" s="60"/>
      <c r="N62" s="61"/>
    </row>
    <row r="63" spans="1:14" s="30" customFormat="1" ht="25.5" customHeight="1">
      <c r="A63" s="46">
        <f>'KL tổ 11'!A62</f>
        <v>54</v>
      </c>
      <c r="B63" s="47" t="str">
        <f>'KL tổ 11'!B62</f>
        <v>Soc Khêng</v>
      </c>
      <c r="C63" s="48">
        <v>16000</v>
      </c>
      <c r="D63" s="49">
        <f>'KL tổ 11'!U62</f>
        <v>0</v>
      </c>
      <c r="E63" s="50">
        <f t="shared" si="0"/>
        <v>0</v>
      </c>
      <c r="F63" s="51">
        <v>3</v>
      </c>
      <c r="G63" s="51">
        <v>0</v>
      </c>
      <c r="H63" s="50">
        <f t="shared" si="1"/>
        <v>0</v>
      </c>
      <c r="I63" s="51">
        <v>0</v>
      </c>
      <c r="J63" s="59">
        <v>0</v>
      </c>
      <c r="K63" s="50">
        <f t="shared" si="2"/>
        <v>0</v>
      </c>
      <c r="L63" s="50">
        <f t="shared" si="3"/>
        <v>0</v>
      </c>
      <c r="M63" s="60"/>
      <c r="N63" s="61"/>
    </row>
    <row r="64" spans="1:14" s="30" customFormat="1" ht="25.5" customHeight="1">
      <c r="A64" s="46">
        <f>'KL tổ 11'!A63</f>
        <v>55</v>
      </c>
      <c r="B64" s="47" t="str">
        <f>'KL tổ 11'!B63</f>
        <v>Som At</v>
      </c>
      <c r="C64" s="48">
        <v>16000</v>
      </c>
      <c r="D64" s="49">
        <f>'KL tổ 11'!U63</f>
        <v>0</v>
      </c>
      <c r="E64" s="50">
        <f t="shared" si="0"/>
        <v>0</v>
      </c>
      <c r="F64" s="51">
        <v>3</v>
      </c>
      <c r="G64" s="51">
        <v>0</v>
      </c>
      <c r="H64" s="50">
        <f t="shared" si="1"/>
        <v>0</v>
      </c>
      <c r="I64" s="51">
        <f>H64</f>
        <v>0</v>
      </c>
      <c r="J64" s="59">
        <f>ROUND(IF(H64&lt;=500000,0,IF(AND(H64&gt;=500001,H64&lt;=1250000),(H64-'Gia cảnh 11'!I60)*5%-25000,IF(H64&gt;=1250001,(H64-'Gia cảnh 11'!I60)*10%-87500))),2)</f>
        <v>0</v>
      </c>
      <c r="K64" s="50">
        <f t="shared" si="2"/>
        <v>0</v>
      </c>
      <c r="L64" s="50">
        <f t="shared" si="3"/>
        <v>0</v>
      </c>
      <c r="M64" s="60"/>
      <c r="N64" s="61"/>
    </row>
    <row r="65" spans="1:14" s="30" customFormat="1" ht="25.5" customHeight="1">
      <c r="A65" s="46">
        <f>'KL tổ 11'!A64</f>
        <v>56</v>
      </c>
      <c r="B65" s="47" t="str">
        <f>'KL tổ 11'!B64</f>
        <v>Hô Hôi</v>
      </c>
      <c r="C65" s="48">
        <v>16000</v>
      </c>
      <c r="D65" s="49">
        <f>'KL tổ 11'!U64</f>
        <v>0</v>
      </c>
      <c r="E65" s="50">
        <f t="shared" si="0"/>
        <v>0</v>
      </c>
      <c r="F65" s="51">
        <v>3</v>
      </c>
      <c r="G65" s="51">
        <v>0</v>
      </c>
      <c r="H65" s="50">
        <f t="shared" si="1"/>
        <v>0</v>
      </c>
      <c r="I65" s="51">
        <f>H65</f>
        <v>0</v>
      </c>
      <c r="J65" s="59">
        <f>ROUND(IF(H65&lt;=500000,0,IF(AND(H65&gt;=500001,H65&lt;=1250000),(H65-'Gia cảnh 11'!I61)*5%-25000,IF(H65&gt;=1250001,(H65-'Gia cảnh 11'!I61)*10%-87500))),2)</f>
        <v>0</v>
      </c>
      <c r="K65" s="50">
        <f t="shared" si="2"/>
        <v>0</v>
      </c>
      <c r="L65" s="50">
        <f t="shared" si="3"/>
        <v>0</v>
      </c>
      <c r="M65" s="60"/>
      <c r="N65" s="61"/>
    </row>
    <row r="66" spans="1:14" s="30" customFormat="1" ht="25.5" customHeight="1">
      <c r="A66" s="46">
        <f>'KL tổ 11'!A65</f>
        <v>57</v>
      </c>
      <c r="B66" s="47" t="str">
        <f>'KL tổ 11'!B65</f>
        <v>Hô Hai</v>
      </c>
      <c r="C66" s="48">
        <v>16000</v>
      </c>
      <c r="D66" s="49">
        <f>'KL tổ 11'!U65</f>
        <v>0</v>
      </c>
      <c r="E66" s="50">
        <f t="shared" si="0"/>
        <v>0</v>
      </c>
      <c r="F66" s="51">
        <v>3</v>
      </c>
      <c r="G66" s="51">
        <v>0</v>
      </c>
      <c r="H66" s="50">
        <f t="shared" si="1"/>
        <v>0</v>
      </c>
      <c r="I66" s="51">
        <f>H66</f>
        <v>0</v>
      </c>
      <c r="J66" s="59">
        <f>ROUND(IF(H66&lt;=500000,0,IF(AND(H66&gt;=500001,H66&lt;=1250000),(H66-'Gia cảnh 11'!I62)*5%-25000,IF(H66&gt;=1250001,(H66-'Gia cảnh 11'!I62)*10%-87500))),2)</f>
        <v>0</v>
      </c>
      <c r="K66" s="50">
        <f t="shared" si="2"/>
        <v>0</v>
      </c>
      <c r="L66" s="50">
        <f t="shared" si="3"/>
        <v>0</v>
      </c>
      <c r="M66" s="60"/>
      <c r="N66" s="61"/>
    </row>
    <row r="67" spans="1:14" s="30" customFormat="1" ht="25.5" customHeight="1">
      <c r="A67" s="46">
        <f>'KL tổ 11'!A66</f>
        <v>58</v>
      </c>
      <c r="B67" s="47" t="str">
        <f>'KL tổ 11'!B66</f>
        <v>Phiêp Phol</v>
      </c>
      <c r="C67" s="48">
        <v>16000</v>
      </c>
      <c r="D67" s="49">
        <f>'KL tổ 11'!U66</f>
        <v>0</v>
      </c>
      <c r="E67" s="50">
        <f t="shared" si="0"/>
        <v>0</v>
      </c>
      <c r="F67" s="51">
        <v>3</v>
      </c>
      <c r="G67" s="51">
        <v>0</v>
      </c>
      <c r="H67" s="50">
        <f t="shared" si="1"/>
        <v>0</v>
      </c>
      <c r="I67" s="51">
        <f>H67</f>
        <v>0</v>
      </c>
      <c r="J67" s="59">
        <f>ROUND(IF(H67&lt;=500000,0,IF(AND(H67&gt;=500001,H67&lt;=1250000),(H67-'Gia cảnh 11'!I63)*5%-25000,IF(H67&gt;=1250001,(H67-'Gia cảnh 11'!I63)*10%-87500))),2)</f>
        <v>0</v>
      </c>
      <c r="K67" s="50">
        <f t="shared" si="2"/>
        <v>0</v>
      </c>
      <c r="L67" s="50">
        <f t="shared" si="3"/>
        <v>0</v>
      </c>
      <c r="M67" s="60"/>
      <c r="N67" s="61"/>
    </row>
    <row r="68" spans="1:14" s="30" customFormat="1" ht="25.5" customHeight="1">
      <c r="A68" s="46">
        <f>'KL tổ 11'!A67</f>
        <v>59</v>
      </c>
      <c r="B68" s="47" t="str">
        <f>'KL tổ 11'!B67</f>
        <v>Keo Mêt</v>
      </c>
      <c r="C68" s="48">
        <v>16000</v>
      </c>
      <c r="D68" s="49">
        <f>'KL tổ 11'!U67</f>
        <v>0</v>
      </c>
      <c r="E68" s="50">
        <f t="shared" si="0"/>
        <v>0</v>
      </c>
      <c r="F68" s="51">
        <v>3</v>
      </c>
      <c r="G68" s="51">
        <v>0</v>
      </c>
      <c r="H68" s="50">
        <f t="shared" si="1"/>
        <v>0</v>
      </c>
      <c r="I68" s="51">
        <f>H68</f>
        <v>0</v>
      </c>
      <c r="J68" s="59">
        <f>ROUND(IF(H68&lt;=500000,0,IF(AND(H68&gt;=500001,H68&lt;=1250000),(H68-'Gia cảnh 11'!I64)*5%-25000,IF(H68&gt;=1250001,(H68-'Gia cảnh 11'!I64)*10%-87500))),2)</f>
        <v>0</v>
      </c>
      <c r="K68" s="50">
        <f t="shared" si="2"/>
        <v>0</v>
      </c>
      <c r="L68" s="50">
        <f t="shared" si="3"/>
        <v>0</v>
      </c>
      <c r="M68" s="60"/>
      <c r="N68" s="61"/>
    </row>
    <row r="69" spans="1:14" s="30" customFormat="1" ht="25.5" customHeight="1">
      <c r="A69" s="46">
        <f>'KL tổ 11'!A68</f>
        <v>60</v>
      </c>
      <c r="B69" s="47" t="str">
        <f>'KL tổ 11'!B68</f>
        <v>Canh Thông</v>
      </c>
      <c r="C69" s="48">
        <v>16000</v>
      </c>
      <c r="D69" s="49">
        <f>'KL tổ 11'!U68</f>
        <v>0</v>
      </c>
      <c r="E69" s="50">
        <f t="shared" si="0"/>
        <v>0</v>
      </c>
      <c r="F69" s="51">
        <v>3</v>
      </c>
      <c r="G69" s="51">
        <v>0</v>
      </c>
      <c r="H69" s="50">
        <f t="shared" si="1"/>
        <v>0</v>
      </c>
      <c r="I69" s="51">
        <v>0</v>
      </c>
      <c r="J69" s="59">
        <f>ROUND(IF(H69&lt;=500000,0,IF(AND(H69&gt;=500001,H69&lt;=1250000),(H69-'Gia cảnh 11'!I65)*5%-25000,IF(H69&gt;=1250001,(H69-'Gia cảnh 11'!I65)*10%-87500))),2)</f>
        <v>0</v>
      </c>
      <c r="K69" s="50">
        <f t="shared" si="2"/>
        <v>0</v>
      </c>
      <c r="L69" s="50">
        <f t="shared" si="3"/>
        <v>0</v>
      </c>
      <c r="M69" s="60"/>
      <c r="N69" s="61"/>
    </row>
    <row r="70" spans="1:14" s="30" customFormat="1" ht="25.5" customHeight="1">
      <c r="A70" s="46">
        <f>'KL tổ 11'!A69</f>
        <v>61</v>
      </c>
      <c r="B70" s="47" t="str">
        <f>'KL tổ 11'!B69</f>
        <v>Tưc Thia</v>
      </c>
      <c r="C70" s="48">
        <v>16000</v>
      </c>
      <c r="D70" s="49">
        <f>'KL tổ 11'!U69</f>
        <v>0</v>
      </c>
      <c r="E70" s="50">
        <f t="shared" si="0"/>
        <v>0</v>
      </c>
      <c r="F70" s="51">
        <v>3</v>
      </c>
      <c r="G70" s="51">
        <v>0</v>
      </c>
      <c r="H70" s="50">
        <f t="shared" si="1"/>
        <v>0</v>
      </c>
      <c r="I70" s="51">
        <v>0</v>
      </c>
      <c r="J70" s="59">
        <f>ROUND(IF(H70&lt;=500000,0,IF(AND(H70&gt;=500001,H70&lt;=1250000),(H70-'Gia cảnh 11'!I66)*5%-25000,IF(H70&gt;=1250001,(H70-'Gia cảnh 11'!I66)*10%-87500))),2)</f>
        <v>0</v>
      </c>
      <c r="K70" s="50">
        <f t="shared" si="2"/>
        <v>0</v>
      </c>
      <c r="L70" s="50">
        <f t="shared" si="3"/>
        <v>0</v>
      </c>
      <c r="M70" s="60"/>
      <c r="N70" s="61"/>
    </row>
    <row r="71" spans="1:14" s="30" customFormat="1" ht="25.5" customHeight="1">
      <c r="A71" s="46">
        <f>'KL tổ 11'!A70</f>
        <v>62</v>
      </c>
      <c r="B71" s="47" t="str">
        <f>'KL tổ 11'!B70</f>
        <v>Nho Nhanh</v>
      </c>
      <c r="C71" s="48">
        <v>16000</v>
      </c>
      <c r="D71" s="49">
        <f>'KL tổ 11'!U70</f>
        <v>0</v>
      </c>
      <c r="E71" s="50">
        <f t="shared" si="0"/>
        <v>0</v>
      </c>
      <c r="F71" s="51">
        <v>3</v>
      </c>
      <c r="G71" s="51">
        <v>0</v>
      </c>
      <c r="H71" s="50">
        <f t="shared" si="1"/>
        <v>0</v>
      </c>
      <c r="I71" s="51">
        <v>0</v>
      </c>
      <c r="J71" s="59">
        <f>ROUND(IF(H71&lt;=500000,0,IF(AND(H71&gt;=500001,H71&lt;=1250000),(H71-'Gia cảnh 11'!I67)*5%-25000,IF(H71&gt;=1250001,(H71-'Gia cảnh 11'!I67)*10%-87500))),2)</f>
        <v>0</v>
      </c>
      <c r="K71" s="50">
        <f t="shared" si="2"/>
        <v>0</v>
      </c>
      <c r="L71" s="50">
        <f t="shared" si="3"/>
        <v>0</v>
      </c>
      <c r="M71" s="60"/>
      <c r="N71" s="61"/>
    </row>
    <row r="72" spans="1:14" s="30" customFormat="1" ht="25.5" customHeight="1">
      <c r="A72" s="46">
        <f>'KL tổ 11'!A71</f>
        <v>63</v>
      </c>
      <c r="B72" s="47" t="str">
        <f>'KL tổ 11'!B71</f>
        <v>Thi Tha</v>
      </c>
      <c r="C72" s="48">
        <v>16000</v>
      </c>
      <c r="D72" s="49">
        <f>'KL tổ 11'!U71</f>
        <v>0</v>
      </c>
      <c r="E72" s="50">
        <f t="shared" si="0"/>
        <v>0</v>
      </c>
      <c r="F72" s="51">
        <v>3</v>
      </c>
      <c r="G72" s="51">
        <v>0</v>
      </c>
      <c r="H72" s="50">
        <f t="shared" si="1"/>
        <v>0</v>
      </c>
      <c r="I72" s="51">
        <v>0</v>
      </c>
      <c r="J72" s="59">
        <f>ROUND(IF(H72&lt;=500000,0,IF(AND(H72&gt;=500001,H72&lt;=1250000),(H72-'Gia cảnh 11'!I68)*5%-25000,IF(H72&gt;=1250001,(H72-'Gia cảnh 11'!I68)*10%-87500))),2)</f>
        <v>0</v>
      </c>
      <c r="K72" s="50">
        <f t="shared" si="2"/>
        <v>0</v>
      </c>
      <c r="L72" s="50">
        <f t="shared" si="3"/>
        <v>0</v>
      </c>
      <c r="M72" s="60"/>
      <c r="N72" s="61"/>
    </row>
    <row r="73" spans="1:14" s="30" customFormat="1" ht="25.5" customHeight="1">
      <c r="A73" s="46">
        <f>'KL tổ 11'!A72</f>
        <v>64</v>
      </c>
      <c r="B73" s="47" t="str">
        <f>'KL tổ 11'!B72</f>
        <v>Đoc Khlay</v>
      </c>
      <c r="C73" s="48">
        <v>16000</v>
      </c>
      <c r="D73" s="49">
        <f>'KL tổ 11'!U72</f>
        <v>0</v>
      </c>
      <c r="E73" s="50">
        <f t="shared" si="0"/>
        <v>0</v>
      </c>
      <c r="F73" s="51">
        <v>3</v>
      </c>
      <c r="G73" s="51">
        <v>0</v>
      </c>
      <c r="H73" s="50">
        <f t="shared" si="1"/>
        <v>0</v>
      </c>
      <c r="I73" s="51">
        <v>0</v>
      </c>
      <c r="J73" s="59">
        <f>ROUND(IF(H73&lt;=500000,0,IF(AND(H73&gt;=500001,H73&lt;=1250000),(H73-'Gia cảnh 11'!I69)*5%-25000,IF(H73&gt;=1250001,(H73-'Gia cảnh 11'!I69)*10%-87500))),2)</f>
        <v>0</v>
      </c>
      <c r="K73" s="50">
        <f t="shared" si="2"/>
        <v>0</v>
      </c>
      <c r="L73" s="50">
        <f t="shared" si="3"/>
        <v>0</v>
      </c>
      <c r="M73" s="60"/>
      <c r="N73" s="61"/>
    </row>
    <row r="74" spans="1:14" s="30" customFormat="1" ht="25.5" customHeight="1">
      <c r="A74" s="46">
        <f>'KL tổ 11'!A73</f>
        <v>65</v>
      </c>
      <c r="B74" s="47" t="str">
        <f>'KL tổ 11'!B73</f>
        <v>Mit Kiêm</v>
      </c>
      <c r="C74" s="48">
        <v>16000</v>
      </c>
      <c r="D74" s="49">
        <f>'KL tổ 11'!U73</f>
        <v>0</v>
      </c>
      <c r="E74" s="50">
        <f t="shared" ref="E74:E137" si="7">C74*D74</f>
        <v>0</v>
      </c>
      <c r="F74" s="51">
        <v>3</v>
      </c>
      <c r="G74" s="51">
        <v>0</v>
      </c>
      <c r="H74" s="50">
        <f t="shared" ref="H74:H137" si="8">G74+E74</f>
        <v>0</v>
      </c>
      <c r="I74" s="51">
        <v>0</v>
      </c>
      <c r="J74" s="59">
        <f>ROUND(IF(H74&lt;=500000,0,IF(AND(H74&gt;=500001,H74&lt;=1250000),(H74-'Gia cảnh 11'!I70)*5%-25000,IF(H74&gt;=1250001,(H74-'Gia cảnh 11'!I70)*10%-87500))),2)</f>
        <v>0</v>
      </c>
      <c r="K74" s="50">
        <f t="shared" ref="K74:K137" si="9">IF(J74&gt;0,I74+J74,I74)</f>
        <v>0</v>
      </c>
      <c r="L74" s="50">
        <f t="shared" ref="L74:L137" si="10">IF(K74&gt;0,H74-K74,H74)</f>
        <v>0</v>
      </c>
      <c r="M74" s="60"/>
      <c r="N74" s="61"/>
    </row>
    <row r="75" spans="1:14" s="30" customFormat="1" ht="25.5" customHeight="1">
      <c r="A75" s="46">
        <f>'KL tổ 11'!A74</f>
        <v>66</v>
      </c>
      <c r="B75" s="47" t="str">
        <f>'KL tổ 11'!B74</f>
        <v>Kan Khêt</v>
      </c>
      <c r="C75" s="48">
        <v>16000</v>
      </c>
      <c r="D75" s="49">
        <f>'KL tổ 11'!U74</f>
        <v>0</v>
      </c>
      <c r="E75" s="50">
        <f t="shared" si="7"/>
        <v>0</v>
      </c>
      <c r="F75" s="51">
        <v>3</v>
      </c>
      <c r="G75" s="51">
        <v>0</v>
      </c>
      <c r="H75" s="50">
        <f t="shared" si="8"/>
        <v>0</v>
      </c>
      <c r="I75" s="51">
        <v>0</v>
      </c>
      <c r="J75" s="59">
        <f>ROUND(IF(H75&lt;=500000,0,IF(AND(H75&gt;=500001,H75&lt;=1250000),(H75-'Gia cảnh 11'!I71)*5%-25000,IF(H75&gt;=1250001,(H75-'Gia cảnh 11'!I71)*10%-87500))),2)</f>
        <v>0</v>
      </c>
      <c r="K75" s="50">
        <f t="shared" si="9"/>
        <v>0</v>
      </c>
      <c r="L75" s="50">
        <f t="shared" si="10"/>
        <v>0</v>
      </c>
      <c r="M75" s="60"/>
      <c r="N75" s="61"/>
    </row>
    <row r="76" spans="1:14" s="30" customFormat="1" ht="25.5" customHeight="1">
      <c r="A76" s="46">
        <f>'KL tổ 11'!A75</f>
        <v>67</v>
      </c>
      <c r="B76" s="47" t="str">
        <f>'KL tổ 11'!B75</f>
        <v>Um Ra</v>
      </c>
      <c r="C76" s="48">
        <v>16000</v>
      </c>
      <c r="D76" s="49">
        <f>'KL tổ 11'!U75</f>
        <v>0</v>
      </c>
      <c r="E76" s="50">
        <f t="shared" si="7"/>
        <v>0</v>
      </c>
      <c r="F76" s="51">
        <v>3</v>
      </c>
      <c r="G76" s="51">
        <v>0</v>
      </c>
      <c r="H76" s="50">
        <f t="shared" si="8"/>
        <v>0</v>
      </c>
      <c r="I76" s="51">
        <f t="shared" ref="I76:I87" si="11">H76</f>
        <v>0</v>
      </c>
      <c r="J76" s="59">
        <f>ROUND(IF(H76&lt;=500000,0,IF(AND(H76&gt;=500001,H76&lt;=1250000),(H76-'Gia cảnh 11'!I72)*5%-25000,IF(H76&gt;=1250001,(H76-'Gia cảnh 11'!I72)*10%-87500))),2)</f>
        <v>0</v>
      </c>
      <c r="K76" s="50">
        <f t="shared" si="9"/>
        <v>0</v>
      </c>
      <c r="L76" s="50">
        <f t="shared" si="10"/>
        <v>0</v>
      </c>
      <c r="M76" s="60"/>
      <c r="N76" s="61"/>
    </row>
    <row r="77" spans="1:14" s="30" customFormat="1" ht="25.5" customHeight="1">
      <c r="A77" s="46">
        <f>'KL tổ 11'!A76</f>
        <v>68</v>
      </c>
      <c r="B77" s="47" t="str">
        <f>'KL tổ 11'!B76</f>
        <v>Moi Poi</v>
      </c>
      <c r="C77" s="48">
        <v>16000</v>
      </c>
      <c r="D77" s="49">
        <f>'KL tổ 11'!U76</f>
        <v>0</v>
      </c>
      <c r="E77" s="50">
        <f t="shared" si="7"/>
        <v>0</v>
      </c>
      <c r="F77" s="51">
        <v>3</v>
      </c>
      <c r="G77" s="51">
        <v>0</v>
      </c>
      <c r="H77" s="50">
        <f t="shared" si="8"/>
        <v>0</v>
      </c>
      <c r="I77" s="51">
        <f t="shared" si="11"/>
        <v>0</v>
      </c>
      <c r="J77" s="59">
        <f>ROUND(IF(H77&lt;=500000,0,IF(AND(H77&gt;=500001,H77&lt;=1250000),(H77-'Gia cảnh 11'!I73)*5%-25000,IF(H77&gt;=1250001,(H77-'Gia cảnh 11'!I73)*10%-87500))),2)</f>
        <v>0</v>
      </c>
      <c r="K77" s="50">
        <f t="shared" si="9"/>
        <v>0</v>
      </c>
      <c r="L77" s="50">
        <f t="shared" si="10"/>
        <v>0</v>
      </c>
      <c r="M77" s="60"/>
      <c r="N77" s="61"/>
    </row>
    <row r="78" spans="1:14" s="30" customFormat="1" ht="25.5" customHeight="1">
      <c r="A78" s="46">
        <f>'KL tổ 11'!A77</f>
        <v>69</v>
      </c>
      <c r="B78" s="47" t="str">
        <f>'KL tổ 11'!B77</f>
        <v>San Sinh</v>
      </c>
      <c r="C78" s="48">
        <v>16000</v>
      </c>
      <c r="D78" s="49">
        <f>'KL tổ 11'!U77</f>
        <v>0</v>
      </c>
      <c r="E78" s="50">
        <f t="shared" si="7"/>
        <v>0</v>
      </c>
      <c r="F78" s="51">
        <v>3</v>
      </c>
      <c r="G78" s="51">
        <v>0</v>
      </c>
      <c r="H78" s="50">
        <f t="shared" si="8"/>
        <v>0</v>
      </c>
      <c r="I78" s="51">
        <f t="shared" si="11"/>
        <v>0</v>
      </c>
      <c r="J78" s="59">
        <f>ROUND(IF(H78&lt;=500000,0,IF(AND(H78&gt;=500001,H78&lt;=1250000),(H78-'Gia cảnh 11'!I74)*5%-25000,IF(H78&gt;=1250001,(H78-'Gia cảnh 11'!I74)*10%-87500))),2)</f>
        <v>0</v>
      </c>
      <c r="K78" s="50">
        <f t="shared" si="9"/>
        <v>0</v>
      </c>
      <c r="L78" s="50">
        <f t="shared" si="10"/>
        <v>0</v>
      </c>
      <c r="M78" s="60"/>
      <c r="N78" s="61"/>
    </row>
    <row r="79" spans="1:14" s="30" customFormat="1" ht="25.5" customHeight="1">
      <c r="A79" s="46">
        <f>'KL tổ 11'!A78</f>
        <v>70</v>
      </c>
      <c r="B79" s="47" t="str">
        <f>'KL tổ 11'!B78</f>
        <v>Nhoc Nho</v>
      </c>
      <c r="C79" s="48">
        <v>16000</v>
      </c>
      <c r="D79" s="49">
        <f>'KL tổ 11'!U78</f>
        <v>0</v>
      </c>
      <c r="E79" s="50">
        <f t="shared" si="7"/>
        <v>0</v>
      </c>
      <c r="F79" s="51">
        <v>3</v>
      </c>
      <c r="G79" s="51">
        <v>0</v>
      </c>
      <c r="H79" s="50">
        <f t="shared" si="8"/>
        <v>0</v>
      </c>
      <c r="I79" s="51">
        <f t="shared" si="11"/>
        <v>0</v>
      </c>
      <c r="J79" s="59">
        <f>ROUND(IF(H79&lt;=500000,0,IF(AND(H79&gt;=500001,H79&lt;=1250000),(H79-'Gia cảnh 11'!I75)*5%-25000,IF(H79&gt;=1250001,(H79-'Gia cảnh 11'!I75)*10%-87500))),2)</f>
        <v>0</v>
      </c>
      <c r="K79" s="50">
        <f t="shared" si="9"/>
        <v>0</v>
      </c>
      <c r="L79" s="50">
        <f t="shared" si="10"/>
        <v>0</v>
      </c>
      <c r="M79" s="60"/>
      <c r="N79" s="61"/>
    </row>
    <row r="80" spans="1:14" s="30" customFormat="1" ht="25.5" customHeight="1">
      <c r="A80" s="46">
        <f>'KL tổ 11'!A79</f>
        <v>71</v>
      </c>
      <c r="B80" s="47" t="str">
        <f>'KL tổ 11'!B79</f>
        <v>Khet Hên</v>
      </c>
      <c r="C80" s="48">
        <v>16000</v>
      </c>
      <c r="D80" s="49">
        <f>'KL tổ 11'!U79</f>
        <v>0</v>
      </c>
      <c r="E80" s="50">
        <f t="shared" si="7"/>
        <v>0</v>
      </c>
      <c r="F80" s="51">
        <v>3</v>
      </c>
      <c r="G80" s="51">
        <v>0</v>
      </c>
      <c r="H80" s="50">
        <f t="shared" si="8"/>
        <v>0</v>
      </c>
      <c r="I80" s="51">
        <f t="shared" si="11"/>
        <v>0</v>
      </c>
      <c r="J80" s="59">
        <f>ROUND(IF(H80&lt;=500000,0,IF(AND(H80&gt;=500001,H80&lt;=1250000),(H80-'Gia cảnh 11'!I76)*5%-25000,IF(H80&gt;=1250001,(H80-'Gia cảnh 11'!I76)*10%-87500))),2)</f>
        <v>0</v>
      </c>
      <c r="K80" s="50">
        <f t="shared" si="9"/>
        <v>0</v>
      </c>
      <c r="L80" s="50">
        <f t="shared" si="10"/>
        <v>0</v>
      </c>
      <c r="M80" s="60"/>
      <c r="N80" s="61"/>
    </row>
    <row r="81" spans="1:14" s="30" customFormat="1" ht="25.5" customHeight="1">
      <c r="A81" s="46">
        <f>'KL tổ 11'!A80</f>
        <v>72</v>
      </c>
      <c r="B81" s="47" t="str">
        <f>'KL tổ 11'!B80</f>
        <v>Sau Pư</v>
      </c>
      <c r="C81" s="48">
        <v>16000</v>
      </c>
      <c r="D81" s="49">
        <f>'KL tổ 11'!U80</f>
        <v>0</v>
      </c>
      <c r="E81" s="50">
        <f t="shared" si="7"/>
        <v>0</v>
      </c>
      <c r="F81" s="51">
        <v>3</v>
      </c>
      <c r="G81" s="51">
        <v>0</v>
      </c>
      <c r="H81" s="50">
        <f t="shared" si="8"/>
        <v>0</v>
      </c>
      <c r="I81" s="51">
        <f t="shared" si="11"/>
        <v>0</v>
      </c>
      <c r="J81" s="59">
        <f>ROUND(IF(H81&lt;=500000,0,IF(AND(H81&gt;=500001,H81&lt;=1250000),(H81-'Gia cảnh 11'!I77)*5%-25000,IF(H81&gt;=1250001,(H81-'Gia cảnh 11'!I77)*10%-87500))),2)</f>
        <v>0</v>
      </c>
      <c r="K81" s="50">
        <f t="shared" si="9"/>
        <v>0</v>
      </c>
      <c r="L81" s="50">
        <f t="shared" si="10"/>
        <v>0</v>
      </c>
      <c r="M81" s="60"/>
      <c r="N81" s="61"/>
    </row>
    <row r="82" spans="1:14" s="30" customFormat="1" ht="25.5" customHeight="1">
      <c r="A82" s="46">
        <f>'KL tổ 11'!A81</f>
        <v>73</v>
      </c>
      <c r="B82" s="47" t="str">
        <f>'KL tổ 11'!B81</f>
        <v>Pư Nha</v>
      </c>
      <c r="C82" s="48">
        <v>16000</v>
      </c>
      <c r="D82" s="49">
        <f>'KL tổ 11'!U81</f>
        <v>0</v>
      </c>
      <c r="E82" s="50">
        <f t="shared" si="7"/>
        <v>0</v>
      </c>
      <c r="F82" s="51">
        <v>3</v>
      </c>
      <c r="G82" s="51">
        <v>0</v>
      </c>
      <c r="H82" s="50">
        <f t="shared" si="8"/>
        <v>0</v>
      </c>
      <c r="I82" s="51">
        <f t="shared" si="11"/>
        <v>0</v>
      </c>
      <c r="J82" s="59">
        <f>ROUND(IF(H82&lt;=500000,0,IF(AND(H82&gt;=500001,H82&lt;=1250000),(H82-'Gia cảnh 11'!I78)*5%-25000,IF(H82&gt;=1250001,(H82-'Gia cảnh 11'!I78)*10%-87500))),2)</f>
        <v>0</v>
      </c>
      <c r="K82" s="50">
        <f t="shared" si="9"/>
        <v>0</v>
      </c>
      <c r="L82" s="50">
        <f t="shared" si="10"/>
        <v>0</v>
      </c>
      <c r="M82" s="60"/>
      <c r="N82" s="61"/>
    </row>
    <row r="83" spans="1:14" s="30" customFormat="1" ht="25.5" customHeight="1">
      <c r="A83" s="46">
        <f>'KL tổ 11'!A82</f>
        <v>74</v>
      </c>
      <c r="B83" s="47" t="str">
        <f>'KL tổ 11'!B82</f>
        <v xml:space="preserve">Noi Hên </v>
      </c>
      <c r="C83" s="48">
        <v>16000</v>
      </c>
      <c r="D83" s="49">
        <f>'KL tổ 11'!U82</f>
        <v>0</v>
      </c>
      <c r="E83" s="50">
        <f t="shared" si="7"/>
        <v>0</v>
      </c>
      <c r="F83" s="51">
        <v>3</v>
      </c>
      <c r="G83" s="51">
        <v>0</v>
      </c>
      <c r="H83" s="50">
        <f t="shared" si="8"/>
        <v>0</v>
      </c>
      <c r="I83" s="51">
        <f t="shared" si="11"/>
        <v>0</v>
      </c>
      <c r="J83" s="59">
        <f>ROUND(IF(H83&lt;=500000,0,IF(AND(H83&gt;=500001,H83&lt;=1250000),(H83-'Gia cảnh 11'!I79)*5%-25000,IF(H83&gt;=1250001,(H83-'Gia cảnh 11'!I79)*10%-87500))),2)</f>
        <v>0</v>
      </c>
      <c r="K83" s="50">
        <f t="shared" si="9"/>
        <v>0</v>
      </c>
      <c r="L83" s="50">
        <f t="shared" si="10"/>
        <v>0</v>
      </c>
      <c r="M83" s="60"/>
      <c r="N83" s="61"/>
    </row>
    <row r="84" spans="1:14" s="30" customFormat="1" ht="25.5" customHeight="1">
      <c r="A84" s="46">
        <f>'KL tổ 11'!A83</f>
        <v>75</v>
      </c>
      <c r="B84" s="47" t="str">
        <f>'KL tổ 11'!B83</f>
        <v>Noi Hiên</v>
      </c>
      <c r="C84" s="48">
        <v>16000</v>
      </c>
      <c r="D84" s="49">
        <f>'KL tổ 11'!U83</f>
        <v>0</v>
      </c>
      <c r="E84" s="50">
        <f t="shared" si="7"/>
        <v>0</v>
      </c>
      <c r="F84" s="51">
        <v>3</v>
      </c>
      <c r="G84" s="51">
        <v>0</v>
      </c>
      <c r="H84" s="50">
        <f t="shared" si="8"/>
        <v>0</v>
      </c>
      <c r="I84" s="51">
        <f t="shared" si="11"/>
        <v>0</v>
      </c>
      <c r="J84" s="59">
        <f>ROUND(IF(H84&lt;=500000,0,IF(AND(H84&gt;=500001,H84&lt;=1250000),(H84-'Gia cảnh 11'!I80)*5%-25000,IF(H84&gt;=1250001,(H84-'Gia cảnh 11'!I80)*10%-87500))),2)</f>
        <v>0</v>
      </c>
      <c r="K84" s="50">
        <f t="shared" si="9"/>
        <v>0</v>
      </c>
      <c r="L84" s="50">
        <f t="shared" si="10"/>
        <v>0</v>
      </c>
      <c r="M84" s="60"/>
      <c r="N84" s="61"/>
    </row>
    <row r="85" spans="1:14" s="30" customFormat="1" ht="25.5" customHeight="1">
      <c r="A85" s="46">
        <f>'KL tổ 11'!A84</f>
        <v>76</v>
      </c>
      <c r="B85" s="47" t="str">
        <f>'KL tổ 11'!B84</f>
        <v>Đa Linh</v>
      </c>
      <c r="C85" s="48">
        <v>16000</v>
      </c>
      <c r="D85" s="49">
        <f>'KL tổ 11'!U84</f>
        <v>0</v>
      </c>
      <c r="E85" s="50">
        <f t="shared" si="7"/>
        <v>0</v>
      </c>
      <c r="F85" s="51">
        <v>3</v>
      </c>
      <c r="G85" s="51">
        <v>0</v>
      </c>
      <c r="H85" s="50">
        <f t="shared" si="8"/>
        <v>0</v>
      </c>
      <c r="I85" s="51">
        <f t="shared" si="11"/>
        <v>0</v>
      </c>
      <c r="J85" s="59">
        <f>ROUND(IF(H85&lt;=500000,0,IF(AND(H85&gt;=500001,H85&lt;=1250000),(H85-'Gia cảnh 11'!I81)*5%-25000,IF(H85&gt;=1250001,(H85-'Gia cảnh 11'!I81)*10%-87500))),2)</f>
        <v>0</v>
      </c>
      <c r="K85" s="50">
        <f t="shared" si="9"/>
        <v>0</v>
      </c>
      <c r="L85" s="50">
        <f t="shared" si="10"/>
        <v>0</v>
      </c>
      <c r="M85" s="60"/>
      <c r="N85" s="61"/>
    </row>
    <row r="86" spans="1:14" s="30" customFormat="1" ht="25.5" customHeight="1">
      <c r="A86" s="46">
        <f>'KL tổ 11'!A85</f>
        <v>77</v>
      </c>
      <c r="B86" s="47" t="str">
        <f>'KL tổ 11'!B85</f>
        <v>Khach Năk</v>
      </c>
      <c r="C86" s="48">
        <v>16000</v>
      </c>
      <c r="D86" s="49">
        <f>'KL tổ 11'!U85</f>
        <v>0</v>
      </c>
      <c r="E86" s="50">
        <f t="shared" si="7"/>
        <v>0</v>
      </c>
      <c r="F86" s="51">
        <v>3</v>
      </c>
      <c r="G86" s="51">
        <v>0</v>
      </c>
      <c r="H86" s="50">
        <f t="shared" si="8"/>
        <v>0</v>
      </c>
      <c r="I86" s="51">
        <f t="shared" si="11"/>
        <v>0</v>
      </c>
      <c r="J86" s="59">
        <f>ROUND(IF(H86&lt;=500000,0,IF(AND(H86&gt;=500001,H86&lt;=1250000),(H86-'Gia cảnh 11'!I82)*5%-25000,IF(H86&gt;=1250001,(H86-'Gia cảnh 11'!I82)*10%-87500))),2)</f>
        <v>0</v>
      </c>
      <c r="K86" s="50">
        <f t="shared" si="9"/>
        <v>0</v>
      </c>
      <c r="L86" s="50">
        <f t="shared" si="10"/>
        <v>0</v>
      </c>
      <c r="M86" s="60"/>
      <c r="N86" s="61"/>
    </row>
    <row r="87" spans="1:14" s="30" customFormat="1" ht="25.5" customHeight="1">
      <c r="A87" s="46">
        <f>'KL tổ 11'!A86</f>
        <v>78</v>
      </c>
      <c r="B87" s="47" t="str">
        <f>'KL tổ 11'!B86</f>
        <v>Soc Liêp</v>
      </c>
      <c r="C87" s="48">
        <v>16000</v>
      </c>
      <c r="D87" s="49">
        <f>'KL tổ 11'!U86</f>
        <v>0</v>
      </c>
      <c r="E87" s="50">
        <f t="shared" si="7"/>
        <v>0</v>
      </c>
      <c r="F87" s="51">
        <v>3</v>
      </c>
      <c r="G87" s="51">
        <v>0</v>
      </c>
      <c r="H87" s="50">
        <f t="shared" si="8"/>
        <v>0</v>
      </c>
      <c r="I87" s="51">
        <f t="shared" si="11"/>
        <v>0</v>
      </c>
      <c r="J87" s="59">
        <f>ROUND(IF(H87&lt;=500000,0,IF(AND(H87&gt;=500001,H87&lt;=1250000),(H87-'Gia cảnh 11'!I83)*5%-25000,IF(H87&gt;=1250001,(H87-'Gia cảnh 11'!I83)*10%-87500))),2)</f>
        <v>0</v>
      </c>
      <c r="K87" s="50">
        <f t="shared" si="9"/>
        <v>0</v>
      </c>
      <c r="L87" s="50">
        <f t="shared" si="10"/>
        <v>0</v>
      </c>
      <c r="M87" s="60"/>
      <c r="N87" s="61"/>
    </row>
    <row r="88" spans="1:14" s="30" customFormat="1" ht="25.5" customHeight="1">
      <c r="A88" s="46">
        <f>'KL tổ 11'!A87</f>
        <v>79</v>
      </c>
      <c r="B88" s="47" t="str">
        <f>'KL tổ 11'!B87</f>
        <v>Som Phos</v>
      </c>
      <c r="C88" s="48">
        <v>16000</v>
      </c>
      <c r="D88" s="49">
        <f>'KL tổ 11'!U87</f>
        <v>0</v>
      </c>
      <c r="E88" s="50">
        <f t="shared" si="7"/>
        <v>0</v>
      </c>
      <c r="F88" s="51">
        <v>3</v>
      </c>
      <c r="G88" s="51">
        <v>0</v>
      </c>
      <c r="H88" s="50">
        <f t="shared" si="8"/>
        <v>0</v>
      </c>
      <c r="I88" s="51">
        <v>0</v>
      </c>
      <c r="J88" s="59">
        <v>0</v>
      </c>
      <c r="K88" s="50">
        <f t="shared" si="9"/>
        <v>0</v>
      </c>
      <c r="L88" s="50">
        <f t="shared" si="10"/>
        <v>0</v>
      </c>
      <c r="M88" s="60"/>
      <c r="N88" s="61"/>
    </row>
    <row r="89" spans="1:14" s="30" customFormat="1" ht="25.5" customHeight="1">
      <c r="A89" s="46">
        <f>'KL tổ 11'!A88</f>
        <v>80</v>
      </c>
      <c r="B89" s="47" t="str">
        <f>'KL tổ 11'!B88</f>
        <v>An Tich</v>
      </c>
      <c r="C89" s="48">
        <v>16000</v>
      </c>
      <c r="D89" s="49">
        <f>'KL tổ 11'!U88</f>
        <v>0</v>
      </c>
      <c r="E89" s="50">
        <f t="shared" si="7"/>
        <v>0</v>
      </c>
      <c r="F89" s="51">
        <v>3</v>
      </c>
      <c r="G89" s="51">
        <v>0</v>
      </c>
      <c r="H89" s="50">
        <f t="shared" si="8"/>
        <v>0</v>
      </c>
      <c r="I89" s="51">
        <v>0</v>
      </c>
      <c r="J89" s="59">
        <f>ROUND(IF(H89&lt;=500000,0,IF(AND(H89&gt;=500001,H89&lt;=1250000),(H89-'Gia cảnh 11'!I85)*5%-25000,IF(H89&gt;=1250001,(H89-'Gia cảnh 11'!I85)*10%-87500))),2)</f>
        <v>0</v>
      </c>
      <c r="K89" s="50">
        <f t="shared" si="9"/>
        <v>0</v>
      </c>
      <c r="L89" s="50">
        <f t="shared" si="10"/>
        <v>0</v>
      </c>
      <c r="M89" s="60"/>
      <c r="N89" s="61"/>
    </row>
    <row r="90" spans="1:14" s="30" customFormat="1" ht="25.5" customHeight="1">
      <c r="A90" s="46">
        <f>'KL tổ 11'!A89</f>
        <v>81</v>
      </c>
      <c r="B90" s="47" t="str">
        <f>'KL tổ 11'!B89</f>
        <v>Khu Khia</v>
      </c>
      <c r="C90" s="48">
        <v>16000</v>
      </c>
      <c r="D90" s="49">
        <f>'KL tổ 11'!U89</f>
        <v>0</v>
      </c>
      <c r="E90" s="62">
        <f t="shared" si="7"/>
        <v>0</v>
      </c>
      <c r="F90" s="51">
        <v>3</v>
      </c>
      <c r="G90" s="51">
        <v>0</v>
      </c>
      <c r="H90" s="62">
        <f t="shared" si="8"/>
        <v>0</v>
      </c>
      <c r="I90" s="51">
        <v>0</v>
      </c>
      <c r="J90" s="59">
        <f>ROUND(IF(H90&lt;=500000,0,IF(AND(H90&gt;=500001,H90&lt;=1250000),(H90-'Gia cảnh 11'!I86)*5%-25000,IF(H90&gt;=1250001,(H90-'Gia cảnh 11'!I86)*10%-87500))),2)</f>
        <v>0</v>
      </c>
      <c r="K90" s="50">
        <f t="shared" si="9"/>
        <v>0</v>
      </c>
      <c r="L90" s="62">
        <f t="shared" si="10"/>
        <v>0</v>
      </c>
      <c r="M90" s="63"/>
      <c r="N90" s="61"/>
    </row>
    <row r="91" spans="1:14" s="30" customFormat="1" ht="25.5" customHeight="1">
      <c r="A91" s="46">
        <f>'KL tổ 11'!A90</f>
        <v>82</v>
      </c>
      <c r="B91" s="47" t="str">
        <f>'KL tổ 11'!B90</f>
        <v>Chom Chau</v>
      </c>
      <c r="C91" s="48">
        <v>16000</v>
      </c>
      <c r="D91" s="49">
        <f>'KL tổ 11'!U90</f>
        <v>0</v>
      </c>
      <c r="E91" s="62">
        <f t="shared" si="7"/>
        <v>0</v>
      </c>
      <c r="F91" s="51">
        <v>3</v>
      </c>
      <c r="G91" s="51">
        <v>0</v>
      </c>
      <c r="H91" s="62">
        <f t="shared" si="8"/>
        <v>0</v>
      </c>
      <c r="I91" s="51">
        <v>0</v>
      </c>
      <c r="J91" s="59">
        <f>ROUND(IF(H91&lt;=500000,0,IF(AND(H91&gt;=500001,H91&lt;=1250000),(H91-'Gia cảnh 11'!I87)*5%-25000,IF(H91&gt;=1250001,(H91-'Gia cảnh 11'!I87)*10%-87500))),2)</f>
        <v>0</v>
      </c>
      <c r="K91" s="50">
        <f t="shared" si="9"/>
        <v>0</v>
      </c>
      <c r="L91" s="62">
        <f t="shared" si="10"/>
        <v>0</v>
      </c>
      <c r="M91" s="63"/>
      <c r="N91" s="61"/>
    </row>
    <row r="92" spans="1:14" s="30" customFormat="1" ht="25.5" customHeight="1">
      <c r="A92" s="46">
        <f>'KL tổ 11'!A91</f>
        <v>83</v>
      </c>
      <c r="B92" s="47" t="str">
        <f>'KL tổ 11'!B91</f>
        <v>La Chanh Đa</v>
      </c>
      <c r="C92" s="48">
        <v>16000</v>
      </c>
      <c r="D92" s="49">
        <f>'KL tổ 11'!U91</f>
        <v>0</v>
      </c>
      <c r="E92" s="62">
        <f t="shared" si="7"/>
        <v>0</v>
      </c>
      <c r="F92" s="51">
        <v>3</v>
      </c>
      <c r="G92" s="51">
        <v>0</v>
      </c>
      <c r="H92" s="62">
        <f t="shared" si="8"/>
        <v>0</v>
      </c>
      <c r="I92" s="51">
        <v>0</v>
      </c>
      <c r="J92" s="59">
        <f>ROUND(IF(H92&lt;=500000,0,IF(AND(H92&gt;=500001,H92&lt;=1250000),(H92-'Gia cảnh 11'!I88)*5%-25000,IF(H92&gt;=1250001,(H92-'Gia cảnh 11'!I88)*10%-87500))),2)</f>
        <v>0</v>
      </c>
      <c r="K92" s="50">
        <f t="shared" si="9"/>
        <v>0</v>
      </c>
      <c r="L92" s="62">
        <f t="shared" si="10"/>
        <v>0</v>
      </c>
      <c r="M92" s="63"/>
      <c r="N92" s="61"/>
    </row>
    <row r="93" spans="1:14" s="30" customFormat="1" ht="25.5" customHeight="1">
      <c r="A93" s="46">
        <f>'KL tổ 11'!A92</f>
        <v>84</v>
      </c>
      <c r="B93" s="47" t="str">
        <f>'KL tổ 11'!B92</f>
        <v>Mat Khanh</v>
      </c>
      <c r="C93" s="48">
        <v>16000</v>
      </c>
      <c r="D93" s="49">
        <f>'KL tổ 11'!U92</f>
        <v>0</v>
      </c>
      <c r="E93" s="62">
        <f t="shared" si="7"/>
        <v>0</v>
      </c>
      <c r="F93" s="51">
        <v>3</v>
      </c>
      <c r="G93" s="51">
        <v>0</v>
      </c>
      <c r="H93" s="62">
        <f t="shared" si="8"/>
        <v>0</v>
      </c>
      <c r="I93" s="51">
        <v>0</v>
      </c>
      <c r="J93" s="59">
        <f>ROUND(IF(H93&lt;=500000,0,IF(AND(H93&gt;=500001,H93&lt;=1250000),(H93-'Gia cảnh 11'!I89)*5%-25000,IF(H93&gt;=1250001,(H93-'Gia cảnh 11'!I89)*10%-87500))),2)</f>
        <v>0</v>
      </c>
      <c r="K93" s="50">
        <f t="shared" si="9"/>
        <v>0</v>
      </c>
      <c r="L93" s="62">
        <f t="shared" si="10"/>
        <v>0</v>
      </c>
      <c r="M93" s="63"/>
      <c r="N93" s="61"/>
    </row>
    <row r="94" spans="1:14" s="30" customFormat="1" ht="25.5" customHeight="1">
      <c r="A94" s="46">
        <f>'KL tổ 11'!A93</f>
        <v>85</v>
      </c>
      <c r="B94" s="47" t="str">
        <f>'KL tổ 11'!B93</f>
        <v>Dang Sô Da</v>
      </c>
      <c r="C94" s="48">
        <v>16000</v>
      </c>
      <c r="D94" s="49">
        <f>'KL tổ 11'!U93</f>
        <v>0</v>
      </c>
      <c r="E94" s="62">
        <f t="shared" si="7"/>
        <v>0</v>
      </c>
      <c r="F94" s="51">
        <v>3</v>
      </c>
      <c r="G94" s="51">
        <v>0</v>
      </c>
      <c r="H94" s="62">
        <f t="shared" si="8"/>
        <v>0</v>
      </c>
      <c r="I94" s="51">
        <v>0</v>
      </c>
      <c r="J94" s="59">
        <f>ROUND(IF(H94&lt;=500000,0,IF(AND(H94&gt;=500001,H94&lt;=1250000),(H94-'Gia cảnh 11'!I90)*5%-25000,IF(H94&gt;=1250001,(H94-'Gia cảnh 11'!I90)*10%-87500))),2)</f>
        <v>0</v>
      </c>
      <c r="K94" s="50">
        <f t="shared" si="9"/>
        <v>0</v>
      </c>
      <c r="L94" s="62">
        <f t="shared" si="10"/>
        <v>0</v>
      </c>
      <c r="M94" s="63"/>
      <c r="N94" s="61"/>
    </row>
    <row r="95" spans="1:14" s="30" customFormat="1" ht="25.5" customHeight="1">
      <c r="A95" s="46">
        <f>'KL tổ 11'!A94</f>
        <v>86</v>
      </c>
      <c r="B95" s="47" t="str">
        <f>'KL tổ 11'!B94</f>
        <v>Hon Sua</v>
      </c>
      <c r="C95" s="48">
        <v>16000</v>
      </c>
      <c r="D95" s="49">
        <f>'KL tổ 11'!U94</f>
        <v>0</v>
      </c>
      <c r="E95" s="62">
        <f t="shared" si="7"/>
        <v>0</v>
      </c>
      <c r="F95" s="51">
        <v>3</v>
      </c>
      <c r="G95" s="51">
        <v>0</v>
      </c>
      <c r="H95" s="62">
        <f t="shared" si="8"/>
        <v>0</v>
      </c>
      <c r="I95" s="51">
        <v>0</v>
      </c>
      <c r="J95" s="59">
        <f>ROUND(IF(H95&lt;=500000,0,IF(AND(H95&gt;=500001,H95&lt;=1250000),(H95-'Gia cảnh 11'!I91)*5%-25000,IF(H95&gt;=1250001,(H95-'Gia cảnh 11'!I91)*10%-87500))),2)</f>
        <v>0</v>
      </c>
      <c r="K95" s="50">
        <f t="shared" si="9"/>
        <v>0</v>
      </c>
      <c r="L95" s="62">
        <f t="shared" si="10"/>
        <v>0</v>
      </c>
      <c r="M95" s="63"/>
      <c r="N95" s="61"/>
    </row>
    <row r="96" spans="1:14" s="30" customFormat="1" ht="25.5" customHeight="1">
      <c r="A96" s="46">
        <f>'KL tổ 11'!A95</f>
        <v>87</v>
      </c>
      <c r="B96" s="47" t="str">
        <f>'KL tổ 11'!B95</f>
        <v>Đoc Sreng</v>
      </c>
      <c r="C96" s="48">
        <v>16000</v>
      </c>
      <c r="D96" s="49">
        <f>'KL tổ 11'!U95</f>
        <v>0</v>
      </c>
      <c r="E96" s="62">
        <f t="shared" si="7"/>
        <v>0</v>
      </c>
      <c r="F96" s="51">
        <v>3</v>
      </c>
      <c r="G96" s="51">
        <v>0</v>
      </c>
      <c r="H96" s="62">
        <f t="shared" si="8"/>
        <v>0</v>
      </c>
      <c r="I96" s="51">
        <v>0</v>
      </c>
      <c r="J96" s="59">
        <v>0</v>
      </c>
      <c r="K96" s="50">
        <f t="shared" si="9"/>
        <v>0</v>
      </c>
      <c r="L96" s="62">
        <f t="shared" si="10"/>
        <v>0</v>
      </c>
      <c r="M96" s="63"/>
      <c r="N96" s="61"/>
    </row>
    <row r="97" spans="1:14" s="30" customFormat="1" ht="25.5" customHeight="1">
      <c r="A97" s="46">
        <f>'KL tổ 11'!A96</f>
        <v>88</v>
      </c>
      <c r="B97" s="47" t="str">
        <f>'KL tổ 11'!B96</f>
        <v>Vit Kim</v>
      </c>
      <c r="C97" s="48">
        <v>16000</v>
      </c>
      <c r="D97" s="49">
        <f>'KL tổ 11'!U96</f>
        <v>0</v>
      </c>
      <c r="E97" s="62">
        <f t="shared" si="7"/>
        <v>0</v>
      </c>
      <c r="F97" s="51">
        <v>3</v>
      </c>
      <c r="G97" s="51">
        <v>0</v>
      </c>
      <c r="H97" s="62">
        <f t="shared" si="8"/>
        <v>0</v>
      </c>
      <c r="I97" s="51">
        <v>0</v>
      </c>
      <c r="J97" s="59">
        <f>ROUND(IF(H97&lt;=500000,0,IF(AND(H97&gt;=500001,H97&lt;=1250000),(H97-'Gia cảnh 11'!I93)*5%-25000,IF(H97&gt;=1250001,(H97-'Gia cảnh 11'!I93)*10%-87500))),2)</f>
        <v>0</v>
      </c>
      <c r="K97" s="50">
        <f t="shared" si="9"/>
        <v>0</v>
      </c>
      <c r="L97" s="62">
        <f t="shared" si="10"/>
        <v>0</v>
      </c>
      <c r="M97" s="63"/>
      <c r="N97" s="61"/>
    </row>
    <row r="98" spans="1:14" s="30" customFormat="1" ht="25.5" customHeight="1">
      <c r="A98" s="46">
        <f>'KL tổ 11'!A97</f>
        <v>89</v>
      </c>
      <c r="B98" s="47" t="str">
        <f>'KL tổ 11'!B97</f>
        <v>Ko Kot</v>
      </c>
      <c r="C98" s="48">
        <v>16000</v>
      </c>
      <c r="D98" s="49">
        <f>'KL tổ 11'!U97</f>
        <v>0</v>
      </c>
      <c r="E98" s="62">
        <f t="shared" si="7"/>
        <v>0</v>
      </c>
      <c r="F98" s="51">
        <v>3</v>
      </c>
      <c r="G98" s="51">
        <v>0</v>
      </c>
      <c r="H98" s="62">
        <f t="shared" si="8"/>
        <v>0</v>
      </c>
      <c r="I98" s="51">
        <v>0</v>
      </c>
      <c r="J98" s="59">
        <f>ROUND(IF(H98&lt;=500000,0,IF(AND(H98&gt;=500001,H98&lt;=1250000),(H98-'Gia cảnh 11'!I94)*5%-25000,IF(H98&gt;=1250001,(H98-'Gia cảnh 11'!I94)*10%-87500))),2)</f>
        <v>0</v>
      </c>
      <c r="K98" s="50">
        <f t="shared" si="9"/>
        <v>0</v>
      </c>
      <c r="L98" s="62">
        <f t="shared" si="10"/>
        <v>0</v>
      </c>
      <c r="M98" s="63"/>
      <c r="N98" s="61"/>
    </row>
    <row r="99" spans="1:14" s="30" customFormat="1" ht="25.5" customHeight="1">
      <c r="A99" s="46">
        <f>'KL tổ 11'!A98</f>
        <v>90</v>
      </c>
      <c r="B99" s="47" t="str">
        <f>'KL tổ 11'!B98</f>
        <v>Nay Phi</v>
      </c>
      <c r="C99" s="48">
        <v>16000</v>
      </c>
      <c r="D99" s="49">
        <f>'KL tổ 11'!U98</f>
        <v>0</v>
      </c>
      <c r="E99" s="62">
        <f t="shared" si="7"/>
        <v>0</v>
      </c>
      <c r="F99" s="51">
        <v>3</v>
      </c>
      <c r="G99" s="51">
        <v>0</v>
      </c>
      <c r="H99" s="62">
        <f t="shared" si="8"/>
        <v>0</v>
      </c>
      <c r="I99" s="51">
        <v>0</v>
      </c>
      <c r="J99" s="59">
        <f>ROUND(IF(H99&lt;=500000,0,IF(AND(H99&gt;=500001,H99&lt;=1250000),(H99-'Gia cảnh 11'!I95)*5%-25000,IF(H99&gt;=1250001,(H99-'Gia cảnh 11'!I95)*10%-87500))),2)</f>
        <v>0</v>
      </c>
      <c r="K99" s="50">
        <f t="shared" si="9"/>
        <v>0</v>
      </c>
      <c r="L99" s="62">
        <f t="shared" si="10"/>
        <v>0</v>
      </c>
      <c r="M99" s="63"/>
      <c r="N99" s="61"/>
    </row>
    <row r="100" spans="1:14" s="30" customFormat="1" ht="25.5" customHeight="1">
      <c r="A100" s="46">
        <f>'KL tổ 11'!A99</f>
        <v>91</v>
      </c>
      <c r="B100" s="47" t="str">
        <f>'KL tổ 11'!B99</f>
        <v>Chên Nôn</v>
      </c>
      <c r="C100" s="48">
        <v>16000</v>
      </c>
      <c r="D100" s="49">
        <f>'KL tổ 11'!U99</f>
        <v>0</v>
      </c>
      <c r="E100" s="62">
        <f t="shared" si="7"/>
        <v>0</v>
      </c>
      <c r="F100" s="51">
        <v>3</v>
      </c>
      <c r="G100" s="51">
        <v>0</v>
      </c>
      <c r="H100" s="62">
        <f t="shared" si="8"/>
        <v>0</v>
      </c>
      <c r="I100" s="51">
        <v>0</v>
      </c>
      <c r="J100" s="59">
        <f>ROUND(IF(H100&lt;=500000,0,IF(AND(H100&gt;=500001,H100&lt;=1250000),(H100-'Gia cảnh 11'!I96)*5%-25000,IF(H100&gt;=1250001,(H100-'Gia cảnh 11'!I96)*10%-87500))),2)</f>
        <v>0</v>
      </c>
      <c r="K100" s="50">
        <f t="shared" si="9"/>
        <v>0</v>
      </c>
      <c r="L100" s="62">
        <f t="shared" si="10"/>
        <v>0</v>
      </c>
      <c r="M100" s="63"/>
      <c r="N100" s="61"/>
    </row>
    <row r="101" spans="1:14" s="30" customFormat="1" ht="25.5" customHeight="1">
      <c r="A101" s="46">
        <f>'KL tổ 11'!A100</f>
        <v>92</v>
      </c>
      <c r="B101" s="47" t="str">
        <f>'KL tổ 11'!B100</f>
        <v>Sau So Rây Nuch</v>
      </c>
      <c r="C101" s="48">
        <v>16000</v>
      </c>
      <c r="D101" s="49">
        <f>'KL tổ 11'!U100</f>
        <v>0</v>
      </c>
      <c r="E101" s="62">
        <f t="shared" si="7"/>
        <v>0</v>
      </c>
      <c r="F101" s="51">
        <v>3</v>
      </c>
      <c r="G101" s="51">
        <v>0</v>
      </c>
      <c r="H101" s="62">
        <f t="shared" si="8"/>
        <v>0</v>
      </c>
      <c r="I101" s="51">
        <v>0</v>
      </c>
      <c r="J101" s="59">
        <f>ROUND(IF(H101&lt;=500000,0,IF(AND(H101&gt;=500001,H101&lt;=1250000),(H101-'Gia cảnh 11'!I97)*5%-25000,IF(H101&gt;=1250001,(H101-'Gia cảnh 11'!I97)*10%-87500))),2)</f>
        <v>0</v>
      </c>
      <c r="K101" s="50">
        <f t="shared" si="9"/>
        <v>0</v>
      </c>
      <c r="L101" s="62">
        <f t="shared" si="10"/>
        <v>0</v>
      </c>
      <c r="M101" s="63"/>
      <c r="N101" s="61"/>
    </row>
    <row r="102" spans="1:14" s="30" customFormat="1" ht="25.5" customHeight="1">
      <c r="A102" s="46">
        <f>'KL tổ 11'!A101</f>
        <v>93</v>
      </c>
      <c r="B102" s="47" t="str">
        <f>'KL tổ 11'!B101</f>
        <v>Muôn Khut</v>
      </c>
      <c r="C102" s="48">
        <v>16000</v>
      </c>
      <c r="D102" s="49">
        <f>'KL tổ 11'!U101</f>
        <v>0</v>
      </c>
      <c r="E102" s="62">
        <f t="shared" si="7"/>
        <v>0</v>
      </c>
      <c r="F102" s="51">
        <v>3</v>
      </c>
      <c r="G102" s="51">
        <v>0</v>
      </c>
      <c r="H102" s="62">
        <f t="shared" si="8"/>
        <v>0</v>
      </c>
      <c r="I102" s="51">
        <v>0</v>
      </c>
      <c r="J102" s="59">
        <f>ROUND(IF(H102&lt;=500000,0,IF(AND(H102&gt;=500001,H102&lt;=1250000),(H102-'Gia cảnh 11'!I98)*5%-25000,IF(H102&gt;=1250001,(H102-'Gia cảnh 11'!I98)*10%-87500))),2)</f>
        <v>0</v>
      </c>
      <c r="K102" s="50">
        <f t="shared" si="9"/>
        <v>0</v>
      </c>
      <c r="L102" s="62">
        <f t="shared" si="10"/>
        <v>0</v>
      </c>
      <c r="M102" s="63"/>
      <c r="N102" s="61"/>
    </row>
    <row r="103" spans="1:14" s="30" customFormat="1" ht="25.5" customHeight="1">
      <c r="A103" s="46">
        <f>'KL tổ 11'!A102</f>
        <v>94</v>
      </c>
      <c r="B103" s="47" t="str">
        <f>'KL tổ 11'!B102</f>
        <v>Phuc Phơm</v>
      </c>
      <c r="C103" s="48">
        <v>16000</v>
      </c>
      <c r="D103" s="49">
        <f>'KL tổ 11'!U102</f>
        <v>0</v>
      </c>
      <c r="E103" s="62">
        <f t="shared" si="7"/>
        <v>0</v>
      </c>
      <c r="F103" s="51">
        <v>3</v>
      </c>
      <c r="G103" s="51">
        <v>0</v>
      </c>
      <c r="H103" s="62">
        <f t="shared" si="8"/>
        <v>0</v>
      </c>
      <c r="I103" s="51">
        <v>0</v>
      </c>
      <c r="J103" s="59">
        <f>ROUND(IF(H103&lt;=500000,0,IF(AND(H103&gt;=500001,H103&lt;=1250000),(H103-'Gia cảnh 11'!I99)*5%-25000,IF(H103&gt;=1250001,(H103-'Gia cảnh 11'!I99)*10%-87500))),2)</f>
        <v>0</v>
      </c>
      <c r="K103" s="50">
        <f t="shared" si="9"/>
        <v>0</v>
      </c>
      <c r="L103" s="62">
        <f t="shared" si="10"/>
        <v>0</v>
      </c>
      <c r="M103" s="63"/>
      <c r="N103" s="61"/>
    </row>
    <row r="104" spans="1:14" s="30" customFormat="1" ht="25.5" customHeight="1">
      <c r="A104" s="46">
        <f>'KL tổ 11'!A103</f>
        <v>95</v>
      </c>
      <c r="B104" s="47" t="str">
        <f>'KL tổ 11'!B103</f>
        <v>Nha Phol</v>
      </c>
      <c r="C104" s="48">
        <v>16000</v>
      </c>
      <c r="D104" s="49">
        <f>'KL tổ 11'!U103</f>
        <v>0</v>
      </c>
      <c r="E104" s="62">
        <f t="shared" si="7"/>
        <v>0</v>
      </c>
      <c r="F104" s="51">
        <v>3</v>
      </c>
      <c r="G104" s="51">
        <v>0</v>
      </c>
      <c r="H104" s="62">
        <f t="shared" si="8"/>
        <v>0</v>
      </c>
      <c r="I104" s="51">
        <v>0</v>
      </c>
      <c r="J104" s="59">
        <f>ROUND(IF(H104&lt;=500000,0,IF(AND(H104&gt;=500001,H104&lt;=1250000),(H104-'Gia cảnh 11'!I100)*5%-25000,IF(H104&gt;=1250001,(H104-'Gia cảnh 11'!I100)*10%-87500))),2)</f>
        <v>0</v>
      </c>
      <c r="K104" s="50">
        <f t="shared" si="9"/>
        <v>0</v>
      </c>
      <c r="L104" s="62">
        <f t="shared" si="10"/>
        <v>0</v>
      </c>
      <c r="M104" s="63"/>
      <c r="N104" s="61"/>
    </row>
    <row r="105" spans="1:14" s="30" customFormat="1" ht="25.5" customHeight="1">
      <c r="A105" s="46">
        <f>'KL tổ 11'!A104</f>
        <v>96</v>
      </c>
      <c r="B105" s="47" t="str">
        <f>'KL tổ 11'!B104</f>
        <v>Phan Hum</v>
      </c>
      <c r="C105" s="48">
        <v>16000</v>
      </c>
      <c r="D105" s="49">
        <f>'KL tổ 11'!U104</f>
        <v>0</v>
      </c>
      <c r="E105" s="62">
        <f t="shared" si="7"/>
        <v>0</v>
      </c>
      <c r="F105" s="51">
        <v>3</v>
      </c>
      <c r="G105" s="51">
        <v>0</v>
      </c>
      <c r="H105" s="62">
        <f t="shared" si="8"/>
        <v>0</v>
      </c>
      <c r="I105" s="51">
        <v>0</v>
      </c>
      <c r="J105" s="59">
        <f>ROUND(IF(H105&lt;=500000,0,IF(AND(H105&gt;=500001,H105&lt;=1250000),(H105-'Gia cảnh 11'!I101)*5%-25000,IF(H105&gt;=1250001,(H105-'Gia cảnh 11'!I101)*10%-87500))),2)</f>
        <v>0</v>
      </c>
      <c r="K105" s="50">
        <f t="shared" si="9"/>
        <v>0</v>
      </c>
      <c r="L105" s="62">
        <f t="shared" si="10"/>
        <v>0</v>
      </c>
      <c r="M105" s="63"/>
      <c r="N105" s="61"/>
    </row>
    <row r="106" spans="1:14" s="30" customFormat="1" ht="25.5" customHeight="1">
      <c r="A106" s="46">
        <f>'KL tổ 11'!A105</f>
        <v>97</v>
      </c>
      <c r="B106" s="47" t="str">
        <f>'KL tổ 11'!B105</f>
        <v>Mau Nêng</v>
      </c>
      <c r="C106" s="48">
        <v>16000</v>
      </c>
      <c r="D106" s="49">
        <f>'KL tổ 11'!U105</f>
        <v>0</v>
      </c>
      <c r="E106" s="62">
        <f t="shared" si="7"/>
        <v>0</v>
      </c>
      <c r="F106" s="51">
        <v>3</v>
      </c>
      <c r="G106" s="51">
        <v>0</v>
      </c>
      <c r="H106" s="62">
        <f t="shared" si="8"/>
        <v>0</v>
      </c>
      <c r="I106" s="51">
        <v>0</v>
      </c>
      <c r="J106" s="59">
        <f>ROUND(IF(H106&lt;=500000,0,IF(AND(H106&gt;=500001,H106&lt;=1250000),(H106-'Gia cảnh 11'!I102)*5%-25000,IF(H106&gt;=1250001,(H106-'Gia cảnh 11'!I102)*10%-87500))),2)</f>
        <v>0</v>
      </c>
      <c r="K106" s="50">
        <f t="shared" si="9"/>
        <v>0</v>
      </c>
      <c r="L106" s="62">
        <f t="shared" si="10"/>
        <v>0</v>
      </c>
      <c r="M106" s="63"/>
      <c r="N106" s="61"/>
    </row>
    <row r="107" spans="1:14" s="30" customFormat="1" ht="25.5" customHeight="1">
      <c r="A107" s="46">
        <f>'KL tổ 11'!A106</f>
        <v>98</v>
      </c>
      <c r="B107" s="47" t="str">
        <f>'KL tổ 11'!B106</f>
        <v>Soc Kon</v>
      </c>
      <c r="C107" s="48">
        <v>16000</v>
      </c>
      <c r="D107" s="49">
        <f>'KL tổ 11'!U106</f>
        <v>0</v>
      </c>
      <c r="E107" s="62">
        <f t="shared" si="7"/>
        <v>0</v>
      </c>
      <c r="F107" s="51">
        <v>3</v>
      </c>
      <c r="G107" s="51">
        <v>0</v>
      </c>
      <c r="H107" s="62">
        <f t="shared" si="8"/>
        <v>0</v>
      </c>
      <c r="I107" s="51">
        <v>0</v>
      </c>
      <c r="J107" s="59">
        <f>ROUND(IF(H107&lt;=500000,0,IF(AND(H107&gt;=500001,H107&lt;=1250000),(H107-'Gia cảnh 11'!I103)*5%-25000,IF(H107&gt;=1250001,(H107-'Gia cảnh 11'!I103)*10%-87500))),2)</f>
        <v>0</v>
      </c>
      <c r="K107" s="50">
        <f t="shared" si="9"/>
        <v>0</v>
      </c>
      <c r="L107" s="62">
        <f t="shared" si="10"/>
        <v>0</v>
      </c>
      <c r="M107" s="63"/>
      <c r="N107" s="61"/>
    </row>
    <row r="108" spans="1:14" s="30" customFormat="1" ht="25.5" customHeight="1">
      <c r="A108" s="46">
        <f>'KL tổ 11'!A107</f>
        <v>99</v>
      </c>
      <c r="B108" s="47" t="str">
        <f>'KL tổ 11'!B107</f>
        <v>Mau Sau</v>
      </c>
      <c r="C108" s="48">
        <v>16000</v>
      </c>
      <c r="D108" s="49">
        <f>'KL tổ 11'!U107</f>
        <v>0</v>
      </c>
      <c r="E108" s="62">
        <f t="shared" si="7"/>
        <v>0</v>
      </c>
      <c r="F108" s="51">
        <v>3</v>
      </c>
      <c r="G108" s="51">
        <v>0</v>
      </c>
      <c r="H108" s="62">
        <f t="shared" si="8"/>
        <v>0</v>
      </c>
      <c r="I108" s="51">
        <v>0</v>
      </c>
      <c r="J108" s="59">
        <f>ROUND(IF(H108&lt;=500000,0,IF(AND(H108&gt;=500001,H108&lt;=1250000),(H108-'Gia cảnh 11'!I104)*5%-25000,IF(H108&gt;=1250001,(H108-'Gia cảnh 11'!I104)*10%-87500))),2)</f>
        <v>0</v>
      </c>
      <c r="K108" s="50">
        <f t="shared" si="9"/>
        <v>0</v>
      </c>
      <c r="L108" s="62">
        <f t="shared" si="10"/>
        <v>0</v>
      </c>
      <c r="M108" s="63"/>
      <c r="N108" s="61"/>
    </row>
    <row r="109" spans="1:14" s="30" customFormat="1" ht="25.5" customHeight="1">
      <c r="A109" s="46">
        <f>'KL tổ 11'!A108</f>
        <v>100</v>
      </c>
      <c r="B109" s="47" t="str">
        <f>'KL tổ 11'!B108</f>
        <v>ưa Im</v>
      </c>
      <c r="C109" s="48">
        <v>16000</v>
      </c>
      <c r="D109" s="49">
        <f>'KL tổ 11'!U108</f>
        <v>0</v>
      </c>
      <c r="E109" s="62">
        <f t="shared" si="7"/>
        <v>0</v>
      </c>
      <c r="F109" s="51">
        <v>3</v>
      </c>
      <c r="G109" s="51">
        <v>0</v>
      </c>
      <c r="H109" s="62">
        <f t="shared" si="8"/>
        <v>0</v>
      </c>
      <c r="I109" s="51">
        <v>0</v>
      </c>
      <c r="J109" s="59">
        <f>ROUND(IF(H109&lt;=500000,0,IF(AND(H109&gt;=500001,H109&lt;=1250000),(H109-'Gia cảnh 11'!I105)*5%-25000,IF(H109&gt;=1250001,(H109-'Gia cảnh 11'!I105)*10%-87500))),2)</f>
        <v>0</v>
      </c>
      <c r="K109" s="50">
        <f t="shared" si="9"/>
        <v>0</v>
      </c>
      <c r="L109" s="62">
        <f t="shared" si="10"/>
        <v>0</v>
      </c>
      <c r="M109" s="63"/>
      <c r="N109" s="61"/>
    </row>
    <row r="110" spans="1:14" s="30" customFormat="1" ht="25.5" customHeight="1">
      <c r="A110" s="46">
        <f>'KL tổ 11'!A109</f>
        <v>101</v>
      </c>
      <c r="B110" s="47" t="str">
        <f>'KL tổ 11'!B109</f>
        <v>Sa Rinh</v>
      </c>
      <c r="C110" s="48">
        <v>16000</v>
      </c>
      <c r="D110" s="49">
        <f>'KL tổ 11'!U109</f>
        <v>0</v>
      </c>
      <c r="E110" s="62">
        <f t="shared" si="7"/>
        <v>0</v>
      </c>
      <c r="F110" s="51">
        <v>3</v>
      </c>
      <c r="G110" s="51">
        <v>0</v>
      </c>
      <c r="H110" s="62">
        <f t="shared" si="8"/>
        <v>0</v>
      </c>
      <c r="I110" s="51">
        <v>0</v>
      </c>
      <c r="J110" s="59">
        <f>ROUND(IF(H110&lt;=500000,0,IF(AND(H110&gt;=500001,H110&lt;=1250000),(H110-'Gia cảnh 11'!I106)*5%-25000,IF(H110&gt;=1250001,(H110-'Gia cảnh 11'!I106)*10%-87500))),2)</f>
        <v>0</v>
      </c>
      <c r="K110" s="50">
        <f t="shared" si="9"/>
        <v>0</v>
      </c>
      <c r="L110" s="62">
        <f t="shared" si="10"/>
        <v>0</v>
      </c>
      <c r="M110" s="63"/>
      <c r="N110" s="61"/>
    </row>
    <row r="111" spans="1:14" s="30" customFormat="1" ht="25.5" customHeight="1">
      <c r="A111" s="46">
        <f>'KL tổ 11'!A110</f>
        <v>102</v>
      </c>
      <c r="B111" s="47" t="str">
        <f>'KL tổ 11'!B110</f>
        <v>Na Som Ol</v>
      </c>
      <c r="C111" s="48">
        <v>16000</v>
      </c>
      <c r="D111" s="49">
        <f>'KL tổ 11'!U110</f>
        <v>0</v>
      </c>
      <c r="E111" s="62">
        <f t="shared" si="7"/>
        <v>0</v>
      </c>
      <c r="F111" s="51">
        <v>3</v>
      </c>
      <c r="G111" s="51">
        <v>0</v>
      </c>
      <c r="H111" s="62">
        <f t="shared" si="8"/>
        <v>0</v>
      </c>
      <c r="I111" s="51">
        <v>0</v>
      </c>
      <c r="J111" s="59">
        <f>ROUND(IF(H111&lt;=500000,0,IF(AND(H111&gt;=500001,H111&lt;=1250000),(H111-'Gia cảnh 11'!I107)*5%-25000,IF(H111&gt;=1250001,(H111-'Gia cảnh 11'!I107)*10%-87500))),2)</f>
        <v>0</v>
      </c>
      <c r="K111" s="50">
        <f t="shared" si="9"/>
        <v>0</v>
      </c>
      <c r="L111" s="62">
        <f t="shared" si="10"/>
        <v>0</v>
      </c>
      <c r="M111" s="63"/>
      <c r="N111" s="61"/>
    </row>
    <row r="112" spans="1:14" s="30" customFormat="1" ht="25.5" customHeight="1">
      <c r="A112" s="46">
        <f>'KL tổ 11'!A111</f>
        <v>103</v>
      </c>
      <c r="B112" s="47" t="str">
        <f>'KL tổ 11'!B111</f>
        <v>Song Sat</v>
      </c>
      <c r="C112" s="48">
        <v>16000</v>
      </c>
      <c r="D112" s="49">
        <f>'KL tổ 11'!U111</f>
        <v>0</v>
      </c>
      <c r="E112" s="62">
        <f t="shared" si="7"/>
        <v>0</v>
      </c>
      <c r="F112" s="51">
        <v>3</v>
      </c>
      <c r="G112" s="51">
        <v>0</v>
      </c>
      <c r="H112" s="62">
        <f t="shared" si="8"/>
        <v>0</v>
      </c>
      <c r="I112" s="51">
        <v>0</v>
      </c>
      <c r="J112" s="59">
        <f>ROUND(IF(H112&lt;=500000,0,IF(AND(H112&gt;=500001,H112&lt;=1250000),(H112-'Gia cảnh 11'!I108)*5%-25000,IF(H112&gt;=1250001,(H112-'Gia cảnh 11'!I108)*10%-87500))),2)</f>
        <v>0</v>
      </c>
      <c r="K112" s="50">
        <f t="shared" si="9"/>
        <v>0</v>
      </c>
      <c r="L112" s="62">
        <f t="shared" si="10"/>
        <v>0</v>
      </c>
      <c r="M112" s="63"/>
      <c r="N112" s="61"/>
    </row>
    <row r="113" spans="1:14" s="30" customFormat="1" ht="25.5" customHeight="1">
      <c r="A113" s="46">
        <f>'KL tổ 11'!A112</f>
        <v>104</v>
      </c>
      <c r="B113" s="47" t="str">
        <f>'KL tổ 11'!B112</f>
        <v>Kom Tum</v>
      </c>
      <c r="C113" s="48">
        <v>16000</v>
      </c>
      <c r="D113" s="49">
        <f>'KL tổ 11'!U112</f>
        <v>0</v>
      </c>
      <c r="E113" s="62">
        <f t="shared" si="7"/>
        <v>0</v>
      </c>
      <c r="F113" s="51">
        <v>3</v>
      </c>
      <c r="G113" s="51">
        <v>0</v>
      </c>
      <c r="H113" s="62">
        <f t="shared" si="8"/>
        <v>0</v>
      </c>
      <c r="I113" s="51">
        <v>0</v>
      </c>
      <c r="J113" s="59">
        <f>ROUND(IF(H113&lt;=500000,0,IF(AND(H113&gt;=500001,H113&lt;=1250000),(H113-'Gia cảnh 11'!I109)*5%-25000,IF(H113&gt;=1250001,(H113-'Gia cảnh 11'!I109)*10%-87500))),2)</f>
        <v>0</v>
      </c>
      <c r="K113" s="50">
        <f t="shared" si="9"/>
        <v>0</v>
      </c>
      <c r="L113" s="62">
        <f t="shared" si="10"/>
        <v>0</v>
      </c>
      <c r="M113" s="63"/>
      <c r="N113" s="61"/>
    </row>
    <row r="114" spans="1:14" s="30" customFormat="1" ht="25.5" customHeight="1">
      <c r="A114" s="46">
        <f>'KL tổ 11'!A113</f>
        <v>105</v>
      </c>
      <c r="B114" s="47" t="str">
        <f>'KL tổ 11'!B113</f>
        <v>Lay Pư</v>
      </c>
      <c r="C114" s="48">
        <v>16000</v>
      </c>
      <c r="D114" s="49">
        <f>'KL tổ 11'!U113</f>
        <v>0</v>
      </c>
      <c r="E114" s="62">
        <f t="shared" si="7"/>
        <v>0</v>
      </c>
      <c r="F114" s="51">
        <v>3</v>
      </c>
      <c r="G114" s="51">
        <v>0</v>
      </c>
      <c r="H114" s="62">
        <f t="shared" si="8"/>
        <v>0</v>
      </c>
      <c r="I114" s="51">
        <v>0</v>
      </c>
      <c r="J114" s="59">
        <f>ROUND(IF(H114&lt;=500000,0,IF(AND(H114&gt;=500001,H114&lt;=1250000),(H114-'Gia cảnh 11'!I110)*5%-25000,IF(H114&gt;=1250001,(H114-'Gia cảnh 11'!I110)*10%-87500))),2)</f>
        <v>0</v>
      </c>
      <c r="K114" s="50">
        <f t="shared" si="9"/>
        <v>0</v>
      </c>
      <c r="L114" s="62">
        <f t="shared" si="10"/>
        <v>0</v>
      </c>
      <c r="M114" s="63"/>
      <c r="N114" s="61"/>
    </row>
    <row r="115" spans="1:14" s="30" customFormat="1" ht="25.5" customHeight="1">
      <c r="A115" s="46">
        <f>'KL tổ 11'!A114</f>
        <v>106</v>
      </c>
      <c r="B115" s="47" t="str">
        <f>'KL tổ 11'!B114</f>
        <v>Doi Sang</v>
      </c>
      <c r="C115" s="48">
        <v>16000</v>
      </c>
      <c r="D115" s="49">
        <f>'KL tổ 11'!U114</f>
        <v>0</v>
      </c>
      <c r="E115" s="62">
        <f t="shared" si="7"/>
        <v>0</v>
      </c>
      <c r="F115" s="51">
        <v>3</v>
      </c>
      <c r="G115" s="51">
        <v>0</v>
      </c>
      <c r="H115" s="62">
        <f t="shared" si="8"/>
        <v>0</v>
      </c>
      <c r="I115" s="51">
        <v>0</v>
      </c>
      <c r="J115" s="59">
        <f>ROUND(IF(H115&lt;=500000,0,IF(AND(H115&gt;=500001,H115&lt;=1250000),(H115-'Gia cảnh 11'!I111)*5%-25000,IF(H115&gt;=1250001,(H115-'Gia cảnh 11'!I111)*10%-87500))),2)</f>
        <v>0</v>
      </c>
      <c r="K115" s="50">
        <f t="shared" si="9"/>
        <v>0</v>
      </c>
      <c r="L115" s="62">
        <f t="shared" si="10"/>
        <v>0</v>
      </c>
      <c r="M115" s="63"/>
      <c r="N115" s="61"/>
    </row>
    <row r="116" spans="1:14" s="30" customFormat="1" ht="25.5" customHeight="1">
      <c r="A116" s="46">
        <f>'KL tổ 11'!A115</f>
        <v>107</v>
      </c>
      <c r="B116" s="47" t="str">
        <f>'KL tổ 11'!B115</f>
        <v>Tol Kha</v>
      </c>
      <c r="C116" s="48">
        <v>16000</v>
      </c>
      <c r="D116" s="49">
        <f>'KL tổ 11'!U115</f>
        <v>0</v>
      </c>
      <c r="E116" s="62">
        <f t="shared" si="7"/>
        <v>0</v>
      </c>
      <c r="F116" s="51">
        <v>3</v>
      </c>
      <c r="G116" s="51">
        <v>0</v>
      </c>
      <c r="H116" s="62">
        <f t="shared" si="8"/>
        <v>0</v>
      </c>
      <c r="I116" s="51">
        <v>0</v>
      </c>
      <c r="J116" s="59">
        <f>ROUND(IF(H116&lt;=500000,0,IF(AND(H116&gt;=500001,H116&lt;=1250000),(H116-'Gia cảnh 11'!I112)*5%-25000,IF(H116&gt;=1250001,(H116-'Gia cảnh 11'!I112)*10%-87500))),2)</f>
        <v>0</v>
      </c>
      <c r="K116" s="50">
        <f t="shared" si="9"/>
        <v>0</v>
      </c>
      <c r="L116" s="62">
        <f t="shared" si="10"/>
        <v>0</v>
      </c>
      <c r="M116" s="63"/>
      <c r="N116" s="61"/>
    </row>
    <row r="117" spans="1:14" s="30" customFormat="1" ht="25.5" customHeight="1">
      <c r="A117" s="46">
        <f>'KL tổ 11'!A116</f>
        <v>108</v>
      </c>
      <c r="B117" s="47" t="str">
        <f>'KL tổ 11'!B116</f>
        <v>Son Lay</v>
      </c>
      <c r="C117" s="48">
        <v>16000</v>
      </c>
      <c r="D117" s="49">
        <f>'KL tổ 11'!U116</f>
        <v>0</v>
      </c>
      <c r="E117" s="62">
        <f t="shared" si="7"/>
        <v>0</v>
      </c>
      <c r="F117" s="51">
        <v>3</v>
      </c>
      <c r="G117" s="51">
        <v>0</v>
      </c>
      <c r="H117" s="62">
        <f t="shared" si="8"/>
        <v>0</v>
      </c>
      <c r="I117" s="51">
        <v>0</v>
      </c>
      <c r="J117" s="59">
        <f>ROUND(IF(H117&lt;=500000,0,IF(AND(H117&gt;=500001,H117&lt;=1250000),(H117-'Gia cảnh 11'!I113)*5%-25000,IF(H117&gt;=1250001,(H117-'Gia cảnh 11'!I113)*10%-87500))),2)</f>
        <v>0</v>
      </c>
      <c r="K117" s="50">
        <f t="shared" si="9"/>
        <v>0</v>
      </c>
      <c r="L117" s="62">
        <f t="shared" si="10"/>
        <v>0</v>
      </c>
      <c r="M117" s="63"/>
      <c r="N117" s="61"/>
    </row>
    <row r="118" spans="1:14" s="30" customFormat="1" ht="25.5" customHeight="1">
      <c r="A118" s="46">
        <f>'KL tổ 11'!A117</f>
        <v>109</v>
      </c>
      <c r="B118" s="47" t="str">
        <f>'KL tổ 11'!B117</f>
        <v>Bôi Sât</v>
      </c>
      <c r="C118" s="48">
        <v>16000</v>
      </c>
      <c r="D118" s="49">
        <f>'KL tổ 11'!U117</f>
        <v>0</v>
      </c>
      <c r="E118" s="62">
        <f t="shared" si="7"/>
        <v>0</v>
      </c>
      <c r="F118" s="51">
        <v>3</v>
      </c>
      <c r="G118" s="51">
        <v>0</v>
      </c>
      <c r="H118" s="62">
        <f t="shared" si="8"/>
        <v>0</v>
      </c>
      <c r="I118" s="51">
        <v>0</v>
      </c>
      <c r="J118" s="59">
        <f>ROUND(IF(H118&lt;=500000,0,IF(AND(H118&gt;=500001,H118&lt;=1250000),(H118-'Gia cảnh 11'!I114)*5%-25000,IF(H118&gt;=1250001,(H118-'Gia cảnh 11'!I114)*10%-87500))),2)</f>
        <v>0</v>
      </c>
      <c r="K118" s="50">
        <f t="shared" si="9"/>
        <v>0</v>
      </c>
      <c r="L118" s="62">
        <f t="shared" si="10"/>
        <v>0</v>
      </c>
      <c r="M118" s="63"/>
      <c r="N118" s="61"/>
    </row>
    <row r="119" spans="1:14" s="30" customFormat="1" ht="25.5" customHeight="1">
      <c r="A119" s="46">
        <f>'KL tổ 11'!A118</f>
        <v>110</v>
      </c>
      <c r="B119" s="47" t="str">
        <f>'KL tổ 11'!B118</f>
        <v>Cuông Số Khôn</v>
      </c>
      <c r="C119" s="48">
        <v>16000</v>
      </c>
      <c r="D119" s="49">
        <f>'KL tổ 11'!U118</f>
        <v>0</v>
      </c>
      <c r="E119" s="62">
        <f t="shared" si="7"/>
        <v>0</v>
      </c>
      <c r="F119" s="51">
        <v>3</v>
      </c>
      <c r="G119" s="51">
        <v>0</v>
      </c>
      <c r="H119" s="62">
        <f t="shared" si="8"/>
        <v>0</v>
      </c>
      <c r="I119" s="51">
        <v>0</v>
      </c>
      <c r="J119" s="59">
        <f>ROUND(IF(H119&lt;=500000,0,IF(AND(H119&gt;=500001,H119&lt;=1250000),(H119-'Gia cảnh 11'!I115)*5%-25000,IF(H119&gt;=1250001,(H119-'Gia cảnh 11'!I115)*10%-87500))),2)</f>
        <v>0</v>
      </c>
      <c r="K119" s="50">
        <f t="shared" si="9"/>
        <v>0</v>
      </c>
      <c r="L119" s="62">
        <f t="shared" si="10"/>
        <v>0</v>
      </c>
      <c r="M119" s="63"/>
      <c r="N119" s="61"/>
    </row>
    <row r="120" spans="1:14" s="30" customFormat="1" ht="25.5" customHeight="1">
      <c r="A120" s="46">
        <f>'KL tổ 11'!A119</f>
        <v>111</v>
      </c>
      <c r="B120" s="47" t="str">
        <f>'KL tổ 11'!B119</f>
        <v>Cuông Số Kia</v>
      </c>
      <c r="C120" s="48">
        <v>16000</v>
      </c>
      <c r="D120" s="49">
        <f>'KL tổ 11'!U119</f>
        <v>0</v>
      </c>
      <c r="E120" s="62">
        <f t="shared" si="7"/>
        <v>0</v>
      </c>
      <c r="F120" s="51">
        <v>3</v>
      </c>
      <c r="G120" s="51">
        <v>0</v>
      </c>
      <c r="H120" s="62">
        <f t="shared" si="8"/>
        <v>0</v>
      </c>
      <c r="I120" s="51">
        <v>0</v>
      </c>
      <c r="J120" s="59">
        <f>ROUND(IF(H120&lt;=500000,0,IF(AND(H120&gt;=500001,H120&lt;=1250000),(H120-'Gia cảnh 11'!I116)*5%-25000,IF(H120&gt;=1250001,(H120-'Gia cảnh 11'!I116)*10%-87500))),2)</f>
        <v>0</v>
      </c>
      <c r="K120" s="62">
        <f t="shared" si="9"/>
        <v>0</v>
      </c>
      <c r="L120" s="62">
        <f t="shared" si="10"/>
        <v>0</v>
      </c>
      <c r="M120" s="63"/>
      <c r="N120" s="61"/>
    </row>
    <row r="121" spans="1:14" s="30" customFormat="1" ht="25.5" customHeight="1">
      <c r="A121" s="46">
        <f>'KL tổ 11'!A120</f>
        <v>112</v>
      </c>
      <c r="B121" s="47" t="str">
        <f>'KL tổ 11'!B120</f>
        <v>Cuông Số Khôm</v>
      </c>
      <c r="C121" s="48">
        <v>16000</v>
      </c>
      <c r="D121" s="49">
        <f>'KL tổ 11'!U120</f>
        <v>0</v>
      </c>
      <c r="E121" s="62">
        <f t="shared" si="7"/>
        <v>0</v>
      </c>
      <c r="F121" s="51">
        <v>3</v>
      </c>
      <c r="G121" s="51">
        <v>0</v>
      </c>
      <c r="H121" s="62">
        <f t="shared" si="8"/>
        <v>0</v>
      </c>
      <c r="I121" s="51">
        <v>0</v>
      </c>
      <c r="J121" s="59">
        <f>ROUND(IF(H121&lt;=500000,0,IF(AND(H121&gt;=500001,H121&lt;=1250000),(H121-'Gia cảnh 11'!I117)*5%-25000,IF(H121&gt;=1250001,(H121-'Gia cảnh 11'!I117)*10%-87500))),2)</f>
        <v>0</v>
      </c>
      <c r="K121" s="62">
        <f t="shared" si="9"/>
        <v>0</v>
      </c>
      <c r="L121" s="62">
        <f t="shared" si="10"/>
        <v>0</v>
      </c>
      <c r="M121" s="63"/>
      <c r="N121" s="61"/>
    </row>
    <row r="122" spans="1:14" s="30" customFormat="1" ht="25.5" customHeight="1">
      <c r="A122" s="46">
        <f>'KL tổ 11'!A121</f>
        <v>113</v>
      </c>
      <c r="B122" s="47" t="str">
        <f>'KL tổ 11'!B121</f>
        <v>Cuông Số Khêng</v>
      </c>
      <c r="C122" s="48">
        <v>16000</v>
      </c>
      <c r="D122" s="49">
        <f>'KL tổ 11'!U121</f>
        <v>0</v>
      </c>
      <c r="E122" s="62">
        <f t="shared" si="7"/>
        <v>0</v>
      </c>
      <c r="F122" s="51">
        <v>3</v>
      </c>
      <c r="G122" s="51">
        <v>0</v>
      </c>
      <c r="H122" s="62">
        <f t="shared" si="8"/>
        <v>0</v>
      </c>
      <c r="I122" s="51">
        <v>0</v>
      </c>
      <c r="J122" s="59">
        <f>ROUND(IF(H122&lt;=500000,0,IF(AND(H122&gt;=500001,H122&lt;=1250000),(H122-'Gia cảnh 11'!I118)*5%-25000,IF(H122&gt;=1250001,(H122-'Gia cảnh 11'!I118)*10%-87500))),2)</f>
        <v>0</v>
      </c>
      <c r="K122" s="62">
        <f t="shared" si="9"/>
        <v>0</v>
      </c>
      <c r="L122" s="62">
        <f t="shared" si="10"/>
        <v>0</v>
      </c>
      <c r="M122" s="63"/>
      <c r="N122" s="61"/>
    </row>
    <row r="123" spans="1:14" s="30" customFormat="1" ht="25.5" customHeight="1">
      <c r="A123" s="46">
        <f>'KL tổ 11'!A122</f>
        <v>114</v>
      </c>
      <c r="B123" s="47" t="str">
        <f>'KL tổ 11'!B122</f>
        <v>Tha Phea Rum</v>
      </c>
      <c r="C123" s="48">
        <v>16000</v>
      </c>
      <c r="D123" s="49">
        <f>'KL tổ 11'!U122</f>
        <v>0</v>
      </c>
      <c r="E123" s="62">
        <f t="shared" si="7"/>
        <v>0</v>
      </c>
      <c r="F123" s="51">
        <v>3</v>
      </c>
      <c r="G123" s="51">
        <v>0</v>
      </c>
      <c r="H123" s="62">
        <f t="shared" si="8"/>
        <v>0</v>
      </c>
      <c r="I123" s="51">
        <v>0</v>
      </c>
      <c r="J123" s="59">
        <f>ROUND(IF(H123&lt;=500000,0,IF(AND(H123&gt;=500001,H123&lt;=1250000),(H123-'Gia cảnh 11'!I119)*5%-25000,IF(H123&gt;=1250001,(H123-'Gia cảnh 11'!I119)*10%-87500))),2)</f>
        <v>0</v>
      </c>
      <c r="K123" s="62">
        <f t="shared" si="9"/>
        <v>0</v>
      </c>
      <c r="L123" s="62">
        <f t="shared" si="10"/>
        <v>0</v>
      </c>
      <c r="M123" s="63"/>
      <c r="N123" s="61"/>
    </row>
    <row r="124" spans="1:14" s="30" customFormat="1" ht="25.5" customHeight="1">
      <c r="A124" s="46">
        <f>'KL tổ 11'!A123</f>
        <v>115</v>
      </c>
      <c r="B124" s="47" t="str">
        <f>'KL tổ 11'!B123</f>
        <v>Hiêng Số Chea</v>
      </c>
      <c r="C124" s="48">
        <v>16000</v>
      </c>
      <c r="D124" s="49">
        <f>'KL tổ 11'!U123</f>
        <v>0</v>
      </c>
      <c r="E124" s="62">
        <f t="shared" si="7"/>
        <v>0</v>
      </c>
      <c r="F124" s="51">
        <v>3</v>
      </c>
      <c r="G124" s="51">
        <v>0</v>
      </c>
      <c r="H124" s="62">
        <f t="shared" si="8"/>
        <v>0</v>
      </c>
      <c r="I124" s="51">
        <v>0</v>
      </c>
      <c r="J124" s="59">
        <f>ROUND(IF(H124&lt;=500000,0,IF(AND(H124&gt;=500001,H124&lt;=1250000),(H124-'Gia cảnh 11'!I120)*5%-25000,IF(H124&gt;=1250001,(H124-'Gia cảnh 11'!I120)*10%-87500))),2)</f>
        <v>0</v>
      </c>
      <c r="K124" s="62">
        <f t="shared" si="9"/>
        <v>0</v>
      </c>
      <c r="L124" s="62">
        <f t="shared" si="10"/>
        <v>0</v>
      </c>
      <c r="M124" s="63"/>
      <c r="N124" s="61"/>
    </row>
    <row r="125" spans="1:14" s="30" customFormat="1" ht="25.5" customHeight="1">
      <c r="A125" s="46">
        <f>'KL tổ 11'!A124</f>
        <v>116</v>
      </c>
      <c r="B125" s="47" t="str">
        <f>'KL tổ 11'!B124</f>
        <v>Sat Nơ</v>
      </c>
      <c r="C125" s="48">
        <v>16000</v>
      </c>
      <c r="D125" s="49">
        <f>'KL tổ 11'!U124</f>
        <v>0</v>
      </c>
      <c r="E125" s="62">
        <f t="shared" si="7"/>
        <v>0</v>
      </c>
      <c r="F125" s="51">
        <v>3</v>
      </c>
      <c r="G125" s="51">
        <v>0</v>
      </c>
      <c r="H125" s="62">
        <f t="shared" si="8"/>
        <v>0</v>
      </c>
      <c r="I125" s="51">
        <v>0</v>
      </c>
      <c r="J125" s="59">
        <f>ROUND(IF(H125&lt;=500000,0,IF(AND(H125&gt;=500001,H125&lt;=1250000),(H125-'Gia cảnh 11'!I121)*5%-25000,IF(H125&gt;=1250001,(H125-'Gia cảnh 11'!I121)*10%-87500))),2)</f>
        <v>0</v>
      </c>
      <c r="K125" s="62">
        <f t="shared" si="9"/>
        <v>0</v>
      </c>
      <c r="L125" s="62">
        <f t="shared" si="10"/>
        <v>0</v>
      </c>
      <c r="M125" s="63"/>
      <c r="N125" s="61"/>
    </row>
    <row r="126" spans="1:14" s="30" customFormat="1" ht="25.5" customHeight="1">
      <c r="A126" s="46">
        <f>'KL tổ 11'!A125</f>
        <v>117</v>
      </c>
      <c r="B126" s="47" t="str">
        <f>'KL tổ 11'!B125</f>
        <v>Ươn Phea Rum</v>
      </c>
      <c r="C126" s="48">
        <v>16000</v>
      </c>
      <c r="D126" s="49">
        <f>'KL tổ 11'!U125</f>
        <v>0</v>
      </c>
      <c r="E126" s="62">
        <f t="shared" si="7"/>
        <v>0</v>
      </c>
      <c r="F126" s="51">
        <v>3</v>
      </c>
      <c r="G126" s="51">
        <v>0</v>
      </c>
      <c r="H126" s="62">
        <f t="shared" si="8"/>
        <v>0</v>
      </c>
      <c r="I126" s="51">
        <v>0</v>
      </c>
      <c r="J126" s="59">
        <f>ROUND(IF(H126&lt;=500000,0,IF(AND(H126&gt;=500001,H126&lt;=1250000),(H126-'Gia cảnh 11'!I122)*5%-25000,IF(H126&gt;=1250001,(H126-'Gia cảnh 11'!I122)*10%-87500))),2)</f>
        <v>0</v>
      </c>
      <c r="K126" s="62">
        <f t="shared" si="9"/>
        <v>0</v>
      </c>
      <c r="L126" s="62">
        <f t="shared" si="10"/>
        <v>0</v>
      </c>
      <c r="M126" s="63"/>
      <c r="N126" s="61"/>
    </row>
    <row r="127" spans="1:14" s="30" customFormat="1" ht="25.5" customHeight="1">
      <c r="A127" s="46">
        <f>'KL tổ 11'!A126</f>
        <v>118</v>
      </c>
      <c r="B127" s="47" t="str">
        <f>'KL tổ 11'!B126</f>
        <v>Đông Số Cư</v>
      </c>
      <c r="C127" s="48">
        <v>16000</v>
      </c>
      <c r="D127" s="49">
        <f>'KL tổ 11'!U126</f>
        <v>0</v>
      </c>
      <c r="E127" s="62">
        <f t="shared" si="7"/>
        <v>0</v>
      </c>
      <c r="F127" s="51">
        <v>3</v>
      </c>
      <c r="G127" s="51">
        <v>0</v>
      </c>
      <c r="H127" s="62">
        <f t="shared" si="8"/>
        <v>0</v>
      </c>
      <c r="I127" s="51">
        <v>0</v>
      </c>
      <c r="J127" s="59">
        <f>ROUND(IF(H127&lt;=500000,0,IF(AND(H127&gt;=500001,H127&lt;=1250000),(H127-'Gia cảnh 11'!I123)*5%-25000,IF(H127&gt;=1250001,(H127-'Gia cảnh 11'!I123)*10%-87500))),2)</f>
        <v>0</v>
      </c>
      <c r="K127" s="62">
        <f t="shared" si="9"/>
        <v>0</v>
      </c>
      <c r="L127" s="62">
        <f t="shared" si="10"/>
        <v>0</v>
      </c>
      <c r="M127" s="63"/>
      <c r="N127" s="61"/>
    </row>
    <row r="128" spans="1:14" s="30" customFormat="1" ht="25.5" customHeight="1">
      <c r="A128" s="46">
        <f>'KL tổ 11'!A127</f>
        <v>119</v>
      </c>
      <c r="B128" s="47" t="str">
        <f>'KL tổ 11'!B127</f>
        <v>Su Số Sêng</v>
      </c>
      <c r="C128" s="48">
        <v>16000</v>
      </c>
      <c r="D128" s="49">
        <f>'KL tổ 11'!U127</f>
        <v>0</v>
      </c>
      <c r="E128" s="62">
        <f t="shared" si="7"/>
        <v>0</v>
      </c>
      <c r="F128" s="51">
        <v>3</v>
      </c>
      <c r="G128" s="51">
        <v>0</v>
      </c>
      <c r="H128" s="62">
        <f t="shared" si="8"/>
        <v>0</v>
      </c>
      <c r="I128" s="51">
        <v>0</v>
      </c>
      <c r="J128" s="59">
        <f>ROUND(IF(H128&lt;=500000,0,IF(AND(H128&gt;=500001,H128&lt;=1250000),(H128-'Gia cảnh 11'!I124)*5%-25000,IF(H128&gt;=1250001,(H128-'Gia cảnh 11'!I124)*10%-87500))),2)</f>
        <v>0</v>
      </c>
      <c r="K128" s="62">
        <f t="shared" si="9"/>
        <v>0</v>
      </c>
      <c r="L128" s="62">
        <f t="shared" si="10"/>
        <v>0</v>
      </c>
      <c r="M128" s="63"/>
      <c r="N128" s="61"/>
    </row>
    <row r="129" spans="1:14" s="30" customFormat="1" ht="25.5" customHeight="1">
      <c r="A129" s="46">
        <f>'KL tổ 11'!A128</f>
        <v>120</v>
      </c>
      <c r="B129" s="47" t="str">
        <f>'KL tổ 11'!B128</f>
        <v>Cư So Rây Nich</v>
      </c>
      <c r="C129" s="48">
        <v>16000</v>
      </c>
      <c r="D129" s="49">
        <f>'KL tổ 11'!U128</f>
        <v>0</v>
      </c>
      <c r="E129" s="62">
        <f t="shared" si="7"/>
        <v>0</v>
      </c>
      <c r="F129" s="51">
        <v>3</v>
      </c>
      <c r="G129" s="51">
        <v>0</v>
      </c>
      <c r="H129" s="62">
        <f t="shared" si="8"/>
        <v>0</v>
      </c>
      <c r="I129" s="51">
        <v>0</v>
      </c>
      <c r="J129" s="59">
        <f>ROUND(IF(H129&lt;=500000,0,IF(AND(H129&gt;=500001,H129&lt;=1250000),(H129-'Gia cảnh 11'!I125)*5%-25000,IF(H129&gt;=1250001,(H129-'Gia cảnh 11'!I125)*10%-87500))),2)</f>
        <v>0</v>
      </c>
      <c r="K129" s="62">
        <f t="shared" si="9"/>
        <v>0</v>
      </c>
      <c r="L129" s="62">
        <f t="shared" si="10"/>
        <v>0</v>
      </c>
      <c r="M129" s="63"/>
      <c r="N129" s="61"/>
    </row>
    <row r="130" spans="1:14" s="30" customFormat="1" ht="25.5" customHeight="1">
      <c r="A130" s="46">
        <f>'KL tổ 11'!A129</f>
        <v>121</v>
      </c>
      <c r="B130" s="47" t="str">
        <f>'KL tổ 11'!B129</f>
        <v>Tô Ria Sam</v>
      </c>
      <c r="C130" s="48">
        <v>16000</v>
      </c>
      <c r="D130" s="49">
        <f>'KL tổ 11'!U129</f>
        <v>0</v>
      </c>
      <c r="E130" s="62">
        <f t="shared" si="7"/>
        <v>0</v>
      </c>
      <c r="F130" s="51">
        <v>3</v>
      </c>
      <c r="G130" s="51">
        <v>0</v>
      </c>
      <c r="H130" s="62">
        <f t="shared" si="8"/>
        <v>0</v>
      </c>
      <c r="I130" s="51">
        <v>0</v>
      </c>
      <c r="J130" s="59">
        <f>ROUND(IF(H130&lt;=500000,0,IF(AND(H130&gt;=500001,H130&lt;=1250000),(H130-'Gia cảnh 11'!I126)*5%-25000,IF(H130&gt;=1250001,(H130-'Gia cảnh 11'!I126)*10%-87500))),2)</f>
        <v>0</v>
      </c>
      <c r="K130" s="62">
        <f t="shared" si="9"/>
        <v>0</v>
      </c>
      <c r="L130" s="62">
        <f t="shared" si="10"/>
        <v>0</v>
      </c>
      <c r="M130" s="63"/>
      <c r="N130" s="61"/>
    </row>
    <row r="131" spans="1:14" s="30" customFormat="1" ht="25.5" customHeight="1">
      <c r="A131" s="46">
        <f>'KL tổ 11'!A130</f>
        <v>122</v>
      </c>
      <c r="B131" s="47" t="str">
        <f>'KL tổ 11'!B130</f>
        <v>Đông Chân Na</v>
      </c>
      <c r="C131" s="48">
        <v>16000</v>
      </c>
      <c r="D131" s="49">
        <f>'KL tổ 11'!U130</f>
        <v>0</v>
      </c>
      <c r="E131" s="62">
        <f t="shared" si="7"/>
        <v>0</v>
      </c>
      <c r="F131" s="51">
        <v>3</v>
      </c>
      <c r="G131" s="51">
        <v>0</v>
      </c>
      <c r="H131" s="62">
        <f t="shared" si="8"/>
        <v>0</v>
      </c>
      <c r="I131" s="51">
        <v>0</v>
      </c>
      <c r="J131" s="59">
        <f>ROUND(IF(H131&lt;=500000,0,IF(AND(H131&gt;=500001,H131&lt;=1250000),(H131-'Gia cảnh 11'!I127)*5%-25000,IF(H131&gt;=1250001,(H131-'Gia cảnh 11'!I127)*10%-87500))),2)</f>
        <v>0</v>
      </c>
      <c r="K131" s="62">
        <f t="shared" si="9"/>
        <v>0</v>
      </c>
      <c r="L131" s="62">
        <f t="shared" si="10"/>
        <v>0</v>
      </c>
      <c r="M131" s="63"/>
      <c r="N131" s="61"/>
    </row>
    <row r="132" spans="1:14" s="30" customFormat="1" ht="25.5" customHeight="1">
      <c r="A132" s="46">
        <f>'KL tổ 11'!A131</f>
        <v>123</v>
      </c>
      <c r="B132" s="47" t="str">
        <f>'KL tổ 11'!B131</f>
        <v>Đông Chơm Rơn</v>
      </c>
      <c r="C132" s="48">
        <v>16000</v>
      </c>
      <c r="D132" s="49">
        <f>'KL tổ 11'!U131</f>
        <v>0</v>
      </c>
      <c r="E132" s="62">
        <f t="shared" si="7"/>
        <v>0</v>
      </c>
      <c r="F132" s="51">
        <v>3</v>
      </c>
      <c r="G132" s="51">
        <v>0</v>
      </c>
      <c r="H132" s="62">
        <f t="shared" si="8"/>
        <v>0</v>
      </c>
      <c r="I132" s="51">
        <v>0</v>
      </c>
      <c r="J132" s="59">
        <f>ROUND(IF(H132&lt;=500000,0,IF(AND(H132&gt;=500001,H132&lt;=1250000),(H132-'Gia cảnh 11'!I128)*5%-25000,IF(H132&gt;=1250001,(H132-'Gia cảnh 11'!I128)*10%-87500))),2)</f>
        <v>0</v>
      </c>
      <c r="K132" s="62">
        <f t="shared" si="9"/>
        <v>0</v>
      </c>
      <c r="L132" s="62">
        <f t="shared" si="10"/>
        <v>0</v>
      </c>
      <c r="M132" s="63"/>
      <c r="N132" s="61"/>
    </row>
    <row r="133" spans="1:14" s="30" customFormat="1" ht="25.5" customHeight="1">
      <c r="A133" s="46">
        <f>'KL tổ 11'!A132</f>
        <v>124</v>
      </c>
      <c r="B133" s="47" t="str">
        <f>'KL tổ 11'!B132</f>
        <v>Đông Số Chân</v>
      </c>
      <c r="C133" s="48">
        <v>16000</v>
      </c>
      <c r="D133" s="49">
        <f>'KL tổ 11'!U132</f>
        <v>0</v>
      </c>
      <c r="E133" s="62">
        <f t="shared" si="7"/>
        <v>0</v>
      </c>
      <c r="F133" s="51">
        <v>3</v>
      </c>
      <c r="G133" s="51">
        <v>0</v>
      </c>
      <c r="H133" s="62">
        <f t="shared" si="8"/>
        <v>0</v>
      </c>
      <c r="I133" s="51">
        <v>0</v>
      </c>
      <c r="J133" s="59">
        <f>ROUND(IF(H133&lt;=500000,0,IF(AND(H133&gt;=500001,H133&lt;=1250000),(H133-'Gia cảnh 11'!I129)*5%-25000,IF(H133&gt;=1250001,(H133-'Gia cảnh 11'!I129)*10%-87500))),2)</f>
        <v>0</v>
      </c>
      <c r="K133" s="62">
        <f t="shared" si="9"/>
        <v>0</v>
      </c>
      <c r="L133" s="62">
        <f t="shared" si="10"/>
        <v>0</v>
      </c>
      <c r="M133" s="63"/>
      <c r="N133" s="61"/>
    </row>
    <row r="134" spans="1:14" s="30" customFormat="1" ht="25.5" customHeight="1">
      <c r="A134" s="46">
        <f>'KL tổ 11'!A133</f>
        <v>125</v>
      </c>
      <c r="B134" s="47" t="str">
        <f>'KL tổ 11'!B133</f>
        <v>Bu San</v>
      </c>
      <c r="C134" s="48">
        <v>16000</v>
      </c>
      <c r="D134" s="49">
        <f>'KL tổ 11'!U133</f>
        <v>0</v>
      </c>
      <c r="E134" s="62">
        <f t="shared" si="7"/>
        <v>0</v>
      </c>
      <c r="F134" s="51">
        <v>3</v>
      </c>
      <c r="G134" s="51">
        <v>0</v>
      </c>
      <c r="H134" s="62">
        <f t="shared" si="8"/>
        <v>0</v>
      </c>
      <c r="I134" s="51">
        <v>0</v>
      </c>
      <c r="J134" s="59">
        <f>ROUND(IF(H134&lt;=500000,0,IF(AND(H134&gt;=500001,H134&lt;=1250000),(H134-'Gia cảnh 11'!I130)*5%-25000,IF(H134&gt;=1250001,(H134-'Gia cảnh 11'!I130)*10%-87500))),2)</f>
        <v>0</v>
      </c>
      <c r="K134" s="62">
        <f t="shared" si="9"/>
        <v>0</v>
      </c>
      <c r="L134" s="62">
        <f t="shared" si="10"/>
        <v>0</v>
      </c>
      <c r="M134" s="63"/>
      <c r="N134" s="61"/>
    </row>
    <row r="135" spans="1:14" s="30" customFormat="1" ht="25.5" customHeight="1">
      <c r="A135" s="46">
        <f>'KL tổ 11'!A134</f>
        <v>126</v>
      </c>
      <c r="B135" s="47" t="str">
        <f>'KL tổ 11'!B134</f>
        <v>Chôn Số Rây</v>
      </c>
      <c r="C135" s="48">
        <v>16000</v>
      </c>
      <c r="D135" s="49">
        <f>'KL tổ 11'!U134</f>
        <v>0</v>
      </c>
      <c r="E135" s="62">
        <f t="shared" si="7"/>
        <v>0</v>
      </c>
      <c r="F135" s="51">
        <v>3</v>
      </c>
      <c r="G135" s="51">
        <v>0</v>
      </c>
      <c r="H135" s="62">
        <f t="shared" si="8"/>
        <v>0</v>
      </c>
      <c r="I135" s="51">
        <v>0</v>
      </c>
      <c r="J135" s="59">
        <f>ROUND(IF(H135&lt;=500000,0,IF(AND(H135&gt;=500001,H135&lt;=1250000),(H135-'Gia cảnh 11'!I131)*5%-25000,IF(H135&gt;=1250001,(H135-'Gia cảnh 11'!I131)*10%-87500))),2)</f>
        <v>0</v>
      </c>
      <c r="K135" s="62">
        <f t="shared" si="9"/>
        <v>0</v>
      </c>
      <c r="L135" s="62">
        <f t="shared" si="10"/>
        <v>0</v>
      </c>
      <c r="M135" s="63"/>
      <c r="N135" s="61"/>
    </row>
    <row r="136" spans="1:14" s="30" customFormat="1" ht="25.5" customHeight="1">
      <c r="A136" s="46">
        <f>'KL tổ 11'!A135</f>
        <v>127</v>
      </c>
      <c r="B136" s="47" t="str">
        <f>'KL tổ 11'!B135</f>
        <v>Su Số Si</v>
      </c>
      <c r="C136" s="48">
        <v>16000</v>
      </c>
      <c r="D136" s="49">
        <f>'KL tổ 11'!U135</f>
        <v>0</v>
      </c>
      <c r="E136" s="62">
        <f t="shared" si="7"/>
        <v>0</v>
      </c>
      <c r="F136" s="51">
        <v>3</v>
      </c>
      <c r="G136" s="51">
        <v>0</v>
      </c>
      <c r="H136" s="62">
        <f t="shared" si="8"/>
        <v>0</v>
      </c>
      <c r="I136" s="51">
        <v>0</v>
      </c>
      <c r="J136" s="59">
        <f>ROUND(IF(H136&lt;=500000,0,IF(AND(H136&gt;=500001,H136&lt;=1250000),(H136-'Gia cảnh 11'!I132)*5%-25000,IF(H136&gt;=1250001,(H136-'Gia cảnh 11'!I132)*10%-87500))),2)</f>
        <v>0</v>
      </c>
      <c r="K136" s="62">
        <f t="shared" si="9"/>
        <v>0</v>
      </c>
      <c r="L136" s="62">
        <f t="shared" si="10"/>
        <v>0</v>
      </c>
      <c r="M136" s="63"/>
      <c r="N136" s="61"/>
    </row>
    <row r="137" spans="1:14" s="30" customFormat="1" ht="25.5" customHeight="1">
      <c r="A137" s="46">
        <f>'KL tổ 11'!A136</f>
        <v>128</v>
      </c>
      <c r="B137" s="47" t="str">
        <f>'KL tổ 11'!B136</f>
        <v>Hông Som Nang</v>
      </c>
      <c r="C137" s="48">
        <v>16000</v>
      </c>
      <c r="D137" s="49">
        <f>'KL tổ 11'!U136</f>
        <v>0</v>
      </c>
      <c r="E137" s="62">
        <f t="shared" si="7"/>
        <v>0</v>
      </c>
      <c r="F137" s="51">
        <v>3</v>
      </c>
      <c r="G137" s="51">
        <v>0</v>
      </c>
      <c r="H137" s="62">
        <f t="shared" si="8"/>
        <v>0</v>
      </c>
      <c r="I137" s="51">
        <v>0</v>
      </c>
      <c r="J137" s="59">
        <f>ROUND(IF(H137&lt;=500000,0,IF(AND(H137&gt;=500001,H137&lt;=1250000),(H137-'Gia cảnh 11'!I133)*5%-25000,IF(H137&gt;=1250001,(H137-'Gia cảnh 11'!I133)*10%-87500))),2)</f>
        <v>0</v>
      </c>
      <c r="K137" s="62">
        <f t="shared" si="9"/>
        <v>0</v>
      </c>
      <c r="L137" s="62">
        <f t="shared" si="10"/>
        <v>0</v>
      </c>
      <c r="M137" s="63"/>
      <c r="N137" s="61"/>
    </row>
    <row r="138" spans="1:14" s="30" customFormat="1" ht="25.5" customHeight="1">
      <c r="A138" s="46">
        <f>'KL tổ 11'!A137</f>
        <v>129</v>
      </c>
      <c r="B138" s="47" t="str">
        <f>'KL tổ 11'!B137</f>
        <v>Chem Dôn</v>
      </c>
      <c r="C138" s="48">
        <v>16000</v>
      </c>
      <c r="D138" s="49">
        <f>'KL tổ 11'!U137</f>
        <v>0</v>
      </c>
      <c r="E138" s="62">
        <f t="shared" ref="E138:E159" si="12">C138*D138</f>
        <v>0</v>
      </c>
      <c r="F138" s="51">
        <v>3</v>
      </c>
      <c r="G138" s="51">
        <v>0</v>
      </c>
      <c r="H138" s="62">
        <f t="shared" ref="H138:H159" si="13">G138+E138</f>
        <v>0</v>
      </c>
      <c r="I138" s="51">
        <v>0</v>
      </c>
      <c r="J138" s="59">
        <f>ROUND(IF(H138&lt;=500000,0,IF(AND(H138&gt;=500001,H138&lt;=1250000),(H138-'Gia cảnh 11'!I134)*5%-25000,IF(H138&gt;=1250001,(H138-'Gia cảnh 11'!I134)*10%-87500))),2)</f>
        <v>0</v>
      </c>
      <c r="K138" s="62">
        <f t="shared" ref="K138:K159" si="14">IF(J138&gt;0,I138+J138,I138)</f>
        <v>0</v>
      </c>
      <c r="L138" s="62">
        <f t="shared" ref="L138:L159" si="15">IF(K138&gt;0,H138-K138,H138)</f>
        <v>0</v>
      </c>
      <c r="M138" s="63"/>
      <c r="N138" s="61"/>
    </row>
    <row r="139" spans="1:14" s="30" customFormat="1" ht="25.5" customHeight="1">
      <c r="A139" s="46">
        <f>'KL tổ 11'!A138</f>
        <v>130</v>
      </c>
      <c r="B139" s="47" t="str">
        <f>'KL tổ 11'!B138</f>
        <v>Hiêng Số Thum</v>
      </c>
      <c r="C139" s="48">
        <v>16000</v>
      </c>
      <c r="D139" s="49">
        <f>'KL tổ 11'!U138</f>
        <v>0</v>
      </c>
      <c r="E139" s="62">
        <f t="shared" si="12"/>
        <v>0</v>
      </c>
      <c r="F139" s="51">
        <v>3</v>
      </c>
      <c r="G139" s="51">
        <v>0</v>
      </c>
      <c r="H139" s="62">
        <f t="shared" si="13"/>
        <v>0</v>
      </c>
      <c r="I139" s="51">
        <v>0</v>
      </c>
      <c r="J139" s="59">
        <f>ROUND(IF(H139&lt;=500000,0,IF(AND(H139&gt;=500001,H139&lt;=1250000),(H139-'Gia cảnh 11'!I135)*5%-25000,IF(H139&gt;=1250001,(H139-'Gia cảnh 11'!I135)*10%-87500))),2)</f>
        <v>0</v>
      </c>
      <c r="K139" s="62">
        <f t="shared" si="14"/>
        <v>0</v>
      </c>
      <c r="L139" s="62">
        <f t="shared" si="15"/>
        <v>0</v>
      </c>
      <c r="M139" s="63"/>
      <c r="N139" s="61"/>
    </row>
    <row r="140" spans="1:14" s="30" customFormat="1" ht="25.5" customHeight="1">
      <c r="A140" s="46">
        <f>'KL tổ 11'!A139</f>
        <v>131</v>
      </c>
      <c r="B140" s="47" t="str">
        <f>'KL tổ 11'!B139</f>
        <v>Suông Thin</v>
      </c>
      <c r="C140" s="48">
        <v>16000</v>
      </c>
      <c r="D140" s="49">
        <f>'KL tổ 11'!U139</f>
        <v>0</v>
      </c>
      <c r="E140" s="62">
        <f t="shared" si="12"/>
        <v>0</v>
      </c>
      <c r="F140" s="51">
        <v>3</v>
      </c>
      <c r="G140" s="51">
        <v>0</v>
      </c>
      <c r="H140" s="62">
        <f t="shared" si="13"/>
        <v>0</v>
      </c>
      <c r="I140" s="51">
        <v>0</v>
      </c>
      <c r="J140" s="59">
        <f>ROUND(IF(H140&lt;=500000,0,IF(AND(H140&gt;=500001,H140&lt;=1250000),(H140-'Gia cảnh 11'!I136)*5%-25000,IF(H140&gt;=1250001,(H140-'Gia cảnh 11'!I136)*10%-87500))),2)</f>
        <v>0</v>
      </c>
      <c r="K140" s="62">
        <f t="shared" si="14"/>
        <v>0</v>
      </c>
      <c r="L140" s="62">
        <f t="shared" si="15"/>
        <v>0</v>
      </c>
      <c r="M140" s="63"/>
      <c r="N140" s="61"/>
    </row>
    <row r="141" spans="1:14" s="30" customFormat="1" ht="25.5" customHeight="1">
      <c r="A141" s="46">
        <f>'KL tổ 11'!A140</f>
        <v>132</v>
      </c>
      <c r="B141" s="47" t="str">
        <f>'KL tổ 11'!B140</f>
        <v>Kông Long</v>
      </c>
      <c r="C141" s="48">
        <v>16000</v>
      </c>
      <c r="D141" s="49">
        <f>'KL tổ 11'!U140</f>
        <v>0</v>
      </c>
      <c r="E141" s="62">
        <f t="shared" si="12"/>
        <v>0</v>
      </c>
      <c r="F141" s="51">
        <v>3</v>
      </c>
      <c r="G141" s="51">
        <v>0</v>
      </c>
      <c r="H141" s="62">
        <f t="shared" si="13"/>
        <v>0</v>
      </c>
      <c r="I141" s="51">
        <v>0</v>
      </c>
      <c r="J141" s="59">
        <f>ROUND(IF(H141&lt;=500000,0,IF(AND(H141&gt;=500001,H141&lt;=1250000),(H141-'Gia cảnh 11'!I137)*5%-25000,IF(H141&gt;=1250001,(H141-'Gia cảnh 11'!I137)*10%-87500))),2)</f>
        <v>0</v>
      </c>
      <c r="K141" s="62">
        <f t="shared" si="14"/>
        <v>0</v>
      </c>
      <c r="L141" s="62">
        <f t="shared" si="15"/>
        <v>0</v>
      </c>
      <c r="M141" s="63"/>
      <c r="N141" s="61"/>
    </row>
    <row r="142" spans="1:14" s="30" customFormat="1" ht="25.5" customHeight="1">
      <c r="A142" s="46">
        <f>'KL tổ 11'!A141</f>
        <v>133</v>
      </c>
      <c r="B142" s="47" t="str">
        <f>'KL tổ 11'!B141</f>
        <v>Dưm Sim</v>
      </c>
      <c r="C142" s="48">
        <v>16000</v>
      </c>
      <c r="D142" s="49">
        <f>'KL tổ 11'!U141</f>
        <v>0</v>
      </c>
      <c r="E142" s="62">
        <f t="shared" si="12"/>
        <v>0</v>
      </c>
      <c r="F142" s="51">
        <v>3</v>
      </c>
      <c r="G142" s="51">
        <v>0</v>
      </c>
      <c r="H142" s="62">
        <f t="shared" si="13"/>
        <v>0</v>
      </c>
      <c r="I142" s="51">
        <v>0</v>
      </c>
      <c r="J142" s="59">
        <f>ROUND(IF(H142&lt;=500000,0,IF(AND(H142&gt;=500001,H142&lt;=1250000),(H142-'Gia cảnh 11'!I138)*5%-25000,IF(H142&gt;=1250001,(H142-'Gia cảnh 11'!I138)*10%-87500))),2)</f>
        <v>0</v>
      </c>
      <c r="K142" s="62">
        <f t="shared" si="14"/>
        <v>0</v>
      </c>
      <c r="L142" s="62">
        <f t="shared" si="15"/>
        <v>0</v>
      </c>
      <c r="M142" s="63"/>
      <c r="N142" s="61"/>
    </row>
    <row r="143" spans="1:14" s="30" customFormat="1" ht="25.5" customHeight="1">
      <c r="A143" s="46">
        <f>'KL tổ 11'!A142</f>
        <v>134</v>
      </c>
      <c r="B143" s="47" t="str">
        <f>'KL tổ 11'!B142</f>
        <v>Sat Nin</v>
      </c>
      <c r="C143" s="48">
        <v>16000</v>
      </c>
      <c r="D143" s="49">
        <f>'KL tổ 11'!U142</f>
        <v>0</v>
      </c>
      <c r="E143" s="62">
        <f t="shared" si="12"/>
        <v>0</v>
      </c>
      <c r="F143" s="51">
        <v>3</v>
      </c>
      <c r="G143" s="51">
        <v>0</v>
      </c>
      <c r="H143" s="62">
        <f t="shared" si="13"/>
        <v>0</v>
      </c>
      <c r="I143" s="51">
        <v>0</v>
      </c>
      <c r="J143" s="59">
        <f>ROUND(IF(H143&lt;=500000,0,IF(AND(H143&gt;=500001,H143&lt;=1250000),(H143-'Gia cảnh 11'!I139)*5%-25000,IF(H143&gt;=1250001,(H143-'Gia cảnh 11'!I139)*10%-87500))),2)</f>
        <v>0</v>
      </c>
      <c r="K143" s="62">
        <f t="shared" si="14"/>
        <v>0</v>
      </c>
      <c r="L143" s="62">
        <f t="shared" si="15"/>
        <v>0</v>
      </c>
      <c r="M143" s="63"/>
      <c r="N143" s="61"/>
    </row>
    <row r="144" spans="1:14" s="30" customFormat="1" ht="25.5" customHeight="1">
      <c r="A144" s="46">
        <f>'KL tổ 11'!A143</f>
        <v>135</v>
      </c>
      <c r="B144" s="47" t="str">
        <f>'KL tổ 11'!B143</f>
        <v>Ngat Chhay So Rêng</v>
      </c>
      <c r="C144" s="48">
        <v>16000</v>
      </c>
      <c r="D144" s="49">
        <f>'KL tổ 11'!U143</f>
        <v>0</v>
      </c>
      <c r="E144" s="62">
        <f t="shared" si="12"/>
        <v>0</v>
      </c>
      <c r="F144" s="51">
        <v>3</v>
      </c>
      <c r="G144" s="51">
        <v>0</v>
      </c>
      <c r="H144" s="62">
        <f t="shared" si="13"/>
        <v>0</v>
      </c>
      <c r="I144" s="51">
        <v>0</v>
      </c>
      <c r="J144" s="59">
        <f>ROUND(IF(H144&lt;=500000,0,IF(AND(H144&gt;=500001,H144&lt;=1250000),(H144-'Gia cảnh 11'!I140)*5%-25000,IF(H144&gt;=1250001,(H144-'Gia cảnh 11'!I140)*10%-87500))),2)</f>
        <v>0</v>
      </c>
      <c r="K144" s="62">
        <f t="shared" si="14"/>
        <v>0</v>
      </c>
      <c r="L144" s="62">
        <f t="shared" si="15"/>
        <v>0</v>
      </c>
      <c r="M144" s="63"/>
      <c r="N144" s="61"/>
    </row>
    <row r="145" spans="1:14" s="30" customFormat="1" ht="25.5" customHeight="1">
      <c r="A145" s="46">
        <f>'KL tổ 11'!A144</f>
        <v>136</v>
      </c>
      <c r="B145" s="47" t="str">
        <f>'KL tổ 11'!B144</f>
        <v>Dêt Số Khăn</v>
      </c>
      <c r="C145" s="48">
        <v>16000</v>
      </c>
      <c r="D145" s="49">
        <f>'KL tổ 11'!U144</f>
        <v>0</v>
      </c>
      <c r="E145" s="62">
        <f t="shared" si="12"/>
        <v>0</v>
      </c>
      <c r="F145" s="51">
        <v>3</v>
      </c>
      <c r="G145" s="51">
        <v>0</v>
      </c>
      <c r="H145" s="62">
        <f t="shared" si="13"/>
        <v>0</v>
      </c>
      <c r="I145" s="51">
        <v>0</v>
      </c>
      <c r="J145" s="59">
        <f>ROUND(IF(H145&lt;=500000,0,IF(AND(H145&gt;=500001,H145&lt;=1250000),(H145-'Gia cảnh 11'!I141)*5%-25000,IF(H145&gt;=1250001,(H145-'Gia cảnh 11'!I141)*10%-87500))),2)</f>
        <v>0</v>
      </c>
      <c r="K145" s="62">
        <f t="shared" si="14"/>
        <v>0</v>
      </c>
      <c r="L145" s="62">
        <f t="shared" si="15"/>
        <v>0</v>
      </c>
      <c r="M145" s="63"/>
      <c r="N145" s="61"/>
    </row>
    <row r="146" spans="1:14" s="30" customFormat="1" ht="25.5" customHeight="1">
      <c r="A146" s="46">
        <f>'KL tổ 11'!A145</f>
        <v>137</v>
      </c>
      <c r="B146" s="47" t="str">
        <f>'KL tổ 11'!B145</f>
        <v>Chuôn Số May</v>
      </c>
      <c r="C146" s="48">
        <v>16000</v>
      </c>
      <c r="D146" s="49">
        <f>'KL tổ 11'!U145</f>
        <v>0</v>
      </c>
      <c r="E146" s="62">
        <f t="shared" si="12"/>
        <v>0</v>
      </c>
      <c r="F146" s="51">
        <v>3</v>
      </c>
      <c r="G146" s="51">
        <v>0</v>
      </c>
      <c r="H146" s="62">
        <f t="shared" si="13"/>
        <v>0</v>
      </c>
      <c r="I146" s="51">
        <v>0</v>
      </c>
      <c r="J146" s="59">
        <f>ROUND(IF(H146&lt;=500000,0,IF(AND(H146&gt;=500001,H146&lt;=1250000),(H146-'Gia cảnh 11'!I142)*5%-25000,IF(H146&gt;=1250001,(H146-'Gia cảnh 11'!I142)*10%-87500))),2)</f>
        <v>0</v>
      </c>
      <c r="K146" s="62">
        <f t="shared" si="14"/>
        <v>0</v>
      </c>
      <c r="L146" s="62">
        <f t="shared" si="15"/>
        <v>0</v>
      </c>
      <c r="M146" s="63"/>
      <c r="N146" s="61"/>
    </row>
    <row r="147" spans="1:14" s="30" customFormat="1" ht="25.5" customHeight="1">
      <c r="A147" s="46">
        <f>'KL tổ 11'!A146</f>
        <v>138</v>
      </c>
      <c r="B147" s="47" t="str">
        <f>'KL tổ 11'!B146</f>
        <v>Su Si Pâu</v>
      </c>
      <c r="C147" s="48">
        <v>16000</v>
      </c>
      <c r="D147" s="49">
        <f>'KL tổ 11'!U146</f>
        <v>0</v>
      </c>
      <c r="E147" s="62">
        <f t="shared" si="12"/>
        <v>0</v>
      </c>
      <c r="F147" s="51">
        <v>3</v>
      </c>
      <c r="G147" s="51">
        <v>0</v>
      </c>
      <c r="H147" s="62">
        <f t="shared" si="13"/>
        <v>0</v>
      </c>
      <c r="I147" s="51">
        <v>0</v>
      </c>
      <c r="J147" s="59">
        <f>ROUND(IF(H147&lt;=500000,0,IF(AND(H147&gt;=500001,H147&lt;=1250000),(H147-'Gia cảnh 11'!I143)*5%-25000,IF(H147&gt;=1250001,(H147-'Gia cảnh 11'!I143)*10%-87500))),2)</f>
        <v>0</v>
      </c>
      <c r="K147" s="62">
        <f t="shared" si="14"/>
        <v>0</v>
      </c>
      <c r="L147" s="62">
        <f t="shared" si="15"/>
        <v>0</v>
      </c>
      <c r="M147" s="63"/>
      <c r="N147" s="61"/>
    </row>
    <row r="148" spans="1:14" s="30" customFormat="1" ht="25.5" customHeight="1">
      <c r="A148" s="46">
        <f>'KL tổ 11'!A147</f>
        <v>139</v>
      </c>
      <c r="B148" s="47" t="str">
        <f>'KL tổ 11'!B147</f>
        <v>Hôi Rot Tha</v>
      </c>
      <c r="C148" s="48">
        <v>16000</v>
      </c>
      <c r="D148" s="49">
        <f>'KL tổ 11'!U147</f>
        <v>0</v>
      </c>
      <c r="E148" s="62">
        <f t="shared" si="12"/>
        <v>0</v>
      </c>
      <c r="F148" s="51">
        <v>3</v>
      </c>
      <c r="G148" s="51">
        <v>0</v>
      </c>
      <c r="H148" s="62">
        <f t="shared" si="13"/>
        <v>0</v>
      </c>
      <c r="I148" s="51">
        <v>0</v>
      </c>
      <c r="J148" s="59">
        <f>ROUND(IF(H148&lt;=500000,0,IF(AND(H148&gt;=500001,H148&lt;=1250000),(H148-'Gia cảnh 11'!I144)*5%-25000,IF(H148&gt;=1250001,(H148-'Gia cảnh 11'!I144)*10%-87500))),2)</f>
        <v>0</v>
      </c>
      <c r="K148" s="62">
        <f t="shared" si="14"/>
        <v>0</v>
      </c>
      <c r="L148" s="62">
        <f t="shared" si="15"/>
        <v>0</v>
      </c>
      <c r="M148" s="63"/>
      <c r="N148" s="61"/>
    </row>
    <row r="149" spans="1:14" s="30" customFormat="1" ht="25.5" customHeight="1">
      <c r="A149" s="46">
        <f>'KL tổ 11'!A148</f>
        <v>140</v>
      </c>
      <c r="B149" s="47" t="str">
        <f>'KL tổ 11'!B148</f>
        <v>Chôn Số Chea</v>
      </c>
      <c r="C149" s="48">
        <v>16000</v>
      </c>
      <c r="D149" s="49">
        <f>'KL tổ 11'!U148</f>
        <v>0</v>
      </c>
      <c r="E149" s="62">
        <f t="shared" si="12"/>
        <v>0</v>
      </c>
      <c r="F149" s="51">
        <v>3</v>
      </c>
      <c r="G149" s="51">
        <v>0</v>
      </c>
      <c r="H149" s="62">
        <f t="shared" si="13"/>
        <v>0</v>
      </c>
      <c r="I149" s="51">
        <v>0</v>
      </c>
      <c r="J149" s="59">
        <f>ROUND(IF(H149&lt;=500000,0,IF(AND(H149&gt;=500001,H149&lt;=1250000),(H149-'Gia cảnh 11'!I145)*5%-25000,IF(H149&gt;=1250001,(H149-'Gia cảnh 11'!I145)*10%-87500))),2)</f>
        <v>0</v>
      </c>
      <c r="K149" s="62">
        <f t="shared" si="14"/>
        <v>0</v>
      </c>
      <c r="L149" s="62">
        <f t="shared" si="15"/>
        <v>0</v>
      </c>
      <c r="M149" s="63"/>
      <c r="N149" s="61"/>
    </row>
    <row r="150" spans="1:14" s="30" customFormat="1" ht="25.5" customHeight="1">
      <c r="A150" s="46">
        <f>'KL tổ 11'!A149</f>
        <v>141</v>
      </c>
      <c r="B150" s="47" t="str">
        <f>'KL tổ 11'!B149</f>
        <v>Chôn Số Chên</v>
      </c>
      <c r="C150" s="48">
        <v>16000</v>
      </c>
      <c r="D150" s="49">
        <f>'KL tổ 11'!U149</f>
        <v>0</v>
      </c>
      <c r="E150" s="62">
        <f t="shared" si="12"/>
        <v>0</v>
      </c>
      <c r="F150" s="51">
        <v>3</v>
      </c>
      <c r="G150" s="51">
        <v>0</v>
      </c>
      <c r="H150" s="62">
        <f t="shared" si="13"/>
        <v>0</v>
      </c>
      <c r="I150" s="51">
        <v>0</v>
      </c>
      <c r="J150" s="59">
        <f>ROUND(IF(H150&lt;=500000,0,IF(AND(H150&gt;=500001,H150&lt;=1250000),(H150-'Gia cảnh 11'!I146)*5%-25000,IF(H150&gt;=1250001,(H150-'Gia cảnh 11'!I146)*10%-87500))),2)</f>
        <v>0</v>
      </c>
      <c r="K150" s="62">
        <f t="shared" si="14"/>
        <v>0</v>
      </c>
      <c r="L150" s="62">
        <f t="shared" si="15"/>
        <v>0</v>
      </c>
      <c r="M150" s="63"/>
      <c r="N150" s="61"/>
    </row>
    <row r="151" spans="1:14" s="30" customFormat="1" ht="25.5" customHeight="1">
      <c r="A151" s="46">
        <f>'KL tổ 11'!A150</f>
        <v>142</v>
      </c>
      <c r="B151" s="47" t="str">
        <f>'KL tổ 11'!B150</f>
        <v>Don Rot</v>
      </c>
      <c r="C151" s="48">
        <v>16000</v>
      </c>
      <c r="D151" s="49">
        <f>'KL tổ 11'!U150</f>
        <v>0</v>
      </c>
      <c r="E151" s="62">
        <f t="shared" si="12"/>
        <v>0</v>
      </c>
      <c r="F151" s="51">
        <v>3</v>
      </c>
      <c r="G151" s="51">
        <v>0</v>
      </c>
      <c r="H151" s="62">
        <f t="shared" si="13"/>
        <v>0</v>
      </c>
      <c r="I151" s="51">
        <v>0</v>
      </c>
      <c r="J151" s="59">
        <f>ROUND(IF(H151&lt;=500000,0,IF(AND(H151&gt;=500001,H151&lt;=1250000),(H151-'Gia cảnh 11'!I147)*5%-25000,IF(H151&gt;=1250001,(H151-'Gia cảnh 11'!I147)*10%-87500))),2)</f>
        <v>0</v>
      </c>
      <c r="K151" s="62">
        <f t="shared" si="14"/>
        <v>0</v>
      </c>
      <c r="L151" s="62">
        <f t="shared" si="15"/>
        <v>0</v>
      </c>
      <c r="M151" s="63"/>
      <c r="N151" s="61"/>
    </row>
    <row r="152" spans="1:14" s="30" customFormat="1" ht="25.5" customHeight="1">
      <c r="A152" s="46">
        <f>'KL tổ 11'!A151</f>
        <v>143</v>
      </c>
      <c r="B152" s="47" t="str">
        <f>'KL tổ 11'!B151</f>
        <v xml:space="preserve">Don So Rây </v>
      </c>
      <c r="C152" s="48">
        <v>16000</v>
      </c>
      <c r="D152" s="49">
        <f>'KL tổ 11'!U151</f>
        <v>0</v>
      </c>
      <c r="E152" s="62">
        <f t="shared" si="12"/>
        <v>0</v>
      </c>
      <c r="F152" s="51">
        <v>3</v>
      </c>
      <c r="G152" s="51">
        <v>0</v>
      </c>
      <c r="H152" s="62">
        <f t="shared" si="13"/>
        <v>0</v>
      </c>
      <c r="I152" s="51">
        <v>0</v>
      </c>
      <c r="J152" s="59">
        <f>ROUND(IF(H152&lt;=500000,0,IF(AND(H152&gt;=500001,H152&lt;=1250000),(H152-'Gia cảnh 11'!I148)*5%-25000,IF(H152&gt;=1250001,(H152-'Gia cảnh 11'!I148)*10%-87500))),2)</f>
        <v>0</v>
      </c>
      <c r="K152" s="62">
        <f t="shared" si="14"/>
        <v>0</v>
      </c>
      <c r="L152" s="62">
        <f t="shared" si="15"/>
        <v>0</v>
      </c>
      <c r="M152" s="63"/>
      <c r="N152" s="61"/>
    </row>
    <row r="153" spans="1:14" s="30" customFormat="1" ht="25.5" customHeight="1">
      <c r="A153" s="46">
        <f>'KL tổ 11'!A152</f>
        <v>144</v>
      </c>
      <c r="B153" s="47" t="str">
        <f>'KL tổ 11'!B152</f>
        <v>Kuông Som Ươn</v>
      </c>
      <c r="C153" s="48">
        <v>16000</v>
      </c>
      <c r="D153" s="49">
        <f>'KL tổ 11'!U152</f>
        <v>0</v>
      </c>
      <c r="E153" s="62">
        <f t="shared" si="12"/>
        <v>0</v>
      </c>
      <c r="F153" s="51">
        <v>3</v>
      </c>
      <c r="G153" s="51">
        <v>0</v>
      </c>
      <c r="H153" s="62">
        <f t="shared" si="13"/>
        <v>0</v>
      </c>
      <c r="I153" s="51">
        <v>0</v>
      </c>
      <c r="J153" s="59">
        <f>ROUND(IF(H153&lt;=500000,0,IF(AND(H153&gt;=500001,H153&lt;=1250000),(H153-'Gia cảnh 11'!I149)*5%-25000,IF(H153&gt;=1250001,(H153-'Gia cảnh 11'!I149)*10%-87500))),2)</f>
        <v>0</v>
      </c>
      <c r="K153" s="62">
        <f t="shared" si="14"/>
        <v>0</v>
      </c>
      <c r="L153" s="62">
        <f t="shared" si="15"/>
        <v>0</v>
      </c>
      <c r="M153" s="63"/>
      <c r="N153" s="61"/>
    </row>
    <row r="154" spans="1:14" s="30" customFormat="1" ht="25.5" customHeight="1">
      <c r="A154" s="46">
        <f>'KL tổ 11'!A153</f>
        <v>145</v>
      </c>
      <c r="B154" s="47" t="str">
        <f>'KL tổ 11'!B153</f>
        <v>Manh Mêt</v>
      </c>
      <c r="C154" s="48">
        <v>16000</v>
      </c>
      <c r="D154" s="49">
        <f>'KL tổ 11'!U153</f>
        <v>0</v>
      </c>
      <c r="E154" s="62">
        <f t="shared" si="12"/>
        <v>0</v>
      </c>
      <c r="F154" s="51">
        <v>3</v>
      </c>
      <c r="G154" s="51">
        <v>0</v>
      </c>
      <c r="H154" s="62">
        <f t="shared" si="13"/>
        <v>0</v>
      </c>
      <c r="I154" s="51">
        <v>0</v>
      </c>
      <c r="J154" s="59">
        <f>ROUND(IF(H154&lt;=500000,0,IF(AND(H154&gt;=500001,H154&lt;=1250000),(H154-'Gia cảnh 11'!I150)*5%-25000,IF(H154&gt;=1250001,(H154-'Gia cảnh 11'!I150)*10%-87500))),2)</f>
        <v>0</v>
      </c>
      <c r="K154" s="62">
        <f t="shared" si="14"/>
        <v>0</v>
      </c>
      <c r="L154" s="62">
        <f t="shared" si="15"/>
        <v>0</v>
      </c>
      <c r="M154" s="63"/>
      <c r="N154" s="61"/>
    </row>
    <row r="155" spans="1:14" s="30" customFormat="1" ht="25.5" customHeight="1">
      <c r="A155" s="46">
        <f>'KL tổ 11'!A154</f>
        <v>146</v>
      </c>
      <c r="B155" s="47" t="str">
        <f>'KL tổ 11'!B154</f>
        <v>Manh Mon</v>
      </c>
      <c r="C155" s="48">
        <v>16000</v>
      </c>
      <c r="D155" s="49">
        <f>'KL tổ 11'!U154</f>
        <v>0</v>
      </c>
      <c r="E155" s="62">
        <f t="shared" si="12"/>
        <v>0</v>
      </c>
      <c r="F155" s="51">
        <v>3</v>
      </c>
      <c r="G155" s="51">
        <v>0</v>
      </c>
      <c r="H155" s="62">
        <f t="shared" si="13"/>
        <v>0</v>
      </c>
      <c r="I155" s="51">
        <v>0</v>
      </c>
      <c r="J155" s="59">
        <f>ROUND(IF(H155&lt;=500000,0,IF(AND(H155&gt;=500001,H155&lt;=1250000),(H155-'Gia cảnh 11'!I151)*5%-25000,IF(H155&gt;=1250001,(H155-'Gia cảnh 11'!I151)*10%-87500))),2)</f>
        <v>0</v>
      </c>
      <c r="K155" s="62">
        <f t="shared" si="14"/>
        <v>0</v>
      </c>
      <c r="L155" s="62">
        <f t="shared" si="15"/>
        <v>0</v>
      </c>
      <c r="M155" s="63"/>
      <c r="N155" s="61"/>
    </row>
    <row r="156" spans="1:14" s="30" customFormat="1" ht="25.5" customHeight="1">
      <c r="A156" s="46">
        <f>'KL tổ 11'!A155</f>
        <v>147</v>
      </c>
      <c r="B156" s="47" t="str">
        <f>'KL tổ 11'!B155</f>
        <v>Kuông Thươn</v>
      </c>
      <c r="C156" s="48">
        <v>16000</v>
      </c>
      <c r="D156" s="49">
        <f>'KL tổ 11'!U155</f>
        <v>0</v>
      </c>
      <c r="E156" s="62">
        <f t="shared" si="12"/>
        <v>0</v>
      </c>
      <c r="F156" s="51">
        <v>3</v>
      </c>
      <c r="G156" s="51">
        <v>0</v>
      </c>
      <c r="H156" s="62">
        <f t="shared" si="13"/>
        <v>0</v>
      </c>
      <c r="I156" s="62">
        <f>H156</f>
        <v>0</v>
      </c>
      <c r="J156" s="59">
        <f>ROUND(IF(H156&lt;=500000,0,IF(AND(H156&gt;=500001,H156&lt;=1250000),(H156-'Gia cảnh 11'!I152)*5%-25000,IF(H156&gt;=1250001,(H156-'Gia cảnh 11'!I152)*10%-87500))),2)</f>
        <v>0</v>
      </c>
      <c r="K156" s="62">
        <f t="shared" si="14"/>
        <v>0</v>
      </c>
      <c r="L156" s="62">
        <f t="shared" si="15"/>
        <v>0</v>
      </c>
      <c r="M156" s="63"/>
      <c r="N156" s="61"/>
    </row>
    <row r="157" spans="1:14" s="30" customFormat="1" ht="25.5" customHeight="1">
      <c r="A157" s="46">
        <f>'KL tổ 11'!A156</f>
        <v>148</v>
      </c>
      <c r="B157" s="47" t="str">
        <f>'KL tổ 11'!B156</f>
        <v>Manh So Rây Răn</v>
      </c>
      <c r="C157" s="48">
        <v>16000</v>
      </c>
      <c r="D157" s="49">
        <f>'KL tổ 11'!U156</f>
        <v>0</v>
      </c>
      <c r="E157" s="62">
        <f t="shared" si="12"/>
        <v>0</v>
      </c>
      <c r="F157" s="51">
        <v>3</v>
      </c>
      <c r="G157" s="51">
        <v>0</v>
      </c>
      <c r="H157" s="62">
        <f t="shared" si="13"/>
        <v>0</v>
      </c>
      <c r="I157" s="62">
        <f>H157</f>
        <v>0</v>
      </c>
      <c r="J157" s="59">
        <f>ROUND(IF(H157&lt;=500000,0,IF(AND(H157&gt;=500001,H157&lt;=1250000),(H157-'Gia cảnh 11'!I153)*5%-25000,IF(H157&gt;=1250001,(H157-'Gia cảnh 11'!I153)*10%-87500))),2)</f>
        <v>0</v>
      </c>
      <c r="K157" s="62">
        <f t="shared" si="14"/>
        <v>0</v>
      </c>
      <c r="L157" s="62">
        <f t="shared" si="15"/>
        <v>0</v>
      </c>
      <c r="M157" s="63"/>
      <c r="N157" s="61"/>
    </row>
    <row r="158" spans="1:14" s="30" customFormat="1" ht="25.5" customHeight="1">
      <c r="A158" s="46">
        <f>'KL tổ 6'!A155</f>
        <v>150</v>
      </c>
      <c r="B158" s="47" t="str">
        <f>'KL tổ 11'!B157</f>
        <v>Sau Chon Rôn</v>
      </c>
      <c r="C158" s="48">
        <v>16000</v>
      </c>
      <c r="D158" s="49">
        <f>'KL tổ 11'!U157</f>
        <v>0</v>
      </c>
      <c r="E158" s="62">
        <f t="shared" si="12"/>
        <v>0</v>
      </c>
      <c r="F158" s="51">
        <v>3</v>
      </c>
      <c r="G158" s="51">
        <v>0</v>
      </c>
      <c r="H158" s="62">
        <f t="shared" si="13"/>
        <v>0</v>
      </c>
      <c r="I158" s="62">
        <f>H158</f>
        <v>0</v>
      </c>
      <c r="J158" s="59">
        <f>ROUND(IF(H158&lt;=500000,0,IF(AND(H158&gt;=500001,H158&lt;=1250000),(H158-'Gia cảnh 11'!I154)*5%-25000,IF(H158&gt;=1250001,(H158-'Gia cảnh 11'!I154)*10%-87500))),2)</f>
        <v>0</v>
      </c>
      <c r="K158" s="62">
        <f t="shared" si="14"/>
        <v>0</v>
      </c>
      <c r="L158" s="62">
        <f t="shared" si="15"/>
        <v>0</v>
      </c>
      <c r="M158" s="63"/>
      <c r="N158" s="61"/>
    </row>
    <row r="159" spans="1:14" s="30" customFormat="1" ht="25.5" customHeight="1">
      <c r="A159" s="46">
        <f>'KL tổ 6'!A156</f>
        <v>151</v>
      </c>
      <c r="B159" s="47" t="str">
        <f>'KL tổ 11'!B158</f>
        <v>Chhôn Chhên</v>
      </c>
      <c r="C159" s="48">
        <v>16000</v>
      </c>
      <c r="D159" s="49">
        <f>'KL tổ 11'!U158</f>
        <v>0</v>
      </c>
      <c r="E159" s="62">
        <f t="shared" si="12"/>
        <v>0</v>
      </c>
      <c r="F159" s="51">
        <v>3</v>
      </c>
      <c r="G159" s="51">
        <v>0</v>
      </c>
      <c r="H159" s="62">
        <f t="shared" si="13"/>
        <v>0</v>
      </c>
      <c r="I159" s="62">
        <f>H159</f>
        <v>0</v>
      </c>
      <c r="J159" s="59">
        <f>ROUND(IF(H159&lt;=500000,0,IF(AND(H159&gt;=500001,H159&lt;=1250000),(H159-'Gia cảnh 11'!I155)*5%-25000,IF(H159&gt;=1250001,(H159-'Gia cảnh 11'!I155)*10%-87500))),2)</f>
        <v>0</v>
      </c>
      <c r="K159" s="62">
        <f t="shared" si="14"/>
        <v>0</v>
      </c>
      <c r="L159" s="62">
        <f t="shared" si="15"/>
        <v>0</v>
      </c>
      <c r="M159" s="63"/>
      <c r="N159" s="61"/>
    </row>
    <row r="160" spans="1:14" s="31" customFormat="1" ht="27.75" customHeight="1">
      <c r="A160" s="1098" t="s">
        <v>818</v>
      </c>
      <c r="B160" s="1099"/>
      <c r="C160" s="64"/>
      <c r="D160" s="65">
        <f>SUM(D10:D159)</f>
        <v>0</v>
      </c>
      <c r="E160" s="66">
        <f>SUM(E10:E159)</f>
        <v>0</v>
      </c>
      <c r="F160" s="67" t="e">
        <f>SUM(#REF!)</f>
        <v>#REF!</v>
      </c>
      <c r="G160" s="67">
        <f>SUM(G10:G89)</f>
        <v>0</v>
      </c>
      <c r="H160" s="66">
        <f>SUM(H10:H159)</f>
        <v>0</v>
      </c>
      <c r="I160" s="66">
        <f>SUM(I10:I159)</f>
        <v>0</v>
      </c>
      <c r="J160" s="75">
        <f>K160-I160</f>
        <v>0</v>
      </c>
      <c r="K160" s="76">
        <f>SUM(K10:K159)</f>
        <v>0</v>
      </c>
      <c r="L160" s="66">
        <f>SUM(L10:L159)</f>
        <v>0</v>
      </c>
      <c r="M160" s="67">
        <f>SUM(M10:M159)</f>
        <v>0</v>
      </c>
      <c r="N160" s="77"/>
    </row>
    <row r="161" spans="1:14" s="32" customFormat="1" ht="15.75">
      <c r="A161" s="1097" t="s">
        <v>899</v>
      </c>
      <c r="B161" s="1097"/>
      <c r="C161" s="1097"/>
      <c r="D161" s="1097"/>
      <c r="E161" s="1097"/>
      <c r="F161" s="1097"/>
      <c r="G161" s="1097"/>
      <c r="H161" s="1097"/>
      <c r="I161" s="1097"/>
      <c r="J161" s="1097"/>
      <c r="K161" s="1097"/>
      <c r="L161" s="1097"/>
      <c r="M161" s="1097"/>
      <c r="N161" s="1097"/>
    </row>
    <row r="162" spans="1:14" ht="15.75">
      <c r="A162" s="68"/>
      <c r="B162" s="68"/>
      <c r="C162" s="69"/>
      <c r="D162" s="70"/>
      <c r="E162" s="70"/>
      <c r="F162" s="70"/>
      <c r="G162" s="70"/>
      <c r="H162" s="68"/>
      <c r="I162" s="68"/>
      <c r="J162" s="68"/>
      <c r="K162" s="69"/>
      <c r="L162" s="68"/>
      <c r="M162" s="68"/>
      <c r="N162" s="68"/>
    </row>
    <row r="163" spans="1:14" ht="15.75">
      <c r="A163" s="68"/>
      <c r="B163" s="68"/>
      <c r="C163" s="69"/>
      <c r="D163" s="69"/>
      <c r="E163" s="69"/>
      <c r="F163" s="69"/>
      <c r="G163" s="69"/>
      <c r="I163" s="886" t="s">
        <v>900</v>
      </c>
      <c r="J163" s="886"/>
      <c r="K163" s="886"/>
      <c r="L163" s="886"/>
      <c r="M163" s="886"/>
    </row>
    <row r="164" spans="1:14" ht="15.75">
      <c r="A164" s="68"/>
      <c r="B164" s="828" t="s">
        <v>229</v>
      </c>
      <c r="C164" s="828"/>
      <c r="D164" s="828"/>
      <c r="E164" s="828"/>
      <c r="F164" s="72"/>
      <c r="G164" s="72"/>
      <c r="I164" s="828" t="s">
        <v>14</v>
      </c>
      <c r="J164" s="828"/>
      <c r="K164" s="828"/>
      <c r="L164" s="828"/>
      <c r="M164" s="828"/>
    </row>
    <row r="165" spans="1:14">
      <c r="D165" s="73"/>
      <c r="E165" s="73"/>
      <c r="F165" s="73"/>
      <c r="G165" s="73"/>
      <c r="L165" s="78"/>
      <c r="M165" s="78"/>
    </row>
    <row r="166" spans="1:14">
      <c r="D166" s="73"/>
      <c r="E166" s="73"/>
      <c r="F166" s="73"/>
      <c r="G166" s="73"/>
      <c r="L166" s="78"/>
      <c r="M166" s="78"/>
    </row>
    <row r="167" spans="1:14">
      <c r="D167" s="73"/>
      <c r="E167" s="73"/>
      <c r="F167" s="73"/>
      <c r="G167" s="73"/>
      <c r="L167" s="78"/>
      <c r="M167" s="78"/>
    </row>
    <row r="168" spans="1:14">
      <c r="D168" s="73"/>
      <c r="E168" s="73"/>
      <c r="F168" s="73"/>
      <c r="G168" s="73"/>
      <c r="L168" s="78"/>
      <c r="M168" s="78"/>
    </row>
    <row r="169" spans="1:14">
      <c r="D169" s="73"/>
      <c r="E169" s="73"/>
      <c r="F169" s="73"/>
      <c r="G169" s="73"/>
      <c r="L169" s="78"/>
      <c r="M169" s="78"/>
    </row>
    <row r="170" spans="1:14" s="33" customFormat="1" ht="15.75">
      <c r="B170" s="828" t="s">
        <v>420</v>
      </c>
      <c r="C170" s="828"/>
      <c r="D170" s="828"/>
      <c r="E170" s="828"/>
      <c r="F170" s="74"/>
      <c r="G170" s="74"/>
      <c r="I170" s="828" t="s">
        <v>231</v>
      </c>
      <c r="J170" s="828"/>
      <c r="K170" s="828"/>
      <c r="L170" s="828"/>
      <c r="M170" s="828"/>
    </row>
    <row r="171" spans="1:14" s="34" customFormat="1" ht="14.25"/>
  </sheetData>
  <mergeCells count="26">
    <mergeCell ref="A1:D1"/>
    <mergeCell ref="J1:N1"/>
    <mergeCell ref="A2:D2"/>
    <mergeCell ref="J2:N2"/>
    <mergeCell ref="A3:C3"/>
    <mergeCell ref="J3:N3"/>
    <mergeCell ref="A4:N4"/>
    <mergeCell ref="A5:N5"/>
    <mergeCell ref="D7:E7"/>
    <mergeCell ref="I7:J7"/>
    <mergeCell ref="A160:B160"/>
    <mergeCell ref="A7:A8"/>
    <mergeCell ref="B7:B8"/>
    <mergeCell ref="C7:C8"/>
    <mergeCell ref="G7:G8"/>
    <mergeCell ref="H7:H8"/>
    <mergeCell ref="K7:K8"/>
    <mergeCell ref="L7:L8"/>
    <mergeCell ref="M7:M8"/>
    <mergeCell ref="N7:N8"/>
    <mergeCell ref="A161:N161"/>
    <mergeCell ref="I163:M163"/>
    <mergeCell ref="B164:E164"/>
    <mergeCell ref="I164:M164"/>
    <mergeCell ref="B170:E170"/>
    <mergeCell ref="I170:M170"/>
  </mergeCells>
  <pageMargins left="0.69930555555555596" right="0.69930555555555596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9"/>
  <sheetViews>
    <sheetView workbookViewId="0">
      <selection activeCell="F12" sqref="F12"/>
    </sheetView>
  </sheetViews>
  <sheetFormatPr defaultColWidth="9" defaultRowHeight="15"/>
  <cols>
    <col min="1" max="1" width="5.28515625" style="3" customWidth="1"/>
    <col min="2" max="2" width="20" style="3" customWidth="1"/>
    <col min="3" max="3" width="9" style="2" customWidth="1"/>
    <col min="4" max="4" width="9.42578125" style="2" customWidth="1"/>
    <col min="5" max="6" width="8.28515625" style="2" customWidth="1"/>
    <col min="7" max="7" width="8" style="2" customWidth="1"/>
    <col min="8" max="8" width="10.140625" style="2" customWidth="1"/>
    <col min="9" max="9" width="13.42578125" style="2" customWidth="1"/>
    <col min="10" max="10" width="13" style="3" customWidth="1"/>
    <col min="11" max="256" width="9.140625" style="3"/>
    <col min="257" max="257" width="5.28515625" style="3" customWidth="1"/>
    <col min="258" max="258" width="20" style="3" customWidth="1"/>
    <col min="259" max="259" width="9" style="3" customWidth="1"/>
    <col min="260" max="260" width="9.42578125" style="3" customWidth="1"/>
    <col min="261" max="262" width="8.28515625" style="3" customWidth="1"/>
    <col min="263" max="263" width="8" style="3" customWidth="1"/>
    <col min="264" max="264" width="10.140625" style="3" customWidth="1"/>
    <col min="265" max="265" width="13.42578125" style="3" customWidth="1"/>
    <col min="266" max="266" width="13" style="3" customWidth="1"/>
    <col min="267" max="512" width="9.140625" style="3"/>
    <col min="513" max="513" width="5.28515625" style="3" customWidth="1"/>
    <col min="514" max="514" width="20" style="3" customWidth="1"/>
    <col min="515" max="515" width="9" style="3" customWidth="1"/>
    <col min="516" max="516" width="9.42578125" style="3" customWidth="1"/>
    <col min="517" max="518" width="8.28515625" style="3" customWidth="1"/>
    <col min="519" max="519" width="8" style="3" customWidth="1"/>
    <col min="520" max="520" width="10.140625" style="3" customWidth="1"/>
    <col min="521" max="521" width="13.42578125" style="3" customWidth="1"/>
    <col min="522" max="522" width="13" style="3" customWidth="1"/>
    <col min="523" max="768" width="9.140625" style="3"/>
    <col min="769" max="769" width="5.28515625" style="3" customWidth="1"/>
    <col min="770" max="770" width="20" style="3" customWidth="1"/>
    <col min="771" max="771" width="9" style="3" customWidth="1"/>
    <col min="772" max="772" width="9.42578125" style="3" customWidth="1"/>
    <col min="773" max="774" width="8.28515625" style="3" customWidth="1"/>
    <col min="775" max="775" width="8" style="3" customWidth="1"/>
    <col min="776" max="776" width="10.140625" style="3" customWidth="1"/>
    <col min="777" max="777" width="13.42578125" style="3" customWidth="1"/>
    <col min="778" max="778" width="13" style="3" customWidth="1"/>
    <col min="779" max="1024" width="9.140625" style="3"/>
    <col min="1025" max="1025" width="5.28515625" style="3" customWidth="1"/>
    <col min="1026" max="1026" width="20" style="3" customWidth="1"/>
    <col min="1027" max="1027" width="9" style="3" customWidth="1"/>
    <col min="1028" max="1028" width="9.42578125" style="3" customWidth="1"/>
    <col min="1029" max="1030" width="8.28515625" style="3" customWidth="1"/>
    <col min="1031" max="1031" width="8" style="3" customWidth="1"/>
    <col min="1032" max="1032" width="10.140625" style="3" customWidth="1"/>
    <col min="1033" max="1033" width="13.42578125" style="3" customWidth="1"/>
    <col min="1034" max="1034" width="13" style="3" customWidth="1"/>
    <col min="1035" max="1280" width="9.140625" style="3"/>
    <col min="1281" max="1281" width="5.28515625" style="3" customWidth="1"/>
    <col min="1282" max="1282" width="20" style="3" customWidth="1"/>
    <col min="1283" max="1283" width="9" style="3" customWidth="1"/>
    <col min="1284" max="1284" width="9.42578125" style="3" customWidth="1"/>
    <col min="1285" max="1286" width="8.28515625" style="3" customWidth="1"/>
    <col min="1287" max="1287" width="8" style="3" customWidth="1"/>
    <col min="1288" max="1288" width="10.140625" style="3" customWidth="1"/>
    <col min="1289" max="1289" width="13.42578125" style="3" customWidth="1"/>
    <col min="1290" max="1290" width="13" style="3" customWidth="1"/>
    <col min="1291" max="1536" width="9.140625" style="3"/>
    <col min="1537" max="1537" width="5.28515625" style="3" customWidth="1"/>
    <col min="1538" max="1538" width="20" style="3" customWidth="1"/>
    <col min="1539" max="1539" width="9" style="3" customWidth="1"/>
    <col min="1540" max="1540" width="9.42578125" style="3" customWidth="1"/>
    <col min="1541" max="1542" width="8.28515625" style="3" customWidth="1"/>
    <col min="1543" max="1543" width="8" style="3" customWidth="1"/>
    <col min="1544" max="1544" width="10.140625" style="3" customWidth="1"/>
    <col min="1545" max="1545" width="13.42578125" style="3" customWidth="1"/>
    <col min="1546" max="1546" width="13" style="3" customWidth="1"/>
    <col min="1547" max="1792" width="9.140625" style="3"/>
    <col min="1793" max="1793" width="5.28515625" style="3" customWidth="1"/>
    <col min="1794" max="1794" width="20" style="3" customWidth="1"/>
    <col min="1795" max="1795" width="9" style="3" customWidth="1"/>
    <col min="1796" max="1796" width="9.42578125" style="3" customWidth="1"/>
    <col min="1797" max="1798" width="8.28515625" style="3" customWidth="1"/>
    <col min="1799" max="1799" width="8" style="3" customWidth="1"/>
    <col min="1800" max="1800" width="10.140625" style="3" customWidth="1"/>
    <col min="1801" max="1801" width="13.42578125" style="3" customWidth="1"/>
    <col min="1802" max="1802" width="13" style="3" customWidth="1"/>
    <col min="1803" max="2048" width="9.140625" style="3"/>
    <col min="2049" max="2049" width="5.28515625" style="3" customWidth="1"/>
    <col min="2050" max="2050" width="20" style="3" customWidth="1"/>
    <col min="2051" max="2051" width="9" style="3" customWidth="1"/>
    <col min="2052" max="2052" width="9.42578125" style="3" customWidth="1"/>
    <col min="2053" max="2054" width="8.28515625" style="3" customWidth="1"/>
    <col min="2055" max="2055" width="8" style="3" customWidth="1"/>
    <col min="2056" max="2056" width="10.140625" style="3" customWidth="1"/>
    <col min="2057" max="2057" width="13.42578125" style="3" customWidth="1"/>
    <col min="2058" max="2058" width="13" style="3" customWidth="1"/>
    <col min="2059" max="2304" width="9.140625" style="3"/>
    <col min="2305" max="2305" width="5.28515625" style="3" customWidth="1"/>
    <col min="2306" max="2306" width="20" style="3" customWidth="1"/>
    <col min="2307" max="2307" width="9" style="3" customWidth="1"/>
    <col min="2308" max="2308" width="9.42578125" style="3" customWidth="1"/>
    <col min="2309" max="2310" width="8.28515625" style="3" customWidth="1"/>
    <col min="2311" max="2311" width="8" style="3" customWidth="1"/>
    <col min="2312" max="2312" width="10.140625" style="3" customWidth="1"/>
    <col min="2313" max="2313" width="13.42578125" style="3" customWidth="1"/>
    <col min="2314" max="2314" width="13" style="3" customWidth="1"/>
    <col min="2315" max="2560" width="9.140625" style="3"/>
    <col min="2561" max="2561" width="5.28515625" style="3" customWidth="1"/>
    <col min="2562" max="2562" width="20" style="3" customWidth="1"/>
    <col min="2563" max="2563" width="9" style="3" customWidth="1"/>
    <col min="2564" max="2564" width="9.42578125" style="3" customWidth="1"/>
    <col min="2565" max="2566" width="8.28515625" style="3" customWidth="1"/>
    <col min="2567" max="2567" width="8" style="3" customWidth="1"/>
    <col min="2568" max="2568" width="10.140625" style="3" customWidth="1"/>
    <col min="2569" max="2569" width="13.42578125" style="3" customWidth="1"/>
    <col min="2570" max="2570" width="13" style="3" customWidth="1"/>
    <col min="2571" max="2816" width="9.140625" style="3"/>
    <col min="2817" max="2817" width="5.28515625" style="3" customWidth="1"/>
    <col min="2818" max="2818" width="20" style="3" customWidth="1"/>
    <col min="2819" max="2819" width="9" style="3" customWidth="1"/>
    <col min="2820" max="2820" width="9.42578125" style="3" customWidth="1"/>
    <col min="2821" max="2822" width="8.28515625" style="3" customWidth="1"/>
    <col min="2823" max="2823" width="8" style="3" customWidth="1"/>
    <col min="2824" max="2824" width="10.140625" style="3" customWidth="1"/>
    <col min="2825" max="2825" width="13.42578125" style="3" customWidth="1"/>
    <col min="2826" max="2826" width="13" style="3" customWidth="1"/>
    <col min="2827" max="3072" width="9.140625" style="3"/>
    <col min="3073" max="3073" width="5.28515625" style="3" customWidth="1"/>
    <col min="3074" max="3074" width="20" style="3" customWidth="1"/>
    <col min="3075" max="3075" width="9" style="3" customWidth="1"/>
    <col min="3076" max="3076" width="9.42578125" style="3" customWidth="1"/>
    <col min="3077" max="3078" width="8.28515625" style="3" customWidth="1"/>
    <col min="3079" max="3079" width="8" style="3" customWidth="1"/>
    <col min="3080" max="3080" width="10.140625" style="3" customWidth="1"/>
    <col min="3081" max="3081" width="13.42578125" style="3" customWidth="1"/>
    <col min="3082" max="3082" width="13" style="3" customWidth="1"/>
    <col min="3083" max="3328" width="9.140625" style="3"/>
    <col min="3329" max="3329" width="5.28515625" style="3" customWidth="1"/>
    <col min="3330" max="3330" width="20" style="3" customWidth="1"/>
    <col min="3331" max="3331" width="9" style="3" customWidth="1"/>
    <col min="3332" max="3332" width="9.42578125" style="3" customWidth="1"/>
    <col min="3333" max="3334" width="8.28515625" style="3" customWidth="1"/>
    <col min="3335" max="3335" width="8" style="3" customWidth="1"/>
    <col min="3336" max="3336" width="10.140625" style="3" customWidth="1"/>
    <col min="3337" max="3337" width="13.42578125" style="3" customWidth="1"/>
    <col min="3338" max="3338" width="13" style="3" customWidth="1"/>
    <col min="3339" max="3584" width="9.140625" style="3"/>
    <col min="3585" max="3585" width="5.28515625" style="3" customWidth="1"/>
    <col min="3586" max="3586" width="20" style="3" customWidth="1"/>
    <col min="3587" max="3587" width="9" style="3" customWidth="1"/>
    <col min="3588" max="3588" width="9.42578125" style="3" customWidth="1"/>
    <col min="3589" max="3590" width="8.28515625" style="3" customWidth="1"/>
    <col min="3591" max="3591" width="8" style="3" customWidth="1"/>
    <col min="3592" max="3592" width="10.140625" style="3" customWidth="1"/>
    <col min="3593" max="3593" width="13.42578125" style="3" customWidth="1"/>
    <col min="3594" max="3594" width="13" style="3" customWidth="1"/>
    <col min="3595" max="3840" width="9.140625" style="3"/>
    <col min="3841" max="3841" width="5.28515625" style="3" customWidth="1"/>
    <col min="3842" max="3842" width="20" style="3" customWidth="1"/>
    <col min="3843" max="3843" width="9" style="3" customWidth="1"/>
    <col min="3844" max="3844" width="9.42578125" style="3" customWidth="1"/>
    <col min="3845" max="3846" width="8.28515625" style="3" customWidth="1"/>
    <col min="3847" max="3847" width="8" style="3" customWidth="1"/>
    <col min="3848" max="3848" width="10.140625" style="3" customWidth="1"/>
    <col min="3849" max="3849" width="13.42578125" style="3" customWidth="1"/>
    <col min="3850" max="3850" width="13" style="3" customWidth="1"/>
    <col min="3851" max="4096" width="9.140625" style="3"/>
    <col min="4097" max="4097" width="5.28515625" style="3" customWidth="1"/>
    <col min="4098" max="4098" width="20" style="3" customWidth="1"/>
    <col min="4099" max="4099" width="9" style="3" customWidth="1"/>
    <col min="4100" max="4100" width="9.42578125" style="3" customWidth="1"/>
    <col min="4101" max="4102" width="8.28515625" style="3" customWidth="1"/>
    <col min="4103" max="4103" width="8" style="3" customWidth="1"/>
    <col min="4104" max="4104" width="10.140625" style="3" customWidth="1"/>
    <col min="4105" max="4105" width="13.42578125" style="3" customWidth="1"/>
    <col min="4106" max="4106" width="13" style="3" customWidth="1"/>
    <col min="4107" max="4352" width="9.140625" style="3"/>
    <col min="4353" max="4353" width="5.28515625" style="3" customWidth="1"/>
    <col min="4354" max="4354" width="20" style="3" customWidth="1"/>
    <col min="4355" max="4355" width="9" style="3" customWidth="1"/>
    <col min="4356" max="4356" width="9.42578125" style="3" customWidth="1"/>
    <col min="4357" max="4358" width="8.28515625" style="3" customWidth="1"/>
    <col min="4359" max="4359" width="8" style="3" customWidth="1"/>
    <col min="4360" max="4360" width="10.140625" style="3" customWidth="1"/>
    <col min="4361" max="4361" width="13.42578125" style="3" customWidth="1"/>
    <col min="4362" max="4362" width="13" style="3" customWidth="1"/>
    <col min="4363" max="4608" width="9.140625" style="3"/>
    <col min="4609" max="4609" width="5.28515625" style="3" customWidth="1"/>
    <col min="4610" max="4610" width="20" style="3" customWidth="1"/>
    <col min="4611" max="4611" width="9" style="3" customWidth="1"/>
    <col min="4612" max="4612" width="9.42578125" style="3" customWidth="1"/>
    <col min="4613" max="4614" width="8.28515625" style="3" customWidth="1"/>
    <col min="4615" max="4615" width="8" style="3" customWidth="1"/>
    <col min="4616" max="4616" width="10.140625" style="3" customWidth="1"/>
    <col min="4617" max="4617" width="13.42578125" style="3" customWidth="1"/>
    <col min="4618" max="4618" width="13" style="3" customWidth="1"/>
    <col min="4619" max="4864" width="9.140625" style="3"/>
    <col min="4865" max="4865" width="5.28515625" style="3" customWidth="1"/>
    <col min="4866" max="4866" width="20" style="3" customWidth="1"/>
    <col min="4867" max="4867" width="9" style="3" customWidth="1"/>
    <col min="4868" max="4868" width="9.42578125" style="3" customWidth="1"/>
    <col min="4869" max="4870" width="8.28515625" style="3" customWidth="1"/>
    <col min="4871" max="4871" width="8" style="3" customWidth="1"/>
    <col min="4872" max="4872" width="10.140625" style="3" customWidth="1"/>
    <col min="4873" max="4873" width="13.42578125" style="3" customWidth="1"/>
    <col min="4874" max="4874" width="13" style="3" customWidth="1"/>
    <col min="4875" max="5120" width="9.140625" style="3"/>
    <col min="5121" max="5121" width="5.28515625" style="3" customWidth="1"/>
    <col min="5122" max="5122" width="20" style="3" customWidth="1"/>
    <col min="5123" max="5123" width="9" style="3" customWidth="1"/>
    <col min="5124" max="5124" width="9.42578125" style="3" customWidth="1"/>
    <col min="5125" max="5126" width="8.28515625" style="3" customWidth="1"/>
    <col min="5127" max="5127" width="8" style="3" customWidth="1"/>
    <col min="5128" max="5128" width="10.140625" style="3" customWidth="1"/>
    <col min="5129" max="5129" width="13.42578125" style="3" customWidth="1"/>
    <col min="5130" max="5130" width="13" style="3" customWidth="1"/>
    <col min="5131" max="5376" width="9.140625" style="3"/>
    <col min="5377" max="5377" width="5.28515625" style="3" customWidth="1"/>
    <col min="5378" max="5378" width="20" style="3" customWidth="1"/>
    <col min="5379" max="5379" width="9" style="3" customWidth="1"/>
    <col min="5380" max="5380" width="9.42578125" style="3" customWidth="1"/>
    <col min="5381" max="5382" width="8.28515625" style="3" customWidth="1"/>
    <col min="5383" max="5383" width="8" style="3" customWidth="1"/>
    <col min="5384" max="5384" width="10.140625" style="3" customWidth="1"/>
    <col min="5385" max="5385" width="13.42578125" style="3" customWidth="1"/>
    <col min="5386" max="5386" width="13" style="3" customWidth="1"/>
    <col min="5387" max="5632" width="9.140625" style="3"/>
    <col min="5633" max="5633" width="5.28515625" style="3" customWidth="1"/>
    <col min="5634" max="5634" width="20" style="3" customWidth="1"/>
    <col min="5635" max="5635" width="9" style="3" customWidth="1"/>
    <col min="5636" max="5636" width="9.42578125" style="3" customWidth="1"/>
    <col min="5637" max="5638" width="8.28515625" style="3" customWidth="1"/>
    <col min="5639" max="5639" width="8" style="3" customWidth="1"/>
    <col min="5640" max="5640" width="10.140625" style="3" customWidth="1"/>
    <col min="5641" max="5641" width="13.42578125" style="3" customWidth="1"/>
    <col min="5642" max="5642" width="13" style="3" customWidth="1"/>
    <col min="5643" max="5888" width="9.140625" style="3"/>
    <col min="5889" max="5889" width="5.28515625" style="3" customWidth="1"/>
    <col min="5890" max="5890" width="20" style="3" customWidth="1"/>
    <col min="5891" max="5891" width="9" style="3" customWidth="1"/>
    <col min="5892" max="5892" width="9.42578125" style="3" customWidth="1"/>
    <col min="5893" max="5894" width="8.28515625" style="3" customWidth="1"/>
    <col min="5895" max="5895" width="8" style="3" customWidth="1"/>
    <col min="5896" max="5896" width="10.140625" style="3" customWidth="1"/>
    <col min="5897" max="5897" width="13.42578125" style="3" customWidth="1"/>
    <col min="5898" max="5898" width="13" style="3" customWidth="1"/>
    <col min="5899" max="6144" width="9.140625" style="3"/>
    <col min="6145" max="6145" width="5.28515625" style="3" customWidth="1"/>
    <col min="6146" max="6146" width="20" style="3" customWidth="1"/>
    <col min="6147" max="6147" width="9" style="3" customWidth="1"/>
    <col min="6148" max="6148" width="9.42578125" style="3" customWidth="1"/>
    <col min="6149" max="6150" width="8.28515625" style="3" customWidth="1"/>
    <col min="6151" max="6151" width="8" style="3" customWidth="1"/>
    <col min="6152" max="6152" width="10.140625" style="3" customWidth="1"/>
    <col min="6153" max="6153" width="13.42578125" style="3" customWidth="1"/>
    <col min="6154" max="6154" width="13" style="3" customWidth="1"/>
    <col min="6155" max="6400" width="9.140625" style="3"/>
    <col min="6401" max="6401" width="5.28515625" style="3" customWidth="1"/>
    <col min="6402" max="6402" width="20" style="3" customWidth="1"/>
    <col min="6403" max="6403" width="9" style="3" customWidth="1"/>
    <col min="6404" max="6404" width="9.42578125" style="3" customWidth="1"/>
    <col min="6405" max="6406" width="8.28515625" style="3" customWidth="1"/>
    <col min="6407" max="6407" width="8" style="3" customWidth="1"/>
    <col min="6408" max="6408" width="10.140625" style="3" customWidth="1"/>
    <col min="6409" max="6409" width="13.42578125" style="3" customWidth="1"/>
    <col min="6410" max="6410" width="13" style="3" customWidth="1"/>
    <col min="6411" max="6656" width="9.140625" style="3"/>
    <col min="6657" max="6657" width="5.28515625" style="3" customWidth="1"/>
    <col min="6658" max="6658" width="20" style="3" customWidth="1"/>
    <col min="6659" max="6659" width="9" style="3" customWidth="1"/>
    <col min="6660" max="6660" width="9.42578125" style="3" customWidth="1"/>
    <col min="6661" max="6662" width="8.28515625" style="3" customWidth="1"/>
    <col min="6663" max="6663" width="8" style="3" customWidth="1"/>
    <col min="6664" max="6664" width="10.140625" style="3" customWidth="1"/>
    <col min="6665" max="6665" width="13.42578125" style="3" customWidth="1"/>
    <col min="6666" max="6666" width="13" style="3" customWidth="1"/>
    <col min="6667" max="6912" width="9.140625" style="3"/>
    <col min="6913" max="6913" width="5.28515625" style="3" customWidth="1"/>
    <col min="6914" max="6914" width="20" style="3" customWidth="1"/>
    <col min="6915" max="6915" width="9" style="3" customWidth="1"/>
    <col min="6916" max="6916" width="9.42578125" style="3" customWidth="1"/>
    <col min="6917" max="6918" width="8.28515625" style="3" customWidth="1"/>
    <col min="6919" max="6919" width="8" style="3" customWidth="1"/>
    <col min="6920" max="6920" width="10.140625" style="3" customWidth="1"/>
    <col min="6921" max="6921" width="13.42578125" style="3" customWidth="1"/>
    <col min="6922" max="6922" width="13" style="3" customWidth="1"/>
    <col min="6923" max="7168" width="9.140625" style="3"/>
    <col min="7169" max="7169" width="5.28515625" style="3" customWidth="1"/>
    <col min="7170" max="7170" width="20" style="3" customWidth="1"/>
    <col min="7171" max="7171" width="9" style="3" customWidth="1"/>
    <col min="7172" max="7172" width="9.42578125" style="3" customWidth="1"/>
    <col min="7173" max="7174" width="8.28515625" style="3" customWidth="1"/>
    <col min="7175" max="7175" width="8" style="3" customWidth="1"/>
    <col min="7176" max="7176" width="10.140625" style="3" customWidth="1"/>
    <col min="7177" max="7177" width="13.42578125" style="3" customWidth="1"/>
    <col min="7178" max="7178" width="13" style="3" customWidth="1"/>
    <col min="7179" max="7424" width="9.140625" style="3"/>
    <col min="7425" max="7425" width="5.28515625" style="3" customWidth="1"/>
    <col min="7426" max="7426" width="20" style="3" customWidth="1"/>
    <col min="7427" max="7427" width="9" style="3" customWidth="1"/>
    <col min="7428" max="7428" width="9.42578125" style="3" customWidth="1"/>
    <col min="7429" max="7430" width="8.28515625" style="3" customWidth="1"/>
    <col min="7431" max="7431" width="8" style="3" customWidth="1"/>
    <col min="7432" max="7432" width="10.140625" style="3" customWidth="1"/>
    <col min="7433" max="7433" width="13.42578125" style="3" customWidth="1"/>
    <col min="7434" max="7434" width="13" style="3" customWidth="1"/>
    <col min="7435" max="7680" width="9.140625" style="3"/>
    <col min="7681" max="7681" width="5.28515625" style="3" customWidth="1"/>
    <col min="7682" max="7682" width="20" style="3" customWidth="1"/>
    <col min="7683" max="7683" width="9" style="3" customWidth="1"/>
    <col min="7684" max="7684" width="9.42578125" style="3" customWidth="1"/>
    <col min="7685" max="7686" width="8.28515625" style="3" customWidth="1"/>
    <col min="7687" max="7687" width="8" style="3" customWidth="1"/>
    <col min="7688" max="7688" width="10.140625" style="3" customWidth="1"/>
    <col min="7689" max="7689" width="13.42578125" style="3" customWidth="1"/>
    <col min="7690" max="7690" width="13" style="3" customWidth="1"/>
    <col min="7691" max="7936" width="9.140625" style="3"/>
    <col min="7937" max="7937" width="5.28515625" style="3" customWidth="1"/>
    <col min="7938" max="7938" width="20" style="3" customWidth="1"/>
    <col min="7939" max="7939" width="9" style="3" customWidth="1"/>
    <col min="7940" max="7940" width="9.42578125" style="3" customWidth="1"/>
    <col min="7941" max="7942" width="8.28515625" style="3" customWidth="1"/>
    <col min="7943" max="7943" width="8" style="3" customWidth="1"/>
    <col min="7944" max="7944" width="10.140625" style="3" customWidth="1"/>
    <col min="7945" max="7945" width="13.42578125" style="3" customWidth="1"/>
    <col min="7946" max="7946" width="13" style="3" customWidth="1"/>
    <col min="7947" max="8192" width="9.140625" style="3"/>
    <col min="8193" max="8193" width="5.28515625" style="3" customWidth="1"/>
    <col min="8194" max="8194" width="20" style="3" customWidth="1"/>
    <col min="8195" max="8195" width="9" style="3" customWidth="1"/>
    <col min="8196" max="8196" width="9.42578125" style="3" customWidth="1"/>
    <col min="8197" max="8198" width="8.28515625" style="3" customWidth="1"/>
    <col min="8199" max="8199" width="8" style="3" customWidth="1"/>
    <col min="8200" max="8200" width="10.140625" style="3" customWidth="1"/>
    <col min="8201" max="8201" width="13.42578125" style="3" customWidth="1"/>
    <col min="8202" max="8202" width="13" style="3" customWidth="1"/>
    <col min="8203" max="8448" width="9.140625" style="3"/>
    <col min="8449" max="8449" width="5.28515625" style="3" customWidth="1"/>
    <col min="8450" max="8450" width="20" style="3" customWidth="1"/>
    <col min="8451" max="8451" width="9" style="3" customWidth="1"/>
    <col min="8452" max="8452" width="9.42578125" style="3" customWidth="1"/>
    <col min="8453" max="8454" width="8.28515625" style="3" customWidth="1"/>
    <col min="8455" max="8455" width="8" style="3" customWidth="1"/>
    <col min="8456" max="8456" width="10.140625" style="3" customWidth="1"/>
    <col min="8457" max="8457" width="13.42578125" style="3" customWidth="1"/>
    <col min="8458" max="8458" width="13" style="3" customWidth="1"/>
    <col min="8459" max="8704" width="9.140625" style="3"/>
    <col min="8705" max="8705" width="5.28515625" style="3" customWidth="1"/>
    <col min="8706" max="8706" width="20" style="3" customWidth="1"/>
    <col min="8707" max="8707" width="9" style="3" customWidth="1"/>
    <col min="8708" max="8708" width="9.42578125" style="3" customWidth="1"/>
    <col min="8709" max="8710" width="8.28515625" style="3" customWidth="1"/>
    <col min="8711" max="8711" width="8" style="3" customWidth="1"/>
    <col min="8712" max="8712" width="10.140625" style="3" customWidth="1"/>
    <col min="8713" max="8713" width="13.42578125" style="3" customWidth="1"/>
    <col min="8714" max="8714" width="13" style="3" customWidth="1"/>
    <col min="8715" max="8960" width="9.140625" style="3"/>
    <col min="8961" max="8961" width="5.28515625" style="3" customWidth="1"/>
    <col min="8962" max="8962" width="20" style="3" customWidth="1"/>
    <col min="8963" max="8963" width="9" style="3" customWidth="1"/>
    <col min="8964" max="8964" width="9.42578125" style="3" customWidth="1"/>
    <col min="8965" max="8966" width="8.28515625" style="3" customWidth="1"/>
    <col min="8967" max="8967" width="8" style="3" customWidth="1"/>
    <col min="8968" max="8968" width="10.140625" style="3" customWidth="1"/>
    <col min="8969" max="8969" width="13.42578125" style="3" customWidth="1"/>
    <col min="8970" max="8970" width="13" style="3" customWidth="1"/>
    <col min="8971" max="9216" width="9.140625" style="3"/>
    <col min="9217" max="9217" width="5.28515625" style="3" customWidth="1"/>
    <col min="9218" max="9218" width="20" style="3" customWidth="1"/>
    <col min="9219" max="9219" width="9" style="3" customWidth="1"/>
    <col min="9220" max="9220" width="9.42578125" style="3" customWidth="1"/>
    <col min="9221" max="9222" width="8.28515625" style="3" customWidth="1"/>
    <col min="9223" max="9223" width="8" style="3" customWidth="1"/>
    <col min="9224" max="9224" width="10.140625" style="3" customWidth="1"/>
    <col min="9225" max="9225" width="13.42578125" style="3" customWidth="1"/>
    <col min="9226" max="9226" width="13" style="3" customWidth="1"/>
    <col min="9227" max="9472" width="9.140625" style="3"/>
    <col min="9473" max="9473" width="5.28515625" style="3" customWidth="1"/>
    <col min="9474" max="9474" width="20" style="3" customWidth="1"/>
    <col min="9475" max="9475" width="9" style="3" customWidth="1"/>
    <col min="9476" max="9476" width="9.42578125" style="3" customWidth="1"/>
    <col min="9477" max="9478" width="8.28515625" style="3" customWidth="1"/>
    <col min="9479" max="9479" width="8" style="3" customWidth="1"/>
    <col min="9480" max="9480" width="10.140625" style="3" customWidth="1"/>
    <col min="9481" max="9481" width="13.42578125" style="3" customWidth="1"/>
    <col min="9482" max="9482" width="13" style="3" customWidth="1"/>
    <col min="9483" max="9728" width="9.140625" style="3"/>
    <col min="9729" max="9729" width="5.28515625" style="3" customWidth="1"/>
    <col min="9730" max="9730" width="20" style="3" customWidth="1"/>
    <col min="9731" max="9731" width="9" style="3" customWidth="1"/>
    <col min="9732" max="9732" width="9.42578125" style="3" customWidth="1"/>
    <col min="9733" max="9734" width="8.28515625" style="3" customWidth="1"/>
    <col min="9735" max="9735" width="8" style="3" customWidth="1"/>
    <col min="9736" max="9736" width="10.140625" style="3" customWidth="1"/>
    <col min="9737" max="9737" width="13.42578125" style="3" customWidth="1"/>
    <col min="9738" max="9738" width="13" style="3" customWidth="1"/>
    <col min="9739" max="9984" width="9.140625" style="3"/>
    <col min="9985" max="9985" width="5.28515625" style="3" customWidth="1"/>
    <col min="9986" max="9986" width="20" style="3" customWidth="1"/>
    <col min="9987" max="9987" width="9" style="3" customWidth="1"/>
    <col min="9988" max="9988" width="9.42578125" style="3" customWidth="1"/>
    <col min="9989" max="9990" width="8.28515625" style="3" customWidth="1"/>
    <col min="9991" max="9991" width="8" style="3" customWidth="1"/>
    <col min="9992" max="9992" width="10.140625" style="3" customWidth="1"/>
    <col min="9993" max="9993" width="13.42578125" style="3" customWidth="1"/>
    <col min="9994" max="9994" width="13" style="3" customWidth="1"/>
    <col min="9995" max="10240" width="9.140625" style="3"/>
    <col min="10241" max="10241" width="5.28515625" style="3" customWidth="1"/>
    <col min="10242" max="10242" width="20" style="3" customWidth="1"/>
    <col min="10243" max="10243" width="9" style="3" customWidth="1"/>
    <col min="10244" max="10244" width="9.42578125" style="3" customWidth="1"/>
    <col min="10245" max="10246" width="8.28515625" style="3" customWidth="1"/>
    <col min="10247" max="10247" width="8" style="3" customWidth="1"/>
    <col min="10248" max="10248" width="10.140625" style="3" customWidth="1"/>
    <col min="10249" max="10249" width="13.42578125" style="3" customWidth="1"/>
    <col min="10250" max="10250" width="13" style="3" customWidth="1"/>
    <col min="10251" max="10496" width="9.140625" style="3"/>
    <col min="10497" max="10497" width="5.28515625" style="3" customWidth="1"/>
    <col min="10498" max="10498" width="20" style="3" customWidth="1"/>
    <col min="10499" max="10499" width="9" style="3" customWidth="1"/>
    <col min="10500" max="10500" width="9.42578125" style="3" customWidth="1"/>
    <col min="10501" max="10502" width="8.28515625" style="3" customWidth="1"/>
    <col min="10503" max="10503" width="8" style="3" customWidth="1"/>
    <col min="10504" max="10504" width="10.140625" style="3" customWidth="1"/>
    <col min="10505" max="10505" width="13.42578125" style="3" customWidth="1"/>
    <col min="10506" max="10506" width="13" style="3" customWidth="1"/>
    <col min="10507" max="10752" width="9.140625" style="3"/>
    <col min="10753" max="10753" width="5.28515625" style="3" customWidth="1"/>
    <col min="10754" max="10754" width="20" style="3" customWidth="1"/>
    <col min="10755" max="10755" width="9" style="3" customWidth="1"/>
    <col min="10756" max="10756" width="9.42578125" style="3" customWidth="1"/>
    <col min="10757" max="10758" width="8.28515625" style="3" customWidth="1"/>
    <col min="10759" max="10759" width="8" style="3" customWidth="1"/>
    <col min="10760" max="10760" width="10.140625" style="3" customWidth="1"/>
    <col min="10761" max="10761" width="13.42578125" style="3" customWidth="1"/>
    <col min="10762" max="10762" width="13" style="3" customWidth="1"/>
    <col min="10763" max="11008" width="9.140625" style="3"/>
    <col min="11009" max="11009" width="5.28515625" style="3" customWidth="1"/>
    <col min="11010" max="11010" width="20" style="3" customWidth="1"/>
    <col min="11011" max="11011" width="9" style="3" customWidth="1"/>
    <col min="11012" max="11012" width="9.42578125" style="3" customWidth="1"/>
    <col min="11013" max="11014" width="8.28515625" style="3" customWidth="1"/>
    <col min="11015" max="11015" width="8" style="3" customWidth="1"/>
    <col min="11016" max="11016" width="10.140625" style="3" customWidth="1"/>
    <col min="11017" max="11017" width="13.42578125" style="3" customWidth="1"/>
    <col min="11018" max="11018" width="13" style="3" customWidth="1"/>
    <col min="11019" max="11264" width="9.140625" style="3"/>
    <col min="11265" max="11265" width="5.28515625" style="3" customWidth="1"/>
    <col min="11266" max="11266" width="20" style="3" customWidth="1"/>
    <col min="11267" max="11267" width="9" style="3" customWidth="1"/>
    <col min="11268" max="11268" width="9.42578125" style="3" customWidth="1"/>
    <col min="11269" max="11270" width="8.28515625" style="3" customWidth="1"/>
    <col min="11271" max="11271" width="8" style="3" customWidth="1"/>
    <col min="11272" max="11272" width="10.140625" style="3" customWidth="1"/>
    <col min="11273" max="11273" width="13.42578125" style="3" customWidth="1"/>
    <col min="11274" max="11274" width="13" style="3" customWidth="1"/>
    <col min="11275" max="11520" width="9.140625" style="3"/>
    <col min="11521" max="11521" width="5.28515625" style="3" customWidth="1"/>
    <col min="11522" max="11522" width="20" style="3" customWidth="1"/>
    <col min="11523" max="11523" width="9" style="3" customWidth="1"/>
    <col min="11524" max="11524" width="9.42578125" style="3" customWidth="1"/>
    <col min="11525" max="11526" width="8.28515625" style="3" customWidth="1"/>
    <col min="11527" max="11527" width="8" style="3" customWidth="1"/>
    <col min="11528" max="11528" width="10.140625" style="3" customWidth="1"/>
    <col min="11529" max="11529" width="13.42578125" style="3" customWidth="1"/>
    <col min="11530" max="11530" width="13" style="3" customWidth="1"/>
    <col min="11531" max="11776" width="9.140625" style="3"/>
    <col min="11777" max="11777" width="5.28515625" style="3" customWidth="1"/>
    <col min="11778" max="11778" width="20" style="3" customWidth="1"/>
    <col min="11779" max="11779" width="9" style="3" customWidth="1"/>
    <col min="11780" max="11780" width="9.42578125" style="3" customWidth="1"/>
    <col min="11781" max="11782" width="8.28515625" style="3" customWidth="1"/>
    <col min="11783" max="11783" width="8" style="3" customWidth="1"/>
    <col min="11784" max="11784" width="10.140625" style="3" customWidth="1"/>
    <col min="11785" max="11785" width="13.42578125" style="3" customWidth="1"/>
    <col min="11786" max="11786" width="13" style="3" customWidth="1"/>
    <col min="11787" max="12032" width="9.140625" style="3"/>
    <col min="12033" max="12033" width="5.28515625" style="3" customWidth="1"/>
    <col min="12034" max="12034" width="20" style="3" customWidth="1"/>
    <col min="12035" max="12035" width="9" style="3" customWidth="1"/>
    <col min="12036" max="12036" width="9.42578125" style="3" customWidth="1"/>
    <col min="12037" max="12038" width="8.28515625" style="3" customWidth="1"/>
    <col min="12039" max="12039" width="8" style="3" customWidth="1"/>
    <col min="12040" max="12040" width="10.140625" style="3" customWidth="1"/>
    <col min="12041" max="12041" width="13.42578125" style="3" customWidth="1"/>
    <col min="12042" max="12042" width="13" style="3" customWidth="1"/>
    <col min="12043" max="12288" width="9.140625" style="3"/>
    <col min="12289" max="12289" width="5.28515625" style="3" customWidth="1"/>
    <col min="12290" max="12290" width="20" style="3" customWidth="1"/>
    <col min="12291" max="12291" width="9" style="3" customWidth="1"/>
    <col min="12292" max="12292" width="9.42578125" style="3" customWidth="1"/>
    <col min="12293" max="12294" width="8.28515625" style="3" customWidth="1"/>
    <col min="12295" max="12295" width="8" style="3" customWidth="1"/>
    <col min="12296" max="12296" width="10.140625" style="3" customWidth="1"/>
    <col min="12297" max="12297" width="13.42578125" style="3" customWidth="1"/>
    <col min="12298" max="12298" width="13" style="3" customWidth="1"/>
    <col min="12299" max="12544" width="9.140625" style="3"/>
    <col min="12545" max="12545" width="5.28515625" style="3" customWidth="1"/>
    <col min="12546" max="12546" width="20" style="3" customWidth="1"/>
    <col min="12547" max="12547" width="9" style="3" customWidth="1"/>
    <col min="12548" max="12548" width="9.42578125" style="3" customWidth="1"/>
    <col min="12549" max="12550" width="8.28515625" style="3" customWidth="1"/>
    <col min="12551" max="12551" width="8" style="3" customWidth="1"/>
    <col min="12552" max="12552" width="10.140625" style="3" customWidth="1"/>
    <col min="12553" max="12553" width="13.42578125" style="3" customWidth="1"/>
    <col min="12554" max="12554" width="13" style="3" customWidth="1"/>
    <col min="12555" max="12800" width="9.140625" style="3"/>
    <col min="12801" max="12801" width="5.28515625" style="3" customWidth="1"/>
    <col min="12802" max="12802" width="20" style="3" customWidth="1"/>
    <col min="12803" max="12803" width="9" style="3" customWidth="1"/>
    <col min="12804" max="12804" width="9.42578125" style="3" customWidth="1"/>
    <col min="12805" max="12806" width="8.28515625" style="3" customWidth="1"/>
    <col min="12807" max="12807" width="8" style="3" customWidth="1"/>
    <col min="12808" max="12808" width="10.140625" style="3" customWidth="1"/>
    <col min="12809" max="12809" width="13.42578125" style="3" customWidth="1"/>
    <col min="12810" max="12810" width="13" style="3" customWidth="1"/>
    <col min="12811" max="13056" width="9.140625" style="3"/>
    <col min="13057" max="13057" width="5.28515625" style="3" customWidth="1"/>
    <col min="13058" max="13058" width="20" style="3" customWidth="1"/>
    <col min="13059" max="13059" width="9" style="3" customWidth="1"/>
    <col min="13060" max="13060" width="9.42578125" style="3" customWidth="1"/>
    <col min="13061" max="13062" width="8.28515625" style="3" customWidth="1"/>
    <col min="13063" max="13063" width="8" style="3" customWidth="1"/>
    <col min="13064" max="13064" width="10.140625" style="3" customWidth="1"/>
    <col min="13065" max="13065" width="13.42578125" style="3" customWidth="1"/>
    <col min="13066" max="13066" width="13" style="3" customWidth="1"/>
    <col min="13067" max="13312" width="9.140625" style="3"/>
    <col min="13313" max="13313" width="5.28515625" style="3" customWidth="1"/>
    <col min="13314" max="13314" width="20" style="3" customWidth="1"/>
    <col min="13315" max="13315" width="9" style="3" customWidth="1"/>
    <col min="13316" max="13316" width="9.42578125" style="3" customWidth="1"/>
    <col min="13317" max="13318" width="8.28515625" style="3" customWidth="1"/>
    <col min="13319" max="13319" width="8" style="3" customWidth="1"/>
    <col min="13320" max="13320" width="10.140625" style="3" customWidth="1"/>
    <col min="13321" max="13321" width="13.42578125" style="3" customWidth="1"/>
    <col min="13322" max="13322" width="13" style="3" customWidth="1"/>
    <col min="13323" max="13568" width="9.140625" style="3"/>
    <col min="13569" max="13569" width="5.28515625" style="3" customWidth="1"/>
    <col min="13570" max="13570" width="20" style="3" customWidth="1"/>
    <col min="13571" max="13571" width="9" style="3" customWidth="1"/>
    <col min="13572" max="13572" width="9.42578125" style="3" customWidth="1"/>
    <col min="13573" max="13574" width="8.28515625" style="3" customWidth="1"/>
    <col min="13575" max="13575" width="8" style="3" customWidth="1"/>
    <col min="13576" max="13576" width="10.140625" style="3" customWidth="1"/>
    <col min="13577" max="13577" width="13.42578125" style="3" customWidth="1"/>
    <col min="13578" max="13578" width="13" style="3" customWidth="1"/>
    <col min="13579" max="13824" width="9.140625" style="3"/>
    <col min="13825" max="13825" width="5.28515625" style="3" customWidth="1"/>
    <col min="13826" max="13826" width="20" style="3" customWidth="1"/>
    <col min="13827" max="13827" width="9" style="3" customWidth="1"/>
    <col min="13828" max="13828" width="9.42578125" style="3" customWidth="1"/>
    <col min="13829" max="13830" width="8.28515625" style="3" customWidth="1"/>
    <col min="13831" max="13831" width="8" style="3" customWidth="1"/>
    <col min="13832" max="13832" width="10.140625" style="3" customWidth="1"/>
    <col min="13833" max="13833" width="13.42578125" style="3" customWidth="1"/>
    <col min="13834" max="13834" width="13" style="3" customWidth="1"/>
    <col min="13835" max="14080" width="9.140625" style="3"/>
    <col min="14081" max="14081" width="5.28515625" style="3" customWidth="1"/>
    <col min="14082" max="14082" width="20" style="3" customWidth="1"/>
    <col min="14083" max="14083" width="9" style="3" customWidth="1"/>
    <col min="14084" max="14084" width="9.42578125" style="3" customWidth="1"/>
    <col min="14085" max="14086" width="8.28515625" style="3" customWidth="1"/>
    <col min="14087" max="14087" width="8" style="3" customWidth="1"/>
    <col min="14088" max="14088" width="10.140625" style="3" customWidth="1"/>
    <col min="14089" max="14089" width="13.42578125" style="3" customWidth="1"/>
    <col min="14090" max="14090" width="13" style="3" customWidth="1"/>
    <col min="14091" max="14336" width="9.140625" style="3"/>
    <col min="14337" max="14337" width="5.28515625" style="3" customWidth="1"/>
    <col min="14338" max="14338" width="20" style="3" customWidth="1"/>
    <col min="14339" max="14339" width="9" style="3" customWidth="1"/>
    <col min="14340" max="14340" width="9.42578125" style="3" customWidth="1"/>
    <col min="14341" max="14342" width="8.28515625" style="3" customWidth="1"/>
    <col min="14343" max="14343" width="8" style="3" customWidth="1"/>
    <col min="14344" max="14344" width="10.140625" style="3" customWidth="1"/>
    <col min="14345" max="14345" width="13.42578125" style="3" customWidth="1"/>
    <col min="14346" max="14346" width="13" style="3" customWidth="1"/>
    <col min="14347" max="14592" width="9.140625" style="3"/>
    <col min="14593" max="14593" width="5.28515625" style="3" customWidth="1"/>
    <col min="14594" max="14594" width="20" style="3" customWidth="1"/>
    <col min="14595" max="14595" width="9" style="3" customWidth="1"/>
    <col min="14596" max="14596" width="9.42578125" style="3" customWidth="1"/>
    <col min="14597" max="14598" width="8.28515625" style="3" customWidth="1"/>
    <col min="14599" max="14599" width="8" style="3" customWidth="1"/>
    <col min="14600" max="14600" width="10.140625" style="3" customWidth="1"/>
    <col min="14601" max="14601" width="13.42578125" style="3" customWidth="1"/>
    <col min="14602" max="14602" width="13" style="3" customWidth="1"/>
    <col min="14603" max="14848" width="9.140625" style="3"/>
    <col min="14849" max="14849" width="5.28515625" style="3" customWidth="1"/>
    <col min="14850" max="14850" width="20" style="3" customWidth="1"/>
    <col min="14851" max="14851" width="9" style="3" customWidth="1"/>
    <col min="14852" max="14852" width="9.42578125" style="3" customWidth="1"/>
    <col min="14853" max="14854" width="8.28515625" style="3" customWidth="1"/>
    <col min="14855" max="14855" width="8" style="3" customWidth="1"/>
    <col min="14856" max="14856" width="10.140625" style="3" customWidth="1"/>
    <col min="14857" max="14857" width="13.42578125" style="3" customWidth="1"/>
    <col min="14858" max="14858" width="13" style="3" customWidth="1"/>
    <col min="14859" max="15104" width="9.140625" style="3"/>
    <col min="15105" max="15105" width="5.28515625" style="3" customWidth="1"/>
    <col min="15106" max="15106" width="20" style="3" customWidth="1"/>
    <col min="15107" max="15107" width="9" style="3" customWidth="1"/>
    <col min="15108" max="15108" width="9.42578125" style="3" customWidth="1"/>
    <col min="15109" max="15110" width="8.28515625" style="3" customWidth="1"/>
    <col min="15111" max="15111" width="8" style="3" customWidth="1"/>
    <col min="15112" max="15112" width="10.140625" style="3" customWidth="1"/>
    <col min="15113" max="15113" width="13.42578125" style="3" customWidth="1"/>
    <col min="15114" max="15114" width="13" style="3" customWidth="1"/>
    <col min="15115" max="15360" width="9.140625" style="3"/>
    <col min="15361" max="15361" width="5.28515625" style="3" customWidth="1"/>
    <col min="15362" max="15362" width="20" style="3" customWidth="1"/>
    <col min="15363" max="15363" width="9" style="3" customWidth="1"/>
    <col min="15364" max="15364" width="9.42578125" style="3" customWidth="1"/>
    <col min="15365" max="15366" width="8.28515625" style="3" customWidth="1"/>
    <col min="15367" max="15367" width="8" style="3" customWidth="1"/>
    <col min="15368" max="15368" width="10.140625" style="3" customWidth="1"/>
    <col min="15369" max="15369" width="13.42578125" style="3" customWidth="1"/>
    <col min="15370" max="15370" width="13" style="3" customWidth="1"/>
    <col min="15371" max="15616" width="9.140625" style="3"/>
    <col min="15617" max="15617" width="5.28515625" style="3" customWidth="1"/>
    <col min="15618" max="15618" width="20" style="3" customWidth="1"/>
    <col min="15619" max="15619" width="9" style="3" customWidth="1"/>
    <col min="15620" max="15620" width="9.42578125" style="3" customWidth="1"/>
    <col min="15621" max="15622" width="8.28515625" style="3" customWidth="1"/>
    <col min="15623" max="15623" width="8" style="3" customWidth="1"/>
    <col min="15624" max="15624" width="10.140625" style="3" customWidth="1"/>
    <col min="15625" max="15625" width="13.42578125" style="3" customWidth="1"/>
    <col min="15626" max="15626" width="13" style="3" customWidth="1"/>
    <col min="15627" max="15872" width="9.140625" style="3"/>
    <col min="15873" max="15873" width="5.28515625" style="3" customWidth="1"/>
    <col min="15874" max="15874" width="20" style="3" customWidth="1"/>
    <col min="15875" max="15875" width="9" style="3" customWidth="1"/>
    <col min="15876" max="15876" width="9.42578125" style="3" customWidth="1"/>
    <col min="15877" max="15878" width="8.28515625" style="3" customWidth="1"/>
    <col min="15879" max="15879" width="8" style="3" customWidth="1"/>
    <col min="15880" max="15880" width="10.140625" style="3" customWidth="1"/>
    <col min="15881" max="15881" width="13.42578125" style="3" customWidth="1"/>
    <col min="15882" max="15882" width="13" style="3" customWidth="1"/>
    <col min="15883" max="16128" width="9.140625" style="3"/>
    <col min="16129" max="16129" width="5.28515625" style="3" customWidth="1"/>
    <col min="16130" max="16130" width="20" style="3" customWidth="1"/>
    <col min="16131" max="16131" width="9" style="3" customWidth="1"/>
    <col min="16132" max="16132" width="9.42578125" style="3" customWidth="1"/>
    <col min="16133" max="16134" width="8.28515625" style="3" customWidth="1"/>
    <col min="16135" max="16135" width="8" style="3" customWidth="1"/>
    <col min="16136" max="16136" width="10.140625" style="3" customWidth="1"/>
    <col min="16137" max="16137" width="13.42578125" style="3" customWidth="1"/>
    <col min="16138" max="16138" width="13" style="3" customWidth="1"/>
    <col min="16139" max="16384" width="9.140625" style="3"/>
  </cols>
  <sheetData>
    <row r="1" spans="1:12" ht="20.25">
      <c r="A1" s="893" t="s">
        <v>254</v>
      </c>
      <c r="B1" s="893"/>
      <c r="C1" s="893"/>
      <c r="D1" s="893"/>
      <c r="E1" s="893"/>
      <c r="F1" s="893"/>
      <c r="G1" s="893"/>
      <c r="H1" s="893"/>
      <c r="I1" s="893"/>
      <c r="J1" s="893"/>
    </row>
    <row r="2" spans="1:12" s="1" customFormat="1" ht="18.75">
      <c r="A2" s="922" t="s">
        <v>901</v>
      </c>
      <c r="B2" s="922"/>
      <c r="C2" s="922"/>
      <c r="D2" s="922"/>
      <c r="E2" s="922"/>
      <c r="F2" s="922"/>
      <c r="G2" s="922"/>
      <c r="H2" s="922"/>
      <c r="I2" s="922"/>
      <c r="J2" s="922"/>
    </row>
    <row r="4" spans="1:12" s="2" customFormat="1" ht="15.75">
      <c r="A4" s="914" t="s">
        <v>93</v>
      </c>
      <c r="B4" s="916" t="s">
        <v>256</v>
      </c>
      <c r="C4" s="923" t="s">
        <v>257</v>
      </c>
      <c r="D4" s="923"/>
      <c r="E4" s="923" t="s">
        <v>258</v>
      </c>
      <c r="F4" s="923"/>
      <c r="G4" s="923"/>
      <c r="H4" s="918" t="s">
        <v>259</v>
      </c>
      <c r="I4" s="918" t="s">
        <v>260</v>
      </c>
      <c r="J4" s="920" t="s">
        <v>261</v>
      </c>
    </row>
    <row r="5" spans="1:12" s="2" customFormat="1" ht="63">
      <c r="A5" s="915"/>
      <c r="B5" s="917"/>
      <c r="C5" s="6" t="s">
        <v>262</v>
      </c>
      <c r="D5" s="6" t="s">
        <v>263</v>
      </c>
      <c r="E5" s="6" t="s">
        <v>264</v>
      </c>
      <c r="F5" s="6" t="s">
        <v>265</v>
      </c>
      <c r="G5" s="6" t="s">
        <v>266</v>
      </c>
      <c r="H5" s="919"/>
      <c r="I5" s="919"/>
      <c r="J5" s="921"/>
    </row>
    <row r="6" spans="1:12" ht="15.75">
      <c r="A6" s="7">
        <f>'TTTL tổ 11'!A10</f>
        <v>1</v>
      </c>
      <c r="B6" s="8" t="str">
        <f>'TTTL tổ 11'!B10</f>
        <v>Bun Na Sua</v>
      </c>
      <c r="C6" s="9"/>
      <c r="D6" s="9">
        <v>1</v>
      </c>
      <c r="E6" s="10">
        <v>6</v>
      </c>
      <c r="F6" s="11"/>
      <c r="G6" s="10">
        <f>E6+F6</f>
        <v>6</v>
      </c>
      <c r="H6" s="10">
        <f>D6+E6</f>
        <v>7</v>
      </c>
      <c r="I6" s="16">
        <f>H6*75000</f>
        <v>525000</v>
      </c>
      <c r="J6" s="17"/>
      <c r="L6" s="18" t="str">
        <f>'[2]TTL tổ 11'!B11</f>
        <v>Vun Thoeun</v>
      </c>
    </row>
    <row r="7" spans="1:12" ht="15.75">
      <c r="A7" s="7">
        <f>'TTTL tổ 11'!A11</f>
        <v>2</v>
      </c>
      <c r="B7" s="8" t="str">
        <f>'TTTL tổ 11'!B11</f>
        <v>Rươn Ui</v>
      </c>
      <c r="C7" s="12"/>
      <c r="D7" s="12">
        <v>1</v>
      </c>
      <c r="E7" s="13">
        <v>5</v>
      </c>
      <c r="F7" s="14"/>
      <c r="G7" s="13">
        <f>E7+F7</f>
        <v>5</v>
      </c>
      <c r="H7" s="13">
        <f>D7+E7</f>
        <v>6</v>
      </c>
      <c r="I7" s="19">
        <f>H7*75000</f>
        <v>450000</v>
      </c>
      <c r="J7" s="20"/>
      <c r="L7" s="18" t="str">
        <f>'[2]TTL tổ 11'!B12</f>
        <v>Chhav Bun Thoeun</v>
      </c>
    </row>
    <row r="8" spans="1:12" ht="15.75">
      <c r="A8" s="7">
        <f>'TTTL tổ 11'!A12</f>
        <v>3</v>
      </c>
      <c r="B8" s="8" t="str">
        <f>'TTTL tổ 11'!B12</f>
        <v>Phat Pheap</v>
      </c>
      <c r="C8" s="12"/>
      <c r="D8" s="12">
        <v>1</v>
      </c>
      <c r="E8" s="13">
        <v>5</v>
      </c>
      <c r="F8" s="14"/>
      <c r="G8" s="13">
        <f t="shared" ref="G8:G78" si="0">E8+F8</f>
        <v>5</v>
      </c>
      <c r="H8" s="13">
        <f t="shared" ref="H8:H78" si="1">D8+E8</f>
        <v>6</v>
      </c>
      <c r="I8" s="19">
        <f t="shared" ref="I8:I78" si="2">H8*75000</f>
        <v>450000</v>
      </c>
      <c r="J8" s="20"/>
      <c r="L8" s="18" t="str">
        <f>'[2]TTL tổ 11'!B15</f>
        <v>Chea Iea</v>
      </c>
    </row>
    <row r="9" spans="1:12" ht="15.75">
      <c r="A9" s="7">
        <f>'TTTL tổ 11'!A13</f>
        <v>4</v>
      </c>
      <c r="B9" s="8" t="str">
        <f>'TTTL tổ 11'!B13</f>
        <v>Coi Pheak Co Đây</v>
      </c>
      <c r="C9" s="12"/>
      <c r="D9" s="12">
        <v>1</v>
      </c>
      <c r="E9" s="13">
        <v>5</v>
      </c>
      <c r="F9" s="14"/>
      <c r="G9" s="13">
        <f t="shared" si="0"/>
        <v>5</v>
      </c>
      <c r="H9" s="13">
        <f t="shared" si="1"/>
        <v>6</v>
      </c>
      <c r="I9" s="19">
        <f t="shared" si="2"/>
        <v>450000</v>
      </c>
      <c r="J9" s="20"/>
      <c r="L9" s="18" t="str">
        <f>'[2]TTL tổ 11'!B16</f>
        <v>Hak Tuch</v>
      </c>
    </row>
    <row r="10" spans="1:12" ht="15.75">
      <c r="A10" s="7">
        <f>'TTTL tổ 11'!A14</f>
        <v>5</v>
      </c>
      <c r="B10" s="8" t="str">
        <f>'TTTL tổ 11'!B14</f>
        <v>Thiêt Pok</v>
      </c>
      <c r="C10" s="12"/>
      <c r="D10" s="12">
        <v>1</v>
      </c>
      <c r="E10" s="13">
        <v>5</v>
      </c>
      <c r="F10" s="14">
        <v>1</v>
      </c>
      <c r="G10" s="13">
        <f t="shared" si="0"/>
        <v>6</v>
      </c>
      <c r="H10" s="13">
        <f t="shared" si="1"/>
        <v>6</v>
      </c>
      <c r="I10" s="19">
        <f t="shared" si="2"/>
        <v>450000</v>
      </c>
      <c r="J10" s="20"/>
      <c r="L10" s="18" t="str">
        <f>'[2]TTL tổ 11'!B17</f>
        <v>Mom Vibal</v>
      </c>
    </row>
    <row r="11" spans="1:12" ht="15.75">
      <c r="A11" s="7">
        <f>'TTTL tổ 11'!A15</f>
        <v>6</v>
      </c>
      <c r="B11" s="8" t="str">
        <f>'TTTL tổ 11'!B15</f>
        <v>Vi Chât</v>
      </c>
      <c r="C11" s="12"/>
      <c r="D11" s="12">
        <v>1</v>
      </c>
      <c r="E11" s="13">
        <v>5</v>
      </c>
      <c r="F11" s="14"/>
      <c r="G11" s="13">
        <f t="shared" si="0"/>
        <v>5</v>
      </c>
      <c r="H11" s="13">
        <f t="shared" si="1"/>
        <v>6</v>
      </c>
      <c r="I11" s="19">
        <f t="shared" si="2"/>
        <v>450000</v>
      </c>
      <c r="J11" s="20"/>
      <c r="L11" s="18" t="str">
        <f>'[2]TTL tổ 11'!B18</f>
        <v>Chan Sochieat</v>
      </c>
    </row>
    <row r="12" spans="1:12" ht="15.75">
      <c r="A12" s="7">
        <f>'TTTL tổ 11'!A16</f>
        <v>7</v>
      </c>
      <c r="B12" s="8" t="str">
        <f>'TTTL tổ 11'!B16</f>
        <v>Om Hêng</v>
      </c>
      <c r="C12" s="12"/>
      <c r="D12" s="12">
        <v>1</v>
      </c>
      <c r="E12" s="13">
        <v>5</v>
      </c>
      <c r="F12" s="14">
        <v>1</v>
      </c>
      <c r="G12" s="13">
        <f t="shared" si="0"/>
        <v>6</v>
      </c>
      <c r="H12" s="13">
        <f t="shared" si="1"/>
        <v>6</v>
      </c>
      <c r="I12" s="19">
        <f t="shared" si="2"/>
        <v>450000</v>
      </c>
      <c r="J12" s="20"/>
      <c r="L12" s="18" t="str">
        <f>'[2]TTL tổ 11'!B19</f>
        <v>Sun Thi</v>
      </c>
    </row>
    <row r="13" spans="1:12" ht="15.75">
      <c r="A13" s="7">
        <f>'TTTL tổ 11'!A17</f>
        <v>8</v>
      </c>
      <c r="B13" s="8" t="str">
        <f>'TTTL tổ 11'!B17</f>
        <v>Son Pha</v>
      </c>
      <c r="C13" s="12"/>
      <c r="D13" s="12">
        <v>1</v>
      </c>
      <c r="E13" s="13">
        <v>5</v>
      </c>
      <c r="F13" s="14"/>
      <c r="G13" s="13">
        <f t="shared" si="0"/>
        <v>5</v>
      </c>
      <c r="H13" s="13">
        <f t="shared" si="1"/>
        <v>6</v>
      </c>
      <c r="I13" s="19">
        <f t="shared" si="2"/>
        <v>450000</v>
      </c>
      <c r="J13" s="20"/>
      <c r="L13" s="18" t="str">
        <f>'[2]TTL tổ 11'!B20</f>
        <v>Mau Vy</v>
      </c>
    </row>
    <row r="14" spans="1:12" ht="15.75">
      <c r="A14" s="7">
        <f>'TTTL tổ 11'!A18</f>
        <v>9</v>
      </c>
      <c r="B14" s="8" t="str">
        <f>'TTTL tổ 11'!B18</f>
        <v>Chhum Chhương</v>
      </c>
      <c r="C14" s="12"/>
      <c r="D14" s="12">
        <v>1</v>
      </c>
      <c r="E14" s="13">
        <v>5</v>
      </c>
      <c r="F14" s="14"/>
      <c r="G14" s="13">
        <f t="shared" si="0"/>
        <v>5</v>
      </c>
      <c r="H14" s="13">
        <f t="shared" si="1"/>
        <v>6</v>
      </c>
      <c r="I14" s="19">
        <f t="shared" si="2"/>
        <v>450000</v>
      </c>
      <c r="J14" s="20"/>
      <c r="L14" s="18" t="str">
        <f>'[2]TTL tổ 11'!B21</f>
        <v>Söm Khol</v>
      </c>
    </row>
    <row r="15" spans="1:12" ht="28.5">
      <c r="A15" s="7">
        <f>'TTTL tổ 11'!A19</f>
        <v>10</v>
      </c>
      <c r="B15" s="8" t="str">
        <f>'TTTL tổ 11'!B19</f>
        <v>Chhương So Rây Tuch</v>
      </c>
      <c r="C15" s="12"/>
      <c r="D15" s="12">
        <v>1</v>
      </c>
      <c r="E15" s="13">
        <v>5</v>
      </c>
      <c r="F15" s="14"/>
      <c r="G15" s="13">
        <f t="shared" si="0"/>
        <v>5</v>
      </c>
      <c r="H15" s="13">
        <f t="shared" si="1"/>
        <v>6</v>
      </c>
      <c r="I15" s="19">
        <f t="shared" si="2"/>
        <v>450000</v>
      </c>
      <c r="J15" s="20"/>
      <c r="L15" s="18" t="str">
        <f>'[2]TTL tổ 11'!B22</f>
        <v>Srin Ro Ta Naê</v>
      </c>
    </row>
    <row r="16" spans="1:12" ht="28.5">
      <c r="A16" s="7">
        <f>'TTTL tổ 11'!A20</f>
        <v>11</v>
      </c>
      <c r="B16" s="8" t="str">
        <f>'TTTL tổ 11'!B20</f>
        <v>Chhương So Rây Tôp</v>
      </c>
      <c r="C16" s="12"/>
      <c r="D16" s="12">
        <v>1</v>
      </c>
      <c r="E16" s="13">
        <v>5</v>
      </c>
      <c r="F16" s="14"/>
      <c r="G16" s="13">
        <f t="shared" si="0"/>
        <v>5</v>
      </c>
      <c r="H16" s="13">
        <f t="shared" si="1"/>
        <v>6</v>
      </c>
      <c r="I16" s="19">
        <f t="shared" si="2"/>
        <v>450000</v>
      </c>
      <c r="J16" s="20"/>
      <c r="L16" s="18" t="str">
        <f>'[2]TTL tổ 11'!B23</f>
        <v>Son Soâ Khöôl</v>
      </c>
    </row>
    <row r="17" spans="1:12" ht="15.75">
      <c r="A17" s="7">
        <f>'TTTL tổ 11'!A21</f>
        <v>12</v>
      </c>
      <c r="B17" s="8" t="str">
        <f>'TTTL tổ 11'!B21</f>
        <v>Chhương Chhan</v>
      </c>
      <c r="C17" s="12"/>
      <c r="D17" s="12">
        <v>1</v>
      </c>
      <c r="E17" s="13">
        <v>5</v>
      </c>
      <c r="F17" s="14"/>
      <c r="G17" s="13">
        <f t="shared" si="0"/>
        <v>5</v>
      </c>
      <c r="H17" s="13">
        <f t="shared" si="1"/>
        <v>6</v>
      </c>
      <c r="I17" s="19">
        <f t="shared" si="2"/>
        <v>450000</v>
      </c>
      <c r="J17" s="20"/>
      <c r="L17" s="18" t="str">
        <f>'[2]TTL tổ 11'!B24</f>
        <v>Chan Na</v>
      </c>
    </row>
    <row r="18" spans="1:12" ht="15.75">
      <c r="A18" s="7">
        <f>'TTTL tổ 11'!A22</f>
        <v>13</v>
      </c>
      <c r="B18" s="8" t="str">
        <f>'TTTL tổ 11'!B22</f>
        <v>Sim Đa</v>
      </c>
      <c r="C18" s="12">
        <v>1</v>
      </c>
      <c r="D18" s="12">
        <v>1</v>
      </c>
      <c r="E18" s="13">
        <v>5</v>
      </c>
      <c r="F18" s="14">
        <v>2</v>
      </c>
      <c r="G18" s="13">
        <f t="shared" si="0"/>
        <v>7</v>
      </c>
      <c r="H18" s="13">
        <f t="shared" si="1"/>
        <v>6</v>
      </c>
      <c r="I18" s="19">
        <f t="shared" si="2"/>
        <v>450000</v>
      </c>
      <c r="J18" s="20"/>
      <c r="L18" s="18" t="str">
        <f>'[2]TTL tổ 11'!B25</f>
        <v>Minh Thia</v>
      </c>
    </row>
    <row r="19" spans="1:12" ht="15.75">
      <c r="A19" s="7">
        <f>'TTTL tổ 11'!A23</f>
        <v>14</v>
      </c>
      <c r="B19" s="8" t="str">
        <f>'TTTL tổ 11'!B23</f>
        <v>Em Leak</v>
      </c>
      <c r="C19" s="12"/>
      <c r="D19" s="12">
        <v>1</v>
      </c>
      <c r="E19" s="13">
        <v>5</v>
      </c>
      <c r="F19" s="14"/>
      <c r="G19" s="13">
        <f t="shared" si="0"/>
        <v>5</v>
      </c>
      <c r="H19" s="13">
        <f t="shared" si="1"/>
        <v>6</v>
      </c>
      <c r="I19" s="19">
        <f t="shared" si="2"/>
        <v>450000</v>
      </c>
      <c r="J19" s="20"/>
      <c r="L19" s="18" t="str">
        <f>'[2]TTL tổ 11'!B26</f>
        <v>Minh Thi</v>
      </c>
    </row>
    <row r="20" spans="1:12" ht="15.75">
      <c r="A20" s="7">
        <f>'TTTL tổ 11'!A24</f>
        <v>15</v>
      </c>
      <c r="B20" s="8" t="str">
        <f>'TTTL tổ 11'!B24</f>
        <v>Hiên So Rây Phoăs</v>
      </c>
      <c r="C20" s="12"/>
      <c r="D20" s="12">
        <v>1</v>
      </c>
      <c r="E20" s="13">
        <v>5</v>
      </c>
      <c r="F20" s="14"/>
      <c r="G20" s="13">
        <f t="shared" si="0"/>
        <v>5</v>
      </c>
      <c r="H20" s="13">
        <f t="shared" si="1"/>
        <v>6</v>
      </c>
      <c r="I20" s="19">
        <f t="shared" si="2"/>
        <v>450000</v>
      </c>
      <c r="J20" s="20"/>
      <c r="L20" s="18" t="str">
        <f>'[2]TTL tổ 11'!B27</f>
        <v>Sa Ra</v>
      </c>
    </row>
    <row r="21" spans="1:12" ht="15.75">
      <c r="A21" s="7">
        <f>'TTTL tổ 11'!A25</f>
        <v>16</v>
      </c>
      <c r="B21" s="8" t="str">
        <f>'TTTL tổ 11'!B25</f>
        <v>Kho Li Chi Von</v>
      </c>
      <c r="C21" s="12"/>
      <c r="D21" s="12">
        <v>1</v>
      </c>
      <c r="E21" s="13">
        <v>5</v>
      </c>
      <c r="F21" s="14"/>
      <c r="G21" s="13">
        <f t="shared" si="0"/>
        <v>5</v>
      </c>
      <c r="H21" s="13">
        <f t="shared" si="1"/>
        <v>6</v>
      </c>
      <c r="I21" s="19">
        <f t="shared" si="2"/>
        <v>450000</v>
      </c>
      <c r="J21" s="20"/>
      <c r="L21" s="18" t="str">
        <f>'[2]TTL tổ 11'!B28</f>
        <v>San Ni</v>
      </c>
    </row>
    <row r="22" spans="1:12" ht="15.75">
      <c r="A22" s="7">
        <f>'TTTL tổ 11'!A26</f>
        <v>17</v>
      </c>
      <c r="B22" s="8" t="str">
        <f>'TTTL tổ 11'!B26</f>
        <v>Hia Hây</v>
      </c>
      <c r="C22" s="12"/>
      <c r="D22" s="12">
        <v>1</v>
      </c>
      <c r="E22" s="13">
        <v>5</v>
      </c>
      <c r="F22" s="14">
        <v>2</v>
      </c>
      <c r="G22" s="13">
        <f t="shared" si="0"/>
        <v>7</v>
      </c>
      <c r="H22" s="13">
        <f t="shared" si="1"/>
        <v>6</v>
      </c>
      <c r="I22" s="19">
        <f t="shared" si="2"/>
        <v>450000</v>
      </c>
      <c r="J22" s="20"/>
      <c r="L22" s="18" t="str">
        <f>'[2]TTL tổ 11'!B29</f>
        <v>Son Chom Rơn</v>
      </c>
    </row>
    <row r="23" spans="1:12" ht="15.75">
      <c r="A23" s="7">
        <f>'TTTL tổ 11'!A27</f>
        <v>18</v>
      </c>
      <c r="B23" s="8" t="str">
        <f>'TTTL tổ 11'!B27</f>
        <v>Ien Tôk</v>
      </c>
      <c r="C23" s="12"/>
      <c r="D23" s="12">
        <v>1</v>
      </c>
      <c r="E23" s="13">
        <v>4</v>
      </c>
      <c r="F23" s="14"/>
      <c r="G23" s="13">
        <f t="shared" si="0"/>
        <v>4</v>
      </c>
      <c r="H23" s="13">
        <f t="shared" si="1"/>
        <v>5</v>
      </c>
      <c r="I23" s="19">
        <f t="shared" si="2"/>
        <v>375000</v>
      </c>
      <c r="J23" s="20"/>
      <c r="L23" s="18" t="str">
        <f>'[2]TTL tổ 11'!B30</f>
        <v>Khươn Kha</v>
      </c>
    </row>
    <row r="24" spans="1:12" ht="15.75">
      <c r="A24" s="7">
        <f>'TTTL tổ 11'!A28</f>
        <v>19</v>
      </c>
      <c r="B24" s="8" t="str">
        <f>'TTTL tổ 11'!B28</f>
        <v>Mon Môn</v>
      </c>
      <c r="C24" s="12"/>
      <c r="D24" s="12">
        <v>1</v>
      </c>
      <c r="E24" s="13">
        <v>4</v>
      </c>
      <c r="F24" s="14"/>
      <c r="G24" s="13">
        <f t="shared" si="0"/>
        <v>4</v>
      </c>
      <c r="H24" s="13">
        <f t="shared" si="1"/>
        <v>5</v>
      </c>
      <c r="I24" s="19">
        <f t="shared" si="2"/>
        <v>375000</v>
      </c>
      <c r="J24" s="20"/>
      <c r="L24" s="18" t="str">
        <f>'[2]TTL tổ 11'!B31</f>
        <v>Hên Sôk</v>
      </c>
    </row>
    <row r="25" spans="1:12" ht="15.75">
      <c r="A25" s="7">
        <f>'TTTL tổ 11'!A29</f>
        <v>20</v>
      </c>
      <c r="B25" s="8" t="str">
        <f>'TTTL tổ 11'!B29</f>
        <v>Pi Khim</v>
      </c>
      <c r="C25" s="12"/>
      <c r="D25" s="12">
        <v>1</v>
      </c>
      <c r="E25" s="13">
        <v>4</v>
      </c>
      <c r="F25" s="14">
        <v>1</v>
      </c>
      <c r="G25" s="13">
        <f t="shared" si="0"/>
        <v>5</v>
      </c>
      <c r="H25" s="13">
        <f t="shared" si="1"/>
        <v>5</v>
      </c>
      <c r="I25" s="19">
        <f t="shared" si="2"/>
        <v>375000</v>
      </c>
      <c r="J25" s="20"/>
      <c r="L25" s="18" t="str">
        <f>'[2]TTL tổ 11'!B32</f>
        <v>Sôm Ôn</v>
      </c>
    </row>
    <row r="26" spans="1:12" ht="15.75">
      <c r="A26" s="7">
        <f>'TTTL tổ 11'!A30</f>
        <v>21</v>
      </c>
      <c r="B26" s="8" t="str">
        <f>'TTTL tổ 11'!B30</f>
        <v>Em Số Kha</v>
      </c>
      <c r="C26" s="12"/>
      <c r="D26" s="12">
        <v>1</v>
      </c>
      <c r="E26" s="13">
        <v>4</v>
      </c>
      <c r="F26" s="14"/>
      <c r="G26" s="13">
        <f t="shared" si="0"/>
        <v>4</v>
      </c>
      <c r="H26" s="13">
        <f t="shared" si="1"/>
        <v>5</v>
      </c>
      <c r="I26" s="19">
        <f t="shared" si="2"/>
        <v>375000</v>
      </c>
      <c r="J26" s="20"/>
      <c r="L26" s="18" t="str">
        <f>'[2]TTL tổ 11'!B33</f>
        <v>Thi Thia Na</v>
      </c>
    </row>
    <row r="27" spans="1:12" ht="15.75">
      <c r="A27" s="7">
        <f>'TTTL tổ 11'!A31</f>
        <v>22</v>
      </c>
      <c r="B27" s="8" t="str">
        <f>'TTTL tổ 11'!B31</f>
        <v>Sau Chea</v>
      </c>
      <c r="C27" s="12"/>
      <c r="D27" s="12">
        <v>1</v>
      </c>
      <c r="E27" s="13">
        <v>4</v>
      </c>
      <c r="F27" s="14">
        <v>2</v>
      </c>
      <c r="G27" s="13">
        <f t="shared" si="0"/>
        <v>6</v>
      </c>
      <c r="H27" s="13">
        <f t="shared" si="1"/>
        <v>5</v>
      </c>
      <c r="I27" s="19">
        <f t="shared" si="2"/>
        <v>375000</v>
      </c>
      <c r="J27" s="20"/>
      <c r="L27" s="18" t="str">
        <f>'[2]TTL tổ 11'!B34</f>
        <v>Mết Sô Phea</v>
      </c>
    </row>
    <row r="28" spans="1:12" ht="15.75">
      <c r="A28" s="7">
        <f>'TTTL tổ 11'!A32</f>
        <v>23</v>
      </c>
      <c r="B28" s="8" t="str">
        <f>'TTTL tổ 11'!B32</f>
        <v>Phôn Puth</v>
      </c>
      <c r="C28" s="12"/>
      <c r="D28" s="12">
        <v>1</v>
      </c>
      <c r="E28" s="13">
        <v>4</v>
      </c>
      <c r="F28" s="14"/>
      <c r="G28" s="13">
        <f t="shared" si="0"/>
        <v>4</v>
      </c>
      <c r="H28" s="13">
        <f t="shared" si="1"/>
        <v>5</v>
      </c>
      <c r="I28" s="19">
        <f t="shared" si="2"/>
        <v>375000</v>
      </c>
      <c r="J28" s="20"/>
      <c r="L28" s="18" t="str">
        <f>'[2]TTL tổ 11'!B35</f>
        <v>Thi Liêng</v>
      </c>
    </row>
    <row r="29" spans="1:12" ht="15.75">
      <c r="A29" s="7">
        <f>'TTTL tổ 11'!A33</f>
        <v>24</v>
      </c>
      <c r="B29" s="8" t="str">
        <f>'TTTL tổ 11'!B33</f>
        <v>Pok Khên</v>
      </c>
      <c r="C29" s="12"/>
      <c r="D29" s="12">
        <v>1</v>
      </c>
      <c r="E29" s="13">
        <v>4</v>
      </c>
      <c r="F29" s="14"/>
      <c r="G29" s="13">
        <f t="shared" si="0"/>
        <v>4</v>
      </c>
      <c r="H29" s="13">
        <f t="shared" si="1"/>
        <v>5</v>
      </c>
      <c r="I29" s="19">
        <f t="shared" si="2"/>
        <v>375000</v>
      </c>
      <c r="J29" s="20"/>
      <c r="L29" s="18" t="str">
        <f>'[2]TTL tổ 11'!B36</f>
        <v>Công Số Nat</v>
      </c>
    </row>
    <row r="30" spans="1:12" ht="15.75">
      <c r="A30" s="7">
        <f>'TTTL tổ 11'!A34</f>
        <v>25</v>
      </c>
      <c r="B30" s="8" t="str">
        <f>'TTTL tổ 11'!B34</f>
        <v>Khôm Số Kha</v>
      </c>
      <c r="C30" s="12"/>
      <c r="D30" s="12">
        <v>1</v>
      </c>
      <c r="E30" s="13">
        <v>4</v>
      </c>
      <c r="F30" s="14"/>
      <c r="G30" s="13">
        <f t="shared" si="0"/>
        <v>4</v>
      </c>
      <c r="H30" s="13">
        <f t="shared" si="1"/>
        <v>5</v>
      </c>
      <c r="I30" s="19">
        <f t="shared" si="2"/>
        <v>375000</v>
      </c>
      <c r="J30" s="20"/>
      <c r="L30" s="18" t="str">
        <f>'[2]TTL tổ 11'!B37</f>
        <v>Pô Rum Khi</v>
      </c>
    </row>
    <row r="31" spans="1:12" ht="15.75">
      <c r="A31" s="7">
        <f>'TTTL tổ 11'!A35</f>
        <v>26</v>
      </c>
      <c r="B31" s="8" t="str">
        <f>'TTTL tổ 11'!B35</f>
        <v>Ti Chân Đa</v>
      </c>
      <c r="C31" s="12"/>
      <c r="D31" s="12">
        <v>1</v>
      </c>
      <c r="E31" s="13">
        <v>4</v>
      </c>
      <c r="F31" s="14"/>
      <c r="G31" s="13">
        <f t="shared" si="0"/>
        <v>4</v>
      </c>
      <c r="H31" s="13">
        <f t="shared" si="1"/>
        <v>5</v>
      </c>
      <c r="I31" s="19">
        <f t="shared" si="2"/>
        <v>375000</v>
      </c>
      <c r="J31" s="20"/>
      <c r="L31" s="18" t="str">
        <f>'[2]TTL tổ 11'!B38</f>
        <v>Khay Bun Thươl</v>
      </c>
    </row>
    <row r="32" spans="1:12" ht="15.75">
      <c r="A32" s="7">
        <f>'TTTL tổ 11'!A36</f>
        <v>27</v>
      </c>
      <c r="B32" s="8" t="str">
        <f>'TTTL tổ 11'!B36</f>
        <v>Hêng Thia Ry</v>
      </c>
      <c r="C32" s="12"/>
      <c r="D32" s="12">
        <v>1</v>
      </c>
      <c r="E32" s="13">
        <v>4</v>
      </c>
      <c r="F32" s="14">
        <v>1</v>
      </c>
      <c r="G32" s="13">
        <f t="shared" si="0"/>
        <v>5</v>
      </c>
      <c r="H32" s="13">
        <f t="shared" si="1"/>
        <v>5</v>
      </c>
      <c r="I32" s="19">
        <f t="shared" si="2"/>
        <v>375000</v>
      </c>
      <c r="J32" s="20"/>
      <c r="L32" s="18" t="str">
        <f>'[2]TTL tổ 11'!B39</f>
        <v>Huynh Sô Phay</v>
      </c>
    </row>
    <row r="33" spans="1:12" ht="15.75">
      <c r="A33" s="7">
        <f>'TTTL tổ 11'!A37</f>
        <v>28</v>
      </c>
      <c r="B33" s="8" t="str">
        <f>'TTTL tổ 11'!B37</f>
        <v>Ôn Ni Cô</v>
      </c>
      <c r="C33" s="12"/>
      <c r="D33" s="12">
        <v>1</v>
      </c>
      <c r="E33" s="13">
        <v>5</v>
      </c>
      <c r="F33" s="14"/>
      <c r="G33" s="13">
        <f t="shared" si="0"/>
        <v>5</v>
      </c>
      <c r="H33" s="13">
        <f t="shared" si="1"/>
        <v>6</v>
      </c>
      <c r="I33" s="19">
        <f t="shared" si="2"/>
        <v>450000</v>
      </c>
      <c r="J33" s="20"/>
      <c r="L33" s="18" t="str">
        <f>'[2]TTL tổ 11'!B40</f>
        <v>Huynh Sô Phan</v>
      </c>
    </row>
    <row r="34" spans="1:12" ht="15.75">
      <c r="A34" s="7">
        <f>'TTTL tổ 11'!A38</f>
        <v>29</v>
      </c>
      <c r="B34" s="8" t="str">
        <f>'TTTL tổ 11'!B38</f>
        <v>Sim Hêng</v>
      </c>
      <c r="C34" s="12"/>
      <c r="D34" s="12">
        <v>1</v>
      </c>
      <c r="E34" s="13">
        <v>5</v>
      </c>
      <c r="F34" s="14"/>
      <c r="G34" s="13">
        <f t="shared" si="0"/>
        <v>5</v>
      </c>
      <c r="H34" s="13">
        <f t="shared" si="1"/>
        <v>6</v>
      </c>
      <c r="I34" s="19">
        <f t="shared" si="2"/>
        <v>450000</v>
      </c>
      <c r="J34" s="20"/>
      <c r="L34" s="18" t="str">
        <f>'[2]TTL tổ 11'!B41</f>
        <v>Tôch sê rây</v>
      </c>
    </row>
    <row r="35" spans="1:12" ht="15.75">
      <c r="A35" s="7">
        <f>'TTTL tổ 11'!A39</f>
        <v>30</v>
      </c>
      <c r="B35" s="8" t="str">
        <f>'TTTL tổ 11'!B39</f>
        <v>Hêng Liêu</v>
      </c>
      <c r="C35" s="12"/>
      <c r="D35" s="12">
        <v>1</v>
      </c>
      <c r="E35" s="13">
        <v>5</v>
      </c>
      <c r="F35" s="14"/>
      <c r="G35" s="13">
        <f t="shared" si="0"/>
        <v>5</v>
      </c>
      <c r="H35" s="13">
        <f t="shared" si="1"/>
        <v>6</v>
      </c>
      <c r="I35" s="19">
        <f t="shared" si="2"/>
        <v>450000</v>
      </c>
      <c r="J35" s="20"/>
      <c r="L35" s="18" t="str">
        <f>'[2]TTL tổ 11'!B42</f>
        <v>Mau Tha</v>
      </c>
    </row>
    <row r="36" spans="1:12" ht="15.75">
      <c r="A36" s="7">
        <f>'TTTL tổ 11'!A40</f>
        <v>31</v>
      </c>
      <c r="B36" s="8" t="str">
        <f>'TTTL tổ 11'!B40</f>
        <v>Bun Viêt</v>
      </c>
      <c r="C36" s="12"/>
      <c r="D36" s="12">
        <v>1</v>
      </c>
      <c r="E36" s="13">
        <v>5</v>
      </c>
      <c r="F36" s="14"/>
      <c r="G36" s="13">
        <f t="shared" si="0"/>
        <v>5</v>
      </c>
      <c r="H36" s="13">
        <f t="shared" si="1"/>
        <v>6</v>
      </c>
      <c r="I36" s="19">
        <f t="shared" si="2"/>
        <v>450000</v>
      </c>
      <c r="J36" s="20"/>
      <c r="L36" s="18" t="str">
        <f>'[2]TTL tổ 11'!B43</f>
        <v>Đôn Dên</v>
      </c>
    </row>
    <row r="37" spans="1:12" ht="15.75">
      <c r="A37" s="7">
        <f>'TTTL tổ 11'!A41</f>
        <v>32</v>
      </c>
      <c r="B37" s="8" t="str">
        <f>'TTTL tổ 11'!B41</f>
        <v>Em Sa Run</v>
      </c>
      <c r="C37" s="12"/>
      <c r="D37" s="12">
        <v>1</v>
      </c>
      <c r="E37" s="13">
        <v>8</v>
      </c>
      <c r="F37" s="14"/>
      <c r="G37" s="13">
        <f t="shared" si="0"/>
        <v>8</v>
      </c>
      <c r="H37" s="13">
        <f t="shared" si="1"/>
        <v>9</v>
      </c>
      <c r="I37" s="19">
        <f t="shared" si="2"/>
        <v>675000</v>
      </c>
      <c r="J37" s="20"/>
      <c r="L37" s="18"/>
    </row>
    <row r="38" spans="1:12" ht="15.75">
      <c r="A38" s="7">
        <f>'TTTL tổ 11'!A42</f>
        <v>33</v>
      </c>
      <c r="B38" s="8" t="str">
        <f>'TTTL tổ 11'!B42</f>
        <v>Hêng Hông</v>
      </c>
      <c r="C38" s="12"/>
      <c r="D38" s="12">
        <v>1</v>
      </c>
      <c r="E38" s="13">
        <v>5</v>
      </c>
      <c r="F38" s="14">
        <v>1</v>
      </c>
      <c r="G38" s="13">
        <f t="shared" si="0"/>
        <v>6</v>
      </c>
      <c r="H38" s="13">
        <f t="shared" si="1"/>
        <v>6</v>
      </c>
      <c r="I38" s="19">
        <f t="shared" si="2"/>
        <v>450000</v>
      </c>
      <c r="J38" s="20"/>
      <c r="L38" s="18" t="str">
        <f>'[2]TTL tổ 11'!B44</f>
        <v>Mot sray Nươl</v>
      </c>
    </row>
    <row r="39" spans="1:12" ht="15.75">
      <c r="A39" s="7">
        <f>'TTTL tổ 11'!A43</f>
        <v>34</v>
      </c>
      <c r="B39" s="8" t="str">
        <f>'TTTL tổ 11'!B43</f>
        <v>Sươn Sim</v>
      </c>
      <c r="C39" s="12"/>
      <c r="D39" s="12">
        <v>1</v>
      </c>
      <c r="E39" s="13">
        <v>5</v>
      </c>
      <c r="F39" s="14"/>
      <c r="G39" s="13">
        <f t="shared" si="0"/>
        <v>5</v>
      </c>
      <c r="H39" s="13">
        <f t="shared" si="1"/>
        <v>6</v>
      </c>
      <c r="I39" s="19">
        <f t="shared" si="2"/>
        <v>450000</v>
      </c>
      <c r="J39" s="20"/>
      <c r="L39" s="18" t="str">
        <f>'[2]TTL tổ 11'!B45</f>
        <v>Kong Sê Tha</v>
      </c>
    </row>
    <row r="40" spans="1:12" ht="15.75">
      <c r="A40" s="7">
        <f>'TTTL tổ 11'!A44</f>
        <v>35</v>
      </c>
      <c r="B40" s="8" t="str">
        <f>'TTTL tổ 11'!B44</f>
        <v>Phu Ngaol</v>
      </c>
      <c r="C40" s="12"/>
      <c r="D40" s="12">
        <v>1</v>
      </c>
      <c r="E40" s="13">
        <v>5</v>
      </c>
      <c r="F40" s="14"/>
      <c r="G40" s="13">
        <f t="shared" si="0"/>
        <v>5</v>
      </c>
      <c r="H40" s="13">
        <f t="shared" si="1"/>
        <v>6</v>
      </c>
      <c r="I40" s="19">
        <f t="shared" si="2"/>
        <v>450000</v>
      </c>
      <c r="J40" s="20"/>
      <c r="L40" s="18" t="str">
        <f>'[2]TTL tổ 11'!B46</f>
        <v>Vinh Chia</v>
      </c>
    </row>
    <row r="41" spans="1:12" ht="15.75">
      <c r="A41" s="7">
        <f>'TTTL tổ 11'!A45</f>
        <v>36</v>
      </c>
      <c r="B41" s="8" t="str">
        <f>'TTTL tổ 11'!B45</f>
        <v>Phan Liep</v>
      </c>
      <c r="C41" s="12"/>
      <c r="D41" s="12">
        <v>1</v>
      </c>
      <c r="E41" s="13">
        <v>5</v>
      </c>
      <c r="F41" s="14"/>
      <c r="G41" s="13">
        <f t="shared" si="0"/>
        <v>5</v>
      </c>
      <c r="H41" s="13">
        <f t="shared" si="1"/>
        <v>6</v>
      </c>
      <c r="I41" s="19">
        <f t="shared" si="2"/>
        <v>450000</v>
      </c>
      <c r="J41" s="20"/>
      <c r="L41" s="18" t="str">
        <f>'[2]TTL tổ 11'!B48</f>
        <v>Lai Nut</v>
      </c>
    </row>
    <row r="42" spans="1:12" ht="15.75">
      <c r="A42" s="7">
        <f>'TTTL tổ 11'!A46</f>
        <v>37</v>
      </c>
      <c r="B42" s="8" t="str">
        <f>'TTTL tổ 11'!B46</f>
        <v>Viêt Mum</v>
      </c>
      <c r="C42" s="12"/>
      <c r="D42" s="12">
        <v>1</v>
      </c>
      <c r="E42" s="13">
        <v>5</v>
      </c>
      <c r="F42" s="14"/>
      <c r="G42" s="13">
        <f t="shared" si="0"/>
        <v>5</v>
      </c>
      <c r="H42" s="13">
        <f t="shared" si="1"/>
        <v>6</v>
      </c>
      <c r="I42" s="19">
        <f t="shared" si="2"/>
        <v>450000</v>
      </c>
      <c r="J42" s="20"/>
      <c r="L42" s="18" t="str">
        <f>'[2]TTL tổ 11'!B49</f>
        <v>Sưm Tiêng</v>
      </c>
    </row>
    <row r="43" spans="1:12" ht="15.75">
      <c r="A43" s="7">
        <f>'TTTL tổ 11'!A47</f>
        <v>38</v>
      </c>
      <c r="B43" s="8" t="str">
        <f>'TTTL tổ 11'!B47</f>
        <v>Kha Phon</v>
      </c>
      <c r="C43" s="12"/>
      <c r="D43" s="12">
        <v>1</v>
      </c>
      <c r="E43" s="13">
        <v>5</v>
      </c>
      <c r="F43" s="14">
        <v>1</v>
      </c>
      <c r="G43" s="13">
        <f t="shared" si="0"/>
        <v>6</v>
      </c>
      <c r="H43" s="13">
        <f t="shared" si="1"/>
        <v>6</v>
      </c>
      <c r="I43" s="19">
        <f t="shared" si="2"/>
        <v>450000</v>
      </c>
      <c r="J43" s="20"/>
      <c r="L43" s="18" t="str">
        <f>'[2]TTL tổ 11'!B50</f>
        <v>Da Sôs Khon</v>
      </c>
    </row>
    <row r="44" spans="1:12" ht="15.75">
      <c r="A44" s="7">
        <f>'TTTL tổ 11'!A48</f>
        <v>39</v>
      </c>
      <c r="B44" s="8" t="str">
        <f>'TTTL tổ 11'!B48</f>
        <v>Sông Nhanh</v>
      </c>
      <c r="C44" s="12"/>
      <c r="D44" s="12">
        <v>1</v>
      </c>
      <c r="E44" s="13">
        <v>5</v>
      </c>
      <c r="F44" s="14"/>
      <c r="G44" s="13">
        <f t="shared" si="0"/>
        <v>5</v>
      </c>
      <c r="H44" s="13">
        <f t="shared" si="1"/>
        <v>6</v>
      </c>
      <c r="I44" s="19">
        <f t="shared" si="2"/>
        <v>450000</v>
      </c>
      <c r="J44" s="20"/>
      <c r="L44" s="18" t="str">
        <f>'[2]TTL tổ 11'!B51</f>
        <v>Cheo Vi Bol</v>
      </c>
    </row>
    <row r="45" spans="1:12" ht="15.75">
      <c r="A45" s="7">
        <f>'TTTL tổ 11'!A49</f>
        <v>40</v>
      </c>
      <c r="B45" s="8" t="str">
        <f>'TTTL tổ 11'!B49</f>
        <v>Cop Chăn Ni</v>
      </c>
      <c r="C45" s="12"/>
      <c r="D45" s="12">
        <v>1</v>
      </c>
      <c r="E45" s="13">
        <v>5</v>
      </c>
      <c r="F45" s="14"/>
      <c r="G45" s="13">
        <f t="shared" si="0"/>
        <v>5</v>
      </c>
      <c r="H45" s="13">
        <f t="shared" si="1"/>
        <v>6</v>
      </c>
      <c r="I45" s="19">
        <f t="shared" si="2"/>
        <v>450000</v>
      </c>
      <c r="J45" s="20"/>
      <c r="L45" s="18" t="str">
        <f>'[2]TTL tổ 11'!B52</f>
        <v>Sin Som Ươl</v>
      </c>
    </row>
    <row r="46" spans="1:12" ht="15.75">
      <c r="A46" s="7">
        <f>'TTTL tổ 11'!A50</f>
        <v>41</v>
      </c>
      <c r="B46" s="8" t="str">
        <f>'TTTL tổ 11'!B50</f>
        <v>Sun Chăn</v>
      </c>
      <c r="C46" s="12"/>
      <c r="D46" s="12">
        <v>1</v>
      </c>
      <c r="E46" s="13">
        <v>5</v>
      </c>
      <c r="F46" s="14"/>
      <c r="G46" s="13">
        <f t="shared" si="0"/>
        <v>5</v>
      </c>
      <c r="H46" s="13">
        <f t="shared" si="1"/>
        <v>6</v>
      </c>
      <c r="I46" s="19">
        <f t="shared" si="2"/>
        <v>450000</v>
      </c>
      <c r="J46" s="20"/>
      <c r="L46" s="18" t="str">
        <f>'[2]TTL tổ 11'!B53</f>
        <v>Khanh Chom Rơn</v>
      </c>
    </row>
    <row r="47" spans="1:12" ht="15.75">
      <c r="A47" s="7">
        <f>'TTTL tổ 11'!A51</f>
        <v>42</v>
      </c>
      <c r="B47" s="8" t="str">
        <f>'TTTL tổ 11'!B51</f>
        <v>Sươn Cưm I</v>
      </c>
      <c r="C47" s="12"/>
      <c r="D47" s="12">
        <v>1</v>
      </c>
      <c r="E47" s="13">
        <v>5</v>
      </c>
      <c r="F47" s="14"/>
      <c r="G47" s="13">
        <f t="shared" si="0"/>
        <v>5</v>
      </c>
      <c r="H47" s="13">
        <f t="shared" si="1"/>
        <v>6</v>
      </c>
      <c r="I47" s="19">
        <f t="shared" si="2"/>
        <v>450000</v>
      </c>
      <c r="J47" s="20"/>
      <c r="L47" s="18" t="str">
        <f>'[2]TTL tổ 11'!B54</f>
        <v>Muôn Pươn</v>
      </c>
    </row>
    <row r="48" spans="1:12" ht="15.75">
      <c r="A48" s="7">
        <f>'TTTL tổ 11'!A52</f>
        <v>43</v>
      </c>
      <c r="B48" s="8" t="str">
        <f>'TTTL tổ 11'!B52</f>
        <v>Liên Răn</v>
      </c>
      <c r="C48" s="12"/>
      <c r="D48" s="12">
        <v>1</v>
      </c>
      <c r="E48" s="13">
        <v>5</v>
      </c>
      <c r="F48" s="14"/>
      <c r="G48" s="13">
        <f t="shared" si="0"/>
        <v>5</v>
      </c>
      <c r="H48" s="13">
        <f t="shared" si="1"/>
        <v>6</v>
      </c>
      <c r="I48" s="19">
        <f t="shared" si="2"/>
        <v>450000</v>
      </c>
      <c r="J48" s="20"/>
      <c r="L48" s="18" t="str">
        <f>'[2]TTL tổ 11'!B55</f>
        <v>Con Nut</v>
      </c>
    </row>
    <row r="49" spans="1:12" ht="15.75">
      <c r="A49" s="7">
        <f>'TTTL tổ 11'!A53</f>
        <v>44</v>
      </c>
      <c r="B49" s="8" t="str">
        <f>'TTTL tổ 11'!B53</f>
        <v>Ôl Sa Rat</v>
      </c>
      <c r="C49" s="12"/>
      <c r="D49" s="12">
        <v>1</v>
      </c>
      <c r="E49" s="13">
        <v>5</v>
      </c>
      <c r="F49" s="14">
        <v>1</v>
      </c>
      <c r="G49" s="13">
        <f t="shared" si="0"/>
        <v>6</v>
      </c>
      <c r="H49" s="13">
        <f t="shared" si="1"/>
        <v>6</v>
      </c>
      <c r="I49" s="19">
        <f t="shared" si="2"/>
        <v>450000</v>
      </c>
      <c r="J49" s="20"/>
      <c r="L49" s="18" t="str">
        <f>'[2]TTL tổ 11'!B56</f>
        <v>Con Nêt</v>
      </c>
    </row>
    <row r="50" spans="1:12" ht="15.75">
      <c r="A50" s="7">
        <f>'TTTL tổ 11'!A54</f>
        <v>45</v>
      </c>
      <c r="B50" s="8" t="str">
        <f>'TTTL tổ 11'!B54</f>
        <v>Khim Khin</v>
      </c>
      <c r="C50" s="12"/>
      <c r="D50" s="12">
        <v>1</v>
      </c>
      <c r="E50" s="13">
        <v>5</v>
      </c>
      <c r="F50" s="14"/>
      <c r="G50" s="13">
        <f t="shared" si="0"/>
        <v>5</v>
      </c>
      <c r="H50" s="13">
        <f t="shared" si="1"/>
        <v>6</v>
      </c>
      <c r="I50" s="19">
        <f t="shared" si="2"/>
        <v>450000</v>
      </c>
      <c r="J50" s="20"/>
      <c r="L50" s="18" t="str">
        <f>'[2]TTL tổ 11'!B57</f>
        <v>Rươl Hay</v>
      </c>
    </row>
    <row r="51" spans="1:12" ht="15.75">
      <c r="A51" s="7">
        <f>'TTTL tổ 11'!A55</f>
        <v>46</v>
      </c>
      <c r="B51" s="8" t="str">
        <f>'TTTL tổ 11'!B55</f>
        <v>Ra Rắt</v>
      </c>
      <c r="C51" s="12"/>
      <c r="D51" s="12">
        <v>1</v>
      </c>
      <c r="E51" s="13">
        <v>5</v>
      </c>
      <c r="F51" s="14">
        <v>1</v>
      </c>
      <c r="G51" s="13">
        <f t="shared" si="0"/>
        <v>6</v>
      </c>
      <c r="H51" s="13">
        <f t="shared" si="1"/>
        <v>6</v>
      </c>
      <c r="I51" s="19">
        <f t="shared" si="2"/>
        <v>450000</v>
      </c>
      <c r="J51" s="20"/>
      <c r="L51" s="18" t="str">
        <f>'[2]TTL tổ 11'!B58</f>
        <v>Phưm Phiêch</v>
      </c>
    </row>
    <row r="52" spans="1:12" ht="15.75">
      <c r="A52" s="7">
        <f>'TTTL tổ 11'!A56</f>
        <v>47</v>
      </c>
      <c r="B52" s="8" t="str">
        <f>'TTTL tổ 11'!B56</f>
        <v>Vanh Va</v>
      </c>
      <c r="C52" s="12"/>
      <c r="D52" s="12">
        <v>1</v>
      </c>
      <c r="E52" s="13">
        <v>5</v>
      </c>
      <c r="F52" s="14"/>
      <c r="G52" s="13">
        <f t="shared" si="0"/>
        <v>5</v>
      </c>
      <c r="H52" s="13">
        <f t="shared" si="1"/>
        <v>6</v>
      </c>
      <c r="I52" s="19">
        <f t="shared" si="2"/>
        <v>450000</v>
      </c>
      <c r="J52" s="20"/>
      <c r="L52" s="18" t="str">
        <f>'[2]TTL tổ 11'!B59</f>
        <v>Un Nhưp</v>
      </c>
    </row>
    <row r="53" spans="1:12" ht="15.75">
      <c r="A53" s="7">
        <f>'TTTL tổ 11'!A57</f>
        <v>48</v>
      </c>
      <c r="B53" s="8" t="str">
        <f>'TTTL tổ 11'!B57</f>
        <v>Pư Pia</v>
      </c>
      <c r="C53" s="12">
        <v>1</v>
      </c>
      <c r="D53" s="12">
        <v>1</v>
      </c>
      <c r="E53" s="13">
        <v>5</v>
      </c>
      <c r="F53" s="14">
        <v>1</v>
      </c>
      <c r="G53" s="13">
        <f t="shared" si="0"/>
        <v>6</v>
      </c>
      <c r="H53" s="13">
        <f t="shared" si="1"/>
        <v>6</v>
      </c>
      <c r="I53" s="19">
        <f t="shared" si="2"/>
        <v>450000</v>
      </c>
      <c r="J53" s="20"/>
      <c r="L53" s="18" t="str">
        <f>'[2]TTL tổ 11'!B60</f>
        <v>Chanh Liêng</v>
      </c>
    </row>
    <row r="54" spans="1:12" ht="15.75">
      <c r="A54" s="7">
        <f>'TTTL tổ 11'!A58</f>
        <v>49</v>
      </c>
      <c r="B54" s="8" t="str">
        <f>'TTTL tổ 11'!B58</f>
        <v>Kô Sal</v>
      </c>
      <c r="C54" s="12"/>
      <c r="D54" s="12">
        <v>1</v>
      </c>
      <c r="E54" s="13">
        <v>5</v>
      </c>
      <c r="F54" s="14">
        <v>1</v>
      </c>
      <c r="G54" s="13">
        <f t="shared" si="0"/>
        <v>6</v>
      </c>
      <c r="H54" s="13">
        <f t="shared" si="1"/>
        <v>6</v>
      </c>
      <c r="I54" s="19">
        <f t="shared" si="2"/>
        <v>450000</v>
      </c>
      <c r="J54" s="20"/>
      <c r="L54" s="18" t="str">
        <f>'[2]TTL tổ 11'!B61</f>
        <v>Kon Kiên</v>
      </c>
    </row>
    <row r="55" spans="1:12" ht="15.75">
      <c r="A55" s="7">
        <f>'TTTL tổ 11'!A59</f>
        <v>50</v>
      </c>
      <c r="B55" s="8" t="str">
        <f>'TTTL tổ 11'!B59</f>
        <v>Siên Viên</v>
      </c>
      <c r="C55" s="12"/>
      <c r="D55" s="12">
        <v>1</v>
      </c>
      <c r="E55" s="13">
        <v>5</v>
      </c>
      <c r="F55" s="14">
        <v>1</v>
      </c>
      <c r="G55" s="13">
        <f t="shared" si="0"/>
        <v>6</v>
      </c>
      <c r="H55" s="13">
        <f t="shared" si="1"/>
        <v>6</v>
      </c>
      <c r="I55" s="19">
        <f t="shared" si="2"/>
        <v>450000</v>
      </c>
      <c r="J55" s="20"/>
      <c r="L55" s="18" t="str">
        <f>'[2]TTL tổ 11'!B62</f>
        <v>Kon Sô Nê</v>
      </c>
    </row>
    <row r="56" spans="1:12" ht="15.75">
      <c r="A56" s="7">
        <f>'TTTL tổ 11'!A60</f>
        <v>51</v>
      </c>
      <c r="B56" s="8" t="str">
        <f>'TTTL tổ 11'!B60</f>
        <v>Mau Song</v>
      </c>
      <c r="C56" s="12"/>
      <c r="D56" s="12">
        <v>1</v>
      </c>
      <c r="E56" s="13">
        <v>5</v>
      </c>
      <c r="F56" s="14">
        <v>1</v>
      </c>
      <c r="G56" s="13">
        <f t="shared" si="0"/>
        <v>6</v>
      </c>
      <c r="H56" s="13">
        <f t="shared" si="1"/>
        <v>6</v>
      </c>
      <c r="I56" s="19">
        <f t="shared" si="2"/>
        <v>450000</v>
      </c>
      <c r="J56" s="20"/>
      <c r="L56" s="18" t="str">
        <f>'[2]TTL tổ 11'!B63</f>
        <v>Ry Nêng</v>
      </c>
    </row>
    <row r="57" spans="1:12" ht="15.75">
      <c r="A57" s="7">
        <f>'TTTL tổ 11'!A61</f>
        <v>52</v>
      </c>
      <c r="B57" s="8" t="str">
        <f>'TTTL tổ 11'!B61</f>
        <v>Thuươn Thin</v>
      </c>
      <c r="C57" s="15"/>
      <c r="D57" s="12">
        <v>1</v>
      </c>
      <c r="E57" s="13">
        <v>5</v>
      </c>
      <c r="F57" s="14">
        <v>1</v>
      </c>
      <c r="G57" s="13">
        <f t="shared" si="0"/>
        <v>6</v>
      </c>
      <c r="H57" s="13">
        <f t="shared" si="1"/>
        <v>6</v>
      </c>
      <c r="I57" s="19">
        <f t="shared" si="2"/>
        <v>450000</v>
      </c>
      <c r="J57" s="20"/>
      <c r="L57" s="18" t="str">
        <f>'[2]TTL tổ 11'!B64</f>
        <v>Hiên Hun</v>
      </c>
    </row>
    <row r="58" spans="1:12" ht="15.75">
      <c r="A58" s="7">
        <f>'TTTL tổ 11'!A62</f>
        <v>53</v>
      </c>
      <c r="B58" s="8" t="str">
        <f>'TTTL tổ 11'!B62</f>
        <v>Soc Chia</v>
      </c>
      <c r="C58" s="15"/>
      <c r="D58" s="12">
        <v>1</v>
      </c>
      <c r="E58" s="13">
        <v>5</v>
      </c>
      <c r="F58" s="14">
        <v>1</v>
      </c>
      <c r="G58" s="13">
        <f t="shared" si="0"/>
        <v>6</v>
      </c>
      <c r="H58" s="13">
        <f t="shared" si="1"/>
        <v>6</v>
      </c>
      <c r="I58" s="19">
        <f t="shared" si="2"/>
        <v>450000</v>
      </c>
      <c r="J58" s="20"/>
      <c r="L58" s="18" t="str">
        <f>'[2]TTL tổ 11'!B65</f>
        <v>So Chia</v>
      </c>
    </row>
    <row r="59" spans="1:12" ht="15.75">
      <c r="A59" s="7">
        <f>'TTTL tổ 11'!A63</f>
        <v>54</v>
      </c>
      <c r="B59" s="8" t="str">
        <f>'TTTL tổ 11'!B63</f>
        <v>Soc Khêng</v>
      </c>
      <c r="C59" s="15"/>
      <c r="D59" s="12">
        <v>1</v>
      </c>
      <c r="E59" s="13">
        <v>5</v>
      </c>
      <c r="F59" s="14">
        <v>2</v>
      </c>
      <c r="G59" s="13">
        <f t="shared" si="0"/>
        <v>7</v>
      </c>
      <c r="H59" s="13">
        <f t="shared" si="1"/>
        <v>6</v>
      </c>
      <c r="I59" s="19">
        <f t="shared" si="2"/>
        <v>450000</v>
      </c>
      <c r="J59" s="20"/>
      <c r="L59" s="18" t="str">
        <f>'[2]TTL tổ 11'!B66</f>
        <v>Vanh Nă</v>
      </c>
    </row>
    <row r="60" spans="1:12" ht="15.75">
      <c r="A60" s="7">
        <f>'TTTL tổ 11'!A64</f>
        <v>55</v>
      </c>
      <c r="B60" s="8" t="str">
        <f>'TTTL tổ 11'!B64</f>
        <v>Som At</v>
      </c>
      <c r="C60" s="15">
        <v>1</v>
      </c>
      <c r="D60" s="12">
        <v>1</v>
      </c>
      <c r="E60" s="13">
        <v>5</v>
      </c>
      <c r="F60" s="14">
        <v>2</v>
      </c>
      <c r="G60" s="13">
        <f t="shared" si="0"/>
        <v>7</v>
      </c>
      <c r="H60" s="13">
        <f t="shared" si="1"/>
        <v>6</v>
      </c>
      <c r="I60" s="19">
        <f t="shared" si="2"/>
        <v>450000</v>
      </c>
      <c r="J60" s="20"/>
      <c r="L60" s="18" t="str">
        <f>'[2]TTL tổ 11'!B67</f>
        <v>Mom Thol</v>
      </c>
    </row>
    <row r="61" spans="1:12" ht="15.75">
      <c r="A61" s="7">
        <f>'TTTL tổ 11'!A65</f>
        <v>56</v>
      </c>
      <c r="B61" s="8" t="str">
        <f>'TTTL tổ 11'!B65</f>
        <v>Hô Hôi</v>
      </c>
      <c r="C61" s="15"/>
      <c r="D61" s="12">
        <v>1</v>
      </c>
      <c r="E61" s="13">
        <v>5</v>
      </c>
      <c r="F61" s="14"/>
      <c r="G61" s="13">
        <f t="shared" si="0"/>
        <v>5</v>
      </c>
      <c r="H61" s="13">
        <f t="shared" si="1"/>
        <v>6</v>
      </c>
      <c r="I61" s="19">
        <f t="shared" si="2"/>
        <v>450000</v>
      </c>
      <c r="J61" s="20"/>
      <c r="L61" s="18" t="str">
        <f>'[2]TTL tổ 11'!B68</f>
        <v>Thươn Srey Ôl</v>
      </c>
    </row>
    <row r="62" spans="1:12" ht="15.75">
      <c r="A62" s="7">
        <f>'TTTL tổ 11'!A66</f>
        <v>57</v>
      </c>
      <c r="B62" s="8" t="str">
        <f>'TTTL tổ 11'!B66</f>
        <v>Hô Hai</v>
      </c>
      <c r="C62" s="15"/>
      <c r="D62" s="12">
        <v>1</v>
      </c>
      <c r="E62" s="13">
        <v>6</v>
      </c>
      <c r="F62" s="14"/>
      <c r="G62" s="13">
        <f t="shared" si="0"/>
        <v>6</v>
      </c>
      <c r="H62" s="13">
        <f t="shared" si="1"/>
        <v>7</v>
      </c>
      <c r="I62" s="19">
        <f t="shared" si="2"/>
        <v>525000</v>
      </c>
      <c r="J62" s="20"/>
      <c r="L62" s="18"/>
    </row>
    <row r="63" spans="1:12" ht="15.75">
      <c r="A63" s="7">
        <f>'TTTL tổ 11'!A67</f>
        <v>58</v>
      </c>
      <c r="B63" s="8" t="str">
        <f>'TTTL tổ 11'!B67</f>
        <v>Phiêp Phol</v>
      </c>
      <c r="C63" s="15"/>
      <c r="D63" s="12">
        <v>1</v>
      </c>
      <c r="E63" s="13">
        <v>6</v>
      </c>
      <c r="F63" s="14"/>
      <c r="G63" s="13"/>
      <c r="H63" s="13">
        <f t="shared" si="1"/>
        <v>7</v>
      </c>
      <c r="I63" s="19">
        <f t="shared" si="2"/>
        <v>525000</v>
      </c>
      <c r="J63" s="20"/>
      <c r="L63" s="18"/>
    </row>
    <row r="64" spans="1:12" ht="15.75">
      <c r="A64" s="7">
        <f>'TTTL tổ 11'!A68</f>
        <v>59</v>
      </c>
      <c r="B64" s="8" t="str">
        <f>'TTTL tổ 11'!B68</f>
        <v>Keo Mêt</v>
      </c>
      <c r="C64" s="15"/>
      <c r="D64" s="12">
        <v>1</v>
      </c>
      <c r="E64" s="13">
        <v>6</v>
      </c>
      <c r="F64" s="14"/>
      <c r="G64" s="13"/>
      <c r="H64" s="13">
        <f t="shared" si="1"/>
        <v>7</v>
      </c>
      <c r="I64" s="19">
        <f t="shared" si="2"/>
        <v>525000</v>
      </c>
      <c r="J64" s="20"/>
      <c r="L64" s="18"/>
    </row>
    <row r="65" spans="1:12" ht="15.75">
      <c r="A65" s="7">
        <f>'TTTL tổ 11'!A69</f>
        <v>60</v>
      </c>
      <c r="B65" s="8" t="str">
        <f>'TTTL tổ 11'!B69</f>
        <v>Canh Thông</v>
      </c>
      <c r="C65" s="15"/>
      <c r="D65" s="12">
        <v>1</v>
      </c>
      <c r="E65" s="13">
        <v>6</v>
      </c>
      <c r="F65" s="14"/>
      <c r="G65" s="13"/>
      <c r="H65" s="13">
        <f t="shared" si="1"/>
        <v>7</v>
      </c>
      <c r="I65" s="19">
        <f t="shared" si="2"/>
        <v>525000</v>
      </c>
      <c r="J65" s="20"/>
      <c r="L65" s="18"/>
    </row>
    <row r="66" spans="1:12" ht="15.75">
      <c r="A66" s="7">
        <f>'TTTL tổ 11'!A70</f>
        <v>61</v>
      </c>
      <c r="B66" s="8" t="str">
        <f>'TTTL tổ 11'!B70</f>
        <v>Tưc Thia</v>
      </c>
      <c r="C66" s="15"/>
      <c r="D66" s="12">
        <v>1</v>
      </c>
      <c r="E66" s="13">
        <v>5</v>
      </c>
      <c r="F66" s="14"/>
      <c r="G66" s="13"/>
      <c r="H66" s="13">
        <f t="shared" si="1"/>
        <v>6</v>
      </c>
      <c r="I66" s="19">
        <f t="shared" si="2"/>
        <v>450000</v>
      </c>
      <c r="J66" s="20"/>
      <c r="L66" s="18"/>
    </row>
    <row r="67" spans="1:12" ht="15.75">
      <c r="A67" s="7">
        <f>'TTTL tổ 11'!A71</f>
        <v>62</v>
      </c>
      <c r="B67" s="8" t="str">
        <f>'TTTL tổ 11'!B71</f>
        <v>Nho Nhanh</v>
      </c>
      <c r="C67" s="15"/>
      <c r="D67" s="12">
        <v>1</v>
      </c>
      <c r="E67" s="13">
        <v>5</v>
      </c>
      <c r="F67" s="14"/>
      <c r="G67" s="13"/>
      <c r="H67" s="13">
        <f t="shared" si="1"/>
        <v>6</v>
      </c>
      <c r="I67" s="19">
        <f t="shared" si="2"/>
        <v>450000</v>
      </c>
      <c r="J67" s="20"/>
      <c r="L67" s="18"/>
    </row>
    <row r="68" spans="1:12" ht="15.75">
      <c r="A68" s="7">
        <f>'TTTL tổ 11'!A72</f>
        <v>63</v>
      </c>
      <c r="B68" s="8" t="str">
        <f>'TTTL tổ 11'!B72</f>
        <v>Thi Tha</v>
      </c>
      <c r="C68" s="15"/>
      <c r="D68" s="12">
        <v>1</v>
      </c>
      <c r="E68" s="13">
        <v>5</v>
      </c>
      <c r="F68" s="14"/>
      <c r="G68" s="13"/>
      <c r="H68" s="13">
        <f t="shared" si="1"/>
        <v>6</v>
      </c>
      <c r="I68" s="19">
        <f t="shared" si="2"/>
        <v>450000</v>
      </c>
      <c r="J68" s="20"/>
      <c r="L68" s="18"/>
    </row>
    <row r="69" spans="1:12" ht="15.75">
      <c r="A69" s="7">
        <f>'TTTL tổ 11'!A73</f>
        <v>64</v>
      </c>
      <c r="B69" s="8" t="str">
        <f>'TTTL tổ 11'!B73</f>
        <v>Đoc Khlay</v>
      </c>
      <c r="C69" s="15"/>
      <c r="D69" s="12">
        <v>1</v>
      </c>
      <c r="E69" s="13">
        <v>5</v>
      </c>
      <c r="F69" s="14"/>
      <c r="G69" s="13"/>
      <c r="H69" s="13">
        <f t="shared" si="1"/>
        <v>6</v>
      </c>
      <c r="I69" s="19">
        <f t="shared" si="2"/>
        <v>450000</v>
      </c>
      <c r="J69" s="20"/>
      <c r="L69" s="18"/>
    </row>
    <row r="70" spans="1:12" ht="15.75">
      <c r="A70" s="7">
        <f>'TTTL tổ 11'!A74</f>
        <v>65</v>
      </c>
      <c r="B70" s="8" t="str">
        <f>'TTTL tổ 11'!B74</f>
        <v>Mit Kiêm</v>
      </c>
      <c r="C70" s="15"/>
      <c r="D70" s="12">
        <v>1</v>
      </c>
      <c r="E70" s="13">
        <v>5</v>
      </c>
      <c r="F70" s="14"/>
      <c r="G70" s="13"/>
      <c r="H70" s="13">
        <f t="shared" si="1"/>
        <v>6</v>
      </c>
      <c r="I70" s="19">
        <f t="shared" si="2"/>
        <v>450000</v>
      </c>
      <c r="J70" s="20"/>
      <c r="L70" s="18"/>
    </row>
    <row r="71" spans="1:12" ht="15.75">
      <c r="A71" s="7">
        <f>'TTTL tổ 11'!A75</f>
        <v>66</v>
      </c>
      <c r="B71" s="8" t="str">
        <f>'TTTL tổ 11'!B75</f>
        <v>Kan Khêt</v>
      </c>
      <c r="C71" s="15"/>
      <c r="D71" s="12">
        <v>1</v>
      </c>
      <c r="E71" s="13">
        <v>8</v>
      </c>
      <c r="F71" s="14"/>
      <c r="G71" s="13">
        <f t="shared" si="0"/>
        <v>8</v>
      </c>
      <c r="H71" s="13">
        <f t="shared" si="1"/>
        <v>9</v>
      </c>
      <c r="I71" s="19">
        <f t="shared" si="2"/>
        <v>675000</v>
      </c>
      <c r="J71" s="20"/>
      <c r="L71" s="18" t="str">
        <f>'[2]TTL tổ 11'!B69</f>
        <v>Miêt Thi</v>
      </c>
    </row>
    <row r="72" spans="1:12" ht="15.75">
      <c r="A72" s="7">
        <f>'TTTL tổ 11'!A76</f>
        <v>67</v>
      </c>
      <c r="B72" s="8" t="str">
        <f>'TTTL tổ 11'!B76</f>
        <v>Um Ra</v>
      </c>
      <c r="C72" s="15"/>
      <c r="D72" s="12">
        <v>1</v>
      </c>
      <c r="E72" s="13">
        <v>6</v>
      </c>
      <c r="F72" s="14"/>
      <c r="G72" s="13">
        <f t="shared" si="0"/>
        <v>6</v>
      </c>
      <c r="H72" s="13">
        <f t="shared" si="1"/>
        <v>7</v>
      </c>
      <c r="I72" s="19">
        <f t="shared" si="2"/>
        <v>525000</v>
      </c>
      <c r="J72" s="20"/>
      <c r="L72" s="18" t="str">
        <f>'[2]TTL tổ 11'!B70</f>
        <v>Chres Ron</v>
      </c>
    </row>
    <row r="73" spans="1:12" ht="15.75">
      <c r="A73" s="7">
        <f>'TTTL tổ 11'!A77</f>
        <v>68</v>
      </c>
      <c r="B73" s="8" t="str">
        <f>'TTTL tổ 11'!B77</f>
        <v>Moi Poi</v>
      </c>
      <c r="C73" s="15"/>
      <c r="D73" s="12">
        <v>1</v>
      </c>
      <c r="E73" s="13">
        <v>6</v>
      </c>
      <c r="F73" s="14">
        <v>2</v>
      </c>
      <c r="G73" s="13">
        <f t="shared" si="0"/>
        <v>8</v>
      </c>
      <c r="H73" s="13">
        <f t="shared" si="1"/>
        <v>7</v>
      </c>
      <c r="I73" s="19">
        <f t="shared" si="2"/>
        <v>525000</v>
      </c>
      <c r="J73" s="20"/>
      <c r="L73" s="18" t="str">
        <f>'[2]TTL tổ 11'!B71</f>
        <v>Sương Săm</v>
      </c>
    </row>
    <row r="74" spans="1:12" ht="15.75">
      <c r="A74" s="7">
        <f>'TTTL tổ 11'!A78</f>
        <v>69</v>
      </c>
      <c r="B74" s="8" t="str">
        <f>'TTTL tổ 11'!B78</f>
        <v>San Sinh</v>
      </c>
      <c r="C74" s="15"/>
      <c r="D74" s="12">
        <v>1</v>
      </c>
      <c r="E74" s="13">
        <v>6</v>
      </c>
      <c r="F74" s="14"/>
      <c r="G74" s="13">
        <f t="shared" si="0"/>
        <v>6</v>
      </c>
      <c r="H74" s="13">
        <f t="shared" si="1"/>
        <v>7</v>
      </c>
      <c r="I74" s="19">
        <f t="shared" si="2"/>
        <v>525000</v>
      </c>
      <c r="J74" s="20"/>
      <c r="L74" s="18" t="str">
        <f>'[2]TTL tổ 11'!B72</f>
        <v>Mia Ni</v>
      </c>
    </row>
    <row r="75" spans="1:12" ht="15.75">
      <c r="A75" s="7">
        <f>'TTTL tổ 11'!A79</f>
        <v>70</v>
      </c>
      <c r="B75" s="8" t="str">
        <f>'TTTL tổ 11'!B79</f>
        <v>Nhoc Nho</v>
      </c>
      <c r="C75" s="15"/>
      <c r="D75" s="12">
        <v>1</v>
      </c>
      <c r="E75" s="13">
        <v>6</v>
      </c>
      <c r="F75" s="14"/>
      <c r="G75" s="13">
        <f t="shared" si="0"/>
        <v>6</v>
      </c>
      <c r="H75" s="13">
        <f t="shared" si="1"/>
        <v>7</v>
      </c>
      <c r="I75" s="19">
        <f t="shared" si="2"/>
        <v>525000</v>
      </c>
      <c r="J75" s="20"/>
      <c r="L75" s="18" t="str">
        <f>'[2]TTL tổ 11'!B73</f>
        <v>Vy Na</v>
      </c>
    </row>
    <row r="76" spans="1:12" ht="15.75">
      <c r="A76" s="7">
        <f>'TTTL tổ 11'!A80</f>
        <v>71</v>
      </c>
      <c r="B76" s="8" t="str">
        <f>'TTTL tổ 11'!B80</f>
        <v>Khet Hên</v>
      </c>
      <c r="C76" s="15"/>
      <c r="D76" s="12">
        <v>1</v>
      </c>
      <c r="E76" s="13">
        <v>6</v>
      </c>
      <c r="F76" s="14"/>
      <c r="G76" s="13">
        <f t="shared" si="0"/>
        <v>6</v>
      </c>
      <c r="H76" s="13">
        <f t="shared" si="1"/>
        <v>7</v>
      </c>
      <c r="I76" s="19">
        <f t="shared" si="2"/>
        <v>525000</v>
      </c>
      <c r="J76" s="20"/>
      <c r="L76" s="18" t="str">
        <f>'[2]TTL tổ 11'!B74</f>
        <v>Han Kia</v>
      </c>
    </row>
    <row r="77" spans="1:12" ht="15.75">
      <c r="A77" s="7">
        <f>'TTTL tổ 11'!A81</f>
        <v>72</v>
      </c>
      <c r="B77" s="8" t="str">
        <f>'TTTL tổ 11'!B81</f>
        <v>Sau Pư</v>
      </c>
      <c r="C77" s="15"/>
      <c r="D77" s="12">
        <v>1</v>
      </c>
      <c r="E77" s="13">
        <v>6</v>
      </c>
      <c r="F77" s="14"/>
      <c r="G77" s="13">
        <f t="shared" si="0"/>
        <v>6</v>
      </c>
      <c r="H77" s="13">
        <f t="shared" si="1"/>
        <v>7</v>
      </c>
      <c r="I77" s="19">
        <f t="shared" si="2"/>
        <v>525000</v>
      </c>
      <c r="J77" s="20"/>
      <c r="L77" s="18" t="str">
        <f>'[2]TTL tổ 11'!B75</f>
        <v>Suy Nan</v>
      </c>
    </row>
    <row r="78" spans="1:12" ht="15.75">
      <c r="A78" s="7">
        <f>'TTTL tổ 11'!A82</f>
        <v>73</v>
      </c>
      <c r="B78" s="8" t="str">
        <f>'TTTL tổ 11'!B82</f>
        <v>Pư Nha</v>
      </c>
      <c r="C78" s="15"/>
      <c r="D78" s="12">
        <v>1</v>
      </c>
      <c r="E78" s="13">
        <v>6</v>
      </c>
      <c r="F78" s="14"/>
      <c r="G78" s="13">
        <f t="shared" si="0"/>
        <v>6</v>
      </c>
      <c r="H78" s="13">
        <f t="shared" si="1"/>
        <v>7</v>
      </c>
      <c r="I78" s="19">
        <f t="shared" si="2"/>
        <v>525000</v>
      </c>
      <c r="J78" s="20"/>
      <c r="L78" s="18" t="str">
        <f>'[2]TTL tổ 11'!B76</f>
        <v>Toch Chia</v>
      </c>
    </row>
    <row r="79" spans="1:12" ht="15.75">
      <c r="A79" s="7">
        <f>'TTTL tổ 11'!A83</f>
        <v>74</v>
      </c>
      <c r="B79" s="8" t="str">
        <f>'TTTL tổ 11'!B83</f>
        <v xml:space="preserve">Noi Hên </v>
      </c>
      <c r="C79" s="15"/>
      <c r="D79" s="12">
        <v>1</v>
      </c>
      <c r="E79" s="13">
        <v>6</v>
      </c>
      <c r="F79" s="14"/>
      <c r="G79" s="13">
        <f t="shared" ref="G79:G145" si="3">E79+F79</f>
        <v>6</v>
      </c>
      <c r="H79" s="13">
        <f t="shared" ref="H79:H145" si="4">D79+E79</f>
        <v>7</v>
      </c>
      <c r="I79" s="19">
        <f t="shared" ref="I79:I145" si="5">H79*75000</f>
        <v>525000</v>
      </c>
      <c r="J79" s="20"/>
      <c r="L79" s="18" t="str">
        <f>'[2]TTL tổ 11'!B77</f>
        <v>Kon La</v>
      </c>
    </row>
    <row r="80" spans="1:12" ht="15.75">
      <c r="A80" s="7">
        <f>'TTTL tổ 11'!A84</f>
        <v>75</v>
      </c>
      <c r="B80" s="8" t="str">
        <f>'TTTL tổ 11'!B84</f>
        <v>Noi Hiên</v>
      </c>
      <c r="C80" s="15"/>
      <c r="D80" s="12">
        <v>1</v>
      </c>
      <c r="E80" s="13">
        <v>6</v>
      </c>
      <c r="F80" s="14"/>
      <c r="G80" s="13">
        <f t="shared" si="3"/>
        <v>6</v>
      </c>
      <c r="H80" s="13">
        <f t="shared" si="4"/>
        <v>7</v>
      </c>
      <c r="I80" s="19">
        <f t="shared" si="5"/>
        <v>525000</v>
      </c>
      <c r="J80" s="20"/>
      <c r="L80" s="18" t="str">
        <f>'[2]TTL tổ 11'!B78</f>
        <v>Sun Đon</v>
      </c>
    </row>
    <row r="81" spans="1:12" ht="15.75">
      <c r="A81" s="7">
        <f>'TTTL tổ 11'!A85</f>
        <v>76</v>
      </c>
      <c r="B81" s="8" t="str">
        <f>'TTTL tổ 11'!B85</f>
        <v>Đa Linh</v>
      </c>
      <c r="C81" s="15"/>
      <c r="D81" s="12">
        <v>1</v>
      </c>
      <c r="E81" s="13">
        <v>6</v>
      </c>
      <c r="F81" s="14"/>
      <c r="G81" s="13">
        <f t="shared" si="3"/>
        <v>6</v>
      </c>
      <c r="H81" s="13">
        <f t="shared" si="4"/>
        <v>7</v>
      </c>
      <c r="I81" s="19">
        <f t="shared" si="5"/>
        <v>525000</v>
      </c>
      <c r="J81" s="20"/>
      <c r="L81" s="18" t="str">
        <f>'[2]TTL tổ 11'!B79</f>
        <v>Non Art</v>
      </c>
    </row>
    <row r="82" spans="1:12" ht="15.75">
      <c r="A82" s="7">
        <f>'TTTL tổ 11'!A86</f>
        <v>77</v>
      </c>
      <c r="B82" s="8" t="str">
        <f>'TTTL tổ 11'!B86</f>
        <v>Khach Năk</v>
      </c>
      <c r="C82" s="15"/>
      <c r="D82" s="12">
        <v>1</v>
      </c>
      <c r="E82" s="13">
        <v>6</v>
      </c>
      <c r="F82" s="14"/>
      <c r="G82" s="13">
        <f t="shared" si="3"/>
        <v>6</v>
      </c>
      <c r="H82" s="13">
        <f t="shared" si="4"/>
        <v>7</v>
      </c>
      <c r="I82" s="19">
        <f t="shared" si="5"/>
        <v>525000</v>
      </c>
      <c r="J82" s="20"/>
      <c r="L82" s="18" t="str">
        <f>'[2]TTL tổ 11'!B80</f>
        <v>Em Nau</v>
      </c>
    </row>
    <row r="83" spans="1:12" ht="15.75">
      <c r="A83" s="7">
        <f>'TTTL tổ 11'!A87</f>
        <v>78</v>
      </c>
      <c r="B83" s="8" t="str">
        <f>'TTTL tổ 11'!B87</f>
        <v>Soc Liêp</v>
      </c>
      <c r="C83" s="15"/>
      <c r="D83" s="12">
        <v>1</v>
      </c>
      <c r="E83" s="13">
        <v>6</v>
      </c>
      <c r="F83" s="14"/>
      <c r="G83" s="13">
        <f t="shared" si="3"/>
        <v>6</v>
      </c>
      <c r="H83" s="13">
        <f t="shared" si="4"/>
        <v>7</v>
      </c>
      <c r="I83" s="19">
        <f t="shared" si="5"/>
        <v>525000</v>
      </c>
      <c r="J83" s="20"/>
      <c r="L83" s="18" t="str">
        <f>'[2]TTL tổ 11'!B81</f>
        <v>Danh Vy ra</v>
      </c>
    </row>
    <row r="84" spans="1:12" ht="15.75">
      <c r="A84" s="7">
        <f>'TTTL tổ 11'!A88</f>
        <v>79</v>
      </c>
      <c r="B84" s="8" t="str">
        <f>'TTTL tổ 11'!B88</f>
        <v>Som Phos</v>
      </c>
      <c r="C84" s="15"/>
      <c r="D84" s="12">
        <v>1</v>
      </c>
      <c r="E84" s="13">
        <v>6</v>
      </c>
      <c r="F84" s="14"/>
      <c r="G84" s="13">
        <f t="shared" si="3"/>
        <v>6</v>
      </c>
      <c r="H84" s="13">
        <f t="shared" si="4"/>
        <v>7</v>
      </c>
      <c r="I84" s="19">
        <f t="shared" si="5"/>
        <v>525000</v>
      </c>
      <c r="J84" s="20"/>
      <c r="L84" s="18" t="str">
        <f>'[2]TTL tổ 11'!B82</f>
        <v>Han Sây Ha</v>
      </c>
    </row>
    <row r="85" spans="1:12" ht="15.75">
      <c r="A85" s="7">
        <f>'TTTL tổ 11'!A89</f>
        <v>80</v>
      </c>
      <c r="B85" s="8" t="str">
        <f>'TTTL tổ 11'!B89</f>
        <v>An Tich</v>
      </c>
      <c r="C85" s="15"/>
      <c r="D85" s="12">
        <v>1</v>
      </c>
      <c r="E85" s="13">
        <v>6</v>
      </c>
      <c r="F85" s="14"/>
      <c r="G85" s="13">
        <f t="shared" si="3"/>
        <v>6</v>
      </c>
      <c r="H85" s="13">
        <f t="shared" si="4"/>
        <v>7</v>
      </c>
      <c r="I85" s="19">
        <f t="shared" si="5"/>
        <v>525000</v>
      </c>
      <c r="J85" s="20"/>
      <c r="L85" s="18" t="str">
        <f>'[2]TTL tổ 11'!B83</f>
        <v>At Thi Đa</v>
      </c>
    </row>
    <row r="86" spans="1:12" ht="15.75">
      <c r="A86" s="7">
        <f>'TTTL tổ 11'!A90</f>
        <v>81</v>
      </c>
      <c r="B86" s="8" t="str">
        <f>'TTTL tổ 11'!B90</f>
        <v>Khu Khia</v>
      </c>
      <c r="C86" s="15"/>
      <c r="D86" s="12">
        <v>1</v>
      </c>
      <c r="E86" s="13">
        <v>6</v>
      </c>
      <c r="F86" s="14"/>
      <c r="G86" s="13">
        <f t="shared" si="3"/>
        <v>6</v>
      </c>
      <c r="H86" s="13">
        <f t="shared" si="4"/>
        <v>7</v>
      </c>
      <c r="I86" s="19">
        <f t="shared" si="5"/>
        <v>525000</v>
      </c>
      <c r="J86" s="20"/>
      <c r="L86" s="18" t="str">
        <f>'[2]TTL tổ 11'!B84</f>
        <v>So Nha</v>
      </c>
    </row>
    <row r="87" spans="1:12" ht="15.75">
      <c r="A87" s="7">
        <f>'TTTL tổ 11'!A91</f>
        <v>82</v>
      </c>
      <c r="B87" s="8" t="str">
        <f>'TTTL tổ 11'!B91</f>
        <v>Chom Chau</v>
      </c>
      <c r="C87" s="15"/>
      <c r="D87" s="12">
        <v>1</v>
      </c>
      <c r="E87" s="13">
        <v>6</v>
      </c>
      <c r="F87" s="14"/>
      <c r="G87" s="13">
        <f t="shared" si="3"/>
        <v>6</v>
      </c>
      <c r="H87" s="13">
        <f t="shared" si="4"/>
        <v>7</v>
      </c>
      <c r="I87" s="19">
        <f t="shared" si="5"/>
        <v>525000</v>
      </c>
      <c r="J87" s="20"/>
      <c r="L87" s="18" t="str">
        <f>'[2]TTL tổ 11'!B85</f>
        <v>Seng Pang</v>
      </c>
    </row>
    <row r="88" spans="1:12" ht="15.75">
      <c r="A88" s="7">
        <f>'TTTL tổ 11'!A92</f>
        <v>83</v>
      </c>
      <c r="B88" s="8" t="str">
        <f>'TTTL tổ 11'!B92</f>
        <v>La Chanh Đa</v>
      </c>
      <c r="C88" s="15"/>
      <c r="D88" s="15">
        <v>1</v>
      </c>
      <c r="E88" s="13">
        <v>6</v>
      </c>
      <c r="F88" s="14">
        <v>1</v>
      </c>
      <c r="G88" s="13">
        <f t="shared" si="3"/>
        <v>7</v>
      </c>
      <c r="H88" s="13">
        <f t="shared" si="4"/>
        <v>7</v>
      </c>
      <c r="I88" s="19">
        <f t="shared" si="5"/>
        <v>525000</v>
      </c>
      <c r="J88" s="20"/>
      <c r="L88" s="18"/>
    </row>
    <row r="89" spans="1:12" ht="15.75">
      <c r="A89" s="7">
        <f>'TTTL tổ 11'!A93</f>
        <v>84</v>
      </c>
      <c r="B89" s="8" t="str">
        <f>'TTTL tổ 11'!B93</f>
        <v>Mat Khanh</v>
      </c>
      <c r="C89" s="15"/>
      <c r="D89" s="15">
        <v>1</v>
      </c>
      <c r="E89" s="13">
        <v>6</v>
      </c>
      <c r="F89" s="14"/>
      <c r="G89" s="13">
        <f t="shared" si="3"/>
        <v>6</v>
      </c>
      <c r="H89" s="13">
        <f t="shared" si="4"/>
        <v>7</v>
      </c>
      <c r="I89" s="19">
        <f t="shared" si="5"/>
        <v>525000</v>
      </c>
      <c r="J89" s="20"/>
      <c r="L89" s="18"/>
    </row>
    <row r="90" spans="1:12" ht="15.75">
      <c r="A90" s="7">
        <f>'TTTL tổ 11'!A94</f>
        <v>85</v>
      </c>
      <c r="B90" s="8" t="str">
        <f>'TTTL tổ 11'!B94</f>
        <v>Dang Sô Da</v>
      </c>
      <c r="C90" s="15"/>
      <c r="D90" s="15">
        <v>1</v>
      </c>
      <c r="E90" s="13">
        <v>6</v>
      </c>
      <c r="F90" s="14"/>
      <c r="G90" s="13">
        <f t="shared" si="3"/>
        <v>6</v>
      </c>
      <c r="H90" s="13">
        <f t="shared" si="4"/>
        <v>7</v>
      </c>
      <c r="I90" s="19">
        <f t="shared" si="5"/>
        <v>525000</v>
      </c>
      <c r="J90" s="20"/>
      <c r="L90" s="18"/>
    </row>
    <row r="91" spans="1:12" ht="15.75">
      <c r="A91" s="7">
        <f>'TTTL tổ 11'!A95</f>
        <v>86</v>
      </c>
      <c r="B91" s="8" t="str">
        <f>'TTTL tổ 11'!B95</f>
        <v>Hon Sua</v>
      </c>
      <c r="C91" s="15"/>
      <c r="D91" s="12">
        <v>1</v>
      </c>
      <c r="E91" s="13">
        <v>6</v>
      </c>
      <c r="F91" s="14">
        <v>1</v>
      </c>
      <c r="G91" s="13">
        <f t="shared" si="3"/>
        <v>7</v>
      </c>
      <c r="H91" s="13">
        <f t="shared" si="4"/>
        <v>7</v>
      </c>
      <c r="I91" s="19">
        <f t="shared" si="5"/>
        <v>525000</v>
      </c>
      <c r="J91" s="20"/>
      <c r="L91" s="18"/>
    </row>
    <row r="92" spans="1:12" ht="15.75">
      <c r="A92" s="7">
        <f>'TTTL tổ 11'!A96</f>
        <v>87</v>
      </c>
      <c r="B92" s="8" t="str">
        <f>'TTTL tổ 11'!B96</f>
        <v>Đoc Sreng</v>
      </c>
      <c r="C92" s="15"/>
      <c r="D92" s="12">
        <v>1</v>
      </c>
      <c r="E92" s="13">
        <v>5</v>
      </c>
      <c r="F92" s="14"/>
      <c r="G92" s="13">
        <f t="shared" si="3"/>
        <v>5</v>
      </c>
      <c r="H92" s="13">
        <f t="shared" si="4"/>
        <v>6</v>
      </c>
      <c r="I92" s="19">
        <f t="shared" si="5"/>
        <v>450000</v>
      </c>
      <c r="J92" s="20"/>
      <c r="L92" s="18"/>
    </row>
    <row r="93" spans="1:12" ht="15.75">
      <c r="A93" s="7">
        <f>'TTTL tổ 11'!A97</f>
        <v>88</v>
      </c>
      <c r="B93" s="8" t="str">
        <f>'TTTL tổ 11'!B97</f>
        <v>Vit Kim</v>
      </c>
      <c r="C93" s="15"/>
      <c r="D93" s="12">
        <v>1</v>
      </c>
      <c r="E93" s="13">
        <v>5</v>
      </c>
      <c r="F93" s="14"/>
      <c r="G93" s="13">
        <f t="shared" si="3"/>
        <v>5</v>
      </c>
      <c r="H93" s="13">
        <f t="shared" si="4"/>
        <v>6</v>
      </c>
      <c r="I93" s="19">
        <f t="shared" si="5"/>
        <v>450000</v>
      </c>
      <c r="J93" s="20"/>
      <c r="L93" s="18"/>
    </row>
    <row r="94" spans="1:12" ht="15.75">
      <c r="A94" s="7">
        <f>'TTTL tổ 11'!A98</f>
        <v>89</v>
      </c>
      <c r="B94" s="8" t="str">
        <f>'TTTL tổ 11'!B98</f>
        <v>Ko Kot</v>
      </c>
      <c r="C94" s="15"/>
      <c r="D94" s="12">
        <v>1</v>
      </c>
      <c r="E94" s="13">
        <v>5</v>
      </c>
      <c r="F94" s="14"/>
      <c r="G94" s="13">
        <f t="shared" si="3"/>
        <v>5</v>
      </c>
      <c r="H94" s="13">
        <f t="shared" si="4"/>
        <v>6</v>
      </c>
      <c r="I94" s="19">
        <f t="shared" si="5"/>
        <v>450000</v>
      </c>
      <c r="J94" s="20"/>
      <c r="L94" s="18"/>
    </row>
    <row r="95" spans="1:12" ht="15.75">
      <c r="A95" s="7">
        <f>'TTTL tổ 11'!A99</f>
        <v>90</v>
      </c>
      <c r="B95" s="8" t="str">
        <f>'TTTL tổ 11'!B99</f>
        <v>Nay Phi</v>
      </c>
      <c r="C95" s="15"/>
      <c r="D95" s="15">
        <v>1</v>
      </c>
      <c r="E95" s="13">
        <v>5</v>
      </c>
      <c r="F95" s="14"/>
      <c r="G95" s="13">
        <f t="shared" si="3"/>
        <v>5</v>
      </c>
      <c r="H95" s="13">
        <f t="shared" si="4"/>
        <v>6</v>
      </c>
      <c r="I95" s="19">
        <f t="shared" si="5"/>
        <v>450000</v>
      </c>
      <c r="J95" s="20"/>
      <c r="L95" s="18"/>
    </row>
    <row r="96" spans="1:12" ht="15.75">
      <c r="A96" s="7">
        <f>'TTTL tổ 11'!A100</f>
        <v>91</v>
      </c>
      <c r="B96" s="8" t="str">
        <f>'TTTL tổ 11'!B100</f>
        <v>Chên Nôn</v>
      </c>
      <c r="C96" s="15"/>
      <c r="D96" s="12">
        <v>1</v>
      </c>
      <c r="E96" s="13">
        <v>5</v>
      </c>
      <c r="F96" s="14"/>
      <c r="G96" s="13">
        <f t="shared" si="3"/>
        <v>5</v>
      </c>
      <c r="H96" s="13">
        <f t="shared" si="4"/>
        <v>6</v>
      </c>
      <c r="I96" s="19">
        <f t="shared" si="5"/>
        <v>450000</v>
      </c>
      <c r="J96" s="20"/>
      <c r="L96" s="18"/>
    </row>
    <row r="97" spans="1:12" ht="15.75">
      <c r="A97" s="7">
        <f>'TTTL tổ 11'!A101</f>
        <v>92</v>
      </c>
      <c r="B97" s="8" t="str">
        <f>'TTTL tổ 11'!B101</f>
        <v>Sau So Rây Nuch</v>
      </c>
      <c r="C97" s="15"/>
      <c r="D97" s="12">
        <v>1</v>
      </c>
      <c r="E97" s="13">
        <v>5</v>
      </c>
      <c r="F97" s="14">
        <v>2</v>
      </c>
      <c r="G97" s="13">
        <f t="shared" si="3"/>
        <v>7</v>
      </c>
      <c r="H97" s="13">
        <f t="shared" si="4"/>
        <v>6</v>
      </c>
      <c r="I97" s="19">
        <f t="shared" si="5"/>
        <v>450000</v>
      </c>
      <c r="J97" s="20"/>
      <c r="L97" s="18"/>
    </row>
    <row r="98" spans="1:12" ht="15.75">
      <c r="A98" s="7">
        <f>'TTTL tổ 11'!A102</f>
        <v>93</v>
      </c>
      <c r="B98" s="8" t="str">
        <f>'TTTL tổ 11'!B102</f>
        <v>Muôn Khut</v>
      </c>
      <c r="C98" s="15"/>
      <c r="D98" s="12">
        <v>1</v>
      </c>
      <c r="E98" s="13">
        <v>5</v>
      </c>
      <c r="F98" s="14">
        <v>2</v>
      </c>
      <c r="G98" s="13">
        <f t="shared" si="3"/>
        <v>7</v>
      </c>
      <c r="H98" s="13">
        <f t="shared" si="4"/>
        <v>6</v>
      </c>
      <c r="I98" s="19">
        <f t="shared" si="5"/>
        <v>450000</v>
      </c>
      <c r="J98" s="20"/>
      <c r="L98" s="18"/>
    </row>
    <row r="99" spans="1:12" ht="15.75">
      <c r="A99" s="7">
        <f>'TTTL tổ 11'!A103</f>
        <v>94</v>
      </c>
      <c r="B99" s="8" t="str">
        <f>'TTTL tổ 11'!B103</f>
        <v>Phuc Phơm</v>
      </c>
      <c r="C99" s="15"/>
      <c r="D99" s="12">
        <v>1</v>
      </c>
      <c r="E99" s="13">
        <v>5</v>
      </c>
      <c r="F99" s="14">
        <v>1</v>
      </c>
      <c r="G99" s="13">
        <f t="shared" si="3"/>
        <v>6</v>
      </c>
      <c r="H99" s="13">
        <f t="shared" si="4"/>
        <v>6</v>
      </c>
      <c r="I99" s="19">
        <f t="shared" si="5"/>
        <v>450000</v>
      </c>
      <c r="J99" s="20"/>
      <c r="L99" s="18"/>
    </row>
    <row r="100" spans="1:12" ht="15.75">
      <c r="A100" s="7">
        <f>'TTTL tổ 11'!A104</f>
        <v>95</v>
      </c>
      <c r="B100" s="8" t="str">
        <f>'TTTL tổ 11'!B104</f>
        <v>Nha Phol</v>
      </c>
      <c r="C100" s="15"/>
      <c r="D100" s="12">
        <v>1</v>
      </c>
      <c r="E100" s="13">
        <v>5</v>
      </c>
      <c r="F100" s="14"/>
      <c r="G100" s="13">
        <f t="shared" si="3"/>
        <v>5</v>
      </c>
      <c r="H100" s="13">
        <f t="shared" si="4"/>
        <v>6</v>
      </c>
      <c r="I100" s="19">
        <f t="shared" si="5"/>
        <v>450000</v>
      </c>
      <c r="J100" s="20"/>
      <c r="L100" s="18"/>
    </row>
    <row r="101" spans="1:12" ht="15.75">
      <c r="A101" s="7">
        <f>'TTTL tổ 11'!A105</f>
        <v>96</v>
      </c>
      <c r="B101" s="8" t="str">
        <f>'TTTL tổ 11'!B105</f>
        <v>Phan Hum</v>
      </c>
      <c r="C101" s="15"/>
      <c r="D101" s="12">
        <v>1</v>
      </c>
      <c r="E101" s="13">
        <v>5</v>
      </c>
      <c r="F101" s="14"/>
      <c r="G101" s="13">
        <f t="shared" si="3"/>
        <v>5</v>
      </c>
      <c r="H101" s="13">
        <f t="shared" si="4"/>
        <v>6</v>
      </c>
      <c r="I101" s="19">
        <f t="shared" si="5"/>
        <v>450000</v>
      </c>
      <c r="J101" s="20"/>
      <c r="L101" s="18"/>
    </row>
    <row r="102" spans="1:12" ht="15.75">
      <c r="A102" s="7">
        <f>'TTTL tổ 11'!A106</f>
        <v>97</v>
      </c>
      <c r="B102" s="8" t="str">
        <f>'TTTL tổ 11'!B106</f>
        <v>Mau Nêng</v>
      </c>
      <c r="C102" s="15"/>
      <c r="D102" s="12">
        <v>1</v>
      </c>
      <c r="E102" s="13">
        <v>5</v>
      </c>
      <c r="F102" s="14"/>
      <c r="G102" s="13">
        <f t="shared" si="3"/>
        <v>5</v>
      </c>
      <c r="H102" s="13">
        <f t="shared" si="4"/>
        <v>6</v>
      </c>
      <c r="I102" s="19">
        <f t="shared" si="5"/>
        <v>450000</v>
      </c>
      <c r="J102" s="20"/>
      <c r="L102" s="18"/>
    </row>
    <row r="103" spans="1:12" ht="15.75">
      <c r="A103" s="7">
        <f>'TTTL tổ 11'!A107</f>
        <v>98</v>
      </c>
      <c r="B103" s="8" t="str">
        <f>'TTTL tổ 11'!B107</f>
        <v>Soc Kon</v>
      </c>
      <c r="C103" s="15"/>
      <c r="D103" s="12">
        <v>1</v>
      </c>
      <c r="E103" s="13">
        <v>5</v>
      </c>
      <c r="F103" s="14"/>
      <c r="G103" s="13">
        <f t="shared" si="3"/>
        <v>5</v>
      </c>
      <c r="H103" s="13">
        <f t="shared" si="4"/>
        <v>6</v>
      </c>
      <c r="I103" s="19">
        <f t="shared" si="5"/>
        <v>450000</v>
      </c>
      <c r="J103" s="20"/>
      <c r="L103" s="18"/>
    </row>
    <row r="104" spans="1:12" ht="15.75">
      <c r="A104" s="7">
        <f>'TTTL tổ 11'!A108</f>
        <v>99</v>
      </c>
      <c r="B104" s="8" t="str">
        <f>'TTTL tổ 11'!B108</f>
        <v>Mau Sau</v>
      </c>
      <c r="C104" s="15"/>
      <c r="D104" s="12">
        <v>1</v>
      </c>
      <c r="E104" s="13">
        <v>5</v>
      </c>
      <c r="F104" s="14">
        <v>4</v>
      </c>
      <c r="G104" s="13">
        <f t="shared" si="3"/>
        <v>9</v>
      </c>
      <c r="H104" s="13">
        <f t="shared" si="4"/>
        <v>6</v>
      </c>
      <c r="I104" s="19">
        <f t="shared" si="5"/>
        <v>450000</v>
      </c>
      <c r="J104" s="20"/>
      <c r="L104" s="18"/>
    </row>
    <row r="105" spans="1:12" ht="15.75">
      <c r="A105" s="7">
        <f>'TTTL tổ 11'!A109</f>
        <v>100</v>
      </c>
      <c r="B105" s="8" t="str">
        <f>'TTTL tổ 11'!B109</f>
        <v>ưa Im</v>
      </c>
      <c r="C105" s="15"/>
      <c r="D105" s="12">
        <v>1</v>
      </c>
      <c r="E105" s="13">
        <v>5</v>
      </c>
      <c r="F105" s="14">
        <v>4</v>
      </c>
      <c r="G105" s="13">
        <f t="shared" si="3"/>
        <v>9</v>
      </c>
      <c r="H105" s="13">
        <f t="shared" si="4"/>
        <v>6</v>
      </c>
      <c r="I105" s="19">
        <f t="shared" si="5"/>
        <v>450000</v>
      </c>
      <c r="J105" s="20"/>
      <c r="L105" s="18"/>
    </row>
    <row r="106" spans="1:12" ht="15.75">
      <c r="A106" s="7">
        <f>'TTTL tổ 11'!A110</f>
        <v>101</v>
      </c>
      <c r="B106" s="8" t="str">
        <f>'TTTL tổ 11'!B110</f>
        <v>Sa Rinh</v>
      </c>
      <c r="C106" s="15"/>
      <c r="D106" s="12">
        <v>1</v>
      </c>
      <c r="E106" s="13">
        <v>5</v>
      </c>
      <c r="F106" s="14"/>
      <c r="G106" s="13">
        <f t="shared" si="3"/>
        <v>5</v>
      </c>
      <c r="H106" s="13">
        <f t="shared" si="4"/>
        <v>6</v>
      </c>
      <c r="I106" s="19">
        <f t="shared" si="5"/>
        <v>450000</v>
      </c>
      <c r="J106" s="20"/>
      <c r="L106" s="18"/>
    </row>
    <row r="107" spans="1:12" ht="15.75">
      <c r="A107" s="7">
        <f>'TTTL tổ 11'!A111</f>
        <v>102</v>
      </c>
      <c r="B107" s="8" t="str">
        <f>'TTTL tổ 11'!B111</f>
        <v>Na Som Ol</v>
      </c>
      <c r="C107" s="15"/>
      <c r="D107" s="12">
        <v>1</v>
      </c>
      <c r="E107" s="13">
        <v>5</v>
      </c>
      <c r="F107" s="14"/>
      <c r="G107" s="13">
        <f t="shared" si="3"/>
        <v>5</v>
      </c>
      <c r="H107" s="13">
        <f t="shared" si="4"/>
        <v>6</v>
      </c>
      <c r="I107" s="19">
        <f t="shared" si="5"/>
        <v>450000</v>
      </c>
      <c r="J107" s="20"/>
      <c r="L107" s="18"/>
    </row>
    <row r="108" spans="1:12" ht="15.75">
      <c r="A108" s="7">
        <f>'TTTL tổ 11'!A112</f>
        <v>103</v>
      </c>
      <c r="B108" s="8" t="str">
        <f>'TTTL tổ 11'!B112</f>
        <v>Song Sat</v>
      </c>
      <c r="C108" s="15"/>
      <c r="D108" s="12">
        <v>1</v>
      </c>
      <c r="E108" s="13">
        <v>5</v>
      </c>
      <c r="F108" s="14">
        <v>2</v>
      </c>
      <c r="G108" s="13">
        <f t="shared" si="3"/>
        <v>7</v>
      </c>
      <c r="H108" s="13">
        <f t="shared" si="4"/>
        <v>6</v>
      </c>
      <c r="I108" s="19">
        <f t="shared" si="5"/>
        <v>450000</v>
      </c>
      <c r="J108" s="20"/>
      <c r="L108" s="18"/>
    </row>
    <row r="109" spans="1:12" ht="15.75">
      <c r="A109" s="7">
        <f>'TTTL tổ 11'!A113</f>
        <v>104</v>
      </c>
      <c r="B109" s="8" t="str">
        <f>'TTTL tổ 11'!B113</f>
        <v>Kom Tum</v>
      </c>
      <c r="C109" s="15"/>
      <c r="D109" s="12">
        <v>1</v>
      </c>
      <c r="E109" s="13">
        <v>4</v>
      </c>
      <c r="F109" s="14"/>
      <c r="G109" s="13">
        <f t="shared" si="3"/>
        <v>4</v>
      </c>
      <c r="H109" s="13">
        <f t="shared" si="4"/>
        <v>5</v>
      </c>
      <c r="I109" s="19">
        <f t="shared" si="5"/>
        <v>375000</v>
      </c>
      <c r="J109" s="20"/>
      <c r="L109" s="18"/>
    </row>
    <row r="110" spans="1:12" ht="15.75">
      <c r="A110" s="7">
        <f>'TTTL tổ 11'!A114</f>
        <v>105</v>
      </c>
      <c r="B110" s="8" t="str">
        <f>'TTTL tổ 11'!B114</f>
        <v>Lay Pư</v>
      </c>
      <c r="C110" s="15"/>
      <c r="D110" s="12">
        <v>1</v>
      </c>
      <c r="E110" s="13">
        <v>7</v>
      </c>
      <c r="F110" s="14">
        <v>2</v>
      </c>
      <c r="G110" s="13">
        <f t="shared" si="3"/>
        <v>9</v>
      </c>
      <c r="H110" s="13">
        <f t="shared" si="4"/>
        <v>8</v>
      </c>
      <c r="I110" s="19">
        <f t="shared" si="5"/>
        <v>600000</v>
      </c>
      <c r="J110" s="20"/>
      <c r="L110" s="18"/>
    </row>
    <row r="111" spans="1:12" ht="15.75">
      <c r="A111" s="7">
        <f>'TTTL tổ 11'!A115</f>
        <v>106</v>
      </c>
      <c r="B111" s="8" t="str">
        <f>'TTTL tổ 11'!B115</f>
        <v>Doi Sang</v>
      </c>
      <c r="C111" s="15"/>
      <c r="D111" s="12">
        <v>1</v>
      </c>
      <c r="E111" s="13">
        <v>7</v>
      </c>
      <c r="F111" s="14">
        <v>2</v>
      </c>
      <c r="G111" s="13">
        <f t="shared" si="3"/>
        <v>9</v>
      </c>
      <c r="H111" s="13">
        <f t="shared" si="4"/>
        <v>8</v>
      </c>
      <c r="I111" s="19">
        <f t="shared" si="5"/>
        <v>600000</v>
      </c>
      <c r="J111" s="20"/>
      <c r="L111" s="18"/>
    </row>
    <row r="112" spans="1:12" ht="15.75">
      <c r="A112" s="7">
        <f>'TTTL tổ 11'!A116</f>
        <v>107</v>
      </c>
      <c r="B112" s="8" t="str">
        <f>'TTTL tổ 11'!B116</f>
        <v>Tol Kha</v>
      </c>
      <c r="C112" s="15"/>
      <c r="D112" s="12">
        <v>1</v>
      </c>
      <c r="E112" s="13">
        <v>6</v>
      </c>
      <c r="F112" s="14"/>
      <c r="G112" s="13">
        <f t="shared" si="3"/>
        <v>6</v>
      </c>
      <c r="H112" s="13">
        <f t="shared" si="4"/>
        <v>7</v>
      </c>
      <c r="I112" s="19">
        <f t="shared" si="5"/>
        <v>525000</v>
      </c>
      <c r="J112" s="20"/>
    </row>
    <row r="113" spans="1:10" ht="15.75">
      <c r="A113" s="7">
        <f>'TTTL tổ 11'!A117</f>
        <v>108</v>
      </c>
      <c r="B113" s="8" t="str">
        <f>'TTTL tổ 11'!B117</f>
        <v>Son Lay</v>
      </c>
      <c r="C113" s="15"/>
      <c r="D113" s="12">
        <v>1</v>
      </c>
      <c r="E113" s="13">
        <v>6</v>
      </c>
      <c r="F113" s="14"/>
      <c r="G113" s="13">
        <f t="shared" si="3"/>
        <v>6</v>
      </c>
      <c r="H113" s="13">
        <f t="shared" si="4"/>
        <v>7</v>
      </c>
      <c r="I113" s="19">
        <f t="shared" si="5"/>
        <v>525000</v>
      </c>
      <c r="J113" s="20"/>
    </row>
    <row r="114" spans="1:10" ht="15.75">
      <c r="A114" s="7">
        <f>'TTTL tổ 11'!A118</f>
        <v>109</v>
      </c>
      <c r="B114" s="8" t="str">
        <f>'TTTL tổ 11'!B118</f>
        <v>Bôi Sât</v>
      </c>
      <c r="C114" s="15"/>
      <c r="D114" s="12">
        <v>1</v>
      </c>
      <c r="E114" s="13">
        <v>6</v>
      </c>
      <c r="F114" s="14"/>
      <c r="G114" s="13">
        <f t="shared" si="3"/>
        <v>6</v>
      </c>
      <c r="H114" s="13">
        <f t="shared" si="4"/>
        <v>7</v>
      </c>
      <c r="I114" s="19">
        <f t="shared" si="5"/>
        <v>525000</v>
      </c>
      <c r="J114" s="20"/>
    </row>
    <row r="115" spans="1:10" ht="15.75">
      <c r="A115" s="7">
        <f>'TTTL tổ 11'!A119</f>
        <v>110</v>
      </c>
      <c r="B115" s="8" t="str">
        <f>'TTTL tổ 11'!B119</f>
        <v>Cuông Số Khôn</v>
      </c>
      <c r="C115" s="15"/>
      <c r="D115" s="12">
        <v>1</v>
      </c>
      <c r="E115" s="13">
        <v>6</v>
      </c>
      <c r="F115" s="14">
        <v>2</v>
      </c>
      <c r="G115" s="13">
        <f t="shared" si="3"/>
        <v>8</v>
      </c>
      <c r="H115" s="13">
        <f t="shared" si="4"/>
        <v>7</v>
      </c>
      <c r="I115" s="19">
        <f t="shared" si="5"/>
        <v>525000</v>
      </c>
      <c r="J115" s="20"/>
    </row>
    <row r="116" spans="1:10" ht="15.75">
      <c r="A116" s="7">
        <f>'TTTL tổ 11'!A120</f>
        <v>111</v>
      </c>
      <c r="B116" s="8" t="str">
        <f>'TTTL tổ 11'!B120</f>
        <v>Cuông Số Kia</v>
      </c>
      <c r="C116" s="15"/>
      <c r="D116" s="12">
        <v>1</v>
      </c>
      <c r="E116" s="13">
        <v>6</v>
      </c>
      <c r="F116" s="14"/>
      <c r="G116" s="13">
        <f t="shared" si="3"/>
        <v>6</v>
      </c>
      <c r="H116" s="13">
        <f t="shared" si="4"/>
        <v>7</v>
      </c>
      <c r="I116" s="19">
        <f t="shared" si="5"/>
        <v>525000</v>
      </c>
      <c r="J116" s="20"/>
    </row>
    <row r="117" spans="1:10" ht="15.75">
      <c r="A117" s="7">
        <f>'TTTL tổ 11'!A121</f>
        <v>112</v>
      </c>
      <c r="B117" s="8" t="str">
        <f>'TTTL tổ 11'!B121</f>
        <v>Cuông Số Khôm</v>
      </c>
      <c r="C117" s="15"/>
      <c r="D117" s="12">
        <v>1</v>
      </c>
      <c r="E117" s="13">
        <v>6</v>
      </c>
      <c r="F117" s="14"/>
      <c r="G117" s="13">
        <f t="shared" si="3"/>
        <v>6</v>
      </c>
      <c r="H117" s="13">
        <f t="shared" si="4"/>
        <v>7</v>
      </c>
      <c r="I117" s="19">
        <f t="shared" si="5"/>
        <v>525000</v>
      </c>
      <c r="J117" s="20"/>
    </row>
    <row r="118" spans="1:10" ht="15.75">
      <c r="A118" s="7">
        <f>'TTTL tổ 11'!A122</f>
        <v>113</v>
      </c>
      <c r="B118" s="8" t="str">
        <f>'TTTL tổ 11'!B122</f>
        <v>Cuông Số Khêng</v>
      </c>
      <c r="C118" s="15"/>
      <c r="D118" s="12">
        <v>1</v>
      </c>
      <c r="E118" s="13">
        <v>6</v>
      </c>
      <c r="F118" s="14"/>
      <c r="G118" s="13">
        <f t="shared" si="3"/>
        <v>6</v>
      </c>
      <c r="H118" s="13">
        <f t="shared" si="4"/>
        <v>7</v>
      </c>
      <c r="I118" s="19">
        <f t="shared" si="5"/>
        <v>525000</v>
      </c>
      <c r="J118" s="20"/>
    </row>
    <row r="119" spans="1:10" ht="15.75">
      <c r="A119" s="7">
        <f>'TTTL tổ 11'!A123</f>
        <v>114</v>
      </c>
      <c r="B119" s="8" t="str">
        <f>'TTTL tổ 11'!B123</f>
        <v>Tha Phea Rum</v>
      </c>
      <c r="C119" s="15"/>
      <c r="D119" s="12">
        <v>1</v>
      </c>
      <c r="E119" s="13">
        <v>6</v>
      </c>
      <c r="F119" s="14">
        <v>2</v>
      </c>
      <c r="G119" s="13">
        <f t="shared" si="3"/>
        <v>8</v>
      </c>
      <c r="H119" s="13">
        <f t="shared" si="4"/>
        <v>7</v>
      </c>
      <c r="I119" s="19">
        <f t="shared" si="5"/>
        <v>525000</v>
      </c>
      <c r="J119" s="20"/>
    </row>
    <row r="120" spans="1:10" ht="15.75">
      <c r="A120" s="7">
        <f>'TTTL tổ 11'!A124</f>
        <v>115</v>
      </c>
      <c r="B120" s="8" t="str">
        <f>'TTTL tổ 11'!B124</f>
        <v>Hiêng Số Chea</v>
      </c>
      <c r="C120" s="15"/>
      <c r="D120" s="12">
        <v>1</v>
      </c>
      <c r="E120" s="13">
        <v>4</v>
      </c>
      <c r="F120" s="14"/>
      <c r="G120" s="13">
        <f t="shared" si="3"/>
        <v>4</v>
      </c>
      <c r="H120" s="13">
        <f t="shared" si="4"/>
        <v>5</v>
      </c>
      <c r="I120" s="19">
        <f t="shared" si="5"/>
        <v>375000</v>
      </c>
      <c r="J120" s="20"/>
    </row>
    <row r="121" spans="1:10" ht="15.75">
      <c r="A121" s="7">
        <f>'TTTL tổ 11'!A125</f>
        <v>116</v>
      </c>
      <c r="B121" s="8" t="str">
        <f>'TTTL tổ 11'!B125</f>
        <v>Sat Nơ</v>
      </c>
      <c r="C121" s="15"/>
      <c r="D121" s="12">
        <v>1</v>
      </c>
      <c r="E121" s="13">
        <v>4</v>
      </c>
      <c r="F121" s="14"/>
      <c r="G121" s="13">
        <f t="shared" si="3"/>
        <v>4</v>
      </c>
      <c r="H121" s="13">
        <f t="shared" si="4"/>
        <v>5</v>
      </c>
      <c r="I121" s="19">
        <f t="shared" si="5"/>
        <v>375000</v>
      </c>
      <c r="J121" s="20"/>
    </row>
    <row r="122" spans="1:10" ht="15.75">
      <c r="A122" s="7">
        <f>'TTTL tổ 11'!A126</f>
        <v>117</v>
      </c>
      <c r="B122" s="8" t="str">
        <f>'TTTL tổ 11'!B126</f>
        <v>Ươn Phea Rum</v>
      </c>
      <c r="C122" s="15"/>
      <c r="D122" s="12">
        <v>1</v>
      </c>
      <c r="E122" s="13">
        <v>4</v>
      </c>
      <c r="F122" s="14"/>
      <c r="G122" s="13">
        <f t="shared" si="3"/>
        <v>4</v>
      </c>
      <c r="H122" s="13">
        <f t="shared" si="4"/>
        <v>5</v>
      </c>
      <c r="I122" s="19">
        <f t="shared" si="5"/>
        <v>375000</v>
      </c>
      <c r="J122" s="20"/>
    </row>
    <row r="123" spans="1:10" ht="15.75">
      <c r="A123" s="7">
        <f>'TTTL tổ 11'!A127</f>
        <v>118</v>
      </c>
      <c r="B123" s="8" t="str">
        <f>'TTTL tổ 11'!B127</f>
        <v>Đông Số Cư</v>
      </c>
      <c r="C123" s="15"/>
      <c r="D123" s="12">
        <v>1</v>
      </c>
      <c r="E123" s="13">
        <v>4</v>
      </c>
      <c r="F123" s="14"/>
      <c r="G123" s="13">
        <f t="shared" si="3"/>
        <v>4</v>
      </c>
      <c r="H123" s="13">
        <f t="shared" si="4"/>
        <v>5</v>
      </c>
      <c r="I123" s="19">
        <f t="shared" si="5"/>
        <v>375000</v>
      </c>
      <c r="J123" s="20"/>
    </row>
    <row r="124" spans="1:10" ht="15.75">
      <c r="A124" s="7">
        <f>'TTTL tổ 11'!A128</f>
        <v>119</v>
      </c>
      <c r="B124" s="8" t="str">
        <f>'TTTL tổ 11'!B128</f>
        <v>Su Số Sêng</v>
      </c>
      <c r="C124" s="15"/>
      <c r="D124" s="12">
        <v>1</v>
      </c>
      <c r="E124" s="13">
        <v>4</v>
      </c>
      <c r="F124" s="14"/>
      <c r="G124" s="13">
        <f t="shared" si="3"/>
        <v>4</v>
      </c>
      <c r="H124" s="13">
        <f t="shared" si="4"/>
        <v>5</v>
      </c>
      <c r="I124" s="19">
        <f t="shared" si="5"/>
        <v>375000</v>
      </c>
      <c r="J124" s="20"/>
    </row>
    <row r="125" spans="1:10" ht="15.75">
      <c r="A125" s="7">
        <f>'TTTL tổ 11'!A129</f>
        <v>120</v>
      </c>
      <c r="B125" s="8" t="str">
        <f>'TTTL tổ 11'!B129</f>
        <v>Cư So Rây Nich</v>
      </c>
      <c r="C125" s="15"/>
      <c r="D125" s="12">
        <v>1</v>
      </c>
      <c r="E125" s="13">
        <v>4</v>
      </c>
      <c r="F125" s="14"/>
      <c r="G125" s="13">
        <f t="shared" si="3"/>
        <v>4</v>
      </c>
      <c r="H125" s="13">
        <f t="shared" si="4"/>
        <v>5</v>
      </c>
      <c r="I125" s="19">
        <f t="shared" si="5"/>
        <v>375000</v>
      </c>
      <c r="J125" s="20"/>
    </row>
    <row r="126" spans="1:10" ht="15.75">
      <c r="A126" s="7">
        <f>'TTTL tổ 11'!A130</f>
        <v>121</v>
      </c>
      <c r="B126" s="8" t="str">
        <f>'TTTL tổ 11'!B130</f>
        <v>Tô Ria Sam</v>
      </c>
      <c r="C126" s="15"/>
      <c r="D126" s="12">
        <v>1</v>
      </c>
      <c r="E126" s="13">
        <v>4</v>
      </c>
      <c r="F126" s="14"/>
      <c r="G126" s="13">
        <f t="shared" si="3"/>
        <v>4</v>
      </c>
      <c r="H126" s="13">
        <f t="shared" si="4"/>
        <v>5</v>
      </c>
      <c r="I126" s="19">
        <f t="shared" si="5"/>
        <v>375000</v>
      </c>
      <c r="J126" s="20"/>
    </row>
    <row r="127" spans="1:10" ht="15.75">
      <c r="A127" s="7">
        <f>'TTTL tổ 11'!A131</f>
        <v>122</v>
      </c>
      <c r="B127" s="8" t="str">
        <f>'TTTL tổ 11'!B131</f>
        <v>Đông Chân Na</v>
      </c>
      <c r="C127" s="15"/>
      <c r="D127" s="12">
        <v>1</v>
      </c>
      <c r="E127" s="13">
        <v>4</v>
      </c>
      <c r="F127" s="14">
        <v>4</v>
      </c>
      <c r="G127" s="13">
        <f t="shared" si="3"/>
        <v>8</v>
      </c>
      <c r="H127" s="13">
        <f t="shared" si="4"/>
        <v>5</v>
      </c>
      <c r="I127" s="19">
        <f t="shared" si="5"/>
        <v>375000</v>
      </c>
      <c r="J127" s="20"/>
    </row>
    <row r="128" spans="1:10" ht="15.75">
      <c r="A128" s="7">
        <f>'TTTL tổ 11'!A132</f>
        <v>123</v>
      </c>
      <c r="B128" s="8" t="str">
        <f>'TTTL tổ 11'!B132</f>
        <v>Đông Chơm Rơn</v>
      </c>
      <c r="C128" s="15"/>
      <c r="D128" s="12">
        <v>1</v>
      </c>
      <c r="E128" s="13">
        <v>4</v>
      </c>
      <c r="F128" s="14">
        <v>4</v>
      </c>
      <c r="G128" s="13">
        <f t="shared" si="3"/>
        <v>8</v>
      </c>
      <c r="H128" s="13">
        <f t="shared" si="4"/>
        <v>5</v>
      </c>
      <c r="I128" s="19">
        <f t="shared" si="5"/>
        <v>375000</v>
      </c>
      <c r="J128" s="20"/>
    </row>
    <row r="129" spans="1:10" ht="15.75">
      <c r="A129" s="7">
        <f>'TTTL tổ 11'!A133</f>
        <v>124</v>
      </c>
      <c r="B129" s="8" t="str">
        <f>'TTTL tổ 11'!B133</f>
        <v>Đông Số Chân</v>
      </c>
      <c r="C129" s="15"/>
      <c r="D129" s="12">
        <v>1</v>
      </c>
      <c r="E129" s="13">
        <v>4</v>
      </c>
      <c r="F129" s="14"/>
      <c r="G129" s="13">
        <f t="shared" si="3"/>
        <v>4</v>
      </c>
      <c r="H129" s="13">
        <f t="shared" si="4"/>
        <v>5</v>
      </c>
      <c r="I129" s="19">
        <f t="shared" si="5"/>
        <v>375000</v>
      </c>
      <c r="J129" s="20"/>
    </row>
    <row r="130" spans="1:10" ht="15.75">
      <c r="A130" s="7">
        <f>'TTTL tổ 11'!A134</f>
        <v>125</v>
      </c>
      <c r="B130" s="8" t="str">
        <f>'TTTL tổ 11'!B134</f>
        <v>Bu San</v>
      </c>
      <c r="C130" s="15"/>
      <c r="D130" s="12">
        <v>1</v>
      </c>
      <c r="E130" s="13">
        <v>4</v>
      </c>
      <c r="F130" s="14"/>
      <c r="G130" s="13">
        <f t="shared" si="3"/>
        <v>4</v>
      </c>
      <c r="H130" s="13">
        <f t="shared" si="4"/>
        <v>5</v>
      </c>
      <c r="I130" s="19">
        <f t="shared" si="5"/>
        <v>375000</v>
      </c>
      <c r="J130" s="20"/>
    </row>
    <row r="131" spans="1:10" ht="15.75">
      <c r="A131" s="7">
        <f>'TTTL tổ 11'!A135</f>
        <v>126</v>
      </c>
      <c r="B131" s="8" t="str">
        <f>'TTTL tổ 11'!B135</f>
        <v>Chôn Số Rây</v>
      </c>
      <c r="C131" s="15"/>
      <c r="D131" s="12">
        <v>1</v>
      </c>
      <c r="E131" s="13">
        <v>4</v>
      </c>
      <c r="F131" s="14"/>
      <c r="G131" s="13">
        <f t="shared" si="3"/>
        <v>4</v>
      </c>
      <c r="H131" s="13">
        <f t="shared" si="4"/>
        <v>5</v>
      </c>
      <c r="I131" s="19">
        <f t="shared" si="5"/>
        <v>375000</v>
      </c>
      <c r="J131" s="20"/>
    </row>
    <row r="132" spans="1:10" ht="15.75">
      <c r="A132" s="7">
        <f>'TTTL tổ 11'!A136</f>
        <v>127</v>
      </c>
      <c r="B132" s="8" t="str">
        <f>'TTTL tổ 11'!B136</f>
        <v>Su Số Si</v>
      </c>
      <c r="C132" s="15"/>
      <c r="D132" s="12">
        <v>1</v>
      </c>
      <c r="E132" s="13">
        <v>4</v>
      </c>
      <c r="F132" s="14"/>
      <c r="G132" s="13">
        <f t="shared" si="3"/>
        <v>4</v>
      </c>
      <c r="H132" s="13">
        <f t="shared" si="4"/>
        <v>5</v>
      </c>
      <c r="I132" s="19">
        <f t="shared" si="5"/>
        <v>375000</v>
      </c>
      <c r="J132" s="20"/>
    </row>
    <row r="133" spans="1:10" ht="15.75">
      <c r="A133" s="7">
        <f>'TTTL tổ 11'!A137</f>
        <v>128</v>
      </c>
      <c r="B133" s="8" t="str">
        <f>'TTTL tổ 11'!B137</f>
        <v>Hông Som Nang</v>
      </c>
      <c r="C133" s="15"/>
      <c r="D133" s="12">
        <v>1</v>
      </c>
      <c r="E133" s="13">
        <v>4</v>
      </c>
      <c r="F133" s="14"/>
      <c r="G133" s="13">
        <f t="shared" si="3"/>
        <v>4</v>
      </c>
      <c r="H133" s="13">
        <f t="shared" si="4"/>
        <v>5</v>
      </c>
      <c r="I133" s="19">
        <f t="shared" si="5"/>
        <v>375000</v>
      </c>
      <c r="J133" s="20"/>
    </row>
    <row r="134" spans="1:10" ht="15.75">
      <c r="A134" s="7">
        <f>'TTTL tổ 11'!A138</f>
        <v>129</v>
      </c>
      <c r="B134" s="8" t="str">
        <f>'TTTL tổ 11'!B138</f>
        <v>Chem Dôn</v>
      </c>
      <c r="C134" s="15"/>
      <c r="D134" s="12">
        <v>1</v>
      </c>
      <c r="E134" s="13">
        <v>4</v>
      </c>
      <c r="F134" s="14"/>
      <c r="G134" s="13">
        <f t="shared" si="3"/>
        <v>4</v>
      </c>
      <c r="H134" s="13">
        <f t="shared" si="4"/>
        <v>5</v>
      </c>
      <c r="I134" s="19">
        <f t="shared" si="5"/>
        <v>375000</v>
      </c>
      <c r="J134" s="20"/>
    </row>
    <row r="135" spans="1:10" ht="15.75">
      <c r="A135" s="7">
        <f>'TTTL tổ 11'!A139</f>
        <v>130</v>
      </c>
      <c r="B135" s="8" t="str">
        <f>'TTTL tổ 11'!B139</f>
        <v>Hiêng Số Thum</v>
      </c>
      <c r="C135" s="15"/>
      <c r="D135" s="12">
        <v>1</v>
      </c>
      <c r="E135" s="13">
        <v>4</v>
      </c>
      <c r="F135" s="14">
        <v>2</v>
      </c>
      <c r="G135" s="13">
        <f t="shared" si="3"/>
        <v>6</v>
      </c>
      <c r="H135" s="13">
        <f t="shared" si="4"/>
        <v>5</v>
      </c>
      <c r="I135" s="19">
        <f t="shared" si="5"/>
        <v>375000</v>
      </c>
      <c r="J135" s="20"/>
    </row>
    <row r="136" spans="1:10" ht="15.75">
      <c r="A136" s="7">
        <f>'TTTL tổ 11'!A140</f>
        <v>131</v>
      </c>
      <c r="B136" s="8" t="str">
        <f>'TTTL tổ 11'!B140</f>
        <v>Suông Thin</v>
      </c>
      <c r="C136" s="15"/>
      <c r="D136" s="12">
        <v>1</v>
      </c>
      <c r="E136" s="13">
        <v>4</v>
      </c>
      <c r="F136" s="14"/>
      <c r="G136" s="13">
        <f t="shared" si="3"/>
        <v>4</v>
      </c>
      <c r="H136" s="13">
        <f t="shared" si="4"/>
        <v>5</v>
      </c>
      <c r="I136" s="19">
        <f t="shared" si="5"/>
        <v>375000</v>
      </c>
      <c r="J136" s="20"/>
    </row>
    <row r="137" spans="1:10" ht="15.75">
      <c r="A137" s="7">
        <f>'TTTL tổ 11'!A141</f>
        <v>132</v>
      </c>
      <c r="B137" s="8" t="str">
        <f>'TTTL tổ 11'!B141</f>
        <v>Kông Long</v>
      </c>
      <c r="C137" s="15"/>
      <c r="D137" s="12">
        <v>1</v>
      </c>
      <c r="E137" s="13">
        <v>4</v>
      </c>
      <c r="F137" s="14">
        <v>2</v>
      </c>
      <c r="G137" s="13">
        <f t="shared" si="3"/>
        <v>6</v>
      </c>
      <c r="H137" s="13">
        <f t="shared" si="4"/>
        <v>5</v>
      </c>
      <c r="I137" s="19">
        <f t="shared" si="5"/>
        <v>375000</v>
      </c>
      <c r="J137" s="20"/>
    </row>
    <row r="138" spans="1:10" ht="15.75">
      <c r="A138" s="7">
        <f>'TTTL tổ 11'!A142</f>
        <v>133</v>
      </c>
      <c r="B138" s="8" t="str">
        <f>'TTTL tổ 11'!B142</f>
        <v>Dưm Sim</v>
      </c>
      <c r="C138" s="15"/>
      <c r="D138" s="12">
        <v>1</v>
      </c>
      <c r="E138" s="13">
        <v>4</v>
      </c>
      <c r="F138" s="14"/>
      <c r="G138" s="13">
        <f t="shared" si="3"/>
        <v>4</v>
      </c>
      <c r="H138" s="13">
        <f t="shared" si="4"/>
        <v>5</v>
      </c>
      <c r="I138" s="19">
        <f t="shared" si="5"/>
        <v>375000</v>
      </c>
      <c r="J138" s="20"/>
    </row>
    <row r="139" spans="1:10" ht="15.75">
      <c r="A139" s="7">
        <f>'TTTL tổ 11'!A143</f>
        <v>134</v>
      </c>
      <c r="B139" s="8" t="str">
        <f>'TTTL tổ 11'!B143</f>
        <v>Sat Nin</v>
      </c>
      <c r="C139" s="15"/>
      <c r="D139" s="12">
        <v>1</v>
      </c>
      <c r="E139" s="13">
        <v>4</v>
      </c>
      <c r="F139" s="14"/>
      <c r="G139" s="13">
        <f t="shared" si="3"/>
        <v>4</v>
      </c>
      <c r="H139" s="13">
        <f t="shared" si="4"/>
        <v>5</v>
      </c>
      <c r="I139" s="19">
        <f t="shared" si="5"/>
        <v>375000</v>
      </c>
      <c r="J139" s="20"/>
    </row>
    <row r="140" spans="1:10" ht="28.5">
      <c r="A140" s="7">
        <f>'TTTL tổ 11'!A144</f>
        <v>135</v>
      </c>
      <c r="B140" s="8" t="str">
        <f>'TTTL tổ 11'!B144</f>
        <v>Ngat Chhay So Rêng</v>
      </c>
      <c r="C140" s="15"/>
      <c r="D140" s="12">
        <v>1</v>
      </c>
      <c r="E140" s="13">
        <v>4</v>
      </c>
      <c r="F140" s="14"/>
      <c r="G140" s="13">
        <f t="shared" si="3"/>
        <v>4</v>
      </c>
      <c r="H140" s="13">
        <f t="shared" si="4"/>
        <v>5</v>
      </c>
      <c r="I140" s="19">
        <f t="shared" si="5"/>
        <v>375000</v>
      </c>
      <c r="J140" s="20"/>
    </row>
    <row r="141" spans="1:10" ht="15.75">
      <c r="A141" s="7">
        <f>'TTTL tổ 11'!A145</f>
        <v>136</v>
      </c>
      <c r="B141" s="8" t="str">
        <f>'TTTL tổ 11'!B145</f>
        <v>Dêt Số Khăn</v>
      </c>
      <c r="C141" s="15"/>
      <c r="D141" s="12">
        <v>1</v>
      </c>
      <c r="E141" s="13">
        <v>3</v>
      </c>
      <c r="F141" s="14"/>
      <c r="G141" s="13">
        <f t="shared" si="3"/>
        <v>3</v>
      </c>
      <c r="H141" s="13">
        <f t="shared" si="4"/>
        <v>4</v>
      </c>
      <c r="I141" s="19">
        <f t="shared" si="5"/>
        <v>300000</v>
      </c>
      <c r="J141" s="20"/>
    </row>
    <row r="142" spans="1:10" s="4" customFormat="1">
      <c r="A142" s="7">
        <f>'TTTL tổ 11'!A146</f>
        <v>137</v>
      </c>
      <c r="B142" s="8" t="str">
        <f>'TTTL tổ 11'!B146</f>
        <v>Chuôn Số May</v>
      </c>
      <c r="C142" s="21"/>
      <c r="D142" s="12">
        <v>1</v>
      </c>
      <c r="E142" s="13">
        <v>3</v>
      </c>
      <c r="F142" s="22"/>
      <c r="G142" s="13">
        <f t="shared" si="3"/>
        <v>3</v>
      </c>
      <c r="H142" s="13">
        <f t="shared" si="4"/>
        <v>4</v>
      </c>
      <c r="I142" s="19">
        <f t="shared" si="5"/>
        <v>300000</v>
      </c>
      <c r="J142" s="25"/>
    </row>
    <row r="143" spans="1:10" ht="15.75">
      <c r="A143" s="7">
        <f>'TTTL tổ 11'!A147</f>
        <v>138</v>
      </c>
      <c r="B143" s="8" t="str">
        <f>'TTTL tổ 11'!B147</f>
        <v>Su Si Pâu</v>
      </c>
      <c r="C143" s="15"/>
      <c r="D143" s="12">
        <v>1</v>
      </c>
      <c r="E143" s="13">
        <v>3</v>
      </c>
      <c r="F143" s="14"/>
      <c r="G143" s="13">
        <f t="shared" si="3"/>
        <v>3</v>
      </c>
      <c r="H143" s="13">
        <f t="shared" si="4"/>
        <v>4</v>
      </c>
      <c r="I143" s="19">
        <f t="shared" si="5"/>
        <v>300000</v>
      </c>
      <c r="J143" s="20"/>
    </row>
    <row r="144" spans="1:10" ht="15.75">
      <c r="A144" s="7">
        <f>'TTTL tổ 11'!A148</f>
        <v>139</v>
      </c>
      <c r="B144" s="8" t="str">
        <f>'TTTL tổ 11'!B148</f>
        <v>Hôi Rot Tha</v>
      </c>
      <c r="C144" s="15"/>
      <c r="D144" s="12">
        <v>1</v>
      </c>
      <c r="E144" s="13">
        <v>3</v>
      </c>
      <c r="F144" s="14">
        <v>3</v>
      </c>
      <c r="G144" s="13">
        <f t="shared" si="3"/>
        <v>6</v>
      </c>
      <c r="H144" s="13">
        <f t="shared" si="4"/>
        <v>4</v>
      </c>
      <c r="I144" s="19">
        <f t="shared" si="5"/>
        <v>300000</v>
      </c>
      <c r="J144" s="20"/>
    </row>
    <row r="145" spans="1:10" ht="15.75">
      <c r="A145" s="7">
        <f>'TTTL tổ 11'!A149</f>
        <v>140</v>
      </c>
      <c r="B145" s="8" t="str">
        <f>'TTTL tổ 11'!B149</f>
        <v>Chôn Số Chea</v>
      </c>
      <c r="C145" s="15"/>
      <c r="D145" s="12">
        <v>1</v>
      </c>
      <c r="E145" s="13">
        <v>3</v>
      </c>
      <c r="F145" s="14"/>
      <c r="G145" s="13">
        <f t="shared" si="3"/>
        <v>3</v>
      </c>
      <c r="H145" s="13">
        <f t="shared" si="4"/>
        <v>4</v>
      </c>
      <c r="I145" s="19">
        <f t="shared" si="5"/>
        <v>300000</v>
      </c>
      <c r="J145" s="20"/>
    </row>
    <row r="146" spans="1:10" ht="15.75">
      <c r="A146" s="7">
        <f>'TTTL tổ 11'!A150</f>
        <v>141</v>
      </c>
      <c r="B146" s="8" t="str">
        <f>'TTTL tổ 11'!B150</f>
        <v>Chôn Số Chên</v>
      </c>
      <c r="C146" s="15"/>
      <c r="D146" s="12">
        <v>1</v>
      </c>
      <c r="E146" s="13">
        <v>3</v>
      </c>
      <c r="F146" s="14">
        <v>2</v>
      </c>
      <c r="G146" s="13">
        <f t="shared" ref="G146:G155" si="6">E146+F146</f>
        <v>5</v>
      </c>
      <c r="H146" s="13">
        <f t="shared" ref="H146:H155" si="7">D146+E146</f>
        <v>4</v>
      </c>
      <c r="I146" s="19">
        <f t="shared" ref="I146:I155" si="8">H146*75000</f>
        <v>300000</v>
      </c>
      <c r="J146" s="20"/>
    </row>
    <row r="147" spans="1:10" ht="15.75">
      <c r="A147" s="7">
        <f>'TTTL tổ 11'!A151</f>
        <v>142</v>
      </c>
      <c r="B147" s="8" t="str">
        <f>'TTTL tổ 11'!B151</f>
        <v>Don Rot</v>
      </c>
      <c r="C147" s="15"/>
      <c r="D147" s="12">
        <v>1</v>
      </c>
      <c r="E147" s="13">
        <v>3</v>
      </c>
      <c r="F147" s="14"/>
      <c r="G147" s="13">
        <f t="shared" si="6"/>
        <v>3</v>
      </c>
      <c r="H147" s="13">
        <f t="shared" si="7"/>
        <v>4</v>
      </c>
      <c r="I147" s="19">
        <f t="shared" si="8"/>
        <v>300000</v>
      </c>
      <c r="J147" s="20"/>
    </row>
    <row r="148" spans="1:10" ht="15.75">
      <c r="A148" s="7">
        <f>'TTTL tổ 11'!A152</f>
        <v>143</v>
      </c>
      <c r="B148" s="8" t="str">
        <f>'TTTL tổ 11'!B152</f>
        <v xml:space="preserve">Don So Rây </v>
      </c>
      <c r="C148" s="15"/>
      <c r="D148" s="12">
        <v>1</v>
      </c>
      <c r="E148" s="13">
        <v>3</v>
      </c>
      <c r="F148" s="14"/>
      <c r="G148" s="13">
        <f t="shared" si="6"/>
        <v>3</v>
      </c>
      <c r="H148" s="13">
        <f t="shared" si="7"/>
        <v>4</v>
      </c>
      <c r="I148" s="19">
        <f t="shared" si="8"/>
        <v>300000</v>
      </c>
      <c r="J148" s="20"/>
    </row>
    <row r="149" spans="1:10" ht="15.75">
      <c r="A149" s="7">
        <f>'TTTL tổ 11'!A153</f>
        <v>144</v>
      </c>
      <c r="B149" s="8" t="str">
        <f>'TTTL tổ 11'!B153</f>
        <v>Kuông Som Ươn</v>
      </c>
      <c r="C149" s="15"/>
      <c r="D149" s="12">
        <v>1</v>
      </c>
      <c r="E149" s="13">
        <v>3</v>
      </c>
      <c r="F149" s="14"/>
      <c r="G149" s="13">
        <f t="shared" si="6"/>
        <v>3</v>
      </c>
      <c r="H149" s="13">
        <f t="shared" si="7"/>
        <v>4</v>
      </c>
      <c r="I149" s="19">
        <f t="shared" si="8"/>
        <v>300000</v>
      </c>
      <c r="J149" s="20"/>
    </row>
    <row r="150" spans="1:10" ht="15.75">
      <c r="A150" s="7">
        <f>'TTTL tổ 11'!A154</f>
        <v>145</v>
      </c>
      <c r="B150" s="8" t="str">
        <f>'TTTL tổ 11'!B154</f>
        <v>Manh Mêt</v>
      </c>
      <c r="C150" s="15"/>
      <c r="D150" s="12">
        <v>1</v>
      </c>
      <c r="E150" s="13">
        <v>3</v>
      </c>
      <c r="F150" s="14">
        <v>1</v>
      </c>
      <c r="G150" s="13">
        <f t="shared" si="6"/>
        <v>4</v>
      </c>
      <c r="H150" s="13">
        <f t="shared" si="7"/>
        <v>4</v>
      </c>
      <c r="I150" s="19">
        <f t="shared" si="8"/>
        <v>300000</v>
      </c>
      <c r="J150" s="20"/>
    </row>
    <row r="151" spans="1:10" ht="15.75">
      <c r="A151" s="7">
        <f>'TTTL tổ 11'!A155</f>
        <v>146</v>
      </c>
      <c r="B151" s="8" t="str">
        <f>'TTTL tổ 11'!B155</f>
        <v>Manh Mon</v>
      </c>
      <c r="C151" s="15"/>
      <c r="D151" s="12">
        <v>1</v>
      </c>
      <c r="E151" s="13">
        <v>3</v>
      </c>
      <c r="F151" s="14"/>
      <c r="G151" s="13">
        <f t="shared" si="6"/>
        <v>3</v>
      </c>
      <c r="H151" s="13">
        <f t="shared" si="7"/>
        <v>4</v>
      </c>
      <c r="I151" s="19">
        <f t="shared" si="8"/>
        <v>300000</v>
      </c>
      <c r="J151" s="20"/>
    </row>
    <row r="152" spans="1:10" ht="15.75">
      <c r="A152" s="7">
        <f>'TTTL tổ 11'!A156</f>
        <v>147</v>
      </c>
      <c r="B152" s="8" t="str">
        <f>'TTTL tổ 11'!B156</f>
        <v>Kuông Thươn</v>
      </c>
      <c r="C152" s="15"/>
      <c r="D152" s="12">
        <v>1</v>
      </c>
      <c r="E152" s="13">
        <v>3</v>
      </c>
      <c r="F152" s="14">
        <v>2</v>
      </c>
      <c r="G152" s="13">
        <f t="shared" si="6"/>
        <v>5</v>
      </c>
      <c r="H152" s="13">
        <f t="shared" si="7"/>
        <v>4</v>
      </c>
      <c r="I152" s="19">
        <f t="shared" si="8"/>
        <v>300000</v>
      </c>
      <c r="J152" s="20"/>
    </row>
    <row r="153" spans="1:10" ht="15.75">
      <c r="A153" s="7">
        <f>'TTTL tổ 11'!A157</f>
        <v>148</v>
      </c>
      <c r="B153" s="8" t="str">
        <f>'TTTL tổ 11'!B157</f>
        <v>Manh So Rây Răn</v>
      </c>
      <c r="C153" s="15"/>
      <c r="D153" s="12">
        <v>1</v>
      </c>
      <c r="E153" s="13">
        <v>3</v>
      </c>
      <c r="F153" s="14"/>
      <c r="G153" s="13">
        <f t="shared" si="6"/>
        <v>3</v>
      </c>
      <c r="H153" s="13">
        <f t="shared" si="7"/>
        <v>4</v>
      </c>
      <c r="I153" s="19">
        <f t="shared" si="8"/>
        <v>300000</v>
      </c>
      <c r="J153" s="20"/>
    </row>
    <row r="154" spans="1:10" ht="15.75">
      <c r="A154" s="7">
        <f>'TTTL tổ 11'!A158</f>
        <v>150</v>
      </c>
      <c r="B154" s="8" t="str">
        <f>'TTTL tổ 11'!B158</f>
        <v>Sau Chon Rôn</v>
      </c>
      <c r="C154" s="15"/>
      <c r="D154" s="12">
        <v>1</v>
      </c>
      <c r="E154" s="13">
        <v>3</v>
      </c>
      <c r="F154" s="14"/>
      <c r="G154" s="13">
        <f t="shared" si="6"/>
        <v>3</v>
      </c>
      <c r="H154" s="13">
        <f t="shared" si="7"/>
        <v>4</v>
      </c>
      <c r="I154" s="19">
        <f t="shared" si="8"/>
        <v>300000</v>
      </c>
      <c r="J154" s="20"/>
    </row>
    <row r="155" spans="1:10" ht="15.75">
      <c r="A155" s="7">
        <f>'TTTL tổ 11'!A159</f>
        <v>151</v>
      </c>
      <c r="B155" s="8" t="str">
        <f>'TTTL tổ 11'!B159</f>
        <v>Chhôn Chhên</v>
      </c>
      <c r="C155" s="15"/>
      <c r="D155" s="12">
        <v>1</v>
      </c>
      <c r="E155" s="13">
        <v>3</v>
      </c>
      <c r="F155" s="14"/>
      <c r="G155" s="13">
        <f t="shared" si="6"/>
        <v>3</v>
      </c>
      <c r="H155" s="13">
        <f t="shared" si="7"/>
        <v>4</v>
      </c>
      <c r="I155" s="19">
        <f t="shared" si="8"/>
        <v>300000</v>
      </c>
      <c r="J155" s="20"/>
    </row>
    <row r="156" spans="1:10" ht="15.75">
      <c r="A156" s="1100" t="s">
        <v>267</v>
      </c>
      <c r="B156" s="1101"/>
      <c r="C156" s="23">
        <f t="shared" ref="C156:I156" si="9">SUM(C6:C155)</f>
        <v>3</v>
      </c>
      <c r="D156" s="23">
        <f t="shared" si="9"/>
        <v>150</v>
      </c>
      <c r="E156" s="23">
        <f t="shared" si="9"/>
        <v>731</v>
      </c>
      <c r="F156" s="23">
        <f t="shared" si="9"/>
        <v>71</v>
      </c>
      <c r="G156" s="23">
        <f t="shared" si="9"/>
        <v>759</v>
      </c>
      <c r="H156" s="23">
        <f t="shared" si="9"/>
        <v>881</v>
      </c>
      <c r="I156" s="23">
        <f t="shared" si="9"/>
        <v>66075000</v>
      </c>
      <c r="J156" s="26"/>
    </row>
    <row r="158" spans="1:10">
      <c r="E158" s="24"/>
      <c r="F158" s="24"/>
      <c r="G158" s="24"/>
      <c r="H158" s="912" t="s">
        <v>822</v>
      </c>
      <c r="I158" s="912"/>
      <c r="J158" s="912"/>
    </row>
    <row r="159" spans="1:10">
      <c r="E159" s="3"/>
      <c r="F159" s="3"/>
      <c r="G159" s="3"/>
      <c r="H159" s="913" t="s">
        <v>269</v>
      </c>
      <c r="I159" s="913"/>
      <c r="J159" s="913"/>
    </row>
  </sheetData>
  <mergeCells count="12">
    <mergeCell ref="A1:J1"/>
    <mergeCell ref="A2:J2"/>
    <mergeCell ref="C4:D4"/>
    <mergeCell ref="E4:G4"/>
    <mergeCell ref="A156:B156"/>
    <mergeCell ref="H158:J158"/>
    <mergeCell ref="H159:J159"/>
    <mergeCell ref="A4:A5"/>
    <mergeCell ref="B4:B5"/>
    <mergeCell ref="H4:H5"/>
    <mergeCell ref="I4:I5"/>
    <mergeCell ref="J4:J5"/>
  </mergeCells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28</vt:i4>
      </vt:variant>
    </vt:vector>
  </HeadingPairs>
  <TitlesOfParts>
    <vt:vector size="57" baseType="lpstr">
      <vt:lpstr>PTL VCKD 1</vt:lpstr>
      <vt:lpstr>CDCN- VCKD</vt:lpstr>
      <vt:lpstr>Kiểm tra</vt:lpstr>
      <vt:lpstr>KL tổ 4</vt:lpstr>
      <vt:lpstr>TTTL tổ 4</vt:lpstr>
      <vt:lpstr>Gia cảnh 4</vt:lpstr>
      <vt:lpstr>KL tổ 3</vt:lpstr>
      <vt:lpstr>TTTL tổ 3</vt:lpstr>
      <vt:lpstr>Gia cảnh 3</vt:lpstr>
      <vt:lpstr>TTTL VCKD</vt:lpstr>
      <vt:lpstr>KL VCKD</vt:lpstr>
      <vt:lpstr>KL tổ 10</vt:lpstr>
      <vt:lpstr>TTTL tổ 10</vt:lpstr>
      <vt:lpstr>Gia cảnh 10</vt:lpstr>
      <vt:lpstr>KL Tổ BVTX </vt:lpstr>
      <vt:lpstr>TTTL tổ BVTX</vt:lpstr>
      <vt:lpstr>Gia cảnh BVTX </vt:lpstr>
      <vt:lpstr>KL tổ 5</vt:lpstr>
      <vt:lpstr>TTTL tổ 5</vt:lpstr>
      <vt:lpstr>Gia cảnh 5</vt:lpstr>
      <vt:lpstr>KL tổ 6</vt:lpstr>
      <vt:lpstr>TTTL tổ 6</vt:lpstr>
      <vt:lpstr>Gia cảnh 6</vt:lpstr>
      <vt:lpstr>KL tổ 9</vt:lpstr>
      <vt:lpstr>TTTL tổ 9</vt:lpstr>
      <vt:lpstr>Gia cảnh 9</vt:lpstr>
      <vt:lpstr>KL tổ 11</vt:lpstr>
      <vt:lpstr>TTTL tổ 11</vt:lpstr>
      <vt:lpstr>Gia cảnh 11</vt:lpstr>
      <vt:lpstr>'CDCN- VCKD'!Print_Area</vt:lpstr>
      <vt:lpstr>'Kiểm tra'!Print_Area</vt:lpstr>
      <vt:lpstr>'KL tổ 10'!Print_Area</vt:lpstr>
      <vt:lpstr>'KL tổ 3'!Print_Area</vt:lpstr>
      <vt:lpstr>'KL tổ 4'!Print_Area</vt:lpstr>
      <vt:lpstr>'KL tổ 5'!Print_Area</vt:lpstr>
      <vt:lpstr>'KL Tổ BVTX '!Print_Area</vt:lpstr>
      <vt:lpstr>'KL VCKD'!Print_Area</vt:lpstr>
      <vt:lpstr>'PTL VCKD 1'!Print_Area</vt:lpstr>
      <vt:lpstr>'TTTL tổ BVTX'!Print_Area</vt:lpstr>
      <vt:lpstr>'TTTL VCKD'!Print_Area</vt:lpstr>
      <vt:lpstr>'KL tổ 10'!Print_Titles</vt:lpstr>
      <vt:lpstr>'KL tổ 3'!Print_Titles</vt:lpstr>
      <vt:lpstr>'KL tổ 4'!Print_Titles</vt:lpstr>
      <vt:lpstr>'KL tổ 5'!Print_Titles</vt:lpstr>
      <vt:lpstr>'KL tổ 6'!Print_Titles</vt:lpstr>
      <vt:lpstr>'KL tổ 9'!Print_Titles</vt:lpstr>
      <vt:lpstr>'KL Tổ BVTX '!Print_Titles</vt:lpstr>
      <vt:lpstr>'KL VCKD'!Print_Titles</vt:lpstr>
      <vt:lpstr>'PTL VCKD 1'!Print_Titles</vt:lpstr>
      <vt:lpstr>'TTTL tổ 10'!Print_Titles</vt:lpstr>
      <vt:lpstr>'TTTL tổ 3'!Print_Titles</vt:lpstr>
      <vt:lpstr>'TTTL tổ 4'!Print_Titles</vt:lpstr>
      <vt:lpstr>'TTTL tổ 5'!Print_Titles</vt:lpstr>
      <vt:lpstr>'TTTL tổ 6'!Print_Titles</vt:lpstr>
      <vt:lpstr>'TTTL tổ 9'!Print_Titles</vt:lpstr>
      <vt:lpstr>'TTTL tổ BVTX'!Print_Titles</vt:lpstr>
      <vt:lpstr>'TTTL VCKD'!Print_Titles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HP_MAV</cp:lastModifiedBy>
  <cp:lastPrinted>2026-02-02T23:16:02Z</cp:lastPrinted>
  <dcterms:created xsi:type="dcterms:W3CDTF">2013-06-28T15:43:00Z</dcterms:created>
  <dcterms:modified xsi:type="dcterms:W3CDTF">2026-02-05T06:53:37Z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